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1745" yWindow="135" windowWidth="16605" windowHeight="11235" tabRatio="710" activeTab="1"/>
  </bookViews>
  <sheets>
    <sheet name="Change log" sheetId="43" r:id="rId1"/>
    <sheet name="Introduction" sheetId="1" r:id="rId2"/>
    <sheet name="Validation" sheetId="2" r:id="rId3"/>
    <sheet name="Section 1 -&gt;" sheetId="3" r:id="rId4"/>
    <sheet name="1A" sheetId="4" r:id="rId5"/>
    <sheet name="1B" sheetId="5" r:id="rId6"/>
    <sheet name="1C" sheetId="6" r:id="rId7"/>
    <sheet name="1D" sheetId="7" r:id="rId8"/>
    <sheet name="1E" sheetId="8" r:id="rId9"/>
    <sheet name="Section 2 -&gt;" sheetId="9" r:id="rId10"/>
    <sheet name="CLEAR_SHEET" sheetId="10" state="hidden" r:id="rId11"/>
    <sheet name="2A" sheetId="11" r:id="rId12"/>
    <sheet name="2B" sheetId="12" r:id="rId13"/>
    <sheet name="2C" sheetId="13" r:id="rId14"/>
    <sheet name="2D" sheetId="14" r:id="rId15"/>
    <sheet name="2E" sheetId="15" r:id="rId16"/>
    <sheet name="2F" sheetId="16" r:id="rId17"/>
    <sheet name="2G" sheetId="17" r:id="rId18"/>
    <sheet name="2H" sheetId="18" r:id="rId19"/>
    <sheet name="2I" sheetId="19" r:id="rId20"/>
    <sheet name="Section 3 -&gt;" sheetId="20" r:id="rId21"/>
    <sheet name="3A" sheetId="21" r:id="rId22"/>
    <sheet name="3B" sheetId="22" r:id="rId23"/>
    <sheet name="3C" sheetId="23" r:id="rId24"/>
    <sheet name="3D" sheetId="24" r:id="rId25"/>
    <sheet name="Section 4 -&gt;" sheetId="25" r:id="rId26"/>
    <sheet name="4A" sheetId="26" r:id="rId27"/>
    <sheet name="4B" sheetId="27" r:id="rId28"/>
    <sheet name="4C" sheetId="28" r:id="rId29"/>
    <sheet name="4D" sheetId="29" r:id="rId30"/>
    <sheet name="4E" sheetId="30" r:id="rId31"/>
    <sheet name="4F" sheetId="31" r:id="rId32"/>
    <sheet name="4H" sheetId="33" r:id="rId33"/>
    <sheet name="4G" sheetId="32" r:id="rId34"/>
    <sheet name="4I" sheetId="34" r:id="rId35"/>
    <sheet name="Lists" sheetId="35" state="hidden" r:id="rId36"/>
    <sheet name="PC LIST" sheetId="36" state="hidden" r:id="rId37"/>
    <sheet name="PC list edited" sheetId="37" state="hidden" r:id="rId38"/>
    <sheet name="SUB LIST" sheetId="38" state="hidden" r:id="rId39"/>
    <sheet name="SUB list edited" sheetId="39" state="hidden" r:id="rId40"/>
    <sheet name="Water" sheetId="40" state="hidden" r:id="rId41"/>
    <sheet name="Sewerage" sheetId="41" state="hidden" r:id="rId42"/>
    <sheet name="Sheet1" sheetId="44"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'PC LIST'!$Q$1:$Q$529</definedName>
    <definedName name="_xlnm._FilterDatabase" localSheetId="37" hidden="1">'PC list edited'!$A$1:$B$529</definedName>
    <definedName name="_xlnm._FilterDatabase" localSheetId="41" hidden="1">Sewerage!$A$1:$G$30</definedName>
    <definedName name="_xlnm._FilterDatabase" localSheetId="38" hidden="1">'SUB LIST'!$A$2:$AT$207</definedName>
    <definedName name="_xlnm._FilterDatabase" localSheetId="40"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4">'1A'!$A$1:$AC$52</definedName>
    <definedName name="_xlnm.Print_Area" localSheetId="5">'1B'!$A$1:$X$31</definedName>
    <definedName name="_xlnm.Print_Area" localSheetId="6">'1C'!$A$1:$T$94</definedName>
    <definedName name="_xlnm.Print_Area" localSheetId="7">'1D'!$A$1:$T$78</definedName>
    <definedName name="_xlnm.Print_Area" localSheetId="8">'1E'!$A$1:$V$49</definedName>
    <definedName name="_xlnm.Print_Area" localSheetId="11">'2A'!$A$1:$AE$41</definedName>
    <definedName name="_xlnm.Print_Area" localSheetId="12">'2B'!$A$1:$W$68</definedName>
    <definedName name="_xlnm.Print_Area" localSheetId="13">'2C'!$A$1:$R$45</definedName>
    <definedName name="_xlnm.Print_Area" localSheetId="14">'2D'!$A$1:$O$56</definedName>
    <definedName name="_xlnm.Print_Area" localSheetId="15">'2E'!$A$1:$T$66</definedName>
    <definedName name="_xlnm.Print_Area" localSheetId="16">'2F'!$A$1:$W$34</definedName>
    <definedName name="_xlnm.Print_Area" localSheetId="17">'2G'!$A$1:$V$53</definedName>
    <definedName name="_xlnm.Print_Area" localSheetId="18">'2H'!$A$1:$U$53</definedName>
    <definedName name="_xlnm.Print_Area" localSheetId="19">'2I'!$A$1:$K$84</definedName>
    <definedName name="_xlnm.Print_Area" localSheetId="21">'3A'!$A$1:$S$85</definedName>
    <definedName name="_xlnm.Print_Area" localSheetId="22">'3B'!$A$1:$M$59</definedName>
    <definedName name="_xlnm.Print_Area" localSheetId="23">'3C'!$A$1:$L$50</definedName>
    <definedName name="_xlnm.Print_Area" localSheetId="24">'3D'!$A$1:$I$39</definedName>
    <definedName name="_xlnm.Print_Area" localSheetId="26">'4A'!$A$1:$L$38</definedName>
    <definedName name="_xlnm.Print_Area" localSheetId="27">'4B'!$A$1:$AC$46</definedName>
    <definedName name="_xlnm.Print_Area" localSheetId="28">'4C'!$A$1:$V$27</definedName>
    <definedName name="_xlnm.Print_Area" localSheetId="29">'4D'!$A$1:$AH$82</definedName>
    <definedName name="_xlnm.Print_Area" localSheetId="30">'4E'!$A$1:$Y$83</definedName>
    <definedName name="_xlnm.Print_Area" localSheetId="31">'4F'!$A$1:$AA$58</definedName>
    <definedName name="_xlnm.Print_Area" localSheetId="33">'4G'!$A$1:$S$44</definedName>
    <definedName name="_xlnm.Print_Area" localSheetId="32">'4H'!$A$1:$J$83</definedName>
    <definedName name="_xlnm.Print_Area" localSheetId="34">'4I'!$A$1:$AJ$86</definedName>
    <definedName name="_xlnm.Print_Area" localSheetId="0">'Change log'!$A$1:$C$26</definedName>
    <definedName name="_xlnm.Print_Area" localSheetId="1">Introduction!$A$1:$C$36</definedName>
    <definedName name="_xlnm.Print_Area" localSheetId="2">Validation!$A$1:$E$41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4" hidden="1">'2D'!$Z:$XFD</definedName>
    <definedName name="Z_0D666283_CADB_464A_974F_FFED8E45FEBD_.wvu.Cols" localSheetId="26" hidden="1">'4A'!$P:$XFD</definedName>
    <definedName name="Z_0D666283_CADB_464A_974F_FFED8E45FEBD_.wvu.Cols" localSheetId="3" hidden="1">'Section 1 -&gt;'!$1:$1048576</definedName>
    <definedName name="Z_0D666283_CADB_464A_974F_FFED8E45FEBD_.wvu.Cols" localSheetId="9" hidden="1">'Section 2 -&gt;'!$1:$1048576</definedName>
    <definedName name="Z_0D666283_CADB_464A_974F_FFED8E45FEBD_.wvu.Cols" localSheetId="20" hidden="1">'Section 3 -&gt;'!$1:$1048576</definedName>
    <definedName name="Z_0D666283_CADB_464A_974F_FFED8E45FEBD_.wvu.Cols" localSheetId="25" hidden="1">'Section 4 -&gt;'!$1:$1048576</definedName>
    <definedName name="Z_0D666283_CADB_464A_974F_FFED8E45FEBD_.wvu.FilterData" localSheetId="37" hidden="1">'PC list edited'!$A$1:$B$529</definedName>
    <definedName name="Z_0D666283_CADB_464A_974F_FFED8E45FEBD_.wvu.FilterData" localSheetId="41" hidden="1">Sewerage!$A$1:$G$30</definedName>
    <definedName name="Z_0D666283_CADB_464A_974F_FFED8E45FEBD_.wvu.FilterData" localSheetId="40" hidden="1">Water!$A$1:$R$25</definedName>
    <definedName name="Z_0D666283_CADB_464A_974F_FFED8E45FEBD_.wvu.Rows" localSheetId="11" hidden="1">'2A'!$99:$1048576,'2A'!$60:$98</definedName>
    <definedName name="Z_0D666283_CADB_464A_974F_FFED8E45FEBD_.wvu.Rows" localSheetId="14" hidden="1">'2D'!$75:$1048576,'2D'!$54:$69</definedName>
    <definedName name="Z_0D666283_CADB_464A_974F_FFED8E45FEBD_.wvu.Rows" localSheetId="26" hidden="1">'4A'!$58:$1048576</definedName>
    <definedName name="Z_0D666283_CADB_464A_974F_FFED8E45FEBD_.wvu.Rows" localSheetId="3" hidden="1">'Section 1 -&gt;'!$36:$1048576,'Section 1 -&gt;'!$1:$35</definedName>
    <definedName name="Z_0D666283_CADB_464A_974F_FFED8E45FEBD_.wvu.Rows" localSheetId="9" hidden="1">'Section 2 -&gt;'!$36:$1048576,'Section 2 -&gt;'!$1:$35</definedName>
    <definedName name="Z_0D666283_CADB_464A_974F_FFED8E45FEBD_.wvu.Rows" localSheetId="20" hidden="1">'Section 3 -&gt;'!$36:$1048576,'Section 3 -&gt;'!$1:$35</definedName>
    <definedName name="Z_0D666283_CADB_464A_974F_FFED8E45FEBD_.wvu.Rows" localSheetId="25" hidden="1">'Section 4 -&gt;'!$36:$1048576,'Section 4 -&gt;'!$1:$35</definedName>
    <definedName name="Z_3BF63FB9_9E69_4F23_B37F_22932F355A10_.wvu.Cols" localSheetId="14" hidden="1">'2D'!$Z:$XFD</definedName>
    <definedName name="Z_3BF63FB9_9E69_4F23_B37F_22932F355A10_.wvu.Cols" localSheetId="26" hidden="1">'4A'!$P:$XFD</definedName>
    <definedName name="Z_3BF63FB9_9E69_4F23_B37F_22932F355A10_.wvu.Cols" localSheetId="3" hidden="1">'Section 1 -&gt;'!$1:$1048576</definedName>
    <definedName name="Z_3BF63FB9_9E69_4F23_B37F_22932F355A10_.wvu.Cols" localSheetId="9" hidden="1">'Section 2 -&gt;'!$1:$1048576</definedName>
    <definedName name="Z_3BF63FB9_9E69_4F23_B37F_22932F355A10_.wvu.Cols" localSheetId="20" hidden="1">'Section 3 -&gt;'!$1:$1048576</definedName>
    <definedName name="Z_3BF63FB9_9E69_4F23_B37F_22932F355A10_.wvu.Cols" localSheetId="25" hidden="1">'Section 4 -&gt;'!$1:$1048576</definedName>
    <definedName name="Z_3BF63FB9_9E69_4F23_B37F_22932F355A10_.wvu.FilterData" localSheetId="37" hidden="1">'PC list edited'!$A$1:$B$529</definedName>
    <definedName name="Z_3BF63FB9_9E69_4F23_B37F_22932F355A10_.wvu.FilterData" localSheetId="41" hidden="1">Sewerage!$A$1:$G$30</definedName>
    <definedName name="Z_3BF63FB9_9E69_4F23_B37F_22932F355A10_.wvu.FilterData" localSheetId="40" hidden="1">Water!$A$1:$R$25</definedName>
    <definedName name="Z_3BF63FB9_9E69_4F23_B37F_22932F355A10_.wvu.Rows" localSheetId="11" hidden="1">'2A'!$99:$1048576,'2A'!$60:$98</definedName>
    <definedName name="Z_3BF63FB9_9E69_4F23_B37F_22932F355A10_.wvu.Rows" localSheetId="14" hidden="1">'2D'!$75:$1048576,'2D'!$54:$69</definedName>
    <definedName name="Z_3BF63FB9_9E69_4F23_B37F_22932F355A10_.wvu.Rows" localSheetId="26" hidden="1">'4A'!$58:$1048576</definedName>
    <definedName name="Z_3BF63FB9_9E69_4F23_B37F_22932F355A10_.wvu.Rows" localSheetId="3" hidden="1">'Section 1 -&gt;'!$36:$1048576,'Section 1 -&gt;'!$1:$35</definedName>
    <definedName name="Z_3BF63FB9_9E69_4F23_B37F_22932F355A10_.wvu.Rows" localSheetId="9" hidden="1">'Section 2 -&gt;'!$36:$1048576,'Section 2 -&gt;'!$1:$35</definedName>
    <definedName name="Z_3BF63FB9_9E69_4F23_B37F_22932F355A10_.wvu.Rows" localSheetId="20" hidden="1">'Section 3 -&gt;'!$36:$1048576,'Section 3 -&gt;'!$1:$35</definedName>
    <definedName name="Z_3BF63FB9_9E69_4F23_B37F_22932F355A10_.wvu.Rows" localSheetId="25" hidden="1">'Section 4 -&gt;'!$36:$1048576,'Section 4 -&gt;'!$1:$35</definedName>
    <definedName name="Z_7149880A_A947_4311_B9E6_FD7CA321309D_.wvu.Cols" localSheetId="0" hidden="1">'Change log'!$E:$XFD</definedName>
    <definedName name="Z_7149880A_A947_4311_B9E6_FD7CA321309D_.wvu.Rows" localSheetId="0" hidden="1">'Change log'!$36:$1048576,'Change log'!$21:$35</definedName>
    <definedName name="Z_A683DE68_74F1_44FC_875D_47ACE58076E1_.wvu.Cols" localSheetId="14" hidden="1">'2D'!$Z:$XFD</definedName>
    <definedName name="Z_A683DE68_74F1_44FC_875D_47ACE58076E1_.wvu.Cols" localSheetId="26" hidden="1">'4A'!$P:$XFD</definedName>
    <definedName name="Z_A683DE68_74F1_44FC_875D_47ACE58076E1_.wvu.Cols" localSheetId="3" hidden="1">'Section 1 -&gt;'!$1:$1048576</definedName>
    <definedName name="Z_A683DE68_74F1_44FC_875D_47ACE58076E1_.wvu.Cols" localSheetId="9" hidden="1">'Section 2 -&gt;'!$1:$1048576</definedName>
    <definedName name="Z_A683DE68_74F1_44FC_875D_47ACE58076E1_.wvu.Cols" localSheetId="20" hidden="1">'Section 3 -&gt;'!$1:$1048576</definedName>
    <definedName name="Z_A683DE68_74F1_44FC_875D_47ACE58076E1_.wvu.Cols" localSheetId="25" hidden="1">'Section 4 -&gt;'!$1:$1048576</definedName>
    <definedName name="Z_A683DE68_74F1_44FC_875D_47ACE58076E1_.wvu.FilterData" localSheetId="37" hidden="1">'PC list edited'!$A$1:$B$529</definedName>
    <definedName name="Z_A683DE68_74F1_44FC_875D_47ACE58076E1_.wvu.FilterData" localSheetId="41" hidden="1">Sewerage!$A$1:$G$30</definedName>
    <definedName name="Z_A683DE68_74F1_44FC_875D_47ACE58076E1_.wvu.FilterData" localSheetId="40" hidden="1">Water!$A$1:$R$25</definedName>
    <definedName name="Z_A683DE68_74F1_44FC_875D_47ACE58076E1_.wvu.Rows" localSheetId="11" hidden="1">'2A'!$99:$1048576,'2A'!$60:$98</definedName>
    <definedName name="Z_A683DE68_74F1_44FC_875D_47ACE58076E1_.wvu.Rows" localSheetId="14" hidden="1">'2D'!$75:$1048576,'2D'!$54:$69</definedName>
    <definedName name="Z_A683DE68_74F1_44FC_875D_47ACE58076E1_.wvu.Rows" localSheetId="26" hidden="1">'4A'!$58:$1048576</definedName>
    <definedName name="Z_A683DE68_74F1_44FC_875D_47ACE58076E1_.wvu.Rows" localSheetId="3" hidden="1">'Section 1 -&gt;'!$36:$1048576,'Section 1 -&gt;'!$1:$35</definedName>
    <definedName name="Z_A683DE68_74F1_44FC_875D_47ACE58076E1_.wvu.Rows" localSheetId="9" hidden="1">'Section 2 -&gt;'!$36:$1048576,'Section 2 -&gt;'!$1:$35</definedName>
    <definedName name="Z_A683DE68_74F1_44FC_875D_47ACE58076E1_.wvu.Rows" localSheetId="20" hidden="1">'Section 3 -&gt;'!$36:$1048576,'Section 3 -&gt;'!$1:$35</definedName>
    <definedName name="Z_A683DE68_74F1_44FC_875D_47ACE58076E1_.wvu.Rows" localSheetId="25" hidden="1">'Section 4 -&gt;'!$36:$1048576,'Section 4 -&gt;'!$1:$35</definedName>
    <definedName name="Z_AD407241_085D_475C_AEE4_A4E03E7CC7A4_.wvu.Cols" localSheetId="0" hidden="1">'Change log'!$E:$XFD</definedName>
    <definedName name="Z_AD407241_085D_475C_AEE4_A4E03E7CC7A4_.wvu.Rows" localSheetId="0" hidden="1">'Change log'!$36:$1048576,'Change log'!$21:$35</definedName>
    <definedName name="Z_B6110306_7EDB_4112_9F29_7D9801D46B38_.wvu.Cols" localSheetId="14" hidden="1">'2D'!$Z:$XFD</definedName>
    <definedName name="Z_B6110306_7EDB_4112_9F29_7D9801D46B38_.wvu.Cols" localSheetId="26" hidden="1">'4A'!$P:$XFD</definedName>
    <definedName name="Z_B6110306_7EDB_4112_9F29_7D9801D46B38_.wvu.Cols" localSheetId="3" hidden="1">'Section 1 -&gt;'!$1:$1048576</definedName>
    <definedName name="Z_B6110306_7EDB_4112_9F29_7D9801D46B38_.wvu.Cols" localSheetId="9" hidden="1">'Section 2 -&gt;'!$1:$1048576</definedName>
    <definedName name="Z_B6110306_7EDB_4112_9F29_7D9801D46B38_.wvu.Cols" localSheetId="20" hidden="1">'Section 3 -&gt;'!$1:$1048576</definedName>
    <definedName name="Z_B6110306_7EDB_4112_9F29_7D9801D46B38_.wvu.Cols" localSheetId="25" hidden="1">'Section 4 -&gt;'!$1:$1048576</definedName>
    <definedName name="Z_B6110306_7EDB_4112_9F29_7D9801D46B38_.wvu.FilterData" localSheetId="37" hidden="1">'PC list edited'!$A$1:$B$529</definedName>
    <definedName name="Z_B6110306_7EDB_4112_9F29_7D9801D46B38_.wvu.FilterData" localSheetId="41" hidden="1">Sewerage!$A$1:$G$30</definedName>
    <definedName name="Z_B6110306_7EDB_4112_9F29_7D9801D46B38_.wvu.FilterData" localSheetId="40" hidden="1">Water!$A$1:$R$25</definedName>
    <definedName name="Z_B6110306_7EDB_4112_9F29_7D9801D46B38_.wvu.Rows" localSheetId="11" hidden="1">'2A'!$99:$1048576,'2A'!$60:$98</definedName>
    <definedName name="Z_B6110306_7EDB_4112_9F29_7D9801D46B38_.wvu.Rows" localSheetId="14" hidden="1">'2D'!$75:$1048576,'2D'!$54:$69</definedName>
    <definedName name="Z_B6110306_7EDB_4112_9F29_7D9801D46B38_.wvu.Rows" localSheetId="26" hidden="1">'4A'!$58:$1048576</definedName>
    <definedName name="Z_B6110306_7EDB_4112_9F29_7D9801D46B38_.wvu.Rows" localSheetId="3" hidden="1">'Section 1 -&gt;'!$2:$1048576,'Section 1 -&gt;'!$1:$1</definedName>
    <definedName name="Z_B6110306_7EDB_4112_9F29_7D9801D46B38_.wvu.Rows" localSheetId="9" hidden="1">'Section 2 -&gt;'!$2:$1048576,'Section 2 -&gt;'!$1:$1</definedName>
    <definedName name="Z_B6110306_7EDB_4112_9F29_7D9801D46B38_.wvu.Rows" localSheetId="20" hidden="1">'Section 3 -&gt;'!$2:$1048576,'Section 3 -&gt;'!$1:$1</definedName>
    <definedName name="Z_B6110306_7EDB_4112_9F29_7D9801D46B38_.wvu.Rows" localSheetId="25" hidden="1">'Section 4 -&gt;'!$2:$1048576,'Section 4 -&gt;'!$1:$1</definedName>
    <definedName name="Z_C2AA8589_53C1_4273_B7EE_5FA5323CA1F5_.wvu.FilterData" localSheetId="37" hidden="1">'PC list edited'!$A$1:$B$529</definedName>
    <definedName name="Z_C2AA8589_53C1_4273_B7EE_5FA5323CA1F5_.wvu.FilterData" localSheetId="41" hidden="1">Sewerage!$A$1:$G$30</definedName>
    <definedName name="Z_C2AA8589_53C1_4273_B7EE_5FA5323CA1F5_.wvu.FilterData" localSheetId="40" hidden="1">Water!$A$1:$R$25</definedName>
    <definedName name="Z_C652482F_DA5C_42AD_B6EE_268877F72B6E_.wvu.Cols" localSheetId="14" hidden="1">'2D'!$Z:$XFD</definedName>
    <definedName name="Z_C652482F_DA5C_42AD_B6EE_268877F72B6E_.wvu.Cols" localSheetId="26" hidden="1">'4A'!$P:$XFD</definedName>
    <definedName name="Z_C652482F_DA5C_42AD_B6EE_268877F72B6E_.wvu.Cols" localSheetId="3" hidden="1">'Section 1 -&gt;'!$1:$1048576</definedName>
    <definedName name="Z_C652482F_DA5C_42AD_B6EE_268877F72B6E_.wvu.Cols" localSheetId="9" hidden="1">'Section 2 -&gt;'!$1:$1048576</definedName>
    <definedName name="Z_C652482F_DA5C_42AD_B6EE_268877F72B6E_.wvu.Cols" localSheetId="20" hidden="1">'Section 3 -&gt;'!$1:$1048576</definedName>
    <definedName name="Z_C652482F_DA5C_42AD_B6EE_268877F72B6E_.wvu.Cols" localSheetId="25" hidden="1">'Section 4 -&gt;'!$1:$1048576</definedName>
    <definedName name="Z_C652482F_DA5C_42AD_B6EE_268877F72B6E_.wvu.FilterData" localSheetId="37" hidden="1">'PC list edited'!$A$1:$B$529</definedName>
    <definedName name="Z_C652482F_DA5C_42AD_B6EE_268877F72B6E_.wvu.FilterData" localSheetId="41" hidden="1">Sewerage!$A$1:$G$30</definedName>
    <definedName name="Z_C652482F_DA5C_42AD_B6EE_268877F72B6E_.wvu.FilterData" localSheetId="40" hidden="1">Water!$A$1:$R$25</definedName>
    <definedName name="Z_C652482F_DA5C_42AD_B6EE_268877F72B6E_.wvu.Rows" localSheetId="11" hidden="1">'2A'!$99:$1048576,'2A'!$60:$98</definedName>
    <definedName name="Z_C652482F_DA5C_42AD_B6EE_268877F72B6E_.wvu.Rows" localSheetId="14" hidden="1">'2D'!$75:$1048576,'2D'!$54:$69</definedName>
    <definedName name="Z_C652482F_DA5C_42AD_B6EE_268877F72B6E_.wvu.Rows" localSheetId="26" hidden="1">'4A'!$58:$1048576</definedName>
    <definedName name="Z_C652482F_DA5C_42AD_B6EE_268877F72B6E_.wvu.Rows" localSheetId="3" hidden="1">'Section 1 -&gt;'!$36:$1048576,'Section 1 -&gt;'!$1:$35</definedName>
    <definedName name="Z_C652482F_DA5C_42AD_B6EE_268877F72B6E_.wvu.Rows" localSheetId="9" hidden="1">'Section 2 -&gt;'!$36:$1048576,'Section 2 -&gt;'!$1:$35</definedName>
    <definedName name="Z_C652482F_DA5C_42AD_B6EE_268877F72B6E_.wvu.Rows" localSheetId="20" hidden="1">'Section 3 -&gt;'!$36:$1048576,'Section 3 -&gt;'!$1:$35</definedName>
    <definedName name="Z_C652482F_DA5C_42AD_B6EE_268877F72B6E_.wvu.Rows" localSheetId="25" hidden="1">'Section 4 -&gt;'!$36:$1048576,'Section 4 -&gt;'!$1:$35</definedName>
    <definedName name="Z_FCCFC11C_78D7_49AB_93F6_D160FB23647D_.wvu.FilterData" localSheetId="37" hidden="1">'PC list edited'!$A$1:$B$529</definedName>
    <definedName name="Z_FCCFC11C_78D7_49AB_93F6_D160FB23647D_.wvu.FilterData" localSheetId="41" hidden="1">Sewerage!$A$1:$G$30</definedName>
    <definedName name="Z_FCCFC11C_78D7_49AB_93F6_D160FB23647D_.wvu.FilterData" localSheetId="40" hidden="1">Water!$A$1:$R$25</definedName>
  </definedNames>
  <calcPr calcId="145621" concurrentCalc="0"/>
</workbook>
</file>

<file path=xl/calcChain.xml><?xml version="1.0" encoding="utf-8"?>
<calcChain xmlns="http://schemas.openxmlformats.org/spreadsheetml/2006/main">
  <c r="F9" i="7" l="1"/>
  <c r="F7" i="28"/>
  <c r="I7" i="11"/>
  <c r="F17" i="6"/>
  <c r="F8" i="6"/>
  <c r="F7" i="6"/>
  <c r="G11" i="4"/>
  <c r="G7" i="4"/>
  <c r="F38" i="6"/>
  <c r="F7" i="11"/>
  <c r="G9" i="12"/>
  <c r="H8" i="12"/>
  <c r="I30" i="12"/>
  <c r="H30" i="12"/>
  <c r="I29" i="12"/>
  <c r="H29" i="12"/>
  <c r="I25" i="12"/>
  <c r="H25" i="12"/>
  <c r="I23" i="12"/>
  <c r="H23" i="12"/>
  <c r="I21" i="12"/>
  <c r="H21" i="12"/>
  <c r="I20" i="12"/>
  <c r="H20" i="12"/>
  <c r="I19" i="12"/>
  <c r="H19" i="12"/>
  <c r="I18" i="12"/>
  <c r="H18" i="12"/>
  <c r="I14" i="12"/>
  <c r="H14" i="12"/>
  <c r="H7" i="12"/>
  <c r="I7" i="12"/>
  <c r="I8" i="12"/>
  <c r="H9" i="12"/>
  <c r="I9" i="12"/>
  <c r="H10" i="12"/>
  <c r="I10" i="12"/>
  <c r="H11" i="12"/>
  <c r="I11" i="12"/>
  <c r="I6" i="12"/>
  <c r="H6" i="12"/>
  <c r="G3" i="2"/>
  <c r="G30" i="12"/>
  <c r="F30" i="12"/>
  <c r="J30" i="12"/>
  <c r="G29" i="12"/>
  <c r="F29" i="12"/>
  <c r="F25" i="12"/>
  <c r="G23" i="12"/>
  <c r="F23" i="12"/>
  <c r="G21" i="12"/>
  <c r="F21" i="12"/>
  <c r="G20" i="12"/>
  <c r="F20" i="12"/>
  <c r="G19" i="12"/>
  <c r="F19" i="12"/>
  <c r="G18" i="12"/>
  <c r="F18" i="12"/>
  <c r="G14" i="12"/>
  <c r="G6" i="12"/>
  <c r="F14" i="12"/>
  <c r="F7" i="12"/>
  <c r="G7" i="12"/>
  <c r="F8" i="12"/>
  <c r="G8" i="12"/>
  <c r="F9" i="12"/>
  <c r="J9" i="12"/>
  <c r="F10" i="12"/>
  <c r="G10" i="12"/>
  <c r="F11" i="12"/>
  <c r="G11" i="12"/>
  <c r="F6" i="12"/>
  <c r="J29" i="12"/>
  <c r="J21" i="12"/>
  <c r="J20" i="12"/>
  <c r="J19" i="12"/>
  <c r="J6" i="12"/>
  <c r="J7" i="12"/>
  <c r="J14" i="12"/>
  <c r="J23" i="12"/>
  <c r="J18" i="12"/>
  <c r="J8" i="12"/>
  <c r="J10" i="12"/>
  <c r="J11" i="12"/>
  <c r="G9" i="11"/>
  <c r="F9" i="11"/>
  <c r="L9" i="11"/>
  <c r="K9" i="11"/>
  <c r="I9" i="11"/>
  <c r="H9" i="11"/>
  <c r="J9" i="11"/>
  <c r="O11" i="24"/>
  <c r="H11" i="24"/>
  <c r="L11" i="24"/>
  <c r="I11" i="24"/>
  <c r="K11" i="14"/>
  <c r="J11" i="14"/>
  <c r="I11" i="14"/>
  <c r="H11" i="14"/>
  <c r="G11" i="14"/>
  <c r="F11" i="14"/>
  <c r="DD4" i="39"/>
  <c r="DD5" i="39"/>
  <c r="DD6" i="39"/>
  <c r="DD7" i="39"/>
  <c r="DD8" i="39"/>
  <c r="DD9" i="39"/>
  <c r="DD10" i="39"/>
  <c r="DD11" i="39"/>
  <c r="DD12" i="39"/>
  <c r="DD13" i="39"/>
  <c r="DD14" i="39"/>
  <c r="DD15" i="39"/>
  <c r="DD16" i="39"/>
  <c r="DD17" i="39"/>
  <c r="DD18" i="39"/>
  <c r="DD19" i="39"/>
  <c r="DD20" i="39"/>
  <c r="DD21" i="39"/>
  <c r="DD22" i="39"/>
  <c r="DD23" i="39"/>
  <c r="DD24" i="39"/>
  <c r="DD25" i="39"/>
  <c r="DD26" i="39"/>
  <c r="DD3" i="39"/>
  <c r="DD2" i="39"/>
  <c r="CX2" i="39"/>
  <c r="CR2" i="39"/>
  <c r="CR4" i="39"/>
  <c r="CR5" i="39"/>
  <c r="CR6" i="39"/>
  <c r="CR7" i="39"/>
  <c r="CR8" i="39"/>
  <c r="CR9" i="39"/>
  <c r="CR10" i="39"/>
  <c r="CR11" i="39"/>
  <c r="CR12" i="39"/>
  <c r="CR13" i="39"/>
  <c r="CR14" i="39"/>
  <c r="CR15" i="39"/>
  <c r="CR16" i="39"/>
  <c r="CR17" i="39"/>
  <c r="CR18" i="39"/>
  <c r="CR19" i="39"/>
  <c r="CR20" i="39"/>
  <c r="CR21" i="39"/>
  <c r="CR22" i="39"/>
  <c r="CR23" i="39"/>
  <c r="CR24" i="39"/>
  <c r="CR3" i="39"/>
  <c r="CL4" i="39"/>
  <c r="CL5" i="39"/>
  <c r="CL6" i="39"/>
  <c r="CL7" i="39"/>
  <c r="CL8" i="39"/>
  <c r="CL9" i="39"/>
  <c r="CL10" i="39"/>
  <c r="CL11" i="39"/>
  <c r="CL12" i="39"/>
  <c r="CL13" i="39"/>
  <c r="CL14" i="39"/>
  <c r="CL15" i="39"/>
  <c r="CL16" i="39"/>
  <c r="CL17" i="39"/>
  <c r="CL18" i="39"/>
  <c r="CL19" i="39"/>
  <c r="CL20" i="39"/>
  <c r="CL21" i="39"/>
  <c r="CL22" i="39"/>
  <c r="CL23" i="39"/>
  <c r="CL24" i="39"/>
  <c r="CL25" i="39"/>
  <c r="CL26" i="39"/>
  <c r="CL27" i="39"/>
  <c r="CL28" i="39"/>
  <c r="CL29" i="39"/>
  <c r="CL30" i="39"/>
  <c r="CL31" i="39"/>
  <c r="CL32" i="39"/>
  <c r="CL33" i="39"/>
  <c r="CL34" i="39"/>
  <c r="CL35" i="39"/>
  <c r="CL36" i="39"/>
  <c r="CL37" i="39"/>
  <c r="CL38" i="39"/>
  <c r="CL39" i="39"/>
  <c r="CL40" i="39"/>
  <c r="CL41" i="39"/>
  <c r="CL42" i="39"/>
  <c r="CL3" i="39"/>
  <c r="CL2" i="39"/>
  <c r="CF4" i="39"/>
  <c r="CF5" i="39"/>
  <c r="CF6" i="39"/>
  <c r="CF7" i="39"/>
  <c r="CF8" i="39"/>
  <c r="CF9" i="39"/>
  <c r="CF10" i="39"/>
  <c r="CF11" i="39"/>
  <c r="CF12" i="39"/>
  <c r="CF13" i="39"/>
  <c r="CF14" i="39"/>
  <c r="CF15" i="39"/>
  <c r="CF16" i="39"/>
  <c r="CF17" i="39"/>
  <c r="CF18" i="39"/>
  <c r="CF19" i="39"/>
  <c r="CF20" i="39"/>
  <c r="CF21" i="39"/>
  <c r="CF22" i="39"/>
  <c r="CF23" i="39"/>
  <c r="CF24" i="39"/>
  <c r="CF25" i="39"/>
  <c r="CF26" i="39"/>
  <c r="CF3" i="39"/>
  <c r="CF2" i="39"/>
  <c r="BZ4" i="39"/>
  <c r="BZ5" i="39"/>
  <c r="BZ6" i="39"/>
  <c r="BZ7" i="39"/>
  <c r="BZ8" i="39"/>
  <c r="BZ9" i="39"/>
  <c r="BZ10" i="39"/>
  <c r="BZ11" i="39"/>
  <c r="BZ12" i="39"/>
  <c r="BZ13" i="39"/>
  <c r="BZ14" i="39"/>
  <c r="BZ15" i="39"/>
  <c r="BZ16" i="39"/>
  <c r="BZ17" i="39"/>
  <c r="BZ18" i="39"/>
  <c r="BZ19" i="39"/>
  <c r="BZ20" i="39"/>
  <c r="BZ21" i="39"/>
  <c r="BZ22" i="39"/>
  <c r="BZ23" i="39"/>
  <c r="BZ24" i="39"/>
  <c r="BZ25" i="39"/>
  <c r="BZ26" i="39"/>
  <c r="BZ3" i="39"/>
  <c r="BZ2" i="39"/>
  <c r="BT4" i="39"/>
  <c r="BT5" i="39"/>
  <c r="BT6" i="39"/>
  <c r="BT7" i="39"/>
  <c r="BT8" i="39"/>
  <c r="BT9" i="39"/>
  <c r="BT10" i="39"/>
  <c r="BT11" i="39"/>
  <c r="BT12" i="39"/>
  <c r="BT3" i="39"/>
  <c r="BT2" i="39"/>
  <c r="BN4" i="39"/>
  <c r="BN5" i="39"/>
  <c r="BN6" i="39"/>
  <c r="BN7" i="39"/>
  <c r="BN8" i="39"/>
  <c r="BN9" i="39"/>
  <c r="BN10" i="39"/>
  <c r="BN11" i="39"/>
  <c r="BN12" i="39"/>
  <c r="BN13" i="39"/>
  <c r="BN14" i="39"/>
  <c r="BN3" i="39"/>
  <c r="BN2" i="39"/>
  <c r="BH4" i="39"/>
  <c r="BH5" i="39"/>
  <c r="BH6" i="39"/>
  <c r="BH7" i="39"/>
  <c r="BH8" i="39"/>
  <c r="BH9" i="39"/>
  <c r="BH10" i="39"/>
  <c r="BH11" i="39"/>
  <c r="BH12" i="39"/>
  <c r="BH3" i="39"/>
  <c r="BH2" i="39"/>
  <c r="BB4" i="39"/>
  <c r="BB5" i="39"/>
  <c r="BB6" i="39"/>
  <c r="BB7" i="39"/>
  <c r="BB3" i="39"/>
  <c r="BB2" i="39"/>
  <c r="AV2" i="39"/>
  <c r="AP4" i="39"/>
  <c r="AP5" i="39"/>
  <c r="AP6" i="39"/>
  <c r="AP7" i="39"/>
  <c r="AP8" i="39"/>
  <c r="AP9" i="39"/>
  <c r="AP10" i="39"/>
  <c r="AP11" i="39"/>
  <c r="AP12" i="39"/>
  <c r="AP13" i="39"/>
  <c r="AP3" i="39"/>
  <c r="AP2" i="39"/>
  <c r="AJ2" i="39"/>
  <c r="AD2" i="39"/>
  <c r="X2" i="39"/>
  <c r="R4" i="39"/>
  <c r="R5" i="39"/>
  <c r="R6" i="39"/>
  <c r="R7" i="39"/>
  <c r="R8" i="39"/>
  <c r="R3" i="39"/>
  <c r="R2" i="39"/>
  <c r="L4" i="39"/>
  <c r="L5" i="39"/>
  <c r="L6" i="39"/>
  <c r="L7" i="39"/>
  <c r="L8" i="39"/>
  <c r="L9" i="39"/>
  <c r="L10" i="39"/>
  <c r="L11" i="39"/>
  <c r="L12" i="39"/>
  <c r="L13" i="39"/>
  <c r="L14" i="39"/>
  <c r="L15" i="39"/>
  <c r="L16" i="39"/>
  <c r="L17" i="39"/>
  <c r="L18" i="39"/>
  <c r="L19" i="39"/>
  <c r="L3" i="39"/>
  <c r="L2" i="39"/>
  <c r="F2" i="39"/>
  <c r="L15" i="33"/>
  <c r="DS4" i="37"/>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DV4" i="37"/>
  <c r="DV5" i="37"/>
  <c r="DV6" i="37"/>
  <c r="DV7" i="37"/>
  <c r="DV8" i="37"/>
  <c r="DV9" i="37"/>
  <c r="DV10" i="37"/>
  <c r="DV11" i="37"/>
  <c r="DV12" i="37"/>
  <c r="DV13" i="37"/>
  <c r="DV14" i="37"/>
  <c r="DV15" i="37"/>
  <c r="DV16" i="37"/>
  <c r="DV17" i="37"/>
  <c r="DV18" i="37"/>
  <c r="DV19" i="37"/>
  <c r="DV20" i="37"/>
  <c r="DV21" i="37"/>
  <c r="DV22" i="37"/>
  <c r="DV23" i="37"/>
  <c r="DV24" i="37"/>
  <c r="DV25" i="37"/>
  <c r="DV26" i="37"/>
  <c r="DV27" i="37"/>
  <c r="DV28" i="37"/>
  <c r="DV29" i="37"/>
  <c r="DV30" i="37"/>
  <c r="DV31" i="37"/>
  <c r="DV32" i="37"/>
  <c r="DV33" i="37"/>
  <c r="DV34" i="37"/>
  <c r="DV35" i="37"/>
  <c r="DV36" i="37"/>
  <c r="DV3" i="37"/>
  <c r="DV2" i="37"/>
  <c r="DO4" i="37"/>
  <c r="DO5" i="37"/>
  <c r="DO6" i="37"/>
  <c r="DO7" i="37"/>
  <c r="DO8" i="37"/>
  <c r="DO9" i="37"/>
  <c r="DO10" i="37"/>
  <c r="DO11" i="37"/>
  <c r="DO12" i="37"/>
  <c r="DO13" i="37"/>
  <c r="DO14" i="37"/>
  <c r="DO15" i="37"/>
  <c r="DO16" i="37"/>
  <c r="DO17" i="37"/>
  <c r="DO18" i="37"/>
  <c r="DO19" i="37"/>
  <c r="DO20" i="37"/>
  <c r="DO21" i="37"/>
  <c r="DO22" i="37"/>
  <c r="DO23" i="37"/>
  <c r="DO24" i="37"/>
  <c r="DO25" i="37"/>
  <c r="DO26" i="37"/>
  <c r="DO27" i="37"/>
  <c r="DO28" i="37"/>
  <c r="DO29" i="37"/>
  <c r="DO30" i="37"/>
  <c r="DO31" i="37"/>
  <c r="DO32" i="37"/>
  <c r="DO33" i="37"/>
  <c r="DO34" i="37"/>
  <c r="DO3" i="37"/>
  <c r="DO2" i="37"/>
  <c r="DH4" i="37"/>
  <c r="DH5" i="37"/>
  <c r="DH6" i="37"/>
  <c r="DH7" i="37"/>
  <c r="DH8" i="37"/>
  <c r="DH9" i="37"/>
  <c r="DH10" i="37"/>
  <c r="DH11" i="37"/>
  <c r="DH12" i="37"/>
  <c r="DH13" i="37"/>
  <c r="DH14" i="37"/>
  <c r="DH15" i="37"/>
  <c r="DH16" i="37"/>
  <c r="DH17" i="37"/>
  <c r="DH18" i="37"/>
  <c r="DH19" i="37"/>
  <c r="DH20" i="37"/>
  <c r="DH21" i="37"/>
  <c r="DH22" i="37"/>
  <c r="DH23" i="37"/>
  <c r="DH24" i="37"/>
  <c r="DH25" i="37"/>
  <c r="DH26" i="37"/>
  <c r="DH27" i="37"/>
  <c r="DH28" i="37"/>
  <c r="DH29" i="37"/>
  <c r="DH30" i="37"/>
  <c r="DH31" i="37"/>
  <c r="DH32" i="37"/>
  <c r="DH33" i="37"/>
  <c r="DH3" i="37"/>
  <c r="DH2" i="37"/>
  <c r="DA4" i="37"/>
  <c r="DA5" i="37"/>
  <c r="DA6" i="37"/>
  <c r="DA7" i="37"/>
  <c r="DA8" i="37"/>
  <c r="DA9" i="37"/>
  <c r="DA10" i="37"/>
  <c r="DA11" i="37"/>
  <c r="DA12" i="37"/>
  <c r="DA13" i="37"/>
  <c r="DA14" i="37"/>
  <c r="DA15" i="37"/>
  <c r="DA16" i="37"/>
  <c r="DA17" i="37"/>
  <c r="DA18" i="37"/>
  <c r="DA19" i="37"/>
  <c r="DA20" i="37"/>
  <c r="DA21" i="37"/>
  <c r="DA22" i="37"/>
  <c r="DA23" i="37"/>
  <c r="DA24" i="37"/>
  <c r="DA25" i="37"/>
  <c r="DA26" i="37"/>
  <c r="DA27" i="37"/>
  <c r="DA28" i="37"/>
  <c r="DA29" i="37"/>
  <c r="DA3" i="37"/>
  <c r="DA2" i="37"/>
  <c r="CT4" i="37"/>
  <c r="CT5" i="37"/>
  <c r="CT6" i="37"/>
  <c r="CT7" i="37"/>
  <c r="CT8" i="37"/>
  <c r="CT9" i="37"/>
  <c r="CT10" i="37"/>
  <c r="CT11" i="37"/>
  <c r="CT12" i="37"/>
  <c r="CT13" i="37"/>
  <c r="CT14" i="37"/>
  <c r="CT15" i="37"/>
  <c r="CT16" i="37"/>
  <c r="CT17" i="37"/>
  <c r="CT18" i="37"/>
  <c r="CT19" i="37"/>
  <c r="CT20" i="37"/>
  <c r="CT21" i="37"/>
  <c r="CT22" i="37"/>
  <c r="CT23" i="37"/>
  <c r="CT24" i="37"/>
  <c r="CT25" i="37"/>
  <c r="CT26" i="37"/>
  <c r="CT27" i="37"/>
  <c r="CT28" i="37"/>
  <c r="CT29" i="37"/>
  <c r="CT30" i="37"/>
  <c r="CT31" i="37"/>
  <c r="CT32" i="37"/>
  <c r="CT33" i="37"/>
  <c r="CT34" i="37"/>
  <c r="CT35" i="37"/>
  <c r="CT36" i="37"/>
  <c r="CT37" i="37"/>
  <c r="CT38" i="37"/>
  <c r="CT39" i="37"/>
  <c r="CT40" i="37"/>
  <c r="CT41" i="37"/>
  <c r="CT42" i="37"/>
  <c r="CT43" i="37"/>
  <c r="CT44" i="37"/>
  <c r="CT45" i="37"/>
  <c r="CT46" i="37"/>
  <c r="CT47" i="37"/>
  <c r="CT48" i="37"/>
  <c r="CT49" i="37"/>
  <c r="CT50" i="37"/>
  <c r="CT51" i="37"/>
  <c r="CT52" i="37"/>
  <c r="CT53" i="37"/>
  <c r="CT54" i="37"/>
  <c r="CT55" i="37"/>
  <c r="CT56" i="37"/>
  <c r="CT57" i="37"/>
  <c r="CT3" i="37"/>
  <c r="CT2" i="37"/>
  <c r="CM4" i="37"/>
  <c r="CM5" i="37"/>
  <c r="CM6" i="37"/>
  <c r="CM7" i="37"/>
  <c r="CM8" i="37"/>
  <c r="CM9" i="37"/>
  <c r="CM10" i="37"/>
  <c r="CM11" i="37"/>
  <c r="CM12" i="37"/>
  <c r="CM13" i="37"/>
  <c r="CM14" i="37"/>
  <c r="CM15" i="37"/>
  <c r="CM16" i="37"/>
  <c r="CM17" i="37"/>
  <c r="CM18" i="37"/>
  <c r="CM19" i="37"/>
  <c r="CM20" i="37"/>
  <c r="CM21" i="37"/>
  <c r="CM22" i="37"/>
  <c r="CM23" i="37"/>
  <c r="CM24" i="37"/>
  <c r="CM25" i="37"/>
  <c r="CM26" i="37"/>
  <c r="CM27" i="37"/>
  <c r="CM28" i="37"/>
  <c r="CM29" i="37"/>
  <c r="CM30" i="37"/>
  <c r="CM31" i="37"/>
  <c r="CM32" i="37"/>
  <c r="CM33" i="37"/>
  <c r="CM34" i="37"/>
  <c r="CM35" i="37"/>
  <c r="CM36" i="37"/>
  <c r="CM37" i="37"/>
  <c r="CM38" i="37"/>
  <c r="CM39" i="37"/>
  <c r="CM40" i="37"/>
  <c r="CM41" i="37"/>
  <c r="CM42" i="37"/>
  <c r="CM43" i="37"/>
  <c r="CM44" i="37"/>
  <c r="CM3" i="37"/>
  <c r="CM2" i="37"/>
  <c r="CF4" i="37"/>
  <c r="CF5" i="37"/>
  <c r="CF6" i="37"/>
  <c r="CF7" i="37"/>
  <c r="CF8" i="37"/>
  <c r="CF9" i="37"/>
  <c r="CF10" i="37"/>
  <c r="CF11" i="37"/>
  <c r="CF12" i="37"/>
  <c r="CF13" i="37"/>
  <c r="CF14" i="37"/>
  <c r="CF15" i="37"/>
  <c r="CF16" i="37"/>
  <c r="CF17" i="37"/>
  <c r="CF18" i="37"/>
  <c r="CF19" i="37"/>
  <c r="CF20" i="37"/>
  <c r="CF21" i="37"/>
  <c r="CF22" i="37"/>
  <c r="CF23" i="37"/>
  <c r="CF24" i="37"/>
  <c r="CF25" i="37"/>
  <c r="CF26" i="37"/>
  <c r="CF27" i="37"/>
  <c r="CF28" i="37"/>
  <c r="CF29" i="37"/>
  <c r="CF30" i="37"/>
  <c r="CF31" i="37"/>
  <c r="CF32" i="37"/>
  <c r="CF33" i="37"/>
  <c r="CF34" i="37"/>
  <c r="CF35" i="37"/>
  <c r="CF36" i="37"/>
  <c r="CF37" i="37"/>
  <c r="CF38" i="37"/>
  <c r="CF39" i="37"/>
  <c r="CF40" i="37"/>
  <c r="CF41" i="37"/>
  <c r="CF42" i="37"/>
  <c r="CF43" i="37"/>
  <c r="CF44" i="37"/>
  <c r="CF45" i="37"/>
  <c r="CF46" i="37"/>
  <c r="CF47" i="37"/>
  <c r="CF3" i="37"/>
  <c r="CF2" i="37"/>
  <c r="BY4" i="37"/>
  <c r="BY5" i="37"/>
  <c r="BY6" i="37"/>
  <c r="BY7" i="37"/>
  <c r="BY8" i="37"/>
  <c r="BY9" i="37"/>
  <c r="BY10" i="37"/>
  <c r="BY11" i="37"/>
  <c r="BY12" i="37"/>
  <c r="BY13" i="37"/>
  <c r="BY14" i="37"/>
  <c r="BY15" i="37"/>
  <c r="BY16" i="37"/>
  <c r="BY17" i="37"/>
  <c r="BY3" i="37"/>
  <c r="BY2" i="37"/>
  <c r="BW2" i="37"/>
  <c r="BX2" i="37"/>
  <c r="BR4" i="37"/>
  <c r="BR5" i="37"/>
  <c r="BR6" i="37"/>
  <c r="BR7" i="37"/>
  <c r="BR8" i="37"/>
  <c r="BR9" i="37"/>
  <c r="BR10" i="37"/>
  <c r="BR11" i="37"/>
  <c r="BR12" i="37"/>
  <c r="BR13" i="37"/>
  <c r="BR14" i="37"/>
  <c r="BR15" i="37"/>
  <c r="BR16" i="37"/>
  <c r="BR17" i="37"/>
  <c r="BR18" i="37"/>
  <c r="BR19" i="37"/>
  <c r="BR20" i="37"/>
  <c r="BR21" i="37"/>
  <c r="BR22" i="37"/>
  <c r="BR23" i="37"/>
  <c r="BR24" i="37"/>
  <c r="BR25" i="37"/>
  <c r="BR26" i="37"/>
  <c r="BR27" i="37"/>
  <c r="BR28" i="37"/>
  <c r="BR29" i="37"/>
  <c r="BR30" i="37"/>
  <c r="BR31" i="37"/>
  <c r="BR32" i="37"/>
  <c r="BR33" i="37"/>
  <c r="BR34" i="37"/>
  <c r="BR35" i="37"/>
  <c r="BR3" i="37"/>
  <c r="BR2" i="37"/>
  <c r="BK4" i="37"/>
  <c r="BK5" i="37"/>
  <c r="BK6" i="37"/>
  <c r="BK7" i="37"/>
  <c r="BK8" i="37"/>
  <c r="BK9" i="37"/>
  <c r="BK10" i="37"/>
  <c r="BK11" i="37"/>
  <c r="BK12" i="37"/>
  <c r="BK13" i="37"/>
  <c r="BK14" i="37"/>
  <c r="BK15" i="37"/>
  <c r="BK16" i="37"/>
  <c r="BK17" i="37"/>
  <c r="BK18" i="37"/>
  <c r="BK19" i="37"/>
  <c r="BK20" i="37"/>
  <c r="BK21" i="37"/>
  <c r="BK22" i="37"/>
  <c r="BK23" i="37"/>
  <c r="BK24" i="37"/>
  <c r="BK25" i="37"/>
  <c r="BK26" i="37"/>
  <c r="BK27" i="37"/>
  <c r="BK28" i="37"/>
  <c r="BK29" i="37"/>
  <c r="BK30" i="37"/>
  <c r="BK31" i="37"/>
  <c r="BK32" i="37"/>
  <c r="BK33" i="37"/>
  <c r="BK34" i="37"/>
  <c r="BK35" i="37"/>
  <c r="BK36" i="37"/>
  <c r="BK3" i="37"/>
  <c r="BK2" i="37"/>
  <c r="BD4" i="37"/>
  <c r="BD5" i="37"/>
  <c r="BD6" i="37"/>
  <c r="BD7" i="37"/>
  <c r="BD8" i="37"/>
  <c r="BD9" i="37"/>
  <c r="BD10" i="37"/>
  <c r="BD11" i="37"/>
  <c r="BD12" i="37"/>
  <c r="BD13" i="37"/>
  <c r="BD14" i="37"/>
  <c r="BD15" i="37"/>
  <c r="BD16" i="37"/>
  <c r="BD17" i="37"/>
  <c r="BD18" i="37"/>
  <c r="BD19" i="37"/>
  <c r="BD20" i="37"/>
  <c r="BD21" i="37"/>
  <c r="BD22" i="37"/>
  <c r="BD23" i="37"/>
  <c r="BD3" i="37"/>
  <c r="BD2" i="37"/>
  <c r="AW4" i="37"/>
  <c r="AW5" i="37"/>
  <c r="AW6" i="37"/>
  <c r="AW7" i="37"/>
  <c r="AW8" i="37"/>
  <c r="AW9" i="37"/>
  <c r="AW10" i="37"/>
  <c r="AW11" i="37"/>
  <c r="AW12" i="37"/>
  <c r="AW13" i="37"/>
  <c r="AW14" i="37"/>
  <c r="AW15" i="37"/>
  <c r="AW16" i="37"/>
  <c r="AW17" i="37"/>
  <c r="AW3" i="37"/>
  <c r="AW2" i="37"/>
  <c r="AP4" i="37"/>
  <c r="AP5" i="37"/>
  <c r="AP6" i="37"/>
  <c r="AP7" i="37"/>
  <c r="AP8" i="37"/>
  <c r="AP9" i="37"/>
  <c r="AP10" i="37"/>
  <c r="AP11" i="37"/>
  <c r="AP12" i="37"/>
  <c r="AP13" i="37"/>
  <c r="AP14" i="37"/>
  <c r="AP15" i="37"/>
  <c r="AP3" i="37"/>
  <c r="AP2" i="37"/>
  <c r="AI4" i="37"/>
  <c r="AI5" i="37"/>
  <c r="AI6" i="37"/>
  <c r="AI7" i="37"/>
  <c r="AI8" i="37"/>
  <c r="AI9" i="37"/>
  <c r="AI10" i="37"/>
  <c r="AI11" i="37"/>
  <c r="AI12" i="37"/>
  <c r="AI13" i="37"/>
  <c r="AI14" i="37"/>
  <c r="AI15" i="37"/>
  <c r="AI16" i="37"/>
  <c r="AI17" i="37"/>
  <c r="AI18" i="37"/>
  <c r="AI19" i="37"/>
  <c r="AI20" i="37"/>
  <c r="AI21" i="37"/>
  <c r="AI22" i="37"/>
  <c r="AI23" i="37"/>
  <c r="AI24" i="37"/>
  <c r="AI25" i="37"/>
  <c r="AI26" i="37"/>
  <c r="AI27" i="37"/>
  <c r="AI28" i="37"/>
  <c r="AI29" i="37"/>
  <c r="AI30" i="37"/>
  <c r="AI31" i="37"/>
  <c r="AI32" i="37"/>
  <c r="AI33" i="37"/>
  <c r="AI34" i="37"/>
  <c r="AI35" i="37"/>
  <c r="AI36" i="37"/>
  <c r="AI37" i="37"/>
  <c r="AI38" i="37"/>
  <c r="AI39" i="37"/>
  <c r="AI40" i="37"/>
  <c r="AI41" i="37"/>
  <c r="AI42" i="37"/>
  <c r="AI43" i="37"/>
  <c r="AI44" i="37"/>
  <c r="AI45" i="37"/>
  <c r="AI46" i="37"/>
  <c r="AI3" i="37"/>
  <c r="AI2" i="37"/>
  <c r="AB4" i="37"/>
  <c r="AB5" i="37"/>
  <c r="AB6" i="37"/>
  <c r="AB7" i="37"/>
  <c r="AB8" i="37"/>
  <c r="AB9" i="37"/>
  <c r="AB10" i="37"/>
  <c r="AB11" i="37"/>
  <c r="AB12" i="37"/>
  <c r="AB13" i="37"/>
  <c r="AB14" i="37"/>
  <c r="AB15" i="37"/>
  <c r="AB3" i="37"/>
  <c r="AB2" i="37"/>
  <c r="U4" i="37"/>
  <c r="U5" i="37"/>
  <c r="U6" i="37"/>
  <c r="U7" i="37"/>
  <c r="U8" i="37"/>
  <c r="U9" i="37"/>
  <c r="U10" i="37"/>
  <c r="U11" i="37"/>
  <c r="U12" i="37"/>
  <c r="U13" i="37"/>
  <c r="U14" i="37"/>
  <c r="U15" i="37"/>
  <c r="U16" i="37"/>
  <c r="U17" i="37"/>
  <c r="U18" i="37"/>
  <c r="U19" i="37"/>
  <c r="U20" i="37"/>
  <c r="U21" i="37"/>
  <c r="U22" i="37"/>
  <c r="U23" i="37"/>
  <c r="U3" i="37"/>
  <c r="T3" i="37"/>
  <c r="U2" i="37"/>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3" i="37"/>
  <c r="N2" i="37"/>
  <c r="G4" i="37"/>
  <c r="G5" i="37"/>
  <c r="G6" i="37"/>
  <c r="G7" i="37"/>
  <c r="G8" i="37"/>
  <c r="G9" i="37"/>
  <c r="G10" i="37"/>
  <c r="G11" i="37"/>
  <c r="G12" i="37"/>
  <c r="G13" i="37"/>
  <c r="G14" i="37"/>
  <c r="G15" i="37"/>
  <c r="G3" i="37"/>
  <c r="G2" i="37"/>
  <c r="F2" i="37"/>
  <c r="F15" i="24"/>
  <c r="P23" i="27"/>
  <c r="P16" i="27"/>
  <c r="P12" i="27"/>
  <c r="P11" i="27"/>
  <c r="P10" i="27"/>
  <c r="O28" i="15"/>
  <c r="J13" i="11"/>
  <c r="G9" i="28"/>
  <c r="AG6" i="2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DU2" i="37"/>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H12" i="31"/>
  <c r="G12" i="31"/>
  <c r="F12" i="31"/>
  <c r="F14" i="31"/>
  <c r="F17" i="31"/>
  <c r="F33" i="7"/>
  <c r="I8" i="6"/>
  <c r="J8" i="6"/>
  <c r="G13" i="6"/>
  <c r="G1" i="26"/>
  <c r="I1" i="15"/>
  <c r="O7" i="15"/>
  <c r="K25" i="14"/>
  <c r="J25" i="14"/>
  <c r="I25" i="14"/>
  <c r="H25" i="14"/>
  <c r="G25" i="14"/>
  <c r="F25" i="14"/>
  <c r="G29" i="6"/>
  <c r="R59" i="2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I13" i="31"/>
  <c r="H14" i="31"/>
  <c r="H17" i="31"/>
  <c r="G14" i="31"/>
  <c r="G17" i="31"/>
  <c r="W15" i="31"/>
  <c r="T15" i="31"/>
  <c r="W13" i="31"/>
  <c r="T13" i="31"/>
  <c r="M15" i="31"/>
  <c r="I15" i="31"/>
  <c r="M13" i="31"/>
  <c r="Z13" i="34"/>
  <c r="Y13" i="34"/>
  <c r="X13" i="34"/>
  <c r="W13" i="34"/>
  <c r="V13" i="34"/>
  <c r="U13" i="34"/>
  <c r="T13" i="34"/>
  <c r="Z12" i="34"/>
  <c r="Y12" i="34"/>
  <c r="X12" i="34"/>
  <c r="W12" i="34"/>
  <c r="V12" i="34"/>
  <c r="U12" i="34"/>
  <c r="T12" i="34"/>
  <c r="Z11" i="34"/>
  <c r="Y11" i="34"/>
  <c r="X11" i="34"/>
  <c r="W11" i="34"/>
  <c r="V11" i="34"/>
  <c r="U11" i="34"/>
  <c r="T11" i="34"/>
  <c r="Z10" i="34"/>
  <c r="Y10" i="34"/>
  <c r="X10" i="34"/>
  <c r="W10" i="34"/>
  <c r="V10" i="34"/>
  <c r="U10" i="34"/>
  <c r="T10" i="34"/>
  <c r="Z9" i="34"/>
  <c r="Y9" i="34"/>
  <c r="X9" i="34"/>
  <c r="W9" i="34"/>
  <c r="V9" i="34"/>
  <c r="U9" i="34"/>
  <c r="T9" i="34"/>
  <c r="K14" i="34"/>
  <c r="J14" i="34"/>
  <c r="H14" i="34"/>
  <c r="G14" i="34"/>
  <c r="F14" i="34"/>
  <c r="I13" i="34"/>
  <c r="I12" i="34"/>
  <c r="I11" i="34"/>
  <c r="I9" i="34"/>
  <c r="B62" i="33"/>
  <c r="B61" i="33"/>
  <c r="Q13" i="34"/>
  <c r="Q12" i="34"/>
  <c r="Q11" i="34"/>
  <c r="Q10" i="34"/>
  <c r="Q9" i="34"/>
  <c r="N15" i="31"/>
  <c r="M45" i="30"/>
  <c r="L45" i="30"/>
  <c r="K45" i="30"/>
  <c r="J45" i="30"/>
  <c r="I45" i="30"/>
  <c r="H45" i="30"/>
  <c r="G45" i="30"/>
  <c r="F45" i="30"/>
  <c r="AF31" i="30"/>
  <c r="AF30" i="30"/>
  <c r="AF26" i="30"/>
  <c r="AF24" i="30"/>
  <c r="AF22" i="30"/>
  <c r="AF21" i="30"/>
  <c r="AF20" i="30"/>
  <c r="AF19" i="30"/>
  <c r="AF15" i="30"/>
  <c r="AF12" i="30"/>
  <c r="AF11" i="30"/>
  <c r="AF10" i="30"/>
  <c r="AF9" i="30"/>
  <c r="AF8" i="30"/>
  <c r="AF7" i="30"/>
  <c r="AC31" i="29"/>
  <c r="AC30" i="29"/>
  <c r="AC24" i="29"/>
  <c r="AC22" i="29"/>
  <c r="AC21" i="29"/>
  <c r="AC20" i="29"/>
  <c r="AC19" i="29"/>
  <c r="AC15" i="29"/>
  <c r="AC12" i="29"/>
  <c r="AC11" i="29"/>
  <c r="AC10" i="29"/>
  <c r="AC9" i="29"/>
  <c r="AC8" i="29"/>
  <c r="AC7" i="29"/>
  <c r="W42" i="29"/>
  <c r="V42" i="29"/>
  <c r="U42" i="29"/>
  <c r="T42" i="29"/>
  <c r="S42" i="29"/>
  <c r="R42" i="29"/>
  <c r="I13" i="27"/>
  <c r="I19" i="27"/>
  <c r="H13" i="27"/>
  <c r="N10" i="27"/>
  <c r="N16" i="27"/>
  <c r="L8" i="28"/>
  <c r="L6" i="28"/>
  <c r="AD15" i="31"/>
  <c r="F15" i="13"/>
  <c r="AE15" i="31"/>
  <c r="O42" i="29"/>
  <c r="N42" i="19"/>
  <c r="N41" i="19"/>
  <c r="P31" i="19"/>
  <c r="K31" i="19"/>
  <c r="G43" i="19"/>
  <c r="F43" i="19"/>
  <c r="H42" i="19"/>
  <c r="H41" i="19"/>
  <c r="O13" i="15"/>
  <c r="K13" i="15"/>
  <c r="I22" i="15"/>
  <c r="I13" i="15"/>
  <c r="AB15" i="31"/>
  <c r="P15" i="31"/>
  <c r="H43" i="19"/>
  <c r="H35" i="18"/>
  <c r="H28" i="18"/>
  <c r="H27" i="18"/>
  <c r="H26" i="18"/>
  <c r="H25" i="18"/>
  <c r="H24" i="18"/>
  <c r="H23" i="18"/>
  <c r="H22" i="18"/>
  <c r="H21" i="18"/>
  <c r="H20" i="18"/>
  <c r="H19" i="18"/>
  <c r="H18" i="18"/>
  <c r="H17" i="18"/>
  <c r="H16" i="18"/>
  <c r="H15" i="18"/>
  <c r="H14" i="18"/>
  <c r="H13" i="18"/>
  <c r="H12" i="18"/>
  <c r="H11" i="18"/>
  <c r="H10" i="18"/>
  <c r="H9" i="18"/>
  <c r="H6" i="18"/>
  <c r="H26" i="17"/>
  <c r="H25" i="17"/>
  <c r="H24" i="17"/>
  <c r="H23" i="17"/>
  <c r="H22" i="17"/>
  <c r="H21" i="17"/>
  <c r="H20" i="17"/>
  <c r="H19" i="17"/>
  <c r="H18" i="17"/>
  <c r="H17" i="17"/>
  <c r="H16" i="17"/>
  <c r="H15" i="17"/>
  <c r="H14" i="17"/>
  <c r="H13" i="17"/>
  <c r="H12" i="17"/>
  <c r="H11" i="17"/>
  <c r="H10" i="17"/>
  <c r="H9" i="17"/>
  <c r="H6" i="17"/>
  <c r="D27" i="17"/>
  <c r="D29" i="17"/>
  <c r="P8" i="16"/>
  <c r="P5" i="16"/>
  <c r="W16" i="14"/>
  <c r="V16" i="14"/>
  <c r="S24" i="14"/>
  <c r="S23" i="14"/>
  <c r="S16" i="14"/>
  <c r="S15" i="14"/>
  <c r="S14" i="14"/>
  <c r="S10" i="14"/>
  <c r="S9" i="14"/>
  <c r="S8" i="14"/>
  <c r="S7" i="14"/>
  <c r="W10" i="14"/>
  <c r="V10" i="14"/>
  <c r="R10" i="14"/>
  <c r="L10" i="14"/>
  <c r="L25" i="14"/>
  <c r="AA25" i="14"/>
  <c r="W24" i="14"/>
  <c r="V24" i="14"/>
  <c r="R24" i="14"/>
  <c r="L24" i="14"/>
  <c r="W23" i="14"/>
  <c r="V23" i="14"/>
  <c r="R23" i="14"/>
  <c r="L23" i="14"/>
  <c r="G20" i="14"/>
  <c r="G17" i="14"/>
  <c r="H17" i="14"/>
  <c r="H20" i="14"/>
  <c r="G19" i="14"/>
  <c r="H19" i="14"/>
  <c r="N16" i="13"/>
  <c r="J16" i="13"/>
  <c r="W14" i="11"/>
  <c r="V14" i="11"/>
  <c r="W13" i="11"/>
  <c r="V13" i="11"/>
  <c r="W11" i="11"/>
  <c r="V11" i="11"/>
  <c r="W10" i="11"/>
  <c r="V10" i="11"/>
  <c r="U10" i="11"/>
  <c r="T10" i="11"/>
  <c r="W7" i="11"/>
  <c r="I22" i="12"/>
  <c r="I24" i="12"/>
  <c r="H22" i="12"/>
  <c r="G22" i="12"/>
  <c r="H12" i="12"/>
  <c r="G12" i="12"/>
  <c r="H24" i="12"/>
  <c r="AF25" i="30"/>
  <c r="AF23" i="30"/>
  <c r="G24" i="12"/>
  <c r="AC25" i="29"/>
  <c r="AC23" i="29"/>
  <c r="G15" i="12"/>
  <c r="AC13" i="29"/>
  <c r="H15" i="12"/>
  <c r="AF13" i="30"/>
  <c r="M13" i="11"/>
  <c r="M14" i="11"/>
  <c r="J14" i="11"/>
  <c r="H26" i="12"/>
  <c r="H33" i="12"/>
  <c r="K8" i="11"/>
  <c r="AF16" i="30"/>
  <c r="I8" i="11"/>
  <c r="AC16" i="29"/>
  <c r="N13" i="11"/>
  <c r="N14" i="11"/>
  <c r="B42" i="23"/>
  <c r="E30" i="23"/>
  <c r="F30" i="23"/>
  <c r="G30" i="23"/>
  <c r="H30" i="23"/>
  <c r="T6" i="23"/>
  <c r="U6" i="23"/>
  <c r="V6" i="23"/>
  <c r="W6" i="23"/>
  <c r="T7" i="23"/>
  <c r="U7" i="23"/>
  <c r="V7" i="23"/>
  <c r="W7" i="23"/>
  <c r="T8" i="23"/>
  <c r="U8" i="23"/>
  <c r="V8" i="23"/>
  <c r="W8" i="23"/>
  <c r="T9" i="23"/>
  <c r="U9" i="23"/>
  <c r="V9" i="23"/>
  <c r="W9" i="23"/>
  <c r="T10" i="23"/>
  <c r="U10" i="23"/>
  <c r="V10" i="23"/>
  <c r="W10" i="23"/>
  <c r="T11" i="23"/>
  <c r="U11" i="23"/>
  <c r="V11" i="23"/>
  <c r="W11" i="23"/>
  <c r="T12" i="23"/>
  <c r="U12" i="23"/>
  <c r="V12" i="23"/>
  <c r="W12" i="23"/>
  <c r="T13" i="23"/>
  <c r="U13" i="23"/>
  <c r="V13" i="23"/>
  <c r="W13" i="23"/>
  <c r="T14" i="23"/>
  <c r="U14" i="23"/>
  <c r="V14" i="23"/>
  <c r="W14" i="23"/>
  <c r="T15" i="23"/>
  <c r="U15" i="23"/>
  <c r="V15" i="23"/>
  <c r="W15" i="23"/>
  <c r="T16" i="23"/>
  <c r="U16" i="23"/>
  <c r="V16" i="23"/>
  <c r="W16" i="23"/>
  <c r="T17" i="23"/>
  <c r="U17" i="23"/>
  <c r="V17" i="23"/>
  <c r="W17" i="23"/>
  <c r="T18" i="23"/>
  <c r="U18" i="23"/>
  <c r="V18" i="23"/>
  <c r="W18" i="23"/>
  <c r="T19" i="23"/>
  <c r="U19" i="23"/>
  <c r="V19" i="23"/>
  <c r="W19" i="23"/>
  <c r="T20" i="23"/>
  <c r="U20" i="23"/>
  <c r="V20" i="23"/>
  <c r="W20" i="23"/>
  <c r="T21" i="23"/>
  <c r="U21" i="23"/>
  <c r="V21" i="23"/>
  <c r="W21" i="23"/>
  <c r="T22" i="23"/>
  <c r="U22" i="23"/>
  <c r="V22" i="23"/>
  <c r="W22" i="23"/>
  <c r="T23" i="23"/>
  <c r="U23" i="23"/>
  <c r="V23" i="23"/>
  <c r="W23" i="23"/>
  <c r="T24" i="23"/>
  <c r="U24" i="23"/>
  <c r="V24" i="23"/>
  <c r="W24" i="23"/>
  <c r="T25" i="23"/>
  <c r="U25" i="23"/>
  <c r="V25" i="23"/>
  <c r="W25" i="23"/>
  <c r="T26" i="23"/>
  <c r="U26" i="23"/>
  <c r="V26" i="23"/>
  <c r="W26" i="23"/>
  <c r="T27" i="23"/>
  <c r="U27" i="23"/>
  <c r="V27" i="23"/>
  <c r="W27" i="23"/>
  <c r="T28" i="23"/>
  <c r="U28" i="23"/>
  <c r="V28" i="23"/>
  <c r="W28" i="23"/>
  <c r="T29" i="23"/>
  <c r="U29" i="23"/>
  <c r="V29" i="23"/>
  <c r="W29" i="23"/>
  <c r="U5" i="23"/>
  <c r="V5" i="23"/>
  <c r="W5" i="23"/>
  <c r="T5" i="23"/>
  <c r="O6" i="23"/>
  <c r="P6" i="23"/>
  <c r="Q6" i="23"/>
  <c r="R6" i="23"/>
  <c r="O7" i="23"/>
  <c r="P7" i="23"/>
  <c r="Q7" i="23"/>
  <c r="R7" i="23"/>
  <c r="O8" i="23"/>
  <c r="P8" i="23"/>
  <c r="Q8" i="23"/>
  <c r="R8" i="23"/>
  <c r="O9" i="23"/>
  <c r="P9" i="23"/>
  <c r="Q9" i="23"/>
  <c r="R9" i="23"/>
  <c r="O10" i="23"/>
  <c r="P10" i="23"/>
  <c r="Q10" i="23"/>
  <c r="R10" i="23"/>
  <c r="O11" i="23"/>
  <c r="P11" i="23"/>
  <c r="Q11" i="23"/>
  <c r="R11" i="23"/>
  <c r="O12" i="23"/>
  <c r="P12" i="23"/>
  <c r="Q12" i="23"/>
  <c r="R12" i="23"/>
  <c r="O13" i="23"/>
  <c r="P13" i="23"/>
  <c r="Q13" i="23"/>
  <c r="R13" i="23"/>
  <c r="O14" i="23"/>
  <c r="P14" i="23"/>
  <c r="Q14" i="23"/>
  <c r="R14" i="23"/>
  <c r="O15" i="23"/>
  <c r="P15" i="23"/>
  <c r="Q15" i="23"/>
  <c r="R15" i="23"/>
  <c r="O16" i="23"/>
  <c r="P16" i="23"/>
  <c r="Q16" i="23"/>
  <c r="R16" i="23"/>
  <c r="O17" i="23"/>
  <c r="P17" i="23"/>
  <c r="Q17" i="23"/>
  <c r="R17" i="23"/>
  <c r="O18" i="23"/>
  <c r="P18" i="23"/>
  <c r="Q18" i="23"/>
  <c r="R18" i="23"/>
  <c r="O19" i="23"/>
  <c r="P19" i="23"/>
  <c r="Q19" i="23"/>
  <c r="R19" i="23"/>
  <c r="O20" i="23"/>
  <c r="P20" i="23"/>
  <c r="Q20" i="23"/>
  <c r="R20" i="23"/>
  <c r="O21" i="23"/>
  <c r="P21" i="23"/>
  <c r="Q21" i="23"/>
  <c r="R21" i="23"/>
  <c r="O22" i="23"/>
  <c r="P22" i="23"/>
  <c r="Q22" i="23"/>
  <c r="R22" i="23"/>
  <c r="O23" i="23"/>
  <c r="P23" i="23"/>
  <c r="Q23" i="23"/>
  <c r="R23" i="23"/>
  <c r="O24" i="23"/>
  <c r="P24" i="23"/>
  <c r="Q24" i="23"/>
  <c r="R24" i="23"/>
  <c r="O25" i="23"/>
  <c r="P25" i="23"/>
  <c r="Q25" i="23"/>
  <c r="R25" i="23"/>
  <c r="O26" i="23"/>
  <c r="P26" i="23"/>
  <c r="Q26" i="23"/>
  <c r="R26" i="23"/>
  <c r="O27" i="23"/>
  <c r="P27" i="23"/>
  <c r="Q27" i="23"/>
  <c r="R27" i="23"/>
  <c r="O28" i="23"/>
  <c r="P28" i="23"/>
  <c r="Q28" i="23"/>
  <c r="R28" i="23"/>
  <c r="O29" i="23"/>
  <c r="P29" i="23"/>
  <c r="Q29" i="23"/>
  <c r="R29" i="23"/>
  <c r="P5" i="23"/>
  <c r="Q5" i="23"/>
  <c r="R5" i="23"/>
  <c r="O5" i="23"/>
  <c r="D6" i="23"/>
  <c r="D7" i="23"/>
  <c r="D8" i="23"/>
  <c r="D9" i="23"/>
  <c r="D10" i="23"/>
  <c r="D11" i="23"/>
  <c r="D12" i="23"/>
  <c r="D13" i="23"/>
  <c r="D14" i="23"/>
  <c r="D15" i="23"/>
  <c r="D16" i="23"/>
  <c r="D17" i="23"/>
  <c r="D18" i="23"/>
  <c r="D19" i="23"/>
  <c r="D20" i="23"/>
  <c r="D21" i="23"/>
  <c r="D22" i="23"/>
  <c r="D23" i="23"/>
  <c r="D24" i="23"/>
  <c r="D25" i="23"/>
  <c r="D26" i="23"/>
  <c r="D27" i="23"/>
  <c r="D28" i="23"/>
  <c r="D29" i="23"/>
  <c r="D5" i="23"/>
  <c r="AF27" i="30"/>
  <c r="AF32" i="30"/>
  <c r="L28" i="23"/>
  <c r="L24" i="23"/>
  <c r="L20" i="23"/>
  <c r="L16" i="23"/>
  <c r="L12" i="23"/>
  <c r="L8" i="23"/>
  <c r="K28" i="23"/>
  <c r="K24" i="23"/>
  <c r="K20" i="23"/>
  <c r="K16" i="23"/>
  <c r="K12" i="23"/>
  <c r="K8" i="23"/>
  <c r="L29" i="23"/>
  <c r="L27" i="23"/>
  <c r="L25" i="23"/>
  <c r="L23" i="23"/>
  <c r="L22" i="23"/>
  <c r="L21" i="23"/>
  <c r="L19" i="23"/>
  <c r="L18" i="23"/>
  <c r="L17" i="23"/>
  <c r="L15" i="23"/>
  <c r="L14" i="23"/>
  <c r="L13" i="23"/>
  <c r="L11" i="23"/>
  <c r="L10" i="23"/>
  <c r="L9" i="23"/>
  <c r="L7" i="23"/>
  <c r="K29" i="23"/>
  <c r="K27" i="23"/>
  <c r="K26" i="23"/>
  <c r="K25" i="23"/>
  <c r="K23" i="23"/>
  <c r="K22" i="23"/>
  <c r="K21" i="23"/>
  <c r="K19" i="23"/>
  <c r="K18" i="23"/>
  <c r="K17" i="23"/>
  <c r="K15" i="23"/>
  <c r="K14" i="23"/>
  <c r="K13" i="23"/>
  <c r="K11" i="23"/>
  <c r="K10" i="23"/>
  <c r="K9" i="23"/>
  <c r="K7" i="23"/>
  <c r="K6" i="23"/>
  <c r="L26" i="23"/>
  <c r="K5" i="23"/>
  <c r="L6" i="23"/>
  <c r="L5" i="23"/>
  <c r="B29" i="2"/>
  <c r="P14" i="24"/>
  <c r="H14" i="24"/>
  <c r="N8" i="24"/>
  <c r="H8" i="24"/>
  <c r="N9" i="24"/>
  <c r="H9" i="24"/>
  <c r="N10" i="24"/>
  <c r="H10" i="24"/>
  <c r="N7" i="24"/>
  <c r="H7" i="24"/>
  <c r="L14" i="24"/>
  <c r="I14" i="24"/>
  <c r="L8" i="24"/>
  <c r="I8" i="24"/>
  <c r="L9" i="24"/>
  <c r="I9" i="24"/>
  <c r="L10" i="24"/>
  <c r="I10" i="24"/>
  <c r="L7" i="24"/>
  <c r="I7" i="24"/>
  <c r="B29" i="24"/>
  <c r="D1" i="24"/>
  <c r="F18" i="24"/>
  <c r="B8" i="24"/>
  <c r="B9" i="24"/>
  <c r="B10" i="24"/>
  <c r="B11" i="24"/>
  <c r="B14" i="24"/>
  <c r="B15" i="24"/>
  <c r="B18" i="24"/>
  <c r="B55" i="22"/>
  <c r="CZ4" i="39"/>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c r="H5" i="22"/>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5" i="22"/>
  <c r="G5" i="22"/>
  <c r="E5" i="22"/>
  <c r="F5" i="22"/>
  <c r="B7" i="22"/>
  <c r="B8" i="22"/>
  <c r="C6" i="22"/>
  <c r="P5" i="22"/>
  <c r="Q5" i="22"/>
  <c r="M11" i="11"/>
  <c r="M10" i="11"/>
  <c r="M9" i="11"/>
  <c r="N9" i="11"/>
  <c r="AF9" i="11"/>
  <c r="M7" i="11"/>
  <c r="M6" i="11"/>
  <c r="J11" i="11"/>
  <c r="F8" i="32"/>
  <c r="J10" i="11"/>
  <c r="J7" i="11"/>
  <c r="N7" i="11"/>
  <c r="N10" i="11"/>
  <c r="P6" i="22"/>
  <c r="F6" i="22"/>
  <c r="E6" i="22"/>
  <c r="D6" i="22"/>
  <c r="G6" i="22"/>
  <c r="H6" i="22"/>
  <c r="N11" i="11"/>
  <c r="G5" i="32"/>
  <c r="Q6" i="22"/>
  <c r="C7" i="22"/>
  <c r="B9" i="22"/>
  <c r="C8" i="22"/>
  <c r="M5" i="22"/>
  <c r="M6" i="22"/>
  <c r="Q7" i="22"/>
  <c r="E7" i="22"/>
  <c r="H7" i="22"/>
  <c r="G7" i="22"/>
  <c r="F7" i="22"/>
  <c r="D7" i="22"/>
  <c r="H8" i="22"/>
  <c r="G8" i="22"/>
  <c r="F8" i="22"/>
  <c r="D8" i="22"/>
  <c r="E8" i="22"/>
  <c r="P7" i="22"/>
  <c r="P8" i="22"/>
  <c r="Q8" i="22"/>
  <c r="B10" i="22"/>
  <c r="C9" i="22"/>
  <c r="Q23" i="8"/>
  <c r="P23" i="8"/>
  <c r="O23" i="8"/>
  <c r="N23" i="8"/>
  <c r="M7" i="22"/>
  <c r="G9" i="22"/>
  <c r="F9" i="22"/>
  <c r="E9" i="22"/>
  <c r="H9" i="22"/>
  <c r="D9" i="22"/>
  <c r="K23" i="8"/>
  <c r="M8" i="22"/>
  <c r="B11" i="22"/>
  <c r="C10" i="22"/>
  <c r="P9" i="22"/>
  <c r="Q9" i="22"/>
  <c r="Q24" i="4"/>
  <c r="P24" i="4"/>
  <c r="O24" i="4"/>
  <c r="I24" i="4"/>
  <c r="J24" i="4"/>
  <c r="Z38" i="34"/>
  <c r="Y38" i="34"/>
  <c r="X38" i="34"/>
  <c r="W38" i="34"/>
  <c r="V38" i="34"/>
  <c r="U38" i="34"/>
  <c r="T38" i="34"/>
  <c r="I38" i="34"/>
  <c r="B28" i="2"/>
  <c r="B27" i="2"/>
  <c r="G10" i="22"/>
  <c r="D10" i="22"/>
  <c r="H10" i="22"/>
  <c r="F10" i="22"/>
  <c r="E10" i="22"/>
  <c r="L24" i="4"/>
  <c r="Q38" i="34"/>
  <c r="M9" i="22"/>
  <c r="P10" i="22"/>
  <c r="Q10" i="22"/>
  <c r="C11" i="22"/>
  <c r="B12" i="22"/>
  <c r="M43" i="30"/>
  <c r="L43" i="30"/>
  <c r="K43" i="30"/>
  <c r="J43" i="30"/>
  <c r="G43" i="30"/>
  <c r="H43" i="30"/>
  <c r="I43" i="30"/>
  <c r="F43" i="30"/>
  <c r="F11" i="22"/>
  <c r="H11" i="22"/>
  <c r="G11" i="22"/>
  <c r="E11" i="22"/>
  <c r="D11" i="22"/>
  <c r="B13" i="22"/>
  <c r="C12" i="22"/>
  <c r="M10" i="22"/>
  <c r="Q11" i="22"/>
  <c r="P11" i="22"/>
  <c r="G27" i="17"/>
  <c r="E27" i="17"/>
  <c r="E29" i="17"/>
  <c r="G29" i="18"/>
  <c r="H29" i="18"/>
  <c r="E29" i="18"/>
  <c r="D29" i="18"/>
  <c r="H27" i="17"/>
  <c r="H12" i="22"/>
  <c r="G12" i="22"/>
  <c r="F12" i="22"/>
  <c r="D12" i="22"/>
  <c r="E12" i="22"/>
  <c r="M11" i="22"/>
  <c r="P12" i="22"/>
  <c r="Q12" i="22"/>
  <c r="B14" i="22"/>
  <c r="C13" i="22"/>
  <c r="H5" i="16"/>
  <c r="H10" i="16"/>
  <c r="H9" i="16"/>
  <c r="H8" i="16"/>
  <c r="H7" i="16"/>
  <c r="H6" i="16"/>
  <c r="D13" i="22"/>
  <c r="H13" i="22"/>
  <c r="G13" i="22"/>
  <c r="F13" i="22"/>
  <c r="E13" i="22"/>
  <c r="P13" i="22"/>
  <c r="Q13" i="22"/>
  <c r="B15" i="22"/>
  <c r="C14" i="22"/>
  <c r="M12" i="22"/>
  <c r="H14" i="22"/>
  <c r="G14" i="22"/>
  <c r="F14" i="22"/>
  <c r="E14" i="22"/>
  <c r="D14" i="22"/>
  <c r="P14" i="22"/>
  <c r="Q14" i="22"/>
  <c r="M13" i="22"/>
  <c r="B16" i="22"/>
  <c r="C15" i="22"/>
  <c r="H3" i="2"/>
  <c r="B8" i="2"/>
  <c r="B9" i="2"/>
  <c r="B10" i="2"/>
  <c r="B11" i="2"/>
  <c r="B12" i="2"/>
  <c r="C14" i="2"/>
  <c r="D14" i="2"/>
  <c r="B15" i="2"/>
  <c r="B16" i="2"/>
  <c r="B17" i="2"/>
  <c r="B18" i="2"/>
  <c r="B19" i="2"/>
  <c r="B20" i="2"/>
  <c r="B21" i="2"/>
  <c r="B22" i="2"/>
  <c r="B23" i="2"/>
  <c r="B26" i="2"/>
  <c r="B32" i="2"/>
  <c r="B33" i="2"/>
  <c r="B34" i="2"/>
  <c r="B35" i="2"/>
  <c r="B36" i="2"/>
  <c r="B37" i="2"/>
  <c r="B38" i="2"/>
  <c r="B39" i="2"/>
  <c r="B40" i="2"/>
  <c r="H15" i="22"/>
  <c r="G15" i="22"/>
  <c r="E15" i="22"/>
  <c r="D15" i="22"/>
  <c r="F15" i="22"/>
  <c r="O22" i="15"/>
  <c r="K22" i="15"/>
  <c r="P19" i="15"/>
  <c r="O18" i="15"/>
  <c r="N17" i="15"/>
  <c r="O17" i="15"/>
  <c r="P20" i="15"/>
  <c r="O19" i="15"/>
  <c r="N18" i="15"/>
  <c r="P18" i="15"/>
  <c r="O20" i="15"/>
  <c r="N19" i="15"/>
  <c r="P17" i="15"/>
  <c r="N20" i="15"/>
  <c r="AA44" i="30"/>
  <c r="W38" i="30"/>
  <c r="Z44" i="30"/>
  <c r="V44" i="30"/>
  <c r="Y44" i="30"/>
  <c r="U44" i="30"/>
  <c r="Y40" i="30"/>
  <c r="U36" i="30"/>
  <c r="X44" i="30"/>
  <c r="T44" i="30"/>
  <c r="X39" i="30"/>
  <c r="T35" i="30"/>
  <c r="W44" i="30"/>
  <c r="AA42" i="30"/>
  <c r="Z41" i="30"/>
  <c r="V37" i="30"/>
  <c r="AA31" i="30"/>
  <c r="W31" i="30"/>
  <c r="AA30" i="30"/>
  <c r="W30" i="30"/>
  <c r="AA26" i="30"/>
  <c r="W26" i="30"/>
  <c r="AA24" i="30"/>
  <c r="W24" i="30"/>
  <c r="AA22" i="30"/>
  <c r="W22" i="30"/>
  <c r="AA21" i="30"/>
  <c r="W21" i="30"/>
  <c r="AA20" i="30"/>
  <c r="W20" i="30"/>
  <c r="AA19" i="30"/>
  <c r="W19" i="30"/>
  <c r="AA15" i="30"/>
  <c r="W15" i="30"/>
  <c r="X30" i="30"/>
  <c r="T26" i="30"/>
  <c r="T22" i="30"/>
  <c r="T21" i="30"/>
  <c r="T20" i="30"/>
  <c r="Z31" i="30"/>
  <c r="V31" i="30"/>
  <c r="Z30" i="30"/>
  <c r="V30" i="30"/>
  <c r="Z26" i="30"/>
  <c r="V26" i="30"/>
  <c r="Z24" i="30"/>
  <c r="V24" i="30"/>
  <c r="Z22" i="30"/>
  <c r="V22" i="30"/>
  <c r="Z21" i="30"/>
  <c r="V21" i="30"/>
  <c r="Z20" i="30"/>
  <c r="V20" i="30"/>
  <c r="Z19" i="30"/>
  <c r="V19" i="30"/>
  <c r="Z15" i="30"/>
  <c r="V15" i="30"/>
  <c r="T31" i="30"/>
  <c r="T30" i="30"/>
  <c r="X24" i="30"/>
  <c r="X22" i="30"/>
  <c r="X20" i="30"/>
  <c r="T19" i="30"/>
  <c r="X15" i="30"/>
  <c r="Y31" i="30"/>
  <c r="U31" i="30"/>
  <c r="Y30" i="30"/>
  <c r="U30" i="30"/>
  <c r="Y26" i="30"/>
  <c r="U26" i="30"/>
  <c r="Y24" i="30"/>
  <c r="U24" i="30"/>
  <c r="Y22" i="30"/>
  <c r="U22" i="30"/>
  <c r="Y21" i="30"/>
  <c r="U21" i="30"/>
  <c r="Y20" i="30"/>
  <c r="U20" i="30"/>
  <c r="Y19" i="30"/>
  <c r="U19" i="30"/>
  <c r="Y15" i="30"/>
  <c r="U15" i="30"/>
  <c r="X31" i="30"/>
  <c r="X26" i="30"/>
  <c r="T24" i="30"/>
  <c r="X21" i="30"/>
  <c r="X19" i="30"/>
  <c r="T15" i="30"/>
  <c r="AA12" i="30"/>
  <c r="W12" i="30"/>
  <c r="AA11" i="30"/>
  <c r="W11" i="30"/>
  <c r="AA10" i="30"/>
  <c r="W10" i="30"/>
  <c r="AA9" i="30"/>
  <c r="W9" i="30"/>
  <c r="AA8" i="30"/>
  <c r="W8" i="30"/>
  <c r="AA7" i="30"/>
  <c r="W7" i="30"/>
  <c r="X11" i="30"/>
  <c r="T10" i="30"/>
  <c r="T8" i="30"/>
  <c r="Z12" i="30"/>
  <c r="V12" i="30"/>
  <c r="Z11" i="30"/>
  <c r="V11" i="30"/>
  <c r="Z10" i="30"/>
  <c r="V10" i="30"/>
  <c r="Z9" i="30"/>
  <c r="V9" i="30"/>
  <c r="Z8" i="30"/>
  <c r="V8" i="30"/>
  <c r="Z7" i="30"/>
  <c r="V7" i="30"/>
  <c r="T12" i="30"/>
  <c r="X10" i="30"/>
  <c r="T9" i="30"/>
  <c r="X7" i="30"/>
  <c r="Y12" i="30"/>
  <c r="U12" i="30"/>
  <c r="Y11" i="30"/>
  <c r="U11" i="30"/>
  <c r="Y10" i="30"/>
  <c r="U10" i="30"/>
  <c r="Y9" i="30"/>
  <c r="U9" i="30"/>
  <c r="Y8" i="30"/>
  <c r="U8" i="30"/>
  <c r="Y7" i="30"/>
  <c r="U7" i="30"/>
  <c r="X12" i="30"/>
  <c r="T11" i="30"/>
  <c r="X9" i="30"/>
  <c r="X8" i="30"/>
  <c r="T7" i="30"/>
  <c r="M8" i="28"/>
  <c r="M7" i="28"/>
  <c r="M6" i="28"/>
  <c r="O42" i="19"/>
  <c r="K42" i="19"/>
  <c r="O41" i="19"/>
  <c r="K41" i="19"/>
  <c r="O40" i="19"/>
  <c r="O38" i="19"/>
  <c r="P28" i="15"/>
  <c r="P35" i="18"/>
  <c r="K35" i="18"/>
  <c r="Q23" i="27"/>
  <c r="Q16" i="27"/>
  <c r="Q11" i="27"/>
  <c r="Q7" i="27"/>
  <c r="Q20" i="27"/>
  <c r="Q12" i="27"/>
  <c r="Q10" i="27"/>
  <c r="C28" i="2"/>
  <c r="V15" i="31"/>
  <c r="X13" i="31"/>
  <c r="D28" i="2"/>
  <c r="Y15" i="31"/>
  <c r="U15" i="31"/>
  <c r="U13" i="31"/>
  <c r="C29" i="2"/>
  <c r="X15" i="31"/>
  <c r="V13" i="31"/>
  <c r="Y13" i="31"/>
  <c r="O16" i="27"/>
  <c r="P10" i="16"/>
  <c r="P6" i="16"/>
  <c r="T24" i="14"/>
  <c r="T14" i="14"/>
  <c r="T7" i="14"/>
  <c r="U10" i="14"/>
  <c r="U24" i="14"/>
  <c r="T8" i="14"/>
  <c r="P9" i="16"/>
  <c r="T23" i="14"/>
  <c r="T10" i="14"/>
  <c r="T16" i="14"/>
  <c r="T9" i="14"/>
  <c r="U23" i="14"/>
  <c r="P7" i="16"/>
  <c r="T15" i="14"/>
  <c r="Z11" i="11"/>
  <c r="Y14" i="11"/>
  <c r="Y10" i="11"/>
  <c r="Z10" i="11"/>
  <c r="Y13" i="11"/>
  <c r="Z14" i="11"/>
  <c r="Y11" i="11"/>
  <c r="Y7" i="11"/>
  <c r="Z13" i="11"/>
  <c r="Y6" i="11"/>
  <c r="D26" i="2"/>
  <c r="D29" i="2"/>
  <c r="Q15" i="22"/>
  <c r="P15" i="22"/>
  <c r="B17" i="22"/>
  <c r="C16" i="22"/>
  <c r="M14" i="22"/>
  <c r="Y10" i="31"/>
  <c r="V16" i="31"/>
  <c r="Y9" i="31"/>
  <c r="V11" i="31"/>
  <c r="Y16" i="31"/>
  <c r="Y8" i="31"/>
  <c r="Y11" i="31"/>
  <c r="Y7" i="31"/>
  <c r="V7" i="31"/>
  <c r="V9" i="31"/>
  <c r="V8" i="31"/>
  <c r="D16" i="22"/>
  <c r="E16" i="22"/>
  <c r="F16" i="22"/>
  <c r="H16" i="22"/>
  <c r="G16" i="22"/>
  <c r="C36" i="2"/>
  <c r="Q44" i="30"/>
  <c r="K16" i="27"/>
  <c r="Q10" i="11"/>
  <c r="Q9" i="11"/>
  <c r="O10" i="14"/>
  <c r="O24" i="14"/>
  <c r="O23" i="14"/>
  <c r="Q13" i="31"/>
  <c r="Q15" i="31"/>
  <c r="M15" i="22"/>
  <c r="P16" i="22"/>
  <c r="Q16" i="22"/>
  <c r="B18" i="22"/>
  <c r="C17"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7" i="34"/>
  <c r="B52" i="34"/>
  <c r="E40" i="2"/>
  <c r="K35" i="34"/>
  <c r="J35" i="34"/>
  <c r="H35" i="34"/>
  <c r="G35" i="34"/>
  <c r="F35" i="34"/>
  <c r="Z34" i="34"/>
  <c r="Y34" i="34"/>
  <c r="X34" i="34"/>
  <c r="W34" i="34"/>
  <c r="V34" i="34"/>
  <c r="U34" i="34"/>
  <c r="T34" i="34"/>
  <c r="I34" i="34"/>
  <c r="Z33" i="34"/>
  <c r="Y33" i="34"/>
  <c r="X33" i="34"/>
  <c r="W33" i="34"/>
  <c r="V33" i="34"/>
  <c r="U33" i="34"/>
  <c r="T33" i="34"/>
  <c r="I33" i="34"/>
  <c r="Z32" i="34"/>
  <c r="Y32" i="34"/>
  <c r="X32" i="34"/>
  <c r="W32" i="34"/>
  <c r="V32" i="34"/>
  <c r="U32" i="34"/>
  <c r="T32" i="34"/>
  <c r="I32" i="34"/>
  <c r="Z31" i="34"/>
  <c r="Y31" i="34"/>
  <c r="X31" i="34"/>
  <c r="W31" i="34"/>
  <c r="V31" i="34"/>
  <c r="U31" i="34"/>
  <c r="T31" i="34"/>
  <c r="I31" i="34"/>
  <c r="I35" i="34"/>
  <c r="K28" i="34"/>
  <c r="J28" i="34"/>
  <c r="H28" i="34"/>
  <c r="G28" i="34"/>
  <c r="F28" i="34"/>
  <c r="Z27" i="34"/>
  <c r="Y27" i="34"/>
  <c r="X27" i="34"/>
  <c r="W27" i="34"/>
  <c r="V27" i="34"/>
  <c r="U27" i="34"/>
  <c r="T27" i="34"/>
  <c r="I27" i="34"/>
  <c r="Z26" i="34"/>
  <c r="Y26" i="34"/>
  <c r="X26" i="34"/>
  <c r="W26" i="34"/>
  <c r="V26" i="34"/>
  <c r="U26" i="34"/>
  <c r="T26" i="34"/>
  <c r="I26" i="34"/>
  <c r="Z25" i="34"/>
  <c r="Y25" i="34"/>
  <c r="X25" i="34"/>
  <c r="W25" i="34"/>
  <c r="V25" i="34"/>
  <c r="U25" i="34"/>
  <c r="T25" i="34"/>
  <c r="I25" i="34"/>
  <c r="Z24" i="34"/>
  <c r="Y24" i="34"/>
  <c r="X24" i="34"/>
  <c r="W24" i="34"/>
  <c r="V24" i="34"/>
  <c r="U24" i="34"/>
  <c r="T24" i="34"/>
  <c r="I24" i="34"/>
  <c r="K21" i="34"/>
  <c r="J21" i="34"/>
  <c r="H21" i="34"/>
  <c r="G21" i="34"/>
  <c r="F21" i="34"/>
  <c r="F41" i="34"/>
  <c r="Z20" i="34"/>
  <c r="Y20" i="34"/>
  <c r="X20" i="34"/>
  <c r="W20" i="34"/>
  <c r="V20" i="34"/>
  <c r="U20" i="34"/>
  <c r="T20" i="34"/>
  <c r="I20" i="34"/>
  <c r="Z19" i="34"/>
  <c r="Y19" i="34"/>
  <c r="X19" i="34"/>
  <c r="W19" i="34"/>
  <c r="V19" i="34"/>
  <c r="U19" i="34"/>
  <c r="T19" i="34"/>
  <c r="I19" i="34"/>
  <c r="Z18" i="34"/>
  <c r="Y18" i="34"/>
  <c r="X18" i="34"/>
  <c r="W18" i="34"/>
  <c r="V18" i="34"/>
  <c r="U18" i="34"/>
  <c r="T18" i="34"/>
  <c r="I18" i="34"/>
  <c r="Z17" i="34"/>
  <c r="Y17" i="34"/>
  <c r="X17" i="34"/>
  <c r="W17" i="34"/>
  <c r="V17" i="34"/>
  <c r="U17" i="34"/>
  <c r="T17" i="34"/>
  <c r="I17" i="34"/>
  <c r="I21" i="34"/>
  <c r="I10" i="34"/>
  <c r="Z8" i="34"/>
  <c r="Y8" i="34"/>
  <c r="X8" i="34"/>
  <c r="W8" i="34"/>
  <c r="V8" i="34"/>
  <c r="U8" i="34"/>
  <c r="T8" i="34"/>
  <c r="I8" i="34"/>
  <c r="O1" i="34"/>
  <c r="B69" i="33"/>
  <c r="B68" i="33"/>
  <c r="B67" i="33"/>
  <c r="B66" i="33"/>
  <c r="B65" i="33"/>
  <c r="B64" i="33"/>
  <c r="B63" i="33"/>
  <c r="B60" i="33"/>
  <c r="B59" i="33"/>
  <c r="B58" i="33"/>
  <c r="B50" i="33"/>
  <c r="E39" i="2"/>
  <c r="P38" i="33"/>
  <c r="N38" i="33"/>
  <c r="H38" i="33"/>
  <c r="L38" i="33"/>
  <c r="I38" i="33"/>
  <c r="L37" i="33"/>
  <c r="I37" i="33"/>
  <c r="L36" i="33"/>
  <c r="I36" i="33"/>
  <c r="L35" i="33"/>
  <c r="I35" i="33"/>
  <c r="L34" i="33"/>
  <c r="I15" i="33"/>
  <c r="L11" i="33"/>
  <c r="I11" i="33"/>
  <c r="B8" i="33"/>
  <c r="B56" i="33"/>
  <c r="F1" i="33"/>
  <c r="B32" i="32"/>
  <c r="B29" i="32"/>
  <c r="E38" i="2"/>
  <c r="G8" i="32"/>
  <c r="N7" i="32"/>
  <c r="H7" i="32"/>
  <c r="B6" i="32"/>
  <c r="B33" i="32"/>
  <c r="H1" i="32"/>
  <c r="B39" i="31"/>
  <c r="B36" i="31"/>
  <c r="E37" i="2"/>
  <c r="N25" i="31"/>
  <c r="Z24" i="31"/>
  <c r="Q24" i="31"/>
  <c r="Z23" i="31"/>
  <c r="Q23" i="31"/>
  <c r="N22" i="31"/>
  <c r="Z21" i="31"/>
  <c r="Q21" i="31"/>
  <c r="Z20" i="31"/>
  <c r="Q20" i="31"/>
  <c r="W16" i="31"/>
  <c r="T16" i="31"/>
  <c r="M16" i="31"/>
  <c r="I16" i="31"/>
  <c r="L12" i="31"/>
  <c r="L14" i="31"/>
  <c r="L17" i="31"/>
  <c r="K12" i="31"/>
  <c r="K14" i="31"/>
  <c r="K17" i="31"/>
  <c r="J12" i="31"/>
  <c r="J14" i="31"/>
  <c r="J17" i="31"/>
  <c r="W11" i="31"/>
  <c r="T11" i="31"/>
  <c r="M11" i="31"/>
  <c r="I11" i="31"/>
  <c r="W10" i="31"/>
  <c r="M10" i="31"/>
  <c r="W9" i="31"/>
  <c r="T9" i="31"/>
  <c r="M9" i="31"/>
  <c r="I9" i="31"/>
  <c r="W8" i="31"/>
  <c r="T8" i="31"/>
  <c r="M8" i="31"/>
  <c r="I8" i="31"/>
  <c r="B8" i="31"/>
  <c r="B9" i="31"/>
  <c r="B41" i="31"/>
  <c r="W7" i="31"/>
  <c r="T7" i="31"/>
  <c r="M7" i="31"/>
  <c r="I7" i="31"/>
  <c r="N1" i="31"/>
  <c r="B59" i="30"/>
  <c r="B56" i="30"/>
  <c r="E36" i="2"/>
  <c r="Q42" i="30"/>
  <c r="Q41" i="30"/>
  <c r="Q40" i="30"/>
  <c r="Q39" i="30"/>
  <c r="Q38" i="30"/>
  <c r="Q37" i="30"/>
  <c r="Q36" i="30"/>
  <c r="Q35" i="30"/>
  <c r="AG31" i="30"/>
  <c r="N31" i="30"/>
  <c r="AE31" i="30"/>
  <c r="AG30" i="30"/>
  <c r="N30" i="30"/>
  <c r="AE30" i="30"/>
  <c r="N26" i="30"/>
  <c r="AE26" i="30"/>
  <c r="AG24" i="30"/>
  <c r="N24" i="30"/>
  <c r="AE24" i="30"/>
  <c r="M23" i="30"/>
  <c r="M25" i="30"/>
  <c r="L23" i="30"/>
  <c r="L25" i="30"/>
  <c r="K23" i="30"/>
  <c r="K25" i="30"/>
  <c r="J23" i="30"/>
  <c r="J25" i="30"/>
  <c r="I23" i="30"/>
  <c r="I25" i="30"/>
  <c r="H23" i="30"/>
  <c r="H25" i="30"/>
  <c r="G23" i="30"/>
  <c r="G25" i="30"/>
  <c r="F23" i="30"/>
  <c r="F25" i="30"/>
  <c r="AG22" i="30"/>
  <c r="N22" i="30"/>
  <c r="AE22" i="30"/>
  <c r="AG21" i="30"/>
  <c r="N21" i="30"/>
  <c r="AE21" i="30"/>
  <c r="AG20" i="30"/>
  <c r="N20" i="30"/>
  <c r="AE20" i="30"/>
  <c r="AG19" i="30"/>
  <c r="N19" i="30"/>
  <c r="AE19" i="30"/>
  <c r="AG15" i="30"/>
  <c r="N15" i="30"/>
  <c r="AE15" i="30"/>
  <c r="M13" i="30"/>
  <c r="M16" i="30"/>
  <c r="L13" i="30"/>
  <c r="L16" i="30"/>
  <c r="K13" i="30"/>
  <c r="K16" i="30"/>
  <c r="J13" i="30"/>
  <c r="J16" i="30"/>
  <c r="I13" i="30"/>
  <c r="I16" i="30"/>
  <c r="H13" i="30"/>
  <c r="H16" i="30"/>
  <c r="G13" i="30"/>
  <c r="G16" i="30"/>
  <c r="F13" i="30"/>
  <c r="F16" i="30"/>
  <c r="AG12" i="30"/>
  <c r="N12" i="30"/>
  <c r="AE12" i="30"/>
  <c r="AG11" i="30"/>
  <c r="N11" i="30"/>
  <c r="AE11" i="30"/>
  <c r="AG10" i="30"/>
  <c r="N10" i="30"/>
  <c r="AE10" i="30"/>
  <c r="AG9" i="30"/>
  <c r="N9" i="30"/>
  <c r="AE9" i="30"/>
  <c r="AG8" i="30"/>
  <c r="N8" i="30"/>
  <c r="AE8" i="30"/>
  <c r="B8" i="30"/>
  <c r="B9" i="30"/>
  <c r="AG7" i="30"/>
  <c r="N7" i="30"/>
  <c r="AE7" i="30"/>
  <c r="Q6" i="30"/>
  <c r="N1" i="30"/>
  <c r="B57" i="29"/>
  <c r="B54" i="29"/>
  <c r="E35" i="2"/>
  <c r="W40" i="29"/>
  <c r="O40" i="29"/>
  <c r="V39" i="29"/>
  <c r="O39" i="29"/>
  <c r="U38" i="29"/>
  <c r="O38" i="29"/>
  <c r="T37" i="29"/>
  <c r="O37" i="29"/>
  <c r="S36" i="29"/>
  <c r="O36" i="29"/>
  <c r="R35" i="29"/>
  <c r="O35" i="29"/>
  <c r="AB31" i="29"/>
  <c r="Y31" i="29"/>
  <c r="W31" i="29"/>
  <c r="V31" i="29"/>
  <c r="U31" i="29"/>
  <c r="T31" i="29"/>
  <c r="S31" i="29"/>
  <c r="R31" i="29"/>
  <c r="L31" i="29"/>
  <c r="AA31" i="29"/>
  <c r="AB30" i="29"/>
  <c r="Y30" i="29"/>
  <c r="W30" i="29"/>
  <c r="V30" i="29"/>
  <c r="U30" i="29"/>
  <c r="T30" i="29"/>
  <c r="S30" i="29"/>
  <c r="R30" i="29"/>
  <c r="L30" i="29"/>
  <c r="AA30" i="29"/>
  <c r="V26" i="29"/>
  <c r="U26" i="29"/>
  <c r="T26" i="29"/>
  <c r="S26" i="29"/>
  <c r="R26" i="29"/>
  <c r="AB24" i="29"/>
  <c r="W24" i="29"/>
  <c r="V24" i="29"/>
  <c r="U24" i="29"/>
  <c r="T24" i="29"/>
  <c r="S24" i="29"/>
  <c r="R24" i="29"/>
  <c r="L24" i="29"/>
  <c r="AA24" i="29"/>
  <c r="K23" i="29"/>
  <c r="K25" i="29"/>
  <c r="J23" i="29"/>
  <c r="J25" i="29"/>
  <c r="I23" i="29"/>
  <c r="I25" i="29"/>
  <c r="H23" i="29"/>
  <c r="H25" i="29"/>
  <c r="G23" i="29"/>
  <c r="G25" i="29"/>
  <c r="F23" i="29"/>
  <c r="F25" i="29"/>
  <c r="AB22" i="29"/>
  <c r="W22" i="29"/>
  <c r="V22" i="29"/>
  <c r="U22" i="29"/>
  <c r="T22" i="29"/>
  <c r="S22" i="29"/>
  <c r="R22" i="29"/>
  <c r="L22" i="29"/>
  <c r="AA22" i="29"/>
  <c r="AB21" i="29"/>
  <c r="W21" i="29"/>
  <c r="V21" i="29"/>
  <c r="U21" i="29"/>
  <c r="T21" i="29"/>
  <c r="S21" i="29"/>
  <c r="R21" i="29"/>
  <c r="L21" i="29"/>
  <c r="AA21" i="29"/>
  <c r="AB20" i="29"/>
  <c r="W20" i="29"/>
  <c r="V20" i="29"/>
  <c r="U20" i="29"/>
  <c r="T20" i="29"/>
  <c r="S20" i="29"/>
  <c r="R20" i="29"/>
  <c r="L20" i="29"/>
  <c r="AA20" i="29"/>
  <c r="AB19" i="29"/>
  <c r="W19" i="29"/>
  <c r="V19" i="29"/>
  <c r="U19" i="29"/>
  <c r="T19" i="29"/>
  <c r="S19" i="29"/>
  <c r="R19" i="29"/>
  <c r="L19" i="29"/>
  <c r="AA19" i="29"/>
  <c r="AB15" i="29"/>
  <c r="W15" i="29"/>
  <c r="V15" i="29"/>
  <c r="U15" i="29"/>
  <c r="T15" i="29"/>
  <c r="S15" i="29"/>
  <c r="R15" i="29"/>
  <c r="L15" i="29"/>
  <c r="AA15" i="29"/>
  <c r="K13" i="29"/>
  <c r="K16" i="29"/>
  <c r="J13" i="29"/>
  <c r="J16" i="29"/>
  <c r="I13" i="29"/>
  <c r="I16" i="29"/>
  <c r="H13" i="29"/>
  <c r="H16" i="29"/>
  <c r="G13" i="29"/>
  <c r="G16" i="29"/>
  <c r="F13" i="29"/>
  <c r="F16" i="29"/>
  <c r="AB12" i="29"/>
  <c r="W12" i="29"/>
  <c r="V12" i="29"/>
  <c r="U12" i="29"/>
  <c r="T12" i="29"/>
  <c r="S12" i="29"/>
  <c r="R12" i="29"/>
  <c r="L12" i="29"/>
  <c r="AA12" i="29"/>
  <c r="AB11" i="29"/>
  <c r="W11" i="29"/>
  <c r="V11" i="29"/>
  <c r="U11" i="29"/>
  <c r="T11" i="29"/>
  <c r="S11" i="29"/>
  <c r="R11" i="29"/>
  <c r="L11" i="29"/>
  <c r="AA11" i="29"/>
  <c r="AB10" i="29"/>
  <c r="W10" i="29"/>
  <c r="V10" i="29"/>
  <c r="U10" i="29"/>
  <c r="T10" i="29"/>
  <c r="S10" i="29"/>
  <c r="R10" i="29"/>
  <c r="L10" i="29"/>
  <c r="AA10" i="29"/>
  <c r="AB9" i="29"/>
  <c r="W9" i="29"/>
  <c r="V9" i="29"/>
  <c r="U9" i="29"/>
  <c r="T9" i="29"/>
  <c r="S9" i="29"/>
  <c r="R9" i="29"/>
  <c r="L9" i="29"/>
  <c r="AA9" i="29"/>
  <c r="AB8" i="29"/>
  <c r="W8" i="29"/>
  <c r="V8" i="29"/>
  <c r="U8" i="29"/>
  <c r="T8" i="29"/>
  <c r="S8" i="29"/>
  <c r="R8" i="29"/>
  <c r="L8" i="29"/>
  <c r="AA8" i="29"/>
  <c r="B8" i="29"/>
  <c r="AB7" i="29"/>
  <c r="W7" i="29"/>
  <c r="V7" i="29"/>
  <c r="U7" i="29"/>
  <c r="T7" i="29"/>
  <c r="S7" i="29"/>
  <c r="R7" i="29"/>
  <c r="L7" i="29"/>
  <c r="AA7" i="29"/>
  <c r="O6" i="29"/>
  <c r="L1" i="29"/>
  <c r="B23" i="28"/>
  <c r="B20" i="28"/>
  <c r="E34" i="2"/>
  <c r="I8" i="28"/>
  <c r="B7" i="28"/>
  <c r="B8" i="28"/>
  <c r="B9" i="28"/>
  <c r="B26" i="28"/>
  <c r="G1" i="28"/>
  <c r="B34" i="27"/>
  <c r="E33" i="2"/>
  <c r="N23" i="27"/>
  <c r="G13" i="27"/>
  <c r="F13" i="27"/>
  <c r="N12" i="27"/>
  <c r="N11" i="27"/>
  <c r="I1" i="27"/>
  <c r="B28" i="26"/>
  <c r="E32" i="2"/>
  <c r="L17" i="26"/>
  <c r="I17" i="26"/>
  <c r="L16" i="26"/>
  <c r="L15" i="26"/>
  <c r="M9" i="26"/>
  <c r="L9" i="26"/>
  <c r="M8" i="26"/>
  <c r="L8" i="26"/>
  <c r="B70" i="21"/>
  <c r="B6" i="21"/>
  <c r="B7" i="21"/>
  <c r="B8" i="21"/>
  <c r="B9" i="21"/>
  <c r="B10" i="21"/>
  <c r="B11" i="21"/>
  <c r="B12" i="21"/>
  <c r="B13" i="21"/>
  <c r="B14" i="21"/>
  <c r="B15" i="21"/>
  <c r="B16" i="21"/>
  <c r="B17" i="21"/>
  <c r="B18" i="21"/>
  <c r="B19" i="21"/>
  <c r="B20" i="21"/>
  <c r="P1" i="21"/>
  <c r="B59" i="19"/>
  <c r="B60" i="19"/>
  <c r="B61" i="19"/>
  <c r="B62" i="19"/>
  <c r="B63" i="19"/>
  <c r="B64" i="19"/>
  <c r="B65" i="19"/>
  <c r="B66" i="19"/>
  <c r="B67" i="19"/>
  <c r="B68" i="19"/>
  <c r="B69" i="19"/>
  <c r="B70" i="19"/>
  <c r="B71" i="19"/>
  <c r="B55" i="19"/>
  <c r="E23" i="2"/>
  <c r="N40" i="19"/>
  <c r="H40" i="19"/>
  <c r="P28" i="19"/>
  <c r="K28" i="19"/>
  <c r="P27" i="19"/>
  <c r="K27" i="19"/>
  <c r="P26" i="19"/>
  <c r="K26" i="19"/>
  <c r="G23" i="19"/>
  <c r="G6" i="11"/>
  <c r="F23" i="19"/>
  <c r="F6" i="11"/>
  <c r="O22" i="19"/>
  <c r="N22" i="19"/>
  <c r="H22" i="19"/>
  <c r="O21" i="19"/>
  <c r="N21" i="19"/>
  <c r="H21" i="19"/>
  <c r="O20" i="19"/>
  <c r="N20" i="19"/>
  <c r="H20" i="19"/>
  <c r="G15" i="19"/>
  <c r="F15" i="19"/>
  <c r="H14" i="19"/>
  <c r="H13" i="19"/>
  <c r="H12" i="19"/>
  <c r="G9" i="19"/>
  <c r="F9" i="19"/>
  <c r="O8" i="19"/>
  <c r="N8" i="19"/>
  <c r="H8" i="19"/>
  <c r="O7" i="19"/>
  <c r="N7" i="19"/>
  <c r="H7" i="19"/>
  <c r="O6" i="19"/>
  <c r="N6" i="19"/>
  <c r="H6" i="19"/>
  <c r="H1" i="19"/>
  <c r="B46" i="18"/>
  <c r="E22" i="2"/>
  <c r="U31" i="18"/>
  <c r="E31" i="18"/>
  <c r="D31" i="18"/>
  <c r="T31" i="18"/>
  <c r="F28" i="18"/>
  <c r="F27" i="18"/>
  <c r="F26" i="18"/>
  <c r="F25" i="18"/>
  <c r="F24" i="18"/>
  <c r="F23" i="18"/>
  <c r="F22" i="18"/>
  <c r="F21" i="18"/>
  <c r="F20" i="18"/>
  <c r="F19" i="18"/>
  <c r="F18" i="18"/>
  <c r="F17" i="18"/>
  <c r="F16" i="18"/>
  <c r="F15" i="18"/>
  <c r="F14" i="18"/>
  <c r="F13" i="18"/>
  <c r="F12" i="18"/>
  <c r="F11" i="18"/>
  <c r="F10" i="18"/>
  <c r="F9" i="18"/>
  <c r="B9" i="18"/>
  <c r="B10" i="18"/>
  <c r="B11" i="18"/>
  <c r="B12" i="18"/>
  <c r="B13" i="18"/>
  <c r="B14" i="18"/>
  <c r="B15" i="18"/>
  <c r="B16" i="18"/>
  <c r="B17" i="18"/>
  <c r="B18" i="18"/>
  <c r="B19" i="18"/>
  <c r="B20" i="18"/>
  <c r="B21" i="18"/>
  <c r="B22" i="18"/>
  <c r="B23" i="18"/>
  <c r="B24" i="18"/>
  <c r="B25" i="18"/>
  <c r="B26" i="18"/>
  <c r="B27" i="18"/>
  <c r="B28" i="18"/>
  <c r="B29" i="18"/>
  <c r="B31" i="18"/>
  <c r="B35" i="18"/>
  <c r="P6" i="18"/>
  <c r="O6" i="18"/>
  <c r="N6" i="18"/>
  <c r="F6" i="18"/>
  <c r="H1" i="18"/>
  <c r="B44" i="17"/>
  <c r="E21" i="2"/>
  <c r="U29" i="17"/>
  <c r="T29" i="17"/>
  <c r="P26" i="17"/>
  <c r="O26" i="17"/>
  <c r="N26" i="17"/>
  <c r="F26" i="17"/>
  <c r="F25" i="17"/>
  <c r="F24" i="17"/>
  <c r="F23" i="17"/>
  <c r="F22" i="17"/>
  <c r="F21" i="17"/>
  <c r="F20" i="17"/>
  <c r="F19" i="17"/>
  <c r="F18" i="17"/>
  <c r="F17" i="17"/>
  <c r="F16" i="17"/>
  <c r="F15" i="17"/>
  <c r="F14" i="17"/>
  <c r="F13" i="17"/>
  <c r="F12" i="17"/>
  <c r="F11" i="17"/>
  <c r="F10" i="17"/>
  <c r="F9" i="17"/>
  <c r="B9" i="17"/>
  <c r="B10" i="17"/>
  <c r="B11" i="17"/>
  <c r="B12" i="17"/>
  <c r="B13" i="17"/>
  <c r="B14" i="17"/>
  <c r="B15" i="17"/>
  <c r="B16" i="17"/>
  <c r="B17" i="17"/>
  <c r="B18" i="17"/>
  <c r="B19" i="17"/>
  <c r="B20" i="17"/>
  <c r="B21" i="17"/>
  <c r="B22" i="17"/>
  <c r="B23" i="17"/>
  <c r="B24" i="17"/>
  <c r="B25" i="17"/>
  <c r="B26" i="17"/>
  <c r="B27" i="17"/>
  <c r="B29" i="17"/>
  <c r="B33" i="17"/>
  <c r="P6" i="17"/>
  <c r="O6" i="17"/>
  <c r="N6" i="17"/>
  <c r="F6" i="17"/>
  <c r="H1" i="17"/>
  <c r="B25" i="16"/>
  <c r="B22" i="16"/>
  <c r="E20" i="2"/>
  <c r="G11" i="16"/>
  <c r="E11" i="16"/>
  <c r="D11" i="16"/>
  <c r="F10" i="16"/>
  <c r="F9" i="16"/>
  <c r="N8" i="16"/>
  <c r="M8" i="16"/>
  <c r="F8" i="16"/>
  <c r="F7" i="16"/>
  <c r="F6" i="16"/>
  <c r="B6" i="16"/>
  <c r="B26" i="16"/>
  <c r="N5" i="16"/>
  <c r="M5" i="16"/>
  <c r="F5" i="16"/>
  <c r="H1" i="16"/>
  <c r="B48" i="15"/>
  <c r="B45" i="15"/>
  <c r="E19" i="2"/>
  <c r="O34" i="15"/>
  <c r="I34" i="15"/>
  <c r="O30" i="15"/>
  <c r="I30" i="15"/>
  <c r="I28" i="15"/>
  <c r="G25" i="15"/>
  <c r="H21" i="15"/>
  <c r="G21" i="15"/>
  <c r="H29" i="15"/>
  <c r="H31" i="15"/>
  <c r="F21" i="15"/>
  <c r="I20" i="15"/>
  <c r="I19" i="15"/>
  <c r="I18" i="15"/>
  <c r="I17" i="15"/>
  <c r="H12" i="15"/>
  <c r="G12" i="15"/>
  <c r="K26" i="29"/>
  <c r="F12" i="15"/>
  <c r="P11" i="15"/>
  <c r="O11" i="15"/>
  <c r="N11" i="15"/>
  <c r="I11" i="15"/>
  <c r="P10" i="15"/>
  <c r="O10" i="15"/>
  <c r="N10" i="15"/>
  <c r="I10" i="15"/>
  <c r="P9" i="15"/>
  <c r="O9" i="15"/>
  <c r="N9" i="15"/>
  <c r="I9" i="15"/>
  <c r="P8" i="15"/>
  <c r="O8" i="15"/>
  <c r="N8" i="15"/>
  <c r="I8" i="15"/>
  <c r="B8" i="15"/>
  <c r="B49" i="15"/>
  <c r="P7" i="15"/>
  <c r="N7" i="15"/>
  <c r="I7" i="15"/>
  <c r="B42" i="14"/>
  <c r="B39" i="14"/>
  <c r="E18" i="2"/>
  <c r="K20" i="14"/>
  <c r="J20" i="14"/>
  <c r="I20" i="14"/>
  <c r="F20" i="14"/>
  <c r="I17" i="14"/>
  <c r="F17" i="14"/>
  <c r="R16" i="14"/>
  <c r="K17" i="14"/>
  <c r="J17" i="14"/>
  <c r="W15" i="14"/>
  <c r="V15" i="14"/>
  <c r="R15" i="14"/>
  <c r="L15" i="14"/>
  <c r="W14" i="14"/>
  <c r="V14" i="14"/>
  <c r="R14" i="14"/>
  <c r="L14" i="14"/>
  <c r="W9" i="14"/>
  <c r="V9" i="14"/>
  <c r="R9" i="14"/>
  <c r="L9" i="14"/>
  <c r="W8" i="14"/>
  <c r="V8" i="14"/>
  <c r="R8" i="14"/>
  <c r="L8" i="14"/>
  <c r="B8" i="14"/>
  <c r="B43" i="14"/>
  <c r="W7" i="14"/>
  <c r="V7" i="14"/>
  <c r="R7" i="14"/>
  <c r="L7" i="14"/>
  <c r="L1" i="14"/>
  <c r="B33" i="13"/>
  <c r="B34" i="13"/>
  <c r="B35" i="13"/>
  <c r="B36" i="13"/>
  <c r="B37" i="13"/>
  <c r="B38" i="13"/>
  <c r="B39" i="13"/>
  <c r="B40" i="13"/>
  <c r="B41" i="13"/>
  <c r="B29" i="13"/>
  <c r="E17" i="2"/>
  <c r="N18" i="13"/>
  <c r="M18" i="13"/>
  <c r="H18" i="13"/>
  <c r="N15" i="13"/>
  <c r="H15" i="13"/>
  <c r="N13" i="13"/>
  <c r="G12" i="13"/>
  <c r="G14" i="13"/>
  <c r="N11" i="13"/>
  <c r="N10" i="13"/>
  <c r="H10" i="13"/>
  <c r="N9" i="13"/>
  <c r="N8" i="13"/>
  <c r="N7" i="13"/>
  <c r="N6" i="13"/>
  <c r="H1" i="13"/>
  <c r="B44" i="12"/>
  <c r="E16" i="2"/>
  <c r="AG23" i="30"/>
  <c r="F22" i="12"/>
  <c r="AB23" i="29"/>
  <c r="B19" i="12"/>
  <c r="B20" i="12"/>
  <c r="B21" i="12"/>
  <c r="B22" i="12"/>
  <c r="B23" i="12"/>
  <c r="B24" i="12"/>
  <c r="B25" i="12"/>
  <c r="B26" i="12"/>
  <c r="B29" i="12"/>
  <c r="B30" i="12"/>
  <c r="B33" i="12"/>
  <c r="B15" i="12"/>
  <c r="I12" i="12"/>
  <c r="F12" i="12"/>
  <c r="AB13" i="29"/>
  <c r="B7" i="12"/>
  <c r="B8" i="12"/>
  <c r="B9" i="12"/>
  <c r="B10" i="12"/>
  <c r="B11" i="12"/>
  <c r="B12" i="12"/>
  <c r="J1" i="12"/>
  <c r="B31" i="11"/>
  <c r="B32" i="11"/>
  <c r="B33" i="11"/>
  <c r="B34" i="11"/>
  <c r="B35" i="11"/>
  <c r="B36" i="11"/>
  <c r="B37" i="11"/>
  <c r="B27" i="11"/>
  <c r="E15" i="2"/>
  <c r="AB16" i="11"/>
  <c r="Q16" i="11"/>
  <c r="U14" i="11"/>
  <c r="T14" i="11"/>
  <c r="U13" i="11"/>
  <c r="T13" i="11"/>
  <c r="U11" i="11"/>
  <c r="T11" i="11"/>
  <c r="AF11" i="11"/>
  <c r="U7" i="11"/>
  <c r="T7" i="11"/>
  <c r="B7" i="11"/>
  <c r="B8" i="11"/>
  <c r="U6" i="11"/>
  <c r="T6" i="11"/>
  <c r="N1" i="11"/>
  <c r="B34" i="8"/>
  <c r="E12" i="2"/>
  <c r="Q21" i="8"/>
  <c r="P21" i="8"/>
  <c r="O21" i="8"/>
  <c r="N21" i="8"/>
  <c r="Q20" i="8"/>
  <c r="P20" i="8"/>
  <c r="O20" i="8"/>
  <c r="N20" i="8"/>
  <c r="P17" i="8"/>
  <c r="O17" i="8"/>
  <c r="N17" i="8"/>
  <c r="I17" i="8"/>
  <c r="P16" i="8"/>
  <c r="O16" i="8"/>
  <c r="N16" i="8"/>
  <c r="I16" i="8"/>
  <c r="Q14" i="8"/>
  <c r="Q10" i="8"/>
  <c r="Q9" i="8"/>
  <c r="K9" i="8"/>
  <c r="B7" i="8"/>
  <c r="B8" i="8"/>
  <c r="B9" i="8"/>
  <c r="B10" i="8"/>
  <c r="B11" i="8"/>
  <c r="B13" i="8"/>
  <c r="B14" i="8"/>
  <c r="B16" i="8"/>
  <c r="B17" i="8"/>
  <c r="B20" i="8"/>
  <c r="B21" i="8"/>
  <c r="P6" i="8"/>
  <c r="O6" i="8"/>
  <c r="N6" i="8"/>
  <c r="I6" i="8"/>
  <c r="I1" i="8"/>
  <c r="B48" i="7"/>
  <c r="B45" i="7"/>
  <c r="E11" i="2"/>
  <c r="H33" i="7"/>
  <c r="G33" i="7"/>
  <c r="Q32" i="7"/>
  <c r="P32" i="7"/>
  <c r="O32" i="7"/>
  <c r="I32" i="7"/>
  <c r="J32" i="7"/>
  <c r="Q31" i="7"/>
  <c r="P31" i="7"/>
  <c r="O31" i="7"/>
  <c r="I31" i="7"/>
  <c r="J31" i="7"/>
  <c r="Q30" i="7"/>
  <c r="P30" i="7"/>
  <c r="O30" i="7"/>
  <c r="I30" i="7"/>
  <c r="J30" i="7"/>
  <c r="H26" i="7"/>
  <c r="G26" i="7"/>
  <c r="F26" i="7"/>
  <c r="Q25" i="7"/>
  <c r="P25" i="7"/>
  <c r="O25" i="7"/>
  <c r="I25" i="7"/>
  <c r="J25" i="7"/>
  <c r="Q24" i="7"/>
  <c r="P24" i="7"/>
  <c r="O24" i="7"/>
  <c r="I24" i="7"/>
  <c r="J24" i="7"/>
  <c r="Q23" i="7"/>
  <c r="P23" i="7"/>
  <c r="O23" i="7"/>
  <c r="I23" i="7"/>
  <c r="J23" i="7"/>
  <c r="Q22" i="7"/>
  <c r="P22" i="7"/>
  <c r="O22" i="7"/>
  <c r="I22" i="7"/>
  <c r="J22" i="7"/>
  <c r="Q18" i="7"/>
  <c r="P18" i="7"/>
  <c r="O18" i="7"/>
  <c r="I18" i="7"/>
  <c r="J18" i="7"/>
  <c r="Q17" i="7"/>
  <c r="P17" i="7"/>
  <c r="O17" i="7"/>
  <c r="I17" i="7"/>
  <c r="J17" i="7"/>
  <c r="Q14" i="7"/>
  <c r="P14" i="7"/>
  <c r="O14" i="7"/>
  <c r="I14" i="7"/>
  <c r="J14" i="7"/>
  <c r="Q13" i="7"/>
  <c r="P13" i="7"/>
  <c r="O13" i="7"/>
  <c r="I13" i="7"/>
  <c r="J13" i="7"/>
  <c r="Q12" i="7"/>
  <c r="P12" i="7"/>
  <c r="O12" i="7"/>
  <c r="I12" i="7"/>
  <c r="J12" i="7"/>
  <c r="Q11" i="7"/>
  <c r="P11" i="7"/>
  <c r="O11" i="7"/>
  <c r="I11" i="7"/>
  <c r="J11" i="7"/>
  <c r="Q10" i="7"/>
  <c r="P10" i="7"/>
  <c r="O10" i="7"/>
  <c r="I10" i="7"/>
  <c r="J10" i="7"/>
  <c r="Q9" i="7"/>
  <c r="P9" i="7"/>
  <c r="O9" i="7"/>
  <c r="I9" i="7"/>
  <c r="J9" i="7"/>
  <c r="Q8" i="7"/>
  <c r="P8" i="7"/>
  <c r="O8" i="7"/>
  <c r="I8" i="7"/>
  <c r="J8" i="7"/>
  <c r="B8" i="7"/>
  <c r="J1" i="7"/>
  <c r="B61" i="6"/>
  <c r="B58" i="6"/>
  <c r="E10" i="2"/>
  <c r="H47" i="6"/>
  <c r="G47" i="6"/>
  <c r="F47" i="6"/>
  <c r="Q46" i="6"/>
  <c r="P46" i="6"/>
  <c r="O46" i="6"/>
  <c r="I46" i="6"/>
  <c r="J46" i="6"/>
  <c r="Q45" i="6"/>
  <c r="P45" i="6"/>
  <c r="O45" i="6"/>
  <c r="I45" i="6"/>
  <c r="J45" i="6"/>
  <c r="H41" i="6"/>
  <c r="G41" i="6"/>
  <c r="F41" i="6"/>
  <c r="Q40" i="6"/>
  <c r="P40" i="6"/>
  <c r="O40" i="6"/>
  <c r="I40" i="6"/>
  <c r="J40" i="6"/>
  <c r="Q39" i="6"/>
  <c r="P39" i="6"/>
  <c r="O39" i="6"/>
  <c r="I39" i="6"/>
  <c r="J39" i="6"/>
  <c r="I7" i="8"/>
  <c r="Q38" i="6"/>
  <c r="P38" i="6"/>
  <c r="O38" i="6"/>
  <c r="I38" i="6"/>
  <c r="J38" i="6"/>
  <c r="Q37" i="6"/>
  <c r="P37" i="6"/>
  <c r="O37" i="6"/>
  <c r="I37" i="6"/>
  <c r="J37" i="6"/>
  <c r="Q36" i="6"/>
  <c r="P36" i="6"/>
  <c r="O36" i="6"/>
  <c r="I36" i="6"/>
  <c r="J36" i="6"/>
  <c r="Q35" i="6"/>
  <c r="P35" i="6"/>
  <c r="O35" i="6"/>
  <c r="I35" i="6"/>
  <c r="J35" i="6"/>
  <c r="Q34" i="6"/>
  <c r="P34" i="6"/>
  <c r="O34" i="6"/>
  <c r="I34" i="6"/>
  <c r="J34" i="6"/>
  <c r="Q33" i="6"/>
  <c r="P33" i="6"/>
  <c r="O33" i="6"/>
  <c r="I33" i="6"/>
  <c r="J33" i="6"/>
  <c r="H29" i="6"/>
  <c r="F29" i="6"/>
  <c r="Q28" i="6"/>
  <c r="P28" i="6"/>
  <c r="O28" i="6"/>
  <c r="I28" i="6"/>
  <c r="J28" i="6"/>
  <c r="Q27" i="6"/>
  <c r="P27" i="6"/>
  <c r="O27" i="6"/>
  <c r="I27" i="6"/>
  <c r="J27" i="6"/>
  <c r="Q26" i="6"/>
  <c r="P26" i="6"/>
  <c r="O26" i="6"/>
  <c r="I26" i="6"/>
  <c r="J26" i="6"/>
  <c r="Q25" i="6"/>
  <c r="P25" i="6"/>
  <c r="O25" i="6"/>
  <c r="I25" i="6"/>
  <c r="J25" i="6"/>
  <c r="Q24" i="6"/>
  <c r="P24" i="6"/>
  <c r="O24" i="6"/>
  <c r="I24" i="6"/>
  <c r="J24" i="6"/>
  <c r="Q23" i="6"/>
  <c r="P23" i="6"/>
  <c r="O23" i="6"/>
  <c r="I23" i="6"/>
  <c r="J23" i="6"/>
  <c r="H20" i="6"/>
  <c r="G20" i="6"/>
  <c r="G30" i="6"/>
  <c r="F20" i="6"/>
  <c r="Q19" i="6"/>
  <c r="P19" i="6"/>
  <c r="O19" i="6"/>
  <c r="I19" i="6"/>
  <c r="J19" i="6"/>
  <c r="Q18" i="6"/>
  <c r="P18" i="6"/>
  <c r="O18" i="6"/>
  <c r="I18" i="6"/>
  <c r="J18" i="6"/>
  <c r="Q17" i="6"/>
  <c r="P17" i="6"/>
  <c r="O17" i="6"/>
  <c r="I17" i="6"/>
  <c r="J17" i="6"/>
  <c r="Q16" i="6"/>
  <c r="P16" i="6"/>
  <c r="O16" i="6"/>
  <c r="I16" i="6"/>
  <c r="J16" i="6"/>
  <c r="H13" i="6"/>
  <c r="F13" i="6"/>
  <c r="Q12" i="6"/>
  <c r="P12" i="6"/>
  <c r="O12" i="6"/>
  <c r="I12" i="6"/>
  <c r="J12" i="6"/>
  <c r="Q11" i="6"/>
  <c r="P11" i="6"/>
  <c r="O11" i="6"/>
  <c r="I11" i="6"/>
  <c r="J11" i="6"/>
  <c r="Q10" i="6"/>
  <c r="P10" i="6"/>
  <c r="O10" i="6"/>
  <c r="I10" i="6"/>
  <c r="J10" i="6"/>
  <c r="Q9" i="6"/>
  <c r="P9" i="6"/>
  <c r="O9" i="6"/>
  <c r="I9" i="6"/>
  <c r="J9" i="6"/>
  <c r="Q8" i="6"/>
  <c r="P8" i="6"/>
  <c r="O8" i="6"/>
  <c r="B8" i="6"/>
  <c r="B9" i="6"/>
  <c r="Q7" i="6"/>
  <c r="P7" i="6"/>
  <c r="O7" i="6"/>
  <c r="I7" i="6"/>
  <c r="J7" i="6"/>
  <c r="J1" i="6"/>
  <c r="B23" i="5"/>
  <c r="B20" i="5"/>
  <c r="E9" i="2"/>
  <c r="Q8" i="5"/>
  <c r="P8" i="5"/>
  <c r="O8" i="5"/>
  <c r="I8" i="5"/>
  <c r="J8" i="5"/>
  <c r="Q7" i="5"/>
  <c r="P7" i="5"/>
  <c r="O7" i="5"/>
  <c r="I7" i="5"/>
  <c r="J7" i="5"/>
  <c r="B7" i="5"/>
  <c r="B24" i="5"/>
  <c r="J1" i="5"/>
  <c r="B38" i="4"/>
  <c r="B35" i="4"/>
  <c r="E8" i="2"/>
  <c r="Q21" i="4"/>
  <c r="P21" i="4"/>
  <c r="O21" i="4"/>
  <c r="I21" i="4"/>
  <c r="J21" i="4"/>
  <c r="Q20" i="4"/>
  <c r="P20" i="4"/>
  <c r="O20" i="4"/>
  <c r="I20" i="4"/>
  <c r="J20" i="4"/>
  <c r="Q17" i="4"/>
  <c r="P17" i="4"/>
  <c r="O17" i="4"/>
  <c r="I17" i="4"/>
  <c r="J17" i="4"/>
  <c r="Q14" i="4"/>
  <c r="P14" i="4"/>
  <c r="O14" i="4"/>
  <c r="I14" i="4"/>
  <c r="J14" i="4"/>
  <c r="Q13" i="4"/>
  <c r="P13" i="4"/>
  <c r="O13" i="4"/>
  <c r="I13" i="4"/>
  <c r="J13" i="4"/>
  <c r="Q12" i="4"/>
  <c r="P12" i="4"/>
  <c r="O12" i="4"/>
  <c r="I12" i="4"/>
  <c r="J12" i="4"/>
  <c r="Q11" i="4"/>
  <c r="P11" i="4"/>
  <c r="O11" i="4"/>
  <c r="I11" i="4"/>
  <c r="J11" i="4"/>
  <c r="H9" i="4"/>
  <c r="H7" i="7"/>
  <c r="H15" i="7"/>
  <c r="H19" i="7"/>
  <c r="G9" i="4"/>
  <c r="G7" i="7"/>
  <c r="G15" i="7"/>
  <c r="F9" i="4"/>
  <c r="F7" i="7"/>
  <c r="Q8" i="4"/>
  <c r="P8" i="4"/>
  <c r="O8" i="4"/>
  <c r="I8" i="4"/>
  <c r="J8" i="4"/>
  <c r="AG11" i="11"/>
  <c r="Q7" i="4"/>
  <c r="P7" i="4"/>
  <c r="O7" i="4"/>
  <c r="I7" i="4"/>
  <c r="J7" i="4"/>
  <c r="AG8" i="11"/>
  <c r="B7" i="4"/>
  <c r="B39" i="4"/>
  <c r="Q6" i="4"/>
  <c r="P6" i="4"/>
  <c r="O6" i="4"/>
  <c r="I6" i="4"/>
  <c r="J6" i="4"/>
  <c r="J1" i="4"/>
  <c r="Y7" i="29"/>
  <c r="G29" i="15"/>
  <c r="G31" i="15"/>
  <c r="I31" i="15"/>
  <c r="K27" i="29"/>
  <c r="K32" i="29"/>
  <c r="F38" i="19"/>
  <c r="N38" i="19"/>
  <c r="K38" i="19"/>
  <c r="AC8" i="30"/>
  <c r="P8" i="30"/>
  <c r="AC10" i="30"/>
  <c r="AC12" i="30"/>
  <c r="P12" i="30"/>
  <c r="AC19" i="30"/>
  <c r="P19" i="30"/>
  <c r="AC21" i="30"/>
  <c r="P21" i="30"/>
  <c r="AC24" i="30"/>
  <c r="P24" i="30"/>
  <c r="G41" i="34"/>
  <c r="H30" i="6"/>
  <c r="H42" i="6"/>
  <c r="AC30" i="30"/>
  <c r="P30" i="30"/>
  <c r="I43" i="29"/>
  <c r="I41" i="29"/>
  <c r="AC9" i="30"/>
  <c r="P9" i="30"/>
  <c r="AC11" i="30"/>
  <c r="P11" i="30"/>
  <c r="AC15" i="30"/>
  <c r="AC20" i="30"/>
  <c r="P20" i="30"/>
  <c r="AC22" i="30"/>
  <c r="P22" i="30"/>
  <c r="AC31" i="30"/>
  <c r="P31" i="30"/>
  <c r="I14" i="34"/>
  <c r="H11" i="16"/>
  <c r="J43" i="29"/>
  <c r="J41" i="29"/>
  <c r="C40" i="2"/>
  <c r="G43" i="29"/>
  <c r="G41" i="29"/>
  <c r="K43" i="29"/>
  <c r="K41" i="29"/>
  <c r="H43" i="29"/>
  <c r="H41" i="29"/>
  <c r="T17" i="32"/>
  <c r="F17" i="32"/>
  <c r="F11" i="32"/>
  <c r="T11" i="32"/>
  <c r="F13" i="32"/>
  <c r="T13" i="32"/>
  <c r="F12" i="32"/>
  <c r="T12" i="32"/>
  <c r="F14" i="32"/>
  <c r="T14" i="32"/>
  <c r="AG6" i="11"/>
  <c r="U32" i="19"/>
  <c r="Y24" i="29"/>
  <c r="N24" i="29"/>
  <c r="Y19" i="29"/>
  <c r="N19" i="29"/>
  <c r="Y20" i="29"/>
  <c r="N20" i="29"/>
  <c r="Y21" i="29"/>
  <c r="N21" i="29"/>
  <c r="Y22" i="29"/>
  <c r="N22" i="29"/>
  <c r="Y15" i="29"/>
  <c r="N15" i="29"/>
  <c r="Y8" i="29"/>
  <c r="N8" i="29"/>
  <c r="Y9" i="29"/>
  <c r="N9" i="29"/>
  <c r="Y10" i="29"/>
  <c r="N10" i="29"/>
  <c r="Y11" i="29"/>
  <c r="Y12" i="29"/>
  <c r="N12" i="29"/>
  <c r="C8" i="2"/>
  <c r="AC7" i="30"/>
  <c r="P7" i="30"/>
  <c r="H17" i="22"/>
  <c r="G17" i="22"/>
  <c r="F17" i="22"/>
  <c r="D17" i="22"/>
  <c r="E17" i="22"/>
  <c r="K14" i="8"/>
  <c r="C12" i="2"/>
  <c r="G8" i="11"/>
  <c r="G12" i="11"/>
  <c r="G15" i="11"/>
  <c r="G17" i="13"/>
  <c r="C19" i="21"/>
  <c r="G19" i="21"/>
  <c r="C15" i="21"/>
  <c r="G15" i="21"/>
  <c r="C11" i="21"/>
  <c r="G11" i="21"/>
  <c r="C7" i="21"/>
  <c r="G7" i="21"/>
  <c r="C13" i="21"/>
  <c r="G13" i="21"/>
  <c r="C5" i="21"/>
  <c r="C20" i="21"/>
  <c r="G20" i="21"/>
  <c r="C12" i="21"/>
  <c r="G12" i="21"/>
  <c r="C18" i="21"/>
  <c r="G18" i="21"/>
  <c r="C14" i="21"/>
  <c r="G14" i="21"/>
  <c r="C10" i="21"/>
  <c r="G10" i="21"/>
  <c r="C6" i="21"/>
  <c r="G6" i="21"/>
  <c r="C17" i="21"/>
  <c r="G17" i="21"/>
  <c r="C9" i="21"/>
  <c r="G9" i="21"/>
  <c r="C16" i="21"/>
  <c r="G16" i="21"/>
  <c r="C8" i="21"/>
  <c r="G8" i="21"/>
  <c r="M12" i="31"/>
  <c r="M14" i="31"/>
  <c r="M17" i="31"/>
  <c r="AI18" i="21"/>
  <c r="AI9" i="21"/>
  <c r="AI16" i="21"/>
  <c r="AI10" i="21"/>
  <c r="AI7" i="21"/>
  <c r="AI20" i="21"/>
  <c r="AI14" i="21"/>
  <c r="AI5" i="21"/>
  <c r="AI12" i="21"/>
  <c r="AI11" i="21"/>
  <c r="AI19" i="21"/>
  <c r="AI17" i="21"/>
  <c r="AI15" i="21"/>
  <c r="AI8" i="21"/>
  <c r="AI6" i="21"/>
  <c r="AI13" i="21"/>
  <c r="I34" i="33"/>
  <c r="F41" i="29"/>
  <c r="F43" i="29"/>
  <c r="B72" i="19"/>
  <c r="B73" i="19"/>
  <c r="B74" i="19"/>
  <c r="B75" i="19"/>
  <c r="B76" i="19"/>
  <c r="B77" i="19"/>
  <c r="B78" i="19"/>
  <c r="B79" i="19"/>
  <c r="B80" i="19"/>
  <c r="B81" i="19"/>
  <c r="B82" i="19"/>
  <c r="B83" i="19"/>
  <c r="K6" i="17"/>
  <c r="AG13" i="30"/>
  <c r="I15" i="12"/>
  <c r="I27" i="30"/>
  <c r="I32" i="30"/>
  <c r="M27" i="30"/>
  <c r="M32" i="30"/>
  <c r="H41" i="34"/>
  <c r="H27" i="30"/>
  <c r="H32" i="30"/>
  <c r="L27" i="30"/>
  <c r="L32" i="30"/>
  <c r="R31" i="18"/>
  <c r="J31" i="18"/>
  <c r="P17" i="22"/>
  <c r="Q17" i="22"/>
  <c r="M16" i="22"/>
  <c r="B19" i="22"/>
  <c r="C18" i="22"/>
  <c r="B21" i="21"/>
  <c r="C21" i="21"/>
  <c r="G21" i="21"/>
  <c r="I8" i="8"/>
  <c r="C9" i="2"/>
  <c r="J41" i="34"/>
  <c r="K41" i="34"/>
  <c r="N10" i="31"/>
  <c r="N16" i="30"/>
  <c r="AE16" i="30"/>
  <c r="I27" i="29"/>
  <c r="I32" i="29"/>
  <c r="B24" i="28"/>
  <c r="I6" i="28"/>
  <c r="F29" i="18"/>
  <c r="F31" i="18"/>
  <c r="F27" i="17"/>
  <c r="F29" i="17"/>
  <c r="R29" i="17"/>
  <c r="D21" i="2"/>
  <c r="B9" i="15"/>
  <c r="B10" i="15"/>
  <c r="B51" i="15"/>
  <c r="C17" i="2"/>
  <c r="C11" i="2"/>
  <c r="I13" i="6"/>
  <c r="J13" i="6"/>
  <c r="L24" i="6"/>
  <c r="C10" i="2"/>
  <c r="B9" i="11"/>
  <c r="B10" i="11"/>
  <c r="B11" i="11"/>
  <c r="B12" i="11"/>
  <c r="B13" i="11"/>
  <c r="B14" i="11"/>
  <c r="B15" i="11"/>
  <c r="B16" i="11"/>
  <c r="K10" i="8"/>
  <c r="L16" i="29"/>
  <c r="AA16" i="29"/>
  <c r="C22" i="17"/>
  <c r="C18" i="17"/>
  <c r="C14" i="17"/>
  <c r="C10" i="17"/>
  <c r="C15" i="17"/>
  <c r="C25" i="17"/>
  <c r="C21" i="17"/>
  <c r="C17" i="17"/>
  <c r="C13" i="17"/>
  <c r="C9" i="17"/>
  <c r="C19" i="17"/>
  <c r="C24" i="17"/>
  <c r="C20" i="17"/>
  <c r="C16" i="17"/>
  <c r="C12" i="17"/>
  <c r="C23" i="17"/>
  <c r="C11" i="17"/>
  <c r="C25" i="18"/>
  <c r="C21" i="18"/>
  <c r="C17" i="18"/>
  <c r="C13" i="18"/>
  <c r="C9" i="18"/>
  <c r="C22" i="18"/>
  <c r="C10" i="18"/>
  <c r="C28" i="18"/>
  <c r="C24" i="18"/>
  <c r="C20" i="18"/>
  <c r="C16" i="18"/>
  <c r="C12" i="18"/>
  <c r="C26" i="18"/>
  <c r="C14" i="18"/>
  <c r="C27" i="18"/>
  <c r="C23" i="18"/>
  <c r="C19" i="18"/>
  <c r="C15" i="18"/>
  <c r="C11" i="18"/>
  <c r="C18" i="18"/>
  <c r="Q26" i="34"/>
  <c r="K20" i="19"/>
  <c r="N7" i="31"/>
  <c r="J8" i="13"/>
  <c r="L21" i="4"/>
  <c r="L12" i="6"/>
  <c r="L16" i="6"/>
  <c r="L13" i="7"/>
  <c r="L40" i="6"/>
  <c r="K17" i="8"/>
  <c r="I19" i="14"/>
  <c r="F17" i="19"/>
  <c r="H23" i="19"/>
  <c r="O9" i="29"/>
  <c r="Q22" i="30"/>
  <c r="Q18" i="34"/>
  <c r="H15" i="4"/>
  <c r="H18" i="4"/>
  <c r="H22" i="4"/>
  <c r="H6" i="5"/>
  <c r="H9" i="5"/>
  <c r="L38" i="6"/>
  <c r="L46" i="6"/>
  <c r="I47" i="6"/>
  <c r="J47" i="6"/>
  <c r="B62" i="6"/>
  <c r="L12" i="7"/>
  <c r="I33" i="7"/>
  <c r="J33" i="7"/>
  <c r="J22" i="12"/>
  <c r="J24" i="12"/>
  <c r="K22" i="19"/>
  <c r="J6" i="13"/>
  <c r="J10" i="13"/>
  <c r="L20" i="14"/>
  <c r="F19" i="14"/>
  <c r="K7" i="15"/>
  <c r="K9" i="15"/>
  <c r="K7" i="19"/>
  <c r="K21" i="19"/>
  <c r="O21" i="29"/>
  <c r="O31" i="29"/>
  <c r="B60" i="30"/>
  <c r="L20" i="4"/>
  <c r="L8" i="6"/>
  <c r="L39" i="6"/>
  <c r="L11" i="7"/>
  <c r="L32" i="7"/>
  <c r="K16" i="8"/>
  <c r="J13" i="13"/>
  <c r="B7" i="16"/>
  <c r="B8" i="16"/>
  <c r="K6" i="19"/>
  <c r="N11" i="29"/>
  <c r="J27" i="29"/>
  <c r="J32" i="29"/>
  <c r="N30" i="29"/>
  <c r="N31" i="29"/>
  <c r="P10" i="30"/>
  <c r="J27" i="30"/>
  <c r="J32" i="30"/>
  <c r="Q19" i="30"/>
  <c r="Q24" i="30"/>
  <c r="B10" i="31"/>
  <c r="B11" i="31"/>
  <c r="B12" i="31"/>
  <c r="B13" i="31"/>
  <c r="Q34" i="34"/>
  <c r="L7" i="5"/>
  <c r="L11" i="6"/>
  <c r="I20" i="6"/>
  <c r="J20" i="6"/>
  <c r="L27" i="6"/>
  <c r="L18" i="7"/>
  <c r="L25" i="7"/>
  <c r="I26" i="7"/>
  <c r="J26" i="7"/>
  <c r="L30" i="7"/>
  <c r="K20" i="15"/>
  <c r="I21" i="15"/>
  <c r="Y25" i="12"/>
  <c r="Q31" i="34"/>
  <c r="L11" i="4"/>
  <c r="L26" i="6"/>
  <c r="L36" i="6"/>
  <c r="L24" i="7"/>
  <c r="J7" i="13"/>
  <c r="J11" i="13"/>
  <c r="J18" i="13"/>
  <c r="J19" i="14"/>
  <c r="K10" i="15"/>
  <c r="K18" i="15"/>
  <c r="K26" i="17"/>
  <c r="H9" i="19"/>
  <c r="I6" i="11"/>
  <c r="K8" i="19"/>
  <c r="G17" i="19"/>
  <c r="K40" i="19"/>
  <c r="Q12" i="30"/>
  <c r="Q31" i="30"/>
  <c r="N8" i="31"/>
  <c r="H8" i="32"/>
  <c r="Q19" i="34"/>
  <c r="Q24" i="34"/>
  <c r="Q25" i="34"/>
  <c r="I28" i="34"/>
  <c r="L10" i="6"/>
  <c r="O15" i="29"/>
  <c r="Q32" i="34"/>
  <c r="L7" i="6"/>
  <c r="F24" i="12"/>
  <c r="AB25" i="29"/>
  <c r="K19" i="14"/>
  <c r="I12" i="15"/>
  <c r="X25" i="12"/>
  <c r="K17" i="15"/>
  <c r="J5" i="16"/>
  <c r="J8" i="16"/>
  <c r="H15" i="19"/>
  <c r="G37" i="19"/>
  <c r="I8" i="26"/>
  <c r="O7" i="29"/>
  <c r="O10" i="29"/>
  <c r="O12" i="29"/>
  <c r="O20" i="29"/>
  <c r="Q8" i="30"/>
  <c r="Q11" i="30"/>
  <c r="Q26" i="30"/>
  <c r="F30" i="6"/>
  <c r="F42" i="6"/>
  <c r="L17" i="4"/>
  <c r="B8" i="5"/>
  <c r="B9" i="5"/>
  <c r="B26" i="5"/>
  <c r="L17" i="6"/>
  <c r="I29" i="6"/>
  <c r="J29" i="6"/>
  <c r="L34" i="6"/>
  <c r="L10" i="7"/>
  <c r="L17" i="7"/>
  <c r="L7" i="4"/>
  <c r="L13" i="4"/>
  <c r="L14" i="4"/>
  <c r="L19" i="6"/>
  <c r="L25" i="6"/>
  <c r="G42" i="6"/>
  <c r="L9" i="7"/>
  <c r="L22" i="7"/>
  <c r="L23" i="7"/>
  <c r="K6" i="8"/>
  <c r="K20" i="8"/>
  <c r="K21" i="8"/>
  <c r="O11" i="29"/>
  <c r="Q10" i="30"/>
  <c r="Q21" i="30"/>
  <c r="N13" i="30"/>
  <c r="AE13" i="30"/>
  <c r="Q30" i="30"/>
  <c r="N11" i="31"/>
  <c r="Q17" i="34"/>
  <c r="H27" i="7"/>
  <c r="H34" i="7"/>
  <c r="L28" i="6"/>
  <c r="L33" i="6"/>
  <c r="L37" i="6"/>
  <c r="I41" i="6"/>
  <c r="J41" i="6"/>
  <c r="L45" i="6"/>
  <c r="J12" i="12"/>
  <c r="J15" i="12"/>
  <c r="J9" i="13"/>
  <c r="J15" i="13"/>
  <c r="L16" i="14"/>
  <c r="AG9" i="11"/>
  <c r="K8" i="15"/>
  <c r="K11" i="15"/>
  <c r="I9" i="26"/>
  <c r="N7" i="29"/>
  <c r="H27" i="29"/>
  <c r="H32" i="29"/>
  <c r="O22" i="29"/>
  <c r="G27" i="30"/>
  <c r="G32" i="30"/>
  <c r="K27" i="30"/>
  <c r="K32" i="30"/>
  <c r="Q15" i="30"/>
  <c r="P15" i="30"/>
  <c r="N25" i="30"/>
  <c r="AE25" i="30"/>
  <c r="I12" i="31"/>
  <c r="I14" i="31"/>
  <c r="N9" i="31"/>
  <c r="N16" i="31"/>
  <c r="Q8" i="34"/>
  <c r="Q27" i="34"/>
  <c r="Q33" i="34"/>
  <c r="B63" i="6"/>
  <c r="B10" i="6"/>
  <c r="G31" i="18"/>
  <c r="H31" i="18"/>
  <c r="AE41" i="34"/>
  <c r="G19" i="7"/>
  <c r="I15" i="7"/>
  <c r="M14" i="12"/>
  <c r="L11" i="14"/>
  <c r="G29" i="17"/>
  <c r="K6" i="18"/>
  <c r="O13" i="19"/>
  <c r="M7" i="12"/>
  <c r="L6" i="4"/>
  <c r="L8" i="4"/>
  <c r="G15" i="4"/>
  <c r="I9" i="4"/>
  <c r="J9" i="4"/>
  <c r="F16" i="33"/>
  <c r="L16" i="33"/>
  <c r="I16" i="33"/>
  <c r="L12" i="4"/>
  <c r="L9" i="6"/>
  <c r="L18" i="6"/>
  <c r="I7" i="7"/>
  <c r="J7" i="7"/>
  <c r="L8" i="7"/>
  <c r="F15" i="7"/>
  <c r="L31" i="7"/>
  <c r="AD11" i="11"/>
  <c r="P11" i="11"/>
  <c r="M18" i="12"/>
  <c r="M23" i="12"/>
  <c r="L17" i="14"/>
  <c r="AG26" i="30"/>
  <c r="K19" i="15"/>
  <c r="P34" i="15"/>
  <c r="K34" i="15"/>
  <c r="F11" i="16"/>
  <c r="M7" i="16"/>
  <c r="O12" i="32"/>
  <c r="X16" i="31"/>
  <c r="U11" i="31"/>
  <c r="X10" i="31"/>
  <c r="Q10" i="31"/>
  <c r="X9" i="31"/>
  <c r="O14" i="32"/>
  <c r="O7" i="32"/>
  <c r="U8" i="31"/>
  <c r="X7" i="31"/>
  <c r="O13" i="32"/>
  <c r="U9" i="31"/>
  <c r="O17" i="32"/>
  <c r="U7" i="31"/>
  <c r="O20" i="27"/>
  <c r="O11" i="27"/>
  <c r="K11" i="27"/>
  <c r="X8" i="31"/>
  <c r="M16" i="26"/>
  <c r="I16" i="26"/>
  <c r="O12" i="27"/>
  <c r="K12" i="27"/>
  <c r="O10" i="27"/>
  <c r="X11" i="31"/>
  <c r="M15" i="26"/>
  <c r="I15" i="26"/>
  <c r="U16" i="31"/>
  <c r="O11" i="32"/>
  <c r="O23" i="27"/>
  <c r="K23" i="27"/>
  <c r="N14" i="19"/>
  <c r="N13" i="19"/>
  <c r="N12" i="19"/>
  <c r="N9" i="16"/>
  <c r="P30" i="15"/>
  <c r="K30" i="15"/>
  <c r="U7" i="14"/>
  <c r="M30" i="12"/>
  <c r="M21" i="12"/>
  <c r="M10" i="12"/>
  <c r="N10" i="16"/>
  <c r="M9" i="16"/>
  <c r="N6" i="16"/>
  <c r="U16" i="14"/>
  <c r="O16" i="14"/>
  <c r="U14" i="14"/>
  <c r="O14" i="14"/>
  <c r="U8" i="14"/>
  <c r="O8" i="14"/>
  <c r="M29" i="12"/>
  <c r="M20" i="12"/>
  <c r="M9" i="12"/>
  <c r="M10" i="16"/>
  <c r="N7" i="16"/>
  <c r="M6" i="16"/>
  <c r="U15" i="14"/>
  <c r="O15" i="14"/>
  <c r="U9" i="14"/>
  <c r="O9" i="14"/>
  <c r="M19" i="12"/>
  <c r="M8" i="12"/>
  <c r="B8" i="4"/>
  <c r="F15" i="4"/>
  <c r="L8" i="5"/>
  <c r="L23" i="6"/>
  <c r="L35" i="6"/>
  <c r="B9" i="7"/>
  <c r="B49" i="7"/>
  <c r="L14" i="7"/>
  <c r="M11" i="12"/>
  <c r="I29" i="15"/>
  <c r="B27" i="16"/>
  <c r="O12" i="19"/>
  <c r="O14" i="19"/>
  <c r="B9" i="14"/>
  <c r="B10" i="14"/>
  <c r="F15" i="12"/>
  <c r="AG25" i="30"/>
  <c r="L25" i="29"/>
  <c r="AA25" i="29"/>
  <c r="B58" i="29"/>
  <c r="B9" i="29"/>
  <c r="G27" i="29"/>
  <c r="G32" i="29"/>
  <c r="O19" i="29"/>
  <c r="O30" i="29"/>
  <c r="B25" i="28"/>
  <c r="O8" i="29"/>
  <c r="F27" i="29"/>
  <c r="F32" i="29"/>
  <c r="Q7" i="30"/>
  <c r="Q9" i="30"/>
  <c r="L13" i="29"/>
  <c r="AA13" i="29"/>
  <c r="Y13" i="29"/>
  <c r="N23" i="30"/>
  <c r="AE23" i="30"/>
  <c r="AC23" i="30"/>
  <c r="L23" i="29"/>
  <c r="AA23" i="29"/>
  <c r="O24" i="29"/>
  <c r="B61" i="30"/>
  <c r="B10" i="30"/>
  <c r="F27" i="30"/>
  <c r="F32" i="30"/>
  <c r="Q20" i="34"/>
  <c r="Q20" i="30"/>
  <c r="B40" i="31"/>
  <c r="B7" i="32"/>
  <c r="AI21" i="21"/>
  <c r="AC25" i="30"/>
  <c r="P25" i="30"/>
  <c r="B11" i="15"/>
  <c r="B12" i="15"/>
  <c r="B13" i="15"/>
  <c r="G25" i="12"/>
  <c r="L26" i="29"/>
  <c r="AA26" i="29"/>
  <c r="W26" i="29"/>
  <c r="F14" i="33"/>
  <c r="F26" i="12"/>
  <c r="H29" i="17"/>
  <c r="G33" i="17"/>
  <c r="F33" i="33"/>
  <c r="F32" i="33"/>
  <c r="F31" i="33"/>
  <c r="I11" i="8"/>
  <c r="F7" i="33"/>
  <c r="P23" i="30"/>
  <c r="AD16" i="31"/>
  <c r="F16" i="13"/>
  <c r="F37" i="19"/>
  <c r="F39" i="19"/>
  <c r="F44" i="19"/>
  <c r="B14" i="31"/>
  <c r="B45" i="31"/>
  <c r="N17" i="32"/>
  <c r="K17" i="32"/>
  <c r="H17" i="32"/>
  <c r="S17" i="32"/>
  <c r="Q17" i="32"/>
  <c r="J17" i="32"/>
  <c r="N14" i="32"/>
  <c r="K14" i="32"/>
  <c r="H14" i="32"/>
  <c r="S14" i="32"/>
  <c r="Q14" i="32"/>
  <c r="J14" i="32"/>
  <c r="N12" i="32"/>
  <c r="K12" i="32"/>
  <c r="H12" i="32"/>
  <c r="S12" i="32"/>
  <c r="Q12" i="32"/>
  <c r="J12" i="32"/>
  <c r="N13" i="32"/>
  <c r="K13" i="32"/>
  <c r="H13" i="32"/>
  <c r="S13" i="32"/>
  <c r="Q13" i="32"/>
  <c r="J13" i="32"/>
  <c r="H11" i="32"/>
  <c r="S11" i="32"/>
  <c r="Q11" i="32"/>
  <c r="N11" i="32"/>
  <c r="K11" i="32"/>
  <c r="AD10" i="31"/>
  <c r="F9" i="13"/>
  <c r="AD11" i="31"/>
  <c r="F11" i="13"/>
  <c r="AD7" i="31"/>
  <c r="F6" i="13"/>
  <c r="AD9" i="31"/>
  <c r="F8" i="13"/>
  <c r="AD8" i="31"/>
  <c r="F7" i="13"/>
  <c r="Y25" i="29"/>
  <c r="N25" i="29"/>
  <c r="Y23" i="29"/>
  <c r="N23" i="29"/>
  <c r="H11" i="21"/>
  <c r="D11" i="21"/>
  <c r="D7" i="21"/>
  <c r="E6" i="21"/>
  <c r="E11" i="21"/>
  <c r="F16" i="21"/>
  <c r="D5" i="21"/>
  <c r="T5" i="22"/>
  <c r="S5" i="22"/>
  <c r="T6" i="22"/>
  <c r="S6" i="22"/>
  <c r="T8" i="22"/>
  <c r="S8" i="22"/>
  <c r="T7" i="22"/>
  <c r="S7" i="22"/>
  <c r="S9" i="22"/>
  <c r="T9" i="22"/>
  <c r="T10" i="22"/>
  <c r="S10" i="22"/>
  <c r="S11" i="22"/>
  <c r="T11" i="22"/>
  <c r="T12" i="22"/>
  <c r="S12" i="22"/>
  <c r="S13" i="22"/>
  <c r="T13" i="22"/>
  <c r="T14" i="22"/>
  <c r="S14" i="22"/>
  <c r="S15" i="22"/>
  <c r="T15" i="22"/>
  <c r="T16" i="22"/>
  <c r="S16" i="22"/>
  <c r="T17" i="22"/>
  <c r="S17" i="22"/>
  <c r="F14" i="21"/>
  <c r="F8" i="21"/>
  <c r="F12" i="21"/>
  <c r="F17" i="21"/>
  <c r="F18" i="21"/>
  <c r="F20" i="21"/>
  <c r="F19" i="21"/>
  <c r="H18" i="22"/>
  <c r="F18" i="22"/>
  <c r="E18" i="22"/>
  <c r="D18" i="22"/>
  <c r="T18" i="22"/>
  <c r="G18" i="22"/>
  <c r="F13" i="21"/>
  <c r="F15" i="21"/>
  <c r="C18" i="2"/>
  <c r="F5" i="21"/>
  <c r="F21" i="21"/>
  <c r="F6" i="21"/>
  <c r="F7" i="21"/>
  <c r="F9" i="21"/>
  <c r="F10" i="21"/>
  <c r="F11" i="21"/>
  <c r="D10" i="21"/>
  <c r="D9" i="21"/>
  <c r="H19" i="21"/>
  <c r="E7" i="21"/>
  <c r="E9" i="21"/>
  <c r="E10" i="21"/>
  <c r="E8" i="21"/>
  <c r="E13" i="21"/>
  <c r="H14" i="21"/>
  <c r="H16" i="21"/>
  <c r="D18" i="21"/>
  <c r="H12" i="21"/>
  <c r="D17" i="21"/>
  <c r="E16" i="21"/>
  <c r="H13" i="21"/>
  <c r="D14" i="21"/>
  <c r="E17" i="21"/>
  <c r="D13" i="21"/>
  <c r="H7" i="21"/>
  <c r="D16" i="21"/>
  <c r="H17" i="21"/>
  <c r="H8" i="21"/>
  <c r="E21" i="21"/>
  <c r="H18" i="21"/>
  <c r="E18" i="21"/>
  <c r="D20" i="21"/>
  <c r="H20" i="21"/>
  <c r="D12" i="21"/>
  <c r="H5" i="21"/>
  <c r="E5" i="21"/>
  <c r="E12" i="21"/>
  <c r="E19" i="21"/>
  <c r="D6" i="21"/>
  <c r="H10" i="21"/>
  <c r="H9" i="21"/>
  <c r="E15" i="21"/>
  <c r="D15" i="21"/>
  <c r="E14" i="21"/>
  <c r="D21" i="21"/>
  <c r="G5" i="21"/>
  <c r="D19" i="21"/>
  <c r="H15" i="21"/>
  <c r="E20" i="21"/>
  <c r="D8" i="21"/>
  <c r="H6" i="21"/>
  <c r="H21" i="21"/>
  <c r="V5" i="21"/>
  <c r="V6" i="21"/>
  <c r="AC13" i="30"/>
  <c r="P13" i="30"/>
  <c r="H8" i="11"/>
  <c r="F6" i="32"/>
  <c r="AD9" i="11"/>
  <c r="P9" i="11"/>
  <c r="AB25" i="14"/>
  <c r="I17" i="31"/>
  <c r="N14" i="31"/>
  <c r="AD14" i="31"/>
  <c r="I26" i="12"/>
  <c r="L8" i="11"/>
  <c r="G6" i="32"/>
  <c r="G9" i="32"/>
  <c r="G15" i="32"/>
  <c r="G18" i="32"/>
  <c r="C23" i="2"/>
  <c r="N13" i="31"/>
  <c r="AC26" i="30"/>
  <c r="P26" i="30"/>
  <c r="D22" i="2"/>
  <c r="AB26" i="29"/>
  <c r="B11" i="14"/>
  <c r="B45" i="14"/>
  <c r="B50" i="15"/>
  <c r="B25" i="5"/>
  <c r="I42" i="6"/>
  <c r="J42" i="6"/>
  <c r="Z5" i="21"/>
  <c r="Q18" i="22"/>
  <c r="P18" i="22"/>
  <c r="B20" i="22"/>
  <c r="C19" i="22"/>
  <c r="M17" i="22"/>
  <c r="B22" i="21"/>
  <c r="AB5" i="21"/>
  <c r="AD5" i="21"/>
  <c r="AD6" i="21"/>
  <c r="Z6" i="21"/>
  <c r="AB6" i="21"/>
  <c r="V7" i="21"/>
  <c r="J29" i="17"/>
  <c r="I41" i="34"/>
  <c r="AD41" i="34"/>
  <c r="AB41" i="34"/>
  <c r="N12" i="31"/>
  <c r="AD12" i="31"/>
  <c r="W5" i="21"/>
  <c r="C20" i="2"/>
  <c r="C37" i="2"/>
  <c r="C16" i="2"/>
  <c r="C32" i="2"/>
  <c r="C19" i="2"/>
  <c r="Q7" i="11"/>
  <c r="Q14" i="11"/>
  <c r="O7" i="14"/>
  <c r="K7" i="32"/>
  <c r="X5" i="21"/>
  <c r="Q13" i="11"/>
  <c r="J9" i="16"/>
  <c r="B43" i="31"/>
  <c r="Q9" i="31"/>
  <c r="I30" i="6"/>
  <c r="J30" i="6"/>
  <c r="H17" i="19"/>
  <c r="H32" i="19"/>
  <c r="W6" i="21"/>
  <c r="B42" i="31"/>
  <c r="K12" i="19"/>
  <c r="Q11" i="31"/>
  <c r="X6" i="21"/>
  <c r="Q8" i="31"/>
  <c r="Q11" i="11"/>
  <c r="O20" i="17"/>
  <c r="N20" i="17"/>
  <c r="P20" i="17"/>
  <c r="O16" i="17"/>
  <c r="N16" i="17"/>
  <c r="P16" i="17"/>
  <c r="AB16" i="29"/>
  <c r="Y16" i="29"/>
  <c r="B50" i="7"/>
  <c r="B10" i="7"/>
  <c r="P11" i="18"/>
  <c r="O11" i="18"/>
  <c r="N11" i="18"/>
  <c r="P19" i="18"/>
  <c r="O19" i="18"/>
  <c r="N19" i="18"/>
  <c r="P23" i="18"/>
  <c r="O23" i="18"/>
  <c r="N23" i="18"/>
  <c r="O25" i="17"/>
  <c r="N25" i="17"/>
  <c r="P25" i="17"/>
  <c r="G18" i="4"/>
  <c r="I15" i="4"/>
  <c r="J15" i="4"/>
  <c r="M6" i="12"/>
  <c r="O23" i="17"/>
  <c r="N23" i="17"/>
  <c r="P23" i="17"/>
  <c r="O15" i="17"/>
  <c r="N15" i="17"/>
  <c r="P15" i="17"/>
  <c r="J10" i="16"/>
  <c r="P16" i="18"/>
  <c r="O16" i="18"/>
  <c r="N16" i="18"/>
  <c r="P28" i="18"/>
  <c r="O28" i="18"/>
  <c r="N28" i="18"/>
  <c r="J15" i="7"/>
  <c r="F19" i="7"/>
  <c r="G27" i="7"/>
  <c r="I19" i="7"/>
  <c r="B44" i="31"/>
  <c r="N13" i="29"/>
  <c r="L27" i="29"/>
  <c r="AA27" i="29"/>
  <c r="L32" i="29"/>
  <c r="AA32" i="29"/>
  <c r="B59" i="29"/>
  <c r="B10" i="29"/>
  <c r="O22" i="17"/>
  <c r="N22" i="17"/>
  <c r="P22" i="17"/>
  <c r="O18" i="17"/>
  <c r="N18" i="17"/>
  <c r="P18" i="17"/>
  <c r="O14" i="17"/>
  <c r="N14" i="17"/>
  <c r="P14" i="17"/>
  <c r="O10" i="17"/>
  <c r="N10" i="17"/>
  <c r="P10" i="17"/>
  <c r="B44" i="14"/>
  <c r="B40" i="4"/>
  <c r="B9" i="4"/>
  <c r="P9" i="18"/>
  <c r="O9" i="18"/>
  <c r="N9" i="18"/>
  <c r="P13" i="18"/>
  <c r="O13" i="18"/>
  <c r="N13" i="18"/>
  <c r="P17" i="18"/>
  <c r="O17" i="18"/>
  <c r="N17" i="18"/>
  <c r="P21" i="18"/>
  <c r="O21" i="18"/>
  <c r="N21" i="18"/>
  <c r="P25" i="18"/>
  <c r="O25" i="18"/>
  <c r="N25" i="18"/>
  <c r="K13" i="19"/>
  <c r="L19" i="14"/>
  <c r="B62" i="30"/>
  <c r="B11" i="30"/>
  <c r="AG16" i="30"/>
  <c r="AC16" i="30"/>
  <c r="O24" i="17"/>
  <c r="N24" i="17"/>
  <c r="P24" i="17"/>
  <c r="O12" i="17"/>
  <c r="N12" i="17"/>
  <c r="P12" i="17"/>
  <c r="P15" i="18"/>
  <c r="O15" i="18"/>
  <c r="N15" i="18"/>
  <c r="P27" i="18"/>
  <c r="O27" i="18"/>
  <c r="N27" i="18"/>
  <c r="K28" i="15"/>
  <c r="N32" i="30"/>
  <c r="AE32" i="30"/>
  <c r="N27" i="30"/>
  <c r="AE27" i="30"/>
  <c r="O19" i="17"/>
  <c r="N19" i="17"/>
  <c r="P19" i="17"/>
  <c r="O11" i="17"/>
  <c r="N11" i="17"/>
  <c r="P11" i="17"/>
  <c r="H38" i="19"/>
  <c r="G39" i="19"/>
  <c r="G44" i="19"/>
  <c r="B28" i="16"/>
  <c r="B9" i="16"/>
  <c r="F18" i="4"/>
  <c r="P12" i="18"/>
  <c r="O12" i="18"/>
  <c r="N12" i="18"/>
  <c r="P20" i="18"/>
  <c r="O20" i="18"/>
  <c r="N20" i="18"/>
  <c r="P24" i="18"/>
  <c r="O24" i="18"/>
  <c r="N24" i="18"/>
  <c r="J7" i="16"/>
  <c r="B8" i="32"/>
  <c r="B34" i="32"/>
  <c r="O21" i="17"/>
  <c r="N21" i="17"/>
  <c r="P21" i="17"/>
  <c r="O17" i="17"/>
  <c r="N17" i="17"/>
  <c r="P17" i="17"/>
  <c r="O13" i="17"/>
  <c r="N13" i="17"/>
  <c r="P13" i="17"/>
  <c r="O9" i="17"/>
  <c r="N9" i="17"/>
  <c r="P9" i="17"/>
  <c r="J6" i="16"/>
  <c r="P10" i="18"/>
  <c r="O10" i="18"/>
  <c r="N10" i="18"/>
  <c r="P14" i="18"/>
  <c r="O14" i="18"/>
  <c r="N14" i="18"/>
  <c r="P18" i="18"/>
  <c r="O18" i="18"/>
  <c r="N18" i="18"/>
  <c r="P22" i="18"/>
  <c r="O22" i="18"/>
  <c r="N22" i="18"/>
  <c r="P26" i="18"/>
  <c r="O26" i="18"/>
  <c r="N26" i="18"/>
  <c r="K14" i="19"/>
  <c r="Q16" i="31"/>
  <c r="K10" i="27"/>
  <c r="Q7" i="31"/>
  <c r="B11" i="6"/>
  <c r="B64" i="6"/>
  <c r="B52" i="15"/>
  <c r="O26" i="29"/>
  <c r="C35" i="2"/>
  <c r="C38" i="2"/>
  <c r="F10" i="33"/>
  <c r="L10" i="33"/>
  <c r="I10" i="33"/>
  <c r="J25" i="12"/>
  <c r="W25" i="12"/>
  <c r="U25" i="12"/>
  <c r="L25" i="12"/>
  <c r="AC26" i="29"/>
  <c r="Y26" i="29"/>
  <c r="N26" i="29"/>
  <c r="G26" i="12"/>
  <c r="P33" i="33"/>
  <c r="N33" i="33"/>
  <c r="H33" i="33"/>
  <c r="P33" i="17"/>
  <c r="K33" i="17"/>
  <c r="H33" i="17"/>
  <c r="AI22" i="21"/>
  <c r="C22" i="21"/>
  <c r="W6" i="11"/>
  <c r="Q6" i="11"/>
  <c r="J6" i="11"/>
  <c r="I33" i="12"/>
  <c r="G7" i="27"/>
  <c r="G19" i="27"/>
  <c r="I13" i="8"/>
  <c r="F9" i="33"/>
  <c r="F8" i="33"/>
  <c r="AE16" i="31"/>
  <c r="AB16" i="31"/>
  <c r="P16" i="31"/>
  <c r="H16" i="13"/>
  <c r="B46" i="31"/>
  <c r="B15" i="31"/>
  <c r="J11" i="32"/>
  <c r="D38" i="2"/>
  <c r="AD13" i="31"/>
  <c r="F13" i="13"/>
  <c r="H9" i="13"/>
  <c r="AE10" i="31"/>
  <c r="AB10" i="31"/>
  <c r="P10" i="31"/>
  <c r="AE11" i="31"/>
  <c r="AB11" i="31"/>
  <c r="P11" i="31"/>
  <c r="H11" i="13"/>
  <c r="H7" i="13"/>
  <c r="AE8" i="31"/>
  <c r="AB8" i="31"/>
  <c r="P8" i="31"/>
  <c r="H8" i="13"/>
  <c r="AE9" i="31"/>
  <c r="AB9" i="31"/>
  <c r="P9" i="31"/>
  <c r="AE7" i="31"/>
  <c r="AB7" i="31"/>
  <c r="P7" i="31"/>
  <c r="F12" i="13"/>
  <c r="H6" i="13"/>
  <c r="S18" i="22"/>
  <c r="E19" i="22"/>
  <c r="D19" i="22"/>
  <c r="S19" i="22"/>
  <c r="F19" i="22"/>
  <c r="H19" i="22"/>
  <c r="G19" i="22"/>
  <c r="J8" i="11"/>
  <c r="B54" i="15"/>
  <c r="B17" i="15"/>
  <c r="D16" i="2"/>
  <c r="M8" i="11"/>
  <c r="S5" i="21"/>
  <c r="K9" i="17"/>
  <c r="C21" i="2"/>
  <c r="C22" i="2"/>
  <c r="N17" i="31"/>
  <c r="AD17" i="31"/>
  <c r="M18" i="22"/>
  <c r="Q19" i="22"/>
  <c r="P19" i="22"/>
  <c r="B21" i="22"/>
  <c r="C20" i="22"/>
  <c r="B23" i="21"/>
  <c r="AB7" i="21"/>
  <c r="AD7" i="21"/>
  <c r="Z7" i="21"/>
  <c r="W7" i="21"/>
  <c r="X7" i="21"/>
  <c r="D40" i="2"/>
  <c r="Q41" i="34"/>
  <c r="P16" i="30"/>
  <c r="D39" i="2"/>
  <c r="S6" i="21"/>
  <c r="K15" i="17"/>
  <c r="K18" i="18"/>
  <c r="K17" i="17"/>
  <c r="K21" i="18"/>
  <c r="H37" i="19"/>
  <c r="H39" i="19"/>
  <c r="H44" i="19"/>
  <c r="T32" i="19"/>
  <c r="T23" i="19"/>
  <c r="K20" i="18"/>
  <c r="K22" i="18"/>
  <c r="K25" i="18"/>
  <c r="K15" i="18"/>
  <c r="K23" i="18"/>
  <c r="K12" i="18"/>
  <c r="K27" i="18"/>
  <c r="K22" i="17"/>
  <c r="K16" i="18"/>
  <c r="N16" i="29"/>
  <c r="F22" i="4"/>
  <c r="B63" i="30"/>
  <c r="B12" i="30"/>
  <c r="B11" i="4"/>
  <c r="B41" i="4"/>
  <c r="B29" i="16"/>
  <c r="B10" i="16"/>
  <c r="K19" i="17"/>
  <c r="K24" i="17"/>
  <c r="K9" i="18"/>
  <c r="B53" i="15"/>
  <c r="F27" i="7"/>
  <c r="F34" i="7"/>
  <c r="J19" i="7"/>
  <c r="F18" i="33"/>
  <c r="F20" i="33"/>
  <c r="K25" i="17"/>
  <c r="B11" i="7"/>
  <c r="B51" i="7"/>
  <c r="H6" i="32"/>
  <c r="K26" i="18"/>
  <c r="K10" i="18"/>
  <c r="K24" i="18"/>
  <c r="K11" i="17"/>
  <c r="K12" i="17"/>
  <c r="K13" i="18"/>
  <c r="B14" i="14"/>
  <c r="B46" i="14"/>
  <c r="K14" i="17"/>
  <c r="B60" i="29"/>
  <c r="B11" i="29"/>
  <c r="K28" i="18"/>
  <c r="K11" i="18"/>
  <c r="K20" i="17"/>
  <c r="B35" i="32"/>
  <c r="B9" i="32"/>
  <c r="K13" i="17"/>
  <c r="K18" i="17"/>
  <c r="B65" i="6"/>
  <c r="B12" i="6"/>
  <c r="K14" i="18"/>
  <c r="K21" i="17"/>
  <c r="AG27" i="30"/>
  <c r="K17" i="18"/>
  <c r="K10" i="17"/>
  <c r="I27" i="7"/>
  <c r="G34" i="7"/>
  <c r="I34" i="7"/>
  <c r="K23" i="17"/>
  <c r="G22" i="4"/>
  <c r="I18" i="4"/>
  <c r="J18" i="4"/>
  <c r="K19" i="18"/>
  <c r="AB27" i="29"/>
  <c r="F33" i="12"/>
  <c r="K16" i="17"/>
  <c r="F12" i="33"/>
  <c r="L12" i="33"/>
  <c r="I12" i="33"/>
  <c r="F21" i="33"/>
  <c r="F19" i="33"/>
  <c r="F22" i="33"/>
  <c r="L22" i="33"/>
  <c r="I22" i="33"/>
  <c r="G33" i="12"/>
  <c r="AC32" i="29"/>
  <c r="AC27" i="29"/>
  <c r="Y27" i="29"/>
  <c r="N27" i="29"/>
  <c r="J26" i="12"/>
  <c r="J33" i="12"/>
  <c r="J12" i="11"/>
  <c r="J15" i="11"/>
  <c r="G22" i="21"/>
  <c r="F22" i="21"/>
  <c r="E22" i="21"/>
  <c r="D22" i="21"/>
  <c r="H22" i="21"/>
  <c r="C23" i="21"/>
  <c r="AI23" i="21"/>
  <c r="B16" i="31"/>
  <c r="B47" i="31"/>
  <c r="F5" i="32"/>
  <c r="N6" i="11"/>
  <c r="F23" i="33"/>
  <c r="F24" i="33"/>
  <c r="L19" i="33"/>
  <c r="I19" i="33"/>
  <c r="L20" i="33"/>
  <c r="I20" i="33"/>
  <c r="AE13" i="31"/>
  <c r="AB13" i="31"/>
  <c r="P13" i="31"/>
  <c r="H13" i="13"/>
  <c r="H12" i="13"/>
  <c r="AE12" i="31"/>
  <c r="AB12" i="31"/>
  <c r="P12" i="31"/>
  <c r="F14" i="13"/>
  <c r="T19" i="22"/>
  <c r="E20" i="22"/>
  <c r="D20" i="22"/>
  <c r="T20" i="22"/>
  <c r="H20" i="22"/>
  <c r="G20" i="22"/>
  <c r="F20" i="22"/>
  <c r="Q8" i="11"/>
  <c r="C15" i="2"/>
  <c r="M12" i="11"/>
  <c r="M15" i="11"/>
  <c r="AC27" i="30"/>
  <c r="P27" i="30"/>
  <c r="R32" i="19"/>
  <c r="J32" i="19"/>
  <c r="M19" i="22"/>
  <c r="P20" i="22"/>
  <c r="Q20" i="22"/>
  <c r="B22" i="22"/>
  <c r="C21" i="22"/>
  <c r="B24" i="21"/>
  <c r="S7" i="21"/>
  <c r="Z8" i="21"/>
  <c r="AB8" i="21"/>
  <c r="AD8" i="21"/>
  <c r="X8" i="21"/>
  <c r="V8" i="21"/>
  <c r="W8" i="21"/>
  <c r="B47" i="14"/>
  <c r="B15" i="14"/>
  <c r="AG32" i="30"/>
  <c r="B66" i="6"/>
  <c r="B13" i="6"/>
  <c r="B52" i="7"/>
  <c r="B12" i="7"/>
  <c r="B18" i="15"/>
  <c r="B55" i="15"/>
  <c r="B12" i="4"/>
  <c r="B42" i="4"/>
  <c r="B36" i="32"/>
  <c r="B11" i="32"/>
  <c r="B61" i="29"/>
  <c r="B12" i="29"/>
  <c r="J34" i="7"/>
  <c r="J27" i="7"/>
  <c r="AB32" i="29"/>
  <c r="G6" i="5"/>
  <c r="I22" i="4"/>
  <c r="J22" i="4"/>
  <c r="B11" i="16"/>
  <c r="B31" i="16"/>
  <c r="B30" i="16"/>
  <c r="B13" i="30"/>
  <c r="B64" i="30"/>
  <c r="F6" i="5"/>
  <c r="L17" i="33"/>
  <c r="F17" i="33"/>
  <c r="F7" i="27"/>
  <c r="F19" i="27"/>
  <c r="F20" i="27"/>
  <c r="H20" i="27"/>
  <c r="P20" i="27"/>
  <c r="H14" i="13"/>
  <c r="H17" i="13"/>
  <c r="H5" i="32"/>
  <c r="F9" i="32"/>
  <c r="G23" i="21"/>
  <c r="E23" i="21"/>
  <c r="F23" i="21"/>
  <c r="D23" i="21"/>
  <c r="H23" i="21"/>
  <c r="B48" i="31"/>
  <c r="B17" i="31"/>
  <c r="C24" i="21"/>
  <c r="AI24" i="21"/>
  <c r="U23" i="19"/>
  <c r="R23" i="19"/>
  <c r="J23" i="19"/>
  <c r="AF6" i="11"/>
  <c r="AD6" i="11"/>
  <c r="P6" i="11"/>
  <c r="F27" i="33"/>
  <c r="I17" i="33"/>
  <c r="C39" i="2"/>
  <c r="F8" i="11"/>
  <c r="AE14" i="31"/>
  <c r="AB14" i="31"/>
  <c r="F17" i="13"/>
  <c r="F9" i="28"/>
  <c r="L7" i="28"/>
  <c r="S20" i="22"/>
  <c r="D21" i="22"/>
  <c r="S21" i="22"/>
  <c r="G21" i="22"/>
  <c r="F21" i="22"/>
  <c r="E21" i="22"/>
  <c r="H21" i="22"/>
  <c r="AC32" i="30"/>
  <c r="D36" i="2"/>
  <c r="Y32" i="29"/>
  <c r="N32" i="29"/>
  <c r="Q21" i="22"/>
  <c r="P21" i="22"/>
  <c r="M20" i="22"/>
  <c r="B23" i="22"/>
  <c r="C22" i="22"/>
  <c r="B25" i="21"/>
  <c r="Z9" i="21"/>
  <c r="AB9" i="21"/>
  <c r="AD9" i="21"/>
  <c r="V9" i="21"/>
  <c r="X9" i="21"/>
  <c r="W9" i="21"/>
  <c r="S8" i="21"/>
  <c r="B19" i="15"/>
  <c r="B56" i="15"/>
  <c r="B67" i="6"/>
  <c r="B16" i="6"/>
  <c r="B48" i="14"/>
  <c r="B16" i="14"/>
  <c r="B12" i="32"/>
  <c r="B37" i="32"/>
  <c r="B13" i="7"/>
  <c r="B53" i="7"/>
  <c r="B65" i="30"/>
  <c r="B15" i="30"/>
  <c r="I6" i="5"/>
  <c r="J6" i="5"/>
  <c r="G9" i="5"/>
  <c r="I9" i="5"/>
  <c r="B13" i="4"/>
  <c r="B43" i="4"/>
  <c r="F9" i="5"/>
  <c r="B62" i="29"/>
  <c r="B13" i="29"/>
  <c r="H7" i="27"/>
  <c r="P7" i="27"/>
  <c r="K7" i="27"/>
  <c r="N20" i="27"/>
  <c r="AE17" i="31"/>
  <c r="AB17" i="31"/>
  <c r="P17" i="31"/>
  <c r="F13" i="33"/>
  <c r="D23" i="2"/>
  <c r="C25" i="21"/>
  <c r="AI25" i="21"/>
  <c r="G24" i="21"/>
  <c r="E24" i="21"/>
  <c r="F24" i="21"/>
  <c r="H24" i="21"/>
  <c r="D24" i="21"/>
  <c r="H9" i="32"/>
  <c r="F15" i="32"/>
  <c r="B20" i="31"/>
  <c r="B49" i="31"/>
  <c r="P14" i="31"/>
  <c r="F12" i="11"/>
  <c r="F15" i="11"/>
  <c r="N8" i="11"/>
  <c r="D35" i="2"/>
  <c r="C34" i="2"/>
  <c r="I7" i="28"/>
  <c r="T21" i="22"/>
  <c r="F22" i="22"/>
  <c r="E22" i="22"/>
  <c r="D22" i="22"/>
  <c r="T22" i="22"/>
  <c r="H22" i="22"/>
  <c r="G22" i="22"/>
  <c r="P32" i="30"/>
  <c r="M21" i="22"/>
  <c r="Q22" i="22"/>
  <c r="P22" i="22"/>
  <c r="B24" i="22"/>
  <c r="C23" i="22"/>
  <c r="B26" i="21"/>
  <c r="AD10" i="21"/>
  <c r="Z10" i="21"/>
  <c r="AB10" i="21"/>
  <c r="J9" i="5"/>
  <c r="W10" i="21"/>
  <c r="V10" i="21"/>
  <c r="X10" i="21"/>
  <c r="S9" i="21"/>
  <c r="B44" i="4"/>
  <c r="B14" i="4"/>
  <c r="B66" i="30"/>
  <c r="B16" i="30"/>
  <c r="B68" i="6"/>
  <c r="B17" i="6"/>
  <c r="B13" i="32"/>
  <c r="B38" i="32"/>
  <c r="B17" i="14"/>
  <c r="B49" i="14"/>
  <c r="B15" i="29"/>
  <c r="B63" i="29"/>
  <c r="B54" i="7"/>
  <c r="B14" i="7"/>
  <c r="B57" i="15"/>
  <c r="B20" i="15"/>
  <c r="D37" i="2"/>
  <c r="H19" i="27"/>
  <c r="C33" i="2"/>
  <c r="K20" i="27"/>
  <c r="C26" i="21"/>
  <c r="AI26" i="21"/>
  <c r="B21" i="31"/>
  <c r="B52" i="31"/>
  <c r="H15" i="32"/>
  <c r="F18" i="32"/>
  <c r="H18" i="32"/>
  <c r="G25" i="21"/>
  <c r="D25" i="21"/>
  <c r="F25" i="21"/>
  <c r="H25" i="21"/>
  <c r="E25" i="21"/>
  <c r="F28" i="33"/>
  <c r="N12" i="11"/>
  <c r="N15" i="11"/>
  <c r="AF8" i="11"/>
  <c r="AD8" i="11"/>
  <c r="S22" i="22"/>
  <c r="H23" i="22"/>
  <c r="G23" i="22"/>
  <c r="E23" i="22"/>
  <c r="D23" i="22"/>
  <c r="S23" i="22"/>
  <c r="F23" i="22"/>
  <c r="M22" i="22"/>
  <c r="P23" i="22"/>
  <c r="Q23" i="22"/>
  <c r="B25" i="22"/>
  <c r="C24" i="22"/>
  <c r="B27" i="21"/>
  <c r="AB11" i="21"/>
  <c r="AD11" i="21"/>
  <c r="Z11" i="21"/>
  <c r="S10" i="21"/>
  <c r="V11" i="21"/>
  <c r="W11" i="21"/>
  <c r="X11" i="21"/>
  <c r="B58" i="15"/>
  <c r="B21" i="15"/>
  <c r="B22" i="15"/>
  <c r="B39" i="32"/>
  <c r="B14" i="32"/>
  <c r="B69" i="6"/>
  <c r="B18" i="6"/>
  <c r="B45" i="4"/>
  <c r="B15" i="4"/>
  <c r="B67" i="30"/>
  <c r="B19" i="30"/>
  <c r="B15" i="7"/>
  <c r="B55" i="7"/>
  <c r="B64" i="29"/>
  <c r="B16" i="29"/>
  <c r="B50" i="14"/>
  <c r="B19" i="14"/>
  <c r="B53" i="31"/>
  <c r="B22" i="31"/>
  <c r="AI27" i="21"/>
  <c r="C27" i="21"/>
  <c r="G26" i="21"/>
  <c r="H26" i="21"/>
  <c r="F26" i="21"/>
  <c r="E26" i="21"/>
  <c r="D26" i="21"/>
  <c r="P8" i="11"/>
  <c r="D15" i="2"/>
  <c r="T23" i="22"/>
  <c r="H24" i="22"/>
  <c r="E24" i="22"/>
  <c r="G24" i="22"/>
  <c r="F24" i="22"/>
  <c r="D24" i="22"/>
  <c r="T24" i="22"/>
  <c r="B60" i="15"/>
  <c r="B28" i="15"/>
  <c r="P24" i="22"/>
  <c r="Q24" i="22"/>
  <c r="M23" i="22"/>
  <c r="B26" i="22"/>
  <c r="C25" i="22"/>
  <c r="B28" i="21"/>
  <c r="Z12" i="21"/>
  <c r="AB12" i="21"/>
  <c r="AD12" i="21"/>
  <c r="W12" i="21"/>
  <c r="V12" i="21"/>
  <c r="X12" i="21"/>
  <c r="S11" i="21"/>
  <c r="B20" i="14"/>
  <c r="B51" i="14"/>
  <c r="B19" i="6"/>
  <c r="B70" i="6"/>
  <c r="B59" i="15"/>
  <c r="B17" i="7"/>
  <c r="B56" i="7"/>
  <c r="B65" i="29"/>
  <c r="B19" i="29"/>
  <c r="B68" i="30"/>
  <c r="B20" i="30"/>
  <c r="B17" i="4"/>
  <c r="B46" i="4"/>
  <c r="B40" i="32"/>
  <c r="B15" i="32"/>
  <c r="B54" i="31"/>
  <c r="B23" i="31"/>
  <c r="AI28" i="21"/>
  <c r="C28" i="21"/>
  <c r="G27" i="21"/>
  <c r="E27" i="21"/>
  <c r="H27" i="21"/>
  <c r="D27" i="21"/>
  <c r="F27" i="21"/>
  <c r="S24" i="22"/>
  <c r="G25" i="22"/>
  <c r="F25" i="22"/>
  <c r="E25" i="22"/>
  <c r="H25" i="22"/>
  <c r="D25" i="22"/>
  <c r="S25" i="22"/>
  <c r="B52" i="14"/>
  <c r="B23" i="14"/>
  <c r="P25" i="22"/>
  <c r="Q25" i="22"/>
  <c r="B27" i="22"/>
  <c r="C26" i="22"/>
  <c r="M24" i="22"/>
  <c r="B29" i="21"/>
  <c r="Z13" i="21"/>
  <c r="AB13" i="21"/>
  <c r="AD13" i="21"/>
  <c r="X13" i="21"/>
  <c r="V13" i="21"/>
  <c r="W13" i="21"/>
  <c r="S12" i="21"/>
  <c r="B41" i="32"/>
  <c r="B17" i="32"/>
  <c r="B18" i="4"/>
  <c r="B47" i="4"/>
  <c r="B61" i="15"/>
  <c r="B29" i="15"/>
  <c r="B66" i="29"/>
  <c r="B20" i="29"/>
  <c r="B69" i="30"/>
  <c r="B21" i="30"/>
  <c r="B57" i="7"/>
  <c r="B18" i="7"/>
  <c r="B71" i="6"/>
  <c r="B20" i="6"/>
  <c r="C29" i="21"/>
  <c r="AI29" i="21"/>
  <c r="B55" i="31"/>
  <c r="B24" i="31"/>
  <c r="G28" i="21"/>
  <c r="E28" i="21"/>
  <c r="F28" i="21"/>
  <c r="D28" i="21"/>
  <c r="H28" i="21"/>
  <c r="T25" i="22"/>
  <c r="G26" i="22"/>
  <c r="F26" i="22"/>
  <c r="E26" i="22"/>
  <c r="D26" i="22"/>
  <c r="T26" i="22"/>
  <c r="H26" i="22"/>
  <c r="B24" i="14"/>
  <c r="B53" i="14"/>
  <c r="M25" i="22"/>
  <c r="P26" i="22"/>
  <c r="Q26" i="22"/>
  <c r="B28" i="22"/>
  <c r="C27" i="22"/>
  <c r="B30" i="21"/>
  <c r="AD14" i="21"/>
  <c r="Z14" i="21"/>
  <c r="AB14" i="21"/>
  <c r="S13" i="21"/>
  <c r="X14" i="21"/>
  <c r="V14" i="21"/>
  <c r="W14" i="21"/>
  <c r="B58" i="7"/>
  <c r="B19" i="7"/>
  <c r="B48" i="4"/>
  <c r="B20" i="4"/>
  <c r="B21" i="29"/>
  <c r="B67" i="29"/>
  <c r="B62" i="15"/>
  <c r="B30" i="15"/>
  <c r="B18" i="32"/>
  <c r="B43" i="32"/>
  <c r="B42" i="32"/>
  <c r="B72" i="6"/>
  <c r="B23" i="6"/>
  <c r="B22" i="30"/>
  <c r="B70" i="30"/>
  <c r="C30" i="21"/>
  <c r="AI30" i="21"/>
  <c r="G29" i="21"/>
  <c r="E29" i="21"/>
  <c r="D29" i="21"/>
  <c r="H29" i="21"/>
  <c r="F29" i="21"/>
  <c r="B56" i="31"/>
  <c r="B25" i="31"/>
  <c r="B57" i="31"/>
  <c r="S26" i="22"/>
  <c r="H27" i="22"/>
  <c r="G27" i="22"/>
  <c r="F27" i="22"/>
  <c r="E27" i="22"/>
  <c r="D27" i="22"/>
  <c r="S27" i="22"/>
  <c r="B25" i="14"/>
  <c r="B55" i="14"/>
  <c r="B54" i="14"/>
  <c r="M26" i="22"/>
  <c r="B29" i="22"/>
  <c r="C28" i="22"/>
  <c r="Q27" i="22"/>
  <c r="P27" i="22"/>
  <c r="B31" i="21"/>
  <c r="AB15" i="21"/>
  <c r="AD15" i="21"/>
  <c r="Z15" i="21"/>
  <c r="V15" i="21"/>
  <c r="X15" i="21"/>
  <c r="W15" i="21"/>
  <c r="S14" i="21"/>
  <c r="B21" i="4"/>
  <c r="B49" i="4"/>
  <c r="B71" i="30"/>
  <c r="B23" i="30"/>
  <c r="B22" i="29"/>
  <c r="B68" i="29"/>
  <c r="B22" i="7"/>
  <c r="B59" i="7"/>
  <c r="B73" i="6"/>
  <c r="B24" i="6"/>
  <c r="B63" i="15"/>
  <c r="B31" i="15"/>
  <c r="AI31" i="21"/>
  <c r="C31" i="21"/>
  <c r="G30" i="21"/>
  <c r="D30" i="21"/>
  <c r="F30" i="21"/>
  <c r="H30" i="21"/>
  <c r="E30" i="21"/>
  <c r="T27" i="22"/>
  <c r="H28" i="22"/>
  <c r="G28" i="22"/>
  <c r="F28" i="22"/>
  <c r="D28" i="22"/>
  <c r="T28" i="22"/>
  <c r="E28" i="22"/>
  <c r="P28" i="22"/>
  <c r="Q28" i="22"/>
  <c r="M27" i="22"/>
  <c r="B30" i="22"/>
  <c r="C29" i="22"/>
  <c r="B32" i="21"/>
  <c r="Z16" i="21"/>
  <c r="AB16" i="21"/>
  <c r="AD16" i="21"/>
  <c r="W16" i="21"/>
  <c r="X16" i="21"/>
  <c r="V16" i="21"/>
  <c r="S15" i="21"/>
  <c r="B74" i="6"/>
  <c r="B25" i="6"/>
  <c r="B23" i="7"/>
  <c r="B60" i="7"/>
  <c r="B69" i="29"/>
  <c r="B23" i="29"/>
  <c r="B50" i="4"/>
  <c r="B22" i="4"/>
  <c r="B34" i="15"/>
  <c r="B65" i="15"/>
  <c r="B64" i="15"/>
  <c r="B24" i="30"/>
  <c r="B72" i="30"/>
  <c r="C32" i="21"/>
  <c r="AI32" i="21"/>
  <c r="G31" i="21"/>
  <c r="H31" i="21"/>
  <c r="D31" i="21"/>
  <c r="F31" i="21"/>
  <c r="E31" i="21"/>
  <c r="S28" i="22"/>
  <c r="S29" i="22"/>
  <c r="T29" i="22"/>
  <c r="H29" i="22"/>
  <c r="D29" i="22"/>
  <c r="E29" i="22"/>
  <c r="G29" i="22"/>
  <c r="F29" i="22"/>
  <c r="B31" i="22"/>
  <c r="C30" i="22"/>
  <c r="M28" i="22"/>
  <c r="Q29" i="22"/>
  <c r="P29" i="22"/>
  <c r="B33" i="21"/>
  <c r="Z17" i="21"/>
  <c r="AB17" i="21"/>
  <c r="AD17" i="21"/>
  <c r="B51" i="4"/>
  <c r="B24" i="4"/>
  <c r="S16" i="21"/>
  <c r="X17" i="21"/>
  <c r="V17" i="21"/>
  <c r="W17" i="21"/>
  <c r="B61" i="7"/>
  <c r="B24" i="7"/>
  <c r="B73" i="30"/>
  <c r="B25" i="30"/>
  <c r="B70" i="29"/>
  <c r="B24" i="29"/>
  <c r="B75" i="6"/>
  <c r="B26" i="6"/>
  <c r="AI33" i="21"/>
  <c r="C33" i="21"/>
  <c r="G32" i="21"/>
  <c r="E32" i="21"/>
  <c r="H32" i="21"/>
  <c r="F32" i="21"/>
  <c r="D32" i="21"/>
  <c r="T30" i="22"/>
  <c r="S30" i="22"/>
  <c r="G30" i="22"/>
  <c r="H30" i="22"/>
  <c r="F30" i="22"/>
  <c r="E30" i="22"/>
  <c r="D30" i="22"/>
  <c r="M29" i="22"/>
  <c r="Q30" i="22"/>
  <c r="P30" i="22"/>
  <c r="B32" i="22"/>
  <c r="C31" i="22"/>
  <c r="B34" i="21"/>
  <c r="AD18" i="21"/>
  <c r="Z18" i="21"/>
  <c r="AB18" i="21"/>
  <c r="S17" i="21"/>
  <c r="V18" i="21"/>
  <c r="W18" i="21"/>
  <c r="X18" i="21"/>
  <c r="B74" i="30"/>
  <c r="B26" i="30"/>
  <c r="B76" i="6"/>
  <c r="B27" i="6"/>
  <c r="B25" i="29"/>
  <c r="B71" i="29"/>
  <c r="B62" i="7"/>
  <c r="B25" i="7"/>
  <c r="G33" i="21"/>
  <c r="D33" i="21"/>
  <c r="E33" i="21"/>
  <c r="H33" i="21"/>
  <c r="F33" i="21"/>
  <c r="C34" i="21"/>
  <c r="AI34" i="21"/>
  <c r="S31" i="22"/>
  <c r="T31" i="22"/>
  <c r="H31" i="22"/>
  <c r="G31" i="22"/>
  <c r="E31" i="22"/>
  <c r="D31" i="22"/>
  <c r="F31" i="22"/>
  <c r="M30" i="22"/>
  <c r="B33" i="22"/>
  <c r="C32" i="22"/>
  <c r="P31" i="22"/>
  <c r="Q31" i="22"/>
  <c r="B35" i="21"/>
  <c r="AB19" i="21"/>
  <c r="AD19" i="21"/>
  <c r="Z19" i="21"/>
  <c r="X19" i="21"/>
  <c r="V19" i="21"/>
  <c r="W19" i="21"/>
  <c r="S18" i="21"/>
  <c r="B72" i="29"/>
  <c r="B26" i="29"/>
  <c r="B75" i="30"/>
  <c r="B27" i="30"/>
  <c r="B26" i="7"/>
  <c r="B63" i="7"/>
  <c r="B77" i="6"/>
  <c r="B28" i="6"/>
  <c r="G34" i="21"/>
  <c r="F34" i="21"/>
  <c r="H34" i="21"/>
  <c r="E34" i="21"/>
  <c r="D34" i="21"/>
  <c r="AI35" i="21"/>
  <c r="C35" i="21"/>
  <c r="T32" i="22"/>
  <c r="S32" i="22"/>
  <c r="D32" i="22"/>
  <c r="H32" i="22"/>
  <c r="G32" i="22"/>
  <c r="E32" i="22"/>
  <c r="F32" i="22"/>
  <c r="M31" i="22"/>
  <c r="P32" i="22"/>
  <c r="Q32" i="22"/>
  <c r="B34" i="22"/>
  <c r="C33" i="22"/>
  <c r="B36" i="21"/>
  <c r="Z20" i="21"/>
  <c r="AB20" i="21"/>
  <c r="AD20" i="21"/>
  <c r="W20" i="21"/>
  <c r="V20" i="21"/>
  <c r="X20" i="21"/>
  <c r="S19" i="21"/>
  <c r="B29" i="6"/>
  <c r="B78" i="6"/>
  <c r="B30" i="30"/>
  <c r="B76" i="30"/>
  <c r="B73" i="29"/>
  <c r="B27" i="29"/>
  <c r="B64" i="7"/>
  <c r="B27" i="7"/>
  <c r="G35" i="21"/>
  <c r="F35" i="21"/>
  <c r="H35" i="21"/>
  <c r="E35" i="21"/>
  <c r="D35" i="21"/>
  <c r="C36" i="21"/>
  <c r="AI36" i="21"/>
  <c r="S33" i="22"/>
  <c r="T33" i="22"/>
  <c r="H33" i="22"/>
  <c r="D33" i="22"/>
  <c r="G33" i="22"/>
  <c r="F33" i="22"/>
  <c r="E33" i="22"/>
  <c r="M32" i="22"/>
  <c r="Q33" i="22"/>
  <c r="P33" i="22"/>
  <c r="B35" i="22"/>
  <c r="C34" i="22"/>
  <c r="B37" i="21"/>
  <c r="Z21" i="21"/>
  <c r="AB21" i="21"/>
  <c r="AD21" i="21"/>
  <c r="V21" i="21"/>
  <c r="X21" i="21"/>
  <c r="W21" i="21"/>
  <c r="S20" i="21"/>
  <c r="B77" i="30"/>
  <c r="B31" i="30"/>
  <c r="B74" i="29"/>
  <c r="B30" i="29"/>
  <c r="B75" i="29"/>
  <c r="B30" i="7"/>
  <c r="B65" i="7"/>
  <c r="B79" i="6"/>
  <c r="B30" i="6"/>
  <c r="G36" i="21"/>
  <c r="D36" i="21"/>
  <c r="E36" i="21"/>
  <c r="F36" i="21"/>
  <c r="H36" i="21"/>
  <c r="AI37" i="21"/>
  <c r="C37" i="21"/>
  <c r="T34" i="22"/>
  <c r="S34" i="22"/>
  <c r="H34" i="22"/>
  <c r="F34" i="22"/>
  <c r="E34" i="22"/>
  <c r="D34" i="22"/>
  <c r="G34" i="22"/>
  <c r="P34" i="22"/>
  <c r="Q34" i="22"/>
  <c r="M33" i="22"/>
  <c r="B36" i="22"/>
  <c r="C35" i="22"/>
  <c r="B38" i="21"/>
  <c r="AD22" i="21"/>
  <c r="Z22" i="21"/>
  <c r="AB22" i="21"/>
  <c r="S21" i="21"/>
  <c r="W22" i="21"/>
  <c r="V22" i="21"/>
  <c r="X22" i="21"/>
  <c r="B31" i="29"/>
  <c r="B33" i="6"/>
  <c r="B80" i="6"/>
  <c r="B32" i="30"/>
  <c r="B78" i="30"/>
  <c r="B66" i="7"/>
  <c r="B31" i="7"/>
  <c r="G37" i="21"/>
  <c r="E37" i="21"/>
  <c r="F37" i="21"/>
  <c r="H37" i="21"/>
  <c r="D37" i="21"/>
  <c r="AI38" i="21"/>
  <c r="C38" i="21"/>
  <c r="S35" i="22"/>
  <c r="T35" i="22"/>
  <c r="E35" i="22"/>
  <c r="D35" i="22"/>
  <c r="G35" i="22"/>
  <c r="F35" i="22"/>
  <c r="H35" i="22"/>
  <c r="B37" i="22"/>
  <c r="C36" i="22"/>
  <c r="M34" i="22"/>
  <c r="P35" i="22"/>
  <c r="Q35" i="22"/>
  <c r="B39" i="21"/>
  <c r="AB23" i="21"/>
  <c r="AD23" i="21"/>
  <c r="Z23" i="21"/>
  <c r="S22" i="21"/>
  <c r="V23" i="21"/>
  <c r="W23" i="21"/>
  <c r="X23" i="21"/>
  <c r="B81" i="6"/>
  <c r="B34" i="6"/>
  <c r="B32" i="7"/>
  <c r="B67" i="7"/>
  <c r="B35" i="30"/>
  <c r="B36" i="30"/>
  <c r="B37" i="30"/>
  <c r="B38" i="30"/>
  <c r="B39" i="30"/>
  <c r="B40" i="30"/>
  <c r="B41" i="30"/>
  <c r="B42" i="30"/>
  <c r="B43" i="30"/>
  <c r="B44" i="30"/>
  <c r="B45" i="30"/>
  <c r="B79" i="30"/>
  <c r="B76" i="29"/>
  <c r="B32" i="29"/>
  <c r="G38" i="21"/>
  <c r="H38" i="21"/>
  <c r="E38" i="21"/>
  <c r="F38" i="21"/>
  <c r="D38" i="21"/>
  <c r="C39" i="21"/>
  <c r="AI39" i="21"/>
  <c r="T36" i="22"/>
  <c r="S36" i="22"/>
  <c r="E36" i="22"/>
  <c r="H36" i="22"/>
  <c r="G36" i="22"/>
  <c r="F36" i="22"/>
  <c r="D36" i="22"/>
  <c r="M35" i="22"/>
  <c r="P36" i="22"/>
  <c r="Q36" i="22"/>
  <c r="B38" i="22"/>
  <c r="C37" i="22"/>
  <c r="B40" i="21"/>
  <c r="Z24" i="21"/>
  <c r="AB24" i="21"/>
  <c r="AD24" i="21"/>
  <c r="S23" i="21"/>
  <c r="V24" i="21"/>
  <c r="X24" i="21"/>
  <c r="W24" i="21"/>
  <c r="B68" i="7"/>
  <c r="B33" i="7"/>
  <c r="B82" i="6"/>
  <c r="B35" i="6"/>
  <c r="B77" i="29"/>
  <c r="B35" i="29"/>
  <c r="B36" i="29"/>
  <c r="B37" i="29"/>
  <c r="B38" i="29"/>
  <c r="B39" i="29"/>
  <c r="B40" i="29"/>
  <c r="B41" i="29"/>
  <c r="B42" i="29"/>
  <c r="B43" i="29"/>
  <c r="G39" i="21"/>
  <c r="H39" i="21"/>
  <c r="E39" i="21"/>
  <c r="D39" i="21"/>
  <c r="F39" i="21"/>
  <c r="C40" i="21"/>
  <c r="AI40" i="21"/>
  <c r="S37" i="22"/>
  <c r="T37" i="22"/>
  <c r="G37" i="22"/>
  <c r="F37" i="22"/>
  <c r="D37" i="22"/>
  <c r="E37" i="22"/>
  <c r="H37" i="22"/>
  <c r="M36" i="22"/>
  <c r="B39" i="22"/>
  <c r="C38" i="22"/>
  <c r="Q37" i="22"/>
  <c r="P37" i="22"/>
  <c r="B41" i="21"/>
  <c r="Z25" i="21"/>
  <c r="AB25" i="21"/>
  <c r="AD25" i="21"/>
  <c r="S24" i="21"/>
  <c r="V25" i="21"/>
  <c r="X25" i="21"/>
  <c r="W25" i="21"/>
  <c r="B83" i="6"/>
  <c r="B36" i="6"/>
  <c r="B69" i="7"/>
  <c r="B34" i="7"/>
  <c r="B70" i="7"/>
  <c r="G40" i="21"/>
  <c r="E40" i="21"/>
  <c r="H40" i="21"/>
  <c r="D40" i="21"/>
  <c r="F40" i="21"/>
  <c r="C41" i="21"/>
  <c r="AI41" i="21"/>
  <c r="T38" i="22"/>
  <c r="S38" i="22"/>
  <c r="F38" i="22"/>
  <c r="E38" i="22"/>
  <c r="D38" i="22"/>
  <c r="H38" i="22"/>
  <c r="G38" i="22"/>
  <c r="M37" i="22"/>
  <c r="Q38" i="22"/>
  <c r="P38" i="22"/>
  <c r="B40" i="22"/>
  <c r="C39" i="22"/>
  <c r="B42" i="21"/>
  <c r="AD26" i="21"/>
  <c r="Z26" i="21"/>
  <c r="AB26" i="21"/>
  <c r="V26" i="21"/>
  <c r="W26" i="21"/>
  <c r="X26" i="21"/>
  <c r="S25" i="21"/>
  <c r="B84" i="6"/>
  <c r="B37" i="6"/>
  <c r="G41" i="21"/>
  <c r="D41" i="21"/>
  <c r="E41" i="21"/>
  <c r="H41" i="21"/>
  <c r="F41" i="21"/>
  <c r="C42" i="21"/>
  <c r="AI42" i="21"/>
  <c r="S39" i="22"/>
  <c r="T39" i="22"/>
  <c r="F39" i="22"/>
  <c r="E39" i="22"/>
  <c r="D39" i="22"/>
  <c r="H39" i="22"/>
  <c r="G39" i="22"/>
  <c r="M38" i="22"/>
  <c r="B41" i="22"/>
  <c r="C40" i="22"/>
  <c r="Q39" i="22"/>
  <c r="P39" i="22"/>
  <c r="B43" i="21"/>
  <c r="AB27" i="21"/>
  <c r="AD27" i="21"/>
  <c r="Z27" i="21"/>
  <c r="X27" i="21"/>
  <c r="V27" i="21"/>
  <c r="W27" i="21"/>
  <c r="S26" i="21"/>
  <c r="B85" i="6"/>
  <c r="B38" i="6"/>
  <c r="G42" i="21"/>
  <c r="D42" i="21"/>
  <c r="H42" i="21"/>
  <c r="E42" i="21"/>
  <c r="F42" i="21"/>
  <c r="AI43" i="21"/>
  <c r="C43" i="21"/>
  <c r="T40" i="22"/>
  <c r="S40" i="22"/>
  <c r="E40" i="22"/>
  <c r="H40" i="22"/>
  <c r="G40" i="22"/>
  <c r="F40" i="22"/>
  <c r="D40" i="22"/>
  <c r="P40" i="22"/>
  <c r="Q40" i="22"/>
  <c r="M39" i="22"/>
  <c r="B42" i="22"/>
  <c r="C41" i="22"/>
  <c r="B44" i="21"/>
  <c r="Z28" i="21"/>
  <c r="AB28" i="21"/>
  <c r="AD28" i="21"/>
  <c r="S27" i="21"/>
  <c r="W28" i="21"/>
  <c r="X28" i="21"/>
  <c r="V28" i="21"/>
  <c r="B86" i="6"/>
  <c r="B39" i="6"/>
  <c r="G43" i="21"/>
  <c r="H43" i="21"/>
  <c r="E43" i="21"/>
  <c r="D43" i="21"/>
  <c r="F43" i="21"/>
  <c r="C44" i="21"/>
  <c r="AI44" i="21"/>
  <c r="S41" i="22"/>
  <c r="T41" i="22"/>
  <c r="G41" i="22"/>
  <c r="F41" i="22"/>
  <c r="E41" i="22"/>
  <c r="H41" i="22"/>
  <c r="D41" i="22"/>
  <c r="B43" i="22"/>
  <c r="C42" i="22"/>
  <c r="P41" i="22"/>
  <c r="Q41" i="22"/>
  <c r="M40" i="22"/>
  <c r="B45" i="21"/>
  <c r="Z29" i="21"/>
  <c r="AB29" i="21"/>
  <c r="AD29" i="21"/>
  <c r="S28" i="21"/>
  <c r="X29" i="21"/>
  <c r="V29" i="21"/>
  <c r="W29" i="21"/>
  <c r="B87" i="6"/>
  <c r="B40" i="6"/>
  <c r="G44" i="21"/>
  <c r="H44" i="21"/>
  <c r="F44" i="21"/>
  <c r="E44" i="21"/>
  <c r="D44" i="21"/>
  <c r="C45" i="21"/>
  <c r="AI45" i="21"/>
  <c r="T42" i="22"/>
  <c r="S42" i="22"/>
  <c r="D42" i="22"/>
  <c r="G42" i="22"/>
  <c r="H42" i="22"/>
  <c r="F42" i="22"/>
  <c r="E42" i="22"/>
  <c r="M41" i="22"/>
  <c r="P42" i="22"/>
  <c r="Q42" i="22"/>
  <c r="B44" i="22"/>
  <c r="C43" i="22"/>
  <c r="B46" i="21"/>
  <c r="AD30" i="21"/>
  <c r="Z30" i="21"/>
  <c r="AB30" i="21"/>
  <c r="S29" i="21"/>
  <c r="W30" i="21"/>
  <c r="V30" i="21"/>
  <c r="X30" i="21"/>
  <c r="B88" i="6"/>
  <c r="B41" i="6"/>
  <c r="G45" i="21"/>
  <c r="D45" i="21"/>
  <c r="F45" i="21"/>
  <c r="E45" i="21"/>
  <c r="H45" i="21"/>
  <c r="C46" i="21"/>
  <c r="AI46" i="21"/>
  <c r="S43" i="22"/>
  <c r="T43" i="22"/>
  <c r="H43" i="22"/>
  <c r="G43" i="22"/>
  <c r="E43" i="22"/>
  <c r="D43" i="22"/>
  <c r="F43" i="22"/>
  <c r="M42" i="22"/>
  <c r="Q43" i="22"/>
  <c r="P43" i="22"/>
  <c r="C44" i="22"/>
  <c r="B47" i="21"/>
  <c r="AB31" i="21"/>
  <c r="AD31" i="21"/>
  <c r="Z31" i="21"/>
  <c r="S30" i="21"/>
  <c r="W31" i="21"/>
  <c r="X31" i="21"/>
  <c r="V31" i="21"/>
  <c r="B89" i="6"/>
  <c r="B42" i="6"/>
  <c r="C47" i="21"/>
  <c r="AI47" i="21"/>
  <c r="G46" i="21"/>
  <c r="F46" i="21"/>
  <c r="D46" i="21"/>
  <c r="E46" i="21"/>
  <c r="H46" i="21"/>
  <c r="T44" i="22"/>
  <c r="S44" i="22"/>
  <c r="H44" i="22"/>
  <c r="G44" i="22"/>
  <c r="F44" i="22"/>
  <c r="D44" i="22"/>
  <c r="E44" i="22"/>
  <c r="P44" i="22"/>
  <c r="Q44" i="22"/>
  <c r="M43" i="22"/>
  <c r="B48" i="21"/>
  <c r="Z32" i="21"/>
  <c r="AB32" i="21"/>
  <c r="AD32" i="21"/>
  <c r="X32" i="21"/>
  <c r="W32" i="21"/>
  <c r="V32" i="21"/>
  <c r="S31" i="21"/>
  <c r="B90" i="6"/>
  <c r="B45" i="6"/>
  <c r="C48" i="21"/>
  <c r="AI48" i="21"/>
  <c r="G47" i="21"/>
  <c r="H47" i="21"/>
  <c r="D47" i="21"/>
  <c r="F47" i="21"/>
  <c r="E47" i="21"/>
  <c r="C27" i="2"/>
  <c r="M44" i="22"/>
  <c r="B49" i="21"/>
  <c r="Z33" i="21"/>
  <c r="AB33" i="21"/>
  <c r="AD33" i="21"/>
  <c r="S32" i="21"/>
  <c r="W33" i="21"/>
  <c r="V33" i="21"/>
  <c r="X33" i="21"/>
  <c r="B91" i="6"/>
  <c r="B46" i="6"/>
  <c r="C49" i="21"/>
  <c r="AI49" i="21"/>
  <c r="G48" i="21"/>
  <c r="F48" i="21"/>
  <c r="H48" i="21"/>
  <c r="D48" i="21"/>
  <c r="E48" i="21"/>
  <c r="B50" i="21"/>
  <c r="AD34" i="21"/>
  <c r="Z34" i="21"/>
  <c r="AB34" i="21"/>
  <c r="X34" i="21"/>
  <c r="W34" i="21"/>
  <c r="V34" i="21"/>
  <c r="S33" i="21"/>
  <c r="B92" i="6"/>
  <c r="B47" i="6"/>
  <c r="B93" i="6"/>
  <c r="G49" i="21"/>
  <c r="F49" i="21"/>
  <c r="H49" i="21"/>
  <c r="D49" i="21"/>
  <c r="E49" i="21"/>
  <c r="C50" i="21"/>
  <c r="AI50" i="21"/>
  <c r="B51" i="21"/>
  <c r="AB35" i="21"/>
  <c r="AD35" i="21"/>
  <c r="Z35" i="21"/>
  <c r="S34" i="21"/>
  <c r="V35" i="21"/>
  <c r="X35" i="21"/>
  <c r="W35" i="21"/>
  <c r="G50" i="21"/>
  <c r="F50" i="21"/>
  <c r="H50" i="21"/>
  <c r="D50" i="21"/>
  <c r="E50" i="21"/>
  <c r="C51" i="21"/>
  <c r="AI51" i="21"/>
  <c r="B52" i="21"/>
  <c r="Z36" i="21"/>
  <c r="AB36" i="21"/>
  <c r="AD36" i="21"/>
  <c r="S35" i="21"/>
  <c r="X36" i="21"/>
  <c r="W36" i="21"/>
  <c r="V36" i="21"/>
  <c r="G51" i="21"/>
  <c r="F51" i="21"/>
  <c r="H51" i="21"/>
  <c r="E51" i="21"/>
  <c r="D51" i="21"/>
  <c r="AI52" i="21"/>
  <c r="C52" i="21"/>
  <c r="B53" i="21"/>
  <c r="Z37" i="21"/>
  <c r="AB37" i="21"/>
  <c r="AD37" i="21"/>
  <c r="V37" i="21"/>
  <c r="X37" i="21"/>
  <c r="W37" i="21"/>
  <c r="S36" i="21"/>
  <c r="G52" i="21"/>
  <c r="F52" i="21"/>
  <c r="E52" i="21"/>
  <c r="D52" i="21"/>
  <c r="H52" i="21"/>
  <c r="C53" i="21"/>
  <c r="AI53" i="21"/>
  <c r="B54" i="21"/>
  <c r="AD38" i="21"/>
  <c r="Z38" i="21"/>
  <c r="AB38" i="21"/>
  <c r="V38" i="21"/>
  <c r="W38" i="21"/>
  <c r="X38" i="21"/>
  <c r="S37" i="21"/>
  <c r="G53" i="21"/>
  <c r="H53" i="21"/>
  <c r="D53" i="21"/>
  <c r="E53" i="21"/>
  <c r="F53" i="21"/>
  <c r="AI54" i="21"/>
  <c r="C54" i="21"/>
  <c r="B55" i="21"/>
  <c r="AB39" i="21"/>
  <c r="AD39" i="21"/>
  <c r="Z39" i="21"/>
  <c r="W39" i="21"/>
  <c r="X39" i="21"/>
  <c r="V39" i="21"/>
  <c r="S38" i="21"/>
  <c r="G54" i="21"/>
  <c r="E54" i="21"/>
  <c r="D54" i="21"/>
  <c r="F54" i="21"/>
  <c r="H54" i="21"/>
  <c r="C55" i="21"/>
  <c r="AI55" i="21"/>
  <c r="B56" i="21"/>
  <c r="Z40" i="21"/>
  <c r="AB40" i="21"/>
  <c r="AD40" i="21"/>
  <c r="S39" i="21"/>
  <c r="W40" i="21"/>
  <c r="V40" i="21"/>
  <c r="X40" i="21"/>
  <c r="G55" i="21"/>
  <c r="D55" i="21"/>
  <c r="H55" i="21"/>
  <c r="F55" i="21"/>
  <c r="E55" i="21"/>
  <c r="C56" i="21"/>
  <c r="AI56" i="21"/>
  <c r="B57" i="21"/>
  <c r="Z41" i="21"/>
  <c r="AB41" i="21"/>
  <c r="AD41" i="21"/>
  <c r="X41" i="21"/>
  <c r="W41" i="21"/>
  <c r="V41" i="21"/>
  <c r="S40" i="21"/>
  <c r="G56" i="21"/>
  <c r="D56" i="21"/>
  <c r="F56" i="21"/>
  <c r="H56" i="21"/>
  <c r="E56" i="21"/>
  <c r="C57" i="21"/>
  <c r="AI57" i="21"/>
  <c r="B58" i="21"/>
  <c r="AD42" i="21"/>
  <c r="Z42" i="21"/>
  <c r="AB42" i="21"/>
  <c r="X42" i="21"/>
  <c r="W42" i="21"/>
  <c r="V42" i="21"/>
  <c r="S41" i="21"/>
  <c r="G57" i="21"/>
  <c r="H57" i="21"/>
  <c r="F57" i="21"/>
  <c r="E57" i="21"/>
  <c r="D57" i="21"/>
  <c r="C58" i="21"/>
  <c r="AI58" i="21"/>
  <c r="B59" i="21"/>
  <c r="AB43" i="21"/>
  <c r="AD43" i="21"/>
  <c r="Z43" i="21"/>
  <c r="S42" i="21"/>
  <c r="X43" i="21"/>
  <c r="V43" i="21"/>
  <c r="W43" i="21"/>
  <c r="G58" i="21"/>
  <c r="H58" i="21"/>
  <c r="D58" i="21"/>
  <c r="E58" i="21"/>
  <c r="F58" i="21"/>
  <c r="C59" i="21"/>
  <c r="AI59" i="21"/>
  <c r="Z44" i="21"/>
  <c r="AB44" i="21"/>
  <c r="AD44" i="21"/>
  <c r="X44" i="21"/>
  <c r="V44" i="21"/>
  <c r="W44" i="21"/>
  <c r="S43" i="21"/>
  <c r="G59" i="21"/>
  <c r="E59" i="21"/>
  <c r="D59" i="21"/>
  <c r="H59" i="21"/>
  <c r="F59" i="21"/>
  <c r="L15" i="22"/>
  <c r="L7" i="22"/>
  <c r="Z45" i="21"/>
  <c r="AB45" i="21"/>
  <c r="AD45" i="21"/>
  <c r="V45" i="21"/>
  <c r="W45" i="21"/>
  <c r="X45" i="21"/>
  <c r="S44" i="21"/>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D27" i="2"/>
  <c r="L19" i="22"/>
  <c r="L17" i="22"/>
  <c r="L18" i="22"/>
  <c r="L8" i="22"/>
  <c r="L6" i="22"/>
  <c r="AD46" i="21"/>
  <c r="Z46" i="21"/>
  <c r="AB46" i="21"/>
  <c r="V46" i="21"/>
  <c r="W46" i="21"/>
  <c r="X46" i="21"/>
  <c r="S45" i="21"/>
  <c r="AB47" i="21"/>
  <c r="AD47" i="21"/>
  <c r="Z47" i="21"/>
  <c r="V47" i="21"/>
  <c r="W47" i="21"/>
  <c r="X47" i="21"/>
  <c r="S46" i="21"/>
  <c r="Z48" i="21"/>
  <c r="AB48" i="21"/>
  <c r="AD48" i="21"/>
  <c r="S47" i="21"/>
  <c r="W48" i="21"/>
  <c r="V48" i="21"/>
  <c r="X48" i="21"/>
  <c r="Z49" i="21"/>
  <c r="AB49" i="21"/>
  <c r="AD49" i="21"/>
  <c r="S48" i="21"/>
  <c r="X49" i="21"/>
  <c r="V49" i="21"/>
  <c r="W49" i="21"/>
  <c r="AD50" i="21"/>
  <c r="Z50" i="21"/>
  <c r="AB50" i="21"/>
  <c r="S49" i="21"/>
  <c r="W50" i="21"/>
  <c r="X50" i="21"/>
  <c r="V50" i="21"/>
  <c r="AB51" i="21"/>
  <c r="AD51" i="21"/>
  <c r="Z51" i="21"/>
  <c r="X51" i="21"/>
  <c r="V51" i="21"/>
  <c r="W51" i="21"/>
  <c r="S50" i="21"/>
  <c r="Z52" i="21"/>
  <c r="AB52" i="21"/>
  <c r="AD52" i="21"/>
  <c r="W52" i="21"/>
  <c r="X52" i="21"/>
  <c r="V52" i="21"/>
  <c r="S51" i="21"/>
  <c r="Z53" i="21"/>
  <c r="AB53" i="21"/>
  <c r="AD53" i="21"/>
  <c r="V53" i="21"/>
  <c r="X53" i="21"/>
  <c r="W53" i="21"/>
  <c r="S52" i="21"/>
  <c r="AD54" i="21"/>
  <c r="Z54" i="21"/>
  <c r="AB54" i="21"/>
  <c r="W54" i="21"/>
  <c r="V54" i="21"/>
  <c r="X54" i="21"/>
  <c r="S53" i="21"/>
  <c r="AB55" i="21"/>
  <c r="AD55" i="21"/>
  <c r="Z55" i="21"/>
  <c r="S54" i="21"/>
  <c r="X55" i="21"/>
  <c r="V55" i="21"/>
  <c r="W55" i="21"/>
  <c r="Z56" i="21"/>
  <c r="AB56" i="21"/>
  <c r="AD56" i="21"/>
  <c r="S55" i="21"/>
  <c r="X56" i="21"/>
  <c r="V56" i="21"/>
  <c r="W56" i="21"/>
  <c r="Z57" i="21"/>
  <c r="AB57" i="21"/>
  <c r="AD57" i="21"/>
  <c r="S56" i="21"/>
  <c r="W57" i="21"/>
  <c r="V57" i="21"/>
  <c r="X57" i="21"/>
  <c r="AD58" i="21"/>
  <c r="Z58" i="21"/>
  <c r="AB58" i="21"/>
  <c r="S57" i="21"/>
  <c r="X58" i="21"/>
  <c r="V58" i="21"/>
  <c r="W58" i="21"/>
  <c r="AB59" i="21"/>
  <c r="AD59" i="21"/>
  <c r="Z59" i="21"/>
  <c r="S58" i="21"/>
  <c r="V59" i="21"/>
  <c r="W59" i="21"/>
  <c r="X59" i="21"/>
  <c r="C26" i="2"/>
  <c r="S59" i="21"/>
  <c r="Y25" i="14"/>
  <c r="N25" i="14"/>
  <c r="D18" i="2"/>
</calcChain>
</file>

<file path=xl/sharedStrings.xml><?xml version="1.0" encoding="utf-8"?>
<sst xmlns="http://schemas.openxmlformats.org/spreadsheetml/2006/main" count="20775" uniqueCount="4800">
  <si>
    <t>See the 'PC category count'
worksheet for totals by company</t>
  </si>
  <si>
    <t>&lt;---------------   AMP6 committed performance levels   -----------------&gt;</t>
  </si>
  <si>
    <t>&lt;-------------  PR14 comparative assessments  -------------&gt;</t>
  </si>
  <si>
    <t>Financial ODI/milestone may accrue or apply</t>
  </si>
  <si>
    <t>Penalty collar</t>
  </si>
  <si>
    <t>Penalty deadband</t>
  </si>
  <si>
    <t>Reward deadband</t>
  </si>
  <si>
    <t>Reward cap</t>
  </si>
  <si>
    <t>Penalty 1</t>
  </si>
  <si>
    <t>Penalty 2</t>
  </si>
  <si>
    <t>Penalty 3</t>
  </si>
  <si>
    <t>Penalty 4</t>
  </si>
  <si>
    <t>Reward 1</t>
  </si>
  <si>
    <t>Reward 2</t>
  </si>
  <si>
    <t>Company</t>
  </si>
  <si>
    <t>Unique ID</t>
  </si>
  <si>
    <t>Company type</t>
  </si>
  <si>
    <t>Element</t>
  </si>
  <si>
    <t>Element acronym</t>
  </si>
  <si>
    <t>Outcome</t>
  </si>
  <si>
    <t>PC ref.
(company)</t>
  </si>
  <si>
    <t>Annex 4 order</t>
  </si>
  <si>
    <t>Performance commitment</t>
  </si>
  <si>
    <t>ODI type</t>
  </si>
  <si>
    <t>Form of
reward/ penalty</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</si>
  <si>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</si>
  <si>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</si>
  <si>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</si>
  <si>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</si>
  <si>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</si>
  <si>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</si>
  <si>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</si>
  <si>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</si>
  <si>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</si>
  <si>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</si>
  <si>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</si>
  <si>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</si>
  <si>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</si>
  <si>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</si>
  <si>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</si>
  <si>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</si>
  <si>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</si>
  <si>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</si>
  <si>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</si>
  <si>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</si>
  <si>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</si>
  <si>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</si>
  <si>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</si>
  <si>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</si>
  <si>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</si>
  <si>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</si>
  <si>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2015-16
reward or penalty
(in-period ODIs)</t>
  </si>
  <si>
    <t>Notional reward or penalty accrued at
31 March 2016</t>
  </si>
  <si>
    <t>Total AMP6
reward or penalty
31 March 2020 forecast</t>
  </si>
  <si>
    <t>For temporary use
(this column will not be loaded onto the Fountain database)</t>
  </si>
  <si>
    <t>Comparative assessment
(this column will not be loaded onto the Fountain database)</t>
  </si>
  <si>
    <t>AFW</t>
  </si>
  <si>
    <t>PR14AFWWSW_W-A1</t>
  </si>
  <si>
    <t>WoC</t>
  </si>
  <si>
    <t>Water</t>
  </si>
  <si>
    <t>WSW</t>
  </si>
  <si>
    <t>Making sure our customers have enough water, whilst leaving more water in the environment</t>
  </si>
  <si>
    <t>W-A1</t>
  </si>
  <si>
    <t>AFW-01</t>
  </si>
  <si>
    <t>R&amp;P</t>
  </si>
  <si>
    <t xml:space="preserve">Revenue </t>
  </si>
  <si>
    <t>No</t>
  </si>
  <si>
    <t>Leakage</t>
  </si>
  <si>
    <t>nr</t>
  </si>
  <si>
    <t>Megalitres per day (Ml/d)</t>
  </si>
  <si>
    <t>Yes</t>
  </si>
  <si>
    <t>na</t>
  </si>
  <si>
    <t/>
  </si>
  <si>
    <t>PR14AFWWSW_W-A2</t>
  </si>
  <si>
    <t>W-A2</t>
  </si>
  <si>
    <t>AFW-02</t>
  </si>
  <si>
    <t>PO</t>
  </si>
  <si>
    <t>Water consumption</t>
  </si>
  <si>
    <t>Litres per person per day (l/p/d)</t>
  </si>
  <si>
    <t>Penalties will be applied based upon a pass/fail assessment in year 3 (2017-18) and year 5 (2019-20) against PC for that year</t>
  </si>
  <si>
    <t>PR14AFWWSW_W-A3</t>
  </si>
  <si>
    <t>W-A3</t>
  </si>
  <si>
    <t>AFW-03</t>
  </si>
  <si>
    <t>Security of supply</t>
  </si>
  <si>
    <t>Penalties will be applied based upon a pass/fail assessment in year 3 (2017-18) and year 5 (2019-20) against the PC for that year</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</si>
  <si>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</si>
  <si>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</si>
  <si>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</si>
  <si>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</si>
  <si>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</si>
  <si>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</si>
  <si>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</si>
  <si>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</si>
  <si>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</si>
  <si>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</si>
  <si>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</si>
  <si>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</si>
  <si>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</si>
  <si>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</si>
  <si>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</si>
  <si>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</si>
  <si>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This will be a pass/fail annual assessment against the PC</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</si>
  <si>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</si>
  <si>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</si>
  <si>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</si>
  <si>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</si>
  <si>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</si>
  <si>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</si>
  <si>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</si>
  <si>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</si>
  <si>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</si>
  <si>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</si>
  <si>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</si>
  <si>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</si>
  <si>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</si>
  <si>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</si>
  <si>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</si>
  <si>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</si>
  <si>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</si>
  <si>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</si>
  <si>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</si>
  <si>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While there is no financial ODI, every domestic property affected will receive an enhanced GSS compensation payment of £50. Entitlement to payment will be assessed in accordance with the regulations and subject to the same limitations and exclusions.</t>
  </si>
  <si>
    <t>PR14AFWWSW_W-C4</t>
  </si>
  <si>
    <t>W-C4</t>
  </si>
  <si>
    <t>AFW-11</t>
  </si>
  <si>
    <t>PR14AFWHHR_R-A1</t>
  </si>
  <si>
    <t>Retail (HH)</t>
  </si>
  <si>
    <t>HHR</t>
  </si>
  <si>
    <t>Providing a value for money service</t>
  </si>
  <si>
    <t>R-A1</t>
  </si>
  <si>
    <t>AFW-12</t>
  </si>
  <si>
    <t>SIM</t>
  </si>
  <si>
    <t>score</t>
  </si>
  <si>
    <t>Service incentive mechanism (SIM) score</t>
  </si>
  <si>
    <t>OM</t>
  </si>
  <si>
    <t>OM = Ofwat methodology (SIM)</t>
  </si>
  <si>
    <t>PR14AFWHHR_R-A2</t>
  </si>
  <si>
    <t>R-A2</t>
  </si>
  <si>
    <t>AFW-13</t>
  </si>
  <si>
    <t>Billing, debt, vfm, affordability</t>
  </si>
  <si>
    <t>ANH</t>
  </si>
  <si>
    <t>PR14ANHWSW_W-A2</t>
  </si>
  <si>
    <t>WaSC</t>
  </si>
  <si>
    <t>Satisfied customers</t>
  </si>
  <si>
    <t>ANH-01</t>
  </si>
  <si>
    <t>W-A2: Water supply interruptions averaged over three years (reduction)</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</si>
  <si>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</si>
  <si>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</si>
  <si>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</si>
  <si>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</si>
  <si>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</si>
  <si>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</si>
  <si>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</si>
  <si>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</si>
  <si>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</si>
  <si>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</si>
  <si>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</si>
  <si>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</si>
  <si>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</si>
  <si>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</si>
  <si>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</si>
  <si>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</si>
  <si>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</si>
  <si>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</si>
  <si>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</si>
  <si>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</si>
  <si>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</si>
  <si>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</si>
  <si>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</si>
  <si>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</si>
  <si>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</si>
  <si>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</si>
  <si>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</si>
  <si>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</si>
  <si>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</si>
  <si>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</si>
  <si>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</si>
  <si>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</si>
  <si>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</si>
  <si>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</si>
  <si>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</si>
  <si>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</si>
  <si>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</si>
  <si>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</si>
  <si>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</si>
  <si>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</si>
  <si>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</si>
  <si>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</si>
  <si>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</si>
  <si>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</si>
  <si>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</si>
  <si>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In-period ODI (adjustment to in-period revenue). Assessment of penalties or rewards made annually at time t+1 (t, t-1, t-2 averaged), with in period revenue adjustment at t+2.
If there is a significant change to how this is measured in 2015-20, the absolute targets may need adjusting.
Reward 1 and reward 2 have the same incentive rate. Reward 1 applies for leakage reductions up to the glide-path proposed in Anglian Water’s December 2013 plan. Reward 2 applies if the glide-path can be delivered one year earlier than planned.</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</si>
  <si>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</si>
  <si>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</si>
  <si>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</si>
  <si>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</si>
  <si>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</si>
  <si>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</si>
  <si>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</si>
  <si>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</si>
  <si>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</si>
  <si>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</si>
  <si>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</si>
  <si>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</si>
  <si>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</si>
  <si>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The 16 obligations are defined in Anglian Water’s business case 300.06 for Eel Regulations (13 obligations) and business case 200.04 for RSA sustainability reductions (3 obligations)</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</si>
  <si>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</si>
  <si>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</si>
  <si>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</si>
  <si>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</si>
  <si>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</si>
  <si>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</si>
  <si>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</si>
  <si>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</si>
  <si>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</si>
  <si>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</si>
  <si>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</si>
  <si>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</si>
  <si>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</si>
  <si>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</si>
  <si>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</si>
  <si>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</si>
  <si>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</si>
  <si>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</si>
  <si>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</si>
  <si>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</si>
  <si>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</si>
  <si>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</si>
  <si>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</si>
  <si>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</si>
  <si>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</si>
  <si>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</si>
  <si>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</si>
  <si>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An automatic mechanism for calculating penalties has been designed by the company based on sub-measures, reference levels and upper control limits.
The four sub-services for this performance commitment are:
1. Unplanned interruptions &gt; 12 hours
2. Reactive mains bursts
3. Customer contacts - discolouration
4. Distribution Maintenance Index</t>
  </si>
  <si>
    <t>PR14ANHWSW_W-H2</t>
  </si>
  <si>
    <t>W-H2</t>
  </si>
  <si>
    <t>ANH-17</t>
  </si>
  <si>
    <t>W-H2: Water non-infrastructure</t>
  </si>
  <si>
    <t>An automatic mechanism for calculating penalties has been designed by the company based on sub-measures, reference levels and upper control limits.
The three sub-services for this performance commitment are:
1. Water treatment works with coliforms detected
2. Service reservoirs with &gt;5% coliforms
3. Water treatment works turbidity</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</si>
  <si>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</si>
  <si>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</si>
  <si>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</si>
  <si>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</si>
  <si>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</si>
  <si>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</si>
  <si>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</si>
  <si>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</si>
  <si>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</si>
  <si>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</si>
  <si>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</si>
  <si>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</si>
  <si>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</si>
  <si>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</si>
  <si>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</si>
  <si>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</si>
  <si>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</si>
  <si>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</si>
  <si>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</si>
  <si>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</si>
  <si>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</si>
  <si>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</si>
  <si>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</si>
  <si>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</si>
  <si>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</si>
  <si>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</si>
  <si>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</si>
  <si>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</si>
  <si>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</si>
  <si>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</si>
  <si>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</si>
  <si>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</si>
  <si>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</si>
  <si>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</si>
  <si>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</si>
  <si>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</si>
  <si>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</si>
  <si>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</si>
  <si>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</si>
  <si>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</si>
  <si>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</si>
  <si>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</si>
  <si>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</si>
  <si>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</si>
  <si>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</si>
  <si>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</si>
  <si>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</si>
  <si>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</si>
  <si>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</si>
  <si>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</si>
  <si>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</si>
  <si>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</si>
  <si>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</si>
  <si>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</si>
  <si>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</si>
  <si>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</si>
  <si>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</si>
  <si>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</si>
  <si>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</si>
  <si>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</si>
  <si>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</si>
  <si>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</si>
  <si>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</si>
  <si>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</si>
  <si>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</si>
  <si>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</si>
  <si>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An automatic mechanism for calculating penalties has been designed by the company based on sub-measures, reference levels and upper control limits. The four sub-services for this performance commitment are:
1. Pollution incidents
2. Sewer collapses
3. Internal flooding (overloaded and other causes)
4. Sewer blockages.</t>
  </si>
  <si>
    <t>PR14ANHWSWW_S-F2</t>
  </si>
  <si>
    <t>S-F2</t>
  </si>
  <si>
    <t>ANH-31</t>
  </si>
  <si>
    <t>S-F2: Sewerage non-infrastructure</t>
  </si>
  <si>
    <t>An automatic mechanism for calculating penalties has been designed by the company based on sub-measures, reference levels and upper control limits. The two sub-services for this performance commitment are:
1. Population equivalent (PE) sewerage treatment works (STW) in breach of consent
2. Sewerage treatment works (STW) failing numeric standards.</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</si>
  <si>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</si>
  <si>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</si>
  <si>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</si>
  <si>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</si>
  <si>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</si>
  <si>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</si>
  <si>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</si>
  <si>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</si>
  <si>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</si>
  <si>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</si>
  <si>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</si>
  <si>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</si>
  <si>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</si>
  <si>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</si>
  <si>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</si>
  <si>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</si>
  <si>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</si>
  <si>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</si>
  <si>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</si>
  <si>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</si>
  <si>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</si>
  <si>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</si>
  <si>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</si>
  <si>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</si>
  <si>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</si>
  <si>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</si>
  <si>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</si>
  <si>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</si>
  <si>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</si>
  <si>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</si>
  <si>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</si>
  <si>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</si>
  <si>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</si>
  <si>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</si>
  <si>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TBC?</t>
  </si>
  <si>
    <t>BRL</t>
  </si>
  <si>
    <t>PR14BRLWSW_A1</t>
  </si>
  <si>
    <t>Reliable supply</t>
  </si>
  <si>
    <t>A1</t>
  </si>
  <si>
    <t>BRL-01</t>
  </si>
  <si>
    <t>A1: Unplanned customer minutes lost</t>
  </si>
  <si>
    <t>CMA Bristol Water price determination
The measure is calculated by dividing the total duration of all unplanned water supply interruptions by the number of properties the company supply to give an average interruption time in minutes per year.</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</si>
  <si>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</si>
  <si>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</si>
  <si>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</si>
  <si>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</si>
  <si>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</si>
  <si>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</si>
  <si>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</si>
  <si>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</si>
  <si>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</si>
  <si>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</si>
  <si>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</si>
  <si>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</si>
  <si>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</si>
  <si>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</si>
  <si>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</si>
  <si>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</si>
  <si>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</si>
  <si>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</si>
  <si>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</si>
  <si>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</si>
  <si>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</si>
  <si>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</si>
  <si>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</si>
  <si>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</si>
  <si>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</si>
  <si>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</si>
  <si>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</si>
  <si>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</si>
  <si>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The number of expected days in the report year that water restrictions are placed based on the likelihood in any one year that restrictions on the use of hosepipes will be implemented. This is usually expressed as 1 in X years.</t>
  </si>
  <si>
    <t>PR14BRLWSW_D1</t>
  </si>
  <si>
    <t>Safe drinking water</t>
  </si>
  <si>
    <t>D1</t>
  </si>
  <si>
    <t>BRL-07</t>
  </si>
  <si>
    <t>D1: Mean zonal compliance (MZC)</t>
  </si>
  <si>
    <t>0.01%</t>
  </si>
  <si>
    <t>CMA Bristol Water price determination</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</si>
  <si>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</si>
  <si>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</si>
  <si>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</si>
  <si>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</si>
  <si>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</si>
  <si>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</si>
  <si>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</si>
  <si>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</si>
  <si>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</si>
  <si>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</si>
  <si>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</si>
  <si>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</si>
  <si>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</si>
  <si>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</si>
  <si>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</si>
  <si>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</si>
  <si>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</si>
  <si>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</si>
  <si>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</si>
  <si>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</si>
  <si>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</si>
  <si>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</si>
  <si>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</si>
  <si>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</si>
  <si>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</si>
  <si>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</si>
  <si>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</si>
  <si>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</si>
  <si>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Raw water quality indicator</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</si>
  <si>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</si>
  <si>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</si>
  <si>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</si>
  <si>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</si>
  <si>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</si>
  <si>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</si>
  <si>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</si>
  <si>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</si>
  <si>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</si>
  <si>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</si>
  <si>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</si>
  <si>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</si>
  <si>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</si>
  <si>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</si>
  <si>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</si>
  <si>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</si>
  <si>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</si>
  <si>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</si>
  <si>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</si>
  <si>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</si>
  <si>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</si>
  <si>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</si>
  <si>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</si>
  <si>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</si>
  <si>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</si>
  <si>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</si>
  <si>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</si>
  <si>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</si>
  <si>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</si>
  <si>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</si>
  <si>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</si>
  <si>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</si>
  <si>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</si>
  <si>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</si>
  <si>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</si>
  <si>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</si>
  <si>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</si>
  <si>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</si>
  <si>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</si>
  <si>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</si>
  <si>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</si>
  <si>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</si>
  <si>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</si>
  <si>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</si>
  <si>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</si>
  <si>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</si>
  <si>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</si>
  <si>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</si>
  <si>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</si>
  <si>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</si>
  <si>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</si>
  <si>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</si>
  <si>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</si>
  <si>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</si>
  <si>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</si>
  <si>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</si>
  <si>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</si>
  <si>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</si>
  <si>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</si>
  <si>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</si>
  <si>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</si>
  <si>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</si>
  <si>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</si>
  <si>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Performance to be measured as pass/fail in each year until completion. Progress to be reported annually with project completion to be assessed annually from the end of 2017-18. Incentives to be determined at PR19 based on the extent of completion and, if relevant, expected date of completion. If improvements not delivered at this point timing delay penalties will apply for each year’s delay until expected completion. If substantive progress towards delivery cannot be demonstrated at this point the full non-delivery penalty will apply. Any incentives incurred through performance commitment A1 (discoloured water contacts) due to delay in the delivery of Legacy treatment works should be netted off this incentive.
Penalty 1: timing delays
Penalty 2: non-delivery</t>
  </si>
  <si>
    <t>PR14DVWWSW_A4</t>
  </si>
  <si>
    <t>A4</t>
  </si>
  <si>
    <t>DVW-04</t>
  </si>
  <si>
    <t>A4: Delivery of the outcomes of the service reservoir water quality risk management schemes</t>
  </si>
  <si>
    <t>Pass/fail (for each scheme)</t>
  </si>
  <si>
    <t>Milestone</t>
  </si>
  <si>
    <t>4 schemes complete</t>
  </si>
  <si>
    <t>Performance to be measured as pass/fail for each scheme. Progress to be reported annually with project completion to be assessed at PR19 and where relevant at the end of 2019-20. Incentives to be determined at the PR19 milestone based on the extent of completion of each scheme and, if relevant, expected date of completion of each. If substantive progress towards delivery cannot be demonstrated at this point, such that any scheme is not expected to be completed by the end of 2019-20 the full non-delivery penalty will apply for each relevant scheme. This is a pass/fail incentive type. If any scheme is not complete by the end of 2019-20 the full incentive will apply for that scheme.
Penalty 1: Membranes
Penalty 2: Berwyn
Penalty 3: Llwyn Onn
Penalty 4: Sugn-y-Pwll</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</si>
  <si>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</si>
  <si>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</si>
  <si>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</si>
  <si>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</si>
  <si>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</si>
  <si>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</si>
  <si>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</si>
  <si>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</si>
  <si>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</si>
  <si>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B2: Sustainable economic level of leakage target</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</si>
  <si>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</si>
  <si>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</si>
  <si>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</si>
  <si>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</si>
  <si>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</si>
  <si>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</si>
  <si>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</si>
  <si>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</si>
  <si>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</si>
  <si>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</si>
  <si>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</si>
  <si>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</si>
  <si>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</si>
  <si>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</si>
  <si>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</si>
  <si>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</si>
  <si>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</si>
  <si>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</si>
  <si>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</si>
  <si>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</si>
  <si>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</si>
  <si>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</si>
  <si>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</si>
  <si>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</si>
  <si>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</si>
  <si>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</si>
  <si>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</si>
  <si>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</si>
  <si>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</si>
  <si>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</si>
  <si>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</si>
  <si>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</si>
  <si>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</si>
  <si>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</si>
  <si>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</si>
  <si>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</si>
  <si>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</si>
  <si>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</si>
  <si>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</si>
  <si>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</si>
  <si>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</si>
  <si>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</si>
  <si>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</si>
  <si>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</si>
  <si>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</si>
  <si>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</si>
  <si>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</si>
  <si>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</si>
  <si>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</si>
  <si>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</si>
  <si>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</si>
  <si>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</si>
  <si>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</si>
  <si>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</si>
  <si>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</si>
  <si>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W-B2: Overall drinking water compliance</t>
  </si>
  <si>
    <t>&gt;99.94</t>
  </si>
  <si>
    <t>&lt;99.910</t>
  </si>
  <si>
    <t>&lt;99.913</t>
  </si>
  <si>
    <t>&lt;99.917</t>
  </si>
  <si>
    <t>&lt;99.920</t>
  </si>
  <si>
    <t>&lt;99.940</t>
  </si>
  <si>
    <t>&lt;99.943</t>
  </si>
  <si>
    <t>&lt;99.947</t>
  </si>
  <si>
    <t>&lt;99.950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</si>
  <si>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
Penalty 1: £3,984,750 lump sum at each assessment point
Penalty 2: an additional £3,984,750 lump sum over and above penalty 1 at each assessment point.</t>
  </si>
  <si>
    <t>PR14NESWSW_W-B3</t>
  </si>
  <si>
    <t>W-B3</t>
  </si>
  <si>
    <t>NES-04</t>
  </si>
  <si>
    <t>W-B3: Discoloured water complaints</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</si>
  <si>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</si>
  <si>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</si>
  <si>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</si>
  <si>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</si>
  <si>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</si>
  <si>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</si>
  <si>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</si>
  <si>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</si>
  <si>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</si>
  <si>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</si>
  <si>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</si>
  <si>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</si>
  <si>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</si>
  <si>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</si>
  <si>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</si>
  <si>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</si>
  <si>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</si>
  <si>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</si>
  <si>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</si>
  <si>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</si>
  <si>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</si>
  <si>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</si>
  <si>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</si>
  <si>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</si>
  <si>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</si>
  <si>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</si>
  <si>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</si>
  <si>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</si>
  <si>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</si>
  <si>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</si>
  <si>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</si>
  <si>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</si>
  <si>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</si>
  <si>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</si>
  <si>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W-C2: Properties experiencing poor water pressure</t>
  </si>
  <si>
    <t>&gt;257</t>
  </si>
  <si>
    <t>&gt;236</t>
  </si>
  <si>
    <t>&lt;175</t>
  </si>
  <si>
    <t>PR14NESWSW_W-C3</t>
  </si>
  <si>
    <t>NES-07</t>
  </si>
  <si>
    <t>W-C3: Water mains bursts</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</si>
  <si>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</si>
  <si>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</si>
  <si>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</si>
  <si>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</si>
  <si>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</si>
  <si>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</si>
  <si>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</si>
  <si>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</si>
  <si>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</si>
  <si>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</si>
  <si>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</si>
  <si>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</si>
  <si>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</si>
  <si>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</si>
  <si>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</si>
  <si>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</si>
  <si>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</si>
  <si>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</si>
  <si>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</si>
  <si>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</si>
  <si>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</si>
  <si>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</si>
  <si>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</si>
  <si>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</si>
  <si>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</si>
  <si>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</si>
  <si>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</si>
  <si>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</si>
  <si>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</si>
  <si>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</si>
  <si>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</si>
  <si>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</si>
  <si>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</si>
  <si>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</si>
  <si>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</si>
  <si>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</si>
  <si>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</si>
  <si>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</si>
  <si>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</si>
  <si>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</si>
  <si>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</si>
  <si>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</si>
  <si>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</si>
  <si>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</si>
  <si>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</si>
  <si>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</si>
  <si>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</si>
  <si>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The asset health MoS (S-A1) does not attract any financial penalty/reward in its own right, but sets out the rules of the approach as they apply to the four wastewater asset health MoS.
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</si>
  <si>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</si>
  <si>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</si>
  <si>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</si>
  <si>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</si>
  <si>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</si>
  <si>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</si>
  <si>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</si>
  <si>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</si>
  <si>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</si>
  <si>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</si>
  <si>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</si>
  <si>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</si>
  <si>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</si>
  <si>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</si>
  <si>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</si>
  <si>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</si>
  <si>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</si>
  <si>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S-B3: Repeat sewer flooding</t>
  </si>
  <si>
    <t>&gt;761</t>
  </si>
  <si>
    <t>&gt;620</t>
  </si>
  <si>
    <t>&lt;237</t>
  </si>
  <si>
    <t>&lt;140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</si>
  <si>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</si>
  <si>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PR14NESWSWW_S-B4</t>
  </si>
  <si>
    <t>S-B4</t>
  </si>
  <si>
    <t>NES-20</t>
  </si>
  <si>
    <t>S-B4: Sewer collapses</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</si>
  <si>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</si>
  <si>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</si>
  <si>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</si>
  <si>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</si>
  <si>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</si>
  <si>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</si>
  <si>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</si>
  <si>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</si>
  <si>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</si>
  <si>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</si>
  <si>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</si>
  <si>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</si>
  <si>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</si>
  <si>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</si>
  <si>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</si>
  <si>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</si>
  <si>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</si>
  <si>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</si>
  <si>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</si>
  <si>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</si>
  <si>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</si>
  <si>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</si>
  <si>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</si>
  <si>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</si>
  <si>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</si>
  <si>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</si>
  <si>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</si>
  <si>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S-C1: Sewage treatment works discharge compliance</t>
  </si>
  <si>
    <t>No. discharge permit condition failures per year</t>
  </si>
  <si>
    <t>&gt;2</t>
  </si>
  <si>
    <t>&gt;1</t>
  </si>
  <si>
    <t>PR14NESWSWW_S-C2</t>
  </si>
  <si>
    <t>NES-25</t>
  </si>
  <si>
    <t>S-C2: Pollution incidents (category 3)</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</si>
  <si>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</si>
  <si>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</si>
  <si>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</si>
  <si>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</si>
  <si>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</si>
  <si>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</si>
  <si>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</si>
  <si>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</si>
  <si>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</si>
  <si>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</si>
  <si>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</si>
  <si>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</si>
  <si>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</si>
  <si>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</si>
  <si>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</si>
  <si>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</si>
  <si>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</si>
  <si>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</si>
  <si>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</si>
  <si>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</si>
  <si>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</si>
  <si>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</si>
  <si>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Delivery is measured by whether Northumbrian Water has delivered the scheme it has been funded for through price limits and that the completed scheme is operating. 
Penalties to be determined at PR19 milestone based on the extent of completion of the scheme and, if relevant, the expected date of completion of the scheme. If substantive progress toward delivery cannot be demonstrated at PR19, such that the scheme is not expected to be completed by the end of 2019-20 the full non-delivery penalty will apply.
This is a pass/fail incentive type. If the scheme is not expected to complete by the end of 2019-20 the full penalty will apply (but not the late delivery penalties).
The late delivery penalty applies to 2018-19 and 2019-20 and pro rata to delivery which is a fraction of a year late. It also applies pro-rata to January to March 2018 (that is, a £0.05m penalty for non-delivery for those 3 months).
Penalty 1 - late delivery (per year from 2018-19): £0.2m 
Penalty 2 - non-delivery: £4m</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</si>
  <si>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</si>
  <si>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</si>
  <si>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</si>
  <si>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</si>
  <si>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</si>
  <si>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</si>
  <si>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</si>
  <si>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</si>
  <si>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</si>
  <si>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</si>
  <si>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To calculate the NPS, the company will take the % of customers who are promoters and subtract the % who are detractors. The range of scores will be between -100% and +100%.</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</si>
  <si>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</si>
  <si>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</si>
  <si>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</si>
  <si>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</si>
  <si>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</si>
  <si>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</si>
  <si>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</si>
  <si>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</si>
  <si>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</si>
  <si>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</si>
  <si>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</si>
  <si>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</si>
  <si>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</si>
  <si>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</si>
  <si>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</si>
  <si>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</si>
  <si>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</si>
  <si>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</si>
  <si>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</si>
  <si>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</si>
  <si>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</si>
  <si>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</si>
  <si>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</si>
  <si>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</si>
  <si>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</si>
  <si>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</si>
  <si>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</si>
  <si>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</si>
  <si>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</si>
  <si>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</si>
  <si>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</si>
  <si>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</si>
  <si>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</si>
  <si>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</si>
  <si>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</si>
  <si>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</si>
  <si>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</si>
  <si>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</si>
  <si>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</si>
  <si>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</si>
  <si>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</si>
  <si>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</si>
  <si>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</si>
  <si>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</si>
  <si>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</si>
  <si>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</si>
  <si>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</si>
  <si>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</si>
  <si>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</si>
  <si>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</si>
  <si>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</si>
  <si>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</si>
  <si>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</si>
  <si>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</si>
  <si>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The calculation of the performance measure is the cumulative depreciation charge allowed for in price limits for the delivery of the new Customer Information and Billing (CIB) system.
Delivery is measured by 80% of Northumbrian Water’s directly billed customers being handled through the new consolidated CIB system. Performance will be monitored through Northumbrian Water’s standard approach for PC/ODI reporting to the CCG. Should the delivery programme fall materially behind programme, this will be disclosed in the company’s annual regulatory report.
The measure will be assessed annually on the company’s regulatory year performance.
The company’s first assessment will be made for 2015-16. Penalty 1 will only apply in 2019-20. Penalty 2 will only apply from 2017-18 onwards.
Penalty rate 1 applies at the end of 2019-20. Penalty rate 1 returns half of any funding for the CIB system (via payments for depreciation) back to customers if the outturn costs of the programme are lower than assumed in Northumbrian Water’s business plan.
Penalty rate 2 applies cumulatively that is, if the CIB system is not delivered until 1 June 2019 a penalty of £1.25m applies once for non-delivery in 2018-19 and pro rata for non-delivery between 1 April 2019 and 1 June 2019.
Both Penalty rate 1 and Penalty rate 2 can apply at the same time. For example, if Northumbrian Water did not spend anything on the new CIB system in 2015-16 to 2019-20 the company would be required to pay half of all the cumulative deprecation funded in price limits back to customers (Penalty 1) and the company would be required to pay 2 times Penalty rate 2 to customers.
Penalty 1: £0.5 per £1 of cumulative depreciation
Penalty 2: £1.25 million per year of non-delivery (calculated pro rata according to the number of days of non-delivery)</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</si>
  <si>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</si>
  <si>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</si>
  <si>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</si>
  <si>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</si>
  <si>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</si>
  <si>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</si>
  <si>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</si>
  <si>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</si>
  <si>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</si>
  <si>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</si>
  <si>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</si>
  <si>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</si>
  <si>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</si>
  <si>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</si>
  <si>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</si>
  <si>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</si>
  <si>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</si>
  <si>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</si>
  <si>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</si>
  <si>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</si>
  <si>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</si>
  <si>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</si>
  <si>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</si>
  <si>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</si>
  <si>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</si>
  <si>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</si>
  <si>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</si>
  <si>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</si>
  <si>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</si>
  <si>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Penalty rate is per 10%</t>
  </si>
  <si>
    <t>PR14PRTWSW_D2</t>
  </si>
  <si>
    <t>D2</t>
  </si>
  <si>
    <t>PRT-08</t>
  </si>
  <si>
    <t>D2: Water Framework Directive (WFD)</t>
  </si>
  <si>
    <t>Programme completion</t>
  </si>
  <si>
    <t>Target date</t>
  </si>
  <si>
    <t>Delivered</t>
  </si>
  <si>
    <t>Penalty £9,838 per year later than CPL, reward £7,152 per year earlier than CPL</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</si>
  <si>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</si>
  <si>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</si>
  <si>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</si>
  <si>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</si>
  <si>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</si>
  <si>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</si>
  <si>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</si>
  <si>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</si>
  <si>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</si>
  <si>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</si>
  <si>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</si>
  <si>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</si>
  <si>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</si>
  <si>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</si>
  <si>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</si>
  <si>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</si>
  <si>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</si>
  <si>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</si>
  <si>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</si>
  <si>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</si>
  <si>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</si>
  <si>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</si>
  <si>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</si>
  <si>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</si>
  <si>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</si>
  <si>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</si>
  <si>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</si>
  <si>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</si>
  <si>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</si>
  <si>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</si>
  <si>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</si>
  <si>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</si>
  <si>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</si>
  <si>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</si>
  <si>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</si>
  <si>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</si>
  <si>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</si>
  <si>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</si>
  <si>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</si>
  <si>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</si>
  <si>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</si>
  <si>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</si>
  <si>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</si>
  <si>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</si>
  <si>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</si>
  <si>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</si>
  <si>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</si>
  <si>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</si>
  <si>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</si>
  <si>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</si>
  <si>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</si>
  <si>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</si>
  <si>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B6: Reduce per capita consumption (PCC) to 136 litres/head/day by March 2020</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</si>
  <si>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</si>
  <si>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</si>
  <si>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</si>
  <si>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</si>
  <si>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</si>
  <si>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</si>
  <si>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</si>
  <si>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</si>
  <si>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</si>
  <si>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</si>
  <si>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</si>
  <si>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</si>
  <si>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</si>
  <si>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</si>
  <si>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</si>
  <si>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</si>
  <si>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</si>
  <si>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</si>
  <si>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</si>
  <si>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</si>
  <si>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</si>
  <si>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</si>
  <si>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</si>
  <si>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</si>
  <si>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</si>
  <si>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</si>
  <si>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</si>
  <si>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</si>
  <si>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Penalty 1: new customer relationship management (CRM) system - cost differences
Incentive rate = £0.50 per £1 of cumulative depreciation
Assessment of penalty 1 made on 2019-20 performance
Penalty 2: new customer relationship management (CRM) system - late or non-delivery differences
Incentive rate = £0.17 per year of non-delivery
Assessment of penalty 2 will be made annually from 2015-16 onwards</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</si>
  <si>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</si>
  <si>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</si>
  <si>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</si>
  <si>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</si>
  <si>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</si>
  <si>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</si>
  <si>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</si>
  <si>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</si>
  <si>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</si>
  <si>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</si>
  <si>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</si>
  <si>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</si>
  <si>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The penalty is capped at one failure over the deadband for the five-year period.
The incentive rate is based on the capital expenditure for enhancements to the supply demand balance (dry year average annual conditions) for the period, calibrated for the totex incentive.
The company operates within the levels of service set out in its Water Resources Management Plan (WRMP). These are:
• a ban on the use of hosepipes and unattended watering devices (temporary use restrictions) occurs no more than once every ten years on average;
• the company will implement a drought order to restrict the non-essential use of water no more than once every 20 years on average; and
• Emergency Drought Order measures (for example, rota cuts, use of standpipes and phased pressure management) will only be required in the most extreme droughts or emergency situations.</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</si>
  <si>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</si>
  <si>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</si>
  <si>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</si>
  <si>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</si>
  <si>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</si>
  <si>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</si>
  <si>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</si>
  <si>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</si>
  <si>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</si>
  <si>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</si>
  <si>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</si>
  <si>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</si>
  <si>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</si>
  <si>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</si>
  <si>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</si>
  <si>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</si>
  <si>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</si>
  <si>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</si>
  <si>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</si>
  <si>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</si>
  <si>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</si>
  <si>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</si>
  <si>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Sutton &amp; East Surrey Water has a statutory obligation to soften the majority of water it delivers to customers.
In the event that, through the annual reporting process, Sutton &amp; East Surrey Water confirm that it has failed to meet its statutory obligation to soften its water, the annual penalty will apply.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</si>
  <si>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</si>
  <si>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</si>
  <si>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</si>
  <si>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</si>
  <si>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</si>
  <si>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</si>
  <si>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</si>
  <si>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</si>
  <si>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</si>
  <si>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</si>
  <si>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</si>
  <si>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</si>
  <si>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</si>
  <si>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</si>
  <si>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</si>
  <si>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</si>
  <si>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</si>
  <si>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</si>
  <si>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</si>
  <si>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</si>
  <si>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</si>
  <si>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</si>
  <si>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</si>
  <si>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</si>
  <si>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</si>
  <si>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</si>
  <si>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</si>
  <si>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</si>
  <si>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</si>
  <si>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</si>
  <si>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</si>
  <si>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</si>
  <si>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</si>
  <si>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</si>
  <si>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</si>
  <si>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</si>
  <si>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</si>
  <si>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</si>
  <si>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</si>
  <si>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</si>
  <si>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</si>
  <si>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</si>
  <si>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</si>
  <si>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</si>
  <si>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</si>
  <si>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</si>
  <si>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</si>
  <si>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</si>
  <si>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</si>
  <si>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</si>
  <si>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</si>
  <si>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</si>
  <si>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The PC unit is the % who consider bills unaffordable</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</si>
  <si>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</si>
  <si>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</si>
  <si>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</si>
  <si>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</si>
  <si>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</si>
  <si>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</si>
  <si>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</si>
  <si>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</si>
  <si>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</si>
  <si>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</si>
  <si>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</si>
  <si>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</si>
  <si>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</si>
  <si>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</si>
  <si>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</si>
  <si>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</si>
  <si>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</si>
  <si>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</si>
  <si>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</si>
  <si>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</si>
  <si>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</si>
  <si>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</si>
  <si>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</si>
  <si>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</si>
  <si>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</si>
  <si>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</si>
  <si>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</si>
  <si>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</si>
  <si>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</si>
  <si>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</si>
  <si>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</si>
  <si>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</si>
  <si>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</si>
  <si>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</si>
  <si>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</si>
  <si>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</si>
  <si>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</si>
  <si>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</si>
  <si>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</si>
  <si>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</si>
  <si>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</si>
  <si>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</si>
  <si>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</si>
  <si>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</si>
  <si>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</si>
  <si>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</si>
  <si>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</si>
  <si>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</si>
  <si>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</si>
  <si>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</si>
  <si>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</si>
  <si>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</si>
  <si>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</si>
  <si>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</si>
  <si>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</si>
  <si>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</si>
  <si>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</si>
  <si>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</si>
  <si>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</si>
  <si>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</si>
  <si>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</si>
  <si>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</si>
  <si>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</si>
  <si>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</si>
  <si>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Zero company level deficit measured by the security of supply assessment calculation.
Incentive calculated annually and accrued to the end of the period and applied in the 2019 price setting process.
Calculation and accrual of incentive reviewed by the Customer Panel.
Measured as a pass or 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</si>
  <si>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</si>
  <si>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</si>
  <si>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</si>
  <si>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</si>
  <si>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</si>
  <si>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</si>
  <si>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</si>
  <si>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</si>
  <si>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</si>
  <si>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</si>
  <si>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</si>
  <si>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</si>
  <si>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</si>
  <si>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</si>
  <si>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</si>
  <si>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</si>
  <si>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</si>
  <si>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</si>
  <si>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</si>
  <si>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</si>
  <si>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</si>
  <si>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</si>
  <si>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</si>
  <si>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</si>
  <si>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</si>
  <si>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</si>
  <si>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</si>
  <si>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</si>
  <si>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</si>
  <si>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</si>
  <si>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</si>
  <si>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</si>
  <si>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</si>
  <si>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</si>
  <si>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</si>
  <si>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</si>
  <si>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</si>
  <si>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</si>
  <si>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</si>
  <si>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</si>
  <si>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See South East Water PR14 FD company-specific appendix for detail (pages 141 to 143).
The penalty applies when marginal is reported in three consecutive years, and each consecutive marginal year thereafter, until at least two consecutive stable years.
The first stable year following 3 or more marginal years will attract a penalty of 50% of the total penalty.
Only after two consecutive stable years would the cumulative marginal assessment be re-set.
Reporting frequency to Customer Panel increased to quarterly when one indicator is above the upper limit for two consecutive years or when two indicators are above the upper limit in any year.
Reporting frequency to Ofwat increased to every six months when two indicators are above the upper limit and quarterly when more than two are above the upper limit in any year.</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</si>
  <si>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</si>
  <si>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</si>
  <si>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</si>
  <si>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</si>
  <si>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</si>
  <si>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</si>
  <si>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</si>
  <si>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</si>
  <si>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</si>
  <si>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</si>
  <si>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</si>
  <si>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</si>
  <si>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</si>
  <si>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</si>
  <si>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</si>
  <si>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</si>
  <si>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</si>
  <si>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</si>
  <si>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</si>
  <si>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</si>
  <si>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</si>
  <si>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</si>
  <si>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</si>
  <si>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</si>
  <si>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</si>
  <si>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</si>
  <si>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</si>
  <si>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</si>
  <si>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</si>
  <si>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</si>
  <si>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</si>
  <si>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</si>
  <si>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</si>
  <si>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</si>
  <si>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</si>
  <si>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</si>
  <si>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</si>
  <si>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</si>
  <si>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</si>
  <si>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</si>
  <si>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</si>
  <si>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</si>
  <si>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</si>
  <si>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Composite measure consisting of the following components:
• Number of mains bursts per year (incentive rate: £4,066 per burst per year)
• TIM distribution index (incentive rate: £112,978 per 0.01% per year)
• Coliform compliance at water supply works (WSW) (incentive rate: £95,063 per 0.01% per year)
• Coliform compliance at water supply reservoir (WSR) (incentive rate: £243,750 per % per year)
• Turbidity compliance (incentive rate: £190,125 per site per year)
The components of this performance measure will be assessed individually. An overall penalty will then be imposed against the water asset health measure based on the combined performance against these individual commitments.</t>
  </si>
  <si>
    <t>PR14SRNWSW_2</t>
  </si>
  <si>
    <t>SRN-02</t>
  </si>
  <si>
    <t>2: Water use restrictions</t>
  </si>
  <si>
    <t>No. of properties affected per ban</t>
  </si>
  <si>
    <t>ODI penalty is per restriction rather than per year; any restrictions will only be recorded in the year they are imposed, even if they are in place for more than one reporting year</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</si>
  <si>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</si>
  <si>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</si>
  <si>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</si>
  <si>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</si>
  <si>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</si>
  <si>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</si>
  <si>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</si>
  <si>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</si>
  <si>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</si>
  <si>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</si>
  <si>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</si>
  <si>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</si>
  <si>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</si>
  <si>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</si>
  <si>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</si>
  <si>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</si>
  <si>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</si>
  <si>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</si>
  <si>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</si>
  <si>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</si>
  <si>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</si>
  <si>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</si>
  <si>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</si>
  <si>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</si>
  <si>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</si>
  <si>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</si>
  <si>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</si>
  <si>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</si>
  <si>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Composite measure, consisting of the following components:
• Sewer collapses (incentive rate: £56,250 per collapse)
• Wastewater treatment works population equivalent (WwTW PE) compliance (incentive rate: £14.95m per 0.1%)
• External flooding - other causes (incentive rate: £296 per incident)
The components of this performance measure will be assessed individually. An overall penalty will then be imposed against the wastewater asset health measure based on the combined performance against these individual commitments.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</si>
  <si>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</si>
  <si>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</si>
  <si>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</si>
  <si>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</si>
  <si>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</si>
  <si>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</si>
  <si>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</si>
  <si>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</si>
  <si>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The total number of internal flooding incidents (all causes, including private sewers) between 2015-16 and 2019-20. Performance to be measured and reported annually and at the end of the AMP as a five year total.
PC (five year total) = 2,070 (446+436+414+392+382)</t>
  </si>
  <si>
    <t>PR14SRNWSWW_3</t>
  </si>
  <si>
    <t>SRN-13</t>
  </si>
  <si>
    <t>3: External flooding incidents</t>
  </si>
  <si>
    <t>No. of external sewer flooding incidents</t>
  </si>
  <si>
    <t>PR14SRNWSWW_4</t>
  </si>
  <si>
    <t>SRN-14</t>
  </si>
  <si>
    <t>4: Sewer blockages</t>
  </si>
  <si>
    <t>No. of sewer blockages per km</t>
  </si>
  <si>
    <t>The number of blockages per km of sewer length, annually, between 2015-16 and 2019-20.</t>
  </si>
  <si>
    <t>PR14SRNWSWW_5</t>
  </si>
  <si>
    <t>SRN-15</t>
  </si>
  <si>
    <t>5: Odour complaints (Portswood and Tonbridge treatment works)</t>
  </si>
  <si>
    <t>WwTW odour</t>
  </si>
  <si>
    <t>No. of odour complaints</t>
  </si>
  <si>
    <t>The number of customer complaints relating to odour from Portswood and Tonbridge treatment works, annually, between 2015-16 and 2019-20.</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</si>
  <si>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</si>
  <si>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</si>
  <si>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</si>
  <si>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</si>
  <si>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</si>
  <si>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</si>
  <si>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</si>
  <si>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</si>
  <si>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</si>
  <si>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</si>
  <si>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</si>
  <si>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</si>
  <si>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</si>
  <si>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Ofwat to confirm PCs, deadbands, caps and collars in 2014-15 once the bathing water quality results are published by Defra</t>
  </si>
  <si>
    <t>PR14SRNWSWW_9</t>
  </si>
  <si>
    <t>SRN-19</t>
  </si>
  <si>
    <t>9: Bathing waters with ‘excellent’ water quality (part 2)</t>
  </si>
  <si>
    <t>This ODI protects customers from the non-delivery of Southern Water’s programme to improve seven bathing waters to ‘excellent’ standard in line with Southern Water’s published selection criteria by 2019-20 (see Annex 2 of the company’s business plan for details of the selection criteria).
Penalties will apply for failure to complete the seven targeted beaches to ‘excellent’ standard by 2019-20 based on the unweighted application of Southern Water’s independently assured selection criteria as described in Southern Water’s draft determination representation.
Furthermore, the planned bathing waters will be reviewed by the independent Customer Advisory Panel which will confirm whether Southern Water has appropriately applied the bathing water selection criteria.
Rewards will apply for the early delivery of the seven targeted bathing waters to ‘excellent’ standard.</t>
  </si>
  <si>
    <t>PR14SRNWSWW_10</t>
  </si>
  <si>
    <t>SRN-20</t>
  </si>
  <si>
    <t>10: Bathing waters with ‘excellent’ water quality (part 3)</t>
  </si>
  <si>
    <t>£ million estimated scheme costs</t>
  </si>
  <si>
    <t>The estimated cost of delivering the bathing water programme is £31.5m (as at PR14 FD in December 2014). Once Southern Water has carried out the full scheme investigations, these costs will be re-estimated to determine whether they are materially different from the current expected cost.
The estimated costs will be compared once the investigations have been completed during the AMP period.
Penalties will apply in 2019-20.</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</si>
  <si>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</si>
  <si>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</si>
  <si>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</si>
  <si>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</si>
  <si>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</si>
  <si>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</si>
  <si>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</si>
  <si>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</si>
  <si>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</si>
  <si>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</si>
  <si>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</si>
  <si>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</si>
  <si>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</si>
  <si>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</si>
  <si>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£31.208 million.
Penalty for delay: £0.95 million.</t>
  </si>
  <si>
    <t>PR14SRNWSWW_14</t>
  </si>
  <si>
    <t>SRN-24</t>
  </si>
  <si>
    <t>14: Woolston STW</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</si>
  <si>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£21.696 million
Penalty for delay: £0.90 million</t>
  </si>
  <si>
    <t>PR14SRNWSWW_15</t>
  </si>
  <si>
    <t>SRN-25</t>
  </si>
  <si>
    <t>15: Millbrook sludge</t>
  </si>
  <si>
    <t>Sludge</t>
  </si>
  <si>
    <t>Tonnes of dry solids removed</t>
  </si>
  <si>
    <t>Failure to deliver the scheme by 31 March 2020 will result in a financial penalty of £1,889 per tonne.
Penalties will apply following the expected scheme completion date on 31 March 2020, or earlier if substantive progress toward delivery cannot be demonstrated at PR19.</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</si>
  <si>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</si>
  <si>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</si>
  <si>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</si>
  <si>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</si>
  <si>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</si>
  <si>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</si>
  <si>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</si>
  <si>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</si>
  <si>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</si>
  <si>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</si>
  <si>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</si>
  <si>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</si>
  <si>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</si>
  <si>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</si>
  <si>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</si>
  <si>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</si>
  <si>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</si>
  <si>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</si>
  <si>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</si>
  <si>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</si>
  <si>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</si>
  <si>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</si>
  <si>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</si>
  <si>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Measurement will follow the guidelines from the June Return reporting requirements and definitions manual. Target is to decrease the number of queries from the 2013-14 level of around 49,000 to 25,000 by 2019-20.</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</si>
  <si>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</si>
  <si>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</si>
  <si>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</si>
  <si>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</si>
  <si>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</si>
  <si>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</si>
  <si>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</si>
  <si>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</si>
  <si>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</si>
  <si>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</si>
  <si>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</si>
  <si>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</si>
  <si>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</si>
  <si>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</si>
  <si>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</si>
  <si>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</si>
  <si>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</si>
  <si>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</si>
  <si>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</si>
  <si>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</si>
  <si>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</si>
  <si>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</si>
  <si>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</si>
  <si>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</si>
  <si>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</si>
  <si>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</si>
  <si>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</si>
  <si>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£0.076m per year
Penalty rate 2: £0.379 per AMP</t>
  </si>
  <si>
    <t>PR14SSCWSW_2.3</t>
  </si>
  <si>
    <t>SSC-05</t>
  </si>
  <si>
    <t>2.3: Serviceability non-infrastructure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</si>
  <si>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£0.097m per year
Penalty rate 2: £0.487 per AMP</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</si>
  <si>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</si>
  <si>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</si>
  <si>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</si>
  <si>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</si>
  <si>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</si>
  <si>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</si>
  <si>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</si>
  <si>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</si>
  <si>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</si>
  <si>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</si>
  <si>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</si>
  <si>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</si>
  <si>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</si>
  <si>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</si>
  <si>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</si>
  <si>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</si>
  <si>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</si>
  <si>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</si>
  <si>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</si>
  <si>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</si>
  <si>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</si>
  <si>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</si>
  <si>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</si>
  <si>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</si>
  <si>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</si>
  <si>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</si>
  <si>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</si>
  <si>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</si>
  <si>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</si>
  <si>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</si>
  <si>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</si>
  <si>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</si>
  <si>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</si>
  <si>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</si>
  <si>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</si>
  <si>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</si>
  <si>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</si>
  <si>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</si>
  <si>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</si>
  <si>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</si>
  <si>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</si>
  <si>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</si>
  <si>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</si>
  <si>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</si>
  <si>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In-period ODI (adjustment to in-period revenue)</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</si>
  <si>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</si>
  <si>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</si>
  <si>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</si>
  <si>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</si>
  <si>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</si>
  <si>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</si>
  <si>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</si>
  <si>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</si>
  <si>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</si>
  <si>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</si>
  <si>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</si>
  <si>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</si>
  <si>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</si>
  <si>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Reward or penalty to be applied after assessment of performance to 2018-19. Payment may be made earlier if the total number of schemes shown to be successful is above the target at an earlier date.</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</si>
  <si>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</si>
  <si>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</si>
  <si>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</si>
  <si>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</si>
  <si>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</si>
  <si>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</si>
  <si>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</si>
  <si>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In-period ODI (adjustment to in-period revenue)
Reward or penalty applied annually for each financial year.
The higher penalty rate (penalty 2) only applies if the average for the four years to 2018-19 exceeds 450 Ml/d.
If any methodology changes have a material impact on the calculation, outturn figures will be adjusted so that the incentive applies to the underlying change in leakage.</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</si>
  <si>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</si>
  <si>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</si>
  <si>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</si>
  <si>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</si>
  <si>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</si>
  <si>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</si>
  <si>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</si>
  <si>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</si>
  <si>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</si>
  <si>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</si>
  <si>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</si>
  <si>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</si>
  <si>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</si>
  <si>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Performance delivery will be assessed against the change in this measure on a consistent basis – the effect of any methodology changes will not be included.
Five-year reward or penalty to be applied after assessment of performance to 2018-19, based on expected delivery to 2019-20. Incentive rate is a one-off figure at the end of the period.
Second supplies delivered through the Birmingham resilience scheme will not count towards this performance commitment.</t>
  </si>
  <si>
    <t>PR14SVTWSW_W-B6</t>
  </si>
  <si>
    <t>W-B6</t>
  </si>
  <si>
    <t>SVT-10</t>
  </si>
  <si>
    <t>W-B6: Asset stewardship - mains bursts</t>
  </si>
  <si>
    <t>&lt;7,758</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</si>
  <si>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</si>
  <si>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</si>
  <si>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</si>
  <si>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</si>
  <si>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</si>
  <si>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</si>
  <si>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</si>
  <si>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</si>
  <si>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</si>
  <si>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</si>
  <si>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The number of Temporary Use Bans, as defined in the Flood and Water Management Act 2010 and the Water Use (Temporary Use Ban) Order 2010, imposed in a five-year period.
Five-year penalty applied in full in the year after a water restriction is applied. Five-year reward to be applied after assessment of performance to 2018-19, based on expected delivery to 2019-20. Incentive rate is 5 year total.
If restrictions on use are imposed in a part of Severn Trent Water’s area in the five-year period:
• no reward will be earned 
• the penalty will be scaled by the population of the affected area as a proportion of the total population in the Severn Trent Water area.</t>
  </si>
  <si>
    <t>PR14SVTWSW_W-B9</t>
  </si>
  <si>
    <t>W-B9</t>
  </si>
  <si>
    <t>SVT-13</t>
  </si>
  <si>
    <t>Scheme delivery (3 components)</t>
  </si>
  <si>
    <t>3 milestones</t>
  </si>
  <si>
    <t>3 complete</t>
  </si>
  <si>
    <t>Progress will be assessed annually, with key milestones at 31 March 2019. Delivery will be assessed at 31 March 2020 and annually thereafter until completion.
Penalty 1 (pumping station): milestone = completion of project, incentive rate = £1.84m
Penalty 2 (pipeline): milestone = completion of project, incentive rate = £5.01m
Penalty 3a (treatment works - clarification units): milestone = 4 Actiflow units at 30 Ml/d per unit, incentive rate = £3.13m (£0.78m per unit)
Penalty 3b (treatment works - sludge upgrades): milestone = 8 thickeners at 15 Ml/d per unit, incentive rate = £1.04m (£0.13m per unit)
Penalty 3c (treatment works - RGF): milestone = 20 filters at 6 Ml/d per unit, incentive rate = £1.44m (£0.07m per unit)
Penalty 3d (treatment works - dual streaming/ return pumping station): milestone = completion of project, incentive rate = £3.28m</t>
  </si>
  <si>
    <t>PR14SVTWSW_W-B10</t>
  </si>
  <si>
    <t>W-B10</t>
  </si>
  <si>
    <t>SVT-14</t>
  </si>
  <si>
    <t>Delivery will be assessed on completion of the scheme. Progress will be assessed at 31 March 2018.
Penalty 1 (pumping station): additional capacity (Ml/d) = 117, incentive rate = £0.35m
Penalty 2 (pipeline): additional capacity (Ml/d) = 117, incentive rate = £0.96m
Penalty 3a (treatment works - clarification units): additional capacity (Ml/d) = 120, incentive rate = £0.59m
Penalty 3b (treatment works - sludge upgrades): additional capacity (Ml/d) = 120, incentive rate = £0.20m
Penalty 3c (treatment works - RGF): additional capacity (Ml/d) = 120), incentive rate = £0.27m
Penalty 3d (treatment works - dual streaming/ return pumping station): additional capacity (Ml/d) = 237, incentive rate = £0.31m</t>
  </si>
  <si>
    <t>PR14SVTWSW_W-B11</t>
  </si>
  <si>
    <t>W-B11</t>
  </si>
  <si>
    <t>SVT-15</t>
  </si>
  <si>
    <t>2 complete</t>
  </si>
  <si>
    <t>1 complete</t>
  </si>
  <si>
    <t>Delivery of the community risk schemes will be measured in terms of completion of the three projects set out in the company’s business plan. There are separate incentive rates for each scheme:
Penalty 1 (scheme 1): incentive rate = £2.63m
Penalty 2 (scheme 2): incentive rate = £0.86m
Penalty 3 (scheme 3): incentive rate = £0.34m
Penalty rates will apply for each year delivery is delayed by.</t>
  </si>
  <si>
    <t>PR14SVTWSW_W-B12</t>
  </si>
  <si>
    <t>W-B12</t>
  </si>
  <si>
    <t>SVT-16</t>
  </si>
  <si>
    <t>The removal of risk will be assessed in terms of delivery of the community risk schemes specified in the company’s business plan against the targeted change in risk reduction that they deliver.
Penalty 1 (scheme 1): incentive rate = £0.497m
Penalty 2 (scheme 2): incentive rate = £0.163m
Penalty 3 (scheme 3): incentive rate = £0.064m
After the schemes have been completed, any proportion of substantive non-delivery will be assessed and included in either PR19 or PR24.
If under-delivery is identified as being likely before scheme completion, for example through the 2017-18 progress milestone, an earlier adjustment may be made at PR19.
For each of the scheme components, the penalty as set out in the incentive rates table above, will be based on the proportion of the output not delivered.</t>
  </si>
  <si>
    <t>PR14SVTWSW_W-B13</t>
  </si>
  <si>
    <t>W-B13</t>
  </si>
  <si>
    <t>SVT-17</t>
  </si>
  <si>
    <t>Completion</t>
  </si>
  <si>
    <t>Delivery of the EVA maintenance will be measured in terms of completion of the project set out in the company’s business plan. 
Delivery will be assessed at April 2017 and annually thereafter until completion.
The penalty rate will apply for each year delivery is delayed by.</t>
  </si>
  <si>
    <t>PR14SVTWSW_W-B14</t>
  </si>
  <si>
    <t>W-B14</t>
  </si>
  <si>
    <t>SVT-18</t>
  </si>
  <si>
    <t>The removal of risk will be assessed in terms of completion of duplication of the section of EVA maintenance identified in the company’s business plan.
Delivery will be assessed in terms of completion of duplication of the section of EVA maintenance identified in the company’s business plan.
Delivery will be assessed on completion of the scheme. After the scheme has been completed, any proportion of substantive non-delivery will be assessed and included in either PR19 or PR24.</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</si>
  <si>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</si>
  <si>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</si>
  <si>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</si>
  <si>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</si>
  <si>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</si>
  <si>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</si>
  <si>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</si>
  <si>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</si>
  <si>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</si>
  <si>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</si>
  <si>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</si>
  <si>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</si>
  <si>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</si>
  <si>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</si>
  <si>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</si>
  <si>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</si>
  <si>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</si>
  <si>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</si>
  <si>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</si>
  <si>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</si>
  <si>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</si>
  <si>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</si>
  <si>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</si>
  <si>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</si>
  <si>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</si>
  <si>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</si>
  <si>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</si>
  <si>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</si>
  <si>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</si>
  <si>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</si>
  <si>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</si>
  <si>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</si>
  <si>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</si>
  <si>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</si>
  <si>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</si>
  <si>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</si>
  <si>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</si>
  <si>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</si>
  <si>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</si>
  <si>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</si>
  <si>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</si>
  <si>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</si>
  <si>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</si>
  <si>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</si>
  <si>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</si>
  <si>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</si>
  <si>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</si>
  <si>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</si>
  <si>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</si>
  <si>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</si>
  <si>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</si>
  <si>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</si>
  <si>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</si>
  <si>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</si>
  <si>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</si>
  <si>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</si>
  <si>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</si>
  <si>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</si>
  <si>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</si>
  <si>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</si>
  <si>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</si>
  <si>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</si>
  <si>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</si>
  <si>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</si>
  <si>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</si>
  <si>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</si>
  <si>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</si>
  <si>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</si>
  <si>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</si>
  <si>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</si>
  <si>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</si>
  <si>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</si>
  <si>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</si>
  <si>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RO</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</si>
  <si>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</si>
  <si>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</si>
  <si>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</si>
  <si>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</si>
  <si>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</si>
  <si>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</si>
  <si>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</si>
  <si>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</si>
  <si>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</si>
  <si>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</si>
  <si>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This is a basket of environmental measures to assess overall performance, and includes the following measures in the basket:
• improvements in river water quality against WFD criteria
• asset stewardship - environmental compliance 
• total number of category 1, 2 and 3 pollution incidents
• biodiversity improvements
Measurement is number of measures on or above target (except ‘asset stewardship - environmental compliance’ which is assessed against the penalty deadband). Pollution incidents and environmental compliance are measured on a calendar year basis in line with reporting to the Environment Agency. The pollution incidents measure is the combined performance on categories 1, 2 and 3 incidents.
Performance will be assessed in 2018-19, on average performance over the period, including expected performance in 2019-20 for biodiversity and WFD improvements. Pollution incidents and environmental compliance will be assessed to 2018.</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</si>
  <si>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</si>
  <si>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</si>
  <si>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</si>
  <si>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</si>
  <si>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</si>
  <si>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</si>
  <si>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</si>
  <si>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</si>
  <si>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</si>
  <si>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</si>
  <si>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</si>
  <si>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</si>
  <si>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</si>
  <si>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</si>
  <si>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</si>
  <si>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</si>
  <si>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</si>
  <si>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</si>
  <si>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</si>
  <si>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</si>
  <si>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</si>
  <si>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</si>
  <si>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</si>
  <si>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</si>
  <si>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</si>
  <si>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</si>
  <si>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</si>
  <si>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</si>
  <si>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</si>
  <si>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</si>
  <si>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</si>
  <si>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</si>
  <si>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</si>
  <si>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</si>
  <si>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</si>
  <si>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In-period ODI (adjustment to in-period revenue). Penalty 2 incentive rate applies from 4.5 to the penalty deadband within each year. An average value of the deadband has been used.</t>
  </si>
  <si>
    <t>PR14SWTWSW_W-A3</t>
  </si>
  <si>
    <t>SWT-03</t>
  </si>
  <si>
    <t>W-A3 Asset reliability (pipes)</t>
  </si>
  <si>
    <t>Basket of measures comprising:
• total bursts
• interruptions &gt; 12 hours
• iron non-compliance (as 100-Mean Zonal Compliance)
• DG2 pressure
• customer contacts - discolouration
• Distribution Index TIM (as 100-Mean Zonal Compliance).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</si>
  <si>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PR14SWTWSW_W-A4</t>
  </si>
  <si>
    <t>SWT-04</t>
  </si>
  <si>
    <t>W-A4 Asset reliability (process)</t>
  </si>
  <si>
    <t>Basket of measures comprising:
• WTW coliforms non-compliance
• service reservoir coliforms non-compliance
• turbidity non-compliance
• enforcement incidents
• unplanned maintenance.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</si>
  <si>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PR14SWTWSW_W-A5</t>
  </si>
  <si>
    <t>SWT-05</t>
  </si>
  <si>
    <t>Due to the phasing of the plan, average target is 0.23 hours per property. As the company is using an average, the neutral deadbands are set equal to the committed performance level (CPL) in each year.</t>
  </si>
  <si>
    <t>PR14SWTWSW_W-B1</t>
  </si>
  <si>
    <t>Available and sufficient water resources</t>
  </si>
  <si>
    <t>SWT-06</t>
  </si>
  <si>
    <t>No. of water restrictions</t>
  </si>
  <si>
    <t>In-period ODI (adjustment to in-period revenue) - penalties only.
Reward will be accrued on an annual basis and applied at the end of period if there has been no water restriction within the price review period. Any penalty would apply annually based on the cumulative number of restrictions occurring within 2015-20.
While the reward will accrue on an annual basis if there are no water restrictions placed on customers, it will not apply if any water restriction has been imposed within the price review period. The penalty incentive is event based and will only apply to the second water restriction in 2015-20. Any reward that is accrued by performance to date would be reversed in full in the year of the first water restriction being applied.</t>
  </si>
  <si>
    <t>PR14SWTWSW_W-B2</t>
  </si>
  <si>
    <t>SWT-07</t>
  </si>
  <si>
    <t>Limited / partial / increased / substantial</t>
  </si>
  <si>
    <t>Partial</t>
  </si>
  <si>
    <t>Increased</t>
  </si>
  <si>
    <t>Future incentive post-2020. South West Water considers the definition of ability to move water around the network requires further work at an industry level in order to define potential future financial outcomes.</t>
  </si>
  <si>
    <t>PR14SWTWSW_W-B3</t>
  </si>
  <si>
    <t>SWT-08</t>
  </si>
  <si>
    <t>In-period ODI (adjustment to in-period revenue). The incentive applies to performance based on leakage performance calculated from the previous calendar year. Rounding the volume of leakage to the nearest Ml/d creates an effective deadband of 1Ml/d.</t>
  </si>
  <si>
    <t>PR14SWTWSW_W-B4</t>
  </si>
  <si>
    <t>SWT-09</t>
  </si>
  <si>
    <t>No. of days taken to fix significant leaks</t>
  </si>
  <si>
    <t>&lt;3</t>
  </si>
  <si>
    <t>&lt;2</t>
  </si>
  <si>
    <t>PR14SWTWSW_W-B5</t>
  </si>
  <si>
    <t>SWT-10</t>
  </si>
  <si>
    <t>PR14SWTWSW_W-C1</t>
  </si>
  <si>
    <t>Resilience in extreme conditions</t>
  </si>
  <si>
    <t>SWT-11</t>
  </si>
  <si>
    <t>No. of events over AMP6</t>
  </si>
  <si>
    <t>The committed performance level measurement unit is based on the number of incidents where supplies are interrupted for greater than 24 hours due to flooded South West Water sites, but the penalty collar, deadband and reward cap and deadband are based on the number of properties affected by the incidents of supply interruption.
The incentive will only apply if a South West Water site actually floods and will depend on the scale of the impact. A reward or penalty will be applied at the end of the period.
The reward/penalty is therefore based on a contingent event of a flooding occurring, with the number of properties subsequently interrupted determining whether any reward or penalty applies. The 38,607 penalty/reward boundary is based on the 1 in 20 year probability of sites affecting 193,035 customers being flooded, with a 20% probability modelled estimate for the probability that individual customers would be interrupted for more than 24 hours if the site floods. A reward applies if the resilience output is more successful than this design standard, and a penalty applies if flooding interrupts more customer supplies and resilience at this performance level is not achieved.</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</si>
  <si>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</si>
  <si>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</si>
  <si>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</si>
  <si>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</si>
  <si>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</si>
  <si>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</si>
  <si>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</si>
  <si>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</si>
  <si>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</si>
  <si>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</si>
  <si>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</si>
  <si>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</si>
  <si>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Measurement unit follows the Environment Agency’s (EA) water scarcity status definition. Unsustainable abstractions are any sites where the EA has informed South West Water that abstraction reductions are required.
South West Water will adopt any new water scarcity definitions the EA introduces for this performance commitment or will provide a reconciliation between the definition used for the incentive and any subsequent definitions the EA introduces.
This incentive will apply in 2020 from the point that the company is notified by the EA. A penalty will only be applicable if the abstraction is still classified as unsustainable in 2020.</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</si>
  <si>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</si>
  <si>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</si>
  <si>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</si>
  <si>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</si>
  <si>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</si>
  <si>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</si>
  <si>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</si>
  <si>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</si>
  <si>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</si>
  <si>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</si>
  <si>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</si>
  <si>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</si>
  <si>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</si>
  <si>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</si>
  <si>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</si>
  <si>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</si>
  <si>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</si>
  <si>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</si>
  <si>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</si>
  <si>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</si>
  <si>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</si>
  <si>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</si>
  <si>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</si>
  <si>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</si>
  <si>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</si>
  <si>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The percentage of water service billed on a measured basis of charging as a percentage of billed customers (at the end of each financial year).
The measure will be assessed on an annual basis and increases over the period due to the phasing of new meter optants and new connections.
Penalty deadband reflects variation in timing of customer demand and installation.
The average performance level for the deadband has been used to complete the incentive rates table and reflects that the rate of increase in the percentage of customers metered is expected to be higher towards the beginning of the AMP.</t>
  </si>
  <si>
    <t>PR14SWTWSWW_S-A1</t>
  </si>
  <si>
    <t>Reliable wastewater service</t>
  </si>
  <si>
    <t>SWT-21</t>
  </si>
  <si>
    <t>PR14SWTWSWW_S-A2</t>
  </si>
  <si>
    <t>SWT-22</t>
  </si>
  <si>
    <t>PR14SWTWSWW_S-A3</t>
  </si>
  <si>
    <t>SWT-23</t>
  </si>
  <si>
    <t>No. of odour contacts (WwTWs)</t>
  </si>
  <si>
    <t>PR14SWTWSWW_S-A4</t>
  </si>
  <si>
    <t>SWT-24</t>
  </si>
  <si>
    <t>S-A4 Asset reliability (pipes)</t>
  </si>
  <si>
    <t>Basket of measures comprising:
• sewer collapses
• pollution incidents (CSO+RM+FS)
• properties flooded due to other causes
• properties flooded due to overloaded sewers excluding severe weather
• sewer blockages
• equipment failures.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</si>
  <si>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PR14SWTWSWW_S-A5</t>
  </si>
  <si>
    <t>SWT-25</t>
  </si>
  <si>
    <t>S-A5 Asset reliability (process)</t>
  </si>
  <si>
    <t>Basket of measures comprising:
• % of WwTW discharges failing numeric consents
• % of total p.e. served by WwTWs in breach of WRA or UWWTD consent
• unplanned non-infrastructure maintenance.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</si>
  <si>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PR14SWTWSWW_S-A6</t>
  </si>
  <si>
    <t>S-A6</t>
  </si>
  <si>
    <t>SWT-26</t>
  </si>
  <si>
    <t>% satisfactory sludge disposal compliance</t>
  </si>
  <si>
    <t>PR14SWTWSWW_S-B1</t>
  </si>
  <si>
    <t>SWT-27</t>
  </si>
  <si>
    <t>PR14SWTWSWW_S-C1</t>
  </si>
  <si>
    <t>SWT-28</t>
  </si>
  <si>
    <t>% wastewater treatment numeric compliance</t>
  </si>
  <si>
    <t>Measure applies to performance at the end of the 2019 calendar year. The incentive is applied once to performance in 2020. The interim performance commitments in 2015-16 and 2017-18 are non-financial and do not attract a financial penalty if they are not met.</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</si>
  <si>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</si>
  <si>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</si>
  <si>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</si>
  <si>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</si>
  <si>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</si>
  <si>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</si>
  <si>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</si>
  <si>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</si>
  <si>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</si>
  <si>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</si>
  <si>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</si>
  <si>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</si>
  <si>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</si>
  <si>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</si>
  <si>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</si>
  <si>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</si>
  <si>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</si>
  <si>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</si>
  <si>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</si>
  <si>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</si>
  <si>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</si>
  <si>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</si>
  <si>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</si>
  <si>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</si>
  <si>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</si>
  <si>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</si>
  <si>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</si>
  <si>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</si>
  <si>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</si>
  <si>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</si>
  <si>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</si>
  <si>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</si>
  <si>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</si>
  <si>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</si>
  <si>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</si>
  <si>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</si>
  <si>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</si>
  <si>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</si>
  <si>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</si>
  <si>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</si>
  <si>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</si>
  <si>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</si>
  <si>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</si>
  <si>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</si>
  <si>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</si>
  <si>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</si>
  <si>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</si>
  <si>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</si>
  <si>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</si>
  <si>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</si>
  <si>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</si>
  <si>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</si>
  <si>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</si>
  <si>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</si>
  <si>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</si>
  <si>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</si>
  <si>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The penalty applies to performance at the end of 2015-20. This will be calculated at PR19 based on actuals for years 1-4 and forecasts for year 5 of 2015-20. Performance against the commitment will be measured annually.
Penalties will be calculated at PR19, to be applied in 2020-25.</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</si>
  <si>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</si>
  <si>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</si>
  <si>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</si>
  <si>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</si>
  <si>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</si>
  <si>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</si>
  <si>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</si>
  <si>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</si>
  <si>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</si>
  <si>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</si>
  <si>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</si>
  <si>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The Asset Health status in each year of 2015-20, based on independently assessed performance against a basket of key indicators that represent the health of the infrastructure assets.
The Asset Health measure for water infrastructure is made on the basis of indicators of bursts, unplanned interruptions to supply, iron mean zonal non-compliance, inadequate pressure (DG2), planned network rehabilitation and customer complaints of discolouration and white water.</t>
  </si>
  <si>
    <t>PR14TMSWSW_WB2</t>
  </si>
  <si>
    <t>WB2</t>
  </si>
  <si>
    <t>TMS-07</t>
  </si>
  <si>
    <t>WB2: Asset health water non-infrastructure</t>
  </si>
  <si>
    <t>The Asset Health status in each year of 2015-20, based on performance against a basket of key indicators that represent the health of the non-infrastructure assets.
The Asset Health measure for water non-infrastructure is made on the basis of indicators of Disinfection Index, Reservoir Integrity Index, Drinking Water Quality Compliance Measures - Turbidity, Drinking Water Quality Compliance Measures - Enforcement actions, Process Control Index, and Water Quality Customer Complaints for chlorine and hardness.</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</si>
  <si>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</si>
  <si>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</si>
  <si>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</si>
  <si>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</si>
  <si>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</si>
  <si>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</si>
  <si>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</si>
  <si>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</si>
  <si>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</si>
  <si>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</si>
  <si>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</si>
  <si>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</si>
  <si>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</si>
  <si>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</si>
  <si>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</si>
  <si>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</si>
  <si>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</si>
  <si>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</si>
  <si>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</si>
  <si>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</si>
  <si>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</si>
  <si>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</si>
  <si>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Incentive rate = 40.94% of annualised costs saved through scope reduction.
The penalty applies to performance at the end of 2015-20. This will be calculated at PR19 based on actuals for years 1-4 and forecasts for year 5 of 2015-20. Performance against the commitment will be measured annually.</t>
  </si>
  <si>
    <t>PR14TMSWSW_WB8</t>
  </si>
  <si>
    <t>WB8</t>
  </si>
  <si>
    <t>TMS-13</t>
  </si>
  <si>
    <t>WB8: Ml/d of sites made resilient to future extreme rainfall events</t>
  </si>
  <si>
    <t>Ml/d of WTWs made resilient</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</si>
  <si>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</si>
  <si>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</si>
  <si>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</si>
  <si>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</si>
  <si>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</si>
  <si>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</si>
  <si>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</si>
  <si>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</si>
  <si>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</si>
  <si>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</si>
  <si>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</si>
  <si>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</si>
  <si>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</si>
  <si>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AIM score</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</si>
  <si>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</si>
  <si>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</si>
  <si>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</si>
  <si>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</si>
  <si>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</si>
  <si>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</si>
  <si>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</si>
  <si>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</si>
  <si>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</si>
  <si>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</si>
  <si>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Incentive rate = 40.94% of 2015-20 costs reduced through scope reductions.
The penalty applies to performance at the end of 2015-20. This will be calculated at PR19 based on actuals for years 1-4 and forecasts for year 5 of 2015-20. Performance against the commitment will be measured annually.</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</si>
  <si>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</si>
  <si>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</si>
  <si>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</si>
  <si>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</si>
  <si>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</si>
  <si>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</si>
  <si>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</si>
  <si>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</si>
  <si>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</si>
  <si>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</si>
  <si>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</si>
  <si>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</si>
  <si>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</si>
  <si>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</si>
  <si>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</si>
  <si>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</si>
  <si>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</si>
  <si>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</si>
  <si>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</si>
  <si>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</si>
  <si>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</si>
  <si>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</si>
  <si>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</si>
  <si>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The Asset Health status in each year of 2015-20, based on independently assessed performance against a basket of key indicators that represent the health of the non-infrastructure assets.
The Asset Health measure for wastewater non-infrastructure is made on the basis of indicators of unconsented pollution incidents, the percentage of sewage treatment works discharges failing numeric consents, and the total population equivalent served by sewage treatment works failing look-up table consents.</t>
  </si>
  <si>
    <t>PR14TMSWSWW_SB2</t>
  </si>
  <si>
    <t>SB2</t>
  </si>
  <si>
    <t>TMS-24</t>
  </si>
  <si>
    <t>SB2: Asset health wastewater infrastructure</t>
  </si>
  <si>
    <t>The Asset Health status in each year of 2015-20, based on independently assessed performance against a basket of key indicators that represent the health of the infrastructure assets. The Asset Health measure for wastewater infrastructure is made on the basis of indicators of number of sewer collapses, number of sewer blockages, unconsented category 1 to 3 pollution incidents and properties internally flooded due to other causes. This includes assets transferred under section 105A of the Water Industry Act.</t>
  </si>
  <si>
    <t>PR14TMSWSWW_SB3</t>
  </si>
  <si>
    <t>SB3</t>
  </si>
  <si>
    <t>TMS-25</t>
  </si>
  <si>
    <t>SB3: Properties protected from flooding due to rainfall (including Counters Creek project)</t>
  </si>
  <si>
    <t>No. properties protected from flooding due to rainfall</t>
  </si>
  <si>
    <t>The penalty and reward incentive rates are determined by reference to actual costs and benefits matrix.
The penalty and reward apply to performance at the end of 2015-20. This will be calculated as the cumulative number of properties protected based on actuals for years 1-4 and forecasts for year 5 of 2015-20. Performance against the commitment will be measured at the end of the AMP period.
See the Thames Water PR14 final determination company-specific appendix (pages 223-226) for penalty and reward calculation details. And further details on the operation of the PC and ODI (including worked examples) are provided in PCR SB3 (Thames Water, 27 June 2014).</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</si>
  <si>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</si>
  <si>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</si>
  <si>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</si>
  <si>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</si>
  <si>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</si>
  <si>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</si>
  <si>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</si>
  <si>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</si>
  <si>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</si>
  <si>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</si>
  <si>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</si>
  <si>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</si>
  <si>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</si>
  <si>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</si>
  <si>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PC will be calculated as the cumulative percentage compliance based on actuals for years 1-4 and forecasts for year 5 of 2015-20. Performance against the commitment will be measured at the end of the AMP period.
This incentive will return 40.4% of any 2015-20 revenue as a result of reductions in scope used to estimate the SEMD cost for Thames Water’s 27 June 2014 submission. This will be in addition to the 50% of costs returned after the totex menu reward. For the avoidance of doubt, this does not apply to cost increases or to cost reductions as a result of efficiencies. Incentives will be applied in 2020-25 on an NPV-neutral basis.</t>
  </si>
  <si>
    <t>PR14TMSWSWW_SB7</t>
  </si>
  <si>
    <t>SB7</t>
  </si>
  <si>
    <t>TMS-29</t>
  </si>
  <si>
    <t>SB7: Population equivalent of sites made resilient to future extreme rainfall events</t>
  </si>
  <si>
    <t>Population equivalent (cumulative)</t>
  </si>
  <si>
    <t>The measurement unit is the cumulative capacity (in population equivalent) of wastewater treatment works made resilient to flooding by the end of 2015-20.
This will be calculated as the cumulative population equivalent made resilient based on actuals for years 1-4 and forecasts for year 5 of 2015-20. Performance against the commitment will be measured at the end of the AMP period.</t>
  </si>
  <si>
    <t>PR14TMSWSWW_SB8</t>
  </si>
  <si>
    <t>SB8</t>
  </si>
  <si>
    <t>TMS-30</t>
  </si>
  <si>
    <t>SB8: Lee Tunnel including Shaft G</t>
  </si>
  <si>
    <t>Non delivery</t>
  </si>
  <si>
    <t>In line with the special cost claim, the Lee Tunnel is due for delivery on 31 December 2015. In the event that the scheme is not completed within the 2015-16 financial year a penalty will apply in that year, and in each subsequent year, that the scheme is not delivered.</t>
  </si>
  <si>
    <t>PR14TMSWSWW_SB9</t>
  </si>
  <si>
    <t>SB9</t>
  </si>
  <si>
    <t>TMS-31</t>
  </si>
  <si>
    <t>SB9: Deephams Wastewater Treatment Works</t>
  </si>
  <si>
    <t>In line with the special cost claim, the investment at Deephams wastewater treatment works is due for delivery during 2016-17. In the event that the scheme does not proceed, Thames Water will return, through the ODI, half of the allowed costs plus the benefits foregone. The remaining costs will be recovered through the cost incentive mechanism.</t>
  </si>
  <si>
    <t>PR14TMSWSWW_SC1</t>
  </si>
  <si>
    <t>SC1</t>
  </si>
  <si>
    <t>TMS-32</t>
  </si>
  <si>
    <t>SC1: Greenhouse gas emissions from wastewater operations</t>
  </si>
  <si>
    <t>PR14TMSWSWW_SC2</t>
  </si>
  <si>
    <t>SC2</t>
  </si>
  <si>
    <t>TMS-33</t>
  </si>
  <si>
    <t>SC2: Total category 1-3 pollution incidents from sewage related premises</t>
  </si>
  <si>
    <t>The penalty applies to annual performance in all years of 2015-20. This will be calculated at PR19 based on actuals for years 1-4 and forecast for year 5. Performance against the commitment will be measured annually.
Rewards in each year over which the ODI applies will be subject to the attainment of zero serious pollution incidents that year. If a category 1 or 2 pollution incident occurs in a given year of 2015-20, a reward may not be earned for performance in the same year. This ‘gateway’ to rewards is applicable on a year-by-year basis and the occurrence of a category 1 or 2 pollution incident in a given year of 2015-20 will not limit the ability to earn rewards in future years.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</si>
  <si>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</si>
  <si>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</si>
  <si>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</si>
  <si>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</si>
  <si>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</si>
  <si>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</si>
  <si>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</si>
  <si>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</si>
  <si>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</si>
  <si>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</si>
  <si>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</si>
  <si>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</si>
  <si>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</si>
  <si>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</si>
  <si>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</si>
  <si>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</si>
  <si>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</si>
  <si>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</si>
  <si>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</si>
  <si>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</si>
  <si>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</si>
  <si>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</si>
  <si>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</si>
  <si>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This is a new measure showing the reduction in the number of properties affected by odour. This is measured using a confirmation of point and area sources via odour dispersion modelling. The ODI is applied annually to the cumulative performance in each year. So, for example, a one year delay in reducing the incidence of odour by one modelled property would incur the annual penalty rate.
The penalty collar and reward caps represent an indicative level of performance associated with the total financial value of the penalty and reward over 2015-20. The penalty collar and reward cap are binding as a total financial magnitude of £3m and £6.66m respectively, over 2015-20 rather than as annual levels of performance. In practice, the collar and cap may be reached through a number of profiles of performance over the AMP.</t>
  </si>
  <si>
    <t>PR14TMSWSWW_SC8</t>
  </si>
  <si>
    <t>SC8</t>
  </si>
  <si>
    <t>TMS-39</t>
  </si>
  <si>
    <t>SC8: Deliver 100% of agreed measures to meet new environmental regulations</t>
  </si>
  <si>
    <t>Non delivery of NEP5</t>
  </si>
  <si>
    <t>The penalty applies to performance at the end of 2015-20. This will be calculated at PR19 based on actuals for years 1-4 and forecasts for year 5 of 2015-20. Performance against the commitment will be measured annually.
This incentive will return 40.4% of the NEP5 2015-20 cost as a result of reductions in scope used to estimate the 27 June 2014 submission. This will be in addition to the 50% of costs returned after the totex menu reward. For the avoidance of doubt, this does not apply to cost increases or to cost reductions as a result of efficiencies.
For further details see the Thames Water PR14 FD final determination company-specific appendix (pages 245-247).</t>
  </si>
  <si>
    <t>PR14TMSWSWW_SC9</t>
  </si>
  <si>
    <t>SC9</t>
  </si>
  <si>
    <t>TMS-40</t>
  </si>
  <si>
    <t>SC9: Reduce the amount of phosphorus entering rivers to help improve aquatic plant and wildlife</t>
  </si>
  <si>
    <t>Kilograms of phosphorus removed per day</t>
  </si>
  <si>
    <t>Penalty rate to be determined by reference to actual costs and benefits using reliable projections as soon as available (and to be included in annual report on outcomes performance no later than 2016-17)
Reward rate to be determined by reference to actual costs and benefits using reliable projections as soon as available (and to be included in annual report on outcomes performance no later than 2016-17)</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</si>
  <si>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</si>
  <si>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</si>
  <si>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</si>
  <si>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</si>
  <si>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</si>
  <si>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</si>
  <si>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</si>
  <si>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</si>
  <si>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</si>
  <si>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</si>
  <si>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</si>
  <si>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</si>
  <si>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</si>
  <si>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</si>
  <si>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</si>
  <si>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</si>
  <si>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</si>
  <si>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</si>
  <si>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</si>
  <si>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</si>
  <si>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</si>
  <si>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</si>
  <si>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</si>
  <si>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The final delivery profile to be agreed after the award of the Main Works contracts, once Thames Water has completed the process to optimise the programme.
For further details see the Thames Water PR14 FD final determination company-specific appendix (pages 252-255).</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</si>
  <si>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</si>
  <si>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</si>
  <si>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</si>
  <si>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</si>
  <si>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</si>
  <si>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</si>
  <si>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</si>
  <si>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</si>
  <si>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</si>
  <si>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</si>
  <si>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</si>
  <si>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</si>
  <si>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</si>
  <si>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</si>
  <si>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</si>
  <si>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</si>
  <si>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</si>
  <si>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</si>
  <si>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</si>
  <si>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</si>
  <si>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</si>
  <si>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</si>
  <si>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</si>
  <si>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</si>
  <si>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</si>
  <si>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</si>
  <si>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</si>
  <si>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</si>
  <si>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</si>
  <si>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</si>
  <si>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</si>
  <si>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</si>
  <si>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</si>
  <si>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</si>
  <si>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</si>
  <si>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</si>
  <si>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</si>
  <si>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</si>
  <si>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</si>
  <si>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</si>
  <si>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</si>
  <si>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</si>
  <si>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</si>
  <si>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</si>
  <si>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</si>
  <si>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</si>
  <si>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 xml:space="preserve">Penalty 1: £6.5m in each of years 4 and 5.
Penalty 2: additional £20.5m applicable in year 5 (total 2015-20 allowed cost in ACTS adjustment plus premium).
For further details see the Thames Water PR14 FD final determination company-specific appendix (pages 264-267).
</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</si>
  <si>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</si>
  <si>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</si>
  <si>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</si>
  <si>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</si>
  <si>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</si>
  <si>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</si>
  <si>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</si>
  <si>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</si>
  <si>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</si>
  <si>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</si>
  <si>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</si>
  <si>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</si>
  <si>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</si>
  <si>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</si>
  <si>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</si>
  <si>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</si>
  <si>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</si>
  <si>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</si>
  <si>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</si>
  <si>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</si>
  <si>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</si>
  <si>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</si>
  <si>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</si>
  <si>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</si>
  <si>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</si>
  <si>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</si>
  <si>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The five compliance sub-measures do not contribute to the reward on this index. It is only the number of unwanted customer contacts for water quality that contributes to the reward.
In 2017-18, 2018-19 and 2019-20 United Utilities will incur a penalty if its performance on mean zonal compliance is 99.95% or below regardless of the overall level of the index.
Incentive rates - water quality service index
Penalty: 0.770
Reward: 0.417
Incentive rates - mean zonal compliance sub-measure
Penalty: 0.770
Reward: not applicable
For further details see the United Utilities PR14 FD final determination company-specific appendix (pages 149-153).</t>
  </si>
  <si>
    <t>PR14UUWSW_B1</t>
  </si>
  <si>
    <t>You have a reliable supply of water now and in the future</t>
  </si>
  <si>
    <t>UU-04</t>
  </si>
  <si>
    <t>B1: Average minutes supply lost per property (a year)</t>
  </si>
  <si>
    <t>Mins:secs supply lost per property per year</t>
  </si>
  <si>
    <t>Unit of measure: number of minutes and seconds - for example, mm:ss. In the wholesale water delivery plan, where the historic performance and targets are shown, the measure is reported as whole minutes and seconds, that is 17:55 is equivalent to 17 minutes and 55 seconds. In the business plan tables, such as W1, W2 and W2a that are reported in Excel format, the numbers are reported to three decimal places, so 17:55 becomes 17.917.
For further details see the United Utilities PR14 FD final determination company-specific appendix (pages 154-156).</t>
  </si>
  <si>
    <t>PR14UUWSW_B2</t>
  </si>
  <si>
    <t>UU-05</t>
  </si>
  <si>
    <t>B2: Reliable water service index</t>
  </si>
  <si>
    <t>Reliable water service index (UU bespoke)</t>
  </si>
  <si>
    <t>For further details see United Utilities PR14 FD final determination company-specific appendix (pages 156-160)</t>
  </si>
  <si>
    <t>PR14UUWSW_B3</t>
  </si>
  <si>
    <t>UU-06</t>
  </si>
  <si>
    <t>B3: Security of supply index (SoSI)</t>
  </si>
  <si>
    <t>The Ofwat SoSI KPI rounds to the nearest whole number, United Utilities has used the index to three decimal places for the measure to ensure the incentive is scalable.
For further details see the United Utilities PR14 FD final determination company-specific appendix (pages 160-162).</t>
  </si>
  <si>
    <t>PR14UUWSW_B4</t>
  </si>
  <si>
    <t>UU-07</t>
  </si>
  <si>
    <t>B4: Total leakage at or below target</t>
  </si>
  <si>
    <t>Megalitres per day (Ml/d) variance from target</t>
  </si>
  <si>
    <t>For further details see United Utilities PR14 FD final determination company-specific appendix (pages 163-164).</t>
  </si>
  <si>
    <t>PR14UUWSW_B5</t>
  </si>
  <si>
    <t>UU-08</t>
  </si>
  <si>
    <t>B5: Resilience of impounding reservoirs</t>
  </si>
  <si>
    <t>Aggregate (cumulative) reduction in risk</t>
  </si>
  <si>
    <t>For further details see United Utilities PR14 FD final determination company-specific appendix (pages 165-166).</t>
  </si>
  <si>
    <t>PR14UUWSW_B6</t>
  </si>
  <si>
    <t>UU-09</t>
  </si>
  <si>
    <t>B6: Thirlmere transfer into West Cumbria</t>
  </si>
  <si>
    <t>% project complete based on earned value tied to milestones</t>
  </si>
  <si>
    <t>The unit of measure is percentage progress to completion, measured to zero decimal places. The PC targets have been developed based on the latest available project delivery plan. This gives a project in use date of 31 March 2022 (FY22).
For further details see the United Utilities PR14 FD final determination company-specific appendix (pages 167-170).</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</si>
  <si>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</si>
  <si>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</si>
  <si>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</si>
  <si>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</si>
  <si>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</si>
  <si>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For further details see United Utilities PR14 FD final determination company-specific appendix (pages 171-175).</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</si>
  <si>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</si>
  <si>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</si>
  <si>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</si>
  <si>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</si>
  <si>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</si>
  <si>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</si>
  <si>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</si>
  <si>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</si>
  <si>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</si>
  <si>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</si>
  <si>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</si>
  <si>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</si>
  <si>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</si>
  <si>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</si>
  <si>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</si>
  <si>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For further details see United Utilities PR14 FD final determination company-specific appendix (pages 180-182).</t>
  </si>
  <si>
    <t>PR14UUWSWW_S-A2</t>
  </si>
  <si>
    <t>UU-14</t>
  </si>
  <si>
    <t>S-A2: Wastewater network performance index</t>
  </si>
  <si>
    <t>Wastewater network performance index (UU bespoke)</t>
  </si>
  <si>
    <t>For further details see United Utilities PR14 FD final determination company-specific appendix (pages 182-184).</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</si>
  <si>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</si>
  <si>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</si>
  <si>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</si>
  <si>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</si>
  <si>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</si>
  <si>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</si>
  <si>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</si>
  <si>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</si>
  <si>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</si>
  <si>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For further details see United Utilities PR14 FD final determination company-specific appendix (pages 186-187).</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</si>
  <si>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</si>
  <si>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</si>
  <si>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</si>
  <si>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</si>
  <si>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</si>
  <si>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To ensure the penalties are proportionate to any delay which has incurred, a sliding scale will be applied to the annual penalty as follows:
• 25% for 1-90 days
• 50% for 91-180 days
• 75% for 181-270 days
• 100% for 271-365 days.
For further details see United Utilities PR14 FD final determination company-specific appendix (pages 188-190).</t>
  </si>
  <si>
    <t>PR14UUWSWW_S-D1</t>
  </si>
  <si>
    <t>UU-18</t>
  </si>
  <si>
    <t>S-D1: Protecting rivers from deterioration due to population growth (includes Davyhulme non-delivery penalty)</t>
  </si>
  <si>
    <t>Kilometers (km) rivers protected from deterioration</t>
  </si>
  <si>
    <t>For further details see United Utilities PR14 FD final determination company-specific appendix (pages 191-192).</t>
  </si>
  <si>
    <t>PR14UUWSWW_S-D2</t>
  </si>
  <si>
    <t>UU-19</t>
  </si>
  <si>
    <t>S-D2: Maintaining our wastewater treatment works (includes Oldham and Royton WwTWs special cost factor claims)</t>
  </si>
  <si>
    <t>Maintaining WwTWs index (UU bespoke)</t>
  </si>
  <si>
    <t>For further details see United Utilities PR14 FD final determination company-specific appendix (pages 193-195).</t>
  </si>
  <si>
    <t>PR14UUWSWW_S-D3</t>
  </si>
  <si>
    <t>UU-20</t>
  </si>
  <si>
    <t>S-D3: Contribution to rivers improved - wastewater programme (includes Oldham, Royton and Windermere)</t>
  </si>
  <si>
    <t>To ensure the penalties are proportionate to any delay that has incurred, a sliding scale will be applied to the annual penalty as follows:
• 25% for 1-90 days
• 50% for 91-180 days
• 75% for 181-270 days
• 100% for 271-365 days.
For further details see United Utilities PR14 FD final determination company-specific appendix (pages 195-197).</t>
  </si>
  <si>
    <t>PR14UUWSWW_S-D4a</t>
  </si>
  <si>
    <t>S-D4a</t>
  </si>
  <si>
    <t>UU-21</t>
  </si>
  <si>
    <t>S-D4a: Wastewater serious (category 1 and 2) pollution incidents</t>
  </si>
  <si>
    <t>For further details see United Utilities PR14 FD final determination company-specific appendix (pages 197-199).</t>
  </si>
  <si>
    <t>PR14UUWSWW_S-D4b</t>
  </si>
  <si>
    <t>S-D4b</t>
  </si>
  <si>
    <t>UU-22</t>
  </si>
  <si>
    <t>S-D4b: Wastewater category 3 pollution incidents</t>
  </si>
  <si>
    <t>For further details see United Utilities PR14 FD final determination company-specific appendix (pages 199-201).</t>
  </si>
  <si>
    <t>PR14UUWSWW_S-D5</t>
  </si>
  <si>
    <t>S-D5</t>
  </si>
  <si>
    <t>UU-23</t>
  </si>
  <si>
    <t>S-D5: Satisfactory sludge disposal</t>
  </si>
  <si>
    <t>For further details see United Utilities PR14 FD final determination company-specific appendix (pages 201-203).</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</si>
  <si>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</si>
  <si>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</si>
  <si>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</si>
  <si>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</si>
  <si>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</si>
  <si>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</si>
  <si>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</si>
  <si>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</si>
  <si>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</si>
  <si>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For further details see United Utilities PR14 FD final determination company-specific appendix (pages 205-208).</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</si>
  <si>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</si>
  <si>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</si>
  <si>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</si>
  <si>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</si>
  <si>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</si>
  <si>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</si>
  <si>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</si>
  <si>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</si>
  <si>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</si>
  <si>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</si>
  <si>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</si>
  <si>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</si>
  <si>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</si>
  <si>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</si>
  <si>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</si>
  <si>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</si>
  <si>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</si>
  <si>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</si>
  <si>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</si>
  <si>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</si>
  <si>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</si>
  <si>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</si>
  <si>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</si>
  <si>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</si>
  <si>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</si>
  <si>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</si>
  <si>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</si>
  <si>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</si>
  <si>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</si>
  <si>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</si>
  <si>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</si>
  <si>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</si>
  <si>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</si>
  <si>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</si>
  <si>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</si>
  <si>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</si>
  <si>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</si>
  <si>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</si>
  <si>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</si>
  <si>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</si>
  <si>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</si>
  <si>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</si>
  <si>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</si>
  <si>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</si>
  <si>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</si>
  <si>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</si>
  <si>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</si>
  <si>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</si>
  <si>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</si>
  <si>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For further details see Dŵr Cymru PR14 FD final determination company-specific appendix (pages 145-148).</t>
  </si>
  <si>
    <t>PR14WSHWSW_F2</t>
  </si>
  <si>
    <t>WSH-11</t>
  </si>
  <si>
    <t>F2: Leakage</t>
  </si>
  <si>
    <t>Warning: reward deadband and cap values printed in the wrong order on page 149 of the Dŵr Cymru PR14 FD final determination company-specific appendix.
For further details pages 149-150.</t>
  </si>
  <si>
    <t>PR14WSHWSW_F3</t>
  </si>
  <si>
    <t>F3</t>
  </si>
  <si>
    <t>WSH-12</t>
  </si>
  <si>
    <t>F3: Asset resilience - % of critical assets that are resilient against a set of criteria</t>
  </si>
  <si>
    <t>% critical assets that are resilient against a set of criteria</t>
  </si>
  <si>
    <t>For further details see Dŵr Cymru PR14 FD final determination company-specific appendix (pages 150-151).</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</si>
  <si>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</si>
  <si>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</si>
  <si>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</si>
  <si>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</si>
  <si>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</si>
  <si>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</si>
  <si>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</si>
  <si>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</si>
  <si>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</si>
  <si>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Surface water removed expressed in no. props equivalent</t>
  </si>
  <si>
    <t>PR14WSHWSWW_C2</t>
  </si>
  <si>
    <t>WSH-16</t>
  </si>
  <si>
    <t>PR14WSHWSWW_D1</t>
  </si>
  <si>
    <t>Best in class customer service</t>
  </si>
  <si>
    <t>WSH-17</t>
  </si>
  <si>
    <t>D1: Service incentive mechanism</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</si>
  <si>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</si>
  <si>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</si>
  <si>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</si>
  <si>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</si>
  <si>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</si>
  <si>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</si>
  <si>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</si>
  <si>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</si>
  <si>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</si>
  <si>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</si>
  <si>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</si>
  <si>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</si>
  <si>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</si>
  <si>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For further details see Dŵr Cymru PR14 FD final determination company-specific appendix (pages 165-168).</t>
  </si>
  <si>
    <t>PR14WSHWSWW_F3</t>
  </si>
  <si>
    <t>WSH-23</t>
  </si>
  <si>
    <t>Welsh Water is not receiving any penalties until the end of the period.
The maximum penalty is £11m.</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</si>
  <si>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</si>
  <si>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</si>
  <si>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</si>
  <si>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</si>
  <si>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</si>
  <si>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</si>
  <si>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</si>
  <si>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</si>
  <si>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</si>
  <si>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</si>
  <si>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</si>
  <si>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</si>
  <si>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</si>
  <si>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</si>
  <si>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</si>
  <si>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</si>
  <si>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</si>
  <si>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</si>
  <si>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</si>
  <si>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</si>
  <si>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</si>
  <si>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</si>
  <si>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</si>
  <si>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</si>
  <si>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</si>
  <si>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</si>
  <si>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</si>
  <si>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</si>
  <si>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</si>
  <si>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</si>
  <si>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</si>
  <si>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To be based on the flows recorded in the meter that measures the transfer from Mere to Whitesheet (DF034). Only transfers that occur when the groundwater level at the Burton observation borehole is below 103.75m AOD will be counted in the incentive.
Unlike other ODIs, the purpose of this incentive is not as such to discourage or penalise poor performance but instead, following the principles of the Abstraction Incentive Mechanism methodology, to recognise the environmental significance (externalities) of exporting water from the Mere area.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</si>
  <si>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</si>
  <si>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</si>
  <si>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</si>
  <si>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</si>
  <si>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</si>
  <si>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</si>
  <si>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</si>
  <si>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</si>
  <si>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</si>
  <si>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</si>
  <si>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</si>
  <si>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</si>
  <si>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</si>
  <si>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</si>
  <si>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Cap of 1 ban per AMP period. Not applicable if the weather is drier than that experienced in 1975/76 as this is the design standard for the reliability of supplies (see final WRMP - June 2014).</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</si>
  <si>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</si>
  <si>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</si>
  <si>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</si>
  <si>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</si>
  <si>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</si>
  <si>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</si>
  <si>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</si>
  <si>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Penalty 1 (timing delays): £76.60 number of properties/year
Penalty 2 (non-delivery): £2,445 number of properties/year
Incentives to be determined at PR19 based on the extent of completion of the integrated supply grid and, if relevant, expected date of completion. If improvements not delivered at this point timing delay penalties will apply for each year’s delay until expected completion.
If substantive progress toward delivery cannot be demonstrated with a plan to deliver the original committed performance level at this point the non-delivery penalty will apply pro-rata for the scale of non-delivery.</t>
  </si>
  <si>
    <t>PR14WSXWSW_D5</t>
  </si>
  <si>
    <t>WSX-08</t>
  </si>
  <si>
    <t>D5: Water main bursts</t>
  </si>
  <si>
    <t>No. of water main bursts per year</t>
  </si>
  <si>
    <t>&lt;1,876</t>
  </si>
  <si>
    <t>&lt;1,993</t>
  </si>
  <si>
    <t>PR14WSXWSW_F1</t>
  </si>
  <si>
    <t>WSX-09</t>
  </si>
  <si>
    <t>F1: Volume of water leaked</t>
  </si>
  <si>
    <t>Note: the penalty collar values have been taken from the corrigendum to the company specific appendix that accompanied the Notification by the Water Services Regulation Authority of its determination of Price Controls for Retail Activities and for Wholesale Activities for Wessex Water Services Limited (published 13 February 2015)</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</si>
  <si>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</si>
  <si>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</si>
  <si>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</si>
  <si>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</si>
  <si>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</si>
  <si>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</si>
  <si>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</si>
  <si>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</si>
  <si>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</si>
  <si>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</si>
  <si>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</si>
  <si>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</si>
  <si>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</si>
  <si>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A binary annual penalty is applied if performance falls under 99.95%.</t>
  </si>
  <si>
    <t>PR14WSXWSWW_A1</t>
  </si>
  <si>
    <t>Improved bathing waters</t>
  </si>
  <si>
    <t>WSX-13</t>
  </si>
  <si>
    <t>A1: Agreed schemes delivered (named outputs with bathing water drivers in the NEP)</t>
  </si>
  <si>
    <t>% of agreed schemes delivered (NEP bathing water)</t>
  </si>
  <si>
    <t>-</t>
  </si>
  <si>
    <t>Cumulative target. Schemes listed in the NEP Phase 4.</t>
  </si>
  <si>
    <t>PR14WSXWSWW_A2</t>
  </si>
  <si>
    <t>WSX-14</t>
  </si>
  <si>
    <t>A2: Beaches passing EU standards</t>
  </si>
  <si>
    <t>% bathing waters meeting the revised BWD standards</t>
  </si>
  <si>
    <t>PR14WSXWSWW_B1</t>
  </si>
  <si>
    <t>WSX-15</t>
  </si>
  <si>
    <t>B1: The EA’s Environmental Performance Assessment (reward mechanism based on pollution incidents)</t>
  </si>
  <si>
    <t>EA’s Environmental Performance Assessment standing</t>
  </si>
  <si>
    <t>Industry leading</t>
  </si>
  <si>
    <t>Ind leading</t>
  </si>
  <si>
    <t>Below average</t>
  </si>
  <si>
    <t>Above average</t>
  </si>
  <si>
    <t>0/67</t>
  </si>
  <si>
    <t>0/0</t>
  </si>
  <si>
    <t>The penalty will be capped to a maximum of three applications during the AMP.
Environment Agency’s ratings are ‘industry leading’; ‘above average’; ‘below average’ and ‘poor performing’.
The assessment includes sewage treatment work compliance with discharge permits. In line with the expectations of the Environment Agency, Wessex Water must target 100% compliance with numeric discharge permits from 2015-16.
Reward mechanism applicable if performance is 0 (zero) Category 1 and 2 pollution incidents and less than 67 Category 3 pollution incidents (0/67) from wastewater assets as measured in MD109.</t>
  </si>
  <si>
    <t>PR14WSXWSWW_B2</t>
  </si>
  <si>
    <t>WSX-16</t>
  </si>
  <si>
    <t>B2: Monitoring CSOs</t>
  </si>
  <si>
    <t>% CSOs presenting environmental risk with EDM installed</t>
  </si>
  <si>
    <t>Measurement on a cumulative basis. List of individual CSOs will be in the NEP Phase 5 to be published in January 2016.
Current number of CSOs monitored is 359 (33%). End of AMP target is to monitor 1073 (100%) CSOs which present a risk to the environment.</t>
  </si>
  <si>
    <t>PR14WSXWSWW_B3</t>
  </si>
  <si>
    <t>WSX-17</t>
  </si>
  <si>
    <t>B3: River water quality improved</t>
  </si>
  <si>
    <t>No. water bodies improved through WwTW investments</t>
  </si>
  <si>
    <t>PC for number of water bodies improved is cumulative.
Customer Advisory Panel will review performance during years 3 and 4 for adjustments (penalties or rewards).</t>
  </si>
  <si>
    <t>PR14WSXWSWW_C1</t>
  </si>
  <si>
    <t>Sewer flooding</t>
  </si>
  <si>
    <t>WSX-18</t>
  </si>
  <si>
    <t>C1: Internal flooding incidents</t>
  </si>
  <si>
    <t>No. of internal sewer flooding incidents / 10,000 properties</t>
  </si>
  <si>
    <t>0.01 nr</t>
  </si>
  <si>
    <t>PC includes all incidents arising from assets transferred under S105A of the Water Industry Act.</t>
  </si>
  <si>
    <t>PR14WSXWSWW_C2</t>
  </si>
  <si>
    <t>WSX-19</t>
  </si>
  <si>
    <t>C2: Risk of flooding from public sewers due to hydraulic inadequacy</t>
  </si>
  <si>
    <t>Flooding risk as measured by sewer flooding risk grid</t>
  </si>
  <si>
    <t>&gt;60,781</t>
  </si>
  <si>
    <t>This is a new measure. PC to be rebased at 2014-15 actual end of year position.
Deadbands set at +/- 20% of starting risk score.
Binary penalty for failing to keep below +20% of starting risk score. Per point reward for each point below -20% of starting risk score.
Penalty: £10,400,000
Reward: £7,400 per risk score</t>
  </si>
  <si>
    <t>PR14WSXWSWW_C3a</t>
  </si>
  <si>
    <t>C3a</t>
  </si>
  <si>
    <t>WSX-20a</t>
  </si>
  <si>
    <t>C3a: North Bristol Sewer Scheme - Frome catchment</t>
  </si>
  <si>
    <t>Scheme delivery - Frome catchment</t>
  </si>
  <si>
    <t xml:space="preserve">In line with the Bristol sewerage strategy, additional capacity will be created in the Frome and Trym catchments. The Frome catchment scheme will be delivered within AMP6 and the Trym catchment scheme in 2022-23.
In the event that the Frome scheme is not delivered within the period, the annual penalty will apply from 2019-20 and for each year until the scheme has been delivered. If substantive progress towards delivery cannot be demonstrated at this point the full non-delivery penalty will apply instead of the penalty for delay.
Penalty for delay - Frome: £1.86m/year
Penalty for non-delivery - Frome: £24.917m
</t>
  </si>
  <si>
    <t>PR14WSXWSWW_C3b</t>
  </si>
  <si>
    <t>C3b</t>
  </si>
  <si>
    <t>WSX-20b</t>
  </si>
  <si>
    <t>C3b: North Bristol Sewer Scheme - Trym catchment</t>
  </si>
  <si>
    <t>Scheme delivery - Trym catchment</t>
  </si>
  <si>
    <t>In line with the Bristol sewerage strategy, additional capacity will be created in the Frome and Trym catchments. A milestone for the Trym catchment has been introduced in 2017-18 which requires the company to demonstrate, in line with its delivery plan, that the design, consultation and construction of the Trym scheme has been progressed.
If the Trym scheme is not on-track for delivery in line with the milestone, an annual penalty as outlined in the table above will be applied for each year of delay. If the milestone is not reached by the end of the AMP period then the penalty for non-delivery will be applied.
Penalty for delay - Trym: £0.97m/year
Penalty for non-delivery - Trym: £14.083m</t>
  </si>
  <si>
    <t>PR14WSXWSWW_D1</t>
  </si>
  <si>
    <t>WSX-21</t>
  </si>
  <si>
    <t>D1: Collapses and bursts on sewer network</t>
  </si>
  <si>
    <t>No. of sewer collapses and rising main bursts</t>
  </si>
  <si>
    <t>&lt;300</t>
  </si>
  <si>
    <t>Rolling 5-year average. PC excludes transferred S105A sewers and rising mains.</t>
  </si>
  <si>
    <t>PR14WSXWSWW_E1</t>
  </si>
  <si>
    <t>Carbon footprint</t>
  </si>
  <si>
    <t>WSX-22</t>
  </si>
  <si>
    <t>E1: Greenhouse gas emissions (annual greenhouse gas emissions from operational services)</t>
  </si>
  <si>
    <t>PR14WSXWSWW_E2</t>
  </si>
  <si>
    <t>WSX-23</t>
  </si>
  <si>
    <t>E2: Proportion of energy self-generated</t>
  </si>
  <si>
    <t>% of energy (electricty and gas) self-generated</t>
  </si>
  <si>
    <t>Includes self-supplied renewable energy generation and exported energy generation.</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</si>
  <si>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</si>
  <si>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</si>
  <si>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</si>
  <si>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</si>
  <si>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</si>
  <si>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</si>
  <si>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</si>
  <si>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</si>
  <si>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</si>
  <si>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</si>
  <si>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</si>
  <si>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</si>
  <si>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</si>
  <si>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</si>
  <si>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</si>
  <si>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</si>
  <si>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</si>
  <si>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</si>
  <si>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</si>
  <si>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</si>
  <si>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</si>
  <si>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</si>
  <si>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</si>
  <si>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</si>
  <si>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</si>
  <si>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</si>
  <si>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</si>
  <si>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</si>
  <si>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</si>
  <si>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</si>
  <si>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</si>
  <si>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</si>
  <si>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</si>
  <si>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</si>
  <si>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</si>
  <si>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</si>
  <si>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</si>
  <si>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</si>
  <si>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</si>
  <si>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</si>
  <si>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</si>
  <si>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</si>
  <si>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</si>
  <si>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</si>
  <si>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</si>
  <si>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</si>
  <si>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</si>
  <si>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</si>
  <si>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</si>
  <si>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</si>
  <si>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</si>
  <si>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</si>
  <si>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</si>
  <si>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</si>
  <si>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</si>
  <si>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</si>
  <si>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</si>
  <si>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</si>
  <si>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</si>
  <si>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</si>
  <si>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</si>
  <si>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</si>
  <si>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</si>
  <si>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</si>
  <si>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</si>
  <si>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</si>
  <si>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</si>
  <si>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</si>
  <si>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</si>
  <si>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</si>
  <si>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</si>
  <si>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</si>
  <si>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</si>
  <si>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</si>
  <si>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</si>
  <si>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</si>
  <si>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</si>
  <si>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Reward (incentive rate): 5% of totex for each eligible intervention</t>
  </si>
  <si>
    <t>PR14YKYWSW_WC3</t>
  </si>
  <si>
    <t>YKY-11</t>
  </si>
  <si>
    <t>WC3: Amount of land conserved and enhanced (note: PC is part of a total commitment at Appointee level - see also SB5)</t>
  </si>
  <si>
    <t>No. of hectares of land conserved &amp; enhanced (cumulative)</t>
  </si>
  <si>
    <t>PR14YKYWSW_WC4</t>
  </si>
  <si>
    <t>YKY-12</t>
  </si>
  <si>
    <t>WC4: Recreational visitor satisfaction</t>
  </si>
  <si>
    <t>Asessment of customer satisfaction (qualitative survey)</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</si>
  <si>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</si>
  <si>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</si>
  <si>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</si>
  <si>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</si>
  <si>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</si>
  <si>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</si>
  <si>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</si>
  <si>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</si>
  <si>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</si>
  <si>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WD2: Proportion of waste diverted from landfill (note: PC is part of a total commitment at Appointee level - see also SC2 and RC2)</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</si>
  <si>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</si>
  <si>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</si>
  <si>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</si>
  <si>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</si>
  <si>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</si>
  <si>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</si>
  <si>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</si>
  <si>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</si>
  <si>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</si>
  <si>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</si>
  <si>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</si>
  <si>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</si>
  <si>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</si>
  <si>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</si>
  <si>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</si>
  <si>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</si>
  <si>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</si>
  <si>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</si>
  <si>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</si>
  <si>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</si>
  <si>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</si>
  <si>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</si>
  <si>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</si>
  <si>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</si>
  <si>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</si>
  <si>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</si>
  <si>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</si>
  <si>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</si>
  <si>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</si>
  <si>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</si>
  <si>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</si>
  <si>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</si>
  <si>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</si>
  <si>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</si>
  <si>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</si>
  <si>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</si>
  <si>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</si>
  <si>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</si>
  <si>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</si>
  <si>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</si>
  <si>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</si>
  <si>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</si>
  <si>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</si>
  <si>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</si>
  <si>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</si>
  <si>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</si>
  <si>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</si>
  <si>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</si>
  <si>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</si>
  <si>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</si>
  <si>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</si>
  <si>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</si>
  <si>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</si>
  <si>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</si>
  <si>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</si>
  <si>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</si>
  <si>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</si>
  <si>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</si>
  <si>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</si>
  <si>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</si>
  <si>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</si>
  <si>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</si>
  <si>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</si>
  <si>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</si>
  <si>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</si>
  <si>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</si>
  <si>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</si>
  <si>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</si>
  <si>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</si>
  <si>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</si>
  <si>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</si>
  <si>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</si>
  <si>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</si>
  <si>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</si>
  <si>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</si>
  <si>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</si>
  <si>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</si>
  <si>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</si>
  <si>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</si>
  <si>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</si>
  <si>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</si>
  <si>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</si>
  <si>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</si>
  <si>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</si>
  <si>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</si>
  <si>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</si>
  <si>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</si>
  <si>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</si>
  <si>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</si>
  <si>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Submissions and all queries should be sent to:</t>
  </si>
  <si>
    <t>FinanceAndGovernance@ofwat.gsi.gov.uk</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</si>
  <si>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</si>
  <si>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</si>
  <si>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</si>
  <si>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</si>
  <si>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</si>
  <si>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</si>
  <si>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</si>
  <si>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</si>
  <si>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3A - 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</si>
  <si>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</si>
  <si>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</si>
  <si>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</si>
  <si>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</si>
  <si>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</si>
  <si>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</si>
  <si>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</si>
  <si>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</si>
  <si>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</si>
  <si>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</si>
  <si>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</si>
  <si>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</si>
  <si>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</si>
  <si>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</si>
  <si>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</si>
  <si>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</si>
  <si>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</si>
  <si>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</si>
  <si>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</si>
  <si>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</si>
  <si>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</si>
  <si>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</si>
  <si>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</si>
  <si>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</si>
  <si>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</si>
  <si>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</si>
  <si>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</si>
  <si>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</si>
  <si>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</si>
  <si>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</si>
  <si>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</si>
  <si>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Copied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</si>
  <si>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</si>
  <si>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</si>
  <si>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</si>
  <si>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</si>
  <si>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</si>
  <si>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</si>
  <si>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</si>
  <si>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Includes rental income and income from investments (eg, share income); excludes net interest and profit on disposals on fixed assets.</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</si>
  <si>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</si>
  <si>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</si>
  <si>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</si>
  <si>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</si>
  <si>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</si>
  <si>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</si>
  <si>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</si>
  <si>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</si>
  <si>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</si>
  <si>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</si>
  <si>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</si>
  <si>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</si>
  <si>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</si>
  <si>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</si>
  <si>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</si>
  <si>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</si>
  <si>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</si>
  <si>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</si>
  <si>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</si>
  <si>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</si>
  <si>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</si>
  <si>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</si>
  <si>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</si>
  <si>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</si>
  <si>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</si>
  <si>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</si>
  <si>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</si>
  <si>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</si>
  <si>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</si>
  <si>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</si>
  <si>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</si>
  <si>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</si>
  <si>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</si>
  <si>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</si>
  <si>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</si>
  <si>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</si>
  <si>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</si>
  <si>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</si>
  <si>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</si>
  <si>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</si>
  <si>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</si>
  <si>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</si>
  <si>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</si>
  <si>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</si>
  <si>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</si>
  <si>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</si>
  <si>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</si>
  <si>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</si>
  <si>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</si>
  <si>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</si>
  <si>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</si>
  <si>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</si>
  <si>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</si>
  <si>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</si>
  <si>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</si>
  <si>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</si>
  <si>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</si>
  <si>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</si>
  <si>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</si>
  <si>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asset it should be shown in this line.
</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</si>
  <si>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</si>
  <si>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</si>
  <si>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</si>
  <si>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</si>
  <si>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Overdraft balances should not be netted off as it should be included separately in ‘Trade &amp; other payables’.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</si>
  <si>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</si>
  <si>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</si>
  <si>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</si>
  <si>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</si>
  <si>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</si>
  <si>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</si>
  <si>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</si>
  <si>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</si>
  <si>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</si>
  <si>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</si>
  <si>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</si>
  <si>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liability it should be shown in this line.
</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</si>
  <si>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</si>
  <si>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</si>
  <si>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</si>
  <si>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and 28.</t>
  </si>
  <si>
    <t>Total assets employed by the business under the historical cost accounting convention. Equal to the sum of table 1C lines 7, 20 and 29.</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</si>
  <si>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</si>
  <si>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</si>
  <si>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30.</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</si>
  <si>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</si>
  <si>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</si>
  <si>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</si>
  <si>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</si>
  <si>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</si>
  <si>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</si>
  <si>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</si>
  <si>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</si>
  <si>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</si>
  <si>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</si>
  <si>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</si>
  <si>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</si>
  <si>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</si>
  <si>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</si>
  <si>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</si>
  <si>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</si>
  <si>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</si>
  <si>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</si>
  <si>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</si>
  <si>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</si>
  <si>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</si>
  <si>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</si>
  <si>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</si>
  <si>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</si>
  <si>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</si>
  <si>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</si>
  <si>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negative value of amortisation relating to grants and contributions.</t>
  </si>
  <si>
    <t>The total movement in working capital.</t>
  </si>
  <si>
    <t>Total pension contributions paid in the year.</t>
  </si>
  <si>
    <t>The negative value of any other non-cash profit and loss items which affect operating profit. This will include, but is not restricted to:
• movements in provisions; and
• the difference between pension contributions and the charge (to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</si>
  <si>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</si>
  <si>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</si>
  <si>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</si>
  <si>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</si>
  <si>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</si>
  <si>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</si>
  <si>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The total amount of grants and other contributions received for fixed asset purchases in the year.</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</si>
  <si>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</si>
  <si>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</si>
  <si>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</si>
  <si>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</si>
  <si>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</si>
  <si>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</si>
  <si>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</si>
  <si>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</si>
  <si>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</si>
  <si>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</si>
  <si>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</si>
  <si>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</si>
  <si>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</si>
  <si>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</si>
  <si>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</si>
  <si>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</si>
  <si>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</si>
  <si>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</si>
  <si>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</si>
  <si>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</si>
  <si>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</si>
  <si>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</si>
  <si>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</si>
  <si>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</si>
  <si>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</si>
  <si>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</si>
  <si>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1
2
3
4
5
6
7
8
9
10
11
12
13</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</si>
  <si>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</si>
  <si>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</si>
  <si>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</si>
  <si>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</si>
  <si>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1.</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</si>
  <si>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</si>
  <si>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</si>
  <si>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</si>
  <si>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Table 1E line 10 divided by the principal sum outstanding as at 31 March for fixed, floating and index linked instruments on which interest payments are calculated.</t>
  </si>
  <si>
    <t>2A - Segmental income statement</t>
  </si>
  <si>
    <t>Retail</t>
  </si>
  <si>
    <t>Wholesale</t>
  </si>
  <si>
    <t>Consistency validations</t>
  </si>
  <si>
    <t>Other validations calcs</t>
  </si>
  <si>
    <t>Household</t>
  </si>
  <si>
    <t>Non-Household</t>
  </si>
  <si>
    <t>Revenue - price control</t>
  </si>
  <si>
    <t>The total of table 2A line 1 &amp; line 2 should equal table 1A line 1.</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</si>
  <si>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</si>
  <si>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</si>
  <si>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</si>
  <si>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</si>
  <si>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</si>
  <si>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</si>
  <si>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</si>
  <si>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</si>
  <si>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Service charges/ discharge consents</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</si>
  <si>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</si>
  <si>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</si>
  <si>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</si>
  <si>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</si>
  <si>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</si>
  <si>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</si>
  <si>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</si>
  <si>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</si>
  <si>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</si>
  <si>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</si>
  <si>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</si>
  <si>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</si>
  <si>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</si>
  <si>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</si>
  <si>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</si>
  <si>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</si>
  <si>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</si>
  <si>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</si>
  <si>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</si>
  <si>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Any other operating costs (ie. excluding interest, taxation and local authority rates).</t>
  </si>
  <si>
    <t>The cost of local authority rates. This should include both the local authority rates, cumulo rates and sewerage site rates (where appropriate).</t>
  </si>
  <si>
    <t>Total operating costs excluding third party services.   The sum of table 2B lines 1 to 6.</t>
  </si>
  <si>
    <t>Operating expenditure for providing third party services. E.g. Bulk supplies, supplies of non-potable water and rechargeable works where the appointee is a monopoly supplier.</t>
  </si>
  <si>
    <t>Capital expenditure on infrastructure assets excluding third party capex to maintain the long term capability of assets and to deliver base levels of service.</t>
  </si>
  <si>
    <t>Capital expenditure on non-infrastructure assets excluding third party capex to maintain the long term capability of assets and to deliver base levels of service.</t>
  </si>
  <si>
    <t>Any capital expenditure on infrastructure assets other than defined in table 2B line 10 excluding third party capex.</t>
  </si>
  <si>
    <t>Any capital expenditure on non-infrastructure assets other than defined in table 2B line 11 excluding third party capex.</t>
  </si>
  <si>
    <t>Total gross capital expenditure excluding third party services.  The sum of table 2B lines 10 to 13.</t>
  </si>
  <si>
    <t>Capital expenditure for providing third party services. E.g. Bulk supplies, supplies of non-potable water and rechargeable works where the appointee is a monopoly supplier.</t>
  </si>
  <si>
    <t>The sum of table 2B lines 14 and 15.</t>
  </si>
  <si>
    <t>The sum of table 2B lines 9 and 16 minus 17.</t>
  </si>
  <si>
    <t>Actual pension deficit recovery payments including costs capitalised and any group recharges for pension deficit costs.</t>
  </si>
  <si>
    <t>Other cash items not including in the accounting charge.</t>
  </si>
  <si>
    <t>The sum of table 2B lines 18 to 20.</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</si>
  <si>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</si>
  <si>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</si>
  <si>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</si>
  <si>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</si>
  <si>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</si>
  <si>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</si>
  <si>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</si>
  <si>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</si>
  <si>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</si>
  <si>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</si>
  <si>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The costs associated with providing the following services for the appointee’s household customers (as defined in paragraph 2.5 of RAG 2).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</si>
  <si>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 xml:space="preserve">The costs associated with providing the following services for non-household customers (as defined in paragraph 2.5 of RAG 2).
• Billing.
• Payment handling, remittance and cash handling.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
</t>
  </si>
  <si>
    <t xml:space="preserve">1
2
3
4
5
6
7
8
9
10
11
12
13
14 </t>
  </si>
  <si>
    <t>All costs relating to the management of debt recovery for the appointee’s 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</si>
  <si>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 xml:space="preserve">All costs relating to the management of debt recovery for non-household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
Excludes costs incurred relating to the management of debt recovery for a third party’s customers (eg. where a WoC manages debt on behalf of a WaSC).
</t>
  </si>
  <si>
    <t>1
2
3
4
5
6
7
8
9
10
11</t>
  </si>
  <si>
    <t xml:space="preserve">The charge for bad and doubtful debts for household customers (as defined in paragraph 2.5 of RAG 2).
This should include only the appointee’s doubtful debts and not doubtful debts relating to a third party. </t>
  </si>
  <si>
    <t xml:space="preserve">The charge for bad and doubtful debts for non-household customers (as defined in paragraph 2.5 of RAG 2).
This should include only the appointee’s doubtful debts and not doubtful debts relating to a third party.
</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</si>
  <si>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</si>
  <si>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</si>
  <si>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</si>
  <si>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Any other operating costs (ie, excluding interest and taxation) incurred serving household customers (as defined in paragraph 2.5 of RAG 2),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</si>
  <si>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 xml:space="preserve">Any other operating costs (ie, excluding interest and taxation) incurred serving non-household customers (as defined in paragraph 2.5 of RAG 2),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
</t>
  </si>
  <si>
    <t>1
2
3
4
5
6
7
8
9
10
11
12
13
14</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</si>
  <si>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</si>
  <si>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</si>
  <si>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</si>
  <si>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</si>
  <si>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</si>
  <si>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</si>
  <si>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</si>
  <si>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</si>
  <si>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</si>
  <si>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</si>
  <si>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</si>
  <si>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</si>
  <si>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</si>
  <si>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</si>
  <si>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</si>
  <si>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2E - Analysis of capital contributions and land sales - wholesale</t>
  </si>
  <si>
    <t>Current year</t>
  </si>
  <si>
    <t>Fully recognised in income statement</t>
  </si>
  <si>
    <t>Fully netted off capex</t>
  </si>
  <si>
    <t>Grants and contributions - water</t>
  </si>
  <si>
    <t>Connection charges (s45)</t>
  </si>
  <si>
    <t>Infrastructure charge receipts (s146)</t>
  </si>
  <si>
    <t>Requisitioned mains (s43, s55 &amp; s56)</t>
  </si>
  <si>
    <t>Diversions (s185)</t>
  </si>
  <si>
    <t>Other Contributions</t>
  </si>
  <si>
    <t>Grants and contributions - wastewater</t>
  </si>
  <si>
    <t>Requisitioned sewers (s100)</t>
  </si>
  <si>
    <t>Brought forward</t>
  </si>
  <si>
    <t>Capitalised in year</t>
  </si>
  <si>
    <t>Amortisation (in income statement)</t>
  </si>
  <si>
    <t>Carried forward</t>
  </si>
  <si>
    <t>Land sales</t>
  </si>
  <si>
    <t>Proceeds from disposals of protected land</t>
  </si>
  <si>
    <t>Contributions received from developer for service connection charges for installing a new service pipe and meter.  (Water Industry Act s45)</t>
  </si>
  <si>
    <t>Infrastructure charges received in the year for new connections. This reflects a contribution to the costs of enhancing the local water network. (Water Industry Act s146)</t>
  </si>
  <si>
    <t>Contributions received from developers to requisition a new water main. (Water Industry Act s43,55 and 56)</t>
  </si>
  <si>
    <t>Contributions received from local authorities, highway authorities and private companies to divert water mains. (Water Industry Act s185)</t>
  </si>
  <si>
    <t>Other contributions received from organisations towards the construction of specific capital projects, e.g. health authorities for fluoridation or government departments for environmental schemes.</t>
  </si>
  <si>
    <t>The sum of table 2E lines 1 to 5.</t>
  </si>
  <si>
    <t>Infrastructure charges received in the year for new connections. This reflects a contribution to the costs of enhancing the local sewerage network. (Water Industry Act s146)</t>
  </si>
  <si>
    <t>Contributions received from developers to requisition a new sewer. (Water Industry Act s100)</t>
  </si>
  <si>
    <t>Contributions received from local authorities, highway authorities and private companies to divert sewers. (Water Industry Act s185)</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</si>
  <si>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</si>
  <si>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</si>
  <si>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</si>
  <si>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</si>
  <si>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</si>
  <si>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</si>
  <si>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</si>
  <si>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</si>
  <si>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</si>
  <si>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</si>
  <si>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</si>
  <si>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</si>
  <si>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</si>
  <si>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</si>
  <si>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</si>
  <si>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</si>
  <si>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</si>
  <si>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</si>
  <si>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</si>
  <si>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</si>
  <si>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</si>
  <si>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customer type</t>
  </si>
  <si>
    <t>Wholesale charges revenue 
£m</t>
  </si>
  <si>
    <t>Average non-household retail revenue per customer  £</t>
  </si>
  <si>
    <t>Non-Default tariffs</t>
  </si>
  <si>
    <t>Total non-default tariffs</t>
  </si>
  <si>
    <t>Default tariffs</t>
  </si>
  <si>
    <t>Total default tariffs</t>
  </si>
  <si>
    <t>The total of column 1 should be equal to the sum of table 2I lines 1 and 2.</t>
  </si>
  <si>
    <t>Total revenue received from all customers on a non-default tariff.</t>
  </si>
  <si>
    <t>2 to 19</t>
  </si>
  <si>
    <t>Total revenue received from all non-household customers on a default tariff.</t>
  </si>
  <si>
    <t>Total revenue received from all default and non-default tariffs.</t>
  </si>
  <si>
    <t>2H - Non-household wastewater - revenues by customer type</t>
  </si>
  <si>
    <t>The total of column 1 should be equal to the sum of table 2I lines 5 and 6.</t>
  </si>
  <si>
    <t>2I - Revenue analysis &amp; wholesale control reconciliation</t>
  </si>
  <si>
    <t>Wholesale charge - water</t>
  </si>
  <si>
    <t>Unmeasured</t>
  </si>
  <si>
    <t>Measured</t>
  </si>
  <si>
    <t>Third party revenue</t>
  </si>
  <si>
    <t>Wholesale charge - wastewater</t>
  </si>
  <si>
    <t>Wholesale Total</t>
  </si>
  <si>
    <t>Retail revenue</t>
  </si>
  <si>
    <t>Retail total</t>
  </si>
  <si>
    <t xml:space="preserve">The total of table 2I lines 9 and 13 should equal table 2A line 1 </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</si>
  <si>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</si>
  <si>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</si>
  <si>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</si>
  <si>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</si>
  <si>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</si>
  <si>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</si>
  <si>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</si>
  <si>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</si>
  <si>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</si>
  <si>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</si>
  <si>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</si>
  <si>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</si>
  <si>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</si>
  <si>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</si>
  <si>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</si>
  <si>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</si>
  <si>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</si>
  <si>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</si>
  <si>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</si>
  <si>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</si>
  <si>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</si>
  <si>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</si>
  <si>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</si>
  <si>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</si>
  <si>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</si>
  <si>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and 3 (column 4) for water and 7 and 8 (column 4) for wastewater. Column 4 of table 2E indicates the total of grants and contributions received (as governed by the price control) and so are indifferent to the accounting treatment.</t>
  </si>
  <si>
    <t>Amount assumed in wholesale determination for the year.</t>
  </si>
  <si>
    <t>3A - Outcome performance table</t>
  </si>
  <si>
    <t>Row</t>
  </si>
  <si>
    <t>Total AMP6 reward or penalty 31 March 2020 forecast</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</si>
  <si>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</si>
  <si>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</si>
  <si>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</si>
  <si>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</si>
  <si>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</si>
  <si>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</si>
  <si>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</si>
  <si>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</si>
  <si>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</si>
  <si>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</si>
  <si>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</si>
  <si>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</si>
  <si>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</si>
  <si>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</si>
  <si>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</si>
  <si>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</si>
  <si>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</si>
  <si>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</si>
  <si>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</si>
  <si>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</si>
  <si>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</si>
  <si>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</si>
  <si>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</si>
  <si>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</si>
  <si>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</si>
  <si>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Reported total wholesale operating expenditure and capital expenditure including cash items as reported in table 2B line 21.</t>
  </si>
  <si>
    <t>Projected 'shadow' RCV</t>
  </si>
  <si>
    <t>RCV at 31 March per the 2014 price determination inflated using the March RPI – as published on the OFWAT website annually in April.</t>
  </si>
  <si>
    <t>RCV reward from the ODI.</t>
  </si>
  <si>
    <t>The sum of table 4C lines 1 to 3.</t>
  </si>
  <si>
    <t>4D - Wholesale totex analysis - water</t>
  </si>
  <si>
    <t>Water resources</t>
  </si>
  <si>
    <t>Water treatment</t>
  </si>
  <si>
    <t>Treated water distribution</t>
  </si>
  <si>
    <t>Abstraction licences</t>
  </si>
  <si>
    <t>Raw water abstraction</t>
  </si>
  <si>
    <t>Raw water transport</t>
  </si>
  <si>
    <t>Raw water storage</t>
  </si>
  <si>
    <t xml:space="preserve">The water total of table 4D line 1 should equal the water total of table 2B line 1 </t>
  </si>
  <si>
    <t>The water total of table 4D line 2 should equal the water total of table 2B line 2</t>
  </si>
  <si>
    <t>The water total of table 4D line 3 should equal the water total of table 2B line 3</t>
  </si>
  <si>
    <t>The water total of table 4D line 4 should equal the water total of table 2B line 4</t>
  </si>
  <si>
    <t>The water total of table 4D line 5 should equal the water total of table 2B line 5</t>
  </si>
  <si>
    <t>The water total of table 4D line 6 should equal the water total of table 2B line 6</t>
  </si>
  <si>
    <t>The water total of table 4D line 7 should equal the water total of table 2B line 7</t>
  </si>
  <si>
    <t>The water total of table 4D line 8 should equal the water total of table 2B line 8</t>
  </si>
  <si>
    <t>The water total of table 4D line 9 should equal the water total of table 2B line 9</t>
  </si>
  <si>
    <t>The water total of table 4D line 10 should equal the water total of table 2B line 10</t>
  </si>
  <si>
    <t>Maintaining the long term capability of the assets - non-infra</t>
  </si>
  <si>
    <t>The water total of table 4D line 11 should equal the water total of table 2B line 11</t>
  </si>
  <si>
    <t>The water total of table 4D line 12 should equal the water total of table 2B line 12</t>
  </si>
  <si>
    <t>The water total of table 4D line 13 should equal the water total of table 2B line 13</t>
  </si>
  <si>
    <t>The water total of table 4D line 14 should equal the water total of table 2B line 14</t>
  </si>
  <si>
    <t>The water total of table 4D line 15 should equal the water total of table 2B line 15</t>
  </si>
  <si>
    <t>The water total of table 4D line 16 should equal the water total of table 2B line 16</t>
  </si>
  <si>
    <t>The water total of table 4D line 17 should equal the water total of table 2B line 17</t>
  </si>
  <si>
    <t>The water total of table 4D line 18 should equal the water total of table 2B line 18</t>
  </si>
  <si>
    <t>The water total of table 4D line 19 should equal the water total of table 2B line 19</t>
  </si>
  <si>
    <t>The water total of table 4D line 20 should equal the water total of table 2B line 20</t>
  </si>
  <si>
    <t>The water total of table 4D line 21 should equal the water total of table 2B line 21</t>
  </si>
  <si>
    <t>Unit cost information (operating expenditure)</t>
  </si>
  <si>
    <t>Licenced volume available</t>
  </si>
  <si>
    <t>Ml</t>
  </si>
  <si>
    <t>Volume abstracted</t>
  </si>
  <si>
    <t>Volume transported</t>
  </si>
  <si>
    <t>Average volume stored</t>
  </si>
  <si>
    <t>Tonnes</t>
  </si>
  <si>
    <t>m3</t>
  </si>
  <si>
    <t>Unit cost</t>
  </si>
  <si>
    <t>ttds</t>
  </si>
  <si>
    <t>Any other operating costs (ie. excluding interest, taxation and LA rates).</t>
  </si>
  <si>
    <t>Total operating costs excluding third party services.   The sum of table 4D lines 1 to 6.</t>
  </si>
  <si>
    <t>Total operating expenditure for the wholesale business only within each business category. The sum of table 4D lines 7 and 8. This should reconcile to wholesale operating costs in table 2A net of depreciation.</t>
  </si>
  <si>
    <t>Any capital expenditure on infrastructure assets other than defined in table 4D line 10 excluding third party capex.</t>
  </si>
  <si>
    <t>Any capital expenditure on non-infrastructure assets other than defined in table 4D line 11 excluding third party capex.</t>
  </si>
  <si>
    <t>Total gross capital expenditure excluding third party services -  the sum of table 4D lines 10 to 13.</t>
  </si>
  <si>
    <t>The sum of table 4D lines 14 and 15.</t>
  </si>
  <si>
    <t>The sum of table 4D lines 9 and 16 minus 17.</t>
  </si>
  <si>
    <t>The sum of table 4D lines 18 to 20.</t>
  </si>
  <si>
    <t>22-29</t>
  </si>
  <si>
    <t>Unit cost. This is equal to total operating expenditure (table 4D line 9) divided by the unit for the column (table 4D line 22 to 29).</t>
  </si>
  <si>
    <t>4E - Wholesale totex analysis - wastewater</t>
  </si>
  <si>
    <t>Foul</t>
  </si>
  <si>
    <t>Surface water drainage</t>
  </si>
  <si>
    <t>Highway drainage</t>
  </si>
  <si>
    <t>Sewage treatment and disposal</t>
  </si>
  <si>
    <t>Sludge transport</t>
  </si>
  <si>
    <t>Sludge treatment</t>
  </si>
  <si>
    <t>Sludge disposal</t>
  </si>
  <si>
    <t xml:space="preserve">The wastewater total of table 4E line 1 should equal the wastewater total of table 2B line 1 </t>
  </si>
  <si>
    <t>The wastewater total of table 4E line 2 should equal the wastewater total of table 2B line 2</t>
  </si>
  <si>
    <t>The wastewater total of table 4E line 3 should equal the wastewater total of table 2B line 3</t>
  </si>
  <si>
    <t>The wastewater total of table 4E line 4 should equal the wastewater total of table 2B line 4</t>
  </si>
  <si>
    <t>The wastewater total of table 4E line 5 should equal the wastewater total of table 2B line 5</t>
  </si>
  <si>
    <t>The wastewater total of table 4E line 6 should equal the wastewater total of table 2B line 6</t>
  </si>
  <si>
    <t>The wastewater total of table 4E line 7 should equal the wastewater total of table 2B line 7</t>
  </si>
  <si>
    <t>The wastewater total of table 4E line 8 should equal the wastewater total of table 2B line 8</t>
  </si>
  <si>
    <t>The wastewater total of table 4E line 9 should equal the wastewater total of table 2B line 9</t>
  </si>
  <si>
    <t>The wastewater total of table 4E line 10 should equal the wastewater total of table 2B line 10</t>
  </si>
  <si>
    <t>The wastewater total of table 4E line 11 should equal the wastewater total of table 2B line 11</t>
  </si>
  <si>
    <t>The wastewater total of table 4E line 12 should equal the wastewater total of table 2B line 12</t>
  </si>
  <si>
    <t>The wastewater total of table 4E line 13 should equal the wastewater total of table 2B line 13</t>
  </si>
  <si>
    <t>The wastewater total of table 4E line 14 should equal the wastewater total of table 2B line 14</t>
  </si>
  <si>
    <t>The wastewater total of table 4E line 15 should equal the wastewater total of table 2B line 15</t>
  </si>
  <si>
    <t>The wastewater total of table 4E line 16 should equal the wastewater total of table 2B line 16</t>
  </si>
  <si>
    <t>The wastewater total of table 4E line 17 should equal the wastewater total of table 2B line 17</t>
  </si>
  <si>
    <t>The wastewater total of table 4E line 18 should equal the wastewater total of table 2B line 18</t>
  </si>
  <si>
    <t>The wastewater total of table 4E line 19 should equal the wastewater total of table 2B line 19</t>
  </si>
  <si>
    <t>The wastewater total of table 4E line 20 should equal the wastewater total of table 2B line 20</t>
  </si>
  <si>
    <t>The wastewater total of table 4E line 21 should equal the wastewater total of table 2B line 21</t>
  </si>
  <si>
    <t>£/Ml</t>
  </si>
  <si>
    <t>Total operating costs excluding third party services.   The sum of table 4E lines 1 to 6.</t>
  </si>
  <si>
    <t>Any capital expenditure on infrastructure assets other than defined in table 4E line 10 excluding third party capex.</t>
  </si>
  <si>
    <t>Any capital expenditure on non-infrastructure assets other than defined in table 4E line 11 excluding third party capex.</t>
  </si>
  <si>
    <t>Total gross capital expenditure excluding third party services -  the sum of table 4E lines 10 to 13.</t>
  </si>
  <si>
    <t>The sum of table 4E lines 14 and 15.</t>
  </si>
  <si>
    <t>The sum of table 4E lines 9 and 16 minus line 17.</t>
  </si>
  <si>
    <t>The sum of table 4E lines 18 to 20.</t>
  </si>
  <si>
    <t>Unit cost. This is equal to total operating expenditure (table 4E line 9) divided by the unit for the column (table 4E line 22 to 29).</t>
  </si>
  <si>
    <t>4F - Operating cost analysis - household retail</t>
  </si>
  <si>
    <t>Household unmeasured</t>
  </si>
  <si>
    <t>Water only</t>
  </si>
  <si>
    <t>Wastewater only</t>
  </si>
  <si>
    <t>Water and wastewater</t>
  </si>
  <si>
    <t xml:space="preserve">The total of table 4F line 1 should equal the household total of table 2C line 1 </t>
  </si>
  <si>
    <t>The total of table 4F line 2 should equal the household total of table 2C line 2</t>
  </si>
  <si>
    <t>The total of table 4F line 3 should equal the household total of table 2C line 3</t>
  </si>
  <si>
    <t>The total of table 4F line 4 should equal the household total of table 2C line 4</t>
  </si>
  <si>
    <t>The total of table 4F line 5 should equal the household totals of table 2C line 5 and 6</t>
  </si>
  <si>
    <t>The total of table 4F line 6 should equal the household total of table 2C line 7</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</si>
  <si>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</si>
  <si>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</si>
  <si>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</si>
  <si>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</si>
  <si>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</si>
  <si>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</si>
  <si>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</si>
  <si>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The charge for bad and doubtful debts for household unmeasured customers (as defined in paragraph 3.1 of RAG 2) in receipt of water only, sewerage only and combined water and sewerage services respectively from the company</t>
  </si>
  <si>
    <t>Not applicable for unmeasured</t>
  </si>
  <si>
    <t>4G - Wholesale current cost financial performance</t>
  </si>
  <si>
    <t>Capital maintenance charges</t>
  </si>
  <si>
    <t>Current cost operating profit</t>
  </si>
  <si>
    <t>The sum of table 4G lines 1 to 4.</t>
  </si>
  <si>
    <t>Equal to table 1A line 5 On the assumption that there is no material debt in retail business.</t>
  </si>
  <si>
    <t>Equal to table 1A line 6 On the assumption that there is no material debt in retail business.</t>
  </si>
  <si>
    <t>Equal to table 1A line 7 On the assumption that there is no material debt in retail business.</t>
  </si>
  <si>
    <t>Equal to table 1A line 8 On the assumption that there is no material debt in retail business.</t>
  </si>
  <si>
    <t>The sum of table 4G lines 5 to 9</t>
  </si>
  <si>
    <t>Equal to table 1A line 10 On the assumption that there is no material debt in retail business.</t>
  </si>
  <si>
    <t>The sum of table 4G lines 10 to 11</t>
  </si>
  <si>
    <t>4H - Financial metrics</t>
  </si>
  <si>
    <t>Metric</t>
  </si>
  <si>
    <t>Net debt</t>
  </si>
  <si>
    <t>Regulated equity</t>
  </si>
  <si>
    <t>Regulated gearing</t>
  </si>
  <si>
    <t>Post tax return on regulated equity</t>
  </si>
  <si>
    <t>RORE (return on regulated equity)</t>
  </si>
  <si>
    <t>Dividend yield</t>
  </si>
  <si>
    <t>Retail profit margin - Household</t>
  </si>
  <si>
    <t>(The sum of table 2I lines 9 and 13 less table 2C line 9 less table 2I line 4 less table 2I line 9) / (The sum of table 2I lines 9 and 13), expressed as a percentage</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</si>
  <si>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</si>
  <si>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</si>
  <si>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</si>
  <si>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</si>
  <si>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</si>
  <si>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</si>
  <si>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</si>
  <si>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</si>
  <si>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</si>
  <si>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</si>
  <si>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</si>
  <si>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</si>
  <si>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</si>
  <si>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</si>
  <si>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</si>
  <si>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</si>
  <si>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</si>
  <si>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The total of table 4H lines 21 to 23 should equal 100%</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</si>
  <si>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</si>
  <si>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</si>
  <si>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</si>
  <si>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</si>
  <si>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</si>
  <si>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The total of table 4H lines 24 to 28 should equal 100%</t>
  </si>
  <si>
    <t>1
2
3
4
5
6
7</t>
  </si>
  <si>
    <t>Interest cover (cash) equal to (FFO as calculated above plus interest paid on borrowings)/ interest paid on borrowings. Interest paid on borrowings excludes any accretion of interest linked debt which is a non cash item.</t>
  </si>
  <si>
    <t>24-28</t>
  </si>
  <si>
    <t>In these lines please provide details of the % of borrowings (table 1E line 3) which fall into each category.</t>
  </si>
  <si>
    <t>4I - Financial derivatives</t>
  </si>
  <si>
    <t>Nominal value by maturity (net)</t>
  </si>
  <si>
    <t>Total value</t>
  </si>
  <si>
    <t>Total accretion
£m</t>
  </si>
  <si>
    <t>Interest rate
(weighted average)</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</si>
  <si>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</si>
  <si>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</si>
  <si>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</si>
  <si>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</si>
  <si>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</si>
  <si>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</si>
  <si>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</si>
  <si>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</si>
  <si>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</si>
  <si>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</si>
  <si>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</si>
  <si>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</si>
  <si>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</si>
  <si>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</si>
  <si>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</si>
  <si>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</si>
  <si>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</si>
  <si>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</si>
  <si>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</si>
  <si>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</si>
  <si>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</si>
  <si>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</si>
  <si>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</si>
  <si>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</si>
  <si>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</si>
  <si>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Please provide explanation why 'Nominal value net' does not equal the 'Financial instruments' totals from table 1C.</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</si>
  <si>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</si>
  <si>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</si>
  <si>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</si>
  <si>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</si>
  <si>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</si>
  <si>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</si>
  <si>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</si>
  <si>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</si>
  <si>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</si>
  <si>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</si>
  <si>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</si>
  <si>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</si>
  <si>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</si>
  <si>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</si>
  <si>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</si>
  <si>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</si>
  <si>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</si>
  <si>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</si>
  <si>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</si>
  <si>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</si>
  <si>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</si>
  <si>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</si>
  <si>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</si>
  <si>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</si>
  <si>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</si>
  <si>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</si>
  <si>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</si>
  <si>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</si>
  <si>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</si>
  <si>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</si>
  <si>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</si>
  <si>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</si>
  <si>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</si>
  <si>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</si>
  <si>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Reward</t>
  </si>
  <si>
    <t>United Utilities Water Plc</t>
  </si>
  <si>
    <t>United Utilities</t>
  </si>
  <si>
    <t>NWT</t>
  </si>
  <si>
    <t>Wessex Water Services Ltd</t>
  </si>
  <si>
    <t>Wessex Water</t>
  </si>
  <si>
    <t>Penalty</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</si>
  <si>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</si>
  <si>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</si>
  <si>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</si>
  <si>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</si>
  <si>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</si>
  <si>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</si>
  <si>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</si>
  <si>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</si>
  <si>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</si>
  <si>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</si>
  <si>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</si>
  <si>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</si>
  <si>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</si>
  <si>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</si>
  <si>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Sembcorp Bournemouth Water</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</si>
  <si>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</si>
  <si>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</si>
  <si>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</si>
  <si>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</si>
  <si>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</si>
  <si>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</si>
  <si>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</si>
  <si>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</si>
  <si>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</si>
  <si>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</si>
  <si>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</si>
  <si>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</si>
  <si>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</si>
  <si>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</si>
  <si>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</si>
  <si>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</si>
  <si>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</si>
  <si>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</si>
  <si>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</si>
  <si>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</si>
  <si>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</si>
  <si>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</si>
  <si>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</si>
  <si>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</si>
  <si>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</si>
  <si>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</si>
  <si>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</si>
  <si>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</si>
  <si>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</si>
  <si>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</si>
  <si>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</si>
  <si>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</si>
  <si>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</si>
  <si>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</si>
  <si>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</si>
  <si>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</si>
  <si>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</si>
  <si>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</si>
  <si>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</si>
  <si>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</si>
  <si>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</si>
  <si>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</si>
  <si>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</si>
  <si>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</si>
  <si>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</si>
  <si>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</si>
  <si>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</si>
  <si>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</si>
  <si>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</si>
  <si>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</si>
  <si>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</si>
  <si>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</si>
  <si>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</si>
  <si>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</si>
  <si>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</si>
  <si>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</si>
  <si>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</si>
  <si>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</si>
  <si>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</si>
  <si>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</si>
  <si>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</si>
  <si>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</si>
  <si>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</si>
  <si>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</si>
  <si>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</si>
  <si>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</si>
  <si>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</si>
  <si>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</si>
  <si>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</si>
  <si>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</si>
  <si>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</si>
  <si>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</si>
  <si>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</si>
  <si>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</si>
  <si>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</si>
  <si>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</si>
  <si>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</si>
  <si>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</si>
  <si>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</si>
  <si>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</si>
  <si>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</si>
  <si>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</si>
  <si>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</si>
  <si>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</si>
  <si>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</si>
  <si>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</si>
  <si>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</si>
  <si>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</si>
  <si>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</si>
  <si>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</si>
  <si>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</si>
  <si>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</si>
  <si>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</si>
  <si>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</si>
  <si>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</si>
  <si>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</si>
  <si>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</si>
  <si>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</si>
  <si>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</si>
  <si>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</si>
  <si>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</si>
  <si>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</si>
  <si>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</si>
  <si>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</si>
  <si>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</si>
  <si>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</si>
  <si>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</si>
  <si>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</si>
  <si>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</si>
  <si>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</si>
  <si>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</si>
  <si>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</si>
  <si>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</si>
  <si>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</si>
  <si>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</si>
  <si>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</si>
  <si>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</si>
  <si>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</si>
  <si>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</si>
  <si>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</si>
  <si>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</si>
  <si>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</si>
  <si>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</si>
  <si>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</si>
  <si>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</si>
  <si>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</si>
  <si>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</si>
  <si>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</si>
  <si>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</si>
  <si>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</si>
  <si>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</si>
  <si>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</si>
  <si>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</si>
  <si>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</si>
  <si>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</si>
  <si>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</si>
  <si>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</si>
  <si>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</si>
  <si>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</si>
  <si>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</si>
  <si>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</si>
  <si>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</si>
  <si>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</si>
  <si>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</si>
  <si>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</si>
  <si>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</si>
  <si>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</si>
  <si>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</si>
  <si>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</si>
  <si>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</si>
  <si>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</si>
  <si>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</si>
  <si>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</si>
  <si>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</si>
  <si>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</si>
  <si>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</si>
  <si>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</si>
  <si>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</si>
  <si>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</si>
  <si>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</si>
  <si>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</si>
  <si>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</si>
  <si>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</si>
  <si>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</si>
  <si>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</si>
  <si>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</si>
  <si>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</si>
  <si>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</si>
  <si>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</si>
  <si>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</si>
  <si>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</si>
  <si>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</si>
  <si>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</si>
  <si>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</si>
  <si>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</si>
  <si>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</si>
  <si>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</si>
  <si>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</si>
  <si>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</si>
  <si>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</si>
  <si>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</si>
  <si>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</si>
  <si>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</si>
  <si>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</si>
  <si>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</si>
  <si>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</si>
  <si>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</si>
  <si>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</si>
  <si>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</si>
  <si>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</si>
  <si>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</si>
  <si>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</si>
  <si>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</si>
  <si>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</si>
  <si>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</si>
  <si>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</si>
  <si>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</si>
  <si>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</si>
  <si>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</si>
  <si>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</si>
  <si>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</si>
  <si>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</si>
  <si>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</si>
  <si>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</si>
  <si>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</si>
  <si>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</si>
  <si>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</si>
  <si>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</si>
  <si>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</si>
  <si>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</si>
  <si>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</si>
  <si>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</si>
  <si>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</si>
  <si>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</si>
  <si>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</si>
  <si>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</si>
  <si>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</si>
  <si>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</si>
  <si>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</si>
  <si>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</si>
  <si>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</si>
  <si>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</si>
  <si>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</si>
  <si>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</si>
  <si>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</si>
  <si>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</si>
  <si>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</si>
  <si>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</si>
  <si>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</si>
  <si>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</si>
  <si>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</si>
  <si>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</si>
  <si>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</si>
  <si>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</si>
  <si>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</si>
  <si>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</si>
  <si>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</si>
  <si>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</si>
  <si>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</si>
  <si>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</si>
  <si>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</si>
  <si>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</si>
  <si>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</si>
  <si>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</si>
  <si>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</si>
  <si>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</si>
  <si>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</si>
  <si>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</si>
  <si>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</si>
  <si>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</si>
  <si>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</si>
  <si>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</si>
  <si>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</si>
  <si>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</si>
  <si>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</si>
  <si>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</si>
  <si>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</si>
  <si>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</si>
  <si>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</si>
  <si>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</si>
  <si>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</si>
  <si>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</si>
  <si>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</si>
  <si>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</si>
  <si>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</si>
  <si>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</si>
  <si>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</si>
  <si>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</si>
  <si>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</si>
  <si>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</si>
  <si>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</si>
  <si>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</si>
  <si>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</si>
  <si>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</si>
  <si>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Companies have to publish an annual performance report for which we have set out the minimum requirement in the Regulatory Accounting Guidelines. The purpose of this spreadsheet is to help Ofwat process the actual data for 2016-17 data from all companies. Companies should complete these tables and return them to us at the same time as they publish their annual performance report on their own websites, and no later than 15 July 2017.</t>
  </si>
  <si>
    <t>We expect companies to complete the tables with actual data for 2016-17.</t>
  </si>
  <si>
    <t>Companies should return their completed tables at the same time as they publish their annual performance report on their own websites, and no later than 15 July 2017.</t>
  </si>
  <si>
    <t>For the 12 months ended 31 March 2017</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</si>
  <si>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</si>
  <si>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</si>
  <si>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</si>
  <si>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</si>
  <si>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</si>
  <si>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</si>
  <si>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</si>
  <si>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</si>
  <si>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</si>
  <si>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Calculated as the multiple of the principal sum and years to maturity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</si>
  <si>
    <t>Depreciation - tangible fixed assets</t>
  </si>
  <si>
    <t>Water Network+</t>
  </si>
  <si>
    <t>Water Total</t>
  </si>
  <si>
    <t>Waste water Network+</t>
  </si>
  <si>
    <t>Wastewater total</t>
  </si>
  <si>
    <t>FOUNTAIN_INSTANCE_URL</t>
  </si>
  <si>
    <t>http://fnttest202:8082/Fountain/rest-services_XLSPF</t>
  </si>
  <si>
    <t>2016-17 performance level - actual</t>
  </si>
  <si>
    <t>2016-17 CPL met?</t>
  </si>
  <si>
    <t>2016-17 reward or penalty
(in-period ODIs)</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</si>
  <si>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</si>
  <si>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</si>
  <si>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</si>
  <si>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</si>
  <si>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</si>
  <si>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</si>
  <si>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</si>
  <si>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</si>
  <si>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</si>
  <si>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</si>
  <si>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</si>
  <si>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</si>
  <si>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</si>
  <si>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</si>
  <si>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</si>
  <si>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</si>
  <si>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</si>
  <si>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</si>
  <si>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</si>
  <si>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</si>
  <si>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</si>
  <si>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</si>
  <si>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</si>
  <si>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</si>
  <si>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</si>
  <si>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</si>
  <si>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</si>
  <si>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</si>
  <si>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</si>
  <si>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</si>
  <si>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</si>
  <si>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</si>
  <si>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</si>
  <si>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</si>
  <si>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</si>
  <si>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</si>
  <si>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</si>
  <si>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</si>
  <si>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</si>
  <si>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</si>
  <si>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</si>
  <si>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</si>
  <si>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</si>
  <si>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</si>
  <si>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</si>
  <si>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</si>
  <si>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</si>
  <si>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</si>
  <si>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</si>
  <si>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</si>
  <si>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</si>
  <si>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</si>
  <si>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</si>
  <si>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</si>
  <si>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</si>
  <si>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</si>
  <si>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</si>
  <si>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</si>
  <si>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</si>
  <si>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</si>
  <si>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</si>
  <si>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</si>
  <si>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</si>
  <si>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</si>
  <si>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</si>
  <si>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</si>
  <si>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</si>
  <si>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</si>
  <si>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</si>
  <si>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</si>
  <si>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</si>
  <si>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</si>
  <si>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</si>
  <si>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</si>
  <si>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</si>
  <si>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CPL direction when improving</t>
  </si>
  <si>
    <t>Down</t>
  </si>
  <si>
    <t>Up</t>
  </si>
  <si>
    <t>TBC 2017</t>
  </si>
  <si>
    <t>Report publication</t>
  </si>
  <si>
    <t>Post 2020</t>
  </si>
  <si>
    <t>?</t>
  </si>
  <si>
    <t>Publish data annually on the number of people who have been helped</t>
  </si>
  <si>
    <t>Scheme specific factors
(all or part)</t>
  </si>
  <si>
    <t>Asset health/ resilience
(all or part)</t>
  </si>
  <si>
    <t>NEP
(all or part)</t>
  </si>
  <si>
    <t>No. of
sub-measures</t>
  </si>
  <si>
    <t>2016 APR submission data (monetary amounts in 2012-13 prices)</t>
  </si>
  <si>
    <t>2014-15 performance level
- actual</t>
  </si>
  <si>
    <t>2015-16 performance level
- actual</t>
  </si>
  <si>
    <t>2015-16
CPL met?</t>
  </si>
  <si>
    <t>2015-16
reward or penalty
in-period ODIs (£m)</t>
  </si>
  <si>
    <t>Notional reward or penalty accrued at
31 March 2016 (£m)</t>
  </si>
  <si>
    <t>Total AMP6
reward or penalty
31 March 2020 forecast (£m)</t>
  </si>
  <si>
    <t>AFW W-A1: Leakage</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</si>
  <si>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</si>
  <si>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</si>
  <si>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</si>
  <si>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</si>
  <si>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</si>
  <si>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</si>
  <si>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</si>
  <si>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</si>
  <si>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</si>
  <si>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</si>
  <si>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</si>
  <si>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AFW R-A2: Value for money survey</t>
  </si>
  <si>
    <t>ANH W-A2: Water supply interruptions averaged over three years (reduction)</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</si>
  <si>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</si>
  <si>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</si>
  <si>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</si>
  <si>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</si>
  <si>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</si>
  <si>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</si>
  <si>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</si>
  <si>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</si>
  <si>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</si>
  <si>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</si>
  <si>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</si>
  <si>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</si>
  <si>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</si>
  <si>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not available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</si>
  <si>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</si>
  <si>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</si>
  <si>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</si>
  <si>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</si>
  <si>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</si>
  <si>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</si>
  <si>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</si>
  <si>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</si>
  <si>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</si>
  <si>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</si>
  <si>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</si>
  <si>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</si>
  <si>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</si>
  <si>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</si>
  <si>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</si>
  <si>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</si>
  <si>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</si>
  <si>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3rd among the 10 WaSCs</t>
  </si>
  <si>
    <t>ANH R-A1: Qualitative service incentive mechanism (SIM) score</t>
  </si>
  <si>
    <t>ANH R-A2: Service incentive mechanism (SIM)</t>
  </si>
  <si>
    <t>9/19</t>
  </si>
  <si>
    <t>9/15</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</si>
  <si>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</si>
  <si>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</si>
  <si>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</si>
  <si>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</si>
  <si>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</si>
  <si>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</si>
  <si>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</si>
  <si>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</si>
  <si>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</si>
  <si>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</si>
  <si>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</si>
  <si>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</si>
  <si>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</si>
  <si>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</si>
  <si>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</si>
  <si>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</si>
  <si>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</si>
  <si>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</si>
  <si>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</si>
  <si>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</si>
  <si>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</si>
  <si>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</si>
  <si>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</si>
  <si>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</si>
  <si>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</si>
  <si>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</si>
  <si>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</si>
  <si>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</si>
  <si>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</si>
  <si>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Pass</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</si>
  <si>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</si>
  <si>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</si>
  <si>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</si>
  <si>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DVW B2: Sustainable economic level of leakage target</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</si>
  <si>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</si>
  <si>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</si>
  <si>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</si>
  <si>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</si>
  <si>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</si>
  <si>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</si>
  <si>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</si>
  <si>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</si>
  <si>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</si>
  <si>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NES W-B2: Overall drinking water compliance</t>
  </si>
  <si>
    <t>NES W-B3: Discoloured water complaints</t>
  </si>
  <si>
    <t>NES W-C1: Interruptions to water supply for more than 3 hours (average time per property per year)</t>
  </si>
  <si>
    <t>NES W-C2: Properties experiencing poor water pressure</t>
  </si>
  <si>
    <t>NES W-C3: Water mains bursts</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</si>
  <si>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</si>
  <si>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</si>
  <si>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</si>
  <si>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</si>
  <si>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</si>
  <si>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</si>
  <si>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</si>
  <si>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 xml:space="preserve">Report published </t>
  </si>
  <si>
    <t>NES W-F2: Annual environmental performance report</t>
  </si>
  <si>
    <t>NES S-A1: Asset health measures - wastewater</t>
  </si>
  <si>
    <t>NES S-B1: Properties flooded externally</t>
  </si>
  <si>
    <t>NES S-B2: Properties flooded internally</t>
  </si>
  <si>
    <t>NES S-B3: Repeat sewer flooding</t>
  </si>
  <si>
    <t>NES S-B4: Sewer collapses</t>
  </si>
  <si>
    <t>NES S-B5: Transferred drains and sewers - internal sewer flooding</t>
  </si>
  <si>
    <t>NES S-B6: Transferred drains and sewers - external sewer flooding</t>
  </si>
  <si>
    <t>NES S-B7: Transferred drains and sewers - sewer collapses</t>
  </si>
  <si>
    <t>NES S-C1: Sewage treatment works discharge compliance</t>
  </si>
  <si>
    <t>NES S-C2: Pollution incidents (category 3)</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</si>
  <si>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</si>
  <si>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</si>
  <si>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</si>
  <si>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</si>
  <si>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</si>
  <si>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</si>
  <si>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</si>
  <si>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Report published</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</si>
  <si>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</si>
  <si>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</si>
  <si>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</si>
  <si>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</si>
  <si>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</si>
  <si>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</si>
  <si>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</si>
  <si>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</si>
  <si>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</si>
  <si>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</si>
  <si>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</si>
  <si>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</si>
  <si>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</si>
  <si>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</si>
  <si>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</si>
  <si>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</si>
  <si>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</si>
  <si>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8 min 44 secs</t>
  </si>
  <si>
    <t>3 min 30 secs</t>
  </si>
  <si>
    <t>PRT C1: Interruptions to supply</t>
  </si>
  <si>
    <t>PRT D1: Biodiversity</t>
  </si>
  <si>
    <t>Progress as planned</t>
  </si>
  <si>
    <t>PRT D2: Water Framework Directive (WFD)</t>
  </si>
  <si>
    <t>&gt; 95%</t>
  </si>
  <si>
    <t>PRT D3: Carbon</t>
  </si>
  <si>
    <t>PRT E1: RoSPA Health and Safety accreditation</t>
  </si>
  <si>
    <t>Unknown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</si>
  <si>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</si>
  <si>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</si>
  <si>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</si>
  <si>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</si>
  <si>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</si>
  <si>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</si>
  <si>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</si>
  <si>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</si>
  <si>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</si>
  <si>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</si>
  <si>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</si>
  <si>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</si>
  <si>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</si>
  <si>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Annual report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</si>
  <si>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</si>
  <si>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</si>
  <si>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</si>
  <si>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</si>
  <si>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</si>
  <si>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</si>
  <si>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</si>
  <si>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</si>
  <si>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</si>
  <si>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</si>
  <si>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</si>
  <si>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</si>
  <si>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</si>
  <si>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</si>
  <si>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</si>
  <si>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</si>
  <si>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</si>
  <si>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</si>
  <si>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</si>
  <si>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</si>
  <si>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</si>
  <si>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</si>
  <si>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</si>
  <si>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</si>
  <si>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</si>
  <si>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</si>
  <si>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</si>
  <si>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</si>
  <si>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</si>
  <si>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</si>
  <si>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</si>
  <si>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</si>
  <si>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</si>
  <si>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</si>
  <si>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</si>
  <si>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</si>
  <si>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</si>
  <si>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</si>
  <si>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</si>
  <si>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</si>
  <si>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</si>
  <si>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</si>
  <si>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</si>
  <si>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</si>
  <si>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</si>
  <si>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</si>
  <si>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</si>
  <si>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</si>
  <si>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</si>
  <si>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</si>
  <si>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</si>
  <si>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</si>
  <si>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</si>
  <si>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</si>
  <si>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</si>
  <si>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</si>
  <si>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</si>
  <si>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</si>
  <si>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</si>
  <si>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</si>
  <si>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</si>
  <si>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</si>
  <si>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</si>
  <si>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</si>
  <si>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</si>
  <si>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</si>
  <si>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</si>
  <si>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</si>
  <si>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</si>
  <si>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</si>
  <si>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</si>
  <si>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</si>
  <si>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</si>
  <si>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</si>
  <si>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</si>
  <si>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</si>
  <si>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</si>
  <si>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</si>
  <si>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</si>
  <si>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</si>
  <si>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</si>
  <si>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</si>
  <si>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</si>
  <si>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</si>
  <si>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</si>
  <si>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</si>
  <si>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</si>
  <si>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</si>
  <si>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</si>
  <si>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</si>
  <si>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</si>
  <si>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</si>
  <si>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</si>
  <si>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Baseline year = 0</t>
  </si>
  <si>
    <t>SSC 4.5: Carbon emissions from power consumption (tonnes, combined company)</t>
  </si>
  <si>
    <t>Not reported</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</si>
  <si>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</si>
  <si>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</si>
  <si>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</si>
  <si>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</si>
  <si>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</si>
  <si>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</si>
  <si>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</si>
  <si>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</si>
  <si>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</si>
  <si>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</si>
  <si>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</si>
  <si>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</si>
  <si>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</si>
  <si>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</si>
  <si>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SVT W-B6: Asset stewardship - mains bursts</t>
  </si>
  <si>
    <t>SVT W-B7: Customers at risk of low pressure</t>
  </si>
  <si>
    <t>SVT W-B8: Restrictions on water use</t>
  </si>
  <si>
    <t>NA</t>
  </si>
  <si>
    <t>SVT W-B9: Timing delays on Birmingham resilience scheme</t>
  </si>
  <si>
    <t>SVT W-B10: Non-delivery of the outcome of the Birmingham resilience scheme</t>
  </si>
  <si>
    <t>SVT W-B11: Timing delays on community risk schemes</t>
  </si>
  <si>
    <t>SVT W-B12: Non-delivery of the community risk schemes</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</si>
  <si>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</si>
  <si>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</si>
  <si>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</si>
  <si>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</si>
  <si>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</si>
  <si>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</si>
  <si>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</si>
  <si>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</si>
  <si>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</si>
  <si>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</si>
  <si>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</si>
  <si>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</si>
  <si>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</si>
  <si>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</si>
  <si>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</si>
  <si>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</si>
  <si>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</si>
  <si>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</si>
  <si>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</si>
  <si>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SVT S-C5: Sustainable sewage treatment</t>
  </si>
  <si>
    <t>SVT S-C6: Serious pollution incidents</t>
  </si>
  <si>
    <t>Calculated in 2018/19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</si>
  <si>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</si>
  <si>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</si>
  <si>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</si>
  <si>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</si>
  <si>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</si>
  <si>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</si>
  <si>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</si>
  <si>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</si>
  <si>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</si>
  <si>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</si>
  <si>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stable</t>
  </si>
  <si>
    <t>SWT W-A3: Asset reliability (pipes)</t>
  </si>
  <si>
    <t>SWT W-A4: Asset reliability (process)</t>
  </si>
  <si>
    <t>SWT W-A5: Duration of interruptions in supply (hours/property)</t>
  </si>
  <si>
    <t>SWT W-B1: Water restrictions placed on customers (number)</t>
  </si>
  <si>
    <t>partial</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</si>
  <si>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</si>
  <si>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</si>
  <si>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</si>
  <si>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</si>
  <si>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</si>
  <si>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</si>
  <si>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</si>
  <si>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</si>
  <si>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</si>
  <si>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</si>
  <si>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</si>
  <si>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</si>
  <si>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</si>
  <si>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</si>
  <si>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</si>
  <si>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</si>
  <si>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</si>
  <si>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</si>
  <si>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</si>
  <si>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</si>
  <si>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</si>
  <si>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</si>
  <si>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</si>
  <si>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</si>
  <si>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</si>
  <si>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</si>
  <si>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</si>
  <si>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</si>
  <si>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</si>
  <si>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</si>
  <si>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</si>
  <si>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</si>
  <si>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</si>
  <si>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</si>
  <si>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</si>
  <si>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</si>
  <si>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</si>
  <si>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</si>
  <si>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</si>
  <si>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</si>
  <si>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Not available</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</si>
  <si>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</si>
  <si>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</si>
  <si>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</si>
  <si>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</si>
  <si>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</si>
  <si>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</si>
  <si>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</si>
  <si>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</si>
  <si>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</si>
  <si>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</si>
  <si>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</si>
  <si>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</si>
  <si>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</si>
  <si>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</si>
  <si>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</si>
  <si>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</si>
  <si>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</si>
  <si>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</si>
  <si>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</si>
  <si>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</si>
  <si>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</si>
  <si>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</si>
  <si>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</si>
  <si>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</si>
  <si>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</si>
  <si>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</si>
  <si>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t>
  </si>
  <si>
    <t>TMS SB8: Lee Tunnel including Shaft G</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</si>
  <si>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</si>
  <si>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</si>
  <si>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</si>
  <si>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</si>
  <si>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</si>
  <si>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</si>
  <si>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</si>
  <si>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</si>
  <si>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</si>
  <si>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</si>
  <si>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</si>
  <si>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TMS T1A: Successful procurement of the Infrastructure Provider (IP)</t>
  </si>
  <si>
    <t>TMS T1B: Thames Water will fulfil its land related commitments in line with the TTT programme requirements</t>
  </si>
  <si>
    <t>TMS T1C: Completion of category 2 and 3 construction works and timely availability of sites to the IP</t>
  </si>
  <si>
    <t>TMS T2: Thames Water will engage effectively with the IP, and other stakeholders, both in terms of integration and assurance</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</si>
  <si>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</si>
  <si>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</si>
  <si>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</si>
  <si>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</si>
  <si>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</si>
  <si>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</si>
  <si>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</si>
  <si>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</si>
  <si>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</si>
  <si>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</si>
  <si>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</si>
  <si>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</si>
  <si>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</si>
  <si>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</si>
  <si>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</si>
  <si>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13:25</t>
  </si>
  <si>
    <t>16:42</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</si>
  <si>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</si>
  <si>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</si>
  <si>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</si>
  <si>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</si>
  <si>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</si>
  <si>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</si>
  <si>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</si>
  <si>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</si>
  <si>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</si>
  <si>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</si>
  <si>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</si>
  <si>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</si>
  <si>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</si>
  <si>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</si>
  <si>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</si>
  <si>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</si>
  <si>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</si>
  <si>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</si>
  <si>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</si>
  <si>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</si>
  <si>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</si>
  <si>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</si>
  <si>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</si>
  <si>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</si>
  <si>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</si>
  <si>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</si>
  <si>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</si>
  <si>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</si>
  <si>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</si>
  <si>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upper quartile</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</si>
  <si>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</si>
  <si>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</si>
  <si>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</si>
  <si>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</si>
  <si>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</si>
  <si>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</si>
  <si>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</si>
  <si>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</si>
  <si>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</si>
  <si>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WSH C1: Adapting to climate change - the volume of surface water removed from the system, expressed in number of properties equivalent</t>
  </si>
  <si>
    <t>WSH D1: Service incentive mechanism</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</si>
  <si>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</si>
  <si>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</si>
  <si>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</si>
  <si>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</si>
  <si>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</si>
  <si>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</si>
  <si>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</si>
  <si>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</si>
  <si>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</si>
  <si>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</si>
  <si>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</si>
  <si>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</si>
  <si>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</si>
  <si>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</si>
  <si>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</si>
  <si>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</si>
  <si>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</si>
  <si>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</si>
  <si>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Above Average</t>
  </si>
  <si>
    <t>WSX B1: The EA’s Environmental Performance Assessment (reward mechanism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</si>
  <si>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</si>
  <si>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</si>
  <si>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</si>
  <si>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</si>
  <si>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</si>
  <si>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</si>
  <si>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</si>
  <si>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</si>
  <si>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WSX E2: Proportion of energy self-generated</t>
  </si>
  <si>
    <t>WSX A1: SIM service score</t>
  </si>
  <si>
    <t>WSX A2: Percentage rating service good/very good</t>
  </si>
  <si>
    <t>WSX A3: Percentage rating good value for money</t>
  </si>
  <si>
    <t>WSX A4: Percentage rating ease of resolution</t>
  </si>
  <si>
    <t>BS18477 &amp; Customer Service Excellence Award</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</si>
  <si>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</si>
  <si>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</si>
  <si>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</si>
  <si>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</si>
  <si>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</si>
  <si>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</si>
  <si>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</si>
  <si>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 xml:space="preserve">Stable </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</si>
  <si>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</si>
  <si>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</si>
  <si>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</si>
  <si>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</si>
  <si>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</si>
  <si>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</si>
  <si>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</si>
  <si>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YKY WC3: Amount of land conserved and enhanced (note: PC is part of a total commitment at Appointee level - see also SB5)</t>
  </si>
  <si>
    <t xml:space="preserve">Published </t>
  </si>
  <si>
    <t>YKY WC4: Recreational visitor satisfaction</t>
  </si>
  <si>
    <t>YKY WD1: Proportion of energy use generated by renewable technology (note: PC is part of a total commitment at Appointee level - see also SC1 and RC1)</t>
  </si>
  <si>
    <t>YKY WD2: Proportion of waste diverted from landfill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</si>
  <si>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</si>
  <si>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</si>
  <si>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</si>
  <si>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</si>
  <si>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</si>
  <si>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</si>
  <si>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</si>
  <si>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</si>
  <si>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</si>
  <si>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</si>
  <si>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</si>
  <si>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</si>
  <si>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</si>
  <si>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</si>
  <si>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t>
  </si>
  <si>
    <t xml:space="preserve">95% (Water)
92% (Waste) </t>
  </si>
  <si>
    <t>YKY RA3: Overall customer satisfaction (CCWater annual tracking survey)</t>
  </si>
  <si>
    <t>YKY RB1: Cost of bad debt to customers (expressed as proportion of bill)</t>
  </si>
  <si>
    <t>YKY RB2: Number of people who we help to pay their bill</t>
  </si>
  <si>
    <t>76% (water)
77 (waste)</t>
  </si>
  <si>
    <t xml:space="preserve">82% (Water)
83% (Waste) </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</si>
  <si>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</si>
  <si>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</si>
  <si>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</si>
  <si>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</si>
  <si>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</si>
  <si>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</si>
  <si>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</si>
  <si>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</si>
  <si>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</si>
  <si>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</si>
  <si>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</si>
  <si>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</si>
  <si>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</si>
  <si>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</si>
  <si>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</si>
  <si>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</si>
  <si>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</si>
  <si>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</si>
  <si>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</si>
  <si>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</si>
  <si>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</si>
  <si>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</si>
  <si>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</si>
  <si>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</si>
  <si>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&lt;-----------   AMP6 committed performance levels   ------------&gt;
(for the main PC)</t>
  </si>
  <si>
    <t>Reference / performance level
(sub-measures)</t>
  </si>
  <si>
    <t>High
(sub-measures)</t>
  </si>
  <si>
    <t>Low
(sub-measures)</t>
  </si>
  <si>
    <t>Actual performance levels
(PCs and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</si>
  <si>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</si>
  <si>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</si>
  <si>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</si>
  <si>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</si>
  <si>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</si>
  <si>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</si>
  <si>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</si>
  <si>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</si>
  <si>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</si>
  <si>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</si>
  <si>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</si>
  <si>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</si>
  <si>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</si>
  <si>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</si>
  <si>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</si>
  <si>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</si>
  <si>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</si>
  <si>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</si>
  <si>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</si>
  <si>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</si>
  <si>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</si>
  <si>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</si>
  <si>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</si>
  <si>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</si>
  <si>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</si>
  <si>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</si>
  <si>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</si>
  <si>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</si>
  <si>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</si>
  <si>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</si>
  <si>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</si>
  <si>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</si>
  <si>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</si>
  <si>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</si>
  <si>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</si>
  <si>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</si>
  <si>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</si>
  <si>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</si>
  <si>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</si>
  <si>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</si>
  <si>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</si>
  <si>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</si>
  <si>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</si>
  <si>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</si>
  <si>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</si>
  <si>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</si>
  <si>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</si>
  <si>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</si>
  <si>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</si>
  <si>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</si>
  <si>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</si>
  <si>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</si>
  <si>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</si>
  <si>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</si>
  <si>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</si>
  <si>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</si>
  <si>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</si>
  <si>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</si>
  <si>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</si>
  <si>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</si>
  <si>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</si>
  <si>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</si>
  <si>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</si>
  <si>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</si>
  <si>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</si>
  <si>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</si>
  <si>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</si>
  <si>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</si>
  <si>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</si>
  <si>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</si>
  <si>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</si>
  <si>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</si>
  <si>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</si>
  <si>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</si>
  <si>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</si>
  <si>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</si>
  <si>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</si>
  <si>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</si>
  <si>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</si>
  <si>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</si>
  <si>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</si>
  <si>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</si>
  <si>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</si>
  <si>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</si>
  <si>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</si>
  <si>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</si>
  <si>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</si>
  <si>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</si>
  <si>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</si>
  <si>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</si>
  <si>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</si>
  <si>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</si>
  <si>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</si>
  <si>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</si>
  <si>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</si>
  <si>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</si>
  <si>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</si>
  <si>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</si>
  <si>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</si>
  <si>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</si>
  <si>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</si>
  <si>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</si>
  <si>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</si>
  <si>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</si>
  <si>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</si>
  <si>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</si>
  <si>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</si>
  <si>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</si>
  <si>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</si>
  <si>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</si>
  <si>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</si>
  <si>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</si>
  <si>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</si>
  <si>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</si>
  <si>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</si>
  <si>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</si>
  <si>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</si>
  <si>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</si>
  <si>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</si>
  <si>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</si>
  <si>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</si>
  <si>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</si>
  <si>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</si>
  <si>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</si>
  <si>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</si>
  <si>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</si>
  <si>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</si>
  <si>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</si>
  <si>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</si>
  <si>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</si>
  <si>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</si>
  <si>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</si>
  <si>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</si>
  <si>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</si>
  <si>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</si>
  <si>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</si>
  <si>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</si>
  <si>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</si>
  <si>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</si>
  <si>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</si>
  <si>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</si>
  <si>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</si>
  <si>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</si>
  <si>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No. unwanted customer contacts for water quality (per year)</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</si>
  <si>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</si>
  <si>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</si>
  <si>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</si>
  <si>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</si>
  <si>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</si>
  <si>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</si>
  <si>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</si>
  <si>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</si>
  <si>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Area flooded externally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</si>
  <si>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</si>
  <si>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</si>
  <si>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</si>
  <si>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</si>
  <si>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</si>
  <si>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</si>
  <si>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</si>
  <si>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</si>
  <si>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</si>
  <si>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</si>
  <si>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</si>
  <si>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</si>
  <si>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</si>
  <si>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</si>
  <si>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</si>
  <si>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</si>
  <si>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</si>
  <si>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</si>
  <si>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</si>
  <si>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</si>
  <si>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</si>
  <si>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</si>
  <si>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</si>
  <si>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</si>
  <si>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</si>
  <si>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</si>
  <si>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</si>
  <si>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</si>
  <si>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</si>
  <si>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</si>
  <si>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</si>
  <si>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</si>
  <si>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</si>
  <si>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</si>
  <si>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</si>
  <si>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</si>
  <si>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</si>
  <si>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</si>
  <si>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</si>
  <si>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</si>
  <si>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</si>
  <si>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</si>
  <si>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</si>
  <si>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</si>
  <si>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</si>
  <si>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</si>
  <si>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</si>
  <si>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</si>
  <si>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</si>
  <si>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</si>
  <si>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</si>
  <si>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</si>
  <si>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</si>
  <si>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</si>
  <si>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2016-17 notional reward or penalty accrued</t>
  </si>
  <si>
    <r>
      <t xml:space="preserve">2016-17 reward or penalty
(in-period ODIs)
</t>
    </r>
    <r>
      <rPr>
        <sz val="9"/>
        <color rgb="FF0078C9"/>
        <rFont val="Arial"/>
        <family val="2"/>
      </rPr>
      <t>£m (4 DPs)</t>
    </r>
  </si>
  <si>
    <r>
      <t xml:space="preserve">2016-17 notional reward or penalty accrued
</t>
    </r>
    <r>
      <rPr>
        <sz val="9"/>
        <color rgb="FF0078C9"/>
        <rFont val="Arial"/>
        <family val="2"/>
      </rPr>
      <t>£m (4 DPs)</t>
    </r>
  </si>
  <si>
    <r>
      <t xml:space="preserve">Total AMP6 reward or penalty 31 March 2020 forecast
</t>
    </r>
    <r>
      <rPr>
        <sz val="9"/>
        <color rgb="FF0078C9"/>
        <rFont val="Arial"/>
        <family val="2"/>
      </rPr>
      <t>£m (4 DPs)</t>
    </r>
  </si>
  <si>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</si>
  <si>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</si>
  <si>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</si>
  <si>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</si>
  <si>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</si>
  <si>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</si>
  <si>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</si>
  <si>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</si>
  <si>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</si>
  <si>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</si>
  <si>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</si>
  <si>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</si>
  <si>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</si>
  <si>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</si>
  <si>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</si>
  <si>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</si>
  <si>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</si>
  <si>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</si>
  <si>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</si>
  <si>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</si>
  <si>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</si>
  <si>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</si>
  <si>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</si>
  <si>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</si>
  <si>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calc</t>
  </si>
  <si>
    <t>Qualitative SIM score (out of 75)</t>
  </si>
  <si>
    <t>Total annual SIM score (out of 100)</t>
  </si>
  <si>
    <t>1st survey score</t>
  </si>
  <si>
    <t>2nd survey score</t>
  </si>
  <si>
    <t>3rd survey score</t>
  </si>
  <si>
    <t>4th survey score</t>
  </si>
  <si>
    <t>Quantitative composite score</t>
  </si>
  <si>
    <t>Qualitative performance</t>
  </si>
  <si>
    <t>Quantitative performance</t>
  </si>
  <si>
    <t>SIM score</t>
  </si>
  <si>
    <t>Incorrect value</t>
  </si>
  <si>
    <t>Please fill in the cell</t>
  </si>
  <si>
    <t>Incorrect value check</t>
  </si>
  <si>
    <t>Please enter a number between 1 and 5</t>
  </si>
  <si>
    <t>Survey</t>
  </si>
  <si>
    <t>Quantitative</t>
  </si>
  <si>
    <t>Please enter a positive number</t>
  </si>
  <si>
    <t>The quantitative score is calculated as follow:
[1 - [(C - CL) / (CH - CL)]] * WC
where:
C = total contact score (see above).
CL = contact score minimum (set at 0).
CH = contact score maximum (set at 500).
WC = contact score weighting (set at 25).</t>
  </si>
  <si>
    <t>The total annual SIM score is the addition of row 5 and row 7.</t>
  </si>
  <si>
    <t>3D - SIM table</t>
  </si>
  <si>
    <t>Quantitative SIM score (out of 25)</t>
  </si>
  <si>
    <t>2016-17 normalised AIM performance</t>
  </si>
  <si>
    <t>Cumulative normalised AIM performance 2016-17</t>
  </si>
  <si>
    <t>Contextual information relating to AIM performance</t>
  </si>
  <si>
    <r>
      <t xml:space="preserve">2016-17 AIM performance
</t>
    </r>
    <r>
      <rPr>
        <sz val="9"/>
        <color rgb="FF0078C9"/>
        <rFont val="Arial"/>
        <family val="2"/>
      </rPr>
      <t>[Ml]</t>
    </r>
  </si>
  <si>
    <r>
      <t xml:space="preserve">Cumulative AIM performance 2016-17
</t>
    </r>
    <r>
      <rPr>
        <sz val="9"/>
        <color rgb="FF0078C9"/>
        <rFont val="Arial"/>
        <family val="2"/>
      </rPr>
      <t>[Ml]</t>
    </r>
  </si>
  <si>
    <t>Consistency checks</t>
  </si>
  <si>
    <t>Please complete rows E to H.</t>
  </si>
  <si>
    <t>Cumulative normalised AIM performance in Ml (see definition F) for the years 2016-17 onwards. This column is equal to column F for the years 2016-17.</t>
  </si>
  <si>
    <t>Cumulative AIM performance in Ml (see definition E) for the years 2016-17 onwards. This column is equal to column E for the years 2016-17.</t>
  </si>
  <si>
    <t>Please enter a numeric value in rows E to H.</t>
  </si>
  <si>
    <t>Score of the first qualitative survey for the current reporting year.</t>
  </si>
  <si>
    <t>Score of the second qualitative survey for the current reporting year.</t>
  </si>
  <si>
    <t>Score of the third qualitative survey for the current reporting year.</t>
  </si>
  <si>
    <t>Score of the fourth qualitative survey for the current reporting.</t>
  </si>
  <si>
    <t>The AIM performance in Ml for the current reporting year is calculated as follows:
AIM performance in Ml = (average daily abstraction during period when flows are at or below the trigger threshold - baseline average daily abstraction during period when flows are at or below the trigger threshold) * length of period when flows are at or below the trigger threshold.</t>
  </si>
  <si>
    <t>The normalised AIM performance for the current reporting year is calculated as follows:
Normalised AIM performance = AIM performance / (baseline average daily abstraction * length of period when river flows are at or below the trigger threshold)</t>
  </si>
  <si>
    <t>3B - Line definitions</t>
  </si>
  <si>
    <t>3C - Line definitions</t>
  </si>
  <si>
    <t>3D - Line definitions</t>
  </si>
  <si>
    <t>The name of the abstraction sites. These can be anonymised if it is necessary for security reasons.</t>
  </si>
  <si>
    <t>IN 16/09: Regulatory accounting guidelines 2016-17</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</si>
  <si>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</si>
  <si>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</si>
  <si>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Includes rental income and income from investments (eg, share income); excludes net interest and profit on disposals on fixed assets.
Companies may recognise grants and contributions in the income statement as revenue under UKGAAP (either as a single transaction or through amortisation). We require that any such income be shown as ‘other income’ rather than revenue. Table 1A should be used to adjust such amounts so that they are recorded in this line.</t>
  </si>
  <si>
    <t xml:space="preserve">Total net interest expenses which are not directly related to deposits and borrowings as defined in lines 6 &amp; 7 of table 1A.
This will include (but is not limited to):
• Net interest cost of defined benefit pension schemes,
• Dividend income
</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</si>
  <si>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</si>
  <si>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</si>
  <si>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</si>
  <si>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lines 1C.15 and 1C.22). Where there is a difference between the figures in Table 1C and table 1E a reconciliation of the differences should be provided.</t>
  </si>
  <si>
    <t>Nominal value of the preference share capital. This should equal ‘Preference share capital' as reported in column ‘Total appointed activities’ of table 1C (i.e. line 1C.27).</t>
  </si>
  <si>
    <t>Table 1E line 9 divided by the principal sum outstanding as at 31 March for fixed, floating and index linked instruments on which interest payments are calculated.  The nominal interest rate on index linked debt should include inflation accretion.</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</si>
  <si>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</si>
  <si>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</si>
  <si>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9 and table 2C line 9 [wholesale and retail respectively]. The total of table 2A line 3, table 2A line 4 and table 2A line 5 should reconcile to table 1A line 2.</t>
  </si>
  <si>
    <t>Amortisation - intangible fixed assets</t>
  </si>
  <si>
    <t>Depreciation of tangible fixed assets. Will agree to table 2D line 8.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</si>
  <si>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</si>
  <si>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</si>
  <si>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The sum of table 2A lines 1 to 6.</t>
  </si>
  <si>
    <t>Total amount of recharges made from other price controls units. Examples of these would include, but is not restricted to;
 recharges for use of fixed assets,
 recharges for cross unit transactions services such as treatment of sludge from water treatment works.
Input as a negative number.</t>
  </si>
  <si>
    <t>Total amount of recharges made to other price controls units. Examples of these would include, but is not restricted to;
 recharges for use of fixed assets,
 recharges for cross unit transactions services such as treatment of sludge from water treatment works.
Input as a positive number.</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</si>
  <si>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</si>
  <si>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</si>
  <si>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</si>
  <si>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</si>
  <si>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</si>
  <si>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</si>
  <si>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</si>
  <si>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</si>
  <si>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operating expenditure for the wholesale business only within each business category. The sum of table 2B lines 7 and 8. This should reconcile to table 2A line 3.</t>
  </si>
  <si>
    <t>All capital contributions from connection charges, infrastructure charges, requisitions and other contributions. Adopted assets should not be included. Equal to table 2E line 6 for water and table 2E line 12 for wastewater.</t>
  </si>
  <si>
    <t>Costs associated with meter reading for 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</si>
  <si>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</si>
  <si>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Depreciation on tangible assets used wholly or principally for the household retail business (as defined in paragraph 2.3 of RAG 2).</t>
  </si>
  <si>
    <t>Depreciation on tangible assets used wholly or principally for the non-household retail business (as defined in paragraph 2.3 of RAG 2).</t>
  </si>
  <si>
    <t>Amortisation of intangible assets used wholly or principally for the household retail business (as defined in paragraph 2.3 of RAG 2).</t>
  </si>
  <si>
    <t>Amortisation of intangible assets used wholly or principally for the non-household retail business (as defined in paragraph 2.3 of RAG 2).</t>
  </si>
  <si>
    <t>Total operating costs in respect of the household retail business. 
The sum of table 2C lines 9 and 11.</t>
  </si>
  <si>
    <t xml:space="preserve">Total operating expenditure in respect of the non-household retail business. 
The sum of table 2C lines 9 and 11.
</t>
  </si>
  <si>
    <t>Assets adopted at nil cost</t>
  </si>
  <si>
    <t>At 1 April 2016</t>
  </si>
  <si>
    <t>At 31 March 2017</t>
  </si>
  <si>
    <t>Net book amount at 31 March 2017</t>
  </si>
  <si>
    <t>Net book amount at 1 April 2016</t>
  </si>
  <si>
    <t>Depreciation charge for year</t>
  </si>
  <si>
    <t>Principal services</t>
  </si>
  <si>
    <t>The fair value of any adopted assets.</t>
  </si>
  <si>
    <t>This is the historical cost value at the end of the year. The sum of table 2D lines 1 to 4.</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</si>
  <si>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</si>
  <si>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</si>
  <si>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</si>
  <si>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Accumulated depreciation carried forward by asset type at the end of the charging year. The sum of table 2D lines 6 to 8.</t>
  </si>
  <si>
    <t>Net book value by asset type at the year end. The sum of table 2D lines 5 and 9.</t>
  </si>
  <si>
    <t>Net book value by asset type at the beginning of the year. The sum of table 2D lines 1 and 6.</t>
  </si>
  <si>
    <t>Depreciation charge on assets used to deliver ‘principal services’ as set out in appendix 1. Enter as a negative.</t>
  </si>
  <si>
    <t>Depreciation charge on assets used to deliver ‘third party services’ as set out in appendix 1. Enter as a negative.</t>
  </si>
  <si>
    <t>Total depreciation charge which will agree to Table 2D line 8.</t>
  </si>
  <si>
    <t>Volume (Ml/d)</t>
  </si>
  <si>
    <t>000s</t>
  </si>
  <si>
    <t xml:space="preserve">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</si>
  <si>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 xml:space="preserve">Estimated per capita consumption of measured households. This figure applies to billed measured households and excludes underground supply pipe leakage. This definition is the same as that in JR11 T10 L8.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</si>
  <si>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</si>
  <si>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</si>
  <si>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</si>
  <si>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</si>
  <si>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</si>
  <si>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</si>
  <si>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2 to 21</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</si>
  <si>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</si>
  <si>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</si>
  <si>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</si>
  <si>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</si>
  <si>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</si>
  <si>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</si>
  <si>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</si>
  <si>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</si>
  <si>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Other contributions received from organisations towards the construction of specific capital projects, e.g. government departments for environmental schemes. Also should include Inspection and supervision fees (2.5% of construction cost based on WRC ‘Sewers for adoption’).</t>
  </si>
  <si>
    <t>The sum of table 2E lines 8 to 11.</t>
  </si>
  <si>
    <t>The fair value of any adopted wastewater assets.</t>
  </si>
  <si>
    <t>Total value of capitalised grants and contributions carried forward as at 31 March. This should represent the wholesale element of 1C.26. The sum of table 2E lines 14 to 16.</t>
  </si>
  <si>
    <t>Bulk Supplies - water</t>
  </si>
  <si>
    <t>Bulk Supplies - wastewater</t>
  </si>
  <si>
    <t>Adjustment for in-period ODI revenue</t>
  </si>
  <si>
    <t>Adjustment for WRFIM</t>
  </si>
  <si>
    <t>Total assumed revenue</t>
  </si>
  <si>
    <t>All income received for providing a bulk supply (for potable or non-potable supplies) to another water undertaker.</t>
  </si>
  <si>
    <t>All income received for providing wastewater connection agreements with another wastewater undertaker.</t>
  </si>
  <si>
    <t>The sum of lines 2I.9, 2I.13, 2I.14, 2I.15, 2I.16 and 2I.17. This should equal 1A.1 (appointed business activities column).</t>
  </si>
  <si>
    <t xml:space="preserve">Table 2I line 18 should equal the sum of table 1A line 1 </t>
  </si>
  <si>
    <t>Principal services - non-price control</t>
  </si>
  <si>
    <t>Total revenue governed by wholesale price control. Sum of table 2I lines 19 and 20.</t>
  </si>
  <si>
    <t>Tbc</t>
  </si>
  <si>
    <t>Total of revenue assumed at the determination and that arising from any in-period ODI revenue reward. Sum of Table 2I lines 22 to 24.</t>
  </si>
  <si>
    <t>Table 2I line 21 minus line 25. Cross reference to a narrative explanation.</t>
  </si>
  <si>
    <t>RAG 3.09</t>
  </si>
  <si>
    <t>RAG 4.06</t>
  </si>
  <si>
    <t>4C - Impact of AMP performance to date on RCV</t>
  </si>
  <si>
    <t>RCV determined at FD at 31 March</t>
  </si>
  <si>
    <t>RCV element of cumulative totex over/underspend so far in the price control period</t>
  </si>
  <si>
    <t>Adjustment for ODI rewards or penalties</t>
  </si>
  <si>
    <t>The difference between the actual cumulative totex for the AMP and the allowed totex (inflated to current year prices using the actual RPI used in the calculation of table 4C line 1), multiplied by (1-determined weighted average PAYG for AMP) %.
The allowed totex for PR14 is set out in line 10 of the ‘Wholesale water / wastewater allowed expenditure’ tables in chapters A2 (water) and A3 (wastewater) of ‘Final price control determination notice: company-specific appendix’.</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</si>
  <si>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</si>
  <si>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</si>
  <si>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</si>
  <si>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</si>
  <si>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</si>
  <si>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</si>
  <si>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</si>
  <si>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1
2 
3</t>
  </si>
  <si>
    <t>1
2 
3
4</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</si>
  <si>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</si>
  <si>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</si>
  <si>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</si>
  <si>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</si>
  <si>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</si>
  <si>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Actual totex per 4B.7 deflated to base year (i.e. 2012-13 average year) prices using actual RPI.</t>
  </si>
  <si>
    <t xml:space="preserve">The final menu choice from the 2014 price determination (base year prices). The final menu choice totex for PR14 is set out in line 6 – ‘Allowed expenditure from menu’ of the ‘Wholesale water / wastewater allowed expenditure’ tables in chapters A2 (water) and A3 (wastewater) of ‘Final price control determination notice: company-specific appendix’. Narrative on difference between table 4B line 8 and line 9.
</t>
  </si>
  <si>
    <t>Abstraction charges</t>
  </si>
  <si>
    <t>Bulk supply</t>
  </si>
  <si>
    <t>Total gross capital expenditure (excluding third party)</t>
  </si>
  <si>
    <t>Distribution input volume - treated water</t>
  </si>
  <si>
    <t>Distribution input volume - water treatment</t>
  </si>
  <si>
    <t>Population</t>
  </si>
  <si>
    <t>£/pop</t>
  </si>
  <si>
    <t>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t>
  </si>
  <si>
    <t>Total cost of abstraction charges by the environment agency or canal &amp; river trust.</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</si>
  <si>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</si>
  <si>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</si>
  <si>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</si>
  <si>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</si>
  <si>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Grants and contributions received by the company relating to capital expenditure. This should agree to table 2B line 17. Input as a positive number.</t>
  </si>
  <si>
    <t>22-27</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</si>
  <si>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</si>
  <si>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</si>
  <si>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Unit cost. This is equal to total operating expenditure (table 4D line 9) divided by table 4D line 29.</t>
  </si>
  <si>
    <t>Network+</t>
  </si>
  <si>
    <t>Network+ Sewage collection</t>
  </si>
  <si>
    <t>Network + Sewage treatment</t>
  </si>
  <si>
    <t>Sludge liquor treatment</t>
  </si>
  <si>
    <t>Bulk discharge</t>
  </si>
  <si>
    <t>Discharge consents</t>
  </si>
  <si>
    <t>Local authority rates and Cumulo rates</t>
  </si>
  <si>
    <t>Total gross capital expenditure (excluding third party services)</t>
  </si>
  <si>
    <t>Volume collected - foul</t>
  </si>
  <si>
    <t>Volume collected - surface water drainage</t>
  </si>
  <si>
    <t>Volume collected - highway drainage</t>
  </si>
  <si>
    <t>Biochemical Oxygen Demand (BOD) - sludge liquor treatment</t>
  </si>
  <si>
    <t>Biochemical Oxygen Demand (BOD) - sewage treatment and disposal</t>
  </si>
  <si>
    <t>Volume transported - sludge transport</t>
  </si>
  <si>
    <t xml:space="preserve">Dried solid mass treated - sludge treatment </t>
  </si>
  <si>
    <t xml:space="preserve">Dried solid mass disposed - sludge disposal </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</si>
  <si>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</si>
  <si>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cost of discharge consents by the environment agency or canal &amp; river trust.</t>
  </si>
  <si>
    <t>Total payments for bulk discharges.</t>
  </si>
  <si>
    <t>Total operating expenditure for the wholesale business only within each business category. The sum of lines 4E.7 and 4E.8. This should reconcile to table 2A line 3.</t>
  </si>
  <si>
    <t>Capital expenditure for providing third party services. See RAG 4 appendix 1</t>
  </si>
  <si>
    <t xml:space="preserve">Grants and contributions received by the company relating to capital expenditure. This should agree to line 2B.17. Input as a positive number. </t>
  </si>
  <si>
    <t>Unit cost. This is equal to total operating expenditure (table 4E line 9) divided by table 4E line 31.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</si>
  <si>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</si>
  <si>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</si>
  <si>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</si>
  <si>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</si>
  <si>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Total operating expenditure. This should reconcile to wholesale operating expenditure in table 2B for each control.
The totals for water and wastewater will agree to the respective totals of table 2B line 9.</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</si>
  <si>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</si>
  <si>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</si>
  <si>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Total should equal to table 1A line 5 On the assumption that there is no material debt in retail business.</t>
  </si>
  <si>
    <t>Total should equal to table 1A line 6 On the assumption that there is no material debt in retail business.</t>
  </si>
  <si>
    <t>Total should equal to table 1A line 7 On the assumption that there is no material debt in retail business.</t>
  </si>
  <si>
    <t>Total should equal to table 1A line 8 On the assumption that there is no material debt in retail business.</t>
  </si>
  <si>
    <t>Total should equal to table 1A line 10 On the assumption that there is no material debt in retail business.</t>
  </si>
  <si>
    <t>Financial indicators</t>
  </si>
  <si>
    <t>Revenue and earnings</t>
  </si>
  <si>
    <t>RCF</t>
  </si>
  <si>
    <t xml:space="preserve">The sum of table 1E lines 3 to 5. Equal to table 1E line 6. </t>
  </si>
  <si>
    <t>Regulated equity is calculated as year-end regulated capital value (RCV) less net debt at the period end. Equal to table 4C line 1 less table 1E line 6.</t>
  </si>
  <si>
    <t>Regulatory gearing calculated as net debt in table 1E line 6 divided by RCV in table 4C line 1. Equal to table 1E line 7.</t>
  </si>
  <si>
    <t>Profit after current tax for the appointed business for the year as a % of average regulated equity. Profit after current tax should exclude any fair value gains losses on financial derivatives (table 1A line 9 less line 12). For this metric average regulated equity is a simple average of the regulated equity at the start and end of the year. Regulated equity at each year end is calculated in table 4H line 2. The opening regulated equity at 31 March 2015 should be calculated after the impact of any midnight adjustment to RCV.</t>
  </si>
  <si>
    <t xml:space="preserve">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re-profiling of expenditure within the AMP) should not be recognised as out or under performance for the purpose of the calculation of RORE. 2) The company share of any out or underperformance on retail costs. 3) the impact on the RCV run off of the out or under performance of totex 4) The impact of any ODI or SIM penalties or rewards earned in the year, even if they are not payable/receivable until the following AMP. 5)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the actual inflation should be used and not the long term inflation assumption which was used by Ofwat in setting the cost of debt.
RORE should be presented on a cumulative basis and should recognise gains and losses made in the period from the start of the AMP to the date of the APR.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</si>
  <si>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</si>
  <si>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</si>
  <si>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</si>
  <si>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</si>
  <si>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</si>
  <si>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</si>
  <si>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Adjusted interest cover (cash) equal to (FFO as calculated above plus interest paid on borrowings less regulatory depreciation)/ interest paid on borrowings. Interest paid on borrowings excludes any accretion of interest linked debt which is a non cash item. Regulatory deprecation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</si>
  <si>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</si>
  <si>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taxation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</si>
  <si>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</si>
  <si>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</si>
  <si>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</si>
  <si>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</si>
  <si>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</si>
  <si>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Equal to table 1E line 1 (floating rate) divided by table 1E line 3.</t>
  </si>
  <si>
    <t>Equal to table 1E line 1 (index linked) divided by table 1E line 3.</t>
  </si>
  <si>
    <t>Floating to fixed rate</t>
  </si>
  <si>
    <t>Floating from fixed rate</t>
  </si>
  <si>
    <t>Floating to index linked</t>
  </si>
  <si>
    <t>Floating from index linked</t>
  </si>
  <si>
    <t>Fixed to index-linked</t>
  </si>
  <si>
    <t>Fixed from index-linked</t>
  </si>
  <si>
    <t>Total financial derivatives</t>
  </si>
  <si>
    <t>Financial instruments through which floating interest rate liabilities are converted into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</si>
  <si>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</si>
  <si>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</si>
  <si>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</si>
  <si>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</si>
  <si>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</si>
  <si>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</si>
  <si>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</si>
  <si>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</si>
  <si>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</si>
  <si>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</si>
  <si>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The sum of table 4I lines 7, 12, 17, 22 and 23. The 'Nominal value (net)' should equal the 'Financial instruments' totals from table 1C (i.e. the sum of table 1C lines 5, 10, 16 and 23).</t>
  </si>
  <si>
    <t>Demand-side efficiency and customer-side leaks analysis - Household</t>
  </si>
  <si>
    <t>The total of table 4F line 7 should equal the household total of table 2C line 8</t>
  </si>
  <si>
    <t>The total of table 4F line 8 should equal the household total of table 2C line 9</t>
  </si>
  <si>
    <t>The total of table 4F line 9 should equal the household total of table 2C line 10</t>
  </si>
  <si>
    <t>The total of table 4F line 10 should equal the household total of table 2C line 11</t>
  </si>
  <si>
    <t>The costs associated with providing: 
• activities/services as defined in table 2C line 1; 
• to household unmeasured customers (as defined in paragraph 3.1 of RAG 2);
• in receipt of water only, sewerage only and combined water and sewerage services respectively from the company</t>
  </si>
  <si>
    <t>The costs associated with providing: 
• activities/services as defined in table 2C table 1; 
• to household 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</si>
  <si>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unmeasured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</si>
  <si>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measured customers (as defined in paragraph 3.1 of RAG 2);
•  in receipt of water only, sewerage only and combined water and sewerage services respectively from the company</t>
  </si>
  <si>
    <t>The charge for bad and doubtful debts for household measured customers (as defined in paragraph 3.1 of RAG 2) in receipt of water only, sewerage only and combined water and sewerage services respectively from the company</t>
  </si>
  <si>
    <t>The costs associated with providing meter reading services (as defined in table 2C line 4) for household measured customers (as defined in paragraph 3.1 of RAG 2) in receipt of water only, sewerage only and combined water and sewerage services respectively from the company</t>
  </si>
  <si>
    <t>Any other operating expenditure (as defined in table 2C line 6) incurred in serving household unmeasured customers (as defined in paragraph 3.1 of RAG 2) in receipt of water only, sewerage only and combined water and sewerage services respectively from the company</t>
  </si>
  <si>
    <t>Any other operating costs (as defined in table 2C line 6) incurred in serving household measured customers (as defined in paragraph 3.1 of RAG 2) in receipt of water only, sewerage only and combined water and sewerage services respectively from the company</t>
  </si>
  <si>
    <t>Total retail operating expenditure (excluding third party services) for unmeasured households (as defined in paragraph 3.1 of RAG 2) in receipt of water only, sewerage only and combined water and sewerage services respectively from the company. The sum of table 4F lines 1 to 5.</t>
  </si>
  <si>
    <t>Total retail operating expenditure (excluding third party services) for measured households (as defined in paragraph 3.1 of RAG 2)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</si>
  <si>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</si>
  <si>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</si>
  <si>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</si>
  <si>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</si>
  <si>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Depreciation on 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</si>
  <si>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Depreciation on 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</si>
  <si>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</si>
  <si>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</si>
  <si>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Total operating costs respect of the household retail business for measured water only, sewerage only and water and sewerage customers. The sum of table 4F lines 8 to 10.</t>
  </si>
  <si>
    <t>Total operating costs in respect of the household retail business for unmeasured water only, sewerage only and water and sewerage customers. The sum of table 4F lines 8 to 10.</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</si>
  <si>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</si>
  <si>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12) to household customers that are funded by the wholesale business</t>
  </si>
  <si>
    <t>The retail operating costs of providing water efficiency services (as defined in table 4F line 12) to household customers net of any operating costs that are funded by the wholesale business table  4F line 12 less line 13.</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</si>
  <si>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</si>
  <si>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15) that are funded by the wholesale business</t>
  </si>
  <si>
    <t>The retail operating costs associated with household customer side leaks (as defined in table 4F line 15) net of any operating costs that are funded by the wholesale business table 4F line 15 less line 16.</t>
  </si>
  <si>
    <t>The total of table 2A line 3, 4 and 5 should equal table 1A line 2.</t>
  </si>
  <si>
    <t>The total of table 2A line 4 should equal table 2D line 8.</t>
  </si>
  <si>
    <t>The total of table 2A line 6 should equal table 1A line 3.</t>
  </si>
  <si>
    <t>The total of table 2B line 17 should be equal to lines 2E.6 for water and 2E.12 for wastewater.</t>
  </si>
  <si>
    <t>Total depreciation charge which will agree to line 2D.8.</t>
  </si>
  <si>
    <t>1E - Net debt analysis at 31 March 2017</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</si>
  <si>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</si>
  <si>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</si>
  <si>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Processing rule: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</si>
  <si>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</si>
  <si>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</si>
  <si>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The quantitative composite score is calculated as follow:
[(unwanted phone contacts x 1) + (written complaints x 5) + (escalated written complaints x 100)
+ (CCWater investigated complaints x 1000)] / (connected household properties /1000)</t>
  </si>
  <si>
    <t>Water companies can provide contextual information around their AIM performance. For example, water companies can explain the environmental challenges that affect their regions, the past, current and future measures they are taking to deal with unsustainable abstraction and other information they consider relevant to put their AIM performance into context.</t>
  </si>
  <si>
    <t>Rewards should be entered as positive numbers.</t>
  </si>
  <si>
    <t>Penalties should be entered as negative numbers.</t>
  </si>
  <si>
    <t>2B - Totex analysis - wholesale water and wastewater</t>
  </si>
  <si>
    <t>The total of table 4F line 11 should equal the household total of table 2C line 12</t>
  </si>
  <si>
    <t>2017 Annual performance report tables</t>
  </si>
  <si>
    <t>The content of three tables (tables 2G, 2H, 3A and 3B) is tailored to each company. These tables will display the content for the company that is selected on the validation sheet.</t>
  </si>
  <si>
    <t>Further detail is included in IN 17/03 ‘Expectations for monopoly company annual performance reporting 2016-17’.</t>
  </si>
  <si>
    <t>2015-16 performance level - actual</t>
  </si>
  <si>
    <t>UK ICS Customer Satisfaction Index score ranking among utility companies</t>
  </si>
  <si>
    <t>No. of connectable properties, identified as polluting or likely to pollute, associated with new Section 101A schemes</t>
  </si>
  <si>
    <t>Change history</t>
  </si>
  <si>
    <t>On 23 February 2017 we published IN 17/03 ‘Expectations for monopoly company annual performance reporting 2016-17’.</t>
  </si>
  <si>
    <t>Version</t>
  </si>
  <si>
    <t>Description of change</t>
  </si>
  <si>
    <t>Updated by</t>
  </si>
  <si>
    <t>QC'd by</t>
  </si>
  <si>
    <t>JN</t>
  </si>
  <si>
    <t>BC</t>
  </si>
  <si>
    <t>SL</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</si>
  <si>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</si>
  <si>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</si>
  <si>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</si>
  <si>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AR</t>
  </si>
  <si>
    <t>Unit description</t>
  </si>
  <si>
    <t>O</t>
  </si>
  <si>
    <t>P</t>
  </si>
  <si>
    <t>Actual performance for the current reporting year in the units of the PC or sub-measure
For example, if the sub-measure is measured as a percentage and the actual performance level is 0.5%, then enter 0.5
The value entered will be displayed to the number of decimal places in column G, although the actual amount entered will be uploaded to the Fountain database.</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</si>
  <si>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
The value entered will be displayed to the number of decimal places in column G, although the actual amount entered will be uploaded to the Fountain database.</t>
  </si>
  <si>
    <r>
      <rPr>
        <b/>
        <sz val="10"/>
        <color theme="1"/>
        <rFont val="Arial"/>
        <family val="2"/>
      </rPr>
      <t>This column applies only to PCs which have ODIs that are payable within AMP6 rather than at the end of AMP6 (that is, some of the Anglian Water, Severn Trent Water and South West Water PCs)</t>
    </r>
    <r>
      <rPr>
        <sz val="10"/>
        <color theme="1"/>
        <rFont val="Arial"/>
        <family val="2"/>
      </rPr>
      <t xml:space="preserve">
The reward or penalty earned in the current reporting year.
£million to 4 decimal places, rounded.
Rewards must be entered as a positive number, penalties as a negative number.
Where no reward or penalty has been earned, leave blank (empty).
Note: this is the reward or penalty for the current reporting year, not the cumulative value since 1 April 2015.</t>
    </r>
  </si>
  <si>
    <r>
      <rPr>
        <b/>
        <sz val="10"/>
        <color theme="1"/>
        <rFont val="Arial"/>
        <family val="2"/>
      </rPr>
      <t>This column applies only to PCs which have ODIs that are payable at the end of AMP6</t>
    </r>
    <r>
      <rPr>
        <sz val="10"/>
        <color theme="1"/>
        <rFont val="Arial"/>
        <family val="2"/>
      </rPr>
      <t xml:space="preserve">
The reward or penalty accrued in the current reporting year
£million to 4 decimal places, rounded
Rewards must be entered as a positive number, penalties as a negative number
Where no reward or penalty has accrued, leave blank (empty)
Note: this is the reward or penalty for the current reporting year, not the cumulative value since 1 April 2015.</t>
    </r>
  </si>
  <si>
    <t>Abstraction site</t>
  </si>
  <si>
    <t>Table 4H, line 7 'Retail profit margin - Household' - formulae amended 
Table 4H, line 8 'Retail profit margin - Non-household' - formulae amended 
We have corrected the formulae so that the margin should be an EBIT margin rather than an EBITDA margin which deducted costs before depreciation and amortisation (from table 2C). It should actually be after depreciation and amortisation.</t>
  </si>
  <si>
    <t xml:space="preserve">We have updated the file to correct for some cell referencing errors and presentational changes.  These changes are detailed below.  </t>
  </si>
  <si>
    <t xml:space="preserve">AR
</t>
  </si>
  <si>
    <t>Several changes made to table '3A' (outcome performance):
1. Column "Unit description" added
2. Column "2015-16 performance level - actual" added
3. Conditional formatting for decimal places added to columns H and I
4. Validation lists for columns J, K, M and N amended to replace blank with a dash/hyphen.
Several changes were made to table '3B' (sub-measure performance):
1. Column for the "2015-16 performance level - actual" was added
2. Conditional formatting for decimal places added to columns H and I
3. Validation lists for column J amended to replace blank with a dash/hyphen.</t>
  </si>
  <si>
    <t>Amendments to the column definitions in tables 3A (outcome performance) and 3B (sub-measure performance) to incorporate the above changes.</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</si>
  <si>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reward or penalty paid/accrued by the end of AMP6 (31 March 2020) based on your current performance and your current expectation of your future performance. The forecast should include any penalties and/or rewards already earned (either in previous reporting years or the current reporting year), plus forecasts for the remaining years of the AMP
£million to 4 decimal places, rounded
Rewards must be entered as a positive number, penalties as a negative number.</t>
    </r>
  </si>
  <si>
    <t>If the committed performance level for the current reporting year has been met select “Yes”, where it has not been met select “No”
If a committed performance level has not been set for the current reporting year select "-" (hyphen).</t>
  </si>
  <si>
    <t xml:space="preserve">This column applies only to PCs which have ODIs that are payable within AMP6 rather than at the end of AMP6 (that is, some of the Anglian Water, Severn Trent Water and South West Water PCs)
If a reward has been earned in the current reporting year select “Reward”, if a penalty has been earned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
</t>
  </si>
  <si>
    <t>This column applies only to PCs which have ODIs that are payable at the end of AMP6
If a reward has accrued in the current reporting year select “Reward”, if a penalty has accrued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t>
  </si>
  <si>
    <t xml:space="preserve">This column applies to all financial ODIs (that is, ODIs that are payable within AMP6 and ODIs that are payable at the end of AMP6)
A forecast of the overall reward or penalty paid/accrued by the end of AMP6 (31 March 2020) based on your current performance and your current expectation of your future performance.
If an overall reward is forecast select “Reward”, if a penalty is forecast select “Penalty”
If the forecast is within the reward deadband select “Reward deadband”, if it is within the penalty deadband select “Penalty deadband”. Otherwise leave blank (empty) or select "-" (hyphen)
A forecast for the total AMP6 reward or penalty, as at 31 March 2020, should be entered if:
•  a reward or penalty is probable ('more likely than not'); and
•  the amount can be estimated reliably (it should be the best estimate and, in reaching the best estimate, the company should take into account the risks and uncertainties that surround the underlying events).
The forecast should include any penalties and/or rewards already earned (either in previous reporting years or the current reporting year), plus forecasts for the remaining years of the AMP.
</t>
  </si>
  <si>
    <t>If the reference / performance level for the current reporting year has been met select “Yes”, where it has not been met select “No”.
If a reference / performance level has not been set for the current reporting year select "-" (hyphen).</t>
  </si>
  <si>
    <t>SL (EM notified)</t>
  </si>
  <si>
    <t>Table 1E cell I13 references the wastewater RCV in table 4C in error. Formulae corrected to reference the water column for WOCs and the sum of wastewater and water for WASCs.</t>
  </si>
  <si>
    <t>Table 4H cell F8 references the wastewater RCV in table 4C in error. Formulae corrected to reference the water column for WOCs and the sum of wastewater and water for WASCs.</t>
  </si>
  <si>
    <t>Table 4H line 20 (cell F28) - corrected the formulae calculation and removed the references to table 1D.</t>
  </si>
  <si>
    <t xml:space="preserve">Table 2A - data validation check updated. Cell AG9 updated from ='2D'!L16 to = ROUND('2D'!L16, 3)
</t>
  </si>
  <si>
    <t xml:space="preserve">Table 2C - data validation check updated. Cell M10 deleted. </t>
  </si>
  <si>
    <t>Table 4H - data validation check updated.  Cell L15 updated from ISNUMBER to ISTEXT.</t>
  </si>
  <si>
    <t xml:space="preserve">Percentage (%) values are over-inflated by x100.
1. Introduction - 'Tables' section updated with 'We have set input cells that require a '%' entry as a 'percentage' rather than as a 'number'. The underlying data saved will be between a figure of 0 and 1 but will be displayed as a percentage.  For example, an input of '10', will display as 10%, but will hold an underlying value of 0.1.'
2. Table 1E line 7: calc amended to remove 'x100' from calculation because the cell format is set as a 'percentage'.
3. Table 1E lines 11 and 12: cell format changed from 'number' to 'percentage'.
4. Table 4H lines 7 and 8, and lines 21 to 23: calc amended to remove 'x100' from calculation because the cell format is set as a 'percentage'.
5. Table 4H (data validation): cells Q33 and Q38 amended from '100' to '1'
</t>
  </si>
  <si>
    <t>Table 2D, line 5 'Cost at 31 March 2017' - formulae corrected to sum lines 1 to 4.</t>
  </si>
  <si>
    <t>Companies should use the SIM calculator (or the formula below) to calculate their score and then input this number in line 5.
The qualitative score is calculated as follows:
[(S - LS) / (HS - LS)] * WS
where:
S = qualitative survey annual average score.
LS = minimum survey score possible (set at 1).
HS = maximum survey score possible (set at 5).
WS = survey weighting (set at 75).</t>
  </si>
  <si>
    <t>NW</t>
  </si>
  <si>
    <t>Table 3D - line 5 changed from a calculation to an input, and definition updated.  Data validation updated.</t>
  </si>
  <si>
    <t>Please enter a number between 1 and 75</t>
  </si>
  <si>
    <t>Qualitative - SIM</t>
  </si>
  <si>
    <r>
      <t>Table 2A line 4 
1. Updated from an input cell to a copy cell from table 2D</t>
    </r>
    <r>
      <rPr>
        <sz val="9"/>
        <rFont val="Arial"/>
        <family val="2"/>
      </rPr>
      <t xml:space="preserve">
2. Data validations updated</t>
    </r>
  </si>
  <si>
    <t>Table 2B 
1. Updated input cells to calculated cells from table 2D 
2. Data validations updated</t>
  </si>
  <si>
    <t>Table 2C household column
1. Updated input cells to copycells from table 4F 
2. Data validations updated</t>
  </si>
  <si>
    <t>APR table 3A guidance added to tab '3A' - companies should submit their PC and ODI monetary values in APR table 3A in 2012-13 prices.</t>
  </si>
  <si>
    <t>3A - Table guidance</t>
  </si>
  <si>
    <r>
      <t xml:space="preserve">Within the </t>
    </r>
    <r>
      <rPr>
        <u/>
        <sz val="10"/>
        <color rgb="FF0078C9"/>
        <rFont val="Arial"/>
        <family val="2"/>
      </rPr>
      <t>PR14 final determination company-specific appendices</t>
    </r>
    <r>
      <rPr>
        <sz val="10"/>
        <rFont val="Arial"/>
        <family val="2"/>
      </rPr>
      <t xml:space="preserve"> the PC and ODI monetary values, including incentive rates, are in 2012-13 prices.
For the five year AMP6 period, the PC and ODI monetary values in APR table 3A should also be in 2012-13 prices, not in report year prices. This includes the 31 March 2020 forecasts for total AMP6 reward or penalty. It also includes actual performance levels that are measured in monetary values.
Those companies with in-period ODIs should include a detailed note in their regulatory accounts to reconcile the value of any provision they declare in the financial statements in respect of penalties or rewards that will be payable in the next charging year with the APR table 3A 2012-13 price term values.
</t>
    </r>
  </si>
  <si>
    <t>1
2
3
4
5
6
7
8
9
10
11
12
13
14
15
16
17
18
19
20</t>
  </si>
  <si>
    <t>APR table 4H guidance added to tab '4H' - further clarification in respect of the RORE figure that needs to be included in table 4H of the APR.</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</si>
  <si>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</si>
  <si>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</si>
  <si>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</si>
  <si>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HJ</t>
  </si>
  <si>
    <t xml:space="preserve">Table 2D, line 6 - line description corrected to “At 1 April 2016”. </t>
  </si>
  <si>
    <t>Validation sheet - cell G3 updated to include Balzalgette in the referenced range to correct the #N/A ref errors in tables 1E and 4H.</t>
  </si>
  <si>
    <t>Baa1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</si>
</sst>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_(* #,##0.00_);_(* \(#,##0.00\);_(* &quot;-&quot;??_);_(@_)"/>
    <numFmt numFmtId="171" formatCode="[$-809]dd\ mmmm\ yyyy"/>
  </numFmts>
  <fonts count="98">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5"/>
      <name val="Franklin Gothic Demi"/>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b/>
      <sz val="10"/>
      <color theme="1"/>
      <name val="Arial"/>
      <family val="2"/>
    </font>
    <font>
      <u/>
      <sz val="10"/>
      <color rgb="FF0078C9"/>
      <name val="Arial"/>
      <family val="2"/>
    </font>
    <font>
      <b/>
      <sz val="10"/>
      <color indexed="18"/>
      <name val="Arial"/>
      <family val="2"/>
    </font>
    <font>
      <b/>
      <sz val="8"/>
      <color indexed="52"/>
      <name val="Arial"/>
      <family val="2"/>
    </font>
    <font>
      <b/>
      <sz val="20"/>
      <name val="Arial"/>
      <family val="2"/>
    </font>
    <font>
      <sz val="8"/>
      <color indexed="62"/>
      <name val="Arial"/>
      <family val="2"/>
    </font>
    <font>
      <sz val="18"/>
      <name val="Arial MT"/>
      <family val="2"/>
    </font>
    <font>
      <sz val="12"/>
      <name val="Arial"/>
      <family val="2"/>
    </font>
    <font>
      <sz val="12"/>
      <name val="Arial MT"/>
    </font>
    <font>
      <b/>
      <sz val="8"/>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8"/>
      <name val="Arial"/>
      <family val="2"/>
    </font>
    <font>
      <b/>
      <sz val="8"/>
      <color indexed="8"/>
      <name val="Arial"/>
      <family val="2"/>
    </font>
    <font>
      <b/>
      <sz val="16"/>
      <color indexed="9"/>
      <name val="Arial"/>
      <family val="2"/>
    </font>
    <font>
      <sz val="11"/>
      <color indexed="18"/>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8"/>
      <color indexed="12"/>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8"/>
      <name val="Calibri"/>
      <family val="2"/>
      <scheme val="minor"/>
    </font>
    <font>
      <sz val="10"/>
      <name val="Times New Roman"/>
      <family val="1"/>
    </font>
    <font>
      <sz val="10"/>
      <color theme="1"/>
      <name val="Calibri"/>
      <family val="2"/>
      <scheme val="minor"/>
    </font>
    <font>
      <b/>
      <sz val="11"/>
      <color rgb="FFFF0000"/>
      <name val="Cambria"/>
      <family val="1"/>
    </font>
    <font>
      <b/>
      <sz val="15"/>
      <color theme="3"/>
      <name val="Arial"/>
      <family val="2"/>
    </font>
    <font>
      <sz val="10"/>
      <name val="Arial"/>
      <family val="2"/>
    </font>
  </fonts>
  <fills count="5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rgb="FFF2BFE0"/>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indexed="47"/>
      </patternFill>
    </fill>
    <fill>
      <patternFill patternType="solid">
        <fgColor indexed="41"/>
        <bgColor indexed="64"/>
      </patternFill>
    </fill>
    <fill>
      <patternFill patternType="solid">
        <fgColor indexed="22"/>
      </patternFill>
    </fill>
    <fill>
      <patternFill patternType="solid">
        <fgColor indexed="26"/>
      </patternFill>
    </fill>
    <fill>
      <patternFill patternType="solid">
        <fgColor indexed="18"/>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27"/>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rgb="FF00E2FF"/>
        <bgColor indexed="64"/>
      </patternFill>
    </fill>
    <fill>
      <patternFill patternType="solid">
        <fgColor rgb="FFFFFFFE"/>
        <bgColor indexed="64"/>
      </patternFill>
    </fill>
    <fill>
      <patternFill patternType="solid">
        <fgColor indexed="42"/>
      </patternFill>
    </fill>
    <fill>
      <patternFill patternType="solid">
        <fgColor indexed="31"/>
      </patternFill>
    </fill>
    <fill>
      <patternFill patternType="solid">
        <fgColor indexed="41"/>
      </patternFill>
    </fill>
  </fills>
  <borders count="150">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style="medium">
        <color rgb="FF857362"/>
      </left>
      <right style="thin">
        <color rgb="FF857362"/>
      </right>
      <top/>
      <bottom/>
      <diagonal/>
    </border>
    <border>
      <left style="medium">
        <color rgb="FF857362"/>
      </left>
      <right style="medium">
        <color rgb="FF857362"/>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ck">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rgb="FFFF0000"/>
      </left>
      <right style="thin">
        <color rgb="FFFF0000"/>
      </right>
      <top style="thin">
        <color rgb="FFFF0000"/>
      </top>
      <bottom style="thin">
        <color rgb="FFFF0000"/>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s>
  <cellStyleXfs count="25898">
    <xf numFmtId="0" fontId="0" fillId="0" borderId="0"/>
    <xf numFmtId="43" fontId="5" fillId="0" borderId="0" applyFont="0" applyFill="0" applyBorder="0" applyAlignment="0" applyProtection="0"/>
    <xf numFmtId="9" fontId="5" fillId="0" borderId="0" applyFont="0" applyFill="0" applyBorder="0" applyAlignment="0" applyProtection="0"/>
    <xf numFmtId="164" fontId="8" fillId="2" borderId="0" applyNumberFormat="0">
      <alignment horizontal="left"/>
    </xf>
    <xf numFmtId="0" fontId="12" fillId="3" borderId="0" applyNumberFormat="0"/>
    <xf numFmtId="0" fontId="15" fillId="0" borderId="0" applyNumberFormat="0" applyFill="0" applyBorder="0" applyAlignment="0" applyProtection="0"/>
    <xf numFmtId="0" fontId="5" fillId="0" borderId="0"/>
    <xf numFmtId="0" fontId="28" fillId="8" borderId="0" applyBorder="0"/>
    <xf numFmtId="0" fontId="5" fillId="0" borderId="0"/>
    <xf numFmtId="0" fontId="23" fillId="0" borderId="0"/>
    <xf numFmtId="43" fontId="23" fillId="0" borderId="0" applyFont="0" applyFill="0" applyBorder="0" applyAlignment="0" applyProtection="0"/>
    <xf numFmtId="0" fontId="23" fillId="0" borderId="0"/>
    <xf numFmtId="43" fontId="5" fillId="0" borderId="0" applyFont="0" applyFill="0" applyBorder="0" applyAlignment="0" applyProtection="0"/>
    <xf numFmtId="43"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7" fontId="38" fillId="17" borderId="128">
      <alignment horizontal="left"/>
    </xf>
    <xf numFmtId="37" fontId="56" fillId="17" borderId="129"/>
    <xf numFmtId="0" fontId="23" fillId="17" borderId="130" applyNumberFormat="0" applyBorder="0"/>
    <xf numFmtId="0" fontId="23" fillId="17" borderId="130" applyNumberFormat="0" applyBorder="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8" fillId="17" borderId="132"/>
    <xf numFmtId="37" fontId="23" fillId="17" borderId="0">
      <alignment horizontal="right"/>
    </xf>
    <xf numFmtId="37" fontId="23" fillId="17" borderId="0">
      <alignment horizontal="right"/>
    </xf>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59" fillId="16" borderId="131" applyNumberFormat="0" applyAlignment="0" applyProtection="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61" fillId="0" borderId="0">
      <alignment vertical="top"/>
    </xf>
    <xf numFmtId="0" fontId="61" fillId="0" borderId="0">
      <alignment vertical="top"/>
    </xf>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23" fillId="0" borderId="0"/>
    <xf numFmtId="0" fontId="23" fillId="0" borderId="0"/>
    <xf numFmtId="0" fontId="5" fillId="0" borderId="0"/>
    <xf numFmtId="0" fontId="62"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0" fontId="63" fillId="18" borderId="134" applyNumberFormat="0" applyAlignment="0" applyProtection="0"/>
    <xf numFmtId="40" fontId="64" fillId="10" borderId="0">
      <alignment horizontal="right"/>
    </xf>
    <xf numFmtId="0" fontId="65" fillId="10" borderId="0">
      <alignment horizontal="right"/>
    </xf>
    <xf numFmtId="0" fontId="66" fillId="10" borderId="135"/>
    <xf numFmtId="0" fontId="66" fillId="10" borderId="135"/>
    <xf numFmtId="0" fontId="66" fillId="10" borderId="135"/>
    <xf numFmtId="0" fontId="66" fillId="10" borderId="135"/>
    <xf numFmtId="0" fontId="66" fillId="10" borderId="135"/>
    <xf numFmtId="0" fontId="66" fillId="10" borderId="135"/>
    <xf numFmtId="0" fontId="66" fillId="10" borderId="135"/>
    <xf numFmtId="0" fontId="66" fillId="10" borderId="135"/>
    <xf numFmtId="0" fontId="66" fillId="0" borderId="0" applyBorder="0">
      <alignment horizontal="centerContinuous"/>
    </xf>
    <xf numFmtId="0" fontId="67" fillId="0" borderId="0" applyBorder="0">
      <alignment horizontal="centerContinuous"/>
    </xf>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0" fontId="68" fillId="0" borderId="0">
      <alignment vertical="top"/>
    </xf>
    <xf numFmtId="0" fontId="68" fillId="0" borderId="0">
      <alignment vertical="top"/>
    </xf>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0" fontId="69" fillId="0" borderId="136" applyNumberFormat="0" applyFill="0" applyAlignment="0" applyProtection="0"/>
    <xf numFmtId="37" fontId="70" fillId="20" borderId="137"/>
    <xf numFmtId="0" fontId="71" fillId="0" borderId="138">
      <alignment horizontal="right"/>
    </xf>
    <xf numFmtId="0" fontId="3" fillId="0" borderId="0"/>
    <xf numFmtId="9" fontId="3" fillId="0" borderId="0" applyFont="0" applyFill="0" applyBorder="0" applyAlignment="0" applyProtection="0"/>
    <xf numFmtId="0" fontId="5" fillId="0" borderId="0"/>
    <xf numFmtId="0" fontId="72" fillId="0" borderId="0" applyNumberFormat="0" applyBorder="0" applyProtection="0"/>
    <xf numFmtId="9" fontId="5" fillId="0" borderId="0" applyFont="0" applyFill="0" applyBorder="0" applyAlignment="0" applyProtection="0"/>
    <xf numFmtId="0" fontId="3" fillId="0" borderId="0"/>
    <xf numFmtId="0" fontId="23" fillId="0" borderId="0">
      <alignment vertical="top"/>
    </xf>
    <xf numFmtId="0" fontId="73" fillId="34" borderId="0" applyNumberFormat="0" applyBorder="0" applyAlignment="0" applyProtection="0"/>
    <xf numFmtId="0" fontId="73" fillId="16" borderId="0" applyNumberFormat="0" applyBorder="0" applyAlignment="0" applyProtection="0"/>
    <xf numFmtId="0" fontId="73" fillId="19"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18" borderId="0" applyNumberFormat="0" applyBorder="0" applyAlignment="0" applyProtection="0"/>
    <xf numFmtId="0" fontId="73" fillId="38" borderId="0" applyNumberFormat="0" applyBorder="0" applyAlignment="0" applyProtection="0"/>
    <xf numFmtId="0" fontId="73" fillId="16" borderId="0" applyNumberFormat="0" applyBorder="0" applyAlignment="0" applyProtection="0"/>
    <xf numFmtId="0" fontId="74" fillId="39"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18" borderId="0" applyNumberFormat="0" applyBorder="0" applyAlignment="0" applyProtection="0"/>
    <xf numFmtId="0" fontId="74" fillId="39" borderId="0" applyNumberFormat="0" applyBorder="0" applyAlignment="0" applyProtection="0"/>
    <xf numFmtId="0" fontId="74" fillId="16"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2" borderId="0" applyNumberFormat="0" applyBorder="0" applyAlignment="0" applyProtection="0"/>
    <xf numFmtId="0" fontId="74" fillId="39" borderId="0" applyNumberFormat="0" applyBorder="0" applyAlignment="0" applyProtection="0"/>
    <xf numFmtId="0" fontId="74" fillId="43" borderId="0" applyNumberFormat="0" applyBorder="0" applyAlignment="0" applyProtection="0"/>
    <xf numFmtId="0" fontId="75" fillId="44" borderId="0" applyNumberFormat="0" applyBorder="0" applyAlignment="0" applyProtection="0"/>
    <xf numFmtId="0" fontId="76" fillId="34" borderId="131" applyNumberFormat="0" applyAlignment="0" applyProtection="0"/>
    <xf numFmtId="0" fontId="77" fillId="45" borderId="142"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8" fillId="0" borderId="0" applyNumberFormat="0" applyFill="0" applyBorder="0" applyAlignment="0" applyProtection="0"/>
    <xf numFmtId="0" fontId="38" fillId="46" borderId="0">
      <alignment vertical="top"/>
    </xf>
    <xf numFmtId="0" fontId="23" fillId="0" borderId="143">
      <alignment vertical="top"/>
    </xf>
    <xf numFmtId="0" fontId="23" fillId="6" borderId="141">
      <alignment vertical="top"/>
    </xf>
    <xf numFmtId="0" fontId="38" fillId="6" borderId="0">
      <alignment vertical="top"/>
    </xf>
    <xf numFmtId="0" fontId="23" fillId="47" borderId="0">
      <alignment vertical="top"/>
    </xf>
    <xf numFmtId="0" fontId="79" fillId="48" borderId="0" applyNumberFormat="0" applyBorder="0" applyAlignment="0" applyProtection="0"/>
    <xf numFmtId="0" fontId="80" fillId="0" borderId="144" applyNumberFormat="0" applyFill="0" applyAlignment="0" applyProtection="0"/>
    <xf numFmtId="0" fontId="81" fillId="0" borderId="145" applyNumberFormat="0" applyFill="0" applyAlignment="0" applyProtection="0"/>
    <xf numFmtId="0" fontId="82" fillId="0" borderId="146"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16" borderId="131" applyNumberFormat="0" applyAlignment="0" applyProtection="0"/>
    <xf numFmtId="0" fontId="86" fillId="0" borderId="147" applyNumberFormat="0" applyFill="0" applyAlignment="0" applyProtection="0"/>
    <xf numFmtId="0" fontId="87" fillId="37" borderId="0" applyNumberFormat="0" applyBorder="0" applyAlignment="0" applyProtection="0"/>
    <xf numFmtId="0" fontId="23" fillId="0" borderId="0">
      <alignment vertical="top"/>
    </xf>
    <xf numFmtId="0" fontId="23" fillId="0" borderId="0">
      <alignment vertical="top"/>
    </xf>
    <xf numFmtId="0" fontId="88" fillId="34" borderId="134" applyNumberFormat="0" applyAlignment="0" applyProtection="0"/>
    <xf numFmtId="9" fontId="23" fillId="0" borderId="0" applyFont="0" applyFill="0" applyBorder="0" applyAlignment="0" applyProtection="0"/>
    <xf numFmtId="0" fontId="89" fillId="0" borderId="0" applyNumberFormat="0" applyFill="0" applyBorder="0" applyAlignment="0" applyProtection="0"/>
    <xf numFmtId="0" fontId="90" fillId="0" borderId="148" applyNumberFormat="0" applyFill="0" applyAlignment="0" applyProtection="0"/>
    <xf numFmtId="0" fontId="91" fillId="0" borderId="0" applyNumberFormat="0" applyFill="0" applyBorder="0" applyAlignment="0" applyProtection="0"/>
    <xf numFmtId="43" fontId="5" fillId="0" borderId="0" applyFont="0" applyFill="0" applyBorder="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66" fillId="10" borderId="135"/>
    <xf numFmtId="0" fontId="88" fillId="34" borderId="134" applyNumberFormat="0" applyAlignment="0" applyProtection="0"/>
    <xf numFmtId="0" fontId="85" fillId="16" borderId="131" applyNumberFormat="0" applyAlignment="0" applyProtection="0"/>
    <xf numFmtId="0" fontId="66" fillId="10" borderId="135"/>
    <xf numFmtId="0" fontId="66" fillId="10" borderId="135"/>
    <xf numFmtId="0" fontId="66" fillId="10" borderId="135"/>
    <xf numFmtId="0" fontId="23" fillId="6" borderId="141">
      <alignment vertical="top"/>
    </xf>
    <xf numFmtId="0" fontId="88" fillId="34" borderId="134" applyNumberFormat="0" applyAlignment="0" applyProtection="0"/>
    <xf numFmtId="0" fontId="3" fillId="0" borderId="0"/>
    <xf numFmtId="0" fontId="66" fillId="10" borderId="135"/>
    <xf numFmtId="0" fontId="66" fillId="10" borderId="135"/>
    <xf numFmtId="0" fontId="66" fillId="10" borderId="135"/>
    <xf numFmtId="0" fontId="66" fillId="10" borderId="135"/>
    <xf numFmtId="0" fontId="23" fillId="6" borderId="141">
      <alignment vertical="top"/>
    </xf>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43" fontId="23" fillId="0" borderId="0" applyFont="0" applyFill="0" applyBorder="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3" fillId="0" borderId="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66" fillId="10" borderId="135"/>
    <xf numFmtId="0" fontId="85" fillId="16" borderId="131" applyNumberFormat="0" applyAlignment="0" applyProtection="0"/>
    <xf numFmtId="0" fontId="88" fillId="34" borderId="134" applyNumberFormat="0" applyAlignment="0" applyProtection="0"/>
    <xf numFmtId="0" fontId="66" fillId="10" borderId="135"/>
    <xf numFmtId="0" fontId="66" fillId="10" borderId="135"/>
    <xf numFmtId="0" fontId="66" fillId="10" borderId="135"/>
    <xf numFmtId="0" fontId="3" fillId="0" borderId="0"/>
    <xf numFmtId="0" fontId="66" fillId="10" borderId="135"/>
    <xf numFmtId="0" fontId="66" fillId="10" borderId="135"/>
    <xf numFmtId="0" fontId="66" fillId="10" borderId="135"/>
    <xf numFmtId="0" fontId="66" fillId="10" borderId="135"/>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3" fillId="0" borderId="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9">
      <alignment vertical="top"/>
    </xf>
    <xf numFmtId="0" fontId="5" fillId="0" borderId="0"/>
    <xf numFmtId="43" fontId="5" fillId="0" borderId="0" applyFont="0" applyFill="0" applyBorder="0" applyAlignment="0" applyProtection="0"/>
    <xf numFmtId="9" fontId="5" fillId="0" borderId="0" applyFont="0" applyFill="0" applyBorder="0" applyAlignment="0" applyProtection="0"/>
    <xf numFmtId="0" fontId="23" fillId="6" borderId="149">
      <alignment vertical="top"/>
    </xf>
    <xf numFmtId="9" fontId="3" fillId="0" borderId="0" applyFont="0" applyFill="0" applyBorder="0" applyAlignment="0" applyProtection="0"/>
    <xf numFmtId="0" fontId="23" fillId="0" borderId="0">
      <alignment vertical="top"/>
    </xf>
    <xf numFmtId="170" fontId="23" fillId="0" borderId="0" applyFont="0" applyFill="0" applyBorder="0" applyAlignment="0" applyProtection="0"/>
    <xf numFmtId="170" fontId="23" fillId="0" borderId="0" applyFont="0" applyFill="0" applyBorder="0" applyAlignment="0" applyProtection="0"/>
    <xf numFmtId="0" fontId="3" fillId="0" borderId="0"/>
    <xf numFmtId="0" fontId="3" fillId="0" borderId="0"/>
    <xf numFmtId="0" fontId="23" fillId="6" borderId="149"/>
    <xf numFmtId="0" fontId="23" fillId="0" borderId="143"/>
    <xf numFmtId="0" fontId="38" fillId="46" borderId="0"/>
    <xf numFmtId="0" fontId="23" fillId="0" borderId="0">
      <alignment vertical="top"/>
    </xf>
    <xf numFmtId="0" fontId="16" fillId="0" borderId="0" applyNumberFormat="0" applyFill="0" applyBorder="0" applyAlignment="0" applyProtection="0"/>
    <xf numFmtId="0" fontId="3" fillId="0" borderId="0"/>
    <xf numFmtId="0" fontId="3" fillId="0" borderId="0"/>
    <xf numFmtId="0" fontId="23" fillId="6" borderId="149">
      <alignment vertical="top"/>
    </xf>
    <xf numFmtId="9" fontId="3" fillId="0" borderId="0" applyFont="0" applyFill="0" applyBorder="0" applyAlignment="0" applyProtection="0"/>
    <xf numFmtId="0" fontId="3" fillId="0" borderId="0"/>
    <xf numFmtId="0" fontId="5" fillId="0" borderId="0"/>
    <xf numFmtId="0" fontId="3" fillId="0" borderId="0"/>
    <xf numFmtId="0" fontId="3" fillId="0" borderId="0"/>
    <xf numFmtId="0" fontId="3" fillId="0" borderId="0"/>
    <xf numFmtId="0" fontId="38" fillId="6"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3" fillId="47" borderId="0"/>
    <xf numFmtId="9" fontId="3" fillId="0" borderId="0" applyFont="0" applyFill="0" applyBorder="0" applyAlignment="0" applyProtection="0"/>
    <xf numFmtId="0" fontId="3" fillId="0" borderId="0"/>
    <xf numFmtId="0" fontId="92" fillId="0" borderId="0"/>
    <xf numFmtId="0" fontId="14" fillId="0" borderId="0"/>
    <xf numFmtId="0" fontId="66" fillId="10" borderId="135"/>
    <xf numFmtId="0" fontId="66" fillId="10" borderId="135"/>
    <xf numFmtId="0" fontId="66" fillId="10" borderId="135"/>
    <xf numFmtId="0" fontId="66" fillId="10" borderId="135"/>
    <xf numFmtId="0" fontId="66" fillId="10" borderId="135"/>
    <xf numFmtId="0" fontId="66" fillId="10" borderId="135"/>
    <xf numFmtId="0" fontId="66" fillId="10" borderId="135"/>
    <xf numFmtId="0" fontId="66" fillId="10" borderId="135"/>
    <xf numFmtId="0" fontId="5" fillId="0" borderId="0"/>
    <xf numFmtId="43" fontId="5" fillId="0" borderId="0" applyFont="0" applyFill="0" applyBorder="0" applyAlignment="0" applyProtection="0"/>
    <xf numFmtId="0" fontId="3" fillId="0" borderId="0"/>
    <xf numFmtId="170" fontId="3" fillId="0" borderId="0" applyFont="0" applyFill="0" applyBorder="0" applyAlignment="0" applyProtection="0"/>
    <xf numFmtId="9" fontId="3" fillId="0" borderId="0" applyFont="0" applyFill="0" applyBorder="0" applyAlignment="0" applyProtection="0"/>
    <xf numFmtId="171" fontId="23" fillId="0" borderId="0" applyFont="0" applyFill="0" applyBorder="0" applyAlignment="0" applyProtection="0">
      <alignment horizontal="right" vertical="center"/>
    </xf>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5"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 fillId="0" borderId="0"/>
    <xf numFmtId="0" fontId="94" fillId="22" borderId="0" applyNumberFormat="0" applyBorder="0" applyAlignment="0" applyProtection="0"/>
    <xf numFmtId="0" fontId="94" fillId="24" borderId="0" applyNumberFormat="0" applyBorder="0" applyAlignment="0" applyProtection="0"/>
    <xf numFmtId="0" fontId="94" fillId="26" borderId="0" applyNumberFormat="0" applyBorder="0" applyAlignment="0" applyProtection="0"/>
    <xf numFmtId="0" fontId="94" fillId="28" borderId="0" applyNumberFormat="0" applyBorder="0" applyAlignment="0" applyProtection="0"/>
    <xf numFmtId="0" fontId="94" fillId="30" borderId="0" applyNumberFormat="0" applyBorder="0" applyAlignment="0" applyProtection="0"/>
    <xf numFmtId="0" fontId="94" fillId="32" borderId="0" applyNumberFormat="0" applyBorder="0" applyAlignment="0" applyProtection="0"/>
    <xf numFmtId="0" fontId="94" fillId="23" borderId="0" applyNumberFormat="0" applyBorder="0" applyAlignment="0" applyProtection="0"/>
    <xf numFmtId="0" fontId="94" fillId="25" borderId="0" applyNumberFormat="0" applyBorder="0" applyAlignment="0" applyProtection="0"/>
    <xf numFmtId="0" fontId="94" fillId="27" borderId="0" applyNumberFormat="0" applyBorder="0" applyAlignment="0" applyProtection="0"/>
    <xf numFmtId="0" fontId="94" fillId="29" borderId="0" applyNumberFormat="0" applyBorder="0" applyAlignment="0" applyProtection="0"/>
    <xf numFmtId="0" fontId="94" fillId="31" borderId="0" applyNumberFormat="0" applyBorder="0" applyAlignment="0" applyProtection="0"/>
    <xf numFmtId="0" fontId="94" fillId="33" borderId="0" applyNumberFormat="0" applyBorder="0" applyAlignment="0" applyProtection="0"/>
    <xf numFmtId="0" fontId="23" fillId="0" borderId="0"/>
    <xf numFmtId="0" fontId="5" fillId="0" borderId="0"/>
    <xf numFmtId="0" fontId="23" fillId="0" borderId="0"/>
    <xf numFmtId="0" fontId="94" fillId="21" borderId="140" applyNumberFormat="0" applyFont="0" applyAlignment="0" applyProtection="0"/>
    <xf numFmtId="0" fontId="94" fillId="21" borderId="140" applyNumberFormat="0" applyFont="0" applyAlignment="0" applyProtection="0"/>
    <xf numFmtId="0" fontId="72" fillId="0" borderId="0" applyNumberFormat="0" applyBorder="0" applyProtection="0"/>
    <xf numFmtId="9" fontId="51" fillId="0" borderId="0" applyFont="0" applyFill="0" applyBorder="0" applyAlignment="0" applyProtection="0"/>
    <xf numFmtId="0" fontId="51" fillId="0" borderId="0"/>
    <xf numFmtId="0" fontId="95" fillId="0" borderId="0" applyNumberFormat="0" applyFill="0" applyBorder="0" applyAlignment="0" applyProtection="0"/>
    <xf numFmtId="0" fontId="23" fillId="0" borderId="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76" fillId="34" borderId="131" applyNumberFormat="0" applyAlignment="0" applyProtection="0"/>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90" fillId="0" borderId="148" applyNumberFormat="0" applyFill="0" applyAlignment="0" applyProtection="0"/>
    <xf numFmtId="0" fontId="23" fillId="19" borderId="133" applyNumberFormat="0" applyFont="0" applyAlignment="0" applyProtection="0"/>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88" fillId="34" borderId="134" applyNumberFormat="0" applyAlignment="0" applyProtection="0"/>
    <xf numFmtId="0" fontId="23" fillId="6" borderId="149">
      <alignment vertical="top"/>
    </xf>
    <xf numFmtId="0" fontId="85" fillId="16" borderId="131" applyNumberFormat="0" applyAlignment="0" applyProtection="0"/>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0" fontId="23" fillId="6" borderId="149">
      <alignment vertical="top"/>
    </xf>
    <xf numFmtId="43" fontId="5" fillId="0" borderId="0" applyFont="0" applyFill="0" applyBorder="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23" fillId="6" borderId="141">
      <alignment vertical="top"/>
    </xf>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23" fillId="6" borderId="141">
      <alignment vertical="top"/>
    </xf>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23" fillId="6" borderId="141">
      <alignment vertical="top"/>
    </xf>
    <xf numFmtId="0" fontId="23" fillId="6" borderId="141">
      <alignment vertical="top"/>
    </xf>
    <xf numFmtId="0" fontId="76" fillId="34" borderId="131" applyNumberForma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23" fillId="6" borderId="141">
      <alignment vertical="top"/>
    </xf>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6" borderId="141">
      <alignment vertical="top"/>
    </xf>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6" borderId="141">
      <alignment vertical="top"/>
    </xf>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85" fillId="16" borderId="131" applyNumberForma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88" fillId="34" borderId="134" applyNumberFormat="0" applyAlignment="0" applyProtection="0"/>
    <xf numFmtId="0" fontId="85" fillId="16" borderId="131" applyNumberFormat="0" applyAlignment="0" applyProtection="0"/>
    <xf numFmtId="0" fontId="85" fillId="16"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5" fillId="16"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76" fillId="34" borderId="131" applyNumberFormat="0" applyAlignment="0" applyProtection="0"/>
    <xf numFmtId="0" fontId="23" fillId="6" borderId="141">
      <alignment vertical="top"/>
    </xf>
    <xf numFmtId="0" fontId="23" fillId="6" borderId="141">
      <alignment vertical="top"/>
    </xf>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76" fillId="34" borderId="131" applyNumberFormat="0" applyAlignment="0" applyProtection="0"/>
    <xf numFmtId="0" fontId="85" fillId="16" borderId="131" applyNumberFormat="0" applyAlignment="0" applyProtection="0"/>
    <xf numFmtId="0" fontId="23" fillId="19" borderId="133" applyNumberFormat="0" applyFont="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23" fillId="6" borderId="141">
      <alignment vertical="top"/>
    </xf>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76" fillId="34"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76" fillId="34"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6" borderId="141">
      <alignment vertical="top"/>
    </xf>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5" fillId="16" borderId="131" applyNumberFormat="0" applyAlignment="0" applyProtection="0"/>
    <xf numFmtId="0" fontId="85" fillId="16" borderId="131"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23" fillId="6" borderId="141">
      <alignment vertical="top"/>
    </xf>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23" fillId="19" borderId="133" applyNumberFormat="0" applyFont="0" applyAlignment="0" applyProtection="0"/>
    <xf numFmtId="0" fontId="85" fillId="16" borderId="131"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88" fillId="34" borderId="134"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90" fillId="0" borderId="148" applyNumberFormat="0" applyFill="0" applyAlignment="0" applyProtection="0"/>
    <xf numFmtId="0" fontId="88" fillId="34" borderId="134" applyNumberFormat="0" applyAlignment="0" applyProtection="0"/>
    <xf numFmtId="0" fontId="23" fillId="6" borderId="141">
      <alignment vertical="top"/>
    </xf>
    <xf numFmtId="0" fontId="23" fillId="19" borderId="133" applyNumberFormat="0" applyFont="0" applyAlignment="0" applyProtection="0"/>
    <xf numFmtId="0" fontId="76" fillId="34" borderId="131" applyNumberFormat="0" applyAlignment="0" applyProtection="0"/>
    <xf numFmtId="0" fontId="23" fillId="6" borderId="141">
      <alignment vertical="top"/>
    </xf>
    <xf numFmtId="0" fontId="76" fillId="34" borderId="131" applyNumberFormat="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6" borderId="141">
      <alignment vertical="top"/>
    </xf>
    <xf numFmtId="0" fontId="76" fillId="34" borderId="131" applyNumberFormat="0" applyAlignment="0" applyProtection="0"/>
    <xf numFmtId="0" fontId="23" fillId="19" borderId="133" applyNumberFormat="0" applyFont="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23" fillId="6" borderId="141">
      <alignment vertical="top"/>
    </xf>
    <xf numFmtId="0" fontId="23" fillId="19" borderId="133" applyNumberFormat="0" applyFont="0" applyAlignment="0" applyProtection="0"/>
    <xf numFmtId="0" fontId="23" fillId="6" borderId="141">
      <alignment vertical="top"/>
    </xf>
    <xf numFmtId="0" fontId="23" fillId="6" borderId="141">
      <alignment vertical="top"/>
    </xf>
    <xf numFmtId="0" fontId="76" fillId="34" borderId="131" applyNumberFormat="0" applyAlignment="0" applyProtection="0"/>
    <xf numFmtId="0" fontId="23" fillId="6" borderId="141">
      <alignment vertical="top"/>
    </xf>
    <xf numFmtId="0" fontId="76" fillId="34" borderId="131" applyNumberFormat="0" applyAlignment="0" applyProtection="0"/>
    <xf numFmtId="0" fontId="76" fillId="34" borderId="131" applyNumberForma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88" fillId="34" borderId="134" applyNumberFormat="0" applyAlignment="0" applyProtection="0"/>
    <xf numFmtId="0" fontId="90" fillId="0" borderId="148" applyNumberFormat="0" applyFill="0" applyAlignment="0" applyProtection="0"/>
    <xf numFmtId="0" fontId="23" fillId="19" borderId="133" applyNumberFormat="0" applyFont="0" applyAlignment="0" applyProtection="0"/>
    <xf numFmtId="0" fontId="23" fillId="19" borderId="133" applyNumberFormat="0" applyFont="0" applyAlignment="0" applyProtection="0"/>
    <xf numFmtId="0" fontId="88" fillId="34" borderId="134" applyNumberFormat="0" applyAlignment="0" applyProtection="0"/>
    <xf numFmtId="0" fontId="85" fillId="16" borderId="131" applyNumberFormat="0" applyAlignment="0" applyProtection="0"/>
    <xf numFmtId="0" fontId="23" fillId="6" borderId="141">
      <alignment vertical="top"/>
    </xf>
    <xf numFmtId="0" fontId="23" fillId="19" borderId="133" applyNumberFormat="0" applyFon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88" fillId="34" borderId="134" applyNumberFormat="0" applyAlignment="0" applyProtection="0"/>
    <xf numFmtId="0" fontId="76" fillId="34" borderId="131" applyNumberFormat="0" applyAlignment="0" applyProtection="0"/>
    <xf numFmtId="0" fontId="23" fillId="19" borderId="133" applyNumberFormat="0" applyFont="0" applyAlignment="0" applyProtection="0"/>
    <xf numFmtId="0" fontId="85" fillId="16"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8" fillId="34" borderId="134" applyNumberFormat="0" applyAlignment="0" applyProtection="0"/>
    <xf numFmtId="0" fontId="23" fillId="6" borderId="141">
      <alignment vertical="top"/>
    </xf>
    <xf numFmtId="0" fontId="23" fillId="6" borderId="141">
      <alignment vertical="top"/>
    </xf>
    <xf numFmtId="0" fontId="85" fillId="16" borderId="131" applyNumberFormat="0" applyAlignment="0" applyProtection="0"/>
    <xf numFmtId="0" fontId="90" fillId="0" borderId="148" applyNumberFormat="0" applyFill="0" applyAlignment="0" applyProtection="0"/>
    <xf numFmtId="0" fontId="88" fillId="34" borderId="134" applyNumberFormat="0" applyAlignment="0" applyProtection="0"/>
    <xf numFmtId="0" fontId="23" fillId="19" borderId="133" applyNumberFormat="0" applyFont="0" applyAlignment="0" applyProtection="0"/>
    <xf numFmtId="0" fontId="88" fillId="34" borderId="134" applyNumberFormat="0" applyAlignment="0" applyProtection="0"/>
    <xf numFmtId="0" fontId="90" fillId="0" borderId="148" applyNumberFormat="0" applyFill="0" applyAlignment="0" applyProtection="0"/>
    <xf numFmtId="0" fontId="88" fillId="34" borderId="134" applyNumberFormat="0" applyAlignment="0" applyProtection="0"/>
    <xf numFmtId="0" fontId="85" fillId="16" borderId="131" applyNumberFormat="0" applyAlignment="0" applyProtection="0"/>
    <xf numFmtId="0" fontId="23" fillId="19" borderId="133" applyNumberFormat="0" applyFont="0" applyAlignment="0" applyProtection="0"/>
    <xf numFmtId="0" fontId="88" fillId="34" borderId="134" applyNumberFormat="0" applyAlignment="0" applyProtection="0"/>
    <xf numFmtId="0" fontId="23" fillId="6" borderId="141">
      <alignment vertical="top"/>
    </xf>
    <xf numFmtId="0" fontId="90" fillId="0" borderId="148" applyNumberFormat="0" applyFill="0" applyAlignment="0" applyProtection="0"/>
    <xf numFmtId="0" fontId="76" fillId="34" borderId="131" applyNumberFormat="0" applyAlignment="0" applyProtection="0"/>
    <xf numFmtId="0" fontId="85" fillId="16" borderId="131" applyNumberFormat="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76" fillId="34" borderId="131" applyNumberFormat="0" applyAlignment="0" applyProtection="0"/>
    <xf numFmtId="0" fontId="90" fillId="0" borderId="148" applyNumberFormat="0" applyFill="0" applyAlignment="0" applyProtection="0"/>
    <xf numFmtId="0" fontId="90" fillId="0" borderId="148" applyNumberFormat="0" applyFill="0" applyAlignment="0" applyProtection="0"/>
    <xf numFmtId="0" fontId="90" fillId="0" borderId="148" applyNumberFormat="0" applyFill="0" applyAlignment="0" applyProtection="0"/>
    <xf numFmtId="0" fontId="20" fillId="0" borderId="0"/>
    <xf numFmtId="0" fontId="96" fillId="0" borderId="13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34" borderId="0" applyNumberFormat="0" applyBorder="0" applyAlignment="0" applyProtection="0"/>
    <xf numFmtId="0" fontId="73" fillId="34"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57" fillId="18"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76" fillId="34" borderId="131" applyNumberForma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 fillId="0" borderId="0"/>
    <xf numFmtId="9" fontId="1" fillId="0" borderId="0" applyFont="0" applyFill="0" applyBorder="0" applyAlignment="0" applyProtection="0"/>
    <xf numFmtId="0" fontId="1" fillId="0" borderId="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6" borderId="149">
      <alignment vertical="top"/>
    </xf>
    <xf numFmtId="0" fontId="1" fillId="0" borderId="0"/>
    <xf numFmtId="0" fontId="23" fillId="6" borderId="149">
      <alignment vertical="top"/>
    </xf>
    <xf numFmtId="0" fontId="1" fillId="0" borderId="0"/>
    <xf numFmtId="0" fontId="1" fillId="0" borderId="0"/>
    <xf numFmtId="0" fontId="1" fillId="0" borderId="0"/>
    <xf numFmtId="43" fontId="23" fillId="0" borderId="0" applyFont="0" applyFill="0" applyBorder="0" applyAlignment="0" applyProtection="0"/>
    <xf numFmtId="0" fontId="1" fillId="0" borderId="0"/>
  </cellStyleXfs>
  <cellXfs count="1172">
    <xf numFmtId="0" fontId="0" fillId="0" borderId="0" xfId="0"/>
    <xf numFmtId="0" fontId="8" fillId="2" borderId="0" xfId="3" applyNumberFormat="1" applyAlignment="1"/>
    <xf numFmtId="0" fontId="9" fillId="0" borderId="0" xfId="0" applyFont="1" applyFill="1" applyProtection="1"/>
    <xf numFmtId="0" fontId="11" fillId="0" borderId="0" xfId="0" applyFont="1" applyFill="1" applyProtection="1"/>
    <xf numFmtId="0" fontId="13" fillId="0" borderId="0" xfId="0" applyFont="1" applyFill="1" applyProtection="1"/>
    <xf numFmtId="0" fontId="17" fillId="0" borderId="0" xfId="0" applyFont="1" applyFill="1" applyProtection="1"/>
    <xf numFmtId="0" fontId="18" fillId="0" borderId="0" xfId="0" applyFont="1" applyFill="1" applyProtection="1"/>
    <xf numFmtId="0" fontId="20" fillId="0" borderId="0" xfId="0" applyFont="1" applyFill="1" applyProtection="1"/>
    <xf numFmtId="0" fontId="21" fillId="0" borderId="0" xfId="0" applyFont="1" applyFill="1" applyProtection="1"/>
    <xf numFmtId="0" fontId="22" fillId="0" borderId="0" xfId="0" applyFont="1" applyFill="1" applyProtection="1"/>
    <xf numFmtId="0" fontId="8" fillId="2" borderId="0" xfId="3" applyNumberFormat="1" applyAlignment="1" applyProtection="1"/>
    <xf numFmtId="0" fontId="8" fillId="2" borderId="0" xfId="0" applyFont="1" applyFill="1" applyBorder="1" applyAlignment="1" applyProtection="1">
      <alignment horizontal="right" vertical="center"/>
    </xf>
    <xf numFmtId="0" fontId="0" fillId="0" borderId="0" xfId="0" applyProtection="1"/>
    <xf numFmtId="0" fontId="25" fillId="0" borderId="0" xfId="0" applyFont="1" applyAlignment="1" applyProtection="1">
      <alignment horizontal="left" vertical="center"/>
    </xf>
    <xf numFmtId="0" fontId="0" fillId="0" borderId="0" xfId="0" applyAlignment="1" applyProtection="1">
      <alignment vertical="center"/>
    </xf>
    <xf numFmtId="0" fontId="26" fillId="3" borderId="2" xfId="4" applyFont="1" applyBorder="1" applyAlignment="1" applyProtection="1">
      <alignment vertical="center"/>
    </xf>
    <xf numFmtId="0" fontId="12" fillId="3" borderId="3" xfId="4" applyFont="1" applyBorder="1" applyAlignment="1" applyProtection="1">
      <alignment horizontal="center" wrapText="1"/>
    </xf>
    <xf numFmtId="0" fontId="12" fillId="3" borderId="3" xfId="4" applyFont="1" applyBorder="1" applyAlignment="1" applyProtection="1">
      <alignment horizontal="center" vertical="center" wrapText="1"/>
    </xf>
    <xf numFmtId="0" fontId="12" fillId="3" borderId="4" xfId="4" applyFont="1" applyBorder="1" applyAlignment="1" applyProtection="1">
      <alignment horizontal="center" vertical="center" wrapText="1"/>
    </xf>
    <xf numFmtId="0" fontId="27" fillId="5" borderId="6" xfId="0" applyFont="1" applyFill="1" applyBorder="1" applyAlignment="1" applyProtection="1">
      <alignment horizontal="center" vertical="center" wrapText="1"/>
    </xf>
    <xf numFmtId="0" fontId="27" fillId="3" borderId="6" xfId="0" applyFont="1" applyFill="1" applyBorder="1" applyAlignment="1" applyProtection="1">
      <alignment horizontal="center" vertical="center" wrapText="1"/>
    </xf>
    <xf numFmtId="0" fontId="28" fillId="0" borderId="0" xfId="0" applyFont="1" applyAlignment="1" applyProtection="1">
      <alignment vertical="center"/>
    </xf>
    <xf numFmtId="0" fontId="27" fillId="5" borderId="9" xfId="0" applyFont="1" applyFill="1" applyBorder="1" applyAlignment="1" applyProtection="1">
      <alignment horizontal="center" vertical="center" wrapText="1"/>
    </xf>
    <xf numFmtId="0" fontId="27" fillId="3" borderId="9"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28" fillId="0" borderId="0" xfId="0" applyFont="1" applyBorder="1" applyAlignment="1" applyProtection="1">
      <alignment vertical="center" wrapText="1"/>
    </xf>
    <xf numFmtId="0" fontId="28" fillId="0" borderId="0" xfId="0" applyFont="1" applyBorder="1" applyAlignment="1" applyProtection="1">
      <alignment vertical="center"/>
    </xf>
    <xf numFmtId="0" fontId="0" fillId="0" borderId="0" xfId="0" applyAlignment="1" applyProtection="1">
      <alignment vertical="center" wrapText="1"/>
    </xf>
    <xf numFmtId="0" fontId="26" fillId="3" borderId="2" xfId="4" applyFont="1" applyBorder="1" applyAlignment="1" applyProtection="1">
      <alignment vertical="center" wrapText="1"/>
    </xf>
    <xf numFmtId="0" fontId="28" fillId="0" borderId="0" xfId="0" applyFont="1" applyProtection="1"/>
    <xf numFmtId="0" fontId="30" fillId="8" borderId="25" xfId="7" applyFont="1" applyBorder="1" applyAlignment="1" applyProtection="1">
      <alignment horizontal="center" vertical="center"/>
    </xf>
    <xf numFmtId="0" fontId="31" fillId="4" borderId="9" xfId="9" applyFont="1" applyFill="1" applyBorder="1" applyProtection="1">
      <protection locked="0"/>
    </xf>
    <xf numFmtId="0" fontId="0" fillId="0" borderId="0" xfId="0" applyAlignment="1">
      <alignment vertical="center"/>
    </xf>
    <xf numFmtId="0" fontId="12" fillId="3" borderId="4" xfId="9" applyFont="1" applyFill="1" applyBorder="1" applyAlignment="1" applyProtection="1">
      <alignment vertical="center"/>
    </xf>
    <xf numFmtId="0" fontId="23" fillId="0" borderId="3" xfId="9" applyFont="1" applyFill="1" applyBorder="1" applyAlignment="1" applyProtection="1">
      <alignment vertical="center"/>
    </xf>
    <xf numFmtId="0" fontId="23" fillId="0" borderId="6" xfId="9" applyFont="1" applyFill="1" applyBorder="1" applyAlignment="1" applyProtection="1">
      <alignment vertical="center"/>
    </xf>
    <xf numFmtId="0" fontId="23" fillId="0" borderId="9" xfId="9" applyFont="1" applyFill="1" applyBorder="1" applyAlignment="1" applyProtection="1">
      <alignment vertical="center"/>
    </xf>
    <xf numFmtId="0" fontId="23" fillId="0" borderId="9" xfId="9" quotePrefix="1" applyFont="1" applyFill="1" applyBorder="1" applyAlignment="1" applyProtection="1">
      <alignment vertical="center"/>
    </xf>
    <xf numFmtId="0" fontId="23" fillId="0" borderId="12" xfId="9" applyFont="1" applyFill="1" applyBorder="1" applyAlignment="1" applyProtection="1">
      <alignment vertical="center"/>
    </xf>
    <xf numFmtId="0" fontId="23" fillId="0" borderId="7" xfId="9" applyFont="1" applyFill="1" applyBorder="1" applyAlignment="1" applyProtection="1">
      <alignment vertical="center"/>
    </xf>
    <xf numFmtId="0" fontId="23" fillId="0" borderId="10" xfId="9" applyFont="1" applyFill="1" applyBorder="1" applyAlignment="1" applyProtection="1">
      <alignment vertical="center"/>
    </xf>
    <xf numFmtId="0" fontId="30" fillId="0" borderId="25" xfId="7" applyFont="1" applyFill="1" applyBorder="1" applyAlignment="1" applyProtection="1">
      <alignment horizontal="center" vertical="center" wrapText="1"/>
    </xf>
    <xf numFmtId="0" fontId="32"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31" fillId="4" borderId="5" xfId="9" applyNumberFormat="1" applyFont="1" applyFill="1" applyBorder="1" applyProtection="1">
      <protection locked="0"/>
    </xf>
    <xf numFmtId="165" fontId="31" fillId="4" borderId="6" xfId="9" applyNumberFormat="1" applyFont="1" applyFill="1" applyBorder="1" applyProtection="1">
      <protection locked="0"/>
    </xf>
    <xf numFmtId="165" fontId="31" fillId="4" borderId="7" xfId="9" applyNumberFormat="1" applyFont="1" applyFill="1" applyBorder="1" applyProtection="1">
      <protection locked="0"/>
    </xf>
    <xf numFmtId="165" fontId="31" fillId="4" borderId="54" xfId="9" applyNumberFormat="1" applyFont="1" applyFill="1" applyBorder="1" applyProtection="1">
      <protection locked="0"/>
    </xf>
    <xf numFmtId="2" fontId="31" fillId="4" borderId="5" xfId="9" applyNumberFormat="1" applyFont="1" applyFill="1" applyBorder="1" applyProtection="1">
      <protection locked="0"/>
    </xf>
    <xf numFmtId="2" fontId="31" fillId="4" borderId="7" xfId="9" applyNumberFormat="1" applyFont="1" applyFill="1" applyBorder="1" applyProtection="1">
      <protection locked="0"/>
    </xf>
    <xf numFmtId="165" fontId="31" fillId="4" borderId="8" xfId="9" applyNumberFormat="1" applyFont="1" applyFill="1" applyBorder="1" applyProtection="1">
      <protection locked="0"/>
    </xf>
    <xf numFmtId="165" fontId="31" fillId="4" borderId="10" xfId="9" applyNumberFormat="1" applyFont="1" applyFill="1" applyBorder="1" applyProtection="1">
      <protection locked="0"/>
    </xf>
    <xf numFmtId="165" fontId="31" fillId="4" borderId="31" xfId="9" applyNumberFormat="1" applyFont="1" applyFill="1" applyBorder="1" applyProtection="1">
      <protection locked="0"/>
    </xf>
    <xf numFmtId="165" fontId="31" fillId="4" borderId="32" xfId="9" applyNumberFormat="1" applyFont="1" applyFill="1" applyBorder="1" applyProtection="1">
      <protection locked="0"/>
    </xf>
    <xf numFmtId="165" fontId="31" fillId="4" borderId="28" xfId="9" applyNumberFormat="1" applyFont="1" applyFill="1" applyBorder="1" applyProtection="1">
      <protection locked="0"/>
    </xf>
    <xf numFmtId="0" fontId="14" fillId="0" borderId="0" xfId="0" applyFont="1"/>
    <xf numFmtId="0" fontId="12" fillId="3" borderId="0" xfId="4" applyAlignment="1">
      <alignment vertical="center" wrapText="1"/>
    </xf>
    <xf numFmtId="0" fontId="12" fillId="3" borderId="0" xfId="4" applyAlignment="1">
      <alignment vertical="center"/>
    </xf>
    <xf numFmtId="0" fontId="47" fillId="12" borderId="0" xfId="0" applyNumberFormat="1" applyFont="1" applyFill="1" applyBorder="1" applyAlignment="1">
      <alignment horizontal="left" vertical="top" wrapText="1"/>
    </xf>
    <xf numFmtId="0" fontId="47" fillId="12" borderId="0" xfId="0" applyFont="1" applyFill="1" applyBorder="1" applyAlignment="1">
      <alignment horizontal="left" vertical="top" wrapText="1"/>
    </xf>
    <xf numFmtId="0" fontId="14" fillId="0" borderId="0" xfId="0" applyFont="1" applyBorder="1"/>
    <xf numFmtId="0" fontId="47" fillId="0" borderId="0" xfId="0" applyFont="1" applyBorder="1"/>
    <xf numFmtId="0" fontId="14" fillId="0" borderId="0" xfId="0" applyNumberFormat="1" applyFont="1" applyBorder="1" applyAlignment="1">
      <alignment horizontal="left" vertical="top" wrapText="1"/>
    </xf>
    <xf numFmtId="0" fontId="14" fillId="0" borderId="0" xfId="0" applyFont="1" applyBorder="1" applyAlignment="1">
      <alignment horizontal="left" vertical="top" wrapText="1"/>
    </xf>
    <xf numFmtId="0" fontId="14" fillId="0" borderId="0" xfId="0" quotePrefix="1" applyFont="1" applyBorder="1" applyAlignment="1">
      <alignment horizontal="left" vertical="top" wrapText="1"/>
    </xf>
    <xf numFmtId="0" fontId="23" fillId="0" borderId="0" xfId="0" applyFont="1" applyBorder="1" applyAlignment="1">
      <alignment horizontal="left" vertical="top" wrapText="1"/>
    </xf>
    <xf numFmtId="0" fontId="7" fillId="0" borderId="0" xfId="0" applyFont="1"/>
    <xf numFmtId="0" fontId="48" fillId="13" borderId="111" xfId="0" applyFont="1" applyFill="1" applyBorder="1" applyAlignment="1">
      <alignment vertical="center" wrapText="1"/>
    </xf>
    <xf numFmtId="0" fontId="49" fillId="14" borderId="112" xfId="0" applyFont="1" applyFill="1" applyBorder="1" applyAlignment="1">
      <alignment vertical="center" wrapText="1"/>
    </xf>
    <xf numFmtId="0" fontId="50" fillId="0" borderId="0" xfId="0" applyFont="1" applyAlignment="1">
      <alignment vertical="center"/>
    </xf>
    <xf numFmtId="0" fontId="49" fillId="0" borderId="0" xfId="0" applyFont="1" applyFill="1" applyBorder="1" applyAlignment="1">
      <alignment vertical="center"/>
    </xf>
    <xf numFmtId="0" fontId="51" fillId="0" borderId="0" xfId="0" applyFont="1" applyAlignment="1">
      <alignment vertical="center"/>
    </xf>
    <xf numFmtId="0" fontId="30" fillId="8" borderId="25" xfId="7" applyFont="1" applyBorder="1" applyAlignment="1" applyProtection="1">
      <alignment horizontal="center" vertical="center" wrapText="1"/>
    </xf>
    <xf numFmtId="0" fontId="19" fillId="0" borderId="7" xfId="5" applyFont="1" applyBorder="1" applyAlignment="1" applyProtection="1">
      <alignment horizontal="center" vertical="center"/>
    </xf>
    <xf numFmtId="0" fontId="19" fillId="0" borderId="10" xfId="5" applyFont="1" applyBorder="1" applyAlignment="1" applyProtection="1">
      <alignment horizontal="center" vertical="center"/>
    </xf>
    <xf numFmtId="0" fontId="19" fillId="0" borderId="10" xfId="5" quotePrefix="1" applyFont="1" applyBorder="1" applyAlignment="1" applyProtection="1">
      <alignment horizontal="center" vertical="center"/>
    </xf>
    <xf numFmtId="0" fontId="19" fillId="0" borderId="13" xfId="5" quotePrefix="1" applyFont="1" applyBorder="1" applyAlignment="1" applyProtection="1">
      <alignment horizontal="center" vertical="center"/>
    </xf>
    <xf numFmtId="0" fontId="19" fillId="0" borderId="7" xfId="5" applyFont="1" applyBorder="1" applyAlignment="1" applyProtection="1">
      <alignment horizontal="center" vertical="center" wrapText="1"/>
    </xf>
    <xf numFmtId="0" fontId="8" fillId="2" borderId="0" xfId="6" applyFont="1" applyFill="1" applyBorder="1" applyAlignment="1" applyProtection="1">
      <alignment vertical="center"/>
    </xf>
    <xf numFmtId="0" fontId="8" fillId="2" borderId="0" xfId="6" applyFont="1" applyFill="1" applyBorder="1" applyAlignment="1" applyProtection="1">
      <alignment horizontal="left" vertical="center"/>
    </xf>
    <xf numFmtId="0" fontId="8" fillId="2" borderId="0" xfId="6" applyFont="1" applyFill="1" applyBorder="1" applyAlignment="1" applyProtection="1">
      <alignment horizontal="right" vertical="center"/>
    </xf>
    <xf numFmtId="0" fontId="29" fillId="2" borderId="0" xfId="6" applyFont="1" applyFill="1" applyBorder="1" applyAlignment="1" applyProtection="1">
      <alignment horizontal="left" vertical="center"/>
    </xf>
    <xf numFmtId="0" fontId="5" fillId="0" borderId="0" xfId="6" applyAlignment="1" applyProtection="1">
      <alignment vertical="center"/>
    </xf>
    <xf numFmtId="0" fontId="5" fillId="3" borderId="0" xfId="6" applyFill="1" applyAlignment="1" applyProtection="1">
      <alignment vertical="center"/>
    </xf>
    <xf numFmtId="0" fontId="23" fillId="0" borderId="0" xfId="0" applyFont="1" applyAlignment="1" applyProtection="1">
      <alignment vertical="center"/>
    </xf>
    <xf numFmtId="0" fontId="14" fillId="0" borderId="0" xfId="6" applyFont="1" applyAlignment="1" applyProtection="1">
      <alignment vertical="center"/>
    </xf>
    <xf numFmtId="0" fontId="23" fillId="0" borderId="0" xfId="9" applyFont="1" applyFill="1" applyAlignment="1" applyProtection="1">
      <alignment vertical="center"/>
    </xf>
    <xf numFmtId="0" fontId="23" fillId="10" borderId="0" xfId="9" applyFill="1" applyAlignment="1" applyProtection="1">
      <alignment vertical="center"/>
    </xf>
    <xf numFmtId="0" fontId="28" fillId="6" borderId="0" xfId="6" applyFont="1" applyFill="1" applyAlignment="1" applyProtection="1">
      <alignment horizontal="left" vertical="center"/>
    </xf>
    <xf numFmtId="0" fontId="5" fillId="6" borderId="0" xfId="6" applyFill="1" applyAlignment="1" applyProtection="1">
      <alignment vertical="center"/>
    </xf>
    <xf numFmtId="0" fontId="28" fillId="6" borderId="0" xfId="6" applyFont="1" applyFill="1" applyAlignment="1" applyProtection="1">
      <alignment horizontal="center" vertical="center" wrapText="1"/>
    </xf>
    <xf numFmtId="0" fontId="12" fillId="3" borderId="11" xfId="6" applyFont="1" applyFill="1" applyBorder="1" applyAlignment="1" applyProtection="1">
      <alignment horizontal="center" vertical="center" wrapText="1"/>
    </xf>
    <xf numFmtId="0" fontId="12" fillId="3" borderId="12" xfId="6" applyFont="1" applyFill="1" applyBorder="1" applyAlignment="1" applyProtection="1">
      <alignment horizontal="center" vertical="center" wrapText="1"/>
    </xf>
    <xf numFmtId="0" fontId="12" fillId="3" borderId="13" xfId="6" applyFont="1" applyFill="1" applyBorder="1" applyAlignment="1" applyProtection="1">
      <alignment horizontal="center" vertical="center" wrapText="1"/>
    </xf>
    <xf numFmtId="0" fontId="28" fillId="0" borderId="0" xfId="6" applyFont="1" applyAlignment="1" applyProtection="1">
      <alignment vertical="center"/>
    </xf>
    <xf numFmtId="0" fontId="12"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12" fillId="3" borderId="33" xfId="6" applyFont="1" applyFill="1" applyBorder="1" applyAlignment="1" applyProtection="1">
      <alignment horizontal="center" vertical="center"/>
    </xf>
    <xf numFmtId="0" fontId="12" fillId="3" borderId="4" xfId="6" applyFont="1" applyFill="1" applyBorder="1" applyAlignment="1" applyProtection="1">
      <alignment vertical="center"/>
    </xf>
    <xf numFmtId="0" fontId="7" fillId="0" borderId="0" xfId="0" applyFont="1" applyFill="1" applyProtection="1"/>
    <xf numFmtId="0" fontId="30" fillId="0" borderId="0" xfId="6" applyFont="1" applyAlignment="1" applyProtection="1">
      <alignment vertical="center"/>
    </xf>
    <xf numFmtId="0" fontId="28" fillId="0" borderId="5" xfId="6" applyFont="1" applyBorder="1" applyAlignment="1" applyProtection="1">
      <alignment horizontal="center" vertical="center"/>
    </xf>
    <xf numFmtId="0" fontId="14" fillId="0" borderId="9" xfId="6" applyFont="1" applyBorder="1" applyAlignment="1" applyProtection="1">
      <alignment vertical="center"/>
    </xf>
    <xf numFmtId="0" fontId="30" fillId="0" borderId="6" xfId="6" applyFont="1" applyBorder="1" applyAlignment="1" applyProtection="1">
      <alignment horizontal="center" vertical="center"/>
    </xf>
    <xf numFmtId="0" fontId="30" fillId="0" borderId="7" xfId="6" applyFont="1" applyBorder="1" applyAlignment="1" applyProtection="1">
      <alignment horizontal="center" vertical="center"/>
    </xf>
    <xf numFmtId="165" fontId="31" fillId="7" borderId="5" xfId="9" applyNumberFormat="1" applyFont="1" applyFill="1" applyBorder="1" applyProtection="1"/>
    <xf numFmtId="0" fontId="30" fillId="0" borderId="5" xfId="6" applyFont="1" applyBorder="1" applyAlignment="1" applyProtection="1">
      <alignment horizontal="center" vertical="center"/>
    </xf>
    <xf numFmtId="1" fontId="23" fillId="0" borderId="0" xfId="9" applyNumberFormat="1" applyFont="1" applyFill="1" applyBorder="1" applyProtection="1"/>
    <xf numFmtId="0" fontId="28" fillId="6" borderId="0" xfId="6" applyFont="1" applyFill="1" applyAlignment="1" applyProtection="1">
      <alignment horizontal="center" vertical="center"/>
    </xf>
    <xf numFmtId="0" fontId="28" fillId="0" borderId="8" xfId="6" applyFont="1" applyBorder="1" applyAlignment="1" applyProtection="1">
      <alignment horizontal="center" vertical="center"/>
    </xf>
    <xf numFmtId="0" fontId="30" fillId="0" borderId="9" xfId="6" applyFont="1" applyBorder="1" applyAlignment="1" applyProtection="1">
      <alignment horizontal="center" vertical="center"/>
    </xf>
    <xf numFmtId="0" fontId="30" fillId="0" borderId="10" xfId="6" applyFont="1" applyBorder="1" applyAlignment="1" applyProtection="1">
      <alignment horizontal="center" vertical="center"/>
    </xf>
    <xf numFmtId="165" fontId="31" fillId="7" borderId="8" xfId="9" applyNumberFormat="1" applyFont="1" applyFill="1" applyBorder="1" applyProtection="1"/>
    <xf numFmtId="0" fontId="30" fillId="0" borderId="8" xfId="6" applyFont="1" applyBorder="1" applyAlignment="1" applyProtection="1">
      <alignment horizontal="center" vertical="center"/>
    </xf>
    <xf numFmtId="0" fontId="30" fillId="0" borderId="11" xfId="6" applyFont="1" applyBorder="1" applyAlignment="1" applyProtection="1">
      <alignment horizontal="center" vertical="center"/>
    </xf>
    <xf numFmtId="0" fontId="30" fillId="0" borderId="13" xfId="6" applyFont="1" applyBorder="1" applyAlignment="1" applyProtection="1">
      <alignment horizontal="center" vertical="center"/>
    </xf>
    <xf numFmtId="0" fontId="28" fillId="0" borderId="11" xfId="6" applyFont="1" applyBorder="1" applyAlignment="1" applyProtection="1">
      <alignment horizontal="center" vertical="center"/>
    </xf>
    <xf numFmtId="0" fontId="14" fillId="0" borderId="12" xfId="6" applyFont="1" applyBorder="1" applyAlignment="1" applyProtection="1">
      <alignment vertical="center"/>
    </xf>
    <xf numFmtId="0" fontId="30" fillId="0" borderId="12" xfId="6" applyFont="1" applyBorder="1" applyAlignment="1" applyProtection="1">
      <alignment horizontal="center" vertical="center"/>
    </xf>
    <xf numFmtId="165" fontId="31" fillId="7" borderId="11" xfId="9" applyNumberFormat="1" applyFont="1" applyFill="1" applyBorder="1" applyProtection="1"/>
    <xf numFmtId="165" fontId="31" fillId="7" borderId="12" xfId="9" applyNumberFormat="1" applyFont="1" applyFill="1" applyBorder="1" applyProtection="1"/>
    <xf numFmtId="165" fontId="31" fillId="7" borderId="13" xfId="9" applyNumberFormat="1" applyFont="1" applyFill="1" applyBorder="1" applyProtection="1"/>
    <xf numFmtId="165" fontId="31" fillId="7" borderId="30" xfId="9" applyNumberFormat="1" applyFont="1" applyFill="1" applyBorder="1" applyProtection="1"/>
    <xf numFmtId="2" fontId="0" fillId="0" borderId="0" xfId="0" applyNumberFormat="1" applyProtection="1"/>
    <xf numFmtId="0" fontId="5" fillId="0" borderId="25" xfId="8" applyBorder="1" applyAlignment="1" applyProtection="1">
      <alignment horizontal="center" vertical="center"/>
    </xf>
    <xf numFmtId="0" fontId="5" fillId="0" borderId="0" xfId="8" applyAlignment="1" applyProtection="1">
      <alignment vertical="center"/>
    </xf>
    <xf numFmtId="165" fontId="5" fillId="0" borderId="0" xfId="8" applyNumberFormat="1" applyAlignment="1" applyProtection="1">
      <alignment vertical="center"/>
    </xf>
    <xf numFmtId="165" fontId="0" fillId="0" borderId="0" xfId="0" applyNumberFormat="1" applyProtection="1"/>
    <xf numFmtId="0" fontId="12" fillId="3" borderId="55" xfId="6" applyFont="1" applyFill="1" applyBorder="1" applyAlignment="1" applyProtection="1">
      <alignment horizontal="center" vertical="center"/>
    </xf>
    <xf numFmtId="0" fontId="12" fillId="3" borderId="16" xfId="6" applyFont="1" applyFill="1" applyBorder="1" applyAlignment="1" applyProtection="1">
      <alignment vertical="center"/>
    </xf>
    <xf numFmtId="0" fontId="30" fillId="0" borderId="0" xfId="6" applyFont="1" applyBorder="1" applyAlignment="1" applyProtection="1">
      <alignment horizontal="center" vertical="center"/>
    </xf>
    <xf numFmtId="165" fontId="0" fillId="0" borderId="0" xfId="0" applyNumberFormat="1" applyBorder="1" applyProtection="1"/>
    <xf numFmtId="0" fontId="14" fillId="0" borderId="6" xfId="6" applyFont="1" applyBorder="1" applyAlignment="1" applyProtection="1">
      <alignment vertical="center"/>
    </xf>
    <xf numFmtId="0" fontId="30" fillId="0" borderId="0" xfId="8" applyFont="1" applyAlignment="1" applyProtection="1">
      <alignment horizontal="center" vertical="center"/>
    </xf>
    <xf numFmtId="0" fontId="28" fillId="3" borderId="0" xfId="8" applyFont="1" applyFill="1" applyAlignment="1" applyProtection="1">
      <alignment horizontal="center" vertical="center"/>
    </xf>
    <xf numFmtId="0" fontId="5" fillId="0" borderId="0" xfId="8" applyAlignment="1" applyProtection="1">
      <alignment horizontal="center" vertical="center"/>
    </xf>
    <xf numFmtId="0" fontId="28" fillId="0" borderId="0" xfId="6" applyFont="1" applyBorder="1" applyAlignment="1" applyProtection="1">
      <alignment horizontal="center" vertical="center"/>
    </xf>
    <xf numFmtId="0" fontId="14" fillId="0" borderId="0" xfId="6" applyFont="1" applyBorder="1" applyAlignment="1" applyProtection="1">
      <alignment vertical="center"/>
    </xf>
    <xf numFmtId="2" fontId="0" fillId="0" borderId="0" xfId="0" applyNumberFormat="1" applyBorder="1" applyProtection="1"/>
    <xf numFmtId="0" fontId="30" fillId="3" borderId="0" xfId="8" applyFont="1" applyFill="1" applyAlignment="1" applyProtection="1">
      <alignment horizontal="center" vertical="center"/>
    </xf>
    <xf numFmtId="165" fontId="31" fillId="7" borderId="35" xfId="9" applyNumberFormat="1" applyFont="1" applyFill="1" applyBorder="1" applyProtection="1"/>
    <xf numFmtId="0" fontId="28" fillId="0" borderId="0" xfId="8" applyFont="1" applyAlignment="1" applyProtection="1">
      <alignment horizontal="center" vertical="center"/>
    </xf>
    <xf numFmtId="0" fontId="28" fillId="0" borderId="0" xfId="6" applyFont="1" applyFill="1" applyAlignment="1" applyProtection="1">
      <alignment horizontal="center" vertical="center"/>
    </xf>
    <xf numFmtId="165" fontId="31" fillId="7" borderId="27" xfId="9" applyNumberFormat="1" applyFont="1" applyFill="1" applyBorder="1" applyProtection="1"/>
    <xf numFmtId="165" fontId="0" fillId="0" borderId="0" xfId="0" applyNumberFormat="1" applyFont="1" applyFill="1" applyBorder="1" applyProtection="1"/>
    <xf numFmtId="0" fontId="14" fillId="0" borderId="0" xfId="8" applyFont="1" applyAlignment="1" applyProtection="1">
      <alignment horizontal="center" vertical="center"/>
    </xf>
    <xf numFmtId="0" fontId="28" fillId="0" borderId="2" xfId="6" applyFont="1" applyBorder="1" applyAlignment="1" applyProtection="1">
      <alignment horizontal="center" vertical="center"/>
    </xf>
    <xf numFmtId="0" fontId="14" fillId="0" borderId="3" xfId="6" applyFont="1" applyBorder="1" applyAlignment="1" applyProtection="1">
      <alignment vertical="center"/>
    </xf>
    <xf numFmtId="0" fontId="30" fillId="0" borderId="3" xfId="6" applyFont="1" applyBorder="1" applyAlignment="1" applyProtection="1">
      <alignment horizontal="center" vertical="center"/>
    </xf>
    <xf numFmtId="0" fontId="30" fillId="0" borderId="4" xfId="6" applyFont="1" applyBorder="1" applyAlignment="1" applyProtection="1">
      <alignment horizontal="center" vertical="center"/>
    </xf>
    <xf numFmtId="165" fontId="31" fillId="7" borderId="2" xfId="9" applyNumberFormat="1" applyFont="1" applyFill="1" applyBorder="1" applyProtection="1"/>
    <xf numFmtId="165" fontId="31" fillId="7" borderId="3" xfId="9" applyNumberFormat="1" applyFont="1" applyFill="1" applyBorder="1" applyProtection="1"/>
    <xf numFmtId="165" fontId="31" fillId="7" borderId="4" xfId="9" applyNumberFormat="1" applyFont="1" applyFill="1" applyBorder="1" applyProtection="1"/>
    <xf numFmtId="165" fontId="31" fillId="7" borderId="1" xfId="9" applyNumberFormat="1" applyFont="1" applyFill="1" applyBorder="1" applyProtection="1"/>
    <xf numFmtId="0" fontId="28" fillId="0" borderId="0" xfId="0" applyFont="1" applyFill="1" applyBorder="1" applyProtection="1"/>
    <xf numFmtId="0" fontId="0" fillId="0" borderId="0" xfId="0" applyBorder="1" applyProtection="1"/>
    <xf numFmtId="0" fontId="31" fillId="0" borderId="0" xfId="9" applyFont="1" applyFill="1" applyAlignment="1" applyProtection="1">
      <alignment vertical="center"/>
    </xf>
    <xf numFmtId="0" fontId="31" fillId="0" borderId="0" xfId="9" applyFont="1" applyFill="1" applyAlignment="1" applyProtection="1">
      <alignment horizontal="left" vertical="center"/>
    </xf>
    <xf numFmtId="0" fontId="31" fillId="0" borderId="0" xfId="9" applyFont="1" applyFill="1" applyAlignment="1" applyProtection="1">
      <alignment horizontal="left"/>
    </xf>
    <xf numFmtId="0" fontId="31" fillId="7" borderId="9" xfId="9" applyFont="1" applyFill="1" applyBorder="1" applyProtection="1"/>
    <xf numFmtId="0" fontId="31" fillId="0" borderId="0" xfId="9" applyFont="1" applyFill="1" applyBorder="1" applyProtection="1"/>
    <xf numFmtId="0" fontId="31" fillId="9" borderId="9" xfId="9" applyFont="1" applyFill="1" applyBorder="1" applyProtection="1"/>
    <xf numFmtId="0" fontId="32" fillId="3" borderId="33" xfId="9" applyFont="1" applyFill="1" applyBorder="1" applyAlignment="1" applyProtection="1">
      <alignment vertical="center"/>
    </xf>
    <xf numFmtId="0" fontId="33" fillId="3" borderId="34" xfId="9" applyFont="1" applyFill="1" applyBorder="1" applyAlignment="1" applyProtection="1">
      <alignment horizontal="left" vertical="center"/>
    </xf>
    <xf numFmtId="0" fontId="33" fillId="3" borderId="34" xfId="9" applyFont="1" applyFill="1" applyBorder="1" applyAlignment="1" applyProtection="1">
      <alignment vertical="center"/>
    </xf>
    <xf numFmtId="0" fontId="34" fillId="3" borderId="35" xfId="9" applyFont="1" applyFill="1" applyBorder="1" applyAlignment="1" applyProtection="1">
      <alignment vertical="center"/>
    </xf>
    <xf numFmtId="0" fontId="23" fillId="0" borderId="0" xfId="9" applyFont="1" applyFill="1" applyBorder="1" applyProtection="1"/>
    <xf numFmtId="0" fontId="23" fillId="0" borderId="0" xfId="9" applyFont="1" applyFill="1" applyAlignment="1" applyProtection="1">
      <alignment horizontal="left"/>
    </xf>
    <xf numFmtId="0" fontId="5" fillId="0" borderId="0" xfId="8" applyAlignment="1" applyProtection="1">
      <alignment horizontal="left" vertical="center"/>
    </xf>
    <xf numFmtId="0" fontId="46" fillId="0" borderId="0" xfId="8" applyFont="1" applyAlignment="1" applyProtection="1">
      <alignment vertical="center"/>
    </xf>
    <xf numFmtId="0" fontId="34" fillId="3" borderId="35" xfId="9" applyFont="1" applyFill="1" applyBorder="1" applyAlignment="1" applyProtection="1">
      <alignment horizontal="right" vertical="center"/>
    </xf>
    <xf numFmtId="0" fontId="23" fillId="0" borderId="0" xfId="9" applyFont="1" applyFill="1" applyAlignment="1" applyProtection="1">
      <alignment horizontal="left" vertical="center"/>
    </xf>
    <xf numFmtId="0" fontId="17" fillId="0" borderId="2" xfId="9" applyFont="1" applyFill="1" applyBorder="1" applyAlignment="1" applyProtection="1">
      <alignment horizontal="center" vertical="top"/>
    </xf>
    <xf numFmtId="0" fontId="17" fillId="0" borderId="60" xfId="9" applyFont="1" applyFill="1" applyBorder="1" applyAlignment="1" applyProtection="1">
      <alignment vertical="top"/>
    </xf>
    <xf numFmtId="0" fontId="17" fillId="0" borderId="34" xfId="9" applyFont="1" applyFill="1" applyBorder="1" applyAlignment="1" applyProtection="1">
      <alignment vertical="top"/>
    </xf>
    <xf numFmtId="0" fontId="30" fillId="0" borderId="35" xfId="8" applyFont="1" applyBorder="1" applyAlignment="1" applyProtection="1">
      <alignment horizontal="center" vertical="center"/>
    </xf>
    <xf numFmtId="0" fontId="31" fillId="0" borderId="46" xfId="9" applyFont="1" applyFill="1" applyBorder="1" applyAlignment="1" applyProtection="1">
      <alignment horizontal="center" vertical="top"/>
    </xf>
    <xf numFmtId="0" fontId="36" fillId="0" borderId="0" xfId="6" applyFont="1" applyAlignment="1" applyProtection="1">
      <alignment horizontal="center" vertical="center"/>
    </xf>
    <xf numFmtId="0" fontId="31" fillId="0" borderId="8" xfId="9" applyFont="1" applyFill="1" applyBorder="1" applyAlignment="1" applyProtection="1">
      <alignment horizontal="center" vertical="top"/>
    </xf>
    <xf numFmtId="0" fontId="31" fillId="0" borderId="11" xfId="0" applyFont="1" applyBorder="1" applyAlignment="1" applyProtection="1">
      <alignment horizontal="center" vertical="top"/>
    </xf>
    <xf numFmtId="0" fontId="36" fillId="0" borderId="0" xfId="6" applyFont="1" applyAlignment="1" applyProtection="1">
      <alignment horizontal="center" vertical="center" wrapText="1"/>
    </xf>
    <xf numFmtId="0" fontId="23" fillId="0" borderId="0" xfId="9" applyFill="1" applyAlignment="1" applyProtection="1">
      <alignment vertical="center"/>
    </xf>
    <xf numFmtId="0" fontId="28" fillId="0" borderId="0" xfId="8" applyFont="1" applyAlignment="1" applyProtection="1">
      <alignment vertical="center"/>
    </xf>
    <xf numFmtId="0" fontId="30" fillId="0" borderId="0" xfId="6" applyFont="1" applyFill="1" applyAlignment="1" applyProtection="1">
      <alignment vertical="center"/>
    </xf>
    <xf numFmtId="165" fontId="31" fillId="9" borderId="18" xfId="9" applyNumberFormat="1" applyFont="1" applyFill="1" applyBorder="1" applyProtection="1"/>
    <xf numFmtId="165" fontId="28" fillId="0" borderId="0" xfId="6" applyNumberFormat="1" applyFont="1" applyAlignment="1" applyProtection="1">
      <alignment vertical="center"/>
    </xf>
    <xf numFmtId="165" fontId="31" fillId="7" borderId="32" xfId="9" applyNumberFormat="1" applyFont="1" applyFill="1" applyBorder="1" applyProtection="1"/>
    <xf numFmtId="2" fontId="31" fillId="7" borderId="32" xfId="9" applyNumberFormat="1" applyFont="1" applyFill="1" applyBorder="1" applyProtection="1"/>
    <xf numFmtId="0" fontId="23" fillId="0" borderId="0" xfId="9" applyFont="1" applyFill="1" applyAlignment="1" applyProtection="1">
      <alignment vertical="center" wrapText="1"/>
    </xf>
    <xf numFmtId="0" fontId="30" fillId="0" borderId="47" xfId="6" applyFont="1" applyBorder="1" applyAlignment="1" applyProtection="1">
      <alignment horizontal="center" vertical="center"/>
    </xf>
    <xf numFmtId="0" fontId="30" fillId="0" borderId="50" xfId="6" applyFont="1" applyBorder="1" applyAlignment="1" applyProtection="1">
      <alignment horizontal="center" vertical="center"/>
    </xf>
    <xf numFmtId="2" fontId="31" fillId="7" borderId="30" xfId="9" applyNumberFormat="1" applyFont="1" applyFill="1" applyBorder="1" applyProtection="1"/>
    <xf numFmtId="0" fontId="0" fillId="0" borderId="0" xfId="6" applyFont="1" applyAlignment="1" applyProtection="1">
      <alignment vertical="center"/>
    </xf>
    <xf numFmtId="0" fontId="28" fillId="0" borderId="46" xfId="6" applyFont="1" applyBorder="1" applyAlignment="1" applyProtection="1">
      <alignment horizontal="center" vertical="center"/>
    </xf>
    <xf numFmtId="0" fontId="14" fillId="0" borderId="47" xfId="6" applyFont="1" applyBorder="1" applyAlignment="1" applyProtection="1">
      <alignment vertical="center"/>
    </xf>
    <xf numFmtId="0" fontId="14" fillId="0" borderId="47" xfId="6" applyFont="1" applyBorder="1" applyAlignment="1" applyProtection="1">
      <alignment vertical="center" wrapText="1"/>
    </xf>
    <xf numFmtId="0" fontId="14" fillId="0" borderId="9" xfId="6" applyFont="1" applyBorder="1" applyAlignment="1" applyProtection="1">
      <alignment vertical="center" wrapText="1"/>
    </xf>
    <xf numFmtId="0" fontId="28" fillId="0" borderId="19" xfId="6" applyFont="1" applyBorder="1" applyAlignment="1" applyProtection="1">
      <alignment horizontal="center" vertical="center"/>
    </xf>
    <xf numFmtId="0" fontId="30" fillId="0" borderId="20" xfId="6" applyFont="1" applyBorder="1" applyAlignment="1" applyProtection="1">
      <alignment horizontal="center" vertical="center"/>
    </xf>
    <xf numFmtId="0" fontId="30" fillId="0" borderId="21" xfId="6" applyFont="1" applyBorder="1" applyAlignment="1" applyProtection="1">
      <alignment horizontal="center" vertical="center"/>
    </xf>
    <xf numFmtId="0" fontId="23" fillId="0" borderId="0" xfId="9" applyFont="1" applyFill="1" applyProtection="1"/>
    <xf numFmtId="0" fontId="14" fillId="0" borderId="0" xfId="8" applyFont="1" applyAlignment="1" applyProtection="1">
      <alignment vertical="center"/>
    </xf>
    <xf numFmtId="0" fontId="14" fillId="0" borderId="0" xfId="8" applyFont="1" applyAlignment="1" applyProtection="1">
      <alignment horizontal="left" vertical="center"/>
    </xf>
    <xf numFmtId="0" fontId="36" fillId="0" borderId="0" xfId="6" applyFont="1" applyAlignment="1" applyProtection="1">
      <alignment horizontal="center" vertical="top"/>
    </xf>
    <xf numFmtId="0" fontId="31" fillId="0" borderId="5" xfId="9" applyFont="1" applyFill="1" applyBorder="1" applyAlignment="1" applyProtection="1">
      <alignment horizontal="center" vertical="top"/>
    </xf>
    <xf numFmtId="0" fontId="36" fillId="0" borderId="0" xfId="6" applyFont="1" applyAlignment="1" applyProtection="1">
      <alignment horizontal="center" vertical="top" wrapText="1"/>
    </xf>
    <xf numFmtId="0" fontId="31" fillId="0" borderId="11" xfId="9" applyFont="1" applyFill="1" applyBorder="1" applyAlignment="1" applyProtection="1">
      <alignment horizontal="center" vertical="top"/>
    </xf>
    <xf numFmtId="0" fontId="12" fillId="3" borderId="3" xfId="6" applyFont="1" applyFill="1" applyBorder="1" applyAlignment="1" applyProtection="1">
      <alignment horizontal="center" vertical="center"/>
    </xf>
    <xf numFmtId="0" fontId="12" fillId="3" borderId="4" xfId="6" applyFont="1" applyFill="1" applyBorder="1" applyAlignment="1" applyProtection="1">
      <alignment horizontal="center" vertical="center"/>
    </xf>
    <xf numFmtId="0" fontId="12" fillId="3" borderId="2" xfId="6" applyFont="1" applyFill="1" applyBorder="1" applyAlignment="1" applyProtection="1">
      <alignment horizontal="center" vertical="center" wrapText="1"/>
    </xf>
    <xf numFmtId="0" fontId="12" fillId="3" borderId="4" xfId="6" applyFont="1" applyFill="1" applyBorder="1" applyAlignment="1" applyProtection="1">
      <alignment horizontal="center" vertical="center" wrapText="1"/>
    </xf>
    <xf numFmtId="0" fontId="12" fillId="3" borderId="1" xfId="6" applyFont="1" applyFill="1" applyBorder="1" applyAlignment="1" applyProtection="1">
      <alignment horizontal="center" vertical="center" wrapText="1"/>
    </xf>
    <xf numFmtId="165" fontId="28" fillId="7" borderId="5" xfId="6" applyNumberFormat="1" applyFont="1" applyFill="1" applyBorder="1" applyAlignment="1" applyProtection="1">
      <alignment vertical="center"/>
    </xf>
    <xf numFmtId="165" fontId="28" fillId="7" borderId="6" xfId="6" applyNumberFormat="1" applyFont="1" applyFill="1" applyBorder="1" applyAlignment="1" applyProtection="1">
      <alignment vertical="center"/>
    </xf>
    <xf numFmtId="165" fontId="28" fillId="7" borderId="7" xfId="6" applyNumberFormat="1" applyFont="1" applyFill="1" applyBorder="1" applyAlignment="1" applyProtection="1">
      <alignment vertical="center"/>
    </xf>
    <xf numFmtId="165" fontId="28" fillId="9" borderId="8" xfId="6" applyNumberFormat="1" applyFont="1" applyFill="1" applyBorder="1" applyAlignment="1" applyProtection="1">
      <alignment vertical="center"/>
    </xf>
    <xf numFmtId="165" fontId="28" fillId="9" borderId="9" xfId="6" applyNumberFormat="1" applyFont="1" applyFill="1" applyBorder="1" applyAlignment="1" applyProtection="1">
      <alignment vertical="center"/>
    </xf>
    <xf numFmtId="165" fontId="28" fillId="7" borderId="10" xfId="6" applyNumberFormat="1" applyFont="1" applyFill="1" applyBorder="1" applyAlignment="1" applyProtection="1">
      <alignment vertical="center"/>
    </xf>
    <xf numFmtId="0" fontId="5" fillId="0" borderId="0" xfId="6" applyFill="1" applyAlignment="1" applyProtection="1">
      <alignment vertical="center"/>
    </xf>
    <xf numFmtId="165" fontId="28" fillId="7" borderId="11" xfId="6" applyNumberFormat="1" applyFont="1" applyFill="1" applyBorder="1" applyAlignment="1" applyProtection="1">
      <alignment vertical="center"/>
    </xf>
    <xf numFmtId="165" fontId="28" fillId="7" borderId="12" xfId="6" applyNumberFormat="1" applyFont="1" applyFill="1" applyBorder="1" applyAlignment="1" applyProtection="1">
      <alignment vertical="center"/>
    </xf>
    <xf numFmtId="165" fontId="28" fillId="7" borderId="13" xfId="6" applyNumberFormat="1" applyFont="1" applyFill="1" applyBorder="1" applyAlignment="1" applyProtection="1">
      <alignment vertical="center"/>
    </xf>
    <xf numFmtId="165" fontId="28" fillId="7" borderId="24" xfId="6" applyNumberFormat="1" applyFont="1" applyFill="1" applyBorder="1" applyAlignment="1" applyProtection="1">
      <alignment vertical="center"/>
    </xf>
    <xf numFmtId="165" fontId="28" fillId="7" borderId="26" xfId="6" applyNumberFormat="1" applyFont="1" applyFill="1" applyBorder="1" applyAlignment="1" applyProtection="1">
      <alignment vertical="center"/>
    </xf>
    <xf numFmtId="165" fontId="28" fillId="7" borderId="27" xfId="6" applyNumberFormat="1" applyFont="1" applyFill="1" applyBorder="1" applyAlignment="1" applyProtection="1">
      <alignment vertical="center"/>
    </xf>
    <xf numFmtId="165" fontId="28" fillId="7" borderId="31" xfId="6" applyNumberFormat="1" applyFont="1" applyFill="1" applyBorder="1" applyAlignment="1" applyProtection="1">
      <alignment vertical="center"/>
    </xf>
    <xf numFmtId="165" fontId="28" fillId="7" borderId="30" xfId="6" applyNumberFormat="1" applyFont="1" applyFill="1" applyBorder="1" applyAlignment="1" applyProtection="1">
      <alignment vertical="center"/>
    </xf>
    <xf numFmtId="0" fontId="28" fillId="0" borderId="25" xfId="8" applyFont="1" applyBorder="1" applyAlignment="1" applyProtection="1">
      <alignment horizontal="center" vertical="center"/>
    </xf>
    <xf numFmtId="0" fontId="36" fillId="0" borderId="0" xfId="6" applyFont="1" applyBorder="1" applyAlignment="1" applyProtection="1">
      <alignment horizontal="center" vertical="center" wrapText="1"/>
    </xf>
    <xf numFmtId="0" fontId="28" fillId="0" borderId="0" xfId="8" applyFont="1" applyProtection="1"/>
    <xf numFmtId="0" fontId="31" fillId="0" borderId="0" xfId="9" applyFont="1" applyFill="1" applyBorder="1" applyAlignment="1" applyProtection="1">
      <alignment horizontal="center" vertical="top"/>
    </xf>
    <xf numFmtId="0" fontId="31" fillId="0" borderId="0" xfId="9" applyFont="1" applyFill="1" applyBorder="1" applyAlignment="1" applyProtection="1">
      <alignment vertical="center" wrapText="1"/>
    </xf>
    <xf numFmtId="0" fontId="36" fillId="0" borderId="0" xfId="8" applyFont="1" applyAlignment="1" applyProtection="1">
      <alignment horizontal="center"/>
    </xf>
    <xf numFmtId="0" fontId="36" fillId="0" borderId="0" xfId="8" applyFont="1" applyAlignment="1" applyProtection="1">
      <alignment horizontal="center" wrapText="1"/>
    </xf>
    <xf numFmtId="0" fontId="5" fillId="0" borderId="89" xfId="6" applyBorder="1" applyAlignment="1" applyProtection="1">
      <alignment vertical="center"/>
    </xf>
    <xf numFmtId="0" fontId="5" fillId="0" borderId="90" xfId="6" applyBorder="1" applyAlignment="1" applyProtection="1">
      <alignment vertical="center"/>
    </xf>
    <xf numFmtId="0" fontId="5" fillId="0" borderId="91" xfId="6" applyBorder="1" applyAlignment="1" applyProtection="1">
      <alignment vertical="center"/>
    </xf>
    <xf numFmtId="0" fontId="12" fillId="3" borderId="70" xfId="6" applyFont="1" applyFill="1" applyBorder="1" applyAlignment="1" applyProtection="1">
      <alignment horizontal="center" vertical="center" wrapText="1"/>
    </xf>
    <xf numFmtId="0" fontId="12" fillId="3" borderId="71" xfId="6" applyFont="1" applyFill="1" applyBorder="1" applyAlignment="1" applyProtection="1">
      <alignment horizontal="center" vertical="center" wrapText="1"/>
    </xf>
    <xf numFmtId="0" fontId="12" fillId="3" borderId="73" xfId="6" applyFont="1" applyFill="1" applyBorder="1" applyAlignment="1" applyProtection="1">
      <alignment horizontal="center" vertical="center" wrapText="1"/>
    </xf>
    <xf numFmtId="0" fontId="12" fillId="3" borderId="72" xfId="6" applyFont="1" applyFill="1" applyBorder="1" applyAlignment="1" applyProtection="1">
      <alignment horizontal="center" vertical="center" wrapText="1"/>
    </xf>
    <xf numFmtId="0" fontId="30" fillId="0" borderId="36" xfId="6" applyFont="1" applyBorder="1" applyAlignment="1" applyProtection="1">
      <alignment horizontal="center" vertical="center"/>
    </xf>
    <xf numFmtId="165" fontId="28" fillId="7" borderId="69" xfId="6" applyNumberFormat="1" applyFont="1" applyFill="1" applyBorder="1" applyAlignment="1" applyProtection="1">
      <alignment vertical="center"/>
    </xf>
    <xf numFmtId="0" fontId="30" fillId="0" borderId="38" xfId="6" applyFont="1" applyBorder="1" applyAlignment="1" applyProtection="1">
      <alignment horizontal="center" vertical="center"/>
    </xf>
    <xf numFmtId="165" fontId="28" fillId="7" borderId="95" xfId="6" applyNumberFormat="1" applyFont="1" applyFill="1" applyBorder="1" applyAlignment="1" applyProtection="1">
      <alignment vertical="center"/>
    </xf>
    <xf numFmtId="0" fontId="14" fillId="0" borderId="44" xfId="6" applyFont="1" applyBorder="1" applyAlignment="1" applyProtection="1">
      <alignment vertical="center"/>
    </xf>
    <xf numFmtId="165" fontId="28" fillId="11" borderId="96" xfId="6" applyNumberFormat="1" applyFont="1" applyFill="1" applyBorder="1" applyAlignment="1" applyProtection="1">
      <alignment vertical="center"/>
    </xf>
    <xf numFmtId="165" fontId="28" fillId="11" borderId="0" xfId="6" applyNumberFormat="1" applyFont="1" applyFill="1" applyBorder="1" applyAlignment="1" applyProtection="1">
      <alignment vertical="center"/>
    </xf>
    <xf numFmtId="165" fontId="28" fillId="7" borderId="97" xfId="6" applyNumberFormat="1" applyFont="1" applyFill="1" applyBorder="1" applyAlignment="1" applyProtection="1">
      <alignment vertical="center"/>
    </xf>
    <xf numFmtId="165" fontId="28" fillId="0" borderId="0" xfId="6" applyNumberFormat="1" applyFont="1" applyFill="1" applyAlignment="1" applyProtection="1">
      <alignment vertical="center"/>
    </xf>
    <xf numFmtId="165" fontId="28" fillId="7" borderId="92" xfId="6" applyNumberFormat="1" applyFont="1" applyFill="1" applyBorder="1" applyAlignment="1" applyProtection="1">
      <alignment vertical="center"/>
    </xf>
    <xf numFmtId="165" fontId="28" fillId="7" borderId="93" xfId="6" applyNumberFormat="1" applyFont="1" applyFill="1" applyBorder="1" applyAlignment="1" applyProtection="1">
      <alignment vertical="center"/>
    </xf>
    <xf numFmtId="165" fontId="28" fillId="7" borderId="94" xfId="6" applyNumberFormat="1" applyFont="1" applyFill="1" applyBorder="1" applyAlignment="1" applyProtection="1">
      <alignment vertical="center"/>
    </xf>
    <xf numFmtId="0" fontId="5" fillId="0" borderId="25" xfId="6" applyBorder="1" applyAlignment="1" applyProtection="1">
      <alignment vertical="center"/>
    </xf>
    <xf numFmtId="0" fontId="30" fillId="0" borderId="40" xfId="6" applyFont="1" applyBorder="1" applyAlignment="1" applyProtection="1">
      <alignment horizontal="center" vertical="center"/>
    </xf>
    <xf numFmtId="165" fontId="28" fillId="7" borderId="72" xfId="6" applyNumberFormat="1" applyFont="1" applyFill="1" applyBorder="1" applyAlignment="1" applyProtection="1">
      <alignment vertical="center"/>
    </xf>
    <xf numFmtId="165" fontId="28" fillId="7" borderId="75" xfId="6" applyNumberFormat="1" applyFont="1" applyFill="1" applyBorder="1" applyAlignment="1" applyProtection="1">
      <alignment vertical="center"/>
    </xf>
    <xf numFmtId="0" fontId="28" fillId="0" borderId="101" xfId="6" applyFont="1" applyBorder="1" applyAlignment="1" applyProtection="1">
      <alignment horizontal="center" vertical="center"/>
    </xf>
    <xf numFmtId="0" fontId="14" fillId="0" borderId="102" xfId="6" applyFont="1" applyBorder="1" applyAlignment="1" applyProtection="1">
      <alignment vertical="center"/>
    </xf>
    <xf numFmtId="0" fontId="30" fillId="0" borderId="102" xfId="6" applyFont="1" applyBorder="1" applyAlignment="1" applyProtection="1">
      <alignment horizontal="center" vertical="center"/>
    </xf>
    <xf numFmtId="0" fontId="30" fillId="0" borderId="103" xfId="6" applyFont="1" applyBorder="1" applyAlignment="1" applyProtection="1">
      <alignment horizontal="center" vertical="center"/>
    </xf>
    <xf numFmtId="0" fontId="28" fillId="0" borderId="0" xfId="6" applyFont="1" applyFill="1" applyBorder="1" applyAlignment="1" applyProtection="1">
      <alignment vertical="center"/>
    </xf>
    <xf numFmtId="0" fontId="28" fillId="0" borderId="104" xfId="6" applyFont="1" applyBorder="1" applyAlignment="1" applyProtection="1">
      <alignment horizontal="center" vertical="center"/>
    </xf>
    <xf numFmtId="0" fontId="30" fillId="0" borderId="105" xfId="6" applyFont="1" applyBorder="1" applyAlignment="1" applyProtection="1">
      <alignment horizontal="center" vertical="center"/>
    </xf>
    <xf numFmtId="0" fontId="28" fillId="0" borderId="106" xfId="6" applyFont="1" applyBorder="1" applyAlignment="1" applyProtection="1">
      <alignment horizontal="center" vertical="center"/>
    </xf>
    <xf numFmtId="0" fontId="14" fillId="0" borderId="107" xfId="6" applyFont="1" applyBorder="1" applyAlignment="1" applyProtection="1">
      <alignment vertical="center"/>
    </xf>
    <xf numFmtId="0" fontId="30" fillId="0" borderId="107" xfId="6" applyFont="1" applyBorder="1" applyAlignment="1" applyProtection="1">
      <alignment horizontal="center" vertical="center"/>
    </xf>
    <xf numFmtId="0" fontId="30" fillId="0" borderId="108" xfId="6" applyFont="1" applyBorder="1" applyAlignment="1" applyProtection="1">
      <alignment horizontal="center" vertical="center"/>
    </xf>
    <xf numFmtId="165" fontId="28" fillId="0" borderId="0" xfId="6" applyNumberFormat="1" applyFont="1" applyFill="1" applyBorder="1" applyAlignment="1" applyProtection="1">
      <alignment vertical="center"/>
    </xf>
    <xf numFmtId="0" fontId="28" fillId="0" borderId="0" xfId="8" applyFont="1" applyFill="1" applyAlignment="1" applyProtection="1">
      <alignment horizontal="center" vertical="center"/>
    </xf>
    <xf numFmtId="0" fontId="31" fillId="0" borderId="0" xfId="9" applyFont="1" applyFill="1" applyBorder="1" applyAlignment="1" applyProtection="1">
      <alignment horizontal="left" vertical="center" wrapText="1"/>
    </xf>
    <xf numFmtId="0" fontId="0" fillId="0" borderId="0" xfId="0" applyFill="1" applyBorder="1" applyProtection="1"/>
    <xf numFmtId="165" fontId="28" fillId="7" borderId="32" xfId="6" applyNumberFormat="1" applyFont="1" applyFill="1" applyBorder="1" applyAlignment="1" applyProtection="1">
      <alignment vertical="center"/>
    </xf>
    <xf numFmtId="165" fontId="28" fillId="7" borderId="41" xfId="6" applyNumberFormat="1" applyFont="1" applyFill="1" applyBorder="1" applyAlignment="1" applyProtection="1">
      <alignment vertical="center"/>
    </xf>
    <xf numFmtId="165" fontId="28" fillId="7" borderId="39" xfId="6" applyNumberFormat="1" applyFont="1" applyFill="1" applyBorder="1" applyAlignment="1" applyProtection="1">
      <alignment vertical="center"/>
    </xf>
    <xf numFmtId="165" fontId="28" fillId="7" borderId="9" xfId="6" applyNumberFormat="1" applyFont="1" applyFill="1" applyBorder="1" applyAlignment="1" applyProtection="1">
      <alignment vertical="center"/>
    </xf>
    <xf numFmtId="165" fontId="28" fillId="7" borderId="8" xfId="6" applyNumberFormat="1" applyFont="1" applyFill="1" applyBorder="1" applyAlignment="1" applyProtection="1">
      <alignment vertical="center"/>
    </xf>
    <xf numFmtId="0" fontId="28" fillId="0" borderId="0" xfId="6" applyFont="1" applyBorder="1" applyAlignment="1" applyProtection="1">
      <alignment horizontal="center" vertical="center" wrapText="1"/>
    </xf>
    <xf numFmtId="165" fontId="28" fillId="7" borderId="4" xfId="6" applyNumberFormat="1" applyFont="1" applyFill="1" applyBorder="1" applyAlignment="1" applyProtection="1">
      <alignment vertical="center"/>
    </xf>
    <xf numFmtId="165" fontId="28" fillId="7" borderId="76" xfId="6" applyNumberFormat="1" applyFont="1" applyFill="1" applyBorder="1" applyAlignment="1" applyProtection="1">
      <alignment vertical="center"/>
    </xf>
    <xf numFmtId="165" fontId="28" fillId="7" borderId="77" xfId="6" applyNumberFormat="1" applyFont="1" applyFill="1" applyBorder="1" applyAlignment="1" applyProtection="1">
      <alignment vertical="center"/>
    </xf>
    <xf numFmtId="165" fontId="28" fillId="7" borderId="78" xfId="6" applyNumberFormat="1" applyFont="1" applyFill="1" applyBorder="1" applyAlignment="1" applyProtection="1">
      <alignment vertical="center"/>
    </xf>
    <xf numFmtId="165" fontId="28" fillId="7" borderId="21" xfId="6" applyNumberFormat="1" applyFont="1" applyFill="1" applyBorder="1" applyAlignment="1" applyProtection="1">
      <alignment vertical="center"/>
    </xf>
    <xf numFmtId="0" fontId="33" fillId="3" borderId="35" xfId="9" applyFont="1" applyFill="1" applyBorder="1" applyAlignment="1" applyProtection="1">
      <alignment vertical="center"/>
    </xf>
    <xf numFmtId="0" fontId="17" fillId="0" borderId="68" xfId="9" applyFont="1" applyFill="1" applyBorder="1" applyAlignment="1" applyProtection="1">
      <alignment horizontal="center" vertical="top"/>
    </xf>
    <xf numFmtId="0" fontId="31" fillId="0" borderId="66" xfId="9" applyFont="1" applyFill="1" applyBorder="1" applyAlignment="1" applyProtection="1">
      <alignment horizontal="center" vertical="top"/>
    </xf>
    <xf numFmtId="0" fontId="31" fillId="0" borderId="84" xfId="9" applyFont="1" applyFill="1" applyBorder="1" applyAlignment="1" applyProtection="1">
      <alignment horizontal="center" vertical="top"/>
    </xf>
    <xf numFmtId="0" fontId="36" fillId="0" borderId="0" xfId="8" applyFont="1" applyAlignment="1" applyProtection="1">
      <alignment horizontal="center" vertical="center"/>
    </xf>
    <xf numFmtId="0" fontId="31" fillId="0" borderId="74" xfId="9" applyFont="1" applyFill="1" applyBorder="1" applyAlignment="1" applyProtection="1">
      <alignment horizontal="center" vertical="top"/>
    </xf>
    <xf numFmtId="0" fontId="28" fillId="0" borderId="0" xfId="6" applyFont="1" applyAlignment="1" applyProtection="1">
      <alignment horizontal="center" vertical="center"/>
    </xf>
    <xf numFmtId="0" fontId="5" fillId="0" borderId="63" xfId="6" applyBorder="1" applyAlignment="1" applyProtection="1">
      <alignment vertical="center"/>
    </xf>
    <xf numFmtId="0" fontId="36" fillId="0" borderId="0" xfId="8" applyFont="1" applyProtection="1"/>
    <xf numFmtId="0" fontId="18" fillId="0" borderId="0" xfId="9" applyFont="1" applyFill="1" applyBorder="1" applyAlignment="1" applyProtection="1">
      <alignment vertical="center"/>
    </xf>
    <xf numFmtId="0" fontId="23" fillId="0" borderId="0" xfId="11" applyFont="1" applyFill="1" applyBorder="1" applyProtection="1"/>
    <xf numFmtId="0" fontId="12" fillId="3" borderId="11" xfId="9" applyFont="1" applyFill="1" applyBorder="1" applyAlignment="1" applyProtection="1">
      <alignment horizontal="center" vertical="center" wrapText="1"/>
    </xf>
    <xf numFmtId="0" fontId="12" fillId="3" borderId="13" xfId="9" applyFont="1" applyFill="1" applyBorder="1" applyAlignment="1" applyProtection="1">
      <alignment horizontal="center" vertical="center" wrapText="1"/>
    </xf>
    <xf numFmtId="0" fontId="12" fillId="3" borderId="2" xfId="9" applyFont="1" applyFill="1" applyBorder="1" applyAlignment="1" applyProtection="1">
      <alignment horizontal="center" vertical="center"/>
    </xf>
    <xf numFmtId="0" fontId="23" fillId="0" borderId="0" xfId="9" applyFont="1" applyFill="1" applyBorder="1" applyAlignment="1" applyProtection="1">
      <alignment vertical="center"/>
    </xf>
    <xf numFmtId="0" fontId="23" fillId="0" borderId="2" xfId="9" applyFont="1" applyFill="1" applyBorder="1" applyAlignment="1" applyProtection="1">
      <alignment horizontal="center" vertical="center"/>
    </xf>
    <xf numFmtId="0" fontId="23" fillId="0" borderId="3" xfId="9" applyFont="1" applyFill="1" applyBorder="1" applyAlignment="1" applyProtection="1">
      <alignment horizontal="left" vertical="center"/>
    </xf>
    <xf numFmtId="0" fontId="20" fillId="0" borderId="3" xfId="9" quotePrefix="1" applyFont="1" applyFill="1" applyBorder="1" applyAlignment="1" applyProtection="1">
      <alignment horizontal="center" vertical="center"/>
    </xf>
    <xf numFmtId="0" fontId="20" fillId="0" borderId="4" xfId="9" applyFont="1" applyFill="1" applyBorder="1" applyAlignment="1" applyProtection="1">
      <alignment horizontal="center" vertical="center"/>
    </xf>
    <xf numFmtId="0" fontId="23" fillId="0" borderId="0" xfId="9" applyFont="1" applyFill="1" applyBorder="1" applyAlignment="1" applyProtection="1">
      <alignment horizontal="left" vertical="center"/>
    </xf>
    <xf numFmtId="0" fontId="20" fillId="0" borderId="0" xfId="9" quotePrefix="1" applyFont="1" applyFill="1" applyBorder="1" applyAlignment="1" applyProtection="1">
      <alignment horizontal="center" vertical="center"/>
    </xf>
    <xf numFmtId="0" fontId="20" fillId="0" borderId="0" xfId="9" applyFont="1" applyFill="1" applyBorder="1" applyAlignment="1" applyProtection="1">
      <alignment horizontal="center" vertical="center"/>
    </xf>
    <xf numFmtId="0" fontId="31" fillId="0" borderId="0" xfId="9" applyFont="1" applyFill="1" applyBorder="1" applyAlignment="1" applyProtection="1">
      <alignment horizontal="center" vertical="center"/>
    </xf>
    <xf numFmtId="0" fontId="20" fillId="0" borderId="0" xfId="9" applyFont="1" applyFill="1" applyAlignment="1" applyProtection="1">
      <alignment vertical="center"/>
    </xf>
    <xf numFmtId="0" fontId="23" fillId="0" borderId="5" xfId="9" applyFont="1" applyFill="1" applyBorder="1" applyAlignment="1" applyProtection="1">
      <alignment horizontal="center" vertical="center"/>
    </xf>
    <xf numFmtId="0" fontId="23" fillId="0" borderId="6" xfId="9" applyFont="1" applyFill="1" applyBorder="1" applyAlignment="1" applyProtection="1">
      <alignment horizontal="left" vertical="center"/>
    </xf>
    <xf numFmtId="0" fontId="20" fillId="0" borderId="6" xfId="9" quotePrefix="1" applyFont="1" applyFill="1" applyBorder="1" applyAlignment="1" applyProtection="1">
      <alignment horizontal="center" vertical="center"/>
    </xf>
    <xf numFmtId="0" fontId="20" fillId="0" borderId="7"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9" xfId="9" applyFont="1" applyFill="1" applyBorder="1" applyAlignment="1" applyProtection="1">
      <alignment horizontal="left" vertical="center"/>
    </xf>
    <xf numFmtId="0" fontId="20" fillId="0" borderId="9" xfId="9" quotePrefix="1" applyFont="1" applyFill="1" applyBorder="1" applyAlignment="1" applyProtection="1">
      <alignment horizontal="center" vertical="center"/>
    </xf>
    <xf numFmtId="0" fontId="20" fillId="0" borderId="10" xfId="9" applyFont="1" applyFill="1" applyBorder="1" applyAlignment="1" applyProtection="1">
      <alignment horizontal="center" vertical="center"/>
    </xf>
    <xf numFmtId="165" fontId="31" fillId="7" borderId="10" xfId="9" applyNumberFormat="1" applyFont="1" applyFill="1" applyBorder="1" applyProtection="1"/>
    <xf numFmtId="0" fontId="5" fillId="0" borderId="0" xfId="8" applyProtection="1"/>
    <xf numFmtId="0" fontId="23" fillId="0" borderId="11" xfId="9" applyFont="1" applyFill="1" applyBorder="1" applyAlignment="1" applyProtection="1">
      <alignment horizontal="center" vertical="center"/>
    </xf>
    <xf numFmtId="0" fontId="23" fillId="0" borderId="12" xfId="9" applyFont="1" applyFill="1" applyBorder="1" applyAlignment="1" applyProtection="1">
      <alignment horizontal="left" vertical="center"/>
    </xf>
    <xf numFmtId="0" fontId="20" fillId="0" borderId="12" xfId="9" applyFont="1" applyFill="1" applyBorder="1" applyAlignment="1" applyProtection="1">
      <alignment horizontal="center" vertical="center"/>
    </xf>
    <xf numFmtId="0" fontId="20" fillId="0" borderId="13" xfId="9" applyFont="1" applyFill="1" applyBorder="1" applyAlignment="1" applyProtection="1">
      <alignment horizontal="center" vertical="center"/>
    </xf>
    <xf numFmtId="0" fontId="5" fillId="0" borderId="0" xfId="8" applyFill="1" applyProtection="1"/>
    <xf numFmtId="0" fontId="5" fillId="0" borderId="0" xfId="8" applyFill="1" applyAlignment="1" applyProtection="1">
      <alignment vertical="center"/>
    </xf>
    <xf numFmtId="0" fontId="17" fillId="0" borderId="33" xfId="9" applyFont="1" applyFill="1" applyBorder="1" applyAlignment="1" applyProtection="1">
      <alignment horizontal="center" vertical="top"/>
    </xf>
    <xf numFmtId="0" fontId="17" fillId="0" borderId="33" xfId="9" applyFont="1" applyFill="1" applyBorder="1" applyAlignment="1" applyProtection="1">
      <alignment vertical="top"/>
    </xf>
    <xf numFmtId="0" fontId="17" fillId="0" borderId="35" xfId="9" applyFont="1" applyFill="1" applyBorder="1" applyAlignment="1" applyProtection="1">
      <alignment vertical="top"/>
    </xf>
    <xf numFmtId="0" fontId="31" fillId="0" borderId="5" xfId="9" applyFont="1" applyFill="1" applyBorder="1" applyAlignment="1" applyProtection="1">
      <alignment horizontal="center" vertical="center"/>
    </xf>
    <xf numFmtId="0" fontId="31" fillId="0" borderId="8" xfId="9" applyFont="1" applyFill="1" applyBorder="1" applyAlignment="1" applyProtection="1">
      <alignment horizontal="center" vertical="center"/>
    </xf>
    <xf numFmtId="0" fontId="31" fillId="0" borderId="11" xfId="9" applyFont="1" applyFill="1" applyBorder="1" applyAlignment="1" applyProtection="1">
      <alignment horizontal="center" vertical="center"/>
    </xf>
    <xf numFmtId="0" fontId="36" fillId="0" borderId="0" xfId="8" applyFont="1" applyAlignment="1" applyProtection="1">
      <alignment vertical="center"/>
    </xf>
    <xf numFmtId="0" fontId="12" fillId="3" borderId="54" xfId="9" applyFont="1" applyFill="1" applyBorder="1" applyAlignment="1" applyProtection="1">
      <alignment horizontal="left" vertical="center"/>
    </xf>
    <xf numFmtId="0" fontId="12" fillId="3" borderId="24" xfId="9" applyFont="1" applyFill="1" applyBorder="1" applyAlignment="1" applyProtection="1">
      <alignment vertical="center"/>
    </xf>
    <xf numFmtId="0" fontId="38"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2" fillId="3" borderId="2" xfId="9" applyFont="1" applyFill="1" applyBorder="1" applyAlignment="1" applyProtection="1">
      <alignment horizontal="center" vertical="center" wrapText="1"/>
    </xf>
    <xf numFmtId="0" fontId="12" fillId="3" borderId="4" xfId="9" applyFont="1" applyFill="1" applyBorder="1" applyAlignment="1" applyProtection="1">
      <alignment horizontal="center" vertical="center" wrapText="1"/>
    </xf>
    <xf numFmtId="0" fontId="12" fillId="3" borderId="14" xfId="9" applyFont="1" applyFill="1" applyBorder="1" applyAlignment="1" applyProtection="1">
      <alignment horizontal="center" vertical="center"/>
    </xf>
    <xf numFmtId="0" fontId="12" fillId="3" borderId="16" xfId="9" applyFont="1" applyFill="1" applyBorder="1" applyAlignment="1" applyProtection="1">
      <alignment vertical="center"/>
    </xf>
    <xf numFmtId="0" fontId="20" fillId="0" borderId="0" xfId="9" applyFont="1" applyFill="1" applyBorder="1" applyAlignment="1" applyProtection="1">
      <alignment vertical="center"/>
    </xf>
    <xf numFmtId="0" fontId="20" fillId="0" borderId="6" xfId="9" applyFont="1" applyFill="1" applyBorder="1" applyAlignment="1" applyProtection="1">
      <alignment horizontal="center" vertical="center"/>
    </xf>
    <xf numFmtId="0" fontId="20" fillId="0" borderId="9" xfId="9" applyFont="1" applyFill="1" applyBorder="1" applyAlignment="1" applyProtection="1">
      <alignment horizontal="center" vertical="center"/>
    </xf>
    <xf numFmtId="0" fontId="14" fillId="0" borderId="0" xfId="8" applyFont="1" applyProtection="1"/>
    <xf numFmtId="0" fontId="6" fillId="0" borderId="0" xfId="6" applyFont="1" applyAlignment="1" applyProtection="1">
      <alignment vertical="center"/>
    </xf>
    <xf numFmtId="0" fontId="37" fillId="0" borderId="0" xfId="9" applyFont="1" applyFill="1" applyAlignment="1" applyProtection="1">
      <alignment vertical="center"/>
    </xf>
    <xf numFmtId="0" fontId="12" fillId="3" borderId="2" xfId="9" applyFont="1" applyFill="1" applyBorder="1" applyAlignment="1" applyProtection="1">
      <alignment horizontal="left" vertical="center" wrapText="1"/>
    </xf>
    <xf numFmtId="0" fontId="12" fillId="3" borderId="61" xfId="9" applyFont="1" applyFill="1" applyBorder="1" applyAlignment="1" applyProtection="1">
      <alignment horizontal="left" vertical="center" wrapText="1"/>
    </xf>
    <xf numFmtId="0" fontId="12" fillId="3" borderId="61" xfId="9" applyFont="1" applyFill="1" applyBorder="1" applyAlignment="1" applyProtection="1">
      <alignment horizontal="center" vertical="center" wrapText="1"/>
    </xf>
    <xf numFmtId="0" fontId="12" fillId="3" borderId="3" xfId="9" applyFont="1" applyFill="1" applyBorder="1" applyAlignment="1" applyProtection="1">
      <alignment horizontal="center" vertical="center" wrapText="1"/>
    </xf>
    <xf numFmtId="0" fontId="28" fillId="0" borderId="0" xfId="6" applyFont="1" applyFill="1" applyAlignment="1" applyProtection="1">
      <alignment horizontal="center" vertical="center" wrapText="1"/>
    </xf>
    <xf numFmtId="0" fontId="23" fillId="10" borderId="0" xfId="9" applyFont="1" applyFill="1" applyAlignment="1" applyProtection="1">
      <alignment vertical="center"/>
    </xf>
    <xf numFmtId="0" fontId="44" fillId="10" borderId="0" xfId="9" applyFont="1" applyFill="1" applyAlignment="1" applyProtection="1">
      <alignment horizontal="center" vertical="center"/>
    </xf>
    <xf numFmtId="0" fontId="45" fillId="0" borderId="0" xfId="6" applyFont="1" applyFill="1" applyAlignment="1" applyProtection="1">
      <alignment horizontal="center" vertical="center"/>
    </xf>
    <xf numFmtId="0" fontId="31" fillId="0" borderId="6" xfId="9" applyFont="1" applyFill="1" applyBorder="1" applyAlignment="1" applyProtection="1">
      <alignment vertical="center"/>
    </xf>
    <xf numFmtId="0" fontId="31" fillId="0" borderId="6" xfId="9" applyFont="1" applyFill="1" applyBorder="1" applyAlignment="1" applyProtection="1">
      <alignment vertical="center" wrapText="1"/>
    </xf>
    <xf numFmtId="0" fontId="31" fillId="0" borderId="6" xfId="9" applyFont="1" applyFill="1" applyBorder="1" applyAlignment="1" applyProtection="1">
      <alignment horizontal="center" vertical="center" wrapText="1"/>
    </xf>
    <xf numFmtId="0" fontId="31" fillId="0" borderId="9" xfId="9" applyFont="1" applyFill="1" applyBorder="1" applyAlignment="1" applyProtection="1">
      <alignment horizontal="center" vertical="center" wrapText="1"/>
    </xf>
    <xf numFmtId="0" fontId="23" fillId="10" borderId="0" xfId="9" applyFont="1" applyFill="1" applyBorder="1" applyAlignment="1" applyProtection="1">
      <alignment vertical="center"/>
    </xf>
    <xf numFmtId="0" fontId="31" fillId="0" borderId="12" xfId="9" applyFont="1" applyFill="1" applyBorder="1" applyAlignment="1" applyProtection="1">
      <alignment horizontal="center" vertical="center" wrapText="1"/>
    </xf>
    <xf numFmtId="0" fontId="23" fillId="0" borderId="0" xfId="9" applyFill="1" applyBorder="1" applyAlignment="1" applyProtection="1">
      <alignment vertical="center"/>
    </xf>
    <xf numFmtId="0" fontId="28" fillId="0" borderId="0" xfId="8" applyFont="1" applyFill="1" applyAlignment="1" applyProtection="1">
      <alignment vertical="center"/>
    </xf>
    <xf numFmtId="0" fontId="17" fillId="0" borderId="0" xfId="9" applyFont="1" applyFill="1" applyAlignment="1" applyProtection="1">
      <alignment vertical="center"/>
    </xf>
    <xf numFmtId="0" fontId="35" fillId="0" borderId="0" xfId="6" applyFont="1" applyAlignment="1" applyProtection="1">
      <alignment vertical="center" wrapText="1"/>
    </xf>
    <xf numFmtId="0" fontId="35" fillId="0" borderId="0" xfId="6" applyFont="1" applyAlignment="1" applyProtection="1">
      <alignment vertical="center"/>
    </xf>
    <xf numFmtId="0" fontId="0" fillId="0" borderId="34" xfId="0" applyBorder="1" applyProtection="1"/>
    <xf numFmtId="0" fontId="5" fillId="0" borderId="34" xfId="8" applyBorder="1" applyAlignment="1" applyProtection="1">
      <alignment vertical="center"/>
    </xf>
    <xf numFmtId="0" fontId="23" fillId="0" borderId="34" xfId="9" applyFont="1" applyFill="1" applyBorder="1" applyAlignment="1" applyProtection="1">
      <alignment vertical="center"/>
    </xf>
    <xf numFmtId="0" fontId="5" fillId="0" borderId="34" xfId="6" applyBorder="1" applyAlignment="1" applyProtection="1">
      <alignment vertical="center"/>
    </xf>
    <xf numFmtId="0" fontId="14" fillId="0" borderId="34" xfId="8" applyFont="1" applyBorder="1" applyAlignment="1" applyProtection="1">
      <alignment vertical="center"/>
    </xf>
    <xf numFmtId="0" fontId="14" fillId="0" borderId="35" xfId="8" applyFont="1" applyBorder="1" applyAlignment="1" applyProtection="1">
      <alignment vertical="center"/>
    </xf>
    <xf numFmtId="0" fontId="31" fillId="0" borderId="46" xfId="9" applyFont="1" applyFill="1" applyBorder="1" applyAlignment="1" applyProtection="1">
      <alignment horizontal="center" vertical="center"/>
    </xf>
    <xf numFmtId="0" fontId="41" fillId="3" borderId="2" xfId="9" applyFont="1" applyFill="1" applyBorder="1" applyAlignment="1" applyProtection="1">
      <alignment horizontal="center" vertical="center" wrapText="1"/>
    </xf>
    <xf numFmtId="0" fontId="41" fillId="3" borderId="3" xfId="9" applyFont="1" applyFill="1" applyBorder="1" applyAlignment="1" applyProtection="1">
      <alignment horizontal="center" vertical="center" wrapText="1"/>
    </xf>
    <xf numFmtId="0" fontId="38" fillId="0" borderId="0" xfId="9" applyFont="1" applyFill="1" applyProtection="1"/>
    <xf numFmtId="0" fontId="12" fillId="3" borderId="14" xfId="6" applyFont="1" applyFill="1" applyBorder="1" applyAlignment="1" applyProtection="1">
      <alignment horizontal="center" vertical="center"/>
    </xf>
    <xf numFmtId="165" fontId="31" fillId="7" borderId="7" xfId="9" applyNumberFormat="1" applyFont="1" applyFill="1" applyBorder="1" applyAlignment="1" applyProtection="1">
      <alignment vertical="center"/>
    </xf>
    <xf numFmtId="165" fontId="31" fillId="7" borderId="10" xfId="9" applyNumberFormat="1" applyFont="1" applyFill="1" applyBorder="1" applyAlignment="1" applyProtection="1">
      <alignment vertical="center"/>
    </xf>
    <xf numFmtId="165" fontId="31" fillId="7" borderId="11" xfId="9" applyNumberFormat="1" applyFont="1" applyFill="1" applyBorder="1" applyAlignment="1" applyProtection="1">
      <alignment vertical="center"/>
    </xf>
    <xf numFmtId="165" fontId="31" fillId="7" borderId="12" xfId="9" applyNumberFormat="1" applyFont="1" applyFill="1" applyBorder="1" applyAlignment="1" applyProtection="1">
      <alignment vertical="center"/>
    </xf>
    <xf numFmtId="165" fontId="31" fillId="7" borderId="13" xfId="9" applyNumberFormat="1" applyFont="1" applyFill="1" applyBorder="1" applyAlignment="1" applyProtection="1">
      <alignment vertical="center"/>
    </xf>
    <xf numFmtId="0" fontId="42" fillId="0" borderId="0" xfId="9" applyFont="1" applyFill="1" applyBorder="1" applyAlignment="1" applyProtection="1">
      <alignment horizontal="center" vertical="center"/>
    </xf>
    <xf numFmtId="0" fontId="31" fillId="0" borderId="0" xfId="11" applyFont="1" applyFill="1" applyBorder="1" applyAlignment="1" applyProtection="1">
      <alignment vertical="center"/>
    </xf>
    <xf numFmtId="0" fontId="31" fillId="0" borderId="2" xfId="9" applyFont="1" applyFill="1" applyBorder="1" applyAlignment="1" applyProtection="1">
      <alignment horizontal="center" vertical="center"/>
    </xf>
    <xf numFmtId="0" fontId="20" fillId="0" borderId="3" xfId="9" applyFont="1" applyFill="1" applyBorder="1" applyAlignment="1" applyProtection="1">
      <alignment horizontal="center" vertical="center"/>
    </xf>
    <xf numFmtId="165" fontId="31" fillId="7" borderId="2" xfId="9" applyNumberFormat="1" applyFont="1" applyFill="1" applyBorder="1" applyAlignment="1" applyProtection="1">
      <alignment vertical="center"/>
    </xf>
    <xf numFmtId="165" fontId="31" fillId="7" borderId="3" xfId="9" applyNumberFormat="1" applyFont="1" applyFill="1" applyBorder="1" applyAlignment="1" applyProtection="1">
      <alignment vertical="center"/>
    </xf>
    <xf numFmtId="165" fontId="31" fillId="7" borderId="4" xfId="9" applyNumberFormat="1" applyFont="1" applyFill="1" applyBorder="1" applyAlignment="1" applyProtection="1">
      <alignment vertical="center"/>
    </xf>
    <xf numFmtId="0" fontId="31" fillId="0" borderId="0" xfId="9" applyFont="1" applyFill="1" applyBorder="1" applyAlignment="1" applyProtection="1">
      <alignment vertical="center"/>
    </xf>
    <xf numFmtId="165" fontId="31" fillId="7" borderId="30" xfId="9" applyNumberFormat="1" applyFont="1" applyFill="1" applyBorder="1" applyAlignment="1" applyProtection="1">
      <alignment vertical="center"/>
    </xf>
    <xf numFmtId="0" fontId="41" fillId="3" borderId="4" xfId="9" applyFont="1" applyFill="1" applyBorder="1" applyAlignment="1" applyProtection="1">
      <alignment horizontal="center" vertical="center" wrapText="1"/>
    </xf>
    <xf numFmtId="165" fontId="31" fillId="9" borderId="5" xfId="9" applyNumberFormat="1" applyFont="1" applyFill="1" applyBorder="1" applyAlignment="1" applyProtection="1">
      <alignment vertical="center"/>
    </xf>
    <xf numFmtId="165" fontId="31" fillId="9" borderId="6" xfId="9" applyNumberFormat="1" applyFont="1" applyFill="1" applyBorder="1" applyAlignment="1" applyProtection="1">
      <alignment vertical="center"/>
    </xf>
    <xf numFmtId="165" fontId="31" fillId="9" borderId="7" xfId="9" applyNumberFormat="1" applyFont="1" applyFill="1" applyBorder="1" applyAlignment="1" applyProtection="1">
      <alignment vertical="center"/>
    </xf>
    <xf numFmtId="0" fontId="27" fillId="0" borderId="0" xfId="8" applyFont="1" applyAlignment="1" applyProtection="1">
      <alignment horizontal="center" vertical="center"/>
    </xf>
    <xf numFmtId="165" fontId="31" fillId="7" borderId="8" xfId="9" applyNumberFormat="1" applyFont="1" applyFill="1" applyBorder="1" applyAlignment="1" applyProtection="1">
      <alignment vertical="center"/>
    </xf>
    <xf numFmtId="165" fontId="31" fillId="7" borderId="9" xfId="9" applyNumberFormat="1" applyFont="1" applyFill="1" applyBorder="1" applyAlignment="1" applyProtection="1">
      <alignment vertical="center"/>
    </xf>
    <xf numFmtId="0" fontId="35" fillId="0" borderId="0" xfId="8" applyFont="1" applyAlignment="1" applyProtection="1">
      <alignment horizontal="center" vertical="center" wrapText="1"/>
    </xf>
    <xf numFmtId="0" fontId="35" fillId="0" borderId="0" xfId="8" applyFont="1" applyAlignment="1" applyProtection="1">
      <alignment horizontal="center" vertical="center"/>
    </xf>
    <xf numFmtId="0" fontId="12" fillId="3" borderId="1" xfId="9" applyFont="1" applyFill="1" applyBorder="1" applyAlignment="1" applyProtection="1">
      <alignment horizontal="center" vertical="center" wrapText="1"/>
    </xf>
    <xf numFmtId="0" fontId="25" fillId="0" borderId="0" xfId="6" applyFont="1" applyAlignment="1" applyProtection="1">
      <alignment vertical="center"/>
    </xf>
    <xf numFmtId="0" fontId="39" fillId="0" borderId="0" xfId="9" applyFont="1" applyFill="1" applyProtection="1"/>
    <xf numFmtId="0" fontId="31" fillId="10" borderId="2" xfId="9" applyFont="1" applyFill="1" applyBorder="1" applyAlignment="1" applyProtection="1">
      <alignment horizontal="center" vertical="center"/>
    </xf>
    <xf numFmtId="0" fontId="31" fillId="10" borderId="5" xfId="9" applyFont="1" applyFill="1" applyBorder="1" applyAlignment="1" applyProtection="1">
      <alignment horizontal="center" vertical="center"/>
    </xf>
    <xf numFmtId="165" fontId="31" fillId="7" borderId="7" xfId="9" applyNumberFormat="1" applyFont="1" applyFill="1" applyBorder="1" applyProtection="1"/>
    <xf numFmtId="0" fontId="31" fillId="10" borderId="8" xfId="9" applyFont="1" applyFill="1" applyBorder="1" applyAlignment="1" applyProtection="1">
      <alignment horizontal="center" vertical="center"/>
    </xf>
    <xf numFmtId="0" fontId="31" fillId="10" borderId="11" xfId="9" applyFont="1" applyFill="1" applyBorder="1" applyAlignment="1" applyProtection="1">
      <alignment horizontal="center" vertical="center"/>
    </xf>
    <xf numFmtId="0" fontId="14" fillId="0" borderId="0" xfId="8" applyFont="1" applyFill="1" applyAlignment="1" applyProtection="1">
      <alignment vertical="center"/>
    </xf>
    <xf numFmtId="0" fontId="40" fillId="0" borderId="0" xfId="9" applyFont="1" applyFill="1" applyAlignment="1" applyProtection="1">
      <alignment horizontal="left" vertical="center"/>
    </xf>
    <xf numFmtId="0" fontId="17" fillId="0" borderId="5" xfId="9" applyFont="1" applyFill="1" applyBorder="1" applyAlignment="1" applyProtection="1">
      <alignment horizontal="center" vertical="top"/>
    </xf>
    <xf numFmtId="0" fontId="39" fillId="0" borderId="0" xfId="9" applyFont="1" applyFill="1" applyAlignment="1" applyProtection="1">
      <alignment vertical="center"/>
    </xf>
    <xf numFmtId="17" fontId="31" fillId="0" borderId="8" xfId="9" applyNumberFormat="1" applyFont="1" applyFill="1" applyBorder="1" applyAlignment="1" applyProtection="1">
      <alignment horizontal="center" vertical="center"/>
    </xf>
    <xf numFmtId="0" fontId="12" fillId="3" borderId="3" xfId="6" applyFont="1" applyFill="1" applyBorder="1" applyAlignment="1" applyProtection="1">
      <alignment horizontal="center" vertical="center" wrapText="1"/>
    </xf>
    <xf numFmtId="0" fontId="14" fillId="0" borderId="7" xfId="6" applyFont="1" applyBorder="1" applyAlignment="1" applyProtection="1">
      <alignment vertical="center"/>
    </xf>
    <xf numFmtId="0" fontId="14" fillId="0" borderId="10" xfId="6" applyFont="1" applyBorder="1" applyAlignment="1" applyProtection="1">
      <alignment vertical="center"/>
    </xf>
    <xf numFmtId="0" fontId="14" fillId="0" borderId="13" xfId="6" applyFont="1" applyBorder="1" applyAlignment="1" applyProtection="1">
      <alignment vertical="center"/>
    </xf>
    <xf numFmtId="165" fontId="28" fillId="7" borderId="40" xfId="6" applyNumberFormat="1" applyFont="1" applyFill="1" applyBorder="1" applyAlignment="1" applyProtection="1">
      <alignment vertical="center"/>
    </xf>
    <xf numFmtId="0" fontId="28" fillId="0" borderId="43" xfId="6" applyFont="1" applyBorder="1" applyAlignment="1" applyProtection="1">
      <alignment horizontal="center" vertical="center"/>
    </xf>
    <xf numFmtId="0" fontId="0" fillId="0" borderId="0" xfId="6" applyFont="1" applyAlignment="1" applyProtection="1">
      <alignment horizontal="right" vertical="center"/>
    </xf>
    <xf numFmtId="0" fontId="17" fillId="0" borderId="14" xfId="9" applyFont="1" applyFill="1" applyBorder="1" applyAlignment="1" applyProtection="1">
      <alignment horizontal="center" vertical="top"/>
    </xf>
    <xf numFmtId="0" fontId="17" fillId="0" borderId="52" xfId="9" applyFont="1" applyFill="1" applyBorder="1" applyAlignment="1" applyProtection="1">
      <alignment vertical="top"/>
    </xf>
    <xf numFmtId="0" fontId="17" fillId="0" borderId="53" xfId="9" applyFont="1" applyFill="1" applyBorder="1" applyAlignment="1" applyProtection="1">
      <alignment vertical="top"/>
    </xf>
    <xf numFmtId="0" fontId="30" fillId="0" borderId="17" xfId="8" applyFont="1" applyBorder="1" applyAlignment="1" applyProtection="1">
      <alignment horizontal="center" vertical="center"/>
    </xf>
    <xf numFmtId="0" fontId="31" fillId="0" borderId="54" xfId="9" applyFont="1" applyFill="1" applyBorder="1" applyAlignment="1" applyProtection="1">
      <alignment horizontal="center" vertical="top"/>
    </xf>
    <xf numFmtId="0" fontId="31" fillId="0" borderId="56" xfId="9" applyFont="1" applyFill="1" applyBorder="1" applyAlignment="1" applyProtection="1">
      <alignment horizontal="center" vertical="top"/>
    </xf>
    <xf numFmtId="0" fontId="31" fillId="0" borderId="57" xfId="9" applyFont="1" applyFill="1" applyBorder="1" applyAlignment="1" applyProtection="1">
      <alignment horizontal="center" vertical="top"/>
    </xf>
    <xf numFmtId="0" fontId="32" fillId="0" borderId="0" xfId="6" applyFont="1" applyAlignment="1" applyProtection="1">
      <alignment vertical="center"/>
    </xf>
    <xf numFmtId="0" fontId="12" fillId="3" borderId="19" xfId="6" applyFont="1" applyFill="1" applyBorder="1" applyAlignment="1" applyProtection="1">
      <alignment horizontal="center" vertical="center" wrapText="1"/>
    </xf>
    <xf numFmtId="0" fontId="12" fillId="3" borderId="21" xfId="6" applyFont="1" applyFill="1" applyBorder="1" applyAlignment="1" applyProtection="1">
      <alignment horizontal="center" vertical="center" wrapText="1"/>
    </xf>
    <xf numFmtId="0" fontId="12" fillId="3" borderId="41" xfId="6" applyFont="1" applyFill="1" applyBorder="1" applyAlignment="1" applyProtection="1">
      <alignment horizontal="center" vertical="center" wrapText="1"/>
    </xf>
    <xf numFmtId="0" fontId="36" fillId="0" borderId="0" xfId="8" applyFont="1" applyAlignment="1" applyProtection="1">
      <alignment horizontal="center" vertical="center" wrapText="1"/>
    </xf>
    <xf numFmtId="0" fontId="36" fillId="0" borderId="0" xfId="6" applyFont="1" applyAlignment="1" applyProtection="1">
      <alignment vertical="center"/>
    </xf>
    <xf numFmtId="0" fontId="12" fillId="3" borderId="3" xfId="9" applyFont="1" applyFill="1" applyBorder="1" applyAlignment="1" applyProtection="1">
      <alignment horizontal="center" vertical="center"/>
    </xf>
    <xf numFmtId="0" fontId="12" fillId="3" borderId="4" xfId="9" applyFont="1" applyFill="1" applyBorder="1" applyAlignment="1" applyProtection="1">
      <alignment horizontal="center" vertical="center"/>
    </xf>
    <xf numFmtId="0" fontId="12" fillId="3" borderId="1" xfId="9" applyFont="1" applyFill="1" applyBorder="1" applyAlignment="1" applyProtection="1">
      <alignment horizontal="center" vertical="center"/>
    </xf>
    <xf numFmtId="165" fontId="31" fillId="7" borderId="31" xfId="9" applyNumberFormat="1" applyFont="1" applyFill="1" applyBorder="1" applyAlignment="1" applyProtection="1">
      <alignment vertical="center"/>
    </xf>
    <xf numFmtId="165" fontId="31" fillId="7" borderId="32" xfId="9" applyNumberFormat="1" applyFont="1" applyFill="1" applyBorder="1" applyAlignment="1" applyProtection="1">
      <alignment vertical="center"/>
    </xf>
    <xf numFmtId="0" fontId="17" fillId="0" borderId="3" xfId="9" applyFont="1" applyFill="1" applyBorder="1" applyAlignment="1" applyProtection="1">
      <alignment horizontal="center" vertical="top" wrapText="1"/>
    </xf>
    <xf numFmtId="0" fontId="23" fillId="0" borderId="5" xfId="9" applyFont="1" applyFill="1" applyBorder="1" applyAlignment="1" applyProtection="1">
      <alignment horizontal="center" vertical="top"/>
    </xf>
    <xf numFmtId="0" fontId="23" fillId="0" borderId="8" xfId="9" applyFont="1" applyFill="1" applyBorder="1" applyAlignment="1" applyProtection="1">
      <alignment horizontal="center" vertical="top"/>
    </xf>
    <xf numFmtId="0" fontId="23" fillId="0" borderId="11" xfId="9" applyFont="1" applyFill="1" applyBorder="1" applyAlignment="1" applyProtection="1">
      <alignment horizontal="center" vertical="top"/>
    </xf>
    <xf numFmtId="0" fontId="37" fillId="0" borderId="0" xfId="9" applyFont="1" applyFill="1" applyBorder="1" applyAlignment="1" applyProtection="1">
      <alignment vertical="center"/>
    </xf>
    <xf numFmtId="165" fontId="31" fillId="7" borderId="31" xfId="9" applyNumberFormat="1" applyFont="1" applyFill="1" applyBorder="1" applyProtection="1"/>
    <xf numFmtId="165" fontId="31" fillId="0" borderId="0" xfId="0" applyNumberFormat="1" applyFont="1" applyFill="1" applyProtection="1"/>
    <xf numFmtId="0" fontId="23" fillId="0" borderId="9" xfId="9" applyFont="1" applyFill="1" applyBorder="1" applyAlignment="1" applyProtection="1">
      <alignment horizontal="left" vertical="center" wrapText="1"/>
    </xf>
    <xf numFmtId="0" fontId="31" fillId="0" borderId="0" xfId="0" applyFont="1" applyFill="1" applyProtection="1"/>
    <xf numFmtId="165" fontId="31" fillId="0" borderId="0" xfId="1" applyNumberFormat="1" applyFont="1" applyFill="1" applyBorder="1" applyAlignment="1" applyProtection="1">
      <alignment vertical="center"/>
    </xf>
    <xf numFmtId="165" fontId="31" fillId="0" borderId="0" xfId="9" applyNumberFormat="1" applyFont="1" applyFill="1" applyBorder="1" applyProtection="1"/>
    <xf numFmtId="0" fontId="17" fillId="0" borderId="17" xfId="9" applyFont="1" applyFill="1" applyBorder="1" applyAlignment="1" applyProtection="1">
      <alignment vertical="top"/>
    </xf>
    <xf numFmtId="165" fontId="31" fillId="7" borderId="39" xfId="9" applyNumberFormat="1" applyFont="1" applyFill="1" applyBorder="1" applyAlignment="1" applyProtection="1">
      <alignment vertical="center"/>
    </xf>
    <xf numFmtId="0" fontId="20" fillId="0" borderId="0" xfId="9" applyFont="1" applyFill="1" applyBorder="1" applyAlignment="1" applyProtection="1">
      <alignment horizontal="left" vertical="center" wrapText="1"/>
    </xf>
    <xf numFmtId="0" fontId="5" fillId="0" borderId="0" xfId="9" applyFont="1" applyFill="1" applyAlignment="1" applyProtection="1"/>
    <xf numFmtId="165" fontId="31" fillId="7" borderId="41" xfId="9" applyNumberFormat="1" applyFont="1" applyFill="1" applyBorder="1" applyAlignment="1" applyProtection="1">
      <alignment vertical="center"/>
    </xf>
    <xf numFmtId="165" fontId="31" fillId="0" borderId="0" xfId="9" applyNumberFormat="1" applyFont="1" applyFill="1" applyBorder="1" applyAlignment="1" applyProtection="1">
      <alignment vertical="center"/>
    </xf>
    <xf numFmtId="0" fontId="14" fillId="0" borderId="20" xfId="6" applyFont="1" applyBorder="1" applyAlignment="1" applyProtection="1">
      <alignment vertical="center"/>
    </xf>
    <xf numFmtId="0" fontId="30" fillId="0" borderId="51" xfId="6" applyFont="1" applyBorder="1" applyAlignment="1" applyProtection="1">
      <alignment horizontal="center" vertical="center"/>
    </xf>
    <xf numFmtId="165" fontId="31" fillId="9" borderId="31" xfId="9" applyNumberFormat="1" applyFont="1" applyFill="1" applyBorder="1" applyAlignment="1" applyProtection="1">
      <alignment vertical="center"/>
    </xf>
    <xf numFmtId="165" fontId="28" fillId="7" borderId="45" xfId="6" applyNumberFormat="1" applyFont="1" applyFill="1" applyBorder="1" applyAlignment="1" applyProtection="1">
      <alignment vertical="center"/>
    </xf>
    <xf numFmtId="165" fontId="28" fillId="7" borderId="22" xfId="6" applyNumberFormat="1" applyFont="1" applyFill="1" applyBorder="1" applyAlignment="1" applyProtection="1">
      <alignment vertical="center"/>
    </xf>
    <xf numFmtId="165" fontId="28" fillId="7" borderId="19" xfId="6" applyNumberFormat="1" applyFont="1" applyFill="1" applyBorder="1" applyAlignment="1" applyProtection="1">
      <alignment vertical="center"/>
    </xf>
    <xf numFmtId="165" fontId="28" fillId="7" borderId="20" xfId="6" applyNumberFormat="1" applyFont="1" applyFill="1" applyBorder="1" applyAlignment="1" applyProtection="1">
      <alignment vertical="center"/>
    </xf>
    <xf numFmtId="0" fontId="30" fillId="0" borderId="48" xfId="6" applyFont="1" applyBorder="1" applyAlignment="1" applyProtection="1">
      <alignment horizontal="center" vertical="center"/>
    </xf>
    <xf numFmtId="165" fontId="28" fillId="7" borderId="50" xfId="6" applyNumberFormat="1" applyFont="1" applyFill="1" applyBorder="1" applyAlignment="1" applyProtection="1">
      <alignment vertical="center"/>
    </xf>
    <xf numFmtId="165" fontId="28" fillId="7" borderId="49" xfId="6" applyNumberFormat="1" applyFont="1" applyFill="1" applyBorder="1" applyAlignment="1" applyProtection="1">
      <alignment vertical="center"/>
    </xf>
    <xf numFmtId="165" fontId="28" fillId="7" borderId="23" xfId="6" applyNumberFormat="1" applyFont="1" applyFill="1" applyBorder="1" applyAlignment="1" applyProtection="1">
      <alignment vertical="center"/>
    </xf>
    <xf numFmtId="0" fontId="31" fillId="0" borderId="8" xfId="0" applyFont="1" applyBorder="1" applyAlignment="1" applyProtection="1">
      <alignment horizontal="center" vertical="top"/>
    </xf>
    <xf numFmtId="0" fontId="31" fillId="0" borderId="40" xfId="0" applyFont="1" applyBorder="1" applyAlignment="1" applyProtection="1">
      <alignment horizontal="left"/>
    </xf>
    <xf numFmtId="0" fontId="31" fillId="0" borderId="45" xfId="0" applyFont="1" applyBorder="1" applyAlignment="1" applyProtection="1">
      <alignment horizontal="left" wrapText="1"/>
    </xf>
    <xf numFmtId="0" fontId="31" fillId="0" borderId="27" xfId="0" applyFont="1" applyBorder="1" applyAlignment="1" applyProtection="1">
      <alignment horizontal="left" wrapText="1"/>
    </xf>
    <xf numFmtId="0" fontId="28" fillId="6" borderId="0" xfId="6" applyNumberFormat="1" applyFont="1" applyFill="1" applyAlignment="1" applyProtection="1">
      <alignment horizontal="center" vertical="center"/>
    </xf>
    <xf numFmtId="0" fontId="5" fillId="0" borderId="0" xfId="6" applyAlignment="1" applyProtection="1">
      <alignment vertical="top"/>
    </xf>
    <xf numFmtId="165" fontId="31" fillId="9" borderId="37" xfId="9" applyNumberFormat="1" applyFont="1" applyFill="1" applyBorder="1" applyAlignment="1" applyProtection="1">
      <alignment vertical="center"/>
    </xf>
    <xf numFmtId="0" fontId="36" fillId="3" borderId="0" xfId="8" applyFont="1" applyFill="1" applyAlignment="1" applyProtection="1">
      <alignment horizontal="center" vertical="center"/>
    </xf>
    <xf numFmtId="0" fontId="36" fillId="3" borderId="0" xfId="6" applyFont="1" applyFill="1" applyAlignment="1" applyProtection="1">
      <alignment vertical="center"/>
    </xf>
    <xf numFmtId="0" fontId="16" fillId="0" borderId="5" xfId="5" applyFont="1" applyBorder="1" applyAlignment="1" applyProtection="1">
      <alignment vertical="center"/>
    </xf>
    <xf numFmtId="0" fontId="16" fillId="0" borderId="8" xfId="5" applyFont="1" applyBorder="1" applyAlignment="1" applyProtection="1">
      <alignment vertical="center"/>
    </xf>
    <xf numFmtId="0" fontId="16" fillId="0" borderId="11" xfId="5" applyFont="1" applyBorder="1" applyAlignment="1" applyProtection="1">
      <alignment vertical="center"/>
    </xf>
    <xf numFmtId="0" fontId="10" fillId="0" borderId="0" xfId="0" applyFont="1" applyFill="1" applyBorder="1" applyAlignment="1" applyProtection="1">
      <alignment horizontal="right" vertical="center"/>
    </xf>
    <xf numFmtId="0" fontId="12" fillId="3" borderId="0" xfId="4" applyNumberFormat="1" applyAlignment="1" applyProtection="1"/>
    <xf numFmtId="0" fontId="14" fillId="0" borderId="0" xfId="0" applyFont="1" applyAlignment="1" applyProtection="1">
      <alignment vertical="top" wrapText="1"/>
    </xf>
    <xf numFmtId="0" fontId="16" fillId="0" borderId="0" xfId="5" applyFont="1" applyAlignment="1" applyProtection="1">
      <alignment vertical="top" wrapText="1"/>
    </xf>
    <xf numFmtId="0" fontId="19" fillId="0" borderId="0" xfId="5" applyFont="1" applyFill="1" applyAlignment="1" applyProtection="1">
      <alignment wrapText="1"/>
    </xf>
    <xf numFmtId="0" fontId="23" fillId="0" borderId="0" xfId="0" applyFont="1" applyFill="1" applyProtection="1"/>
    <xf numFmtId="0" fontId="24" fillId="0" borderId="0" xfId="5" applyFont="1" applyFill="1" applyProtection="1"/>
    <xf numFmtId="2" fontId="28" fillId="4" borderId="32" xfId="6" applyNumberFormat="1" applyFont="1" applyFill="1" applyBorder="1" applyAlignment="1" applyProtection="1">
      <alignment vertical="center"/>
      <protection locked="0"/>
    </xf>
    <xf numFmtId="165" fontId="28" fillId="4" borderId="32" xfId="6" applyNumberFormat="1" applyFont="1" applyFill="1" applyBorder="1" applyAlignment="1" applyProtection="1">
      <alignment vertical="center"/>
      <protection locked="0"/>
    </xf>
    <xf numFmtId="165" fontId="28" fillId="4" borderId="8" xfId="6" applyNumberFormat="1" applyFont="1" applyFill="1" applyBorder="1" applyAlignment="1" applyProtection="1">
      <alignment vertical="center"/>
      <protection locked="0"/>
    </xf>
    <xf numFmtId="165" fontId="28" fillId="4" borderId="9" xfId="6" applyNumberFormat="1" applyFont="1" applyFill="1" applyBorder="1" applyAlignment="1" applyProtection="1">
      <alignment vertical="center"/>
      <protection locked="0"/>
    </xf>
    <xf numFmtId="165" fontId="28" fillId="4" borderId="5" xfId="6" applyNumberFormat="1" applyFont="1" applyFill="1" applyBorder="1" applyAlignment="1" applyProtection="1">
      <alignment vertical="center"/>
      <protection locked="0"/>
    </xf>
    <xf numFmtId="165" fontId="28" fillId="4" borderId="7" xfId="6" applyNumberFormat="1" applyFont="1" applyFill="1" applyBorder="1" applyAlignment="1" applyProtection="1">
      <alignment vertical="center"/>
      <protection locked="0"/>
    </xf>
    <xf numFmtId="165" fontId="28" fillId="4" borderId="10" xfId="6" applyNumberFormat="1" applyFont="1" applyFill="1" applyBorder="1" applyAlignment="1" applyProtection="1">
      <alignment vertical="center"/>
      <protection locked="0"/>
    </xf>
    <xf numFmtId="165" fontId="28" fillId="4" borderId="65" xfId="6" applyNumberFormat="1" applyFont="1" applyFill="1" applyBorder="1" applyAlignment="1" applyProtection="1">
      <alignment vertical="center"/>
      <protection locked="0"/>
    </xf>
    <xf numFmtId="165" fontId="28" fillId="4" borderId="67" xfId="6" applyNumberFormat="1" applyFont="1" applyFill="1" applyBorder="1" applyAlignment="1" applyProtection="1">
      <alignment vertical="center"/>
      <protection locked="0"/>
    </xf>
    <xf numFmtId="165" fontId="28" fillId="4" borderId="93" xfId="6" applyNumberFormat="1" applyFont="1" applyFill="1" applyBorder="1" applyAlignment="1" applyProtection="1">
      <alignment vertical="center"/>
      <protection locked="0"/>
    </xf>
    <xf numFmtId="165" fontId="28" fillId="4" borderId="94" xfId="6" applyNumberFormat="1" applyFont="1" applyFill="1" applyBorder="1" applyAlignment="1" applyProtection="1">
      <alignment vertical="center"/>
      <protection locked="0"/>
    </xf>
    <xf numFmtId="165" fontId="28" fillId="4" borderId="71" xfId="6" applyNumberFormat="1" applyFont="1" applyFill="1" applyBorder="1" applyAlignment="1" applyProtection="1">
      <alignment vertical="center"/>
      <protection locked="0"/>
    </xf>
    <xf numFmtId="165" fontId="28" fillId="4" borderId="99" xfId="6" applyNumberFormat="1" applyFont="1" applyFill="1" applyBorder="1" applyAlignment="1" applyProtection="1">
      <alignment vertical="center"/>
      <protection locked="0"/>
    </xf>
    <xf numFmtId="165" fontId="28" fillId="4" borderId="100" xfId="6" applyNumberFormat="1" applyFont="1" applyFill="1" applyBorder="1" applyAlignment="1" applyProtection="1">
      <alignment vertical="center"/>
      <protection locked="0"/>
    </xf>
    <xf numFmtId="165" fontId="28" fillId="4" borderId="37" xfId="6" applyNumberFormat="1" applyFont="1" applyFill="1" applyBorder="1" applyAlignment="1" applyProtection="1">
      <alignment vertical="center"/>
      <protection locked="0"/>
    </xf>
    <xf numFmtId="165" fontId="28" fillId="4" borderId="6" xfId="6" applyNumberFormat="1" applyFont="1" applyFill="1" applyBorder="1" applyAlignment="1" applyProtection="1">
      <alignment vertical="center"/>
      <protection locked="0"/>
    </xf>
    <xf numFmtId="165" fontId="28" fillId="4" borderId="39" xfId="6" applyNumberFormat="1" applyFont="1" applyFill="1" applyBorder="1" applyAlignment="1" applyProtection="1">
      <alignment vertical="center"/>
      <protection locked="0"/>
    </xf>
    <xf numFmtId="165" fontId="28" fillId="4" borderId="1" xfId="6" applyNumberFormat="1" applyFont="1" applyFill="1" applyBorder="1" applyAlignment="1" applyProtection="1">
      <alignment vertical="center"/>
      <protection locked="0"/>
    </xf>
    <xf numFmtId="165" fontId="28" fillId="4" borderId="31" xfId="6" applyNumberFormat="1" applyFont="1" applyFill="1" applyBorder="1" applyAlignment="1" applyProtection="1">
      <alignment vertical="center"/>
      <protection locked="0"/>
    </xf>
    <xf numFmtId="167" fontId="31" fillId="4" borderId="11" xfId="9" applyNumberFormat="1" applyFont="1" applyFill="1" applyBorder="1" applyProtection="1">
      <protection locked="0"/>
    </xf>
    <xf numFmtId="167" fontId="31" fillId="4" borderId="13" xfId="9" applyNumberFormat="1" applyFont="1" applyFill="1" applyBorder="1" applyProtection="1">
      <protection locked="0"/>
    </xf>
    <xf numFmtId="165" fontId="23" fillId="4" borderId="5" xfId="9" applyNumberFormat="1" applyFont="1" applyFill="1" applyBorder="1" applyProtection="1">
      <protection locked="0"/>
    </xf>
    <xf numFmtId="165" fontId="23" fillId="4" borderId="7" xfId="9" applyNumberFormat="1" applyFont="1" applyFill="1" applyBorder="1" applyProtection="1">
      <protection locked="0"/>
    </xf>
    <xf numFmtId="167" fontId="23" fillId="4" borderId="5" xfId="9" applyNumberFormat="1" applyFont="1" applyFill="1" applyBorder="1" applyProtection="1">
      <protection locked="0"/>
    </xf>
    <xf numFmtId="167" fontId="23" fillId="4" borderId="7" xfId="9" applyNumberFormat="1" applyFont="1" applyFill="1" applyBorder="1" applyProtection="1">
      <protection locked="0"/>
    </xf>
    <xf numFmtId="167" fontId="23" fillId="4" borderId="43" xfId="9" applyNumberFormat="1" applyFont="1" applyFill="1" applyBorder="1" applyProtection="1">
      <protection locked="0"/>
    </xf>
    <xf numFmtId="167" fontId="23" fillId="4" borderId="13" xfId="9" applyNumberFormat="1" applyFont="1" applyFill="1" applyBorder="1" applyProtection="1">
      <protection locked="0"/>
    </xf>
    <xf numFmtId="167" fontId="23" fillId="4" borderId="30" xfId="9" applyNumberFormat="1" applyFont="1" applyFill="1" applyBorder="1" applyProtection="1">
      <protection locked="0"/>
    </xf>
    <xf numFmtId="165" fontId="31" fillId="4" borderId="6" xfId="11" applyNumberFormat="1" applyFont="1" applyFill="1" applyBorder="1" applyAlignment="1" applyProtection="1">
      <alignment vertical="center"/>
      <protection locked="0"/>
    </xf>
    <xf numFmtId="165" fontId="31" fillId="4" borderId="9" xfId="11" applyNumberFormat="1" applyFont="1" applyFill="1" applyBorder="1" applyAlignment="1" applyProtection="1">
      <alignment vertical="center"/>
      <protection locked="0"/>
    </xf>
    <xf numFmtId="165" fontId="31" fillId="4" borderId="5" xfId="9" applyNumberFormat="1" applyFont="1" applyFill="1" applyBorder="1" applyAlignment="1" applyProtection="1">
      <alignment vertical="center"/>
      <protection locked="0"/>
    </xf>
    <xf numFmtId="165" fontId="31" fillId="4" borderId="6" xfId="9" applyNumberFormat="1" applyFont="1" applyFill="1" applyBorder="1" applyAlignment="1" applyProtection="1">
      <alignment vertical="center"/>
      <protection locked="0"/>
    </xf>
    <xf numFmtId="165" fontId="31" fillId="4" borderId="8" xfId="9" applyNumberFormat="1" applyFont="1" applyFill="1" applyBorder="1" applyAlignment="1" applyProtection="1">
      <alignment vertical="center"/>
      <protection locked="0"/>
    </xf>
    <xf numFmtId="165" fontId="31" fillId="4" borderId="9" xfId="9" applyNumberFormat="1" applyFont="1" applyFill="1" applyBorder="1" applyAlignment="1" applyProtection="1">
      <alignment vertical="center"/>
      <protection locked="0"/>
    </xf>
    <xf numFmtId="165" fontId="31" fillId="4" borderId="31" xfId="9" applyNumberFormat="1" applyFont="1" applyFill="1" applyBorder="1" applyAlignment="1" applyProtection="1">
      <alignment vertical="center"/>
      <protection locked="0"/>
    </xf>
    <xf numFmtId="165" fontId="31" fillId="4" borderId="32"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31" fillId="4" borderId="2" xfId="11" applyNumberFormat="1" applyFont="1" applyFill="1" applyBorder="1" applyProtection="1">
      <protection locked="0"/>
    </xf>
    <xf numFmtId="165" fontId="31" fillId="4" borderId="3" xfId="11" applyNumberFormat="1" applyFont="1" applyFill="1" applyBorder="1" applyProtection="1">
      <protection locked="0"/>
    </xf>
    <xf numFmtId="165" fontId="31" fillId="4" borderId="5" xfId="11" applyNumberFormat="1" applyFont="1" applyFill="1" applyBorder="1" applyProtection="1">
      <protection locked="0"/>
    </xf>
    <xf numFmtId="165" fontId="31" fillId="4" borderId="6" xfId="11" applyNumberFormat="1" applyFont="1" applyFill="1" applyBorder="1" applyProtection="1">
      <protection locked="0"/>
    </xf>
    <xf numFmtId="165" fontId="31" fillId="4" borderId="8" xfId="11" applyNumberFormat="1" applyFont="1" applyFill="1" applyBorder="1" applyProtection="1">
      <protection locked="0"/>
    </xf>
    <xf numFmtId="165" fontId="31" fillId="4" borderId="9" xfId="11" applyNumberFormat="1" applyFont="1" applyFill="1" applyBorder="1" applyProtection="1">
      <protection locked="0"/>
    </xf>
    <xf numFmtId="165" fontId="31" fillId="4" borderId="43" xfId="11" applyNumberFormat="1" applyFont="1" applyFill="1" applyBorder="1" applyProtection="1">
      <protection locked="0"/>
    </xf>
    <xf numFmtId="165" fontId="31" fillId="4" borderId="44" xfId="11" applyNumberFormat="1" applyFont="1" applyFill="1" applyBorder="1" applyProtection="1">
      <protection locked="0"/>
    </xf>
    <xf numFmtId="165" fontId="31" fillId="4" borderId="2" xfId="11" applyNumberFormat="1" applyFont="1" applyFill="1" applyBorder="1" applyAlignment="1" applyProtection="1">
      <alignment vertical="center"/>
      <protection locked="0"/>
    </xf>
    <xf numFmtId="165" fontId="31" fillId="4" borderId="3" xfId="11" applyNumberFormat="1" applyFont="1" applyFill="1" applyBorder="1" applyAlignment="1" applyProtection="1">
      <alignment vertical="center"/>
      <protection locked="0"/>
    </xf>
    <xf numFmtId="165" fontId="31" fillId="4" borderId="5" xfId="11" applyNumberFormat="1" applyFont="1" applyFill="1" applyBorder="1" applyAlignment="1" applyProtection="1">
      <alignment vertical="center"/>
      <protection locked="0"/>
    </xf>
    <xf numFmtId="165" fontId="31" fillId="4" borderId="8" xfId="11" applyNumberFormat="1" applyFont="1" applyFill="1" applyBorder="1" applyAlignment="1" applyProtection="1">
      <alignment vertical="center"/>
      <protection locked="0"/>
    </xf>
    <xf numFmtId="165" fontId="31" fillId="4" borderId="43" xfId="11" applyNumberFormat="1" applyFont="1" applyFill="1" applyBorder="1" applyAlignment="1" applyProtection="1">
      <alignment vertical="center"/>
      <protection locked="0"/>
    </xf>
    <xf numFmtId="165" fontId="31" fillId="4" borderId="44" xfId="11" applyNumberFormat="1" applyFont="1" applyFill="1" applyBorder="1" applyAlignment="1" applyProtection="1">
      <alignment vertical="center"/>
      <protection locked="0"/>
    </xf>
    <xf numFmtId="165" fontId="28" fillId="4" borderId="36" xfId="6" applyNumberFormat="1" applyFont="1" applyFill="1" applyBorder="1" applyAlignment="1" applyProtection="1">
      <alignment vertical="center"/>
      <protection locked="0"/>
    </xf>
    <xf numFmtId="165" fontId="28" fillId="4" borderId="38" xfId="6" applyNumberFormat="1" applyFont="1" applyFill="1" applyBorder="1" applyAlignment="1" applyProtection="1">
      <alignment vertical="center"/>
      <protection locked="0"/>
    </xf>
    <xf numFmtId="165" fontId="28" fillId="4" borderId="2" xfId="6" applyNumberFormat="1" applyFont="1" applyFill="1" applyBorder="1" applyAlignment="1" applyProtection="1">
      <alignment vertical="center"/>
      <protection locked="0"/>
    </xf>
    <xf numFmtId="165" fontId="28" fillId="4" borderId="34" xfId="6" applyNumberFormat="1" applyFont="1" applyFill="1" applyBorder="1" applyAlignment="1" applyProtection="1">
      <alignment vertical="center"/>
      <protection locked="0"/>
    </xf>
    <xf numFmtId="165" fontId="31" fillId="4" borderId="7" xfId="10" applyNumberFormat="1" applyFont="1" applyFill="1" applyBorder="1" applyAlignment="1" applyProtection="1">
      <alignment vertical="center"/>
      <protection locked="0"/>
    </xf>
    <xf numFmtId="165" fontId="31" fillId="4" borderId="10" xfId="10" applyNumberFormat="1" applyFont="1" applyFill="1" applyBorder="1" applyAlignment="1" applyProtection="1">
      <alignment vertical="center"/>
      <protection locked="0"/>
    </xf>
    <xf numFmtId="165" fontId="31" fillId="4" borderId="11" xfId="10" applyNumberFormat="1" applyFont="1" applyFill="1" applyBorder="1" applyAlignment="1" applyProtection="1">
      <alignment vertical="center"/>
      <protection locked="0"/>
    </xf>
    <xf numFmtId="165" fontId="31" fillId="4" borderId="13" xfId="10" applyNumberFormat="1" applyFont="1" applyFill="1" applyBorder="1" applyAlignment="1" applyProtection="1">
      <alignment vertical="center"/>
      <protection locked="0"/>
    </xf>
    <xf numFmtId="165" fontId="31" fillId="4" borderId="5" xfId="2" applyNumberFormat="1" applyFont="1" applyFill="1" applyBorder="1" applyAlignment="1" applyProtection="1">
      <alignment vertical="center"/>
      <protection locked="0"/>
    </xf>
    <xf numFmtId="165" fontId="31" fillId="4" borderId="37" xfId="10" applyNumberFormat="1" applyFont="1" applyFill="1" applyBorder="1" applyAlignment="1" applyProtection="1">
      <alignment vertical="center"/>
      <protection locked="0"/>
    </xf>
    <xf numFmtId="165" fontId="31" fillId="4" borderId="39" xfId="10" applyNumberFormat="1" applyFont="1" applyFill="1" applyBorder="1" applyAlignment="1" applyProtection="1">
      <alignment vertical="center"/>
      <protection locked="0"/>
    </xf>
    <xf numFmtId="165" fontId="28" fillId="4" borderId="3" xfId="6" applyNumberFormat="1" applyFont="1" applyFill="1" applyBorder="1" applyAlignment="1" applyProtection="1">
      <alignment vertical="center"/>
      <protection locked="0"/>
    </xf>
    <xf numFmtId="165" fontId="28" fillId="4" borderId="11" xfId="6" applyNumberFormat="1" applyFont="1" applyFill="1" applyBorder="1" applyAlignment="1" applyProtection="1">
      <alignment vertical="center"/>
      <protection locked="0"/>
    </xf>
    <xf numFmtId="165" fontId="28" fillId="4" borderId="12" xfId="6" applyNumberFormat="1" applyFont="1" applyFill="1" applyBorder="1" applyAlignment="1" applyProtection="1">
      <alignment vertical="center"/>
      <protection locked="0"/>
    </xf>
    <xf numFmtId="165" fontId="28" fillId="4" borderId="29" xfId="6" applyNumberFormat="1" applyFont="1" applyFill="1" applyBorder="1" applyAlignment="1" applyProtection="1">
      <alignment vertical="center"/>
      <protection locked="0"/>
    </xf>
    <xf numFmtId="165" fontId="28" fillId="4" borderId="42" xfId="6" applyNumberFormat="1" applyFont="1" applyFill="1" applyBorder="1" applyAlignment="1" applyProtection="1">
      <alignment vertical="center"/>
      <protection locked="0"/>
    </xf>
    <xf numFmtId="165" fontId="28" fillId="4" borderId="43" xfId="6" applyNumberFormat="1" applyFont="1" applyFill="1" applyBorder="1" applyAlignment="1" applyProtection="1">
      <alignment vertical="center"/>
      <protection locked="0"/>
    </xf>
    <xf numFmtId="165" fontId="28" fillId="4" borderId="44" xfId="6" applyNumberFormat="1" applyFont="1" applyFill="1" applyBorder="1" applyAlignment="1" applyProtection="1">
      <alignment vertical="center"/>
      <protection locked="0"/>
    </xf>
    <xf numFmtId="165" fontId="28" fillId="4" borderId="28" xfId="6" applyNumberFormat="1" applyFont="1" applyFill="1" applyBorder="1" applyAlignment="1" applyProtection="1">
      <alignment vertical="center"/>
      <protection locked="0"/>
    </xf>
    <xf numFmtId="165" fontId="28" fillId="4" borderId="49" xfId="6" applyNumberFormat="1" applyFont="1" applyFill="1" applyBorder="1" applyAlignment="1" applyProtection="1">
      <alignment vertical="center"/>
      <protection locked="0"/>
    </xf>
    <xf numFmtId="165" fontId="28" fillId="4" borderId="46" xfId="6" applyNumberFormat="1" applyFont="1" applyFill="1" applyBorder="1" applyAlignment="1" applyProtection="1">
      <alignment vertical="center"/>
      <protection locked="0"/>
    </xf>
    <xf numFmtId="165" fontId="28" fillId="4" borderId="47" xfId="6" applyNumberFormat="1" applyFont="1" applyFill="1" applyBorder="1" applyAlignment="1" applyProtection="1">
      <alignment vertical="center"/>
      <protection locked="0"/>
    </xf>
    <xf numFmtId="165" fontId="28" fillId="4" borderId="24" xfId="6" applyNumberFormat="1" applyFont="1" applyFill="1" applyBorder="1" applyAlignment="1" applyProtection="1">
      <alignment vertical="center"/>
      <protection locked="0"/>
    </xf>
    <xf numFmtId="165" fontId="28"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31" fillId="7" borderId="30" xfId="9" applyNumberFormat="1" applyFont="1" applyFill="1" applyBorder="1" applyProtection="1"/>
    <xf numFmtId="1" fontId="31" fillId="7" borderId="30" xfId="9" applyNumberFormat="1" applyFont="1" applyFill="1" applyBorder="1" applyAlignment="1" applyProtection="1">
      <alignment vertical="center"/>
    </xf>
    <xf numFmtId="2" fontId="23" fillId="4" borderId="11" xfId="9" applyNumberFormat="1" applyFont="1" applyFill="1" applyBorder="1" applyProtection="1">
      <protection locked="0"/>
    </xf>
    <xf numFmtId="2" fontId="23" fillId="4" borderId="13" xfId="9" applyNumberFormat="1" applyFont="1" applyFill="1" applyBorder="1" applyProtection="1">
      <protection locked="0"/>
    </xf>
    <xf numFmtId="165" fontId="28" fillId="4" borderId="72" xfId="6" applyNumberFormat="1" applyFont="1" applyFill="1" applyBorder="1" applyAlignment="1" applyProtection="1">
      <alignment vertical="center"/>
      <protection locked="0"/>
    </xf>
    <xf numFmtId="165" fontId="28" fillId="4" borderId="66" xfId="6" applyNumberFormat="1" applyFont="1" applyFill="1" applyBorder="1" applyAlignment="1" applyProtection="1">
      <alignment vertical="center"/>
      <protection locked="0"/>
    </xf>
    <xf numFmtId="165" fontId="28" fillId="4" borderId="98" xfId="6" applyNumberFormat="1" applyFont="1" applyFill="1" applyBorder="1" applyAlignment="1" applyProtection="1">
      <alignment vertical="center"/>
      <protection locked="0"/>
    </xf>
    <xf numFmtId="165" fontId="28" fillId="4" borderId="92" xfId="6" applyNumberFormat="1" applyFont="1" applyFill="1" applyBorder="1" applyAlignment="1" applyProtection="1">
      <alignment vertical="center"/>
      <protection locked="0"/>
    </xf>
    <xf numFmtId="165" fontId="28" fillId="4" borderId="69" xfId="6" applyNumberFormat="1" applyFont="1" applyFill="1" applyBorder="1" applyAlignment="1" applyProtection="1">
      <alignment vertical="center"/>
      <protection locked="0"/>
    </xf>
    <xf numFmtId="165" fontId="28" fillId="4" borderId="95" xfId="6" applyNumberFormat="1" applyFont="1" applyFill="1" applyBorder="1" applyAlignment="1" applyProtection="1">
      <alignment vertical="center"/>
      <protection locked="0"/>
    </xf>
    <xf numFmtId="0" fontId="0" fillId="0" borderId="0" xfId="0" applyProtection="1"/>
    <xf numFmtId="0" fontId="30" fillId="8" borderId="25" xfId="7" applyFont="1" applyBorder="1" applyAlignment="1" applyProtection="1">
      <alignment horizontal="center" vertical="center" wrapText="1"/>
    </xf>
    <xf numFmtId="0" fontId="5" fillId="0" borderId="0" xfId="8" applyBorder="1" applyAlignment="1" applyProtection="1">
      <alignment horizontal="center" vertical="center"/>
    </xf>
    <xf numFmtId="165" fontId="31" fillId="4" borderId="2" xfId="9" applyNumberFormat="1" applyFont="1" applyFill="1" applyBorder="1" applyProtection="1">
      <protection locked="0"/>
    </xf>
    <xf numFmtId="165" fontId="31" fillId="4" borderId="3" xfId="9" applyNumberFormat="1" applyFont="1" applyFill="1" applyBorder="1" applyProtection="1">
      <protection locked="0"/>
    </xf>
    <xf numFmtId="165" fontId="31" fillId="4" borderId="4" xfId="9" applyNumberFormat="1" applyFont="1" applyFill="1" applyBorder="1" applyProtection="1">
      <protection locked="0"/>
    </xf>
    <xf numFmtId="165" fontId="31" fillId="4" borderId="34" xfId="9" applyNumberFormat="1" applyFont="1" applyFill="1" applyBorder="1" applyProtection="1">
      <protection locked="0"/>
    </xf>
    <xf numFmtId="0" fontId="30" fillId="0" borderId="2" xfId="6" applyFont="1" applyBorder="1" applyAlignment="1" applyProtection="1">
      <alignment horizontal="center" vertical="center"/>
    </xf>
    <xf numFmtId="2" fontId="31" fillId="4" borderId="2" xfId="9" applyNumberFormat="1" applyFont="1" applyFill="1" applyBorder="1" applyProtection="1">
      <protection locked="0"/>
    </xf>
    <xf numFmtId="2" fontId="31" fillId="4" borderId="4" xfId="9" applyNumberFormat="1" applyFont="1" applyFill="1" applyBorder="1" applyProtection="1">
      <protection locked="0"/>
    </xf>
    <xf numFmtId="165" fontId="28" fillId="7" borderId="1" xfId="6" applyNumberFormat="1" applyFont="1" applyFill="1" applyBorder="1" applyAlignment="1" applyProtection="1">
      <alignment vertical="center"/>
    </xf>
    <xf numFmtId="165" fontId="28" fillId="7" borderId="16" xfId="6" applyNumberFormat="1" applyFont="1" applyFill="1" applyBorder="1" applyAlignment="1" applyProtection="1">
      <alignment vertical="center"/>
    </xf>
    <xf numFmtId="2" fontId="28" fillId="4" borderId="2" xfId="6" applyNumberFormat="1" applyFont="1" applyFill="1" applyBorder="1" applyAlignment="1" applyProtection="1">
      <alignment vertical="center"/>
      <protection locked="0"/>
    </xf>
    <xf numFmtId="2" fontId="28" fillId="4" borderId="3" xfId="6" applyNumberFormat="1" applyFont="1" applyFill="1" applyBorder="1" applyAlignment="1" applyProtection="1">
      <alignment vertical="center"/>
      <protection locked="0"/>
    </xf>
    <xf numFmtId="2" fontId="28" fillId="4" borderId="4" xfId="6" applyNumberFormat="1" applyFont="1" applyFill="1" applyBorder="1" applyAlignment="1" applyProtection="1">
      <alignment vertical="center"/>
      <protection locked="0"/>
    </xf>
    <xf numFmtId="0" fontId="20" fillId="0" borderId="0" xfId="9" applyFont="1" applyFill="1" applyBorder="1" applyAlignment="1" applyProtection="1">
      <alignment horizontal="left" vertical="center" wrapText="1"/>
    </xf>
    <xf numFmtId="0" fontId="12" fillId="3" borderId="57" xfId="9" applyFont="1" applyFill="1" applyBorder="1" applyAlignment="1" applyProtection="1">
      <alignment horizontal="center" vertical="center" wrapText="1"/>
    </xf>
    <xf numFmtId="0" fontId="12" fillId="3" borderId="12" xfId="9" applyFont="1" applyFill="1" applyBorder="1" applyAlignment="1" applyProtection="1">
      <alignment horizontal="center" vertical="center" wrapText="1"/>
    </xf>
    <xf numFmtId="165" fontId="31" fillId="4" borderId="32" xfId="10" applyNumberFormat="1" applyFont="1" applyFill="1" applyBorder="1" applyAlignment="1" applyProtection="1">
      <alignment vertical="center"/>
      <protection locked="0"/>
    </xf>
    <xf numFmtId="0" fontId="31" fillId="0" borderId="9" xfId="9" applyFont="1" applyFill="1" applyBorder="1" applyAlignment="1" applyProtection="1">
      <alignment vertical="center" wrapText="1"/>
    </xf>
    <xf numFmtId="0" fontId="31" fillId="0" borderId="9" xfId="9" applyFont="1" applyFill="1" applyBorder="1" applyAlignment="1" applyProtection="1">
      <alignment vertical="center"/>
    </xf>
    <xf numFmtId="166" fontId="31" fillId="4" borderId="6" xfId="11" applyNumberFormat="1" applyFont="1" applyFill="1" applyBorder="1" applyAlignment="1" applyProtection="1">
      <alignment horizontal="right" vertical="center"/>
      <protection locked="0"/>
    </xf>
    <xf numFmtId="168" fontId="31" fillId="4" borderId="6" xfId="11" applyNumberFormat="1" applyFont="1" applyFill="1" applyBorder="1" applyAlignment="1" applyProtection="1">
      <alignment horizontal="right" vertical="center"/>
      <protection locked="0"/>
    </xf>
    <xf numFmtId="168" fontId="31" fillId="4" borderId="7" xfId="11" applyNumberFormat="1" applyFont="1" applyFill="1" applyBorder="1" applyAlignment="1" applyProtection="1">
      <alignment horizontal="right" vertical="center"/>
      <protection locked="0"/>
    </xf>
    <xf numFmtId="166" fontId="31" fillId="4" borderId="9" xfId="11" applyNumberFormat="1" applyFont="1" applyFill="1" applyBorder="1" applyAlignment="1" applyProtection="1">
      <alignment horizontal="right" vertical="center"/>
      <protection locked="0"/>
    </xf>
    <xf numFmtId="168" fontId="31" fillId="4" borderId="9" xfId="11" applyNumberFormat="1" applyFont="1" applyFill="1" applyBorder="1" applyAlignment="1" applyProtection="1">
      <alignment horizontal="right" vertical="center"/>
      <protection locked="0"/>
    </xf>
    <xf numFmtId="168" fontId="31" fillId="4" borderId="10" xfId="11" applyNumberFormat="1" applyFont="1" applyFill="1" applyBorder="1" applyAlignment="1" applyProtection="1">
      <alignment horizontal="right" vertical="center"/>
      <protection locked="0"/>
    </xf>
    <xf numFmtId="166" fontId="31" fillId="4" borderId="12" xfId="11" applyNumberFormat="1" applyFont="1" applyFill="1" applyBorder="1" applyAlignment="1" applyProtection="1">
      <alignment horizontal="right" vertical="center"/>
      <protection locked="0"/>
    </xf>
    <xf numFmtId="168" fontId="31" fillId="4" borderId="12" xfId="11" applyNumberFormat="1" applyFont="1" applyFill="1" applyBorder="1" applyAlignment="1" applyProtection="1">
      <alignment horizontal="right" vertical="center"/>
      <protection locked="0"/>
    </xf>
    <xf numFmtId="168" fontId="31" fillId="4" borderId="13" xfId="11" applyNumberFormat="1" applyFont="1" applyFill="1" applyBorder="1" applyAlignment="1" applyProtection="1">
      <alignment horizontal="right" vertical="center"/>
      <protection locked="0"/>
    </xf>
    <xf numFmtId="0" fontId="28" fillId="8" borderId="63" xfId="7" applyBorder="1" applyAlignment="1">
      <alignment horizontal="center" vertical="center" wrapText="1"/>
    </xf>
    <xf numFmtId="0" fontId="23" fillId="6" borderId="0" xfId="9" applyFill="1" applyAlignment="1" applyProtection="1">
      <alignment vertical="center"/>
    </xf>
    <xf numFmtId="0" fontId="23" fillId="6" borderId="0" xfId="9" applyFont="1" applyFill="1" applyAlignment="1" applyProtection="1">
      <alignment horizontal="center" vertical="center"/>
    </xf>
    <xf numFmtId="0" fontId="23" fillId="15" borderId="0" xfId="9" applyFill="1" applyAlignment="1" applyProtection="1">
      <alignment vertical="center"/>
    </xf>
    <xf numFmtId="0" fontId="23" fillId="15" borderId="0" xfId="9" applyFont="1" applyFill="1" applyAlignment="1" applyProtection="1">
      <alignment vertical="center"/>
    </xf>
    <xf numFmtId="0" fontId="23" fillId="15" borderId="0" xfId="9" applyFont="1" applyFill="1" applyBorder="1" applyAlignment="1" applyProtection="1">
      <alignment vertical="center"/>
    </xf>
    <xf numFmtId="0" fontId="28" fillId="15" borderId="0" xfId="8" applyFont="1" applyFill="1" applyAlignment="1" applyProtection="1">
      <alignment vertical="center"/>
    </xf>
    <xf numFmtId="0" fontId="14" fillId="15" borderId="0" xfId="8" applyFont="1" applyFill="1" applyAlignment="1" applyProtection="1">
      <alignment vertical="center"/>
    </xf>
    <xf numFmtId="0" fontId="0" fillId="15" borderId="0" xfId="0" applyFill="1" applyProtection="1"/>
    <xf numFmtId="0" fontId="5" fillId="15" borderId="0" xfId="8" applyFill="1" applyAlignment="1" applyProtection="1">
      <alignment vertical="center"/>
    </xf>
    <xf numFmtId="0" fontId="20" fillId="10" borderId="0" xfId="9" applyFont="1" applyFill="1" applyAlignment="1" applyProtection="1">
      <alignment vertical="center" wrapText="1"/>
    </xf>
    <xf numFmtId="0" fontId="31" fillId="0" borderId="6" xfId="9" applyNumberFormat="1" applyFont="1" applyFill="1" applyBorder="1" applyAlignment="1" applyProtection="1">
      <alignment horizontal="center" vertical="center" wrapText="1"/>
    </xf>
    <xf numFmtId="0" fontId="31" fillId="0" borderId="9" xfId="9" applyNumberFormat="1" applyFont="1" applyFill="1" applyBorder="1" applyAlignment="1" applyProtection="1">
      <alignment horizontal="center" vertical="center" wrapText="1"/>
    </xf>
    <xf numFmtId="0" fontId="0" fillId="0" borderId="0" xfId="0" applyNumberFormat="1"/>
    <xf numFmtId="0" fontId="23" fillId="0" borderId="0" xfId="9" applyFill="1" applyAlignment="1" applyProtection="1">
      <alignment horizontal="left" vertical="center"/>
    </xf>
    <xf numFmtId="0" fontId="0" fillId="0" borderId="0" xfId="0" applyAlignment="1">
      <alignment horizontal="left" vertical="center"/>
    </xf>
    <xf numFmtId="0" fontId="0" fillId="15" borderId="0" xfId="0" applyFill="1" applyAlignment="1">
      <alignment horizontal="left" vertical="center"/>
    </xf>
    <xf numFmtId="0" fontId="30" fillId="0" borderId="0" xfId="0" applyFont="1" applyAlignment="1">
      <alignment horizontal="left" vertical="center"/>
    </xf>
    <xf numFmtId="0" fontId="14" fillId="0" borderId="0" xfId="6" applyFont="1" applyAlignment="1" applyProtection="1">
      <alignment horizontal="left" vertical="center"/>
    </xf>
    <xf numFmtId="0" fontId="37" fillId="0" borderId="0" xfId="9" applyFont="1" applyFill="1" applyAlignment="1" applyProtection="1">
      <alignment horizontal="left" vertical="center"/>
    </xf>
    <xf numFmtId="0" fontId="5" fillId="0" borderId="0" xfId="6" applyAlignment="1" applyProtection="1">
      <alignment horizontal="left" vertical="center"/>
    </xf>
    <xf numFmtId="0" fontId="30" fillId="6" borderId="0" xfId="0" applyFont="1" applyFill="1" applyAlignment="1">
      <alignment horizontal="left" vertical="center"/>
    </xf>
    <xf numFmtId="0" fontId="30" fillId="0" borderId="0" xfId="6" applyFont="1" applyFill="1" applyAlignment="1" applyProtection="1">
      <alignment horizontal="left" vertical="center"/>
    </xf>
    <xf numFmtId="0" fontId="31" fillId="0" borderId="5" xfId="9" applyFont="1" applyFill="1" applyBorder="1" applyAlignment="1" applyProtection="1">
      <alignment horizontal="left" vertical="center"/>
    </xf>
    <xf numFmtId="0" fontId="31" fillId="0" borderId="6" xfId="9" applyFont="1" applyFill="1" applyBorder="1" applyAlignment="1" applyProtection="1">
      <alignment horizontal="left" vertical="center"/>
    </xf>
    <xf numFmtId="0" fontId="28" fillId="8" borderId="25" xfId="7" applyBorder="1" applyAlignment="1">
      <alignment horizontal="left" vertical="center"/>
    </xf>
    <xf numFmtId="0" fontId="31" fillId="0" borderId="8" xfId="9" applyFont="1" applyFill="1" applyBorder="1" applyAlignment="1" applyProtection="1">
      <alignment horizontal="left" vertical="center"/>
    </xf>
    <xf numFmtId="0" fontId="31" fillId="0" borderId="9" xfId="9" applyFont="1" applyFill="1" applyBorder="1" applyAlignment="1" applyProtection="1">
      <alignment horizontal="left" vertical="center"/>
    </xf>
    <xf numFmtId="0" fontId="31" fillId="0" borderId="11" xfId="9" applyFont="1" applyFill="1" applyBorder="1" applyAlignment="1" applyProtection="1">
      <alignment horizontal="left" vertical="center"/>
    </xf>
    <xf numFmtId="0" fontId="31" fillId="0" borderId="12" xfId="9" applyFont="1" applyFill="1" applyBorder="1" applyAlignment="1" applyProtection="1">
      <alignment horizontal="left" vertical="center"/>
    </xf>
    <xf numFmtId="0" fontId="8" fillId="2" borderId="0" xfId="6" applyFont="1" applyFill="1" applyBorder="1" applyAlignment="1" applyProtection="1">
      <alignment horizontal="center" vertical="center"/>
    </xf>
    <xf numFmtId="0" fontId="23" fillId="0" borderId="0" xfId="9" applyFont="1" applyFill="1" applyAlignment="1" applyProtection="1">
      <alignment horizontal="center" vertical="center"/>
    </xf>
    <xf numFmtId="0" fontId="31" fillId="0" borderId="6" xfId="9" applyFont="1" applyFill="1" applyBorder="1" applyAlignment="1" applyProtection="1">
      <alignment horizontal="center" vertical="center"/>
    </xf>
    <xf numFmtId="0" fontId="31" fillId="0" borderId="9" xfId="9" applyFont="1" applyFill="1" applyBorder="1" applyAlignment="1" applyProtection="1">
      <alignment horizontal="center" vertical="center"/>
    </xf>
    <xf numFmtId="0" fontId="31" fillId="0" borderId="12" xfId="9" applyFont="1" applyFill="1" applyBorder="1" applyAlignment="1" applyProtection="1">
      <alignment horizontal="center" vertical="center"/>
    </xf>
    <xf numFmtId="0" fontId="0" fillId="0" borderId="0" xfId="0" applyAlignment="1">
      <alignment horizontal="center" vertical="center"/>
    </xf>
    <xf numFmtId="0" fontId="8" fillId="2" borderId="0" xfId="6" applyFont="1" applyFill="1" applyBorder="1" applyAlignment="1" applyProtection="1">
      <alignment horizontal="right" vertical="center" wrapText="1"/>
    </xf>
    <xf numFmtId="0" fontId="23" fillId="0" borderId="0" xfId="9" applyFill="1" applyAlignment="1" applyProtection="1">
      <alignment horizontal="right" vertical="center" wrapText="1"/>
    </xf>
    <xf numFmtId="0" fontId="12" fillId="3" borderId="61" xfId="9" applyFont="1" applyFill="1" applyBorder="1" applyAlignment="1" applyProtection="1">
      <alignment horizontal="right" vertical="center" wrapText="1"/>
    </xf>
    <xf numFmtId="0" fontId="23" fillId="0" borderId="0" xfId="9" applyFont="1" applyFill="1" applyAlignment="1" applyProtection="1">
      <alignment horizontal="right" vertical="center" wrapText="1"/>
    </xf>
    <xf numFmtId="0" fontId="0" fillId="0" borderId="0" xfId="0" applyAlignment="1">
      <alignment horizontal="right" vertical="center" wrapText="1"/>
    </xf>
    <xf numFmtId="0" fontId="23" fillId="0" borderId="0" xfId="9" applyFill="1" applyAlignment="1" applyProtection="1">
      <alignment horizontal="center" vertical="center" wrapText="1"/>
    </xf>
    <xf numFmtId="0" fontId="23" fillId="0" borderId="0" xfId="9" applyFont="1" applyFill="1" applyAlignment="1" applyProtection="1">
      <alignment horizontal="center" vertical="center" wrapText="1"/>
    </xf>
    <xf numFmtId="0" fontId="0" fillId="0" borderId="0" xfId="0" applyAlignment="1">
      <alignment horizontal="center" vertical="center" wrapText="1"/>
    </xf>
    <xf numFmtId="0" fontId="37" fillId="0" borderId="0" xfId="9" applyFont="1" applyFill="1" applyAlignment="1" applyProtection="1">
      <alignment horizontal="center" vertical="center"/>
    </xf>
    <xf numFmtId="0" fontId="17" fillId="0" borderId="0" xfId="9" applyFont="1" applyFill="1" applyAlignment="1" applyProtection="1">
      <alignment vertical="center"/>
    </xf>
    <xf numFmtId="0" fontId="17" fillId="0" borderId="2" xfId="9" applyFont="1" applyFill="1" applyBorder="1" applyAlignment="1" applyProtection="1">
      <alignment horizontal="left" vertical="top"/>
    </xf>
    <xf numFmtId="0" fontId="17" fillId="0" borderId="60" xfId="9" applyFont="1" applyFill="1" applyBorder="1" applyAlignment="1" applyProtection="1">
      <alignment vertical="top"/>
    </xf>
    <xf numFmtId="0" fontId="31" fillId="4" borderId="6" xfId="11" applyNumberFormat="1" applyFont="1" applyFill="1" applyBorder="1" applyAlignment="1" applyProtection="1">
      <alignment horizontal="right" vertical="center" wrapText="1"/>
      <protection locked="0"/>
    </xf>
    <xf numFmtId="0" fontId="31" fillId="4" borderId="7" xfId="11" applyNumberFormat="1" applyFont="1" applyFill="1" applyBorder="1" applyAlignment="1" applyProtection="1">
      <alignment horizontal="center" vertical="center" wrapText="1"/>
      <protection locked="0"/>
    </xf>
    <xf numFmtId="0" fontId="31" fillId="4" borderId="9" xfId="11" applyNumberFormat="1" applyFont="1" applyFill="1" applyBorder="1" applyAlignment="1" applyProtection="1">
      <alignment horizontal="right" vertical="center" wrapText="1"/>
      <protection locked="0"/>
    </xf>
    <xf numFmtId="0" fontId="31" fillId="4" borderId="10" xfId="11" applyNumberFormat="1" applyFont="1" applyFill="1" applyBorder="1" applyAlignment="1" applyProtection="1">
      <alignment horizontal="center" vertical="center" wrapText="1"/>
      <protection locked="0"/>
    </xf>
    <xf numFmtId="0" fontId="31" fillId="4" borderId="12" xfId="11" applyNumberFormat="1" applyFont="1" applyFill="1" applyBorder="1" applyAlignment="1" applyProtection="1">
      <alignment horizontal="right" vertical="center" wrapText="1"/>
      <protection locked="0"/>
    </xf>
    <xf numFmtId="0" fontId="31" fillId="4" borderId="13" xfId="11" applyNumberFormat="1" applyFont="1" applyFill="1" applyBorder="1" applyAlignment="1" applyProtection="1">
      <alignment horizontal="center" vertical="center" wrapText="1"/>
      <protection locked="0"/>
    </xf>
    <xf numFmtId="0" fontId="30" fillId="15" borderId="0" xfId="0" applyFont="1" applyFill="1" applyAlignment="1">
      <alignment horizontal="left" vertical="center"/>
    </xf>
    <xf numFmtId="0" fontId="5" fillId="0" borderId="35" xfId="8" applyBorder="1" applyAlignment="1" applyProtection="1">
      <alignment vertical="center"/>
    </xf>
    <xf numFmtId="0" fontId="0" fillId="15" borderId="0" xfId="0" applyFill="1" applyAlignment="1">
      <alignment horizontal="left" vertical="center" wrapText="1"/>
    </xf>
    <xf numFmtId="0" fontId="12" fillId="3" borderId="16" xfId="9" applyFont="1" applyFill="1" applyBorder="1" applyAlignment="1" applyProtection="1">
      <alignment horizontal="left" vertical="center" wrapText="1"/>
    </xf>
    <xf numFmtId="0" fontId="0" fillId="0" borderId="9" xfId="0" applyBorder="1"/>
    <xf numFmtId="0" fontId="0" fillId="0" borderId="6" xfId="0" applyBorder="1"/>
    <xf numFmtId="0" fontId="0" fillId="0" borderId="12" xfId="0" applyBorder="1"/>
    <xf numFmtId="0" fontId="0" fillId="0" borderId="3" xfId="0" applyBorder="1"/>
    <xf numFmtId="0" fontId="31" fillId="0" borderId="54" xfId="9" applyFont="1" applyFill="1" applyBorder="1" applyAlignment="1" applyProtection="1">
      <alignment horizontal="center" vertical="center"/>
    </xf>
    <xf numFmtId="0" fontId="31" fillId="0" borderId="57" xfId="9" applyFont="1" applyFill="1" applyBorder="1" applyAlignment="1" applyProtection="1">
      <alignment horizontal="center" vertical="center"/>
    </xf>
    <xf numFmtId="0" fontId="0" fillId="0" borderId="5" xfId="0" applyBorder="1"/>
    <xf numFmtId="0" fontId="0" fillId="0" borderId="11" xfId="0" applyBorder="1"/>
    <xf numFmtId="0" fontId="0" fillId="0" borderId="35" xfId="0" applyBorder="1" applyProtection="1"/>
    <xf numFmtId="0" fontId="31" fillId="0" borderId="8" xfId="9" applyFont="1" applyFill="1" applyBorder="1" applyAlignment="1" applyProtection="1">
      <alignment horizontal="center" vertical="top" wrapText="1"/>
    </xf>
    <xf numFmtId="0" fontId="31" fillId="0" borderId="11" xfId="9" applyFont="1" applyFill="1" applyBorder="1" applyAlignment="1" applyProtection="1">
      <alignment horizontal="center" vertical="top" wrapText="1"/>
    </xf>
    <xf numFmtId="0" fontId="17"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5" borderId="0" xfId="0" applyFill="1"/>
    <xf numFmtId="0" fontId="0" fillId="15" borderId="0" xfId="0" applyFill="1" applyAlignment="1"/>
    <xf numFmtId="0" fontId="28" fillId="8" borderId="25" xfId="7" applyBorder="1" applyAlignment="1">
      <alignment horizontal="center" vertical="center"/>
    </xf>
    <xf numFmtId="0" fontId="30" fillId="6" borderId="0" xfId="6" applyFont="1" applyFill="1" applyAlignment="1" applyProtection="1">
      <alignment horizontal="left" vertical="center"/>
    </xf>
    <xf numFmtId="0" fontId="30" fillId="15" borderId="0" xfId="6" applyFont="1" applyFill="1" applyAlignment="1" applyProtection="1">
      <alignment horizontal="center" vertical="center" wrapText="1"/>
    </xf>
    <xf numFmtId="0" fontId="30" fillId="6" borderId="0" xfId="0" applyFont="1" applyFill="1"/>
    <xf numFmtId="0" fontId="30" fillId="0" borderId="0" xfId="0" applyFont="1"/>
    <xf numFmtId="0" fontId="20" fillId="10" borderId="0" xfId="9" applyFont="1" applyFill="1" applyAlignment="1" applyProtection="1">
      <alignment horizontal="center" vertical="center"/>
    </xf>
    <xf numFmtId="0" fontId="30" fillId="15" borderId="0" xfId="6" applyFont="1" applyFill="1" applyAlignment="1" applyProtection="1">
      <alignment horizontal="center" vertical="center"/>
    </xf>
    <xf numFmtId="0" fontId="30" fillId="0" borderId="0" xfId="0" applyFont="1" applyAlignment="1"/>
    <xf numFmtId="0" fontId="30" fillId="15" borderId="0" xfId="0" applyFont="1" applyFill="1"/>
    <xf numFmtId="0" fontId="30" fillId="0" borderId="0" xfId="0" applyFont="1" applyAlignment="1">
      <alignment horizontal="center"/>
    </xf>
    <xf numFmtId="0" fontId="30" fillId="0" borderId="0" xfId="0" applyFont="1" applyAlignment="1">
      <alignment horizontal="center" vertical="center"/>
    </xf>
    <xf numFmtId="0" fontId="30" fillId="6" borderId="0" xfId="0" applyFont="1" applyFill="1" applyAlignment="1">
      <alignment horizontal="center"/>
    </xf>
    <xf numFmtId="0" fontId="30" fillId="6" borderId="0" xfId="0" applyFont="1" applyFill="1" applyAlignment="1">
      <alignment horizontal="center" vertical="center"/>
    </xf>
    <xf numFmtId="0" fontId="19" fillId="0" borderId="7" xfId="5" quotePrefix="1" applyFont="1" applyBorder="1" applyAlignment="1" applyProtection="1">
      <alignment horizontal="center" vertical="center"/>
    </xf>
    <xf numFmtId="0" fontId="0" fillId="15" borderId="0" xfId="0" applyFill="1" applyAlignment="1">
      <alignment wrapText="1"/>
    </xf>
    <xf numFmtId="0" fontId="12" fillId="3" borderId="14" xfId="9" applyFont="1" applyFill="1" applyBorder="1" applyAlignment="1" applyProtection="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9" xfId="0" applyBorder="1" applyAlignment="1">
      <alignment horizontal="center"/>
    </xf>
    <xf numFmtId="0" fontId="0" fillId="0" borderId="9" xfId="0" applyBorder="1" applyAlignment="1">
      <alignment horizontal="center" vertical="center"/>
    </xf>
    <xf numFmtId="0" fontId="0" fillId="0" borderId="12" xfId="0" applyBorder="1" applyAlignment="1">
      <alignment horizontal="center"/>
    </xf>
    <xf numFmtId="0" fontId="0" fillId="0" borderId="12" xfId="0"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center"/>
    </xf>
    <xf numFmtId="0" fontId="0" fillId="0" borderId="0" xfId="0" applyAlignment="1">
      <alignment horizontal="right"/>
    </xf>
    <xf numFmtId="2" fontId="31" fillId="4" borderId="7" xfId="9" applyNumberFormat="1" applyFont="1" applyFill="1" applyBorder="1" applyAlignment="1" applyProtection="1">
      <alignment horizontal="right"/>
      <protection locked="0"/>
    </xf>
    <xf numFmtId="2" fontId="31" fillId="4" borderId="10" xfId="9" applyNumberFormat="1" applyFont="1" applyFill="1" applyBorder="1" applyAlignment="1" applyProtection="1">
      <alignment horizontal="right"/>
      <protection locked="0"/>
    </xf>
    <xf numFmtId="2" fontId="31" fillId="7" borderId="13" xfId="9" applyNumberFormat="1" applyFont="1" applyFill="1" applyBorder="1" applyAlignment="1" applyProtection="1">
      <alignment horizontal="right"/>
    </xf>
    <xf numFmtId="1" fontId="31" fillId="7" borderId="4" xfId="9" applyNumberFormat="1" applyFont="1" applyFill="1" applyBorder="1" applyAlignment="1" applyProtection="1">
      <alignment horizontal="right"/>
    </xf>
    <xf numFmtId="0" fontId="17" fillId="0" borderId="0" xfId="9" applyFont="1" applyFill="1" applyAlignment="1" applyProtection="1">
      <alignment vertical="center"/>
    </xf>
    <xf numFmtId="0" fontId="31" fillId="4" borderId="7" xfId="11" applyNumberFormat="1" applyFont="1" applyFill="1" applyBorder="1" applyAlignment="1" applyProtection="1">
      <alignment horizontal="right" vertical="center"/>
      <protection locked="0"/>
    </xf>
    <xf numFmtId="0" fontId="31" fillId="4" borderId="10" xfId="11" applyNumberFormat="1" applyFont="1" applyFill="1" applyBorder="1" applyAlignment="1" applyProtection="1">
      <alignment horizontal="right" vertical="center"/>
      <protection locked="0"/>
    </xf>
    <xf numFmtId="0" fontId="12" fillId="3" borderId="3" xfId="9" applyFont="1" applyFill="1" applyBorder="1" applyAlignment="1" applyProtection="1">
      <alignment horizontal="left" vertical="center" wrapText="1"/>
    </xf>
    <xf numFmtId="0" fontId="28" fillId="6" borderId="0" xfId="0" applyFont="1" applyFill="1"/>
    <xf numFmtId="0" fontId="28" fillId="0" borderId="0" xfId="0" applyFont="1"/>
    <xf numFmtId="0" fontId="28" fillId="0" borderId="0" xfId="6" applyFont="1" applyFill="1" applyAlignment="1" applyProtection="1">
      <alignment vertical="center"/>
    </xf>
    <xf numFmtId="0" fontId="28" fillId="0" borderId="0" xfId="0" applyFont="1" applyAlignment="1">
      <alignment horizontal="center" vertical="center"/>
    </xf>
    <xf numFmtId="0" fontId="28" fillId="6" borderId="0" xfId="0" applyFont="1" applyFill="1" applyAlignment="1">
      <alignment horizontal="center" vertical="center"/>
    </xf>
    <xf numFmtId="3" fontId="31" fillId="4" borderId="6" xfId="11" applyNumberFormat="1" applyFont="1" applyFill="1" applyBorder="1" applyAlignment="1" applyProtection="1">
      <alignment horizontal="right" vertical="center"/>
      <protection locked="0"/>
    </xf>
    <xf numFmtId="3" fontId="31" fillId="4" borderId="9" xfId="11" applyNumberFormat="1" applyFont="1" applyFill="1" applyBorder="1" applyAlignment="1" applyProtection="1">
      <alignment horizontal="right" vertical="center"/>
      <protection locked="0"/>
    </xf>
    <xf numFmtId="0" fontId="17" fillId="0" borderId="33" xfId="9" applyFont="1" applyFill="1" applyBorder="1" applyAlignment="1" applyProtection="1">
      <alignment horizontal="left" vertical="top"/>
    </xf>
    <xf numFmtId="0" fontId="31" fillId="0" borderId="113" xfId="9" applyFont="1" applyFill="1" applyBorder="1" applyAlignment="1" applyProtection="1">
      <alignment horizontal="center" vertical="top" wrapText="1"/>
    </xf>
    <xf numFmtId="0" fontId="31" fillId="0" borderId="56" xfId="9" applyFont="1" applyFill="1" applyBorder="1" applyAlignment="1" applyProtection="1">
      <alignment horizontal="center" vertical="top" wrapText="1"/>
    </xf>
    <xf numFmtId="0" fontId="31" fillId="0" borderId="57" xfId="9" applyFont="1" applyFill="1" applyBorder="1" applyAlignment="1" applyProtection="1">
      <alignment horizontal="center" vertical="top" wrapText="1"/>
    </xf>
    <xf numFmtId="0" fontId="31" fillId="4" borderId="6" xfId="9" applyFont="1" applyFill="1" applyBorder="1" applyProtection="1">
      <protection locked="0"/>
    </xf>
    <xf numFmtId="0" fontId="31" fillId="7" borderId="3" xfId="9" applyFont="1" applyFill="1" applyBorder="1" applyProtection="1"/>
    <xf numFmtId="0" fontId="31" fillId="7" borderId="4" xfId="9" applyFont="1" applyFill="1" applyBorder="1" applyProtection="1"/>
    <xf numFmtId="0" fontId="28" fillId="0" borderId="2" xfId="0" applyFont="1" applyBorder="1" applyAlignment="1">
      <alignment horizontal="center"/>
    </xf>
    <xf numFmtId="0" fontId="28" fillId="0" borderId="3" xfId="0" applyFont="1" applyBorder="1" applyAlignment="1">
      <alignment horizontal="left"/>
    </xf>
    <xf numFmtId="0" fontId="28" fillId="0" borderId="3" xfId="0" applyFont="1" applyBorder="1" applyAlignment="1">
      <alignment horizontal="center"/>
    </xf>
    <xf numFmtId="0" fontId="19" fillId="0" borderId="50" xfId="5" quotePrefix="1" applyFont="1" applyBorder="1" applyAlignment="1" applyProtection="1">
      <alignment horizontal="center" vertical="center"/>
    </xf>
    <xf numFmtId="0" fontId="31" fillId="0" borderId="2" xfId="6" applyFont="1" applyBorder="1" applyAlignment="1" applyProtection="1">
      <alignment horizontal="center" vertical="center"/>
    </xf>
    <xf numFmtId="0" fontId="23" fillId="0" borderId="3" xfId="6" applyFont="1" applyBorder="1" applyAlignment="1" applyProtection="1">
      <alignment vertical="center"/>
    </xf>
    <xf numFmtId="0" fontId="12" fillId="3" borderId="14" xfId="9" applyFont="1" applyFill="1" applyBorder="1" applyAlignment="1" applyProtection="1">
      <alignment horizontal="center" vertical="center"/>
    </xf>
    <xf numFmtId="0" fontId="15" fillId="0" borderId="0" xfId="5" applyFill="1" applyProtection="1"/>
    <xf numFmtId="165" fontId="31" fillId="4" borderId="31" xfId="10" applyNumberFormat="1" applyFont="1" applyFill="1" applyBorder="1" applyAlignment="1" applyProtection="1">
      <alignment vertical="center"/>
      <protection locked="0"/>
    </xf>
    <xf numFmtId="165" fontId="31" fillId="4" borderId="23" xfId="10" applyNumberFormat="1" applyFont="1" applyFill="1" applyBorder="1" applyAlignment="1" applyProtection="1">
      <alignment vertical="center"/>
      <protection locked="0"/>
    </xf>
    <xf numFmtId="0" fontId="12" fillId="3" borderId="34" xfId="9" applyFont="1" applyFill="1" applyBorder="1" applyAlignment="1" applyProtection="1">
      <alignment horizontal="center" vertical="center" wrapText="1"/>
    </xf>
    <xf numFmtId="0" fontId="17" fillId="10" borderId="0" xfId="9" applyFont="1" applyFill="1" applyAlignment="1" applyProtection="1">
      <alignment vertical="center" wrapText="1"/>
    </xf>
    <xf numFmtId="0" fontId="5" fillId="0" borderId="0" xfId="6" applyAlignment="1" applyProtection="1">
      <alignment vertical="center" wrapText="1"/>
    </xf>
    <xf numFmtId="0" fontId="5" fillId="3" borderId="0" xfId="6" applyFill="1" applyAlignment="1" applyProtection="1">
      <alignment vertical="center" wrapText="1"/>
    </xf>
    <xf numFmtId="0" fontId="0" fillId="11" borderId="0" xfId="0" applyFill="1" applyAlignment="1" applyProtection="1">
      <alignment wrapText="1"/>
    </xf>
    <xf numFmtId="0" fontId="31" fillId="0" borderId="6" xfId="9" applyFont="1" applyFill="1" applyBorder="1" applyAlignment="1" applyProtection="1">
      <alignment vertical="top" wrapText="1"/>
    </xf>
    <xf numFmtId="0" fontId="31" fillId="0" borderId="9" xfId="9" applyFont="1" applyFill="1" applyBorder="1" applyAlignment="1" applyProtection="1">
      <alignment vertical="top" wrapText="1"/>
    </xf>
    <xf numFmtId="0" fontId="31" fillId="0" borderId="12" xfId="9" applyFont="1" applyFill="1" applyBorder="1" applyAlignment="1" applyProtection="1">
      <alignment vertical="top" wrapText="1"/>
    </xf>
    <xf numFmtId="0" fontId="12" fillId="3" borderId="110" xfId="6" applyFont="1" applyFill="1" applyBorder="1" applyAlignment="1" applyProtection="1">
      <alignment horizontal="center" vertical="center" wrapText="1"/>
    </xf>
    <xf numFmtId="165" fontId="28" fillId="7" borderId="116" xfId="6" applyNumberFormat="1" applyFont="1" applyFill="1" applyBorder="1" applyAlignment="1" applyProtection="1">
      <alignment vertical="center"/>
    </xf>
    <xf numFmtId="165" fontId="28" fillId="4" borderId="117" xfId="6" applyNumberFormat="1" applyFont="1" applyFill="1" applyBorder="1" applyAlignment="1" applyProtection="1">
      <alignment vertical="center"/>
      <protection locked="0"/>
    </xf>
    <xf numFmtId="165" fontId="28" fillId="4" borderId="118" xfId="6" applyNumberFormat="1" applyFont="1" applyFill="1" applyBorder="1" applyAlignment="1" applyProtection="1">
      <alignment vertical="center"/>
      <protection locked="0"/>
    </xf>
    <xf numFmtId="0" fontId="12" fillId="0" borderId="0" xfId="9" applyFont="1" applyFill="1" applyBorder="1" applyAlignment="1" applyProtection="1">
      <alignment horizontal="center" vertical="center" wrapText="1"/>
    </xf>
    <xf numFmtId="0" fontId="12" fillId="3" borderId="14" xfId="6" applyFont="1" applyFill="1" applyBorder="1" applyAlignment="1" applyProtection="1">
      <alignment horizontal="center" vertical="center"/>
    </xf>
    <xf numFmtId="1" fontId="31" fillId="7" borderId="1" xfId="9" applyNumberFormat="1" applyFont="1" applyFill="1" applyBorder="1" applyAlignment="1" applyProtection="1">
      <alignment vertical="center"/>
    </xf>
    <xf numFmtId="1" fontId="31" fillId="0" borderId="0" xfId="9" applyNumberFormat="1" applyFont="1" applyFill="1" applyAlignment="1" applyProtection="1">
      <alignment vertical="center"/>
    </xf>
    <xf numFmtId="1" fontId="31" fillId="7" borderId="31" xfId="9" applyNumberFormat="1" applyFont="1" applyFill="1" applyBorder="1" applyAlignment="1" applyProtection="1">
      <alignment vertical="center"/>
    </xf>
    <xf numFmtId="1" fontId="31" fillId="7" borderId="32" xfId="9" applyNumberFormat="1" applyFont="1" applyFill="1" applyBorder="1" applyAlignment="1" applyProtection="1">
      <alignment vertical="center"/>
    </xf>
    <xf numFmtId="1" fontId="28" fillId="0" borderId="0" xfId="6" applyNumberFormat="1" applyFont="1" applyAlignment="1" applyProtection="1">
      <alignment vertical="center"/>
    </xf>
    <xf numFmtId="165" fontId="31" fillId="4" borderId="1" xfId="11" applyNumberFormat="1" applyFont="1" applyFill="1" applyBorder="1" applyAlignment="1" applyProtection="1">
      <alignment vertical="center"/>
      <protection locked="0"/>
    </xf>
    <xf numFmtId="165" fontId="31" fillId="0" borderId="0" xfId="9" applyNumberFormat="1" applyFont="1" applyFill="1" applyAlignment="1" applyProtection="1">
      <alignment vertical="center"/>
    </xf>
    <xf numFmtId="165" fontId="31" fillId="4" borderId="31" xfId="11" applyNumberFormat="1" applyFont="1" applyFill="1" applyBorder="1" applyAlignment="1" applyProtection="1">
      <alignment vertical="center"/>
      <protection locked="0"/>
    </xf>
    <xf numFmtId="165" fontId="31" fillId="4" borderId="32" xfId="11" applyNumberFormat="1" applyFont="1" applyFill="1" applyBorder="1" applyAlignment="1" applyProtection="1">
      <alignment vertical="center"/>
      <protection locked="0"/>
    </xf>
    <xf numFmtId="165" fontId="28" fillId="0" borderId="0" xfId="8" applyNumberFormat="1" applyFont="1" applyAlignment="1" applyProtection="1">
      <alignment horizontal="center" vertical="center"/>
    </xf>
    <xf numFmtId="165" fontId="31" fillId="7" borderId="1" xfId="9" applyNumberFormat="1" applyFont="1" applyFill="1" applyBorder="1" applyAlignment="1" applyProtection="1">
      <alignment vertical="center"/>
    </xf>
    <xf numFmtId="1" fontId="31" fillId="7" borderId="1" xfId="9" applyNumberFormat="1" applyFont="1" applyFill="1" applyBorder="1" applyProtection="1"/>
    <xf numFmtId="1" fontId="31" fillId="7" borderId="31" xfId="9" applyNumberFormat="1" applyFont="1" applyFill="1" applyBorder="1" applyProtection="1"/>
    <xf numFmtId="1" fontId="31" fillId="7" borderId="32" xfId="9" applyNumberFormat="1" applyFont="1" applyFill="1" applyBorder="1" applyProtection="1"/>
    <xf numFmtId="165" fontId="31" fillId="4" borderId="1" xfId="11" applyNumberFormat="1" applyFont="1" applyFill="1" applyBorder="1" applyProtection="1">
      <protection locked="0"/>
    </xf>
    <xf numFmtId="165" fontId="31" fillId="4" borderId="31" xfId="11" applyNumberFormat="1" applyFont="1" applyFill="1" applyBorder="1" applyProtection="1">
      <protection locked="0"/>
    </xf>
    <xf numFmtId="165" fontId="31" fillId="4" borderId="32" xfId="11" applyNumberFormat="1" applyFont="1" applyFill="1" applyBorder="1" applyProtection="1">
      <protection locked="0"/>
    </xf>
    <xf numFmtId="0" fontId="31" fillId="10" borderId="33" xfId="9" applyFont="1" applyFill="1" applyBorder="1" applyAlignment="1" applyProtection="1">
      <alignment horizontal="center" vertical="center"/>
    </xf>
    <xf numFmtId="0" fontId="23" fillId="0" borderId="1" xfId="9" applyFont="1" applyFill="1" applyBorder="1" applyAlignment="1" applyProtection="1">
      <alignment vertical="center"/>
    </xf>
    <xf numFmtId="0" fontId="31" fillId="10" borderId="0" xfId="9" applyFont="1" applyFill="1" applyBorder="1" applyAlignment="1" applyProtection="1">
      <alignment horizontal="center" vertical="center"/>
    </xf>
    <xf numFmtId="0" fontId="14" fillId="0" borderId="0" xfId="8" applyFont="1" applyFill="1" applyAlignment="1" applyProtection="1">
      <alignment horizontal="center" vertical="center"/>
    </xf>
    <xf numFmtId="0" fontId="36" fillId="0" borderId="0" xfId="6" applyFont="1" applyFill="1" applyBorder="1" applyAlignment="1" applyProtection="1">
      <alignment horizontal="center" vertical="center" wrapText="1"/>
    </xf>
    <xf numFmtId="165" fontId="31" fillId="0" borderId="0" xfId="11" applyNumberFormat="1" applyFont="1" applyFill="1" applyBorder="1" applyAlignment="1" applyProtection="1">
      <alignment vertical="center"/>
      <protection locked="0"/>
    </xf>
    <xf numFmtId="1" fontId="31"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8" fillId="6" borderId="0" xfId="6" applyFont="1" applyFill="1" applyAlignment="1" applyProtection="1">
      <alignment horizontal="center" vertical="center" wrapText="1"/>
    </xf>
    <xf numFmtId="0" fontId="30" fillId="8" borderId="25" xfId="7" applyFont="1" applyBorder="1" applyAlignment="1" applyProtection="1">
      <alignment horizontal="center" vertical="center" wrapText="1"/>
    </xf>
    <xf numFmtId="0" fontId="12" fillId="3" borderId="14" xfId="9" applyFont="1" applyFill="1" applyBorder="1" applyAlignment="1" applyProtection="1">
      <alignment horizontal="center" vertical="center"/>
    </xf>
    <xf numFmtId="165" fontId="28" fillId="7" borderId="44" xfId="6" applyNumberFormat="1" applyFont="1" applyFill="1" applyBorder="1" applyAlignment="1" applyProtection="1">
      <alignment vertical="center"/>
    </xf>
    <xf numFmtId="165" fontId="28" fillId="4" borderId="30" xfId="6" applyNumberFormat="1" applyFont="1" applyFill="1" applyBorder="1" applyAlignment="1" applyProtection="1">
      <alignment vertical="center"/>
      <protection locked="0"/>
    </xf>
    <xf numFmtId="165" fontId="28" fillId="7" borderId="62" xfId="6" applyNumberFormat="1" applyFont="1" applyFill="1" applyBorder="1" applyAlignment="1" applyProtection="1">
      <alignment vertical="center"/>
    </xf>
    <xf numFmtId="0" fontId="31" fillId="0" borderId="43" xfId="9" applyFont="1" applyFill="1" applyBorder="1" applyAlignment="1" applyProtection="1">
      <alignment horizontal="center" vertical="center"/>
    </xf>
    <xf numFmtId="0" fontId="23" fillId="0" borderId="44" xfId="9" applyFont="1" applyFill="1" applyBorder="1" applyAlignment="1" applyProtection="1">
      <alignment horizontal="left" vertical="center"/>
    </xf>
    <xf numFmtId="165" fontId="31" fillId="4" borderId="30" xfId="9" applyNumberFormat="1" applyFont="1" applyFill="1" applyBorder="1" applyAlignment="1" applyProtection="1">
      <alignment vertical="center"/>
      <protection locked="0"/>
    </xf>
    <xf numFmtId="165" fontId="31" fillId="4" borderId="18"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0" fontId="5" fillId="0" borderId="0" xfId="8" applyFill="1" applyAlignment="1" applyProtection="1">
      <alignment horizontal="center" vertical="center"/>
    </xf>
    <xf numFmtId="0" fontId="20" fillId="0" borderId="12" xfId="9" quotePrefix="1" applyFont="1" applyFill="1" applyBorder="1" applyAlignment="1" applyProtection="1">
      <alignment horizontal="center" vertical="center"/>
    </xf>
    <xf numFmtId="0" fontId="20" fillId="0" borderId="36" xfId="9" applyFont="1" applyFill="1" applyBorder="1" applyAlignment="1" applyProtection="1">
      <alignment horizontal="center" vertical="center"/>
    </xf>
    <xf numFmtId="0" fontId="20" fillId="0" borderId="40" xfId="9" applyFont="1" applyFill="1" applyBorder="1" applyAlignment="1" applyProtection="1">
      <alignment horizontal="center" vertical="center"/>
    </xf>
    <xf numFmtId="165" fontId="28" fillId="7" borderId="37" xfId="6" applyNumberFormat="1" applyFont="1" applyFill="1" applyBorder="1" applyAlignment="1" applyProtection="1">
      <alignment vertical="center"/>
    </xf>
    <xf numFmtId="165" fontId="31" fillId="7" borderId="41" xfId="9" applyNumberFormat="1" applyFont="1" applyFill="1" applyBorder="1" applyProtection="1"/>
    <xf numFmtId="165" fontId="31" fillId="7" borderId="39" xfId="9" applyNumberFormat="1" applyFont="1" applyFill="1" applyBorder="1" applyProtection="1"/>
    <xf numFmtId="165" fontId="31" fillId="7" borderId="61" xfId="9" applyNumberFormat="1" applyFont="1" applyFill="1" applyBorder="1" applyProtection="1"/>
    <xf numFmtId="0" fontId="31" fillId="0" borderId="43" xfId="9" applyFont="1" applyFill="1" applyBorder="1" applyAlignment="1" applyProtection="1">
      <alignment horizontal="center" vertical="top"/>
    </xf>
    <xf numFmtId="0" fontId="28" fillId="0" borderId="0" xfId="6" applyFont="1" applyFill="1" applyAlignment="1" applyProtection="1">
      <alignment horizontal="left" vertical="center"/>
    </xf>
    <xf numFmtId="0" fontId="28" fillId="6" borderId="0" xfId="6" applyFont="1" applyFill="1" applyAlignment="1" applyProtection="1">
      <alignment horizontal="center" vertical="center" wrapText="1"/>
    </xf>
    <xf numFmtId="0" fontId="31" fillId="0" borderId="12" xfId="9" applyFont="1" applyFill="1" applyBorder="1" applyAlignment="1" applyProtection="1">
      <alignment vertical="center" wrapText="1"/>
    </xf>
    <xf numFmtId="165" fontId="31" fillId="4" borderId="46" xfId="9" applyNumberFormat="1" applyFont="1" applyFill="1" applyBorder="1" applyProtection="1">
      <protection locked="0"/>
    </xf>
    <xf numFmtId="165" fontId="31" fillId="4" borderId="47" xfId="9" applyNumberFormat="1" applyFont="1" applyFill="1" applyBorder="1" applyProtection="1">
      <protection locked="0"/>
    </xf>
    <xf numFmtId="165" fontId="31" fillId="4" borderId="50" xfId="9" applyNumberFormat="1" applyFont="1" applyFill="1" applyBorder="1" applyProtection="1">
      <protection locked="0"/>
    </xf>
    <xf numFmtId="165" fontId="31" fillId="4" borderId="113" xfId="9" applyNumberFormat="1" applyFont="1" applyFill="1" applyBorder="1" applyProtection="1">
      <protection locked="0"/>
    </xf>
    <xf numFmtId="2" fontId="31" fillId="4" borderId="46" xfId="9" applyNumberFormat="1" applyFont="1" applyFill="1" applyBorder="1" applyProtection="1">
      <protection locked="0"/>
    </xf>
    <xf numFmtId="2" fontId="31" fillId="4" borderId="50"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30" fillId="8" borderId="25" xfId="7" applyFont="1" applyBorder="1" applyAlignment="1" applyProtection="1">
      <alignment horizontal="center" vertical="center" wrapText="1"/>
    </xf>
    <xf numFmtId="0" fontId="20" fillId="0" borderId="0" xfId="9" applyFont="1" applyFill="1" applyBorder="1" applyAlignment="1" applyProtection="1">
      <alignment horizontal="left" vertical="center" wrapText="1"/>
    </xf>
    <xf numFmtId="0" fontId="31" fillId="0" borderId="12" xfId="9" applyFont="1" applyFill="1" applyBorder="1" applyAlignment="1" applyProtection="1">
      <alignment vertical="center"/>
    </xf>
    <xf numFmtId="0" fontId="31" fillId="0" borderId="12" xfId="9" applyNumberFormat="1" applyFont="1" applyFill="1" applyBorder="1" applyAlignment="1" applyProtection="1">
      <alignment horizontal="center" vertical="center" wrapText="1"/>
    </xf>
    <xf numFmtId="165" fontId="31" fillId="7" borderId="50" xfId="9" applyNumberFormat="1" applyFont="1" applyFill="1" applyBorder="1" applyAlignment="1" applyProtection="1">
      <alignment vertical="center"/>
    </xf>
    <xf numFmtId="165" fontId="31" fillId="4" borderId="45" xfId="10" applyNumberFormat="1" applyFont="1" applyFill="1" applyBorder="1" applyAlignment="1" applyProtection="1">
      <alignment vertical="center"/>
      <protection locked="0"/>
    </xf>
    <xf numFmtId="0" fontId="17" fillId="0" borderId="33" xfId="9" applyFont="1" applyFill="1" applyBorder="1" applyAlignment="1" applyProtection="1">
      <alignment vertical="top"/>
    </xf>
    <xf numFmtId="0" fontId="17" fillId="0" borderId="34" xfId="9" applyFont="1" applyFill="1" applyBorder="1" applyAlignment="1" applyProtection="1">
      <alignment vertical="top"/>
    </xf>
    <xf numFmtId="0" fontId="17" fillId="0" borderId="35" xfId="9" applyFont="1" applyFill="1" applyBorder="1" applyAlignment="1" applyProtection="1">
      <alignment vertical="top"/>
    </xf>
    <xf numFmtId="165" fontId="28" fillId="4" borderId="122" xfId="6" applyNumberFormat="1" applyFont="1" applyFill="1" applyBorder="1" applyAlignment="1" applyProtection="1">
      <alignment vertical="center"/>
      <protection locked="0"/>
    </xf>
    <xf numFmtId="165" fontId="28" fillId="7" borderId="123" xfId="6" applyNumberFormat="1" applyFont="1" applyFill="1" applyBorder="1" applyAlignment="1" applyProtection="1">
      <alignment vertical="center"/>
    </xf>
    <xf numFmtId="165" fontId="28" fillId="0" borderId="80" xfId="6" applyNumberFormat="1" applyFont="1" applyFill="1" applyBorder="1" applyAlignment="1" applyProtection="1">
      <alignment vertical="center"/>
    </xf>
    <xf numFmtId="165" fontId="28" fillId="0" borderId="81" xfId="6" applyNumberFormat="1" applyFont="1" applyFill="1" applyBorder="1" applyAlignment="1" applyProtection="1">
      <alignment vertical="center"/>
    </xf>
    <xf numFmtId="10" fontId="28" fillId="4" borderId="30" xfId="6" applyNumberFormat="1" applyFont="1" applyFill="1" applyBorder="1" applyAlignment="1" applyProtection="1">
      <alignment vertical="center"/>
      <protection locked="0"/>
    </xf>
    <xf numFmtId="10" fontId="31" fillId="9" borderId="32" xfId="9" applyNumberFormat="1" applyFont="1" applyFill="1" applyBorder="1" applyProtection="1"/>
    <xf numFmtId="10" fontId="28" fillId="4" borderId="32" xfId="6" applyNumberFormat="1" applyFont="1" applyFill="1" applyBorder="1" applyAlignment="1" applyProtection="1">
      <alignment vertical="center"/>
      <protection locked="0"/>
    </xf>
    <xf numFmtId="10" fontId="28" fillId="4" borderId="109" xfId="6" applyNumberFormat="1" applyFont="1" applyFill="1" applyBorder="1" applyAlignment="1" applyProtection="1">
      <alignment vertical="center"/>
      <protection locked="0"/>
    </xf>
    <xf numFmtId="0" fontId="14" fillId="0" borderId="60" xfId="6" applyFont="1" applyBorder="1" applyAlignment="1" applyProtection="1">
      <alignment vertical="center"/>
    </xf>
    <xf numFmtId="0" fontId="30" fillId="0" borderId="35" xfId="6" applyFont="1" applyBorder="1" applyAlignment="1" applyProtection="1">
      <alignment horizontal="center" vertical="center"/>
    </xf>
    <xf numFmtId="0" fontId="30" fillId="0" borderId="1" xfId="6" applyFont="1" applyBorder="1" applyAlignment="1" applyProtection="1">
      <alignment horizontal="center" vertical="center"/>
    </xf>
    <xf numFmtId="165" fontId="31" fillId="4" borderId="26" xfId="10" applyNumberFormat="1" applyFont="1" applyFill="1" applyBorder="1" applyAlignment="1" applyProtection="1">
      <alignment vertical="center"/>
      <protection locked="0"/>
    </xf>
    <xf numFmtId="165" fontId="31" fillId="4" borderId="6" xfId="11" applyNumberFormat="1" applyFont="1" applyFill="1" applyBorder="1" applyAlignment="1" applyProtection="1">
      <alignment horizontal="center" vertical="center"/>
      <protection locked="0"/>
    </xf>
    <xf numFmtId="165" fontId="31" fillId="4" borderId="9" xfId="11" applyNumberFormat="1" applyFont="1" applyFill="1" applyBorder="1" applyAlignment="1" applyProtection="1">
      <alignment horizontal="center" vertical="center"/>
      <protection locked="0"/>
    </xf>
    <xf numFmtId="165" fontId="31" fillId="4" borderId="12" xfId="11" applyNumberFormat="1" applyFont="1" applyFill="1" applyBorder="1" applyAlignment="1" applyProtection="1">
      <alignment horizontal="center" vertical="center"/>
      <protection locked="0"/>
    </xf>
    <xf numFmtId="0" fontId="31" fillId="0" borderId="0" xfId="9" applyNumberFormat="1" applyFont="1" applyFill="1" applyBorder="1" applyAlignment="1" applyProtection="1">
      <alignment horizontal="center" vertical="center" wrapText="1"/>
    </xf>
    <xf numFmtId="165" fontId="31" fillId="4" borderId="124" xfId="2" applyNumberFormat="1" applyFont="1" applyFill="1" applyBorder="1" applyAlignment="1" applyProtection="1">
      <alignment vertical="center"/>
      <protection locked="0"/>
    </xf>
    <xf numFmtId="165" fontId="31" fillId="4" borderId="114" xfId="2" applyNumberFormat="1" applyFont="1" applyFill="1" applyBorder="1" applyAlignment="1" applyProtection="1">
      <alignment vertical="center"/>
      <protection locked="0"/>
    </xf>
    <xf numFmtId="165" fontId="28" fillId="4" borderId="125" xfId="6" applyNumberFormat="1" applyFont="1" applyFill="1" applyBorder="1" applyAlignment="1" applyProtection="1">
      <alignment vertical="center"/>
      <protection locked="0"/>
    </xf>
    <xf numFmtId="165" fontId="31" fillId="4" borderId="16" xfId="9" applyNumberFormat="1" applyFont="1" applyFill="1" applyBorder="1" applyProtection="1">
      <protection locked="0"/>
    </xf>
    <xf numFmtId="165" fontId="31" fillId="4" borderId="109" xfId="9" applyNumberFormat="1" applyFont="1" applyFill="1" applyBorder="1" applyProtection="1">
      <protection locked="0"/>
    </xf>
    <xf numFmtId="165" fontId="28" fillId="9" borderId="10" xfId="6" applyNumberFormat="1" applyFont="1" applyFill="1" applyBorder="1" applyAlignment="1" applyProtection="1">
      <alignment vertical="center"/>
    </xf>
    <xf numFmtId="165" fontId="31" fillId="4" borderId="18" xfId="2" applyNumberFormat="1" applyFont="1" applyFill="1" applyBorder="1" applyAlignment="1" applyProtection="1">
      <alignment vertical="center"/>
      <protection locked="0"/>
    </xf>
    <xf numFmtId="165" fontId="31" fillId="4" borderId="32" xfId="2" applyNumberFormat="1" applyFont="1" applyFill="1" applyBorder="1" applyAlignment="1" applyProtection="1">
      <alignment vertical="center"/>
      <protection locked="0"/>
    </xf>
    <xf numFmtId="165" fontId="31" fillId="4" borderId="19" xfId="2" applyNumberFormat="1" applyFont="1" applyFill="1" applyBorder="1" applyAlignment="1" applyProtection="1">
      <alignment vertical="center"/>
      <protection locked="0"/>
    </xf>
    <xf numFmtId="165" fontId="31" fillId="4" borderId="22" xfId="2" applyNumberFormat="1" applyFont="1" applyFill="1" applyBorder="1" applyAlignment="1" applyProtection="1">
      <alignment vertical="center"/>
      <protection locked="0"/>
    </xf>
    <xf numFmtId="165" fontId="31" fillId="4" borderId="24" xfId="2" applyNumberFormat="1" applyFont="1" applyFill="1" applyBorder="1" applyAlignment="1" applyProtection="1">
      <alignment vertical="center"/>
      <protection locked="0"/>
    </xf>
    <xf numFmtId="165" fontId="31" fillId="4" borderId="47" xfId="9" applyNumberFormat="1" applyFont="1" applyFill="1" applyBorder="1" applyAlignment="1" applyProtection="1">
      <alignment vertical="center"/>
      <protection locked="0"/>
    </xf>
    <xf numFmtId="165" fontId="31" fillId="7" borderId="47" xfId="9" applyNumberFormat="1" applyFont="1" applyFill="1" applyBorder="1" applyAlignment="1" applyProtection="1">
      <alignment vertical="center"/>
    </xf>
    <xf numFmtId="165" fontId="31" fillId="7" borderId="20" xfId="9" applyNumberFormat="1" applyFont="1" applyFill="1" applyBorder="1" applyAlignment="1" applyProtection="1">
      <alignment vertical="center"/>
    </xf>
    <xf numFmtId="0" fontId="30" fillId="8" borderId="25" xfId="7" applyFont="1" applyBorder="1" applyAlignment="1" applyProtection="1">
      <alignment horizontal="center" vertical="center" wrapText="1"/>
    </xf>
    <xf numFmtId="165" fontId="31" fillId="7" borderId="38" xfId="9" applyNumberFormat="1" applyFont="1" applyFill="1" applyBorder="1" applyAlignment="1" applyProtection="1">
      <alignment vertical="center"/>
    </xf>
    <xf numFmtId="165" fontId="31" fillId="7" borderId="6" xfId="9" applyNumberFormat="1" applyFont="1" applyFill="1" applyBorder="1" applyAlignment="1" applyProtection="1">
      <alignment vertical="center"/>
    </xf>
    <xf numFmtId="165" fontId="31" fillId="4" borderId="11" xfId="2" applyNumberFormat="1" applyFont="1" applyFill="1" applyBorder="1" applyAlignment="1" applyProtection="1">
      <alignment vertical="center"/>
      <protection locked="0"/>
    </xf>
    <xf numFmtId="165" fontId="31" fillId="4" borderId="27" xfId="2" applyNumberFormat="1" applyFont="1" applyFill="1" applyBorder="1" applyAlignment="1" applyProtection="1">
      <alignment vertical="center"/>
      <protection locked="0"/>
    </xf>
    <xf numFmtId="0" fontId="0" fillId="6" borderId="0" xfId="0" applyFill="1"/>
    <xf numFmtId="0" fontId="23" fillId="0" borderId="0" xfId="0" applyFont="1" applyFill="1" applyAlignment="1" applyProtection="1">
      <alignment vertical="top" wrapText="1"/>
    </xf>
    <xf numFmtId="165" fontId="31" fillId="7" borderId="113" xfId="2" applyNumberFormat="1" applyFont="1" applyFill="1" applyBorder="1" applyAlignment="1" applyProtection="1">
      <alignment vertical="center"/>
    </xf>
    <xf numFmtId="165" fontId="31" fillId="7" borderId="7" xfId="2" applyNumberFormat="1" applyFont="1" applyFill="1" applyBorder="1" applyAlignment="1" applyProtection="1">
      <alignment vertical="center"/>
    </xf>
    <xf numFmtId="165" fontId="31" fillId="7" borderId="18" xfId="2" applyNumberFormat="1" applyFont="1" applyFill="1" applyBorder="1" applyAlignment="1" applyProtection="1">
      <alignment vertical="center"/>
    </xf>
    <xf numFmtId="165" fontId="31" fillId="7" borderId="32" xfId="2" applyNumberFormat="1" applyFont="1" applyFill="1" applyBorder="1" applyAlignment="1" applyProtection="1">
      <alignment vertical="center"/>
    </xf>
    <xf numFmtId="165" fontId="31" fillId="7" borderId="49" xfId="2" applyNumberFormat="1" applyFont="1" applyFill="1" applyBorder="1" applyAlignment="1" applyProtection="1">
      <alignment vertical="center"/>
    </xf>
    <xf numFmtId="165" fontId="31" fillId="7" borderId="30" xfId="2" applyNumberFormat="1" applyFont="1" applyFill="1" applyBorder="1" applyAlignment="1" applyProtection="1">
      <alignment vertical="center"/>
    </xf>
    <xf numFmtId="169" fontId="23" fillId="0" borderId="0" xfId="0" applyNumberFormat="1" applyFont="1" applyFill="1" applyBorder="1" applyAlignment="1">
      <alignment horizontal="right" vertical="top" wrapText="1"/>
    </xf>
    <xf numFmtId="49" fontId="23" fillId="0" borderId="0" xfId="0" applyNumberFormat="1" applyFont="1" applyFill="1" applyBorder="1" applyAlignment="1">
      <alignment horizontal="right" vertical="top" wrapText="1"/>
    </xf>
    <xf numFmtId="0" fontId="23" fillId="0" borderId="0" xfId="0"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23"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4" fontId="14" fillId="0" borderId="0" xfId="0" applyNumberFormat="1" applyFont="1" applyFill="1" applyBorder="1" applyAlignment="1">
      <alignment horizontal="right" vertical="top" wrapText="1"/>
    </xf>
    <xf numFmtId="0" fontId="14" fillId="0" borderId="0" xfId="0" applyFont="1" applyFill="1" applyBorder="1" applyAlignment="1">
      <alignment horizontal="right" vertical="top" wrapText="1"/>
    </xf>
    <xf numFmtId="0" fontId="14" fillId="0" borderId="0" xfId="0" applyNumberFormat="1" applyFont="1" applyFill="1" applyBorder="1" applyAlignment="1">
      <alignment horizontal="right" vertical="top" wrapText="1"/>
    </xf>
    <xf numFmtId="0" fontId="52" fillId="0" borderId="0" xfId="0" applyFont="1" applyFill="1" applyBorder="1" applyAlignment="1">
      <alignment horizontal="right" vertical="top" wrapText="1"/>
    </xf>
    <xf numFmtId="49" fontId="14" fillId="0" borderId="0" xfId="0" applyNumberFormat="1" applyFont="1" applyFill="1" applyBorder="1" applyAlignment="1">
      <alignment horizontal="right" vertical="top" wrapText="1"/>
    </xf>
    <xf numFmtId="169" fontId="14" fillId="0" borderId="0" xfId="0" applyNumberFormat="1" applyFont="1" applyFill="1" applyBorder="1" applyAlignment="1">
      <alignment horizontal="right" vertical="top" wrapText="1"/>
    </xf>
    <xf numFmtId="0" fontId="30" fillId="0" borderId="0" xfId="0" applyFont="1" applyFill="1" applyBorder="1" applyAlignment="1">
      <alignment horizontal="right" vertical="top" wrapText="1"/>
    </xf>
    <xf numFmtId="20" fontId="23" fillId="0" borderId="0" xfId="0" applyNumberFormat="1" applyFont="1" applyFill="1" applyBorder="1" applyAlignment="1">
      <alignment horizontal="right" vertical="top" wrapText="1"/>
    </xf>
    <xf numFmtId="167" fontId="23" fillId="0" borderId="0" xfId="0" applyNumberFormat="1" applyFont="1" applyFill="1" applyBorder="1" applyAlignment="1">
      <alignment horizontal="right" vertical="top" wrapText="1"/>
    </xf>
    <xf numFmtId="0" fontId="53" fillId="0" borderId="0" xfId="0" applyFont="1" applyFill="1" applyBorder="1" applyAlignment="1">
      <alignment horizontal="right" vertical="top" wrapText="1"/>
    </xf>
    <xf numFmtId="0" fontId="31" fillId="0" borderId="0" xfId="0" applyFont="1" applyFill="1" applyBorder="1" applyAlignment="1">
      <alignment horizontal="right" vertical="top" wrapText="1"/>
    </xf>
    <xf numFmtId="0" fontId="20" fillId="0" borderId="0" xfId="0" applyFont="1" applyFill="1" applyBorder="1" applyAlignment="1">
      <alignment horizontal="right" vertical="top" wrapText="1"/>
    </xf>
    <xf numFmtId="0" fontId="23" fillId="0" borderId="0" xfId="0" applyNumberFormat="1" applyFont="1" applyFill="1" applyBorder="1" applyAlignment="1">
      <alignment horizontal="right" vertical="top" wrapText="1"/>
    </xf>
    <xf numFmtId="3" fontId="20" fillId="0" borderId="0" xfId="0" applyNumberFormat="1" applyFont="1" applyFill="1" applyBorder="1" applyAlignment="1">
      <alignment horizontal="right" vertical="top" wrapText="1"/>
    </xf>
    <xf numFmtId="3" fontId="31" fillId="0" borderId="0" xfId="0" applyNumberFormat="1" applyFont="1" applyFill="1" applyBorder="1" applyAlignment="1">
      <alignment horizontal="right" vertical="top" wrapText="1"/>
    </xf>
    <xf numFmtId="4" fontId="14" fillId="0" borderId="0" xfId="0" applyNumberFormat="1" applyFont="1" applyBorder="1" applyAlignment="1">
      <alignment horizontal="left" vertical="top" wrapText="1"/>
    </xf>
    <xf numFmtId="3" fontId="14" fillId="0" borderId="0" xfId="0" applyNumberFormat="1" applyFont="1" applyBorder="1" applyAlignment="1">
      <alignment horizontal="left" vertical="top" wrapText="1"/>
    </xf>
    <xf numFmtId="0" fontId="47" fillId="0" borderId="0" xfId="0" applyNumberFormat="1" applyFont="1" applyBorder="1"/>
    <xf numFmtId="0" fontId="14" fillId="0" borderId="0" xfId="0" applyNumberFormat="1" applyFont="1" applyBorder="1"/>
    <xf numFmtId="0" fontId="8" fillId="2" borderId="0" xfId="6" applyFont="1" applyFill="1" applyBorder="1" applyAlignment="1" applyProtection="1">
      <alignment vertical="center" wrapText="1"/>
    </xf>
    <xf numFmtId="0" fontId="23" fillId="0" borderId="0" xfId="9" applyFill="1" applyAlignment="1" applyProtection="1">
      <alignment vertical="center" wrapText="1"/>
    </xf>
    <xf numFmtId="0" fontId="23" fillId="0" borderId="0" xfId="9" applyFill="1" applyBorder="1" applyAlignment="1" applyProtection="1">
      <alignment vertical="center" wrapText="1"/>
    </xf>
    <xf numFmtId="0" fontId="28" fillId="0" borderId="0" xfId="8" applyFont="1" applyAlignment="1" applyProtection="1">
      <alignment vertical="center" wrapText="1"/>
    </xf>
    <xf numFmtId="0" fontId="14" fillId="0" borderId="0" xfId="8" applyFont="1" applyAlignment="1" applyProtection="1">
      <alignment vertical="center" wrapText="1"/>
    </xf>
    <xf numFmtId="0" fontId="0" fillId="0" borderId="0" xfId="0" applyAlignment="1" applyProtection="1">
      <alignment wrapText="1"/>
    </xf>
    <xf numFmtId="0" fontId="33" fillId="3" borderId="34" xfId="9" applyFont="1" applyFill="1" applyBorder="1" applyAlignment="1" applyProtection="1">
      <alignment vertical="center" wrapText="1"/>
    </xf>
    <xf numFmtId="0" fontId="0" fillId="0" borderId="34" xfId="0" applyBorder="1" applyAlignment="1" applyProtection="1">
      <alignment wrapText="1"/>
    </xf>
    <xf numFmtId="0" fontId="0" fillId="0" borderId="0" xfId="0" applyBorder="1" applyAlignment="1" applyProtection="1">
      <alignment vertical="top"/>
    </xf>
    <xf numFmtId="0" fontId="0" fillId="0" borderId="0" xfId="0" applyAlignment="1" applyProtection="1">
      <alignment vertical="top"/>
    </xf>
    <xf numFmtId="0" fontId="0" fillId="0" borderId="0" xfId="0" applyAlignment="1" applyProtection="1">
      <alignment vertical="top" wrapText="1"/>
    </xf>
    <xf numFmtId="0" fontId="12" fillId="3" borderId="1" xfId="6" applyFont="1" applyFill="1" applyBorder="1" applyAlignment="1" applyProtection="1">
      <alignment vertical="top"/>
    </xf>
    <xf numFmtId="0" fontId="12" fillId="3" borderId="35" xfId="6" applyFont="1" applyFill="1" applyBorder="1" applyAlignment="1" applyProtection="1">
      <alignment vertical="top"/>
    </xf>
    <xf numFmtId="0" fontId="28" fillId="0" borderId="10" xfId="0" applyFont="1" applyBorder="1" applyAlignment="1" applyProtection="1">
      <alignment vertical="top" wrapText="1"/>
    </xf>
    <xf numFmtId="0" fontId="28" fillId="0" borderId="62" xfId="0" applyFont="1" applyFill="1" applyBorder="1" applyAlignment="1" applyProtection="1">
      <alignment vertical="top" wrapText="1"/>
    </xf>
    <xf numFmtId="0" fontId="0" fillId="0" borderId="0" xfId="0" applyBorder="1" applyAlignment="1" applyProtection="1">
      <alignment vertical="top" wrapText="1"/>
    </xf>
    <xf numFmtId="0" fontId="28" fillId="0" borderId="13" xfId="0" applyFont="1" applyFill="1" applyBorder="1" applyAlignment="1" applyProtection="1">
      <alignment vertical="top" wrapText="1"/>
    </xf>
    <xf numFmtId="0" fontId="23" fillId="0" borderId="8" xfId="9" applyFont="1" applyFill="1" applyBorder="1" applyAlignment="1" applyProtection="1">
      <alignment horizontal="left" vertical="top" wrapText="1"/>
    </xf>
    <xf numFmtId="0" fontId="23" fillId="0" borderId="11" xfId="9" applyFont="1" applyFill="1" applyBorder="1" applyAlignment="1" applyProtection="1">
      <alignment horizontal="left" vertical="top" wrapText="1"/>
    </xf>
    <xf numFmtId="0" fontId="28" fillId="0" borderId="10" xfId="0" applyFont="1" applyFill="1" applyBorder="1" applyAlignment="1" applyProtection="1">
      <alignment vertical="top" wrapText="1"/>
    </xf>
    <xf numFmtId="10" fontId="31" fillId="7" borderId="32" xfId="9" applyNumberFormat="1" applyFont="1" applyFill="1" applyBorder="1" applyProtection="1"/>
    <xf numFmtId="10" fontId="31" fillId="7" borderId="31" xfId="9" applyNumberFormat="1" applyFont="1" applyFill="1" applyBorder="1" applyProtection="1"/>
    <xf numFmtId="10" fontId="28" fillId="7" borderId="31" xfId="6" applyNumberFormat="1" applyFont="1" applyFill="1" applyBorder="1" applyAlignment="1" applyProtection="1">
      <alignment vertical="center"/>
    </xf>
    <xf numFmtId="10" fontId="28" fillId="4" borderId="5" xfId="6" applyNumberFormat="1" applyFont="1" applyFill="1" applyBorder="1" applyAlignment="1" applyProtection="1">
      <alignment vertical="center"/>
      <protection locked="0"/>
    </xf>
    <xf numFmtId="10" fontId="28" fillId="4" borderId="6" xfId="6" applyNumberFormat="1" applyFont="1" applyFill="1" applyBorder="1" applyAlignment="1" applyProtection="1">
      <alignment vertical="center"/>
      <protection locked="0"/>
    </xf>
    <xf numFmtId="10" fontId="28" fillId="4" borderId="7" xfId="6" applyNumberFormat="1" applyFont="1" applyFill="1" applyBorder="1" applyAlignment="1" applyProtection="1">
      <alignment vertical="center"/>
      <protection locked="0"/>
    </xf>
    <xf numFmtId="10" fontId="28" fillId="4" borderId="11" xfId="6" applyNumberFormat="1" applyFont="1" applyFill="1" applyBorder="1" applyAlignment="1" applyProtection="1">
      <alignment vertical="center"/>
      <protection locked="0"/>
    </xf>
    <xf numFmtId="10" fontId="28" fillId="4" borderId="12" xfId="6" applyNumberFormat="1" applyFont="1" applyFill="1" applyBorder="1" applyAlignment="1" applyProtection="1">
      <alignment vertical="center"/>
      <protection locked="0"/>
    </xf>
    <xf numFmtId="10" fontId="28" fillId="4" borderId="13" xfId="6" applyNumberFormat="1" applyFont="1" applyFill="1" applyBorder="1" applyAlignment="1" applyProtection="1">
      <alignment vertical="center"/>
      <protection locked="0"/>
    </xf>
    <xf numFmtId="0" fontId="28" fillId="0" borderId="62" xfId="0" quotePrefix="1" applyFont="1" applyFill="1" applyBorder="1" applyAlignment="1" applyProtection="1">
      <alignment vertical="top" wrapText="1"/>
    </xf>
    <xf numFmtId="0" fontId="28" fillId="0" borderId="32" xfId="0" applyFont="1" applyFill="1" applyBorder="1" applyAlignment="1" applyProtection="1">
      <alignment vertical="top"/>
    </xf>
    <xf numFmtId="0" fontId="28" fillId="0" borderId="109" xfId="0" applyFont="1" applyFill="1" applyBorder="1" applyAlignment="1" applyProtection="1">
      <alignment vertical="top"/>
    </xf>
    <xf numFmtId="0" fontId="28" fillId="0" borderId="109" xfId="0" applyFont="1" applyFill="1" applyBorder="1" applyAlignment="1" applyProtection="1">
      <alignment vertical="top" wrapText="1"/>
    </xf>
    <xf numFmtId="0" fontId="28" fillId="0" borderId="30" xfId="0" applyFont="1" applyFill="1" applyBorder="1" applyAlignment="1" applyProtection="1">
      <alignment vertical="top" wrapText="1"/>
    </xf>
    <xf numFmtId="0" fontId="31" fillId="0" borderId="62" xfId="0" applyFont="1" applyFill="1" applyBorder="1" applyAlignment="1" applyProtection="1">
      <alignment vertical="top" wrapText="1"/>
    </xf>
    <xf numFmtId="0" fontId="30" fillId="0" borderId="0" xfId="0" applyFont="1" applyFill="1" applyAlignment="1">
      <alignment horizontal="center" vertical="center"/>
    </xf>
    <xf numFmtId="0" fontId="28" fillId="0" borderId="26" xfId="0" applyFont="1" applyFill="1" applyBorder="1" applyAlignment="1" applyProtection="1">
      <alignment vertical="top" wrapText="1"/>
    </xf>
    <xf numFmtId="0" fontId="28" fillId="0" borderId="27" xfId="0" applyFont="1" applyFill="1" applyBorder="1" applyAlignment="1" applyProtection="1">
      <alignment vertical="top" wrapText="1"/>
    </xf>
    <xf numFmtId="0" fontId="31" fillId="0" borderId="125" xfId="0" applyFont="1" applyFill="1" applyBorder="1" applyAlignment="1" applyProtection="1">
      <alignment vertical="top" wrapText="1"/>
    </xf>
    <xf numFmtId="0" fontId="0" fillId="0" borderId="0" xfId="0" applyFill="1" applyBorder="1" applyAlignment="1" applyProtection="1">
      <alignment vertical="top" wrapText="1"/>
    </xf>
    <xf numFmtId="0" fontId="0" fillId="0" borderId="0" xfId="0" applyAlignment="1">
      <alignment vertical="top"/>
    </xf>
    <xf numFmtId="165" fontId="31" fillId="7" borderId="5" xfId="2" applyNumberFormat="1" applyFont="1" applyFill="1" applyBorder="1" applyAlignment="1" applyProtection="1">
      <alignment vertical="center"/>
    </xf>
    <xf numFmtId="165" fontId="31" fillId="7" borderId="24" xfId="2" applyNumberFormat="1" applyFont="1" applyFill="1" applyBorder="1" applyAlignment="1" applyProtection="1">
      <alignment vertical="center"/>
    </xf>
    <xf numFmtId="165" fontId="31" fillId="7" borderId="8" xfId="2" applyNumberFormat="1" applyFont="1" applyFill="1" applyBorder="1" applyAlignment="1" applyProtection="1">
      <alignment vertical="center"/>
    </xf>
    <xf numFmtId="165" fontId="31" fillId="7" borderId="26" xfId="2" applyNumberFormat="1" applyFont="1" applyFill="1" applyBorder="1" applyAlignment="1" applyProtection="1">
      <alignment vertical="center"/>
    </xf>
    <xf numFmtId="165" fontId="31" fillId="7" borderId="39" xfId="2" applyNumberFormat="1" applyFont="1" applyFill="1" applyBorder="1" applyAlignment="1" applyProtection="1">
      <alignment vertical="center"/>
    </xf>
    <xf numFmtId="165" fontId="31" fillId="7" borderId="10" xfId="2" applyNumberFormat="1" applyFont="1" applyFill="1" applyBorder="1" applyAlignment="1" applyProtection="1">
      <alignment vertical="center"/>
    </xf>
    <xf numFmtId="165" fontId="31" fillId="7" borderId="37" xfId="1" applyNumberFormat="1" applyFont="1" applyFill="1" applyBorder="1" applyAlignment="1" applyProtection="1">
      <alignment vertical="center"/>
    </xf>
    <xf numFmtId="165" fontId="31" fillId="7" borderId="7" xfId="1" applyNumberFormat="1" applyFont="1" applyFill="1" applyBorder="1" applyAlignment="1" applyProtection="1">
      <alignment vertical="center"/>
    </xf>
    <xf numFmtId="165" fontId="31" fillId="7" borderId="41" xfId="1" applyNumberFormat="1" applyFont="1" applyFill="1" applyBorder="1" applyAlignment="1" applyProtection="1">
      <alignment vertical="center"/>
    </xf>
    <xf numFmtId="165" fontId="31" fillId="7" borderId="13" xfId="1" applyNumberFormat="1" applyFont="1" applyFill="1" applyBorder="1" applyAlignment="1" applyProtection="1">
      <alignment vertical="center"/>
    </xf>
    <xf numFmtId="165" fontId="31" fillId="9" borderId="39" xfId="10" applyNumberFormat="1" applyFont="1" applyFill="1" applyBorder="1" applyAlignment="1" applyProtection="1">
      <alignment vertical="center"/>
    </xf>
    <xf numFmtId="165" fontId="31" fillId="9" borderId="10" xfId="10" applyNumberFormat="1" applyFont="1" applyFill="1" applyBorder="1" applyAlignment="1" applyProtection="1">
      <alignment vertical="center"/>
    </xf>
    <xf numFmtId="165" fontId="31" fillId="9" borderId="29" xfId="10" applyNumberFormat="1" applyFont="1" applyFill="1" applyBorder="1" applyAlignment="1" applyProtection="1">
      <alignment vertical="center"/>
    </xf>
    <xf numFmtId="165" fontId="31" fillId="9" borderId="38" xfId="10" applyNumberFormat="1" applyFont="1" applyFill="1" applyBorder="1" applyAlignment="1" applyProtection="1">
      <alignment vertical="center"/>
    </xf>
    <xf numFmtId="165" fontId="31" fillId="9" borderId="56" xfId="2" applyNumberFormat="1" applyFont="1" applyFill="1" applyBorder="1" applyAlignment="1" applyProtection="1">
      <alignment vertical="center"/>
    </xf>
    <xf numFmtId="165" fontId="31" fillId="9" borderId="10" xfId="2" applyNumberFormat="1" applyFont="1" applyFill="1" applyBorder="1" applyAlignment="1" applyProtection="1">
      <alignment vertical="center"/>
    </xf>
    <xf numFmtId="165" fontId="31" fillId="9" borderId="5" xfId="10" applyNumberFormat="1" applyFont="1" applyFill="1" applyBorder="1" applyAlignment="1" applyProtection="1">
      <alignment vertical="center"/>
    </xf>
    <xf numFmtId="165" fontId="31" fillId="9" borderId="8" xfId="10" applyNumberFormat="1" applyFont="1" applyFill="1" applyBorder="1" applyAlignment="1" applyProtection="1">
      <alignment vertical="center"/>
    </xf>
    <xf numFmtId="2" fontId="31" fillId="4" borderId="13" xfId="9" applyNumberFormat="1" applyFont="1" applyFill="1" applyBorder="1" applyAlignment="1" applyProtection="1">
      <alignment horizontal="right"/>
      <protection locked="0"/>
    </xf>
    <xf numFmtId="165" fontId="31" fillId="0" borderId="1" xfId="10" applyNumberFormat="1" applyFont="1" applyFill="1" applyBorder="1" applyAlignment="1" applyProtection="1">
      <alignment vertical="center"/>
    </xf>
    <xf numFmtId="165" fontId="31" fillId="4" borderId="39" xfId="38" applyNumberFormat="1" applyFont="1" applyFill="1" applyBorder="1" applyAlignment="1" applyProtection="1">
      <alignment vertical="center"/>
      <protection locked="0"/>
    </xf>
    <xf numFmtId="165" fontId="31" fillId="4" borderId="10" xfId="38" applyNumberFormat="1" applyFont="1" applyFill="1" applyBorder="1" applyAlignment="1" applyProtection="1">
      <alignment vertical="center"/>
      <protection locked="0"/>
    </xf>
    <xf numFmtId="165" fontId="31" fillId="4" borderId="54" xfId="33" applyNumberFormat="1" applyFont="1" applyFill="1" applyBorder="1" applyAlignment="1" applyProtection="1">
      <alignment vertical="center"/>
      <protection locked="0"/>
    </xf>
    <xf numFmtId="165" fontId="31" fillId="4" borderId="7" xfId="33" applyNumberFormat="1" applyFont="1" applyFill="1" applyBorder="1" applyAlignment="1" applyProtection="1">
      <alignment vertical="center"/>
      <protection locked="0"/>
    </xf>
    <xf numFmtId="165" fontId="31" fillId="4" borderId="57" xfId="33" applyNumberFormat="1" applyFont="1" applyFill="1" applyBorder="1" applyAlignment="1" applyProtection="1">
      <alignment vertical="center"/>
      <protection locked="0"/>
    </xf>
    <xf numFmtId="165" fontId="31" fillId="4" borderId="13" xfId="33"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31" fillId="4" borderId="10" xfId="33" applyNumberFormat="1" applyFont="1" applyFill="1" applyBorder="1" applyAlignment="1" applyProtection="1">
      <alignment vertical="center"/>
      <protection locked="0"/>
    </xf>
    <xf numFmtId="165" fontId="31" fillId="4" borderId="39" xfId="33" applyNumberFormat="1" applyFont="1" applyFill="1" applyBorder="1" applyAlignment="1" applyProtection="1">
      <alignment vertical="center"/>
      <protection locked="0"/>
    </xf>
    <xf numFmtId="165" fontId="31" fillId="4" borderId="29" xfId="33" applyNumberFormat="1" applyFont="1" applyFill="1" applyBorder="1" applyAlignment="1" applyProtection="1">
      <alignment vertical="center"/>
      <protection locked="0"/>
    </xf>
    <xf numFmtId="165" fontId="31" fillId="4" borderId="38" xfId="33" applyNumberFormat="1" applyFont="1" applyFill="1" applyBorder="1" applyAlignment="1" applyProtection="1">
      <alignment vertical="center"/>
      <protection locked="0"/>
    </xf>
    <xf numFmtId="165" fontId="28" fillId="4" borderId="5" xfId="6" applyNumberFormat="1" applyFont="1" applyFill="1" applyBorder="1" applyAlignment="1" applyProtection="1">
      <alignment vertical="center"/>
      <protection locked="0"/>
    </xf>
    <xf numFmtId="165" fontId="28" fillId="4" borderId="6" xfId="6" applyNumberFormat="1" applyFont="1" applyFill="1" applyBorder="1" applyAlignment="1" applyProtection="1">
      <alignment vertical="center"/>
      <protection locked="0"/>
    </xf>
    <xf numFmtId="165" fontId="28" fillId="4" borderId="8" xfId="6" applyNumberFormat="1" applyFont="1" applyFill="1" applyBorder="1" applyAlignment="1" applyProtection="1">
      <alignment vertical="center"/>
      <protection locked="0"/>
    </xf>
    <xf numFmtId="165" fontId="28" fillId="4" borderId="9" xfId="6" applyNumberFormat="1" applyFont="1" applyFill="1" applyBorder="1" applyAlignment="1" applyProtection="1">
      <alignment vertical="center"/>
      <protection locked="0"/>
    </xf>
    <xf numFmtId="0" fontId="0" fillId="0" borderId="0" xfId="0" applyAlignment="1" applyProtection="1">
      <alignment horizontal="left" vertical="top" wrapText="1"/>
    </xf>
    <xf numFmtId="17" fontId="28" fillId="0" borderId="14" xfId="0" applyNumberFormat="1" applyFont="1" applyBorder="1" applyAlignment="1" applyProtection="1">
      <alignment horizontal="center" vertical="top" wrapText="1"/>
    </xf>
    <xf numFmtId="0" fontId="0" fillId="0" borderId="126" xfId="0" applyBorder="1" applyAlignment="1">
      <alignment horizontal="center" vertical="top" wrapText="1"/>
    </xf>
    <xf numFmtId="0" fontId="0" fillId="0" borderId="19" xfId="0" applyBorder="1" applyAlignment="1">
      <alignment horizontal="center" vertical="top" wrapText="1"/>
    </xf>
    <xf numFmtId="17" fontId="31" fillId="0" borderId="18" xfId="0" applyNumberFormat="1" applyFont="1" applyBorder="1" applyAlignment="1" applyProtection="1">
      <alignment horizontal="center" vertical="top" wrapText="1"/>
    </xf>
    <xf numFmtId="17" fontId="31" fillId="0" borderId="127" xfId="0" applyNumberFormat="1" applyFont="1" applyBorder="1" applyAlignment="1" applyProtection="1">
      <alignment horizontal="center" vertical="top" wrapText="1"/>
    </xf>
    <xf numFmtId="0" fontId="9" fillId="0" borderId="127" xfId="0" applyFont="1" applyBorder="1" applyAlignment="1">
      <alignment horizontal="center" vertical="top" wrapText="1"/>
    </xf>
    <xf numFmtId="0" fontId="9" fillId="0" borderId="23" xfId="0" applyFont="1" applyBorder="1" applyAlignment="1">
      <alignment vertical="top"/>
    </xf>
    <xf numFmtId="0" fontId="8" fillId="2" borderId="0" xfId="3" applyNumberFormat="1" applyAlignment="1" applyProtection="1">
      <alignment horizontal="left" vertical="top"/>
    </xf>
    <xf numFmtId="0" fontId="0" fillId="0" borderId="0" xfId="0" applyAlignment="1">
      <alignment horizontal="left" vertical="top"/>
    </xf>
    <xf numFmtId="0" fontId="15" fillId="0" borderId="0" xfId="5" applyAlignment="1" applyProtection="1">
      <alignment horizontal="left" vertical="top"/>
    </xf>
    <xf numFmtId="0" fontId="0" fillId="0" borderId="0" xfId="0" applyAlignment="1" applyProtection="1">
      <alignment horizontal="left" wrapText="1"/>
    </xf>
    <xf numFmtId="0" fontId="31" fillId="0" borderId="9" xfId="9" applyFont="1" applyFill="1" applyBorder="1" applyAlignment="1" applyProtection="1">
      <alignment horizontal="left" vertical="center" wrapText="1"/>
    </xf>
    <xf numFmtId="0" fontId="31" fillId="0" borderId="10" xfId="9" applyFont="1" applyFill="1" applyBorder="1" applyAlignment="1" applyProtection="1">
      <alignment horizontal="left" vertical="center" wrapText="1"/>
    </xf>
    <xf numFmtId="0" fontId="31" fillId="0" borderId="9" xfId="9" applyFont="1" applyFill="1" applyBorder="1" applyAlignment="1" applyProtection="1">
      <alignment horizontal="left" vertical="top" wrapText="1"/>
    </xf>
    <xf numFmtId="0" fontId="31" fillId="0" borderId="10" xfId="9" applyFont="1" applyFill="1" applyBorder="1" applyAlignment="1" applyProtection="1">
      <alignment horizontal="left" vertical="top" wrapText="1"/>
    </xf>
    <xf numFmtId="0" fontId="12" fillId="3" borderId="14" xfId="6" applyFont="1" applyFill="1" applyBorder="1" applyAlignment="1" applyProtection="1">
      <alignment horizontal="left" vertical="center"/>
    </xf>
    <xf numFmtId="0" fontId="12" fillId="3" borderId="15" xfId="6" applyFont="1" applyFill="1" applyBorder="1" applyAlignment="1" applyProtection="1">
      <alignment horizontal="left" vertical="center"/>
    </xf>
    <xf numFmtId="0" fontId="12" fillId="3" borderId="19" xfId="6" applyFont="1" applyFill="1" applyBorder="1" applyAlignment="1" applyProtection="1">
      <alignment horizontal="left" vertical="center"/>
    </xf>
    <xf numFmtId="0" fontId="12" fillId="3" borderId="20" xfId="6" applyFont="1" applyFill="1" applyBorder="1" applyAlignment="1" applyProtection="1">
      <alignment horizontal="left" vertical="center"/>
    </xf>
    <xf numFmtId="0" fontId="12" fillId="3" borderId="15" xfId="6" applyFont="1" applyFill="1" applyBorder="1" applyAlignment="1" applyProtection="1">
      <alignment horizontal="center" vertical="center"/>
    </xf>
    <xf numFmtId="0" fontId="12" fillId="3" borderId="20" xfId="6" applyFont="1" applyFill="1" applyBorder="1" applyAlignment="1" applyProtection="1">
      <alignment horizontal="center" vertical="center"/>
    </xf>
    <xf numFmtId="0" fontId="12" fillId="3" borderId="16" xfId="6" applyFont="1" applyFill="1" applyBorder="1" applyAlignment="1" applyProtection="1">
      <alignment horizontal="center" vertical="center"/>
    </xf>
    <xf numFmtId="0" fontId="12" fillId="3" borderId="21" xfId="6" applyFont="1" applyFill="1" applyBorder="1" applyAlignment="1" applyProtection="1">
      <alignment horizontal="center" vertical="center"/>
    </xf>
    <xf numFmtId="0" fontId="12" fillId="3" borderId="17" xfId="6" applyFont="1" applyFill="1" applyBorder="1" applyAlignment="1" applyProtection="1">
      <alignment horizontal="center" vertical="center" wrapText="1"/>
    </xf>
    <xf numFmtId="0" fontId="12" fillId="3" borderId="22" xfId="6" applyFont="1" applyFill="1" applyBorder="1" applyAlignment="1" applyProtection="1">
      <alignment horizontal="center" vertical="center" wrapText="1"/>
    </xf>
    <xf numFmtId="0" fontId="12" fillId="3" borderId="5" xfId="6" applyFont="1" applyFill="1" applyBorder="1" applyAlignment="1" applyProtection="1">
      <alignment horizontal="center" vertical="center" wrapText="1"/>
    </xf>
    <xf numFmtId="0" fontId="12" fillId="3" borderId="6" xfId="6" applyFont="1" applyFill="1" applyBorder="1" applyAlignment="1" applyProtection="1">
      <alignment horizontal="center" vertical="center" wrapText="1"/>
    </xf>
    <xf numFmtId="0" fontId="12" fillId="3" borderId="7" xfId="6" applyFont="1" applyFill="1" applyBorder="1" applyAlignment="1" applyProtection="1">
      <alignment horizontal="center" vertical="center" wrapText="1"/>
    </xf>
    <xf numFmtId="0" fontId="12" fillId="3" borderId="18" xfId="6" applyFont="1" applyFill="1" applyBorder="1" applyAlignment="1" applyProtection="1">
      <alignment horizontal="center" vertical="center" wrapText="1"/>
    </xf>
    <xf numFmtId="0" fontId="12" fillId="3" borderId="23" xfId="6" applyFont="1" applyFill="1" applyBorder="1" applyAlignment="1" applyProtection="1">
      <alignment horizontal="center" vertical="center" wrapText="1"/>
    </xf>
    <xf numFmtId="0" fontId="28" fillId="6" borderId="0" xfId="6" applyFont="1" applyFill="1" applyAlignment="1" applyProtection="1">
      <alignment horizontal="center" vertical="center" wrapText="1"/>
    </xf>
    <xf numFmtId="0" fontId="17" fillId="0" borderId="0" xfId="9" applyFont="1" applyFill="1" applyAlignment="1" applyProtection="1">
      <alignment vertical="center"/>
    </xf>
    <xf numFmtId="0" fontId="31" fillId="0" borderId="6" xfId="9" applyFont="1" applyFill="1" applyBorder="1" applyAlignment="1" applyProtection="1">
      <alignment horizontal="left" vertical="center" wrapText="1"/>
    </xf>
    <xf numFmtId="0" fontId="31" fillId="0" borderId="7" xfId="9" applyFont="1" applyFill="1" applyBorder="1" applyAlignment="1" applyProtection="1">
      <alignment horizontal="left" vertical="center" wrapText="1"/>
    </xf>
    <xf numFmtId="0" fontId="31" fillId="0" borderId="12" xfId="9" applyFont="1" applyFill="1" applyBorder="1" applyAlignment="1" applyProtection="1">
      <alignment horizontal="left" vertical="center" wrapText="1"/>
    </xf>
    <xf numFmtId="0" fontId="31" fillId="0" borderId="13" xfId="9" applyFont="1" applyFill="1" applyBorder="1" applyAlignment="1" applyProtection="1">
      <alignment horizontal="left" vertical="center" wrapText="1"/>
    </xf>
    <xf numFmtId="0" fontId="31" fillId="0" borderId="40" xfId="9" applyFont="1" applyFill="1" applyBorder="1" applyAlignment="1" applyProtection="1">
      <alignment horizontal="left" vertical="top" wrapText="1"/>
    </xf>
    <xf numFmtId="0" fontId="31" fillId="0" borderId="45" xfId="9" applyFont="1" applyFill="1" applyBorder="1" applyAlignment="1" applyProtection="1">
      <alignment horizontal="left" vertical="top" wrapText="1"/>
    </xf>
    <xf numFmtId="0" fontId="31" fillId="0" borderId="27" xfId="9" applyFont="1" applyFill="1" applyBorder="1" applyAlignment="1" applyProtection="1">
      <alignment horizontal="left" vertical="top" wrapText="1"/>
    </xf>
    <xf numFmtId="0" fontId="31" fillId="0" borderId="38" xfId="9" applyFont="1" applyFill="1" applyBorder="1" applyAlignment="1" applyProtection="1">
      <alignment horizontal="left" vertical="center" wrapText="1"/>
    </xf>
    <xf numFmtId="0" fontId="31" fillId="0" borderId="29" xfId="9" applyFont="1" applyFill="1" applyBorder="1" applyAlignment="1" applyProtection="1">
      <alignment horizontal="left" vertical="center" wrapText="1"/>
    </xf>
    <xf numFmtId="0" fontId="31" fillId="0" borderId="26" xfId="9" applyFont="1" applyFill="1" applyBorder="1" applyAlignment="1" applyProtection="1">
      <alignment horizontal="left" vertical="center" wrapText="1"/>
    </xf>
    <xf numFmtId="0" fontId="12" fillId="3" borderId="54" xfId="6" applyFont="1" applyFill="1" applyBorder="1" applyAlignment="1" applyProtection="1">
      <alignment horizontal="center" vertical="center" wrapText="1"/>
    </xf>
    <xf numFmtId="0" fontId="12" fillId="3" borderId="28" xfId="6" applyFont="1" applyFill="1" applyBorder="1" applyAlignment="1" applyProtection="1">
      <alignment horizontal="center" vertical="center" wrapText="1"/>
    </xf>
    <xf numFmtId="0" fontId="12" fillId="3" borderId="24" xfId="6" applyFont="1" applyFill="1" applyBorder="1" applyAlignment="1" applyProtection="1">
      <alignment horizontal="center" vertical="center" wrapText="1"/>
    </xf>
    <xf numFmtId="0" fontId="12" fillId="3" borderId="33" xfId="6" applyFont="1" applyFill="1" applyBorder="1" applyAlignment="1" applyProtection="1">
      <alignment horizontal="left" vertical="center"/>
    </xf>
    <xf numFmtId="0" fontId="12" fillId="3" borderId="35" xfId="6" applyFont="1" applyFill="1" applyBorder="1" applyAlignment="1" applyProtection="1">
      <alignment horizontal="left" vertical="center"/>
    </xf>
    <xf numFmtId="0" fontId="31" fillId="0" borderId="36" xfId="9" applyFont="1" applyFill="1" applyBorder="1" applyAlignment="1" applyProtection="1">
      <alignment horizontal="left" vertical="center" wrapText="1"/>
    </xf>
    <xf numFmtId="0" fontId="31" fillId="0" borderId="28" xfId="9" applyFont="1" applyFill="1" applyBorder="1" applyAlignment="1" applyProtection="1">
      <alignment horizontal="left" vertical="center" wrapText="1"/>
    </xf>
    <xf numFmtId="0" fontId="31" fillId="0" borderId="24" xfId="9" applyFont="1" applyFill="1" applyBorder="1" applyAlignment="1" applyProtection="1">
      <alignment horizontal="left" vertical="center" wrapText="1"/>
    </xf>
    <xf numFmtId="0" fontId="31" fillId="0" borderId="40" xfId="9" applyFont="1" applyFill="1" applyBorder="1" applyAlignment="1" applyProtection="1">
      <alignment horizontal="left" vertical="center" wrapText="1"/>
    </xf>
    <xf numFmtId="0" fontId="31" fillId="0" borderId="45" xfId="9" applyFont="1" applyFill="1" applyBorder="1" applyAlignment="1" applyProtection="1">
      <alignment horizontal="left" vertical="center" wrapText="1"/>
    </xf>
    <xf numFmtId="0" fontId="31" fillId="0" borderId="27" xfId="9" applyFont="1" applyFill="1" applyBorder="1" applyAlignment="1" applyProtection="1">
      <alignment horizontal="left" vertical="center" wrapText="1"/>
    </xf>
    <xf numFmtId="0" fontId="30" fillId="8" borderId="25" xfId="7" applyFont="1" applyBorder="1" applyAlignment="1" applyProtection="1">
      <alignment horizontal="center" vertical="center" wrapText="1"/>
    </xf>
    <xf numFmtId="0" fontId="20" fillId="0" borderId="0" xfId="9" applyFont="1" applyFill="1" applyBorder="1" applyAlignment="1" applyProtection="1">
      <alignment horizontal="left" vertical="center" wrapText="1"/>
    </xf>
    <xf numFmtId="0" fontId="12" fillId="3" borderId="14" xfId="9" applyFont="1" applyFill="1" applyBorder="1" applyAlignment="1" applyProtection="1">
      <alignment horizontal="center" vertical="center"/>
    </xf>
    <xf numFmtId="0" fontId="12" fillId="3" borderId="15" xfId="9" applyFont="1" applyFill="1" applyBorder="1" applyAlignment="1" applyProtection="1">
      <alignment horizontal="center" vertical="center"/>
    </xf>
    <xf numFmtId="0" fontId="12" fillId="3" borderId="19" xfId="9" applyFont="1" applyFill="1" applyBorder="1" applyAlignment="1" applyProtection="1">
      <alignment horizontal="center" vertical="center"/>
    </xf>
    <xf numFmtId="0" fontId="12" fillId="3" borderId="20" xfId="9" applyFont="1" applyFill="1" applyBorder="1" applyAlignment="1" applyProtection="1">
      <alignment horizontal="center" vertical="center"/>
    </xf>
    <xf numFmtId="0" fontId="12" fillId="3" borderId="16" xfId="9" applyFont="1" applyFill="1" applyBorder="1" applyAlignment="1" applyProtection="1">
      <alignment horizontal="center" vertical="center"/>
    </xf>
    <xf numFmtId="0" fontId="12" fillId="3" borderId="21" xfId="9" applyFont="1" applyFill="1" applyBorder="1" applyAlignment="1" applyProtection="1">
      <alignment horizontal="center" vertical="center"/>
    </xf>
    <xf numFmtId="0" fontId="12" fillId="3" borderId="5" xfId="9" applyFont="1" applyFill="1" applyBorder="1" applyAlignment="1" applyProtection="1">
      <alignment horizontal="center" vertical="center"/>
    </xf>
    <xf numFmtId="0" fontId="12" fillId="3" borderId="7" xfId="9" applyFont="1" applyFill="1" applyBorder="1" applyAlignment="1" applyProtection="1">
      <alignment horizontal="center" vertical="center"/>
    </xf>
    <xf numFmtId="0" fontId="12" fillId="3" borderId="28" xfId="9" applyFont="1" applyFill="1" applyBorder="1" applyAlignment="1" applyProtection="1">
      <alignment horizontal="center" vertical="center"/>
    </xf>
    <xf numFmtId="0" fontId="12" fillId="3" borderId="18" xfId="9" applyFont="1" applyFill="1" applyBorder="1" applyAlignment="1" applyProtection="1">
      <alignment horizontal="center" vertical="center"/>
    </xf>
    <xf numFmtId="0" fontId="12" fillId="3" borderId="23" xfId="9" applyFont="1" applyFill="1" applyBorder="1" applyAlignment="1" applyProtection="1">
      <alignment horizontal="center" vertical="center"/>
    </xf>
    <xf numFmtId="0" fontId="12" fillId="3" borderId="11" xfId="6" applyFont="1" applyFill="1" applyBorder="1" applyAlignment="1" applyProtection="1">
      <alignment horizontal="center" vertical="center" wrapText="1"/>
    </xf>
    <xf numFmtId="0" fontId="12" fillId="3" borderId="13" xfId="6" applyFont="1" applyFill="1" applyBorder="1" applyAlignment="1" applyProtection="1">
      <alignment horizontal="center" vertical="center" wrapText="1"/>
    </xf>
    <xf numFmtId="0" fontId="23" fillId="6" borderId="0" xfId="9" applyFont="1" applyFill="1" applyAlignment="1" applyProtection="1">
      <alignment horizontal="center" vertical="center" wrapText="1"/>
    </xf>
    <xf numFmtId="0" fontId="31" fillId="0" borderId="38" xfId="9" applyFont="1" applyFill="1" applyBorder="1" applyAlignment="1" applyProtection="1">
      <alignment vertical="center" wrapText="1"/>
    </xf>
    <xf numFmtId="0" fontId="31" fillId="0" borderId="29" xfId="9" applyFont="1" applyFill="1" applyBorder="1" applyAlignment="1" applyProtection="1">
      <alignment vertical="center" wrapText="1"/>
    </xf>
    <xf numFmtId="0" fontId="31" fillId="0" borderId="26" xfId="9" applyFont="1" applyFill="1" applyBorder="1" applyAlignment="1" applyProtection="1">
      <alignment vertical="center" wrapText="1"/>
    </xf>
    <xf numFmtId="0" fontId="12" fillId="3" borderId="2" xfId="9" applyFont="1" applyFill="1" applyBorder="1" applyAlignment="1" applyProtection="1">
      <alignment horizontal="left" vertical="center" wrapText="1"/>
    </xf>
    <xf numFmtId="0" fontId="12" fillId="3" borderId="3" xfId="9" applyFont="1" applyFill="1" applyBorder="1" applyAlignment="1" applyProtection="1">
      <alignment horizontal="left" vertical="center" wrapText="1"/>
    </xf>
    <xf numFmtId="0" fontId="31" fillId="0" borderId="36" xfId="9" applyFont="1" applyFill="1" applyBorder="1" applyAlignment="1" applyProtection="1">
      <alignment vertical="center" wrapText="1"/>
    </xf>
    <xf numFmtId="0" fontId="31" fillId="0" borderId="28" xfId="9" applyFont="1" applyFill="1" applyBorder="1" applyAlignment="1" applyProtection="1">
      <alignment vertical="center" wrapText="1"/>
    </xf>
    <xf numFmtId="0" fontId="31" fillId="0" borderId="24" xfId="9" applyFont="1" applyFill="1" applyBorder="1" applyAlignment="1" applyProtection="1">
      <alignment vertical="center" wrapText="1"/>
    </xf>
    <xf numFmtId="0" fontId="31" fillId="0" borderId="40" xfId="9" applyFont="1" applyFill="1" applyBorder="1" applyAlignment="1" applyProtection="1">
      <alignment vertical="center" wrapText="1"/>
    </xf>
    <xf numFmtId="0" fontId="31" fillId="0" borderId="45" xfId="9" applyFont="1" applyFill="1" applyBorder="1" applyAlignment="1" applyProtection="1">
      <alignment vertical="center" wrapText="1"/>
    </xf>
    <xf numFmtId="0" fontId="31" fillId="0" borderId="27" xfId="9" applyFont="1" applyFill="1" applyBorder="1" applyAlignment="1" applyProtection="1">
      <alignment vertical="center" wrapText="1"/>
    </xf>
    <xf numFmtId="0" fontId="12" fillId="3" borderId="2" xfId="9" applyFont="1" applyFill="1" applyBorder="1" applyAlignment="1" applyProtection="1">
      <alignment horizontal="left" vertical="center"/>
    </xf>
    <xf numFmtId="0" fontId="12" fillId="3" borderId="3" xfId="9" applyFont="1" applyFill="1" applyBorder="1" applyAlignment="1" applyProtection="1">
      <alignment horizontal="left" vertical="center"/>
    </xf>
    <xf numFmtId="0" fontId="12" fillId="3" borderId="4" xfId="9" applyFont="1" applyFill="1" applyBorder="1" applyAlignment="1" applyProtection="1">
      <alignment horizontal="left" vertical="center"/>
    </xf>
    <xf numFmtId="0" fontId="17" fillId="0" borderId="3" xfId="9" applyFont="1" applyFill="1" applyBorder="1" applyAlignment="1" applyProtection="1">
      <alignment horizontal="center" vertical="top" wrapText="1"/>
    </xf>
    <xf numFmtId="0" fontId="17" fillId="0" borderId="4" xfId="9" applyFont="1" applyFill="1" applyBorder="1" applyAlignment="1" applyProtection="1">
      <alignment horizontal="center" vertical="top" wrapText="1"/>
    </xf>
    <xf numFmtId="0" fontId="31" fillId="0" borderId="6" xfId="9" applyFont="1" applyFill="1" applyBorder="1" applyAlignment="1" applyProtection="1">
      <alignment horizontal="left" vertical="top" wrapText="1"/>
    </xf>
    <xf numFmtId="0" fontId="31" fillId="0" borderId="7" xfId="9" applyFont="1" applyFill="1" applyBorder="1" applyAlignment="1" applyProtection="1">
      <alignment horizontal="left" vertical="top" wrapText="1"/>
    </xf>
    <xf numFmtId="0" fontId="31" fillId="0" borderId="9" xfId="9" applyFont="1" applyFill="1" applyBorder="1" applyAlignment="1" applyProtection="1">
      <alignment vertical="top" wrapText="1"/>
    </xf>
    <xf numFmtId="0" fontId="31" fillId="0" borderId="10" xfId="9" applyFont="1" applyFill="1" applyBorder="1" applyAlignment="1" applyProtection="1">
      <alignment vertical="top" wrapText="1"/>
    </xf>
    <xf numFmtId="0" fontId="31" fillId="0" borderId="12" xfId="9" applyFont="1" applyFill="1" applyBorder="1" applyAlignment="1" applyProtection="1">
      <alignment horizontal="left" vertical="top" wrapText="1"/>
    </xf>
    <xf numFmtId="0" fontId="31" fillId="0" borderId="13" xfId="9" applyFont="1" applyFill="1" applyBorder="1" applyAlignment="1" applyProtection="1">
      <alignment horizontal="left" vertical="top" wrapText="1"/>
    </xf>
    <xf numFmtId="0" fontId="0" fillId="0" borderId="0" xfId="0" applyAlignment="1" applyProtection="1">
      <alignment horizontal="center" vertical="center" wrapText="1"/>
    </xf>
    <xf numFmtId="0" fontId="31" fillId="0" borderId="56" xfId="9" applyFont="1" applyFill="1" applyBorder="1" applyAlignment="1" applyProtection="1">
      <alignment horizontal="left" vertical="center" wrapText="1"/>
    </xf>
    <xf numFmtId="0" fontId="12" fillId="3" borderId="5" xfId="6" applyFont="1" applyFill="1" applyBorder="1" applyAlignment="1" applyProtection="1">
      <alignment horizontal="left" vertical="center"/>
    </xf>
    <xf numFmtId="0" fontId="12" fillId="3" borderId="6" xfId="6" applyFont="1" applyFill="1" applyBorder="1" applyAlignment="1" applyProtection="1">
      <alignment horizontal="left" vertical="center"/>
    </xf>
    <xf numFmtId="0" fontId="12" fillId="3" borderId="11" xfId="6" applyFont="1" applyFill="1" applyBorder="1" applyAlignment="1" applyProtection="1">
      <alignment horizontal="left" vertical="center"/>
    </xf>
    <xf numFmtId="0" fontId="12" fillId="3" borderId="12" xfId="6" applyFont="1" applyFill="1" applyBorder="1" applyAlignment="1" applyProtection="1">
      <alignment horizontal="left" vertical="center"/>
    </xf>
    <xf numFmtId="0" fontId="12" fillId="3" borderId="6" xfId="6" applyFont="1" applyFill="1" applyBorder="1" applyAlignment="1" applyProtection="1">
      <alignment horizontal="center" vertical="center"/>
    </xf>
    <xf numFmtId="0" fontId="12" fillId="3" borderId="12" xfId="6" applyFont="1" applyFill="1" applyBorder="1" applyAlignment="1" applyProtection="1">
      <alignment horizontal="center" vertical="center"/>
    </xf>
    <xf numFmtId="0" fontId="12" fillId="3" borderId="7" xfId="6" applyFont="1" applyFill="1" applyBorder="1" applyAlignment="1" applyProtection="1">
      <alignment horizontal="center" vertical="center"/>
    </xf>
    <xf numFmtId="0" fontId="12" fillId="3" borderId="13" xfId="6" applyFont="1" applyFill="1" applyBorder="1" applyAlignment="1" applyProtection="1">
      <alignment horizontal="center" vertical="center"/>
    </xf>
    <xf numFmtId="0" fontId="31" fillId="0" borderId="54" xfId="9" applyFont="1" applyFill="1" applyBorder="1" applyAlignment="1" applyProtection="1">
      <alignment horizontal="left" vertical="center" wrapText="1"/>
    </xf>
    <xf numFmtId="0" fontId="31" fillId="0" borderId="57" xfId="9" applyFont="1" applyFill="1" applyBorder="1" applyAlignment="1" applyProtection="1">
      <alignment horizontal="left" vertical="center" wrapText="1"/>
    </xf>
    <xf numFmtId="0" fontId="31" fillId="0" borderId="47" xfId="9" applyFont="1" applyFill="1" applyBorder="1" applyAlignment="1" applyProtection="1">
      <alignment horizontal="left" vertical="center" wrapText="1"/>
    </xf>
    <xf numFmtId="0" fontId="31" fillId="0" borderId="50" xfId="9" applyFont="1" applyFill="1" applyBorder="1" applyAlignment="1" applyProtection="1">
      <alignment horizontal="left" vertical="center" wrapText="1"/>
    </xf>
    <xf numFmtId="0" fontId="12" fillId="3" borderId="58" xfId="6" applyFont="1" applyFill="1" applyBorder="1" applyAlignment="1" applyProtection="1">
      <alignment horizontal="left" vertical="center"/>
    </xf>
    <xf numFmtId="0" fontId="12" fillId="3" borderId="59" xfId="6" applyFont="1" applyFill="1" applyBorder="1" applyAlignment="1" applyProtection="1">
      <alignment horizontal="left" vertical="center"/>
    </xf>
    <xf numFmtId="0" fontId="31" fillId="0" borderId="12" xfId="9" applyFont="1" applyFill="1" applyBorder="1" applyAlignment="1" applyProtection="1">
      <alignment vertical="center" wrapText="1"/>
    </xf>
    <xf numFmtId="0" fontId="31" fillId="0" borderId="13" xfId="9" applyFont="1" applyFill="1" applyBorder="1" applyAlignment="1" applyProtection="1">
      <alignment vertical="center" wrapText="1"/>
    </xf>
    <xf numFmtId="0" fontId="31" fillId="0" borderId="9" xfId="9" applyFont="1" applyFill="1" applyBorder="1" applyAlignment="1" applyProtection="1">
      <alignment vertical="center" wrapText="1"/>
    </xf>
    <xf numFmtId="0" fontId="31" fillId="0" borderId="10" xfId="9" applyFont="1" applyFill="1" applyBorder="1" applyAlignment="1" applyProtection="1">
      <alignment vertical="center" wrapText="1"/>
    </xf>
    <xf numFmtId="0" fontId="17" fillId="0" borderId="3" xfId="9" applyFont="1" applyFill="1" applyBorder="1" applyAlignment="1" applyProtection="1">
      <alignment vertical="top"/>
    </xf>
    <xf numFmtId="0" fontId="17" fillId="0" borderId="4" xfId="9" applyFont="1" applyFill="1" applyBorder="1" applyAlignment="1" applyProtection="1">
      <alignment vertical="top"/>
    </xf>
    <xf numFmtId="0" fontId="31" fillId="0" borderId="47" xfId="9" applyFont="1" applyFill="1" applyBorder="1" applyAlignment="1" applyProtection="1">
      <alignment vertical="center" wrapText="1"/>
    </xf>
    <xf numFmtId="0" fontId="31" fillId="0" borderId="50" xfId="9" applyFont="1" applyFill="1" applyBorder="1" applyAlignment="1" applyProtection="1">
      <alignment vertical="center" wrapText="1"/>
    </xf>
    <xf numFmtId="0" fontId="12" fillId="3" borderId="33" xfId="9" applyFont="1" applyFill="1" applyBorder="1" applyAlignment="1" applyProtection="1">
      <alignment horizontal="left" vertical="center"/>
    </xf>
    <xf numFmtId="0" fontId="12" fillId="3" borderId="35" xfId="9" applyFont="1" applyFill="1" applyBorder="1" applyAlignment="1" applyProtection="1">
      <alignment horizontal="left" vertical="center"/>
    </xf>
    <xf numFmtId="0" fontId="17" fillId="0" borderId="6" xfId="9" applyFont="1" applyFill="1" applyBorder="1" applyAlignment="1" applyProtection="1">
      <alignment vertical="top"/>
    </xf>
    <xf numFmtId="0" fontId="17" fillId="0" borderId="7" xfId="9" applyFont="1" applyFill="1" applyBorder="1" applyAlignment="1" applyProtection="1">
      <alignment vertical="top"/>
    </xf>
    <xf numFmtId="0" fontId="12" fillId="3" borderId="2" xfId="6" applyFont="1" applyFill="1" applyBorder="1" applyAlignment="1" applyProtection="1">
      <alignment horizontal="left" vertical="center"/>
    </xf>
    <xf numFmtId="0" fontId="12" fillId="3" borderId="3" xfId="6" applyFont="1" applyFill="1" applyBorder="1" applyAlignment="1" applyProtection="1">
      <alignment horizontal="left" vertical="center"/>
    </xf>
    <xf numFmtId="0" fontId="17" fillId="0" borderId="33" xfId="9" applyFont="1" applyFill="1" applyBorder="1" applyAlignment="1" applyProtection="1">
      <alignment vertical="top"/>
    </xf>
    <xf numFmtId="0" fontId="17" fillId="0" borderId="34" xfId="9" applyFont="1" applyFill="1" applyBorder="1" applyAlignment="1" applyProtection="1">
      <alignment vertical="top"/>
    </xf>
    <xf numFmtId="0" fontId="17" fillId="0" borderId="35" xfId="9" applyFont="1" applyFill="1" applyBorder="1" applyAlignment="1" applyProtection="1">
      <alignment vertical="top"/>
    </xf>
    <xf numFmtId="0" fontId="23" fillId="0" borderId="33" xfId="5" applyFont="1" applyFill="1" applyBorder="1" applyAlignment="1" applyProtection="1">
      <alignment horizontal="left" vertical="top" wrapText="1"/>
    </xf>
    <xf numFmtId="0" fontId="23" fillId="0" borderId="34" xfId="5" applyFont="1" applyBorder="1" applyAlignment="1">
      <alignment horizontal="left"/>
    </xf>
    <xf numFmtId="0" fontId="23" fillId="0" borderId="35" xfId="5" applyFont="1" applyBorder="1" applyAlignment="1">
      <alignment horizontal="left"/>
    </xf>
    <xf numFmtId="0" fontId="14" fillId="0" borderId="9" xfId="0" applyFont="1" applyFill="1" applyBorder="1" applyAlignment="1" applyProtection="1">
      <alignment horizontal="left" vertical="top" wrapText="1"/>
    </xf>
    <xf numFmtId="0" fontId="14" fillId="0" borderId="10" xfId="0" applyFont="1" applyFill="1" applyBorder="1" applyAlignment="1" applyProtection="1">
      <alignment horizontal="left" vertical="top" wrapText="1"/>
    </xf>
    <xf numFmtId="0" fontId="14" fillId="0" borderId="12" xfId="0" applyFont="1" applyFill="1" applyBorder="1" applyAlignment="1" applyProtection="1">
      <alignment horizontal="left" vertical="top" wrapText="1"/>
    </xf>
    <xf numFmtId="0" fontId="14" fillId="0" borderId="13" xfId="0" applyFont="1" applyFill="1" applyBorder="1" applyAlignment="1" applyProtection="1">
      <alignment horizontal="left" vertical="top"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14" fillId="0" borderId="40" xfId="0" applyFont="1" applyFill="1" applyBorder="1" applyAlignment="1">
      <alignment horizontal="left" vertical="top" wrapText="1"/>
    </xf>
    <xf numFmtId="0" fontId="14" fillId="0" borderId="4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6"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24" xfId="0" applyFont="1" applyFill="1" applyBorder="1" applyAlignment="1">
      <alignment horizontal="left" vertical="top" wrapText="1"/>
    </xf>
    <xf numFmtId="0" fontId="31" fillId="0" borderId="56" xfId="9" applyFont="1" applyFill="1" applyBorder="1" applyAlignment="1" applyProtection="1">
      <alignment vertical="top" wrapText="1"/>
    </xf>
    <xf numFmtId="0" fontId="31" fillId="0" borderId="29" xfId="9" applyFont="1" applyFill="1" applyBorder="1" applyAlignment="1" applyProtection="1">
      <alignment vertical="top" wrapText="1"/>
    </xf>
    <xf numFmtId="0" fontId="31" fillId="0" borderId="26" xfId="9" applyFont="1" applyFill="1" applyBorder="1" applyAlignment="1" applyProtection="1">
      <alignment vertical="top" wrapText="1"/>
    </xf>
    <xf numFmtId="0" fontId="31" fillId="0" borderId="57" xfId="9" applyFont="1" applyFill="1" applyBorder="1" applyAlignment="1" applyProtection="1">
      <alignment vertical="top" wrapText="1"/>
    </xf>
    <xf numFmtId="0" fontId="31" fillId="0" borderId="45" xfId="9" applyFont="1" applyFill="1" applyBorder="1" applyAlignment="1" applyProtection="1">
      <alignment vertical="top" wrapText="1"/>
    </xf>
    <xf numFmtId="0" fontId="31" fillId="0" borderId="27" xfId="9" applyFont="1" applyFill="1" applyBorder="1" applyAlignment="1" applyProtection="1">
      <alignment vertical="top" wrapText="1"/>
    </xf>
    <xf numFmtId="0" fontId="17" fillId="0" borderId="33" xfId="9" applyFont="1" applyFill="1" applyBorder="1" applyAlignment="1" applyProtection="1">
      <alignment horizontal="left" vertical="top"/>
    </xf>
    <xf numFmtId="0" fontId="17" fillId="0" borderId="34" xfId="9" applyFont="1" applyFill="1" applyBorder="1" applyAlignment="1" applyProtection="1">
      <alignment horizontal="left" vertical="top"/>
    </xf>
    <xf numFmtId="0" fontId="17" fillId="0" borderId="35" xfId="9" applyFont="1" applyFill="1" applyBorder="1" applyAlignment="1" applyProtection="1">
      <alignment horizontal="left" vertical="top"/>
    </xf>
    <xf numFmtId="0" fontId="31" fillId="0" borderId="113" xfId="9" applyFont="1" applyFill="1" applyBorder="1" applyAlignment="1" applyProtection="1">
      <alignment vertical="top" wrapText="1"/>
    </xf>
    <xf numFmtId="0" fontId="31" fillId="0" borderId="114" xfId="9" applyFont="1" applyFill="1" applyBorder="1" applyAlignment="1" applyProtection="1">
      <alignment vertical="top" wrapText="1"/>
    </xf>
    <xf numFmtId="0" fontId="31" fillId="0" borderId="115" xfId="9" applyFont="1" applyFill="1" applyBorder="1" applyAlignment="1" applyProtection="1">
      <alignment vertical="top" wrapText="1"/>
    </xf>
    <xf numFmtId="0" fontId="28" fillId="0" borderId="38" xfId="0" applyFont="1" applyFill="1" applyBorder="1" applyAlignment="1" applyProtection="1">
      <alignment vertical="top" wrapText="1"/>
    </xf>
    <xf numFmtId="0" fontId="28" fillId="0" borderId="29" xfId="0" applyFont="1" applyFill="1" applyBorder="1" applyAlignment="1" applyProtection="1">
      <alignment vertical="top" wrapText="1"/>
    </xf>
    <xf numFmtId="0" fontId="28" fillId="0" borderId="26" xfId="0" applyFont="1" applyFill="1" applyBorder="1" applyAlignment="1" applyProtection="1">
      <alignment vertical="top" wrapText="1"/>
    </xf>
    <xf numFmtId="0" fontId="28" fillId="0" borderId="40" xfId="0" applyFont="1" applyFill="1" applyBorder="1" applyAlignment="1" applyProtection="1">
      <alignment vertical="top" wrapText="1"/>
    </xf>
    <xf numFmtId="0" fontId="28" fillId="0" borderId="45" xfId="0" applyFont="1" applyFill="1" applyBorder="1" applyAlignment="1" applyProtection="1">
      <alignment vertical="top" wrapText="1"/>
    </xf>
    <xf numFmtId="0" fontId="28" fillId="0" borderId="27" xfId="0" applyFont="1" applyFill="1" applyBorder="1" applyAlignment="1" applyProtection="1">
      <alignment vertical="top" wrapText="1"/>
    </xf>
    <xf numFmtId="0" fontId="31" fillId="0" borderId="36" xfId="9" applyFont="1" applyFill="1" applyBorder="1" applyAlignment="1" applyProtection="1">
      <alignment vertical="top" wrapText="1"/>
    </xf>
    <xf numFmtId="0" fontId="31" fillId="0" borderId="28" xfId="9" applyFont="1" applyFill="1" applyBorder="1" applyAlignment="1" applyProtection="1">
      <alignment vertical="top" wrapText="1"/>
    </xf>
    <xf numFmtId="0" fontId="31" fillId="0" borderId="24" xfId="9" applyFont="1" applyFill="1" applyBorder="1" applyAlignment="1" applyProtection="1">
      <alignment vertical="top" wrapText="1"/>
    </xf>
    <xf numFmtId="0" fontId="31" fillId="0" borderId="38" xfId="9" applyFont="1" applyFill="1" applyBorder="1" applyAlignment="1" applyProtection="1">
      <alignment vertical="top" wrapText="1"/>
    </xf>
    <xf numFmtId="0" fontId="12" fillId="3" borderId="14" xfId="9" applyFont="1" applyFill="1" applyBorder="1" applyAlignment="1" applyProtection="1">
      <alignment horizontal="left" vertical="center"/>
    </xf>
    <xf numFmtId="0" fontId="12" fillId="3" borderId="15" xfId="9" applyFont="1" applyFill="1" applyBorder="1" applyAlignment="1" applyProtection="1">
      <alignment horizontal="left" vertical="center"/>
    </xf>
    <xf numFmtId="0" fontId="12" fillId="3" borderId="19" xfId="9" applyFont="1" applyFill="1" applyBorder="1" applyAlignment="1" applyProtection="1">
      <alignment horizontal="left" vertical="center"/>
    </xf>
    <xf numFmtId="0" fontId="12" fillId="3" borderId="20" xfId="9" applyFont="1" applyFill="1" applyBorder="1" applyAlignment="1" applyProtection="1">
      <alignment horizontal="left" vertical="center"/>
    </xf>
    <xf numFmtId="0" fontId="12" fillId="3" borderId="52" xfId="9" applyFont="1" applyFill="1" applyBorder="1" applyAlignment="1" applyProtection="1">
      <alignment horizontal="center" vertical="center"/>
    </xf>
    <xf numFmtId="0" fontId="12" fillId="3" borderId="51" xfId="9" applyFont="1" applyFill="1" applyBorder="1" applyAlignment="1" applyProtection="1">
      <alignment horizontal="center" vertical="center"/>
    </xf>
    <xf numFmtId="0" fontId="17" fillId="0" borderId="3" xfId="9" applyFont="1" applyFill="1" applyBorder="1" applyAlignment="1" applyProtection="1">
      <alignment horizontal="left" vertical="top"/>
    </xf>
    <xf numFmtId="0" fontId="17" fillId="0" borderId="60" xfId="9" applyFont="1" applyFill="1" applyBorder="1" applyAlignment="1" applyProtection="1">
      <alignment horizontal="left" vertical="top"/>
    </xf>
    <xf numFmtId="0" fontId="17" fillId="0" borderId="4" xfId="9" applyFont="1" applyFill="1" applyBorder="1" applyAlignment="1" applyProtection="1">
      <alignment horizontal="left" vertical="top"/>
    </xf>
    <xf numFmtId="0" fontId="12" fillId="3" borderId="64" xfId="6" applyFont="1" applyFill="1" applyBorder="1" applyAlignment="1" applyProtection="1">
      <alignment horizontal="center" vertical="center" wrapText="1"/>
    </xf>
    <xf numFmtId="0" fontId="12" fillId="3" borderId="65" xfId="6" applyFont="1" applyFill="1" applyBorder="1" applyAlignment="1" applyProtection="1">
      <alignment horizontal="center" vertical="center" wrapText="1"/>
    </xf>
    <xf numFmtId="0" fontId="12" fillId="3" borderId="69" xfId="6" applyFont="1" applyFill="1" applyBorder="1" applyAlignment="1" applyProtection="1">
      <alignment horizontal="center" vertical="center" wrapText="1"/>
    </xf>
    <xf numFmtId="0" fontId="12" fillId="3" borderId="75"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3" borderId="119" xfId="6" applyFont="1" applyFill="1" applyBorder="1" applyAlignment="1" applyProtection="1">
      <alignment horizontal="center" vertical="center" wrapText="1"/>
    </xf>
    <xf numFmtId="0" fontId="12"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31" fillId="0" borderId="85" xfId="9" applyFont="1" applyFill="1" applyBorder="1" applyAlignment="1" applyProtection="1">
      <alignment horizontal="left" vertical="center" wrapText="1"/>
    </xf>
    <xf numFmtId="0" fontId="31" fillId="0" borderId="86" xfId="9" applyFont="1" applyFill="1" applyBorder="1" applyAlignment="1" applyProtection="1">
      <alignment horizontal="left" vertical="center" wrapText="1"/>
    </xf>
    <xf numFmtId="0" fontId="31" fillId="0" borderId="77" xfId="9" applyFont="1" applyFill="1" applyBorder="1" applyAlignment="1" applyProtection="1">
      <alignment horizontal="left" vertical="center" wrapText="1"/>
    </xf>
    <xf numFmtId="0" fontId="17" fillId="0" borderId="79" xfId="9" applyFont="1" applyFill="1" applyBorder="1" applyAlignment="1" applyProtection="1">
      <alignment horizontal="left" vertical="top"/>
    </xf>
    <xf numFmtId="0" fontId="17" fillId="0" borderId="80" xfId="9" applyFont="1" applyFill="1" applyBorder="1" applyAlignment="1" applyProtection="1">
      <alignment horizontal="left" vertical="top"/>
    </xf>
    <xf numFmtId="0" fontId="17" fillId="0" borderId="81" xfId="9" applyFont="1" applyFill="1" applyBorder="1" applyAlignment="1" applyProtection="1">
      <alignment horizontal="left" vertical="top"/>
    </xf>
    <xf numFmtId="0" fontId="31" fillId="0" borderId="82" xfId="9" applyFont="1" applyFill="1" applyBorder="1" applyAlignment="1" applyProtection="1">
      <alignment horizontal="left" vertical="center" wrapText="1"/>
    </xf>
    <xf numFmtId="0" fontId="31" fillId="0" borderId="83" xfId="9" applyFont="1" applyFill="1" applyBorder="1" applyAlignment="1" applyProtection="1">
      <alignment horizontal="left" vertical="center" wrapText="1"/>
    </xf>
    <xf numFmtId="0" fontId="31" fillId="0" borderId="76" xfId="9" applyFont="1" applyFill="1" applyBorder="1" applyAlignment="1" applyProtection="1">
      <alignment horizontal="left" vertical="center" wrapText="1"/>
    </xf>
    <xf numFmtId="0" fontId="31" fillId="0" borderId="87" xfId="9" applyFont="1" applyFill="1" applyBorder="1" applyAlignment="1" applyProtection="1">
      <alignment horizontal="left" vertical="center" wrapText="1"/>
    </xf>
    <xf numFmtId="0" fontId="31" fillId="0" borderId="88" xfId="9" applyFont="1" applyFill="1" applyBorder="1" applyAlignment="1" applyProtection="1">
      <alignment horizontal="left" vertical="center" wrapText="1"/>
    </xf>
    <xf numFmtId="0" fontId="31" fillId="0" borderId="78" xfId="9" applyFont="1" applyFill="1" applyBorder="1" applyAlignment="1" applyProtection="1">
      <alignment horizontal="left" vertical="center" wrapText="1"/>
    </xf>
    <xf numFmtId="0" fontId="12" fillId="3" borderId="67" xfId="6" applyFont="1" applyFill="1" applyBorder="1" applyAlignment="1" applyProtection="1">
      <alignment horizontal="center" vertical="center" wrapText="1"/>
    </xf>
    <xf numFmtId="0" fontId="12" fillId="3" borderId="66" xfId="6" applyFont="1" applyFill="1" applyBorder="1" applyAlignment="1" applyProtection="1">
      <alignment horizontal="center" vertical="center" wrapText="1"/>
    </xf>
    <xf numFmtId="0" fontId="17" fillId="0" borderId="2" xfId="9" applyFont="1" applyFill="1" applyBorder="1" applyAlignment="1" applyProtection="1">
      <alignment horizontal="left" vertical="top"/>
    </xf>
    <xf numFmtId="0" fontId="31" fillId="0" borderId="0" xfId="9" applyFont="1" applyFill="1" applyBorder="1" applyAlignment="1" applyProtection="1">
      <alignment horizontal="left" vertical="center" wrapText="1"/>
    </xf>
    <xf numFmtId="0" fontId="17" fillId="0" borderId="60" xfId="9" applyFont="1" applyFill="1" applyBorder="1" applyAlignment="1" applyProtection="1">
      <alignment vertical="top"/>
    </xf>
    <xf numFmtId="0" fontId="31" fillId="0" borderId="33" xfId="9" applyFont="1" applyFill="1" applyBorder="1" applyAlignment="1" applyProtection="1">
      <alignment vertical="center" wrapText="1"/>
    </xf>
    <xf numFmtId="0" fontId="31" fillId="0" borderId="34" xfId="9" applyFont="1" applyFill="1" applyBorder="1" applyAlignment="1" applyProtection="1">
      <alignment vertical="center" wrapText="1"/>
    </xf>
    <xf numFmtId="0" fontId="31" fillId="0" borderId="35" xfId="9" applyFont="1" applyFill="1" applyBorder="1" applyAlignment="1" applyProtection="1">
      <alignment vertical="center"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12"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cellXfs>
  <cellStyles count="25898">
    <cellStyle name="]_x000d__x000a_Zoomed=1_x000d__x000a_Row=0_x000d__x000a_Column=0_x000d__x000a_Height=0_x000d__x000a_Width=0_x000d__x000a_FontName=FoxFont_x000d__x000a_FontStyle=0_x000d__x000a_FontSize=9_x000d__x000a_PrtFontName=FoxPrin" xfId="207"/>
    <cellStyle name="]_x000d__x000a_Zoomed=1_x000d__x000a_Row=0_x000d__x000a_Column=0_x000d__x000a_Height=0_x000d__x000a_Width=0_x000d__x000a_FontName=FoxFont_x000d__x000a_FontStyle=0_x000d__x000a_FontSize=9_x000d__x000a_PrtFontName=FoxPrin 2 2" xfId="6066"/>
    <cellStyle name="20% - Accent1 2" xfId="208"/>
    <cellStyle name="20% - Accent1 3" xfId="6067"/>
    <cellStyle name="20% - Accent1 4" xfId="12698"/>
    <cellStyle name="20% - Accent1 5" xfId="12699"/>
    <cellStyle name="20% - Accent2 2" xfId="209"/>
    <cellStyle name="20% - Accent2 3" xfId="6068"/>
    <cellStyle name="20% - Accent2 4" xfId="12700"/>
    <cellStyle name="20% - Accent2 5" xfId="12701"/>
    <cellStyle name="20% - Accent3 2" xfId="210"/>
    <cellStyle name="20% - Accent3 3" xfId="6069"/>
    <cellStyle name="20% - Accent3 4" xfId="12702"/>
    <cellStyle name="20% - Accent3 5" xfId="12703"/>
    <cellStyle name="20% - Accent4 2" xfId="211"/>
    <cellStyle name="20% - Accent4 3" xfId="6070"/>
    <cellStyle name="20% - Accent4 4" xfId="12704"/>
    <cellStyle name="20% - Accent4 5" xfId="12705"/>
    <cellStyle name="20% - Accent5 2" xfId="212"/>
    <cellStyle name="20% - Accent5 3" xfId="6071"/>
    <cellStyle name="20% - Accent5 4" xfId="12706"/>
    <cellStyle name="20% - Accent5 5" xfId="12707"/>
    <cellStyle name="20% - Accent6 2" xfId="213"/>
    <cellStyle name="20% - Accent6 3" xfId="6072"/>
    <cellStyle name="20% - Accent6 4" xfId="12708"/>
    <cellStyle name="20% - Accent6 5" xfId="12709"/>
    <cellStyle name="40% - Accent1 2" xfId="214"/>
    <cellStyle name="40% - Accent1 3" xfId="6073"/>
    <cellStyle name="40% - Accent1 4" xfId="12710"/>
    <cellStyle name="40% - Accent1 5" xfId="12711"/>
    <cellStyle name="40% - Accent2 2" xfId="215"/>
    <cellStyle name="40% - Accent2 3" xfId="6074"/>
    <cellStyle name="40% - Accent2 4" xfId="12712"/>
    <cellStyle name="40% - Accent2 5" xfId="12713"/>
    <cellStyle name="40% - Accent3 2" xfId="216"/>
    <cellStyle name="40% - Accent3 3" xfId="6075"/>
    <cellStyle name="40% - Accent3 4" xfId="12714"/>
    <cellStyle name="40% - Accent3 5" xfId="12715"/>
    <cellStyle name="40% - Accent4 2" xfId="217"/>
    <cellStyle name="40% - Accent4 3" xfId="6076"/>
    <cellStyle name="40% - Accent4 4" xfId="12716"/>
    <cellStyle name="40% - Accent4 5" xfId="12717"/>
    <cellStyle name="40% - Accent5 2" xfId="218"/>
    <cellStyle name="40% - Accent5 3" xfId="6077"/>
    <cellStyle name="40% - Accent5 4" xfId="12718"/>
    <cellStyle name="40% - Accent5 5" xfId="12719"/>
    <cellStyle name="40% - Accent6 2" xfId="219"/>
    <cellStyle name="40% - Accent6 3" xfId="6078"/>
    <cellStyle name="40% - Accent6 4" xfId="12720"/>
    <cellStyle name="40% - Accent6 5" xfId="12721"/>
    <cellStyle name="60% - Accent1 2" xfId="220"/>
    <cellStyle name="60% - Accent2 2" xfId="221"/>
    <cellStyle name="60% - Accent3 2" xfId="222"/>
    <cellStyle name="60% - Accent4 2" xfId="223"/>
    <cellStyle name="60% - Accent5 2" xfId="224"/>
    <cellStyle name="60% - Accent6 2" xfId="225"/>
    <cellStyle name="Accent1 2" xfId="226"/>
    <cellStyle name="Accent2 2" xfId="227"/>
    <cellStyle name="Accent3 2" xfId="228"/>
    <cellStyle name="Accent4 2" xfId="229"/>
    <cellStyle name="Accent5 2" xfId="230"/>
    <cellStyle name="Accent6 2" xfId="231"/>
    <cellStyle name="Att1" xfId="14"/>
    <cellStyle name="Att1 2" xfId="15"/>
    <cellStyle name="Bad 2" xfId="232"/>
    <cellStyle name="bold_text" xfId="16"/>
    <cellStyle name="boldbluetxt_green" xfId="17"/>
    <cellStyle name="box" xfId="18"/>
    <cellStyle name="box 2" xfId="19"/>
    <cellStyle name="Calculation 10" xfId="20"/>
    <cellStyle name="Calculation 10 10" xfId="12722"/>
    <cellStyle name="Calculation 10 11" xfId="12723"/>
    <cellStyle name="Calculation 10 12" xfId="12724"/>
    <cellStyle name="Calculation 10 13" xfId="12725"/>
    <cellStyle name="Calculation 10 14" xfId="12726"/>
    <cellStyle name="Calculation 10 2" xfId="12727"/>
    <cellStyle name="Calculation 10 2 10" xfId="12728"/>
    <cellStyle name="Calculation 10 2 2" xfId="12729"/>
    <cellStyle name="Calculation 10 2 3" xfId="12730"/>
    <cellStyle name="Calculation 10 2 4" xfId="12731"/>
    <cellStyle name="Calculation 10 2 5" xfId="12732"/>
    <cellStyle name="Calculation 10 2 6" xfId="12733"/>
    <cellStyle name="Calculation 10 2 7" xfId="12734"/>
    <cellStyle name="Calculation 10 2 8" xfId="12735"/>
    <cellStyle name="Calculation 10 2 9" xfId="12736"/>
    <cellStyle name="Calculation 10 3" xfId="12737"/>
    <cellStyle name="Calculation 10 3 10" xfId="12738"/>
    <cellStyle name="Calculation 10 3 2" xfId="12739"/>
    <cellStyle name="Calculation 10 3 3" xfId="12740"/>
    <cellStyle name="Calculation 10 3 4" xfId="12741"/>
    <cellStyle name="Calculation 10 3 5" xfId="12742"/>
    <cellStyle name="Calculation 10 3 6" xfId="12743"/>
    <cellStyle name="Calculation 10 3 7" xfId="12744"/>
    <cellStyle name="Calculation 10 3 8" xfId="12745"/>
    <cellStyle name="Calculation 10 3 9" xfId="12746"/>
    <cellStyle name="Calculation 10 4" xfId="12747"/>
    <cellStyle name="Calculation 10 5" xfId="12748"/>
    <cellStyle name="Calculation 10 6" xfId="12749"/>
    <cellStyle name="Calculation 10 7" xfId="12750"/>
    <cellStyle name="Calculation 10 8" xfId="12751"/>
    <cellStyle name="Calculation 10 9" xfId="12752"/>
    <cellStyle name="Calculation 11" xfId="21"/>
    <cellStyle name="Calculation 11 10" xfId="12753"/>
    <cellStyle name="Calculation 11 11" xfId="12754"/>
    <cellStyle name="Calculation 11 12" xfId="12755"/>
    <cellStyle name="Calculation 11 13" xfId="12756"/>
    <cellStyle name="Calculation 11 14" xfId="12757"/>
    <cellStyle name="Calculation 11 2" xfId="12758"/>
    <cellStyle name="Calculation 11 2 10" xfId="12759"/>
    <cellStyle name="Calculation 11 2 2" xfId="12760"/>
    <cellStyle name="Calculation 11 2 3" xfId="12761"/>
    <cellStyle name="Calculation 11 2 4" xfId="12762"/>
    <cellStyle name="Calculation 11 2 5" xfId="12763"/>
    <cellStyle name="Calculation 11 2 6" xfId="12764"/>
    <cellStyle name="Calculation 11 2 7" xfId="12765"/>
    <cellStyle name="Calculation 11 2 8" xfId="12766"/>
    <cellStyle name="Calculation 11 2 9" xfId="12767"/>
    <cellStyle name="Calculation 11 3" xfId="12768"/>
    <cellStyle name="Calculation 11 3 10" xfId="12769"/>
    <cellStyle name="Calculation 11 3 2" xfId="12770"/>
    <cellStyle name="Calculation 11 3 3" xfId="12771"/>
    <cellStyle name="Calculation 11 3 4" xfId="12772"/>
    <cellStyle name="Calculation 11 3 5" xfId="12773"/>
    <cellStyle name="Calculation 11 3 6" xfId="12774"/>
    <cellStyle name="Calculation 11 3 7" xfId="12775"/>
    <cellStyle name="Calculation 11 3 8" xfId="12776"/>
    <cellStyle name="Calculation 11 3 9" xfId="12777"/>
    <cellStyle name="Calculation 11 4" xfId="12778"/>
    <cellStyle name="Calculation 11 5" xfId="12779"/>
    <cellStyle name="Calculation 11 6" xfId="12780"/>
    <cellStyle name="Calculation 11 7" xfId="12781"/>
    <cellStyle name="Calculation 11 8" xfId="12782"/>
    <cellStyle name="Calculation 11 9" xfId="12783"/>
    <cellStyle name="Calculation 12" xfId="22"/>
    <cellStyle name="Calculation 12 10" xfId="12784"/>
    <cellStyle name="Calculation 12 11" xfId="12785"/>
    <cellStyle name="Calculation 12 12" xfId="12786"/>
    <cellStyle name="Calculation 12 13" xfId="12787"/>
    <cellStyle name="Calculation 12 14" xfId="12788"/>
    <cellStyle name="Calculation 12 2" xfId="12789"/>
    <cellStyle name="Calculation 12 2 10" xfId="12790"/>
    <cellStyle name="Calculation 12 2 2" xfId="12791"/>
    <cellStyle name="Calculation 12 2 3" xfId="12792"/>
    <cellStyle name="Calculation 12 2 4" xfId="12793"/>
    <cellStyle name="Calculation 12 2 5" xfId="12794"/>
    <cellStyle name="Calculation 12 2 6" xfId="12795"/>
    <cellStyle name="Calculation 12 2 7" xfId="12796"/>
    <cellStyle name="Calculation 12 2 8" xfId="12797"/>
    <cellStyle name="Calculation 12 2 9" xfId="12798"/>
    <cellStyle name="Calculation 12 3" xfId="12799"/>
    <cellStyle name="Calculation 12 3 10" xfId="12800"/>
    <cellStyle name="Calculation 12 3 2" xfId="12801"/>
    <cellStyle name="Calculation 12 3 3" xfId="12802"/>
    <cellStyle name="Calculation 12 3 4" xfId="12803"/>
    <cellStyle name="Calculation 12 3 5" xfId="12804"/>
    <cellStyle name="Calculation 12 3 6" xfId="12805"/>
    <cellStyle name="Calculation 12 3 7" xfId="12806"/>
    <cellStyle name="Calculation 12 3 8" xfId="12807"/>
    <cellStyle name="Calculation 12 3 9" xfId="12808"/>
    <cellStyle name="Calculation 12 4" xfId="12809"/>
    <cellStyle name="Calculation 12 5" xfId="12810"/>
    <cellStyle name="Calculation 12 6" xfId="12811"/>
    <cellStyle name="Calculation 12 7" xfId="12812"/>
    <cellStyle name="Calculation 12 8" xfId="12813"/>
    <cellStyle name="Calculation 12 9" xfId="12814"/>
    <cellStyle name="Calculation 13" xfId="23"/>
    <cellStyle name="Calculation 13 10" xfId="12815"/>
    <cellStyle name="Calculation 13 11" xfId="12816"/>
    <cellStyle name="Calculation 13 12" xfId="12817"/>
    <cellStyle name="Calculation 13 13" xfId="12818"/>
    <cellStyle name="Calculation 13 14" xfId="12819"/>
    <cellStyle name="Calculation 13 2" xfId="12820"/>
    <cellStyle name="Calculation 13 2 10" xfId="12821"/>
    <cellStyle name="Calculation 13 2 2" xfId="12822"/>
    <cellStyle name="Calculation 13 2 3" xfId="12823"/>
    <cellStyle name="Calculation 13 2 4" xfId="12824"/>
    <cellStyle name="Calculation 13 2 5" xfId="12825"/>
    <cellStyle name="Calculation 13 2 6" xfId="12826"/>
    <cellStyle name="Calculation 13 2 7" xfId="12827"/>
    <cellStyle name="Calculation 13 2 8" xfId="12828"/>
    <cellStyle name="Calculation 13 2 9" xfId="12829"/>
    <cellStyle name="Calculation 13 3" xfId="12830"/>
    <cellStyle name="Calculation 13 3 10" xfId="12831"/>
    <cellStyle name="Calculation 13 3 2" xfId="12832"/>
    <cellStyle name="Calculation 13 3 3" xfId="12833"/>
    <cellStyle name="Calculation 13 3 4" xfId="12834"/>
    <cellStyle name="Calculation 13 3 5" xfId="12835"/>
    <cellStyle name="Calculation 13 3 6" xfId="12836"/>
    <cellStyle name="Calculation 13 3 7" xfId="12837"/>
    <cellStyle name="Calculation 13 3 8" xfId="12838"/>
    <cellStyle name="Calculation 13 3 9" xfId="12839"/>
    <cellStyle name="Calculation 13 4" xfId="12840"/>
    <cellStyle name="Calculation 13 5" xfId="12841"/>
    <cellStyle name="Calculation 13 6" xfId="12842"/>
    <cellStyle name="Calculation 13 7" xfId="12843"/>
    <cellStyle name="Calculation 13 8" xfId="12844"/>
    <cellStyle name="Calculation 13 9" xfId="12845"/>
    <cellStyle name="Calculation 14" xfId="24"/>
    <cellStyle name="Calculation 14 10" xfId="12846"/>
    <cellStyle name="Calculation 14 11" xfId="12847"/>
    <cellStyle name="Calculation 14 12" xfId="12848"/>
    <cellStyle name="Calculation 14 13" xfId="12849"/>
    <cellStyle name="Calculation 14 14" xfId="12850"/>
    <cellStyle name="Calculation 14 2" xfId="12851"/>
    <cellStyle name="Calculation 14 2 10" xfId="12852"/>
    <cellStyle name="Calculation 14 2 2" xfId="12853"/>
    <cellStyle name="Calculation 14 2 3" xfId="12854"/>
    <cellStyle name="Calculation 14 2 4" xfId="12855"/>
    <cellStyle name="Calculation 14 2 5" xfId="12856"/>
    <cellStyle name="Calculation 14 2 6" xfId="12857"/>
    <cellStyle name="Calculation 14 2 7" xfId="12858"/>
    <cellStyle name="Calculation 14 2 8" xfId="12859"/>
    <cellStyle name="Calculation 14 2 9" xfId="12860"/>
    <cellStyle name="Calculation 14 3" xfId="12861"/>
    <cellStyle name="Calculation 14 3 10" xfId="12862"/>
    <cellStyle name="Calculation 14 3 2" xfId="12863"/>
    <cellStyle name="Calculation 14 3 3" xfId="12864"/>
    <cellStyle name="Calculation 14 3 4" xfId="12865"/>
    <cellStyle name="Calculation 14 3 5" xfId="12866"/>
    <cellStyle name="Calculation 14 3 6" xfId="12867"/>
    <cellStyle name="Calculation 14 3 7" xfId="12868"/>
    <cellStyle name="Calculation 14 3 8" xfId="12869"/>
    <cellStyle name="Calculation 14 3 9" xfId="12870"/>
    <cellStyle name="Calculation 14 4" xfId="12871"/>
    <cellStyle name="Calculation 14 5" xfId="12872"/>
    <cellStyle name="Calculation 14 6" xfId="12873"/>
    <cellStyle name="Calculation 14 7" xfId="12874"/>
    <cellStyle name="Calculation 14 8" xfId="12875"/>
    <cellStyle name="Calculation 14 9" xfId="12876"/>
    <cellStyle name="Calculation 15" xfId="12877"/>
    <cellStyle name="Calculation 16" xfId="12878"/>
    <cellStyle name="Calculation 17" xfId="12879"/>
    <cellStyle name="Calculation 2" xfId="25"/>
    <cellStyle name="Calculation 2 10" xfId="374"/>
    <cellStyle name="Calculation 2 10 10" xfId="12881"/>
    <cellStyle name="Calculation 2 10 2" xfId="641"/>
    <cellStyle name="Calculation 2 10 2 2" xfId="2328"/>
    <cellStyle name="Calculation 2 10 2 2 2" xfId="8672"/>
    <cellStyle name="Calculation 2 10 2 2 2 2" xfId="12882"/>
    <cellStyle name="Calculation 2 10 2 2 3" xfId="10763"/>
    <cellStyle name="Calculation 2 10 2 2 3 2" xfId="12883"/>
    <cellStyle name="Calculation 2 10 2 2 4" xfId="12884"/>
    <cellStyle name="Calculation 2 10 2 2_Table 2D depn" xfId="12885"/>
    <cellStyle name="Calculation 2 10 2 3" xfId="3696"/>
    <cellStyle name="Calculation 2 10 2 3 2" xfId="6764"/>
    <cellStyle name="Calculation 2 10 2 3 2 2" xfId="12886"/>
    <cellStyle name="Calculation 2 10 2 3 3" xfId="12887"/>
    <cellStyle name="Calculation 2 10 2 3_Table 2D depn" xfId="12888"/>
    <cellStyle name="Calculation 2 10 2 4" xfId="7238"/>
    <cellStyle name="Calculation 2 10 2 4 2" xfId="12889"/>
    <cellStyle name="Calculation 2 10 2 5" xfId="12890"/>
    <cellStyle name="Calculation 2 10 2_Table 2D depn" xfId="12891"/>
    <cellStyle name="Calculation 2 10 3" xfId="916"/>
    <cellStyle name="Calculation 2 10 3 2" xfId="2594"/>
    <cellStyle name="Calculation 2 10 3 2 2" xfId="8936"/>
    <cellStyle name="Calculation 2 10 3 2 2 2" xfId="12892"/>
    <cellStyle name="Calculation 2 10 3 2 3" xfId="12004"/>
    <cellStyle name="Calculation 2 10 3 2 3 2" xfId="12893"/>
    <cellStyle name="Calculation 2 10 3 2 4" xfId="12894"/>
    <cellStyle name="Calculation 2 10 3 2_Table 2D depn" xfId="12895"/>
    <cellStyle name="Calculation 2 10 3 3" xfId="3971"/>
    <cellStyle name="Calculation 2 10 3 3 2" xfId="11993"/>
    <cellStyle name="Calculation 2 10 3 3 2 2" xfId="12896"/>
    <cellStyle name="Calculation 2 10 3 3 3" xfId="12897"/>
    <cellStyle name="Calculation 2 10 3 3_Table 2D depn" xfId="12898"/>
    <cellStyle name="Calculation 2 10 3 4" xfId="10297"/>
    <cellStyle name="Calculation 2 10 3 4 2" xfId="12899"/>
    <cellStyle name="Calculation 2 10 3 5" xfId="12900"/>
    <cellStyle name="Calculation 2 10 3_Table 2D depn" xfId="12901"/>
    <cellStyle name="Calculation 2 10 4" xfId="1167"/>
    <cellStyle name="Calculation 2 10 4 2" xfId="2836"/>
    <cellStyle name="Calculation 2 10 4 2 2" xfId="9178"/>
    <cellStyle name="Calculation 2 10 4 2 2 2" xfId="12902"/>
    <cellStyle name="Calculation 2 10 4 2 3" xfId="11684"/>
    <cellStyle name="Calculation 2 10 4 2 3 2" xfId="12903"/>
    <cellStyle name="Calculation 2 10 4 2 4" xfId="12904"/>
    <cellStyle name="Calculation 2 10 4 2_Table 2D depn" xfId="12905"/>
    <cellStyle name="Calculation 2 10 4 3" xfId="4222"/>
    <cellStyle name="Calculation 2 10 4 3 2" xfId="9687"/>
    <cellStyle name="Calculation 2 10 4 3 2 2" xfId="12906"/>
    <cellStyle name="Calculation 2 10 4 3 3" xfId="12907"/>
    <cellStyle name="Calculation 2 10 4 3_Table 2D depn" xfId="12908"/>
    <cellStyle name="Calculation 2 10 4 4" xfId="6770"/>
    <cellStyle name="Calculation 2 10 4 4 2" xfId="12909"/>
    <cellStyle name="Calculation 2 10 4 5" xfId="12910"/>
    <cellStyle name="Calculation 2 10 4_Table 2D depn" xfId="12911"/>
    <cellStyle name="Calculation 2 10 5" xfId="1423"/>
    <cellStyle name="Calculation 2 10 5 2" xfId="3080"/>
    <cellStyle name="Calculation 2 10 5 2 2" xfId="9421"/>
    <cellStyle name="Calculation 2 10 5 2 2 2" xfId="12912"/>
    <cellStyle name="Calculation 2 10 5 2 3" xfId="7632"/>
    <cellStyle name="Calculation 2 10 5 2 3 2" xfId="12913"/>
    <cellStyle name="Calculation 2 10 5 2 4" xfId="12914"/>
    <cellStyle name="Calculation 2 10 5 2_Table 2D depn" xfId="12915"/>
    <cellStyle name="Calculation 2 10 5 3" xfId="4478"/>
    <cellStyle name="Calculation 2 10 5 3 2" xfId="12587"/>
    <cellStyle name="Calculation 2 10 5 3 2 2" xfId="12916"/>
    <cellStyle name="Calculation 2 10 5 3 3" xfId="12917"/>
    <cellStyle name="Calculation 2 10 5 3_Table 2D depn" xfId="12918"/>
    <cellStyle name="Calculation 2 10 5 4" xfId="10289"/>
    <cellStyle name="Calculation 2 10 5 4 2" xfId="12919"/>
    <cellStyle name="Calculation 2 10 5 5" xfId="12920"/>
    <cellStyle name="Calculation 2 10 5_Table 2D depn" xfId="12921"/>
    <cellStyle name="Calculation 2 10 6" xfId="1674"/>
    <cellStyle name="Calculation 2 10 6 2" xfId="3322"/>
    <cellStyle name="Calculation 2 10 6 2 2" xfId="9663"/>
    <cellStyle name="Calculation 2 10 6 2 2 2" xfId="12922"/>
    <cellStyle name="Calculation 2 10 6 2 3" xfId="9057"/>
    <cellStyle name="Calculation 2 10 6 2 3 2" xfId="12923"/>
    <cellStyle name="Calculation 2 10 6 2 4" xfId="12924"/>
    <cellStyle name="Calculation 2 10 6 2_Table 2D depn" xfId="12925"/>
    <cellStyle name="Calculation 2 10 6 3" xfId="4729"/>
    <cellStyle name="Calculation 2 10 6 3 2" xfId="6689"/>
    <cellStyle name="Calculation 2 10 6 3 2 2" xfId="12926"/>
    <cellStyle name="Calculation 2 10 6 3 3" xfId="12927"/>
    <cellStyle name="Calculation 2 10 6 3_Table 2D depn" xfId="12928"/>
    <cellStyle name="Calculation 2 10 6 4" xfId="10514"/>
    <cellStyle name="Calculation 2 10 6 4 2" xfId="12929"/>
    <cellStyle name="Calculation 2 10 6 5" xfId="12930"/>
    <cellStyle name="Calculation 2 10 6_Table 2D depn" xfId="12931"/>
    <cellStyle name="Calculation 2 10 7" xfId="2066"/>
    <cellStyle name="Calculation 2 10 7 2" xfId="8414"/>
    <cellStyle name="Calculation 2 10 7 2 2" xfId="12932"/>
    <cellStyle name="Calculation 2 10 7 3" xfId="11346"/>
    <cellStyle name="Calculation 2 10 7 3 2" xfId="12933"/>
    <cellStyle name="Calculation 2 10 7 4" xfId="12934"/>
    <cellStyle name="Calculation 2 10 7_Table 2D depn" xfId="12935"/>
    <cellStyle name="Calculation 2 10 8" xfId="2951"/>
    <cellStyle name="Calculation 2 10 8 2" xfId="10722"/>
    <cellStyle name="Calculation 2 10 8 2 2" xfId="12936"/>
    <cellStyle name="Calculation 2 10 8 3" xfId="12937"/>
    <cellStyle name="Calculation 2 10 8_Table 2D depn" xfId="12938"/>
    <cellStyle name="Calculation 2 10 9" xfId="12311"/>
    <cellStyle name="Calculation 2 10 9 2" xfId="12939"/>
    <cellStyle name="Calculation 2 10_4F" xfId="12880"/>
    <cellStyle name="Calculation 2 11" xfId="366"/>
    <cellStyle name="Calculation 2 11 10" xfId="12941"/>
    <cellStyle name="Calculation 2 11 2" xfId="632"/>
    <cellStyle name="Calculation 2 11 2 2" xfId="2319"/>
    <cellStyle name="Calculation 2 11 2 2 2" xfId="8663"/>
    <cellStyle name="Calculation 2 11 2 2 2 2" xfId="12942"/>
    <cellStyle name="Calculation 2 11 2 2 3" xfId="7335"/>
    <cellStyle name="Calculation 2 11 2 2 3 2" xfId="12943"/>
    <cellStyle name="Calculation 2 11 2 2 4" xfId="12944"/>
    <cellStyle name="Calculation 2 11 2 2_Table 2D depn" xfId="12945"/>
    <cellStyle name="Calculation 2 11 2 3" xfId="3687"/>
    <cellStyle name="Calculation 2 11 2 3 2" xfId="12137"/>
    <cellStyle name="Calculation 2 11 2 3 2 2" xfId="12946"/>
    <cellStyle name="Calculation 2 11 2 3 3" xfId="12947"/>
    <cellStyle name="Calculation 2 11 2 3_Table 2D depn" xfId="12948"/>
    <cellStyle name="Calculation 2 11 2 4" xfId="6691"/>
    <cellStyle name="Calculation 2 11 2 4 2" xfId="12949"/>
    <cellStyle name="Calculation 2 11 2 5" xfId="12950"/>
    <cellStyle name="Calculation 2 11 2_Table 2D depn" xfId="12951"/>
    <cellStyle name="Calculation 2 11 3" xfId="907"/>
    <cellStyle name="Calculation 2 11 3 2" xfId="2585"/>
    <cellStyle name="Calculation 2 11 3 2 2" xfId="8927"/>
    <cellStyle name="Calculation 2 11 3 2 2 2" xfId="12952"/>
    <cellStyle name="Calculation 2 11 3 2 3" xfId="7398"/>
    <cellStyle name="Calculation 2 11 3 2 3 2" xfId="12953"/>
    <cellStyle name="Calculation 2 11 3 2 4" xfId="12954"/>
    <cellStyle name="Calculation 2 11 3 2_Table 2D depn" xfId="12955"/>
    <cellStyle name="Calculation 2 11 3 3" xfId="3962"/>
    <cellStyle name="Calculation 2 11 3 3 2" xfId="7432"/>
    <cellStyle name="Calculation 2 11 3 3 2 2" xfId="12956"/>
    <cellStyle name="Calculation 2 11 3 3 3" xfId="12957"/>
    <cellStyle name="Calculation 2 11 3 3_Table 2D depn" xfId="12958"/>
    <cellStyle name="Calculation 2 11 3 4" xfId="10882"/>
    <cellStyle name="Calculation 2 11 3 4 2" xfId="12959"/>
    <cellStyle name="Calculation 2 11 3 5" xfId="12960"/>
    <cellStyle name="Calculation 2 11 3_Table 2D depn" xfId="12961"/>
    <cellStyle name="Calculation 2 11 4" xfId="347"/>
    <cellStyle name="Calculation 2 11 4 2" xfId="2045"/>
    <cellStyle name="Calculation 2 11 4 2 2" xfId="8393"/>
    <cellStyle name="Calculation 2 11 4 2 2 2" xfId="12962"/>
    <cellStyle name="Calculation 2 11 4 2 3" xfId="11084"/>
    <cellStyle name="Calculation 2 11 4 2 3 2" xfId="12963"/>
    <cellStyle name="Calculation 2 11 4 2 4" xfId="12964"/>
    <cellStyle name="Calculation 2 11 4 2_Table 2D depn" xfId="12965"/>
    <cellStyle name="Calculation 2 11 4 3" xfId="2714"/>
    <cellStyle name="Calculation 2 11 4 3 2" xfId="11408"/>
    <cellStyle name="Calculation 2 11 4 3 2 2" xfId="12966"/>
    <cellStyle name="Calculation 2 11 4 3 3" xfId="12967"/>
    <cellStyle name="Calculation 2 11 4 3_Table 2D depn" xfId="12968"/>
    <cellStyle name="Calculation 2 11 4 4" xfId="11907"/>
    <cellStyle name="Calculation 2 11 4 4 2" xfId="12969"/>
    <cellStyle name="Calculation 2 11 4 5" xfId="12970"/>
    <cellStyle name="Calculation 2 11 4_Table 2D depn" xfId="12971"/>
    <cellStyle name="Calculation 2 11 5" xfId="1414"/>
    <cellStyle name="Calculation 2 11 5 2" xfId="3071"/>
    <cellStyle name="Calculation 2 11 5 2 2" xfId="9412"/>
    <cellStyle name="Calculation 2 11 5 2 2 2" xfId="12972"/>
    <cellStyle name="Calculation 2 11 5 2 3" xfId="10117"/>
    <cellStyle name="Calculation 2 11 5 2 3 2" xfId="12973"/>
    <cellStyle name="Calculation 2 11 5 2 4" xfId="12974"/>
    <cellStyle name="Calculation 2 11 5 2_Table 2D depn" xfId="12975"/>
    <cellStyle name="Calculation 2 11 5 3" xfId="4469"/>
    <cellStyle name="Calculation 2 11 5 3 2" xfId="11898"/>
    <cellStyle name="Calculation 2 11 5 3 2 2" xfId="12976"/>
    <cellStyle name="Calculation 2 11 5 3 3" xfId="12977"/>
    <cellStyle name="Calculation 2 11 5 3_Table 2D depn" xfId="12978"/>
    <cellStyle name="Calculation 2 11 5 4" xfId="7251"/>
    <cellStyle name="Calculation 2 11 5 4 2" xfId="12979"/>
    <cellStyle name="Calculation 2 11 5 5" xfId="12980"/>
    <cellStyle name="Calculation 2 11 5_Table 2D depn" xfId="12981"/>
    <cellStyle name="Calculation 2 11 6" xfId="329"/>
    <cellStyle name="Calculation 2 11 6 2" xfId="2027"/>
    <cellStyle name="Calculation 2 11 6 2 2" xfId="8375"/>
    <cellStyle name="Calculation 2 11 6 2 2 2" xfId="12982"/>
    <cellStyle name="Calculation 2 11 6 2 3" xfId="10064"/>
    <cellStyle name="Calculation 2 11 6 2 3 2" xfId="12983"/>
    <cellStyle name="Calculation 2 11 6 2 4" xfId="12984"/>
    <cellStyle name="Calculation 2 11 6 2_Table 2D depn" xfId="12985"/>
    <cellStyle name="Calculation 2 11 6 3" xfId="2618"/>
    <cellStyle name="Calculation 2 11 6 3 2" xfId="7841"/>
    <cellStyle name="Calculation 2 11 6 3 2 2" xfId="12986"/>
    <cellStyle name="Calculation 2 11 6 3 3" xfId="12987"/>
    <cellStyle name="Calculation 2 11 6 3_Table 2D depn" xfId="12988"/>
    <cellStyle name="Calculation 2 11 6 4" xfId="8164"/>
    <cellStyle name="Calculation 2 11 6 4 2" xfId="12989"/>
    <cellStyle name="Calculation 2 11 6 5" xfId="12990"/>
    <cellStyle name="Calculation 2 11 6_Table 2D depn" xfId="12991"/>
    <cellStyle name="Calculation 2 11 7" xfId="2057"/>
    <cellStyle name="Calculation 2 11 7 2" xfId="8405"/>
    <cellStyle name="Calculation 2 11 7 2 2" xfId="12992"/>
    <cellStyle name="Calculation 2 11 7 3" xfId="11691"/>
    <cellStyle name="Calculation 2 11 7 3 2" xfId="12993"/>
    <cellStyle name="Calculation 2 11 7 4" xfId="12994"/>
    <cellStyle name="Calculation 2 11 7_Table 2D depn" xfId="12995"/>
    <cellStyle name="Calculation 2 11 8" xfId="2274"/>
    <cellStyle name="Calculation 2 11 8 2" xfId="7015"/>
    <cellStyle name="Calculation 2 11 8 2 2" xfId="12996"/>
    <cellStyle name="Calculation 2 11 8 3" xfId="12997"/>
    <cellStyle name="Calculation 2 11 8_Table 2D depn" xfId="12998"/>
    <cellStyle name="Calculation 2 11 9" xfId="11599"/>
    <cellStyle name="Calculation 2 11 9 2" xfId="12999"/>
    <cellStyle name="Calculation 2 11_4F" xfId="12940"/>
    <cellStyle name="Calculation 2 12" xfId="462"/>
    <cellStyle name="Calculation 2 12 10" xfId="13000"/>
    <cellStyle name="Calculation 2 12 2" xfId="727"/>
    <cellStyle name="Calculation 2 12 2 2" xfId="2410"/>
    <cellStyle name="Calculation 2 12 2 2 2" xfId="8753"/>
    <cellStyle name="Calculation 2 12 2 2 2 2" xfId="13001"/>
    <cellStyle name="Calculation 2 12 2 2 3" xfId="11754"/>
    <cellStyle name="Calculation 2 12 2 2 3 2" xfId="13002"/>
    <cellStyle name="Calculation 2 12 2 2 4" xfId="13003"/>
    <cellStyle name="Calculation 2 12 2 2_Table 2D depn" xfId="13004"/>
    <cellStyle name="Calculation 2 12 2 3" xfId="3782"/>
    <cellStyle name="Calculation 2 12 2 3 2" xfId="10124"/>
    <cellStyle name="Calculation 2 12 2 3 2 2" xfId="13005"/>
    <cellStyle name="Calculation 2 12 2 3 3" xfId="13006"/>
    <cellStyle name="Calculation 2 12 2 3_Table 2D depn" xfId="13007"/>
    <cellStyle name="Calculation 2 12 2 4" xfId="12099"/>
    <cellStyle name="Calculation 2 12 2 4 2" xfId="13008"/>
    <cellStyle name="Calculation 2 12 2 5" xfId="13009"/>
    <cellStyle name="Calculation 2 12 2_Table 2D depn" xfId="13010"/>
    <cellStyle name="Calculation 2 12 3" xfId="1001"/>
    <cellStyle name="Calculation 2 12 3 2" xfId="2674"/>
    <cellStyle name="Calculation 2 12 3 2 2" xfId="9016"/>
    <cellStyle name="Calculation 2 12 3 2 2 2" xfId="13011"/>
    <cellStyle name="Calculation 2 12 3 2 3" xfId="7677"/>
    <cellStyle name="Calculation 2 12 3 2 3 2" xfId="13012"/>
    <cellStyle name="Calculation 2 12 3 2 4" xfId="13013"/>
    <cellStyle name="Calculation 2 12 3 2_Table 2D depn" xfId="13014"/>
    <cellStyle name="Calculation 2 12 3 3" xfId="4056"/>
    <cellStyle name="Calculation 2 12 3 3 2" xfId="10085"/>
    <cellStyle name="Calculation 2 12 3 3 2 2" xfId="13015"/>
    <cellStyle name="Calculation 2 12 3 3 3" xfId="13016"/>
    <cellStyle name="Calculation 2 12 3 3_Table 2D depn" xfId="13017"/>
    <cellStyle name="Calculation 2 12 3 4" xfId="10222"/>
    <cellStyle name="Calculation 2 12 3 4 2" xfId="13018"/>
    <cellStyle name="Calculation 2 12 3 5" xfId="13019"/>
    <cellStyle name="Calculation 2 12 3_Table 2D depn" xfId="13020"/>
    <cellStyle name="Calculation 2 12 4" xfId="1251"/>
    <cellStyle name="Calculation 2 12 4 2" xfId="2914"/>
    <cellStyle name="Calculation 2 12 4 2 2" xfId="9256"/>
    <cellStyle name="Calculation 2 12 4 2 2 2" xfId="13021"/>
    <cellStyle name="Calculation 2 12 4 2 3" xfId="7625"/>
    <cellStyle name="Calculation 2 12 4 2 3 2" xfId="13022"/>
    <cellStyle name="Calculation 2 12 4 2 4" xfId="13023"/>
    <cellStyle name="Calculation 2 12 4 2_Table 2D depn" xfId="13024"/>
    <cellStyle name="Calculation 2 12 4 3" xfId="4306"/>
    <cellStyle name="Calculation 2 12 4 3 2" xfId="8186"/>
    <cellStyle name="Calculation 2 12 4 3 2 2" xfId="13025"/>
    <cellStyle name="Calculation 2 12 4 3 3" xfId="13026"/>
    <cellStyle name="Calculation 2 12 4 3_Table 2D depn" xfId="13027"/>
    <cellStyle name="Calculation 2 12 4 4" xfId="7794"/>
    <cellStyle name="Calculation 2 12 4 4 2" xfId="13028"/>
    <cellStyle name="Calculation 2 12 4 5" xfId="13029"/>
    <cellStyle name="Calculation 2 12 4_Table 2D depn" xfId="13030"/>
    <cellStyle name="Calculation 2 12 5" xfId="1506"/>
    <cellStyle name="Calculation 2 12 5 2" xfId="3161"/>
    <cellStyle name="Calculation 2 12 5 2 2" xfId="9502"/>
    <cellStyle name="Calculation 2 12 5 2 2 2" xfId="13031"/>
    <cellStyle name="Calculation 2 12 5 2 3" xfId="10450"/>
    <cellStyle name="Calculation 2 12 5 2 3 2" xfId="13032"/>
    <cellStyle name="Calculation 2 12 5 2 4" xfId="13033"/>
    <cellStyle name="Calculation 2 12 5 2_Table 2D depn" xfId="13034"/>
    <cellStyle name="Calculation 2 12 5 3" xfId="4561"/>
    <cellStyle name="Calculation 2 12 5 3 2" xfId="9980"/>
    <cellStyle name="Calculation 2 12 5 3 2 2" xfId="13035"/>
    <cellStyle name="Calculation 2 12 5 3 3" xfId="13036"/>
    <cellStyle name="Calculation 2 12 5 3_Table 2D depn" xfId="13037"/>
    <cellStyle name="Calculation 2 12 5 4" xfId="11052"/>
    <cellStyle name="Calculation 2 12 5 4 2" xfId="13038"/>
    <cellStyle name="Calculation 2 12 5 5" xfId="13039"/>
    <cellStyle name="Calculation 2 12 5_Table 2D depn" xfId="13040"/>
    <cellStyle name="Calculation 2 12 6" xfId="1757"/>
    <cellStyle name="Calculation 2 12 6 2" xfId="3401"/>
    <cellStyle name="Calculation 2 12 6 2 2" xfId="9741"/>
    <cellStyle name="Calculation 2 12 6 2 2 2" xfId="13041"/>
    <cellStyle name="Calculation 2 12 6 2 3" xfId="8244"/>
    <cellStyle name="Calculation 2 12 6 2 3 2" xfId="13042"/>
    <cellStyle name="Calculation 2 12 6 2 4" xfId="13043"/>
    <cellStyle name="Calculation 2 12 6 2_Table 2D depn" xfId="13044"/>
    <cellStyle name="Calculation 2 12 6 3" xfId="4812"/>
    <cellStyle name="Calculation 2 12 6 3 2" xfId="7232"/>
    <cellStyle name="Calculation 2 12 6 3 2 2" xfId="13045"/>
    <cellStyle name="Calculation 2 12 6 3 3" xfId="13046"/>
    <cellStyle name="Calculation 2 12 6 3_Table 2D depn" xfId="13047"/>
    <cellStyle name="Calculation 2 12 6 4" xfId="7250"/>
    <cellStyle name="Calculation 2 12 6 4 2" xfId="13048"/>
    <cellStyle name="Calculation 2 12 6 5" xfId="13049"/>
    <cellStyle name="Calculation 2 12 6_Table 2D depn" xfId="13050"/>
    <cellStyle name="Calculation 2 12 7" xfId="2153"/>
    <cellStyle name="Calculation 2 12 7 2" xfId="8499"/>
    <cellStyle name="Calculation 2 12 7 2 2" xfId="13051"/>
    <cellStyle name="Calculation 2 12 7 3" xfId="11413"/>
    <cellStyle name="Calculation 2 12 7 3 2" xfId="13052"/>
    <cellStyle name="Calculation 2 12 7 4" xfId="13053"/>
    <cellStyle name="Calculation 2 12 7_Table 2D depn" xfId="13054"/>
    <cellStyle name="Calculation 2 12 8" xfId="1953"/>
    <cellStyle name="Calculation 2 12 8 2" xfId="7549"/>
    <cellStyle name="Calculation 2 12 8 2 2" xfId="13055"/>
    <cellStyle name="Calculation 2 12 8 3" xfId="13056"/>
    <cellStyle name="Calculation 2 12 8_Table 2D depn" xfId="13057"/>
    <cellStyle name="Calculation 2 12 9" xfId="8493"/>
    <cellStyle name="Calculation 2 12 9 2" xfId="13058"/>
    <cellStyle name="Calculation 2 12_Table 2D depn" xfId="13059"/>
    <cellStyle name="Calculation 2 13" xfId="506"/>
    <cellStyle name="Calculation 2 13 10" xfId="13060"/>
    <cellStyle name="Calculation 2 13 2" xfId="771"/>
    <cellStyle name="Calculation 2 13 2 2" xfId="2452"/>
    <cellStyle name="Calculation 2 13 2 2 2" xfId="8795"/>
    <cellStyle name="Calculation 2 13 2 2 2 2" xfId="13061"/>
    <cellStyle name="Calculation 2 13 2 2 3" xfId="11627"/>
    <cellStyle name="Calculation 2 13 2 2 3 2" xfId="13062"/>
    <cellStyle name="Calculation 2 13 2 2 4" xfId="13063"/>
    <cellStyle name="Calculation 2 13 2 2_Table 2D depn" xfId="13064"/>
    <cellStyle name="Calculation 2 13 2 3" xfId="3826"/>
    <cellStyle name="Calculation 2 13 2 3 2" xfId="11197"/>
    <cellStyle name="Calculation 2 13 2 3 2 2" xfId="13065"/>
    <cellStyle name="Calculation 2 13 2 3 3" xfId="13066"/>
    <cellStyle name="Calculation 2 13 2 3_Table 2D depn" xfId="13067"/>
    <cellStyle name="Calculation 2 13 2 4" xfId="6652"/>
    <cellStyle name="Calculation 2 13 2 4 2" xfId="13068"/>
    <cellStyle name="Calculation 2 13 2 5" xfId="13069"/>
    <cellStyle name="Calculation 2 13 2_Table 2D depn" xfId="13070"/>
    <cellStyle name="Calculation 2 13 3" xfId="1045"/>
    <cellStyle name="Calculation 2 13 3 2" xfId="2718"/>
    <cellStyle name="Calculation 2 13 3 2 2" xfId="9060"/>
    <cellStyle name="Calculation 2 13 3 2 2 2" xfId="13071"/>
    <cellStyle name="Calculation 2 13 3 2 3" xfId="10981"/>
    <cellStyle name="Calculation 2 13 3 2 3 2" xfId="13072"/>
    <cellStyle name="Calculation 2 13 3 2 4" xfId="13073"/>
    <cellStyle name="Calculation 2 13 3 2_Table 2D depn" xfId="13074"/>
    <cellStyle name="Calculation 2 13 3 3" xfId="4100"/>
    <cellStyle name="Calculation 2 13 3 3 2" xfId="11639"/>
    <cellStyle name="Calculation 2 13 3 3 2 2" xfId="13075"/>
    <cellStyle name="Calculation 2 13 3 3 3" xfId="13076"/>
    <cellStyle name="Calculation 2 13 3 3_Table 2D depn" xfId="13077"/>
    <cellStyle name="Calculation 2 13 3 4" xfId="8101"/>
    <cellStyle name="Calculation 2 13 3 4 2" xfId="13078"/>
    <cellStyle name="Calculation 2 13 3 5" xfId="13079"/>
    <cellStyle name="Calculation 2 13 3_Table 2D depn" xfId="13080"/>
    <cellStyle name="Calculation 2 13 4" xfId="1295"/>
    <cellStyle name="Calculation 2 13 4 2" xfId="2957"/>
    <cellStyle name="Calculation 2 13 4 2 2" xfId="9298"/>
    <cellStyle name="Calculation 2 13 4 2 2 2" xfId="13081"/>
    <cellStyle name="Calculation 2 13 4 2 3" xfId="7547"/>
    <cellStyle name="Calculation 2 13 4 2 3 2" xfId="13082"/>
    <cellStyle name="Calculation 2 13 4 2 4" xfId="13083"/>
    <cellStyle name="Calculation 2 13 4 2_Table 2D depn" xfId="13084"/>
    <cellStyle name="Calculation 2 13 4 3" xfId="4350"/>
    <cellStyle name="Calculation 2 13 4 3 2" xfId="10893"/>
    <cellStyle name="Calculation 2 13 4 3 2 2" xfId="13085"/>
    <cellStyle name="Calculation 2 13 4 3 3" xfId="13086"/>
    <cellStyle name="Calculation 2 13 4 3_Table 2D depn" xfId="13087"/>
    <cellStyle name="Calculation 2 13 4 4" xfId="7690"/>
    <cellStyle name="Calculation 2 13 4 4 2" xfId="13088"/>
    <cellStyle name="Calculation 2 13 4 5" xfId="13089"/>
    <cellStyle name="Calculation 2 13 4_Table 2D depn" xfId="13090"/>
    <cellStyle name="Calculation 2 13 5" xfId="1550"/>
    <cellStyle name="Calculation 2 13 5 2" xfId="3204"/>
    <cellStyle name="Calculation 2 13 5 2 2" xfId="9545"/>
    <cellStyle name="Calculation 2 13 5 2 2 2" xfId="13091"/>
    <cellStyle name="Calculation 2 13 5 2 3" xfId="10447"/>
    <cellStyle name="Calculation 2 13 5 2 3 2" xfId="13092"/>
    <cellStyle name="Calculation 2 13 5 2 4" xfId="13093"/>
    <cellStyle name="Calculation 2 13 5 2_Table 2D depn" xfId="13094"/>
    <cellStyle name="Calculation 2 13 5 3" xfId="4605"/>
    <cellStyle name="Calculation 2 13 5 3 2" xfId="8785"/>
    <cellStyle name="Calculation 2 13 5 3 2 2" xfId="13095"/>
    <cellStyle name="Calculation 2 13 5 3 3" xfId="13096"/>
    <cellStyle name="Calculation 2 13 5 3_Table 2D depn" xfId="13097"/>
    <cellStyle name="Calculation 2 13 5 4" xfId="12485"/>
    <cellStyle name="Calculation 2 13 5 4 2" xfId="13098"/>
    <cellStyle name="Calculation 2 13 5 5" xfId="13099"/>
    <cellStyle name="Calculation 2 13 5_Table 2D depn" xfId="13100"/>
    <cellStyle name="Calculation 2 13 6" xfId="1801"/>
    <cellStyle name="Calculation 2 13 6 2" xfId="3445"/>
    <cellStyle name="Calculation 2 13 6 2 2" xfId="9785"/>
    <cellStyle name="Calculation 2 13 6 2 2 2" xfId="13101"/>
    <cellStyle name="Calculation 2 13 6 2 3" xfId="10339"/>
    <cellStyle name="Calculation 2 13 6 2 3 2" xfId="13102"/>
    <cellStyle name="Calculation 2 13 6 2 4" xfId="13103"/>
    <cellStyle name="Calculation 2 13 6 2_Table 2D depn" xfId="13104"/>
    <cellStyle name="Calculation 2 13 6 3" xfId="4856"/>
    <cellStyle name="Calculation 2 13 6 3 2" xfId="6741"/>
    <cellStyle name="Calculation 2 13 6 3 2 2" xfId="13105"/>
    <cellStyle name="Calculation 2 13 6 3 3" xfId="13106"/>
    <cellStyle name="Calculation 2 13 6 3_Table 2D depn" xfId="13107"/>
    <cellStyle name="Calculation 2 13 6 4" xfId="7891"/>
    <cellStyle name="Calculation 2 13 6 4 2" xfId="13108"/>
    <cellStyle name="Calculation 2 13 6 5" xfId="13109"/>
    <cellStyle name="Calculation 2 13 6_Table 2D depn" xfId="13110"/>
    <cellStyle name="Calculation 2 13 7" xfId="2195"/>
    <cellStyle name="Calculation 2 13 7 2" xfId="8541"/>
    <cellStyle name="Calculation 2 13 7 2 2" xfId="13111"/>
    <cellStyle name="Calculation 2 13 7 3" xfId="10769"/>
    <cellStyle name="Calculation 2 13 7 3 2" xfId="13112"/>
    <cellStyle name="Calculation 2 13 7 4" xfId="13113"/>
    <cellStyle name="Calculation 2 13 7_Table 2D depn" xfId="13114"/>
    <cellStyle name="Calculation 2 13 8" xfId="3561"/>
    <cellStyle name="Calculation 2 13 8 2" xfId="10428"/>
    <cellStyle name="Calculation 2 13 8 2 2" xfId="13115"/>
    <cellStyle name="Calculation 2 13 8 3" xfId="13116"/>
    <cellStyle name="Calculation 2 13 8_Table 2D depn" xfId="13117"/>
    <cellStyle name="Calculation 2 13 9" xfId="11724"/>
    <cellStyle name="Calculation 2 13 9 2" xfId="13118"/>
    <cellStyle name="Calculation 2 13_Table 2D depn" xfId="13119"/>
    <cellStyle name="Calculation 2 14" xfId="550"/>
    <cellStyle name="Calculation 2 14 10" xfId="13120"/>
    <cellStyle name="Calculation 2 14 2" xfId="815"/>
    <cellStyle name="Calculation 2 14 2 2" xfId="2496"/>
    <cellStyle name="Calculation 2 14 2 2 2" xfId="8838"/>
    <cellStyle name="Calculation 2 14 2 2 2 2" xfId="13121"/>
    <cellStyle name="Calculation 2 14 2 2 3" xfId="10242"/>
    <cellStyle name="Calculation 2 14 2 2 3 2" xfId="13122"/>
    <cellStyle name="Calculation 2 14 2 2 4" xfId="13123"/>
    <cellStyle name="Calculation 2 14 2 2_Table 2D depn" xfId="13124"/>
    <cellStyle name="Calculation 2 14 2 3" xfId="3870"/>
    <cellStyle name="Calculation 2 14 2 3 2" xfId="10300"/>
    <cellStyle name="Calculation 2 14 2 3 2 2" xfId="13125"/>
    <cellStyle name="Calculation 2 14 2 3 3" xfId="13126"/>
    <cellStyle name="Calculation 2 14 2 3_Table 2D depn" xfId="13127"/>
    <cellStyle name="Calculation 2 14 2 4" xfId="12580"/>
    <cellStyle name="Calculation 2 14 2 4 2" xfId="13128"/>
    <cellStyle name="Calculation 2 14 2 5" xfId="13129"/>
    <cellStyle name="Calculation 2 14 2_Table 2D depn" xfId="13130"/>
    <cellStyle name="Calculation 2 14 3" xfId="1089"/>
    <cellStyle name="Calculation 2 14 3 2" xfId="2762"/>
    <cellStyle name="Calculation 2 14 3 2 2" xfId="9104"/>
    <cellStyle name="Calculation 2 14 3 2 2 2" xfId="13131"/>
    <cellStyle name="Calculation 2 14 3 2 3" xfId="8180"/>
    <cellStyle name="Calculation 2 14 3 2 3 2" xfId="13132"/>
    <cellStyle name="Calculation 2 14 3 2 4" xfId="13133"/>
    <cellStyle name="Calculation 2 14 3 2_Table 2D depn" xfId="13134"/>
    <cellStyle name="Calculation 2 14 3 3" xfId="4144"/>
    <cellStyle name="Calculation 2 14 3 3 2" xfId="10202"/>
    <cellStyle name="Calculation 2 14 3 3 2 2" xfId="13135"/>
    <cellStyle name="Calculation 2 14 3 3 3" xfId="13136"/>
    <cellStyle name="Calculation 2 14 3 3_Table 2D depn" xfId="13137"/>
    <cellStyle name="Calculation 2 14 3 4" xfId="9960"/>
    <cellStyle name="Calculation 2 14 3 4 2" xfId="13138"/>
    <cellStyle name="Calculation 2 14 3 5" xfId="13139"/>
    <cellStyle name="Calculation 2 14 3_Table 2D depn" xfId="13140"/>
    <cellStyle name="Calculation 2 14 4" xfId="1339"/>
    <cellStyle name="Calculation 2 14 4 2" xfId="3000"/>
    <cellStyle name="Calculation 2 14 4 2 2" xfId="9341"/>
    <cellStyle name="Calculation 2 14 4 2 2 2" xfId="13141"/>
    <cellStyle name="Calculation 2 14 4 2 3" xfId="12016"/>
    <cellStyle name="Calculation 2 14 4 2 3 2" xfId="13142"/>
    <cellStyle name="Calculation 2 14 4 2 4" xfId="13143"/>
    <cellStyle name="Calculation 2 14 4 2_Table 2D depn" xfId="13144"/>
    <cellStyle name="Calculation 2 14 4 3" xfId="4394"/>
    <cellStyle name="Calculation 2 14 4 3 2" xfId="11860"/>
    <cellStyle name="Calculation 2 14 4 3 2 2" xfId="13145"/>
    <cellStyle name="Calculation 2 14 4 3 3" xfId="13146"/>
    <cellStyle name="Calculation 2 14 4 3_Table 2D depn" xfId="13147"/>
    <cellStyle name="Calculation 2 14 4 4" xfId="7911"/>
    <cellStyle name="Calculation 2 14 4 4 2" xfId="13148"/>
    <cellStyle name="Calculation 2 14 4 5" xfId="13149"/>
    <cellStyle name="Calculation 2 14 4_Table 2D depn" xfId="13150"/>
    <cellStyle name="Calculation 2 14 5" xfId="1594"/>
    <cellStyle name="Calculation 2 14 5 2" xfId="3247"/>
    <cellStyle name="Calculation 2 14 5 2 2" xfId="9588"/>
    <cellStyle name="Calculation 2 14 5 2 2 2" xfId="13151"/>
    <cellStyle name="Calculation 2 14 5 2 3" xfId="7518"/>
    <cellStyle name="Calculation 2 14 5 2 3 2" xfId="13152"/>
    <cellStyle name="Calculation 2 14 5 2 4" xfId="13153"/>
    <cellStyle name="Calculation 2 14 5 2_Table 2D depn" xfId="13154"/>
    <cellStyle name="Calculation 2 14 5 3" xfId="4649"/>
    <cellStyle name="Calculation 2 14 5 3 2" xfId="12361"/>
    <cellStyle name="Calculation 2 14 5 3 2 2" xfId="13155"/>
    <cellStyle name="Calculation 2 14 5 3 3" xfId="13156"/>
    <cellStyle name="Calculation 2 14 5 3_Table 2D depn" xfId="13157"/>
    <cellStyle name="Calculation 2 14 5 4" xfId="11196"/>
    <cellStyle name="Calculation 2 14 5 4 2" xfId="13158"/>
    <cellStyle name="Calculation 2 14 5 5" xfId="13159"/>
    <cellStyle name="Calculation 2 14 5_Table 2D depn" xfId="13160"/>
    <cellStyle name="Calculation 2 14 6" xfId="1845"/>
    <cellStyle name="Calculation 2 14 6 2" xfId="3487"/>
    <cellStyle name="Calculation 2 14 6 2 2" xfId="9827"/>
    <cellStyle name="Calculation 2 14 6 2 2 2" xfId="13161"/>
    <cellStyle name="Calculation 2 14 6 2 3" xfId="10544"/>
    <cellStyle name="Calculation 2 14 6 2 3 2" xfId="13162"/>
    <cellStyle name="Calculation 2 14 6 2 4" xfId="13163"/>
    <cellStyle name="Calculation 2 14 6 2_Table 2D depn" xfId="13164"/>
    <cellStyle name="Calculation 2 14 6 3" xfId="4900"/>
    <cellStyle name="Calculation 2 14 6 3 2" xfId="7675"/>
    <cellStyle name="Calculation 2 14 6 3 2 2" xfId="13165"/>
    <cellStyle name="Calculation 2 14 6 3 3" xfId="13166"/>
    <cellStyle name="Calculation 2 14 6 3_Table 2D depn" xfId="13167"/>
    <cellStyle name="Calculation 2 14 6 4" xfId="11465"/>
    <cellStyle name="Calculation 2 14 6 4 2" xfId="13168"/>
    <cellStyle name="Calculation 2 14 6 5" xfId="13169"/>
    <cellStyle name="Calculation 2 14 6_Table 2D depn" xfId="13170"/>
    <cellStyle name="Calculation 2 14 7" xfId="2238"/>
    <cellStyle name="Calculation 2 14 7 2" xfId="8584"/>
    <cellStyle name="Calculation 2 14 7 2 2" xfId="13171"/>
    <cellStyle name="Calculation 2 14 7 3" xfId="7374"/>
    <cellStyle name="Calculation 2 14 7 3 2" xfId="13172"/>
    <cellStyle name="Calculation 2 14 7 4" xfId="13173"/>
    <cellStyle name="Calculation 2 14 7_Table 2D depn" xfId="13174"/>
    <cellStyle name="Calculation 2 14 8" xfId="3605"/>
    <cellStyle name="Calculation 2 14 8 2" xfId="11918"/>
    <cellStyle name="Calculation 2 14 8 2 2" xfId="13175"/>
    <cellStyle name="Calculation 2 14 8 3" xfId="13176"/>
    <cellStyle name="Calculation 2 14 8_Table 2D depn" xfId="13177"/>
    <cellStyle name="Calculation 2 14 9" xfId="7637"/>
    <cellStyle name="Calculation 2 14 9 2" xfId="13178"/>
    <cellStyle name="Calculation 2 14_Table 2D depn" xfId="13179"/>
    <cellStyle name="Calculation 2 15" xfId="332"/>
    <cellStyle name="Calculation 2 15 2" xfId="2030"/>
    <cellStyle name="Calculation 2 15 2 2" xfId="8378"/>
    <cellStyle name="Calculation 2 15 2 2 2" xfId="13180"/>
    <cellStyle name="Calculation 2 15 2 3" xfId="8538"/>
    <cellStyle name="Calculation 2 15 2 3 2" xfId="13181"/>
    <cellStyle name="Calculation 2 15 2 4" xfId="13182"/>
    <cellStyle name="Calculation 2 15 2_Table 2D depn" xfId="13183"/>
    <cellStyle name="Calculation 2 15 3" xfId="3525"/>
    <cellStyle name="Calculation 2 15 3 2" xfId="7348"/>
    <cellStyle name="Calculation 2 15 3 2 2" xfId="13184"/>
    <cellStyle name="Calculation 2 15 3 3" xfId="13185"/>
    <cellStyle name="Calculation 2 15 3_Table 2D depn" xfId="13186"/>
    <cellStyle name="Calculation 2 15 4" xfId="7600"/>
    <cellStyle name="Calculation 2 15 4 2" xfId="13187"/>
    <cellStyle name="Calculation 2 15 5" xfId="13188"/>
    <cellStyle name="Calculation 2 15_Table 2D depn" xfId="13189"/>
    <cellStyle name="Calculation 2 16" xfId="313"/>
    <cellStyle name="Calculation 2 16 2" xfId="2012"/>
    <cellStyle name="Calculation 2 16 2 2" xfId="8360"/>
    <cellStyle name="Calculation 2 16 2 2 2" xfId="13190"/>
    <cellStyle name="Calculation 2 16 2 3" xfId="7618"/>
    <cellStyle name="Calculation 2 16 2 3 2" xfId="13191"/>
    <cellStyle name="Calculation 2 16 2 4" xfId="13192"/>
    <cellStyle name="Calculation 2 16 2_Table 2D depn" xfId="13193"/>
    <cellStyle name="Calculation 2 16 3" xfId="3434"/>
    <cellStyle name="Calculation 2 16 3 2" xfId="6940"/>
    <cellStyle name="Calculation 2 16 3 2 2" xfId="13194"/>
    <cellStyle name="Calculation 2 16 3 3" xfId="13195"/>
    <cellStyle name="Calculation 2 16 3_Table 2D depn" xfId="13196"/>
    <cellStyle name="Calculation 2 16 4" xfId="10325"/>
    <cellStyle name="Calculation 2 16 4 2" xfId="13197"/>
    <cellStyle name="Calculation 2 16 5" xfId="13198"/>
    <cellStyle name="Calculation 2 16_Table 2D depn" xfId="13199"/>
    <cellStyle name="Calculation 2 17" xfId="327"/>
    <cellStyle name="Calculation 2 17 2" xfId="2025"/>
    <cellStyle name="Calculation 2 17 2 2" xfId="8373"/>
    <cellStyle name="Calculation 2 17 2 2 2" xfId="13200"/>
    <cellStyle name="Calculation 2 17 2 3" xfId="10508"/>
    <cellStyle name="Calculation 2 17 2 3 2" xfId="13201"/>
    <cellStyle name="Calculation 2 17 2 4" xfId="13202"/>
    <cellStyle name="Calculation 2 17 2_Table 2D depn" xfId="13203"/>
    <cellStyle name="Calculation 2 17 3" xfId="1968"/>
    <cellStyle name="Calculation 2 17 3 2" xfId="10998"/>
    <cellStyle name="Calculation 2 17 3 2 2" xfId="13204"/>
    <cellStyle name="Calculation 2 17 3 3" xfId="13205"/>
    <cellStyle name="Calculation 2 17 3_Table 2D depn" xfId="13206"/>
    <cellStyle name="Calculation 2 17 4" xfId="11728"/>
    <cellStyle name="Calculation 2 17 4 2" xfId="13207"/>
    <cellStyle name="Calculation 2 17 5" xfId="13208"/>
    <cellStyle name="Calculation 2 17_Table 2D depn" xfId="13209"/>
    <cellStyle name="Calculation 2 18" xfId="1169"/>
    <cellStyle name="Calculation 2 18 2" xfId="2838"/>
    <cellStyle name="Calculation 2 18 2 2" xfId="9180"/>
    <cellStyle name="Calculation 2 18 2 2 2" xfId="13210"/>
    <cellStyle name="Calculation 2 18 2 3" xfId="7363"/>
    <cellStyle name="Calculation 2 18 2 3 2" xfId="13211"/>
    <cellStyle name="Calculation 2 18 2 4" xfId="13212"/>
    <cellStyle name="Calculation 2 18 2_Table 2D depn" xfId="13213"/>
    <cellStyle name="Calculation 2 18 3" xfId="4224"/>
    <cellStyle name="Calculation 2 18 3 2" xfId="10979"/>
    <cellStyle name="Calculation 2 18 3 2 2" xfId="13214"/>
    <cellStyle name="Calculation 2 18 3 3" xfId="13215"/>
    <cellStyle name="Calculation 2 18 3_Table 2D depn" xfId="13216"/>
    <cellStyle name="Calculation 2 18 4" xfId="11786"/>
    <cellStyle name="Calculation 2 18 4 2" xfId="13217"/>
    <cellStyle name="Calculation 2 18 5" xfId="13218"/>
    <cellStyle name="Calculation 2 18_Table 2D depn" xfId="13219"/>
    <cellStyle name="Calculation 2 19" xfId="1959"/>
    <cellStyle name="Calculation 2 19 2" xfId="6322"/>
    <cellStyle name="Calculation 2 19 2 2" xfId="13220"/>
    <cellStyle name="Calculation 2 19 3" xfId="10559"/>
    <cellStyle name="Calculation 2 19 3 2" xfId="13221"/>
    <cellStyle name="Calculation 2 19 4" xfId="13222"/>
    <cellStyle name="Calculation 2 19_Table 2D depn" xfId="13223"/>
    <cellStyle name="Calculation 2 2" xfId="283"/>
    <cellStyle name="Calculation 2 2 10" xfId="1451"/>
    <cellStyle name="Calculation 2 2 10 2" xfId="3107"/>
    <cellStyle name="Calculation 2 2 10 2 2" xfId="9448"/>
    <cellStyle name="Calculation 2 2 10 2 2 2" xfId="13225"/>
    <cellStyle name="Calculation 2 2 10 2 3" xfId="7516"/>
    <cellStyle name="Calculation 2 2 10 2 3 2" xfId="13226"/>
    <cellStyle name="Calculation 2 2 10 2 4" xfId="13227"/>
    <cellStyle name="Calculation 2 2 10 2_Table 2D depn" xfId="13228"/>
    <cellStyle name="Calculation 2 2 10 3" xfId="4506"/>
    <cellStyle name="Calculation 2 2 10 3 2" xfId="10106"/>
    <cellStyle name="Calculation 2 2 10 3 2 2" xfId="13229"/>
    <cellStyle name="Calculation 2 2 10 3 3" xfId="13230"/>
    <cellStyle name="Calculation 2 2 10 3_Table 2D depn" xfId="13231"/>
    <cellStyle name="Calculation 2 2 10 4" xfId="11541"/>
    <cellStyle name="Calculation 2 2 10 4 2" xfId="13232"/>
    <cellStyle name="Calculation 2 2 10 5" xfId="13233"/>
    <cellStyle name="Calculation 2 2 10_Table 2D depn" xfId="13234"/>
    <cellStyle name="Calculation 2 2 11" xfId="1702"/>
    <cellStyle name="Calculation 2 2 11 2" xfId="3349"/>
    <cellStyle name="Calculation 2 2 11 2 2" xfId="9689"/>
    <cellStyle name="Calculation 2 2 11 2 2 2" xfId="13235"/>
    <cellStyle name="Calculation 2 2 11 2 3" xfId="6717"/>
    <cellStyle name="Calculation 2 2 11 2 3 2" xfId="13236"/>
    <cellStyle name="Calculation 2 2 11 2 4" xfId="13237"/>
    <cellStyle name="Calculation 2 2 11 2_Table 2D depn" xfId="13238"/>
    <cellStyle name="Calculation 2 2 11 3" xfId="4757"/>
    <cellStyle name="Calculation 2 2 11 3 2" xfId="12567"/>
    <cellStyle name="Calculation 2 2 11 3 2 2" xfId="13239"/>
    <cellStyle name="Calculation 2 2 11 3 3" xfId="13240"/>
    <cellStyle name="Calculation 2 2 11 3_Table 2D depn" xfId="13241"/>
    <cellStyle name="Calculation 2 2 11 4" xfId="10110"/>
    <cellStyle name="Calculation 2 2 11 4 2" xfId="13242"/>
    <cellStyle name="Calculation 2 2 11 5" xfId="13243"/>
    <cellStyle name="Calculation 2 2 11_Table 2D depn" xfId="13244"/>
    <cellStyle name="Calculation 2 2 12" xfId="1978"/>
    <cellStyle name="Calculation 2 2 12 2" xfId="8326"/>
    <cellStyle name="Calculation 2 2 12 2 2" xfId="13245"/>
    <cellStyle name="Calculation 2 2 12 3" xfId="12364"/>
    <cellStyle name="Calculation 2 2 12 3 2" xfId="13246"/>
    <cellStyle name="Calculation 2 2 12 4" xfId="13247"/>
    <cellStyle name="Calculation 2 2 12_Table 2D depn" xfId="13248"/>
    <cellStyle name="Calculation 2 2 13" xfId="2778"/>
    <cellStyle name="Calculation 2 2 13 2" xfId="11924"/>
    <cellStyle name="Calculation 2 2 13 2 2" xfId="13249"/>
    <cellStyle name="Calculation 2 2 13 3" xfId="13250"/>
    <cellStyle name="Calculation 2 2 13_Table 2D depn" xfId="13251"/>
    <cellStyle name="Calculation 2 2 14" xfId="11300"/>
    <cellStyle name="Calculation 2 2 14 2" xfId="13252"/>
    <cellStyle name="Calculation 2 2 15" xfId="13253"/>
    <cellStyle name="Calculation 2 2 16" xfId="13254"/>
    <cellStyle name="Calculation 2 2 17" xfId="13255"/>
    <cellStyle name="Calculation 2 2 18" xfId="13256"/>
    <cellStyle name="Calculation 2 2 19" xfId="13257"/>
    <cellStyle name="Calculation 2 2 2" xfId="461"/>
    <cellStyle name="Calculation 2 2 2 10" xfId="13258"/>
    <cellStyle name="Calculation 2 2 2 2" xfId="726"/>
    <cellStyle name="Calculation 2 2 2 2 2" xfId="2409"/>
    <cellStyle name="Calculation 2 2 2 2 2 2" xfId="8752"/>
    <cellStyle name="Calculation 2 2 2 2 2 2 2" xfId="13259"/>
    <cellStyle name="Calculation 2 2 2 2 2 3" xfId="8834"/>
    <cellStyle name="Calculation 2 2 2 2 2 3 2" xfId="13260"/>
    <cellStyle name="Calculation 2 2 2 2 2 4" xfId="13261"/>
    <cellStyle name="Calculation 2 2 2 2 2_Table 2D depn" xfId="13262"/>
    <cellStyle name="Calculation 2 2 2 2 3" xfId="3781"/>
    <cellStyle name="Calculation 2 2 2 2 3 2" xfId="12472"/>
    <cellStyle name="Calculation 2 2 2 2 3 2 2" xfId="13263"/>
    <cellStyle name="Calculation 2 2 2 2 3 3" xfId="13264"/>
    <cellStyle name="Calculation 2 2 2 2 3_Table 2D depn" xfId="13265"/>
    <cellStyle name="Calculation 2 2 2 2 4" xfId="6899"/>
    <cellStyle name="Calculation 2 2 2 2 4 2" xfId="13266"/>
    <cellStyle name="Calculation 2 2 2 2 5" xfId="13267"/>
    <cellStyle name="Calculation 2 2 2 2_Table 2D depn" xfId="13268"/>
    <cellStyle name="Calculation 2 2 2 3" xfId="1000"/>
    <cellStyle name="Calculation 2 2 2 3 2" xfId="2673"/>
    <cellStyle name="Calculation 2 2 2 3 2 2" xfId="9015"/>
    <cellStyle name="Calculation 2 2 2 3 2 2 2" xfId="13269"/>
    <cellStyle name="Calculation 2 2 2 3 2 3" xfId="10703"/>
    <cellStyle name="Calculation 2 2 2 3 2 3 2" xfId="13270"/>
    <cellStyle name="Calculation 2 2 2 3 2 4" xfId="13271"/>
    <cellStyle name="Calculation 2 2 2 3 2_Table 2D depn" xfId="13272"/>
    <cellStyle name="Calculation 2 2 2 3 3" xfId="4055"/>
    <cellStyle name="Calculation 2 2 2 3 3 2" xfId="6701"/>
    <cellStyle name="Calculation 2 2 2 3 3 2 2" xfId="13273"/>
    <cellStyle name="Calculation 2 2 2 3 3 3" xfId="13274"/>
    <cellStyle name="Calculation 2 2 2 3 3_Table 2D depn" xfId="13275"/>
    <cellStyle name="Calculation 2 2 2 3 4" xfId="8182"/>
    <cellStyle name="Calculation 2 2 2 3 4 2" xfId="13276"/>
    <cellStyle name="Calculation 2 2 2 3 5" xfId="13277"/>
    <cellStyle name="Calculation 2 2 2 3_Table 2D depn" xfId="13278"/>
    <cellStyle name="Calculation 2 2 2 4" xfId="1250"/>
    <cellStyle name="Calculation 2 2 2 4 2" xfId="2913"/>
    <cellStyle name="Calculation 2 2 2 4 2 2" xfId="9255"/>
    <cellStyle name="Calculation 2 2 2 4 2 2 2" xfId="13279"/>
    <cellStyle name="Calculation 2 2 2 4 2 3" xfId="11468"/>
    <cellStyle name="Calculation 2 2 2 4 2 3 2" xfId="13280"/>
    <cellStyle name="Calculation 2 2 2 4 2 4" xfId="13281"/>
    <cellStyle name="Calculation 2 2 2 4 2_Table 2D depn" xfId="13282"/>
    <cellStyle name="Calculation 2 2 2 4 3" xfId="4305"/>
    <cellStyle name="Calculation 2 2 2 4 3 2" xfId="6982"/>
    <cellStyle name="Calculation 2 2 2 4 3 2 2" xfId="13283"/>
    <cellStyle name="Calculation 2 2 2 4 3 3" xfId="13284"/>
    <cellStyle name="Calculation 2 2 2 4 3_Table 2D depn" xfId="13285"/>
    <cellStyle name="Calculation 2 2 2 4 4" xfId="10766"/>
    <cellStyle name="Calculation 2 2 2 4 4 2" xfId="13286"/>
    <cellStyle name="Calculation 2 2 2 4 5" xfId="13287"/>
    <cellStyle name="Calculation 2 2 2 4_Table 2D depn" xfId="13288"/>
    <cellStyle name="Calculation 2 2 2 5" xfId="1505"/>
    <cellStyle name="Calculation 2 2 2 5 2" xfId="3160"/>
    <cellStyle name="Calculation 2 2 2 5 2 2" xfId="9501"/>
    <cellStyle name="Calculation 2 2 2 5 2 2 2" xfId="13289"/>
    <cellStyle name="Calculation 2 2 2 5 2 3" xfId="10799"/>
    <cellStyle name="Calculation 2 2 2 5 2 3 2" xfId="13290"/>
    <cellStyle name="Calculation 2 2 2 5 2 4" xfId="13291"/>
    <cellStyle name="Calculation 2 2 2 5 2_Table 2D depn" xfId="13292"/>
    <cellStyle name="Calculation 2 2 2 5 3" xfId="4560"/>
    <cellStyle name="Calculation 2 2 2 5 3 2" xfId="10486"/>
    <cellStyle name="Calculation 2 2 2 5 3 2 2" xfId="13293"/>
    <cellStyle name="Calculation 2 2 2 5 3 3" xfId="13294"/>
    <cellStyle name="Calculation 2 2 2 5 3_Table 2D depn" xfId="13295"/>
    <cellStyle name="Calculation 2 2 2 5 4" xfId="11881"/>
    <cellStyle name="Calculation 2 2 2 5 4 2" xfId="13296"/>
    <cellStyle name="Calculation 2 2 2 5 5" xfId="13297"/>
    <cellStyle name="Calculation 2 2 2 5_Table 2D depn" xfId="13298"/>
    <cellStyle name="Calculation 2 2 2 6" xfId="1756"/>
    <cellStyle name="Calculation 2 2 2 6 2" xfId="3400"/>
    <cellStyle name="Calculation 2 2 2 6 2 2" xfId="9740"/>
    <cellStyle name="Calculation 2 2 2 6 2 2 2" xfId="13299"/>
    <cellStyle name="Calculation 2 2 2 6 2 3" xfId="7041"/>
    <cellStyle name="Calculation 2 2 2 6 2 3 2" xfId="13300"/>
    <cellStyle name="Calculation 2 2 2 6 2 4" xfId="13301"/>
    <cellStyle name="Calculation 2 2 2 6 2_Table 2D depn" xfId="13302"/>
    <cellStyle name="Calculation 2 2 2 6 3" xfId="4811"/>
    <cellStyle name="Calculation 2 2 2 6 3 2" xfId="12429"/>
    <cellStyle name="Calculation 2 2 2 6 3 2 2" xfId="13303"/>
    <cellStyle name="Calculation 2 2 2 6 3 3" xfId="13304"/>
    <cellStyle name="Calculation 2 2 2 6 3_Table 2D depn" xfId="13305"/>
    <cellStyle name="Calculation 2 2 2 6 4" xfId="7700"/>
    <cellStyle name="Calculation 2 2 2 6 4 2" xfId="13306"/>
    <cellStyle name="Calculation 2 2 2 6 5" xfId="13307"/>
    <cellStyle name="Calculation 2 2 2 6_Table 2D depn" xfId="13308"/>
    <cellStyle name="Calculation 2 2 2 7" xfId="2152"/>
    <cellStyle name="Calculation 2 2 2 7 2" xfId="8498"/>
    <cellStyle name="Calculation 2 2 2 7 2 2" xfId="13309"/>
    <cellStyle name="Calculation 2 2 2 7 3" xfId="10362"/>
    <cellStyle name="Calculation 2 2 2 7 3 2" xfId="13310"/>
    <cellStyle name="Calculation 2 2 2 7 4" xfId="13311"/>
    <cellStyle name="Calculation 2 2 2 7_Table 2D depn" xfId="13312"/>
    <cellStyle name="Calculation 2 2 2 8" xfId="1980"/>
    <cellStyle name="Calculation 2 2 2 8 2" xfId="10058"/>
    <cellStyle name="Calculation 2 2 2 8 2 2" xfId="13313"/>
    <cellStyle name="Calculation 2 2 2 8 3" xfId="13314"/>
    <cellStyle name="Calculation 2 2 2 8_Table 2D depn" xfId="13315"/>
    <cellStyle name="Calculation 2 2 2 9" xfId="7705"/>
    <cellStyle name="Calculation 2 2 2 9 2" xfId="13316"/>
    <cellStyle name="Calculation 2 2 2_Table 2D depn" xfId="13317"/>
    <cellStyle name="Calculation 2 2 20" xfId="13318"/>
    <cellStyle name="Calculation 2 2 21" xfId="13319"/>
    <cellStyle name="Calculation 2 2 22" xfId="13320"/>
    <cellStyle name="Calculation 2 2 23" xfId="13321"/>
    <cellStyle name="Calculation 2 2 24" xfId="13322"/>
    <cellStyle name="Calculation 2 2 25" xfId="13323"/>
    <cellStyle name="Calculation 2 2 3" xfId="505"/>
    <cellStyle name="Calculation 2 2 3 10" xfId="13324"/>
    <cellStyle name="Calculation 2 2 3 2" xfId="770"/>
    <cellStyle name="Calculation 2 2 3 2 2" xfId="2451"/>
    <cellStyle name="Calculation 2 2 3 2 2 2" xfId="8794"/>
    <cellStyle name="Calculation 2 2 3 2 2 2 2" xfId="13325"/>
    <cellStyle name="Calculation 2 2 3 2 2 3" xfId="9955"/>
    <cellStyle name="Calculation 2 2 3 2 2 3 2" xfId="13326"/>
    <cellStyle name="Calculation 2 2 3 2 2 4" xfId="13327"/>
    <cellStyle name="Calculation 2 2 3 2 2_Table 2D depn" xfId="13328"/>
    <cellStyle name="Calculation 2 2 3 2 3" xfId="3825"/>
    <cellStyle name="Calculation 2 2 3 2 3 2" xfId="11835"/>
    <cellStyle name="Calculation 2 2 3 2 3 2 2" xfId="13329"/>
    <cellStyle name="Calculation 2 2 3 2 3 3" xfId="13330"/>
    <cellStyle name="Calculation 2 2 3 2 3_Table 2D depn" xfId="13331"/>
    <cellStyle name="Calculation 2 2 3 2 4" xfId="6721"/>
    <cellStyle name="Calculation 2 2 3 2 4 2" xfId="13332"/>
    <cellStyle name="Calculation 2 2 3 2 5" xfId="13333"/>
    <cellStyle name="Calculation 2 2 3 2_Table 2D depn" xfId="13334"/>
    <cellStyle name="Calculation 2 2 3 3" xfId="1044"/>
    <cellStyle name="Calculation 2 2 3 3 2" xfId="2717"/>
    <cellStyle name="Calculation 2 2 3 3 2 2" xfId="9059"/>
    <cellStyle name="Calculation 2 2 3 3 2 2 2" xfId="13335"/>
    <cellStyle name="Calculation 2 2 3 3 2 3" xfId="7178"/>
    <cellStyle name="Calculation 2 2 3 3 2 3 2" xfId="13336"/>
    <cellStyle name="Calculation 2 2 3 3 2 4" xfId="13337"/>
    <cellStyle name="Calculation 2 2 3 3 2_Table 2D depn" xfId="13338"/>
    <cellStyle name="Calculation 2 2 3 3 3" xfId="4099"/>
    <cellStyle name="Calculation 2 2 3 3 3 2" xfId="9913"/>
    <cellStyle name="Calculation 2 2 3 3 3 2 2" xfId="13339"/>
    <cellStyle name="Calculation 2 2 3 3 3 3" xfId="13340"/>
    <cellStyle name="Calculation 2 2 3 3 3_Table 2D depn" xfId="13341"/>
    <cellStyle name="Calculation 2 2 3 3 4" xfId="7156"/>
    <cellStyle name="Calculation 2 2 3 3 4 2" xfId="13342"/>
    <cellStyle name="Calculation 2 2 3 3 5" xfId="13343"/>
    <cellStyle name="Calculation 2 2 3 3_Table 2D depn" xfId="13344"/>
    <cellStyle name="Calculation 2 2 3 4" xfId="1294"/>
    <cellStyle name="Calculation 2 2 3 4 2" xfId="2956"/>
    <cellStyle name="Calculation 2 2 3 4 2 2" xfId="9297"/>
    <cellStyle name="Calculation 2 2 3 4 2 2 2" xfId="13345"/>
    <cellStyle name="Calculation 2 2 3 4 2 3" xfId="11334"/>
    <cellStyle name="Calculation 2 2 3 4 2 3 2" xfId="13346"/>
    <cellStyle name="Calculation 2 2 3 4 2 4" xfId="13347"/>
    <cellStyle name="Calculation 2 2 3 4 2_Table 2D depn" xfId="13348"/>
    <cellStyle name="Calculation 2 2 3 4 3" xfId="4349"/>
    <cellStyle name="Calculation 2 2 3 4 3 2" xfId="12211"/>
    <cellStyle name="Calculation 2 2 3 4 3 2 2" xfId="13349"/>
    <cellStyle name="Calculation 2 2 3 4 3 3" xfId="13350"/>
    <cellStyle name="Calculation 2 2 3 4 3_Table 2D depn" xfId="13351"/>
    <cellStyle name="Calculation 2 2 3 4 4" xfId="9357"/>
    <cellStyle name="Calculation 2 2 3 4 4 2" xfId="13352"/>
    <cellStyle name="Calculation 2 2 3 4 5" xfId="13353"/>
    <cellStyle name="Calculation 2 2 3 4_Table 2D depn" xfId="13354"/>
    <cellStyle name="Calculation 2 2 3 5" xfId="1549"/>
    <cellStyle name="Calculation 2 2 3 5 2" xfId="3203"/>
    <cellStyle name="Calculation 2 2 3 5 2 2" xfId="9544"/>
    <cellStyle name="Calculation 2 2 3 5 2 2 2" xfId="13355"/>
    <cellStyle name="Calculation 2 2 3 5 2 3" xfId="11056"/>
    <cellStyle name="Calculation 2 2 3 5 2 3 2" xfId="13356"/>
    <cellStyle name="Calculation 2 2 3 5 2 4" xfId="13357"/>
    <cellStyle name="Calculation 2 2 3 5 2_Table 2D depn" xfId="13358"/>
    <cellStyle name="Calculation 2 2 3 5 3" xfId="4604"/>
    <cellStyle name="Calculation 2 2 3 5 3 2" xfId="7132"/>
    <cellStyle name="Calculation 2 2 3 5 3 2 2" xfId="13359"/>
    <cellStyle name="Calculation 2 2 3 5 3 3" xfId="13360"/>
    <cellStyle name="Calculation 2 2 3 5 3_Table 2D depn" xfId="13361"/>
    <cellStyle name="Calculation 2 2 3 5 4" xfId="7820"/>
    <cellStyle name="Calculation 2 2 3 5 4 2" xfId="13362"/>
    <cellStyle name="Calculation 2 2 3 5 5" xfId="13363"/>
    <cellStyle name="Calculation 2 2 3 5_Table 2D depn" xfId="13364"/>
    <cellStyle name="Calculation 2 2 3 6" xfId="1800"/>
    <cellStyle name="Calculation 2 2 3 6 2" xfId="3444"/>
    <cellStyle name="Calculation 2 2 3 6 2 2" xfId="9784"/>
    <cellStyle name="Calculation 2 2 3 6 2 2 2" xfId="13365"/>
    <cellStyle name="Calculation 2 2 3 6 2 3" xfId="12289"/>
    <cellStyle name="Calculation 2 2 3 6 2 3 2" xfId="13366"/>
    <cellStyle name="Calculation 2 2 3 6 2 4" xfId="13367"/>
    <cellStyle name="Calculation 2 2 3 6 2_Table 2D depn" xfId="13368"/>
    <cellStyle name="Calculation 2 2 3 6 3" xfId="4855"/>
    <cellStyle name="Calculation 2 2 3 6 3 2" xfId="10839"/>
    <cellStyle name="Calculation 2 2 3 6 3 2 2" xfId="13369"/>
    <cellStyle name="Calculation 2 2 3 6 3 3" xfId="13370"/>
    <cellStyle name="Calculation 2 2 3 6 3_Table 2D depn" xfId="13371"/>
    <cellStyle name="Calculation 2 2 3 6 4" xfId="12149"/>
    <cellStyle name="Calculation 2 2 3 6 4 2" xfId="13372"/>
    <cellStyle name="Calculation 2 2 3 6 5" xfId="13373"/>
    <cellStyle name="Calculation 2 2 3 6_Table 2D depn" xfId="13374"/>
    <cellStyle name="Calculation 2 2 3 7" xfId="2194"/>
    <cellStyle name="Calculation 2 2 3 7 2" xfId="8540"/>
    <cellStyle name="Calculation 2 2 3 7 2 2" xfId="13375"/>
    <cellStyle name="Calculation 2 2 3 7 3" xfId="10442"/>
    <cellStyle name="Calculation 2 2 3 7 3 2" xfId="13376"/>
    <cellStyle name="Calculation 2 2 3 7 4" xfId="13377"/>
    <cellStyle name="Calculation 2 2 3 7_Table 2D depn" xfId="13378"/>
    <cellStyle name="Calculation 2 2 3 8" xfId="3560"/>
    <cellStyle name="Calculation 2 2 3 8 2" xfId="8188"/>
    <cellStyle name="Calculation 2 2 3 8 2 2" xfId="13379"/>
    <cellStyle name="Calculation 2 2 3 8 3" xfId="13380"/>
    <cellStyle name="Calculation 2 2 3 8_Table 2D depn" xfId="13381"/>
    <cellStyle name="Calculation 2 2 3 9" xfId="9906"/>
    <cellStyle name="Calculation 2 2 3 9 2" xfId="13382"/>
    <cellStyle name="Calculation 2 2 3_Table 2D depn" xfId="13383"/>
    <cellStyle name="Calculation 2 2 4" xfId="549"/>
    <cellStyle name="Calculation 2 2 4 10" xfId="13384"/>
    <cellStyle name="Calculation 2 2 4 2" xfId="814"/>
    <cellStyle name="Calculation 2 2 4 2 2" xfId="2495"/>
    <cellStyle name="Calculation 2 2 4 2 2 2" xfId="8837"/>
    <cellStyle name="Calculation 2 2 4 2 2 2 2" xfId="13385"/>
    <cellStyle name="Calculation 2 2 4 2 2 3" xfId="10951"/>
    <cellStyle name="Calculation 2 2 4 2 2 3 2" xfId="13386"/>
    <cellStyle name="Calculation 2 2 4 2 2 4" xfId="13387"/>
    <cellStyle name="Calculation 2 2 4 2 2_Table 2D depn" xfId="13388"/>
    <cellStyle name="Calculation 2 2 4 2 3" xfId="3869"/>
    <cellStyle name="Calculation 2 2 4 2 3 2" xfId="12602"/>
    <cellStyle name="Calculation 2 2 4 2 3 2 2" xfId="13389"/>
    <cellStyle name="Calculation 2 2 4 2 3 3" xfId="13390"/>
    <cellStyle name="Calculation 2 2 4 2 3_Table 2D depn" xfId="13391"/>
    <cellStyle name="Calculation 2 2 4 2 4" xfId="6740"/>
    <cellStyle name="Calculation 2 2 4 2 4 2" xfId="13392"/>
    <cellStyle name="Calculation 2 2 4 2 5" xfId="13393"/>
    <cellStyle name="Calculation 2 2 4 2_Table 2D depn" xfId="13394"/>
    <cellStyle name="Calculation 2 2 4 3" xfId="1088"/>
    <cellStyle name="Calculation 2 2 4 3 2" xfId="2761"/>
    <cellStyle name="Calculation 2 2 4 3 2 2" xfId="9103"/>
    <cellStyle name="Calculation 2 2 4 3 2 2 2" xfId="13395"/>
    <cellStyle name="Calculation 2 2 4 3 2 3" xfId="11095"/>
    <cellStyle name="Calculation 2 2 4 3 2 3 2" xfId="13396"/>
    <cellStyle name="Calculation 2 2 4 3 2 4" xfId="13397"/>
    <cellStyle name="Calculation 2 2 4 3 2_Table 2D depn" xfId="13398"/>
    <cellStyle name="Calculation 2 2 4 3 3" xfId="4143"/>
    <cellStyle name="Calculation 2 2 4 3 3 2" xfId="10911"/>
    <cellStyle name="Calculation 2 2 4 3 3 2 2" xfId="13399"/>
    <cellStyle name="Calculation 2 2 4 3 3 3" xfId="13400"/>
    <cellStyle name="Calculation 2 2 4 3 3_Table 2D depn" xfId="13401"/>
    <cellStyle name="Calculation 2 2 4 3 4" xfId="12246"/>
    <cellStyle name="Calculation 2 2 4 3 4 2" xfId="13402"/>
    <cellStyle name="Calculation 2 2 4 3 5" xfId="13403"/>
    <cellStyle name="Calculation 2 2 4 3_Table 2D depn" xfId="13404"/>
    <cellStyle name="Calculation 2 2 4 4" xfId="1338"/>
    <cellStyle name="Calculation 2 2 4 4 2" xfId="2999"/>
    <cellStyle name="Calculation 2 2 4 4 2 2" xfId="9340"/>
    <cellStyle name="Calculation 2 2 4 4 2 2 2" xfId="13405"/>
    <cellStyle name="Calculation 2 2 4 4 2 3" xfId="6760"/>
    <cellStyle name="Calculation 2 2 4 4 2 3 2" xfId="13406"/>
    <cellStyle name="Calculation 2 2 4 4 2 4" xfId="13407"/>
    <cellStyle name="Calculation 2 2 4 4 2_Table 2D depn" xfId="13408"/>
    <cellStyle name="Calculation 2 2 4 4 3" xfId="4393"/>
    <cellStyle name="Calculation 2 2 4 4 3 2" xfId="10412"/>
    <cellStyle name="Calculation 2 2 4 4 3 2 2" xfId="13409"/>
    <cellStyle name="Calculation 2 2 4 4 3 3" xfId="13410"/>
    <cellStyle name="Calculation 2 2 4 4 3_Table 2D depn" xfId="13411"/>
    <cellStyle name="Calculation 2 2 4 4 4" xfId="7699"/>
    <cellStyle name="Calculation 2 2 4 4 4 2" xfId="13412"/>
    <cellStyle name="Calculation 2 2 4 4 5" xfId="13413"/>
    <cellStyle name="Calculation 2 2 4 4_Table 2D depn" xfId="13414"/>
    <cellStyle name="Calculation 2 2 4 5" xfId="1593"/>
    <cellStyle name="Calculation 2 2 4 5 2" xfId="3246"/>
    <cellStyle name="Calculation 2 2 4 5 2 2" xfId="9587"/>
    <cellStyle name="Calculation 2 2 4 5 2 2 2" xfId="13415"/>
    <cellStyle name="Calculation 2 2 4 5 2 3" xfId="11652"/>
    <cellStyle name="Calculation 2 2 4 5 2 3 2" xfId="13416"/>
    <cellStyle name="Calculation 2 2 4 5 2 4" xfId="13417"/>
    <cellStyle name="Calculation 2 2 4 5 2_Table 2D depn" xfId="13418"/>
    <cellStyle name="Calculation 2 2 4 5 3" xfId="4648"/>
    <cellStyle name="Calculation 2 2 4 5 3 2" xfId="7301"/>
    <cellStyle name="Calculation 2 2 4 5 3 2 2" xfId="13419"/>
    <cellStyle name="Calculation 2 2 4 5 3 3" xfId="13420"/>
    <cellStyle name="Calculation 2 2 4 5 3_Table 2D depn" xfId="13421"/>
    <cellStyle name="Calculation 2 2 4 5 4" xfId="6947"/>
    <cellStyle name="Calculation 2 2 4 5 4 2" xfId="13422"/>
    <cellStyle name="Calculation 2 2 4 5 5" xfId="13423"/>
    <cellStyle name="Calculation 2 2 4 5_Table 2D depn" xfId="13424"/>
    <cellStyle name="Calculation 2 2 4 6" xfId="1844"/>
    <cellStyle name="Calculation 2 2 4 6 2" xfId="3486"/>
    <cellStyle name="Calculation 2 2 4 6 2 2" xfId="9826"/>
    <cellStyle name="Calculation 2 2 4 6 2 2 2" xfId="13425"/>
    <cellStyle name="Calculation 2 2 4 6 2 3" xfId="11253"/>
    <cellStyle name="Calculation 2 2 4 6 2 3 2" xfId="13426"/>
    <cellStyle name="Calculation 2 2 4 6 2 4" xfId="13427"/>
    <cellStyle name="Calculation 2 2 4 6 2_Table 2D depn" xfId="13428"/>
    <cellStyle name="Calculation 2 2 4 6 3" xfId="4899"/>
    <cellStyle name="Calculation 2 2 4 6 3 2" xfId="11392"/>
    <cellStyle name="Calculation 2 2 4 6 3 2 2" xfId="13429"/>
    <cellStyle name="Calculation 2 2 4 6 3 3" xfId="13430"/>
    <cellStyle name="Calculation 2 2 4 6 3_Table 2D depn" xfId="13431"/>
    <cellStyle name="Calculation 2 2 4 6 4" xfId="10163"/>
    <cellStyle name="Calculation 2 2 4 6 4 2" xfId="13432"/>
    <cellStyle name="Calculation 2 2 4 6 5" xfId="13433"/>
    <cellStyle name="Calculation 2 2 4 6_Table 2D depn" xfId="13434"/>
    <cellStyle name="Calculation 2 2 4 7" xfId="2237"/>
    <cellStyle name="Calculation 2 2 4 7 2" xfId="8583"/>
    <cellStyle name="Calculation 2 2 4 7 2 2" xfId="13435"/>
    <cellStyle name="Calculation 2 2 4 7 3" xfId="10004"/>
    <cellStyle name="Calculation 2 2 4 7 3 2" xfId="13436"/>
    <cellStyle name="Calculation 2 2 4 7 4" xfId="13437"/>
    <cellStyle name="Calculation 2 2 4 7_Table 2D depn" xfId="13438"/>
    <cellStyle name="Calculation 2 2 4 8" xfId="3604"/>
    <cellStyle name="Calculation 2 2 4 8 2" xfId="6893"/>
    <cellStyle name="Calculation 2 2 4 8 2 2" xfId="13439"/>
    <cellStyle name="Calculation 2 2 4 8 3" xfId="13440"/>
    <cellStyle name="Calculation 2 2 4 8_Table 2D depn" xfId="13441"/>
    <cellStyle name="Calculation 2 2 4 9" xfId="10942"/>
    <cellStyle name="Calculation 2 2 4 9 2" xfId="13442"/>
    <cellStyle name="Calculation 2 2 4_Table 2D depn" xfId="13443"/>
    <cellStyle name="Calculation 2 2 5" xfId="592"/>
    <cellStyle name="Calculation 2 2 5 10" xfId="13444"/>
    <cellStyle name="Calculation 2 2 5 2" xfId="857"/>
    <cellStyle name="Calculation 2 2 5 2 2" xfId="2536"/>
    <cellStyle name="Calculation 2 2 5 2 2 2" xfId="8878"/>
    <cellStyle name="Calculation 2 2 5 2 2 2 2" xfId="13445"/>
    <cellStyle name="Calculation 2 2 5 2 2 3" xfId="6576"/>
    <cellStyle name="Calculation 2 2 5 2 2 3 2" xfId="13446"/>
    <cellStyle name="Calculation 2 2 5 2 2 4" xfId="13447"/>
    <cellStyle name="Calculation 2 2 5 2 2_Table 2D depn" xfId="13448"/>
    <cellStyle name="Calculation 2 2 5 2 3" xfId="3912"/>
    <cellStyle name="Calculation 2 2 5 2 3 2" xfId="6863"/>
    <cellStyle name="Calculation 2 2 5 2 3 2 2" xfId="13449"/>
    <cellStyle name="Calculation 2 2 5 2 3 3" xfId="13450"/>
    <cellStyle name="Calculation 2 2 5 2 3_Table 2D depn" xfId="13451"/>
    <cellStyle name="Calculation 2 2 5 2 4" xfId="12008"/>
    <cellStyle name="Calculation 2 2 5 2 4 2" xfId="13452"/>
    <cellStyle name="Calculation 2 2 5 2 5" xfId="13453"/>
    <cellStyle name="Calculation 2 2 5 2_Table 2D depn" xfId="13454"/>
    <cellStyle name="Calculation 2 2 5 3" xfId="1131"/>
    <cellStyle name="Calculation 2 2 5 3 2" xfId="2801"/>
    <cellStyle name="Calculation 2 2 5 3 2 2" xfId="9143"/>
    <cellStyle name="Calculation 2 2 5 3 2 2 2" xfId="13455"/>
    <cellStyle name="Calculation 2 2 5 3 2 3" xfId="10140"/>
    <cellStyle name="Calculation 2 2 5 3 2 3 2" xfId="13456"/>
    <cellStyle name="Calculation 2 2 5 3 2 4" xfId="13457"/>
    <cellStyle name="Calculation 2 2 5 3 2_Table 2D depn" xfId="13458"/>
    <cellStyle name="Calculation 2 2 5 3 3" xfId="4186"/>
    <cellStyle name="Calculation 2 2 5 3 3 2" xfId="7196"/>
    <cellStyle name="Calculation 2 2 5 3 3 2 2" xfId="13459"/>
    <cellStyle name="Calculation 2 2 5 3 3 3" xfId="13460"/>
    <cellStyle name="Calculation 2 2 5 3 3_Table 2D depn" xfId="13461"/>
    <cellStyle name="Calculation 2 2 5 3 4" xfId="11017"/>
    <cellStyle name="Calculation 2 2 5 3 4 2" xfId="13462"/>
    <cellStyle name="Calculation 2 2 5 3 5" xfId="13463"/>
    <cellStyle name="Calculation 2 2 5 3_Table 2D depn" xfId="13464"/>
    <cellStyle name="Calculation 2 2 5 4" xfId="1381"/>
    <cellStyle name="Calculation 2 2 5 4 2" xfId="3039"/>
    <cellStyle name="Calculation 2 2 5 4 2 2" xfId="9380"/>
    <cellStyle name="Calculation 2 2 5 4 2 2 2" xfId="13465"/>
    <cellStyle name="Calculation 2 2 5 4 2 3" xfId="12127"/>
    <cellStyle name="Calculation 2 2 5 4 2 3 2" xfId="13466"/>
    <cellStyle name="Calculation 2 2 5 4 2 4" xfId="13467"/>
    <cellStyle name="Calculation 2 2 5 4 2_Table 2D depn" xfId="13468"/>
    <cellStyle name="Calculation 2 2 5 4 3" xfId="4436"/>
    <cellStyle name="Calculation 2 2 5 4 3 2" xfId="11217"/>
    <cellStyle name="Calculation 2 2 5 4 3 2 2" xfId="13469"/>
    <cellStyle name="Calculation 2 2 5 4 3 3" xfId="13470"/>
    <cellStyle name="Calculation 2 2 5 4 3_Table 2D depn" xfId="13471"/>
    <cellStyle name="Calculation 2 2 5 4 4" xfId="11090"/>
    <cellStyle name="Calculation 2 2 5 4 4 2" xfId="13472"/>
    <cellStyle name="Calculation 2 2 5 4 5" xfId="13473"/>
    <cellStyle name="Calculation 2 2 5 4_Table 2D depn" xfId="13474"/>
    <cellStyle name="Calculation 2 2 5 5" xfId="1636"/>
    <cellStyle name="Calculation 2 2 5 5 2" xfId="3285"/>
    <cellStyle name="Calculation 2 2 5 5 2 2" xfId="9626"/>
    <cellStyle name="Calculation 2 2 5 5 2 2 2" xfId="13475"/>
    <cellStyle name="Calculation 2 2 5 5 2 3" xfId="11469"/>
    <cellStyle name="Calculation 2 2 5 5 2 3 2" xfId="13476"/>
    <cellStyle name="Calculation 2 2 5 5 2 4" xfId="13477"/>
    <cellStyle name="Calculation 2 2 5 5 2_Table 2D depn" xfId="13478"/>
    <cellStyle name="Calculation 2 2 5 5 3" xfId="4691"/>
    <cellStyle name="Calculation 2 2 5 5 3 2" xfId="11791"/>
    <cellStyle name="Calculation 2 2 5 5 3 2 2" xfId="13479"/>
    <cellStyle name="Calculation 2 2 5 5 3 3" xfId="13480"/>
    <cellStyle name="Calculation 2 2 5 5 3_Table 2D depn" xfId="13481"/>
    <cellStyle name="Calculation 2 2 5 5 4" xfId="10831"/>
    <cellStyle name="Calculation 2 2 5 5 4 2" xfId="13482"/>
    <cellStyle name="Calculation 2 2 5 5 5" xfId="13483"/>
    <cellStyle name="Calculation 2 2 5 5_Table 2D depn" xfId="13484"/>
    <cellStyle name="Calculation 2 2 5 6" xfId="1887"/>
    <cellStyle name="Calculation 2 2 5 6 2" xfId="3528"/>
    <cellStyle name="Calculation 2 2 5 6 2 2" xfId="9867"/>
    <cellStyle name="Calculation 2 2 5 6 2 2 2" xfId="13485"/>
    <cellStyle name="Calculation 2 2 5 6 2 3" xfId="7450"/>
    <cellStyle name="Calculation 2 2 5 6 2 3 2" xfId="13486"/>
    <cellStyle name="Calculation 2 2 5 6 2 4" xfId="13487"/>
    <cellStyle name="Calculation 2 2 5 6 2_Table 2D depn" xfId="13488"/>
    <cellStyle name="Calculation 2 2 5 6 3" xfId="4942"/>
    <cellStyle name="Calculation 2 2 5 6 3 2" xfId="10899"/>
    <cellStyle name="Calculation 2 2 5 6 3 2 2" xfId="13489"/>
    <cellStyle name="Calculation 2 2 5 6 3 3" xfId="13490"/>
    <cellStyle name="Calculation 2 2 5 6 3_Table 2D depn" xfId="13491"/>
    <cellStyle name="Calculation 2 2 5 6 4" xfId="6676"/>
    <cellStyle name="Calculation 2 2 5 6 4 2" xfId="13492"/>
    <cellStyle name="Calculation 2 2 5 6 5" xfId="13493"/>
    <cellStyle name="Calculation 2 2 5 6_Table 2D depn" xfId="13494"/>
    <cellStyle name="Calculation 2 2 5 7" xfId="2279"/>
    <cellStyle name="Calculation 2 2 5 7 2" xfId="8624"/>
    <cellStyle name="Calculation 2 2 5 7 2 2" xfId="13495"/>
    <cellStyle name="Calculation 2 2 5 7 3" xfId="8286"/>
    <cellStyle name="Calculation 2 2 5 7 3 2" xfId="13496"/>
    <cellStyle name="Calculation 2 2 5 7 4" xfId="13497"/>
    <cellStyle name="Calculation 2 2 5 7_Table 2D depn" xfId="13498"/>
    <cellStyle name="Calculation 2 2 5 8" xfId="3647"/>
    <cellStyle name="Calculation 2 2 5 8 2" xfId="12286"/>
    <cellStyle name="Calculation 2 2 5 8 2 2" xfId="13499"/>
    <cellStyle name="Calculation 2 2 5 8 3" xfId="13500"/>
    <cellStyle name="Calculation 2 2 5 8_Table 2D depn" xfId="13501"/>
    <cellStyle name="Calculation 2 2 5 9" xfId="12212"/>
    <cellStyle name="Calculation 2 2 5 9 2" xfId="13502"/>
    <cellStyle name="Calculation 2 2 5_Table 2D depn" xfId="13503"/>
    <cellStyle name="Calculation 2 2 6" xfId="405"/>
    <cellStyle name="Calculation 2 2 6 2" xfId="2097"/>
    <cellStyle name="Calculation 2 2 6 2 2" xfId="8443"/>
    <cellStyle name="Calculation 2 2 6 2 2 2" xfId="13504"/>
    <cellStyle name="Calculation 2 2 6 2 3" xfId="7503"/>
    <cellStyle name="Calculation 2 2 6 2 3 2" xfId="13505"/>
    <cellStyle name="Calculation 2 2 6 2 4" xfId="13506"/>
    <cellStyle name="Calculation 2 2 6 2_Table 2D depn" xfId="13507"/>
    <cellStyle name="Calculation 2 2 6 3" xfId="2192"/>
    <cellStyle name="Calculation 2 2 6 3 2" xfId="8272"/>
    <cellStyle name="Calculation 2 2 6 3 2 2" xfId="13508"/>
    <cellStyle name="Calculation 2 2 6 3 3" xfId="13509"/>
    <cellStyle name="Calculation 2 2 6 3_Table 2D depn" xfId="13510"/>
    <cellStyle name="Calculation 2 2 6 4" xfId="11106"/>
    <cellStyle name="Calculation 2 2 6 4 2" xfId="13511"/>
    <cellStyle name="Calculation 2 2 6 5" xfId="13512"/>
    <cellStyle name="Calculation 2 2 6_Table 2D depn" xfId="13513"/>
    <cellStyle name="Calculation 2 2 7" xfId="670"/>
    <cellStyle name="Calculation 2 2 7 2" xfId="2355"/>
    <cellStyle name="Calculation 2 2 7 2 2" xfId="8699"/>
    <cellStyle name="Calculation 2 2 7 2 2 2" xfId="13514"/>
    <cellStyle name="Calculation 2 2 7 2 3" xfId="6663"/>
    <cellStyle name="Calculation 2 2 7 2 3 2" xfId="13515"/>
    <cellStyle name="Calculation 2 2 7 2 4" xfId="13516"/>
    <cellStyle name="Calculation 2 2 7 2_Table 2D depn" xfId="13517"/>
    <cellStyle name="Calculation 2 2 7 3" xfId="3725"/>
    <cellStyle name="Calculation 2 2 7 3 2" xfId="11770"/>
    <cellStyle name="Calculation 2 2 7 3 2 2" xfId="13518"/>
    <cellStyle name="Calculation 2 2 7 3 3" xfId="13519"/>
    <cellStyle name="Calculation 2 2 7 3_Table 2D depn" xfId="13520"/>
    <cellStyle name="Calculation 2 2 7 4" xfId="12018"/>
    <cellStyle name="Calculation 2 2 7 4 2" xfId="13521"/>
    <cellStyle name="Calculation 2 2 7 5" xfId="13522"/>
    <cellStyle name="Calculation 2 2 7_Table 2D depn" xfId="13523"/>
    <cellStyle name="Calculation 2 2 8" xfId="945"/>
    <cellStyle name="Calculation 2 2 8 2" xfId="2621"/>
    <cellStyle name="Calculation 2 2 8 2 2" xfId="8963"/>
    <cellStyle name="Calculation 2 2 8 2 2 2" xfId="13524"/>
    <cellStyle name="Calculation 2 2 8 2 3" xfId="7298"/>
    <cellStyle name="Calculation 2 2 8 2 3 2" xfId="13525"/>
    <cellStyle name="Calculation 2 2 8 2 4" xfId="13526"/>
    <cellStyle name="Calculation 2 2 8 2_Table 2D depn" xfId="13527"/>
    <cellStyle name="Calculation 2 2 8 3" xfId="4000"/>
    <cellStyle name="Calculation 2 2 8 3 2" xfId="7815"/>
    <cellStyle name="Calculation 2 2 8 3 2 2" xfId="13528"/>
    <cellStyle name="Calculation 2 2 8 3 3" xfId="13529"/>
    <cellStyle name="Calculation 2 2 8 3_Table 2D depn" xfId="13530"/>
    <cellStyle name="Calculation 2 2 8 4" xfId="10257"/>
    <cellStyle name="Calculation 2 2 8 4 2" xfId="13531"/>
    <cellStyle name="Calculation 2 2 8 5" xfId="13532"/>
    <cellStyle name="Calculation 2 2 8_Table 2D depn" xfId="13533"/>
    <cellStyle name="Calculation 2 2 9" xfId="1196"/>
    <cellStyle name="Calculation 2 2 9 2" xfId="2863"/>
    <cellStyle name="Calculation 2 2 9 2 2" xfId="9205"/>
    <cellStyle name="Calculation 2 2 9 2 2 2" xfId="13534"/>
    <cellStyle name="Calculation 2 2 9 2 3" xfId="10824"/>
    <cellStyle name="Calculation 2 2 9 2 3 2" xfId="13535"/>
    <cellStyle name="Calculation 2 2 9 2 4" xfId="13536"/>
    <cellStyle name="Calculation 2 2 9 2_Table 2D depn" xfId="13537"/>
    <cellStyle name="Calculation 2 2 9 3" xfId="4251"/>
    <cellStyle name="Calculation 2 2 9 3 2" xfId="11153"/>
    <cellStyle name="Calculation 2 2 9 3 2 2" xfId="13538"/>
    <cellStyle name="Calculation 2 2 9 3 3" xfId="13539"/>
    <cellStyle name="Calculation 2 2 9 3_Table 2D depn" xfId="13540"/>
    <cellStyle name="Calculation 2 2 9 4" xfId="12420"/>
    <cellStyle name="Calculation 2 2 9 4 2" xfId="13541"/>
    <cellStyle name="Calculation 2 2 9 5" xfId="13542"/>
    <cellStyle name="Calculation 2 2 9_Table 2D depn" xfId="13543"/>
    <cellStyle name="Calculation 2 2_4F" xfId="13224"/>
    <cellStyle name="Calculation 2 20" xfId="7217"/>
    <cellStyle name="Calculation 2 20 2" xfId="13544"/>
    <cellStyle name="Calculation 2 21" xfId="233"/>
    <cellStyle name="Calculation 2 21 2" xfId="13545"/>
    <cellStyle name="Calculation 2 22" xfId="13546"/>
    <cellStyle name="Calculation 2 23" xfId="13547"/>
    <cellStyle name="Calculation 2 24" xfId="13548"/>
    <cellStyle name="Calculation 2 25" xfId="13549"/>
    <cellStyle name="Calculation 2 26" xfId="13550"/>
    <cellStyle name="Calculation 2 27" xfId="13551"/>
    <cellStyle name="Calculation 2 28" xfId="13552"/>
    <cellStyle name="Calculation 2 29" xfId="13553"/>
    <cellStyle name="Calculation 2 3" xfId="280"/>
    <cellStyle name="Calculation 2 3 10" xfId="1447"/>
    <cellStyle name="Calculation 2 3 10 2" xfId="3103"/>
    <cellStyle name="Calculation 2 3 10 2 2" xfId="9444"/>
    <cellStyle name="Calculation 2 3 10 2 2 2" xfId="13555"/>
    <cellStyle name="Calculation 2 3 10 2 3" xfId="9918"/>
    <cellStyle name="Calculation 2 3 10 2 3 2" xfId="13556"/>
    <cellStyle name="Calculation 2 3 10 2 4" xfId="13557"/>
    <cellStyle name="Calculation 2 3 10 2_Table 2D depn" xfId="13558"/>
    <cellStyle name="Calculation 2 3 10 3" xfId="4502"/>
    <cellStyle name="Calculation 2 3 10 3 2" xfId="12058"/>
    <cellStyle name="Calculation 2 3 10 3 2 2" xfId="13559"/>
    <cellStyle name="Calculation 2 3 10 3 3" xfId="13560"/>
    <cellStyle name="Calculation 2 3 10 3_Table 2D depn" xfId="13561"/>
    <cellStyle name="Calculation 2 3 10 4" xfId="9443"/>
    <cellStyle name="Calculation 2 3 10 4 2" xfId="13562"/>
    <cellStyle name="Calculation 2 3 10 5" xfId="13563"/>
    <cellStyle name="Calculation 2 3 10_Table 2D depn" xfId="13564"/>
    <cellStyle name="Calculation 2 3 11" xfId="1698"/>
    <cellStyle name="Calculation 2 3 11 2" xfId="3346"/>
    <cellStyle name="Calculation 2 3 11 2 2" xfId="9686"/>
    <cellStyle name="Calculation 2 3 11 2 2 2" xfId="13565"/>
    <cellStyle name="Calculation 2 3 11 2 3" xfId="11285"/>
    <cellStyle name="Calculation 2 3 11 2 3 2" xfId="13566"/>
    <cellStyle name="Calculation 2 3 11 2 4" xfId="13567"/>
    <cellStyle name="Calculation 2 3 11 2_Table 2D depn" xfId="13568"/>
    <cellStyle name="Calculation 2 3 11 3" xfId="4753"/>
    <cellStyle name="Calculation 2 3 11 3 2" xfId="10143"/>
    <cellStyle name="Calculation 2 3 11 3 2 2" xfId="13569"/>
    <cellStyle name="Calculation 2 3 11 3 3" xfId="13570"/>
    <cellStyle name="Calculation 2 3 11 3_Table 2D depn" xfId="13571"/>
    <cellStyle name="Calculation 2 3 11 4" xfId="10515"/>
    <cellStyle name="Calculation 2 3 11 4 2" xfId="13572"/>
    <cellStyle name="Calculation 2 3 11 5" xfId="13573"/>
    <cellStyle name="Calculation 2 3 11_Table 2D depn" xfId="13574"/>
    <cellStyle name="Calculation 2 3 12" xfId="1974"/>
    <cellStyle name="Calculation 2 3 12 2" xfId="8322"/>
    <cellStyle name="Calculation 2 3 12 2 2" xfId="13575"/>
    <cellStyle name="Calculation 2 3 12 3" xfId="10804"/>
    <cellStyle name="Calculation 2 3 12 3 2" xfId="13576"/>
    <cellStyle name="Calculation 2 3 12 4" xfId="13577"/>
    <cellStyle name="Calculation 2 3 12_Table 2D depn" xfId="13578"/>
    <cellStyle name="Calculation 2 3 13" xfId="2296"/>
    <cellStyle name="Calculation 2 3 13 2" xfId="12043"/>
    <cellStyle name="Calculation 2 3 13 2 2" xfId="13579"/>
    <cellStyle name="Calculation 2 3 13 3" xfId="13580"/>
    <cellStyle name="Calculation 2 3 13_Table 2D depn" xfId="13581"/>
    <cellStyle name="Calculation 2 3 14" xfId="11600"/>
    <cellStyle name="Calculation 2 3 14 2" xfId="13582"/>
    <cellStyle name="Calculation 2 3 15" xfId="13583"/>
    <cellStyle name="Calculation 2 3 16" xfId="13584"/>
    <cellStyle name="Calculation 2 3 17" xfId="13585"/>
    <cellStyle name="Calculation 2 3 18" xfId="13586"/>
    <cellStyle name="Calculation 2 3 19" xfId="13587"/>
    <cellStyle name="Calculation 2 3 2" xfId="457"/>
    <cellStyle name="Calculation 2 3 2 10" xfId="13588"/>
    <cellStyle name="Calculation 2 3 2 2" xfId="722"/>
    <cellStyle name="Calculation 2 3 2 2 2" xfId="2405"/>
    <cellStyle name="Calculation 2 3 2 2 2 2" xfId="8749"/>
    <cellStyle name="Calculation 2 3 2 2 2 2 2" xfId="13589"/>
    <cellStyle name="Calculation 2 3 2 2 2 3" xfId="10255"/>
    <cellStyle name="Calculation 2 3 2 2 2 3 2" xfId="13590"/>
    <cellStyle name="Calculation 2 3 2 2 2 4" xfId="13591"/>
    <cellStyle name="Calculation 2 3 2 2 2_Table 2D depn" xfId="13592"/>
    <cellStyle name="Calculation 2 3 2 2 3" xfId="3777"/>
    <cellStyle name="Calculation 2 3 2 2 3 2" xfId="11517"/>
    <cellStyle name="Calculation 2 3 2 2 3 2 2" xfId="13593"/>
    <cellStyle name="Calculation 2 3 2 2 3 3" xfId="13594"/>
    <cellStyle name="Calculation 2 3 2 2 3_Table 2D depn" xfId="13595"/>
    <cellStyle name="Calculation 2 3 2 2 4" xfId="6737"/>
    <cellStyle name="Calculation 2 3 2 2 4 2" xfId="13596"/>
    <cellStyle name="Calculation 2 3 2 2 5" xfId="13597"/>
    <cellStyle name="Calculation 2 3 2 2_Table 2D depn" xfId="13598"/>
    <cellStyle name="Calculation 2 3 2 3" xfId="996"/>
    <cellStyle name="Calculation 2 3 2 3 2" xfId="2669"/>
    <cellStyle name="Calculation 2 3 2 3 2 2" xfId="9011"/>
    <cellStyle name="Calculation 2 3 2 3 2 2 2" xfId="13599"/>
    <cellStyle name="Calculation 2 3 2 3 2 3" xfId="12157"/>
    <cellStyle name="Calculation 2 3 2 3 2 3 2" xfId="13600"/>
    <cellStyle name="Calculation 2 3 2 3 2 4" xfId="13601"/>
    <cellStyle name="Calculation 2 3 2 3 2_Table 2D depn" xfId="13602"/>
    <cellStyle name="Calculation 2 3 2 3 3" xfId="4051"/>
    <cellStyle name="Calculation 2 3 2 3 3 2" xfId="6966"/>
    <cellStyle name="Calculation 2 3 2 3 3 2 2" xfId="13603"/>
    <cellStyle name="Calculation 2 3 2 3 3 3" xfId="13604"/>
    <cellStyle name="Calculation 2 3 2 3 3_Table 2D depn" xfId="13605"/>
    <cellStyle name="Calculation 2 3 2 3 4" xfId="7527"/>
    <cellStyle name="Calculation 2 3 2 3 4 2" xfId="13606"/>
    <cellStyle name="Calculation 2 3 2 3 5" xfId="13607"/>
    <cellStyle name="Calculation 2 3 2 3_Table 2D depn" xfId="13608"/>
    <cellStyle name="Calculation 2 3 2 4" xfId="1246"/>
    <cellStyle name="Calculation 2 3 2 4 2" xfId="2911"/>
    <cellStyle name="Calculation 2 3 2 4 2 2" xfId="9253"/>
    <cellStyle name="Calculation 2 3 2 4 2 2 2" xfId="13609"/>
    <cellStyle name="Calculation 2 3 2 4 2 3" xfId="7899"/>
    <cellStyle name="Calculation 2 3 2 4 2 3 2" xfId="13610"/>
    <cellStyle name="Calculation 2 3 2 4 2 4" xfId="13611"/>
    <cellStyle name="Calculation 2 3 2 4 2_Table 2D depn" xfId="13612"/>
    <cellStyle name="Calculation 2 3 2 4 3" xfId="4301"/>
    <cellStyle name="Calculation 2 3 2 4 3 2" xfId="11862"/>
    <cellStyle name="Calculation 2 3 2 4 3 2 2" xfId="13613"/>
    <cellStyle name="Calculation 2 3 2 4 3 3" xfId="13614"/>
    <cellStyle name="Calculation 2 3 2 4 3_Table 2D depn" xfId="13615"/>
    <cellStyle name="Calculation 2 3 2 4 4" xfId="7994"/>
    <cellStyle name="Calculation 2 3 2 4 4 2" xfId="13616"/>
    <cellStyle name="Calculation 2 3 2 4 5" xfId="13617"/>
    <cellStyle name="Calculation 2 3 2 4_Table 2D depn" xfId="13618"/>
    <cellStyle name="Calculation 2 3 2 5" xfId="1501"/>
    <cellStyle name="Calculation 2 3 2 5 2" xfId="3157"/>
    <cellStyle name="Calculation 2 3 2 5 2 2" xfId="9498"/>
    <cellStyle name="Calculation 2 3 2 5 2 2 2" xfId="13619"/>
    <cellStyle name="Calculation 2 3 2 5 2 3" xfId="6621"/>
    <cellStyle name="Calculation 2 3 2 5 2 3 2" xfId="13620"/>
    <cellStyle name="Calculation 2 3 2 5 2 4" xfId="13621"/>
    <cellStyle name="Calculation 2 3 2 5 2_Table 2D depn" xfId="13622"/>
    <cellStyle name="Calculation 2 3 2 5 3" xfId="4556"/>
    <cellStyle name="Calculation 2 3 2 5 3 2" xfId="12375"/>
    <cellStyle name="Calculation 2 3 2 5 3 2 2" xfId="13623"/>
    <cellStyle name="Calculation 2 3 2 5 3 3" xfId="13624"/>
    <cellStyle name="Calculation 2 3 2 5 3_Table 2D depn" xfId="13625"/>
    <cellStyle name="Calculation 2 3 2 5 4" xfId="6802"/>
    <cellStyle name="Calculation 2 3 2 5 4 2" xfId="13626"/>
    <cellStyle name="Calculation 2 3 2 5 5" xfId="13627"/>
    <cellStyle name="Calculation 2 3 2 5_Table 2D depn" xfId="13628"/>
    <cellStyle name="Calculation 2 3 2 6" xfId="1752"/>
    <cellStyle name="Calculation 2 3 2 6 2" xfId="3397"/>
    <cellStyle name="Calculation 2 3 2 6 2 2" xfId="9737"/>
    <cellStyle name="Calculation 2 3 2 6 2 2 2" xfId="13629"/>
    <cellStyle name="Calculation 2 3 2 6 2 3" xfId="11438"/>
    <cellStyle name="Calculation 2 3 2 6 2 3 2" xfId="13630"/>
    <cellStyle name="Calculation 2 3 2 6 2 4" xfId="13631"/>
    <cellStyle name="Calculation 2 3 2 6 2_Table 2D depn" xfId="13632"/>
    <cellStyle name="Calculation 2 3 2 6 3" xfId="4807"/>
    <cellStyle name="Calculation 2 3 2 6 3 2" xfId="6574"/>
    <cellStyle name="Calculation 2 3 2 6 3 2 2" xfId="13633"/>
    <cellStyle name="Calculation 2 3 2 6 3 3" xfId="13634"/>
    <cellStyle name="Calculation 2 3 2 6 3_Table 2D depn" xfId="13635"/>
    <cellStyle name="Calculation 2 3 2 6 4" xfId="11257"/>
    <cellStyle name="Calculation 2 3 2 6 4 2" xfId="13636"/>
    <cellStyle name="Calculation 2 3 2 6 5" xfId="13637"/>
    <cellStyle name="Calculation 2 3 2 6_Table 2D depn" xfId="13638"/>
    <cellStyle name="Calculation 2 3 2 7" xfId="2148"/>
    <cellStyle name="Calculation 2 3 2 7 2" xfId="8494"/>
    <cellStyle name="Calculation 2 3 2 7 2 2" xfId="13639"/>
    <cellStyle name="Calculation 2 3 2 7 3" xfId="7416"/>
    <cellStyle name="Calculation 2 3 2 7 3 2" xfId="13640"/>
    <cellStyle name="Calculation 2 3 2 7 4" xfId="13641"/>
    <cellStyle name="Calculation 2 3 2 7_Table 2D depn" xfId="13642"/>
    <cellStyle name="Calculation 2 3 2 8" xfId="1979"/>
    <cellStyle name="Calculation 2 3 2 8 2" xfId="10513"/>
    <cellStyle name="Calculation 2 3 2 8 2 2" xfId="13643"/>
    <cellStyle name="Calculation 2 3 2 8 3" xfId="13644"/>
    <cellStyle name="Calculation 2 3 2 8_Table 2D depn" xfId="13645"/>
    <cellStyle name="Calculation 2 3 2 9" xfId="7394"/>
    <cellStyle name="Calculation 2 3 2 9 2" xfId="13646"/>
    <cellStyle name="Calculation 2 3 2_Table 2D depn" xfId="13647"/>
    <cellStyle name="Calculation 2 3 20" xfId="13648"/>
    <cellStyle name="Calculation 2 3 21" xfId="13649"/>
    <cellStyle name="Calculation 2 3 22" xfId="13650"/>
    <cellStyle name="Calculation 2 3 23" xfId="13651"/>
    <cellStyle name="Calculation 2 3 24" xfId="13652"/>
    <cellStyle name="Calculation 2 3 25" xfId="13653"/>
    <cellStyle name="Calculation 2 3 3" xfId="501"/>
    <cellStyle name="Calculation 2 3 3 10" xfId="13654"/>
    <cellStyle name="Calculation 2 3 3 2" xfId="766"/>
    <cellStyle name="Calculation 2 3 3 2 2" xfId="2447"/>
    <cellStyle name="Calculation 2 3 3 2 2 2" xfId="8790"/>
    <cellStyle name="Calculation 2 3 3 2 2 2 2" xfId="13655"/>
    <cellStyle name="Calculation 2 3 3 2 2 3" xfId="9922"/>
    <cellStyle name="Calculation 2 3 3 2 2 3 2" xfId="13656"/>
    <cellStyle name="Calculation 2 3 3 2 2 4" xfId="13657"/>
    <cellStyle name="Calculation 2 3 3 2 2_Table 2D depn" xfId="13658"/>
    <cellStyle name="Calculation 2 3 3 2 3" xfId="3821"/>
    <cellStyle name="Calculation 2 3 3 2 3 2" xfId="12322"/>
    <cellStyle name="Calculation 2 3 3 2 3 2 2" xfId="13659"/>
    <cellStyle name="Calculation 2 3 3 2 3 3" xfId="13660"/>
    <cellStyle name="Calculation 2 3 3 2 3_Table 2D depn" xfId="13661"/>
    <cellStyle name="Calculation 2 3 3 2 4" xfId="11771"/>
    <cellStyle name="Calculation 2 3 3 2 4 2" xfId="13662"/>
    <cellStyle name="Calculation 2 3 3 2 5" xfId="13663"/>
    <cellStyle name="Calculation 2 3 3 2_Table 2D depn" xfId="13664"/>
    <cellStyle name="Calculation 2 3 3 3" xfId="1040"/>
    <cellStyle name="Calculation 2 3 3 3 2" xfId="2713"/>
    <cellStyle name="Calculation 2 3 3 3 2 2" xfId="9055"/>
    <cellStyle name="Calculation 2 3 3 3 2 2 2" xfId="13665"/>
    <cellStyle name="Calculation 2 3 3 3 2 3" xfId="8098"/>
    <cellStyle name="Calculation 2 3 3 3 2 3 2" xfId="13666"/>
    <cellStyle name="Calculation 2 3 3 3 2 4" xfId="13667"/>
    <cellStyle name="Calculation 2 3 3 3 2_Table 2D depn" xfId="13668"/>
    <cellStyle name="Calculation 2 3 3 3 3" xfId="4095"/>
    <cellStyle name="Calculation 2 3 3 3 3 2" xfId="8288"/>
    <cellStyle name="Calculation 2 3 3 3 3 2 2" xfId="13669"/>
    <cellStyle name="Calculation 2 3 3 3 3 3" xfId="13670"/>
    <cellStyle name="Calculation 2 3 3 3 3_Table 2D depn" xfId="13671"/>
    <cellStyle name="Calculation 2 3 3 3 4" xfId="11884"/>
    <cellStyle name="Calculation 2 3 3 3 4 2" xfId="13672"/>
    <cellStyle name="Calculation 2 3 3 3 5" xfId="13673"/>
    <cellStyle name="Calculation 2 3 3 3_Table 2D depn" xfId="13674"/>
    <cellStyle name="Calculation 2 3 3 4" xfId="1290"/>
    <cellStyle name="Calculation 2 3 3 4 2" xfId="2952"/>
    <cellStyle name="Calculation 2 3 3 4 2 2" xfId="9293"/>
    <cellStyle name="Calculation 2 3 3 4 2 2 2" xfId="13675"/>
    <cellStyle name="Calculation 2 3 3 4 2 3" xfId="11632"/>
    <cellStyle name="Calculation 2 3 3 4 2 3 2" xfId="13676"/>
    <cellStyle name="Calculation 2 3 3 4 2 4" xfId="13677"/>
    <cellStyle name="Calculation 2 3 3 4 2_Table 2D depn" xfId="13678"/>
    <cellStyle name="Calculation 2 3 3 4 3" xfId="4345"/>
    <cellStyle name="Calculation 2 3 3 4 3 2" xfId="11031"/>
    <cellStyle name="Calculation 2 3 3 4 3 2 2" xfId="13679"/>
    <cellStyle name="Calculation 2 3 3 4 3 3" xfId="13680"/>
    <cellStyle name="Calculation 2 3 3 4 3_Table 2D depn" xfId="13681"/>
    <cellStyle name="Calculation 2 3 3 4 4" xfId="6795"/>
    <cellStyle name="Calculation 2 3 3 4 4 2" xfId="13682"/>
    <cellStyle name="Calculation 2 3 3 4 5" xfId="13683"/>
    <cellStyle name="Calculation 2 3 3 4_Table 2D depn" xfId="13684"/>
    <cellStyle name="Calculation 2 3 3 5" xfId="1545"/>
    <cellStyle name="Calculation 2 3 3 5 2" xfId="3199"/>
    <cellStyle name="Calculation 2 3 3 5 2 2" xfId="9540"/>
    <cellStyle name="Calculation 2 3 3 5 2 2 2" xfId="13685"/>
    <cellStyle name="Calculation 2 3 3 5 2 3" xfId="9977"/>
    <cellStyle name="Calculation 2 3 3 5 2 3 2" xfId="13686"/>
    <cellStyle name="Calculation 2 3 3 5 2 4" xfId="13687"/>
    <cellStyle name="Calculation 2 3 3 5 2_Table 2D depn" xfId="13688"/>
    <cellStyle name="Calculation 2 3 3 5 3" xfId="4600"/>
    <cellStyle name="Calculation 2 3 3 5 3 2" xfId="10122"/>
    <cellStyle name="Calculation 2 3 3 5 3 2 2" xfId="13689"/>
    <cellStyle name="Calculation 2 3 3 5 3 3" xfId="13690"/>
    <cellStyle name="Calculation 2 3 3 5 3_Table 2D depn" xfId="13691"/>
    <cellStyle name="Calculation 2 3 3 5 4" xfId="10598"/>
    <cellStyle name="Calculation 2 3 3 5 4 2" xfId="13692"/>
    <cellStyle name="Calculation 2 3 3 5 5" xfId="13693"/>
    <cellStyle name="Calculation 2 3 3 5_Table 2D depn" xfId="13694"/>
    <cellStyle name="Calculation 2 3 3 6" xfId="1796"/>
    <cellStyle name="Calculation 2 3 3 6 2" xfId="3440"/>
    <cellStyle name="Calculation 2 3 3 6 2 2" xfId="9780"/>
    <cellStyle name="Calculation 2 3 3 6 2 2 2" xfId="13695"/>
    <cellStyle name="Calculation 2 3 3 6 2 3" xfId="6884"/>
    <cellStyle name="Calculation 2 3 3 6 2 3 2" xfId="13696"/>
    <cellStyle name="Calculation 2 3 3 6 2 4" xfId="13697"/>
    <cellStyle name="Calculation 2 3 3 6 2_Table 2D depn" xfId="13698"/>
    <cellStyle name="Calculation 2 3 3 6 3" xfId="4851"/>
    <cellStyle name="Calculation 2 3 3 6 3 2" xfId="12526"/>
    <cellStyle name="Calculation 2 3 3 6 3 2 2" xfId="13699"/>
    <cellStyle name="Calculation 2 3 3 6 3 3" xfId="13700"/>
    <cellStyle name="Calculation 2 3 3 6 3_Table 2D depn" xfId="13701"/>
    <cellStyle name="Calculation 2 3 3 6 4" xfId="8215"/>
    <cellStyle name="Calculation 2 3 3 6 4 2" xfId="13702"/>
    <cellStyle name="Calculation 2 3 3 6 5" xfId="13703"/>
    <cellStyle name="Calculation 2 3 3 6_Table 2D depn" xfId="13704"/>
    <cellStyle name="Calculation 2 3 3 7" xfId="2190"/>
    <cellStyle name="Calculation 2 3 3 7 2" xfId="8536"/>
    <cellStyle name="Calculation 2 3 3 7 2 2" xfId="13705"/>
    <cellStyle name="Calculation 2 3 3 7 3" xfId="7672"/>
    <cellStyle name="Calculation 2 3 3 7 3 2" xfId="13706"/>
    <cellStyle name="Calculation 2 3 3 7 4" xfId="13707"/>
    <cellStyle name="Calculation 2 3 3 7_Table 2D depn" xfId="13708"/>
    <cellStyle name="Calculation 2 3 3 8" xfId="1925"/>
    <cellStyle name="Calculation 2 3 3 8 2" xfId="6615"/>
    <cellStyle name="Calculation 2 3 3 8 2 2" xfId="13709"/>
    <cellStyle name="Calculation 2 3 3 8 3" xfId="13710"/>
    <cellStyle name="Calculation 2 3 3 8_Table 2D depn" xfId="13711"/>
    <cellStyle name="Calculation 2 3 3 9" xfId="8278"/>
    <cellStyle name="Calculation 2 3 3 9 2" xfId="13712"/>
    <cellStyle name="Calculation 2 3 3_Table 2D depn" xfId="13713"/>
    <cellStyle name="Calculation 2 3 4" xfId="545"/>
    <cellStyle name="Calculation 2 3 4 10" xfId="13714"/>
    <cellStyle name="Calculation 2 3 4 2" xfId="810"/>
    <cellStyle name="Calculation 2 3 4 2 2" xfId="2491"/>
    <cellStyle name="Calculation 2 3 4 2 2 2" xfId="8833"/>
    <cellStyle name="Calculation 2 3 4 2 2 2 2" xfId="13715"/>
    <cellStyle name="Calculation 2 3 4 2 2 3" xfId="10840"/>
    <cellStyle name="Calculation 2 3 4 2 2 3 2" xfId="13716"/>
    <cellStyle name="Calculation 2 3 4 2 2 4" xfId="13717"/>
    <cellStyle name="Calculation 2 3 4 2 2_Table 2D depn" xfId="13718"/>
    <cellStyle name="Calculation 2 3 4 2 3" xfId="3865"/>
    <cellStyle name="Calculation 2 3 4 2 3 2" xfId="10284"/>
    <cellStyle name="Calculation 2 3 4 2 3 2 2" xfId="13719"/>
    <cellStyle name="Calculation 2 3 4 2 3 3" xfId="13720"/>
    <cellStyle name="Calculation 2 3 4 2 3_Table 2D depn" xfId="13721"/>
    <cellStyle name="Calculation 2 3 4 2 4" xfId="10625"/>
    <cellStyle name="Calculation 2 3 4 2 4 2" xfId="13722"/>
    <cellStyle name="Calculation 2 3 4 2 5" xfId="13723"/>
    <cellStyle name="Calculation 2 3 4 2_Table 2D depn" xfId="13724"/>
    <cellStyle name="Calculation 2 3 4 3" xfId="1084"/>
    <cellStyle name="Calculation 2 3 4 3 2" xfId="2757"/>
    <cellStyle name="Calculation 2 3 4 3 2 2" xfId="9099"/>
    <cellStyle name="Calculation 2 3 4 3 2 2 2" xfId="13725"/>
    <cellStyle name="Calculation 2 3 4 3 2 3" xfId="11431"/>
    <cellStyle name="Calculation 2 3 4 3 2 3 2" xfId="13726"/>
    <cellStyle name="Calculation 2 3 4 3 2 4" xfId="13727"/>
    <cellStyle name="Calculation 2 3 4 3 2_Table 2D depn" xfId="13728"/>
    <cellStyle name="Calculation 2 3 4 3 3" xfId="4139"/>
    <cellStyle name="Calculation 2 3 4 3 3 2" xfId="11254"/>
    <cellStyle name="Calculation 2 3 4 3 3 2 2" xfId="13729"/>
    <cellStyle name="Calculation 2 3 4 3 3 3" xfId="13730"/>
    <cellStyle name="Calculation 2 3 4 3 3_Table 2D depn" xfId="13731"/>
    <cellStyle name="Calculation 2 3 4 3 4" xfId="10556"/>
    <cellStyle name="Calculation 2 3 4 3 4 2" xfId="13732"/>
    <cellStyle name="Calculation 2 3 4 3 5" xfId="13733"/>
    <cellStyle name="Calculation 2 3 4 3_Table 2D depn" xfId="13734"/>
    <cellStyle name="Calculation 2 3 4 4" xfId="1334"/>
    <cellStyle name="Calculation 2 3 4 4 2" xfId="2996"/>
    <cellStyle name="Calculation 2 3 4 4 2 2" xfId="9337"/>
    <cellStyle name="Calculation 2 3 4 4 2 2 2" xfId="13735"/>
    <cellStyle name="Calculation 2 3 4 4 2 3" xfId="8203"/>
    <cellStyle name="Calculation 2 3 4 4 2 3 2" xfId="13736"/>
    <cellStyle name="Calculation 2 3 4 4 2 4" xfId="13737"/>
    <cellStyle name="Calculation 2 3 4 4 2_Table 2D depn" xfId="13738"/>
    <cellStyle name="Calculation 2 3 4 4 3" xfId="4389"/>
    <cellStyle name="Calculation 2 3 4 4 3 2" xfId="7832"/>
    <cellStyle name="Calculation 2 3 4 4 3 2 2" xfId="13739"/>
    <cellStyle name="Calculation 2 3 4 4 3 3" xfId="13740"/>
    <cellStyle name="Calculation 2 3 4 4 3_Table 2D depn" xfId="13741"/>
    <cellStyle name="Calculation 2 3 4 4 4" xfId="12092"/>
    <cellStyle name="Calculation 2 3 4 4 4 2" xfId="13742"/>
    <cellStyle name="Calculation 2 3 4 4 5" xfId="13743"/>
    <cellStyle name="Calculation 2 3 4 4_Table 2D depn" xfId="13744"/>
    <cellStyle name="Calculation 2 3 4 5" xfId="1589"/>
    <cellStyle name="Calculation 2 3 4 5 2" xfId="3242"/>
    <cellStyle name="Calculation 2 3 4 5 2 2" xfId="9583"/>
    <cellStyle name="Calculation 2 3 4 5 2 2 2" xfId="13745"/>
    <cellStyle name="Calculation 2 3 4 5 2 3" xfId="7401"/>
    <cellStyle name="Calculation 2 3 4 5 2 3 2" xfId="13746"/>
    <cellStyle name="Calculation 2 3 4 5 2 4" xfId="13747"/>
    <cellStyle name="Calculation 2 3 4 5 2_Table 2D depn" xfId="13748"/>
    <cellStyle name="Calculation 2 3 4 5 3" xfId="4644"/>
    <cellStyle name="Calculation 2 3 4 5 3 2" xfId="11350"/>
    <cellStyle name="Calculation 2 3 4 5 3 2 2" xfId="13749"/>
    <cellStyle name="Calculation 2 3 4 5 3 3" xfId="13750"/>
    <cellStyle name="Calculation 2 3 4 5 3_Table 2D depn" xfId="13751"/>
    <cellStyle name="Calculation 2 3 4 5 4" xfId="12623"/>
    <cellStyle name="Calculation 2 3 4 5 4 2" xfId="13752"/>
    <cellStyle name="Calculation 2 3 4 5 5" xfId="13753"/>
    <cellStyle name="Calculation 2 3 4 5_Table 2D depn" xfId="13754"/>
    <cellStyle name="Calculation 2 3 4 6" xfId="1840"/>
    <cellStyle name="Calculation 2 3 4 6 2" xfId="3482"/>
    <cellStyle name="Calculation 2 3 4 6 2 2" xfId="9822"/>
    <cellStyle name="Calculation 2 3 4 6 2 2 2" xfId="13755"/>
    <cellStyle name="Calculation 2 3 4 6 2 3" xfId="7984"/>
    <cellStyle name="Calculation 2 3 4 6 2 3 2" xfId="13756"/>
    <cellStyle name="Calculation 2 3 4 6 2 4" xfId="13757"/>
    <cellStyle name="Calculation 2 3 4 6 2_Table 2D depn" xfId="13758"/>
    <cellStyle name="Calculation 2 3 4 6 3" xfId="4895"/>
    <cellStyle name="Calculation 2 3 4 6 3 2" xfId="10346"/>
    <cellStyle name="Calculation 2 3 4 6 3 2 2" xfId="13759"/>
    <cellStyle name="Calculation 2 3 4 6 3 3" xfId="13760"/>
    <cellStyle name="Calculation 2 3 4 6 3_Table 2D depn" xfId="13761"/>
    <cellStyle name="Calculation 2 3 4 6 4" xfId="7697"/>
    <cellStyle name="Calculation 2 3 4 6 4 2" xfId="13762"/>
    <cellStyle name="Calculation 2 3 4 6 5" xfId="13763"/>
    <cellStyle name="Calculation 2 3 4 6_Table 2D depn" xfId="13764"/>
    <cellStyle name="Calculation 2 3 4 7" xfId="2233"/>
    <cellStyle name="Calculation 2 3 4 7 2" xfId="8579"/>
    <cellStyle name="Calculation 2 3 4 7 2 2" xfId="13765"/>
    <cellStyle name="Calculation 2 3 4 7 3" xfId="12413"/>
    <cellStyle name="Calculation 2 3 4 7 3 2" xfId="13766"/>
    <cellStyle name="Calculation 2 3 4 7 4" xfId="13767"/>
    <cellStyle name="Calculation 2 3 4 7_Table 2D depn" xfId="13768"/>
    <cellStyle name="Calculation 2 3 4 8" xfId="3600"/>
    <cellStyle name="Calculation 2 3 4 8 2" xfId="7411"/>
    <cellStyle name="Calculation 2 3 4 8 2 2" xfId="13769"/>
    <cellStyle name="Calculation 2 3 4 8 3" xfId="13770"/>
    <cellStyle name="Calculation 2 3 4 8_Table 2D depn" xfId="13771"/>
    <cellStyle name="Calculation 2 3 4 9" xfId="10413"/>
    <cellStyle name="Calculation 2 3 4 9 2" xfId="13772"/>
    <cellStyle name="Calculation 2 3 4_Table 2D depn" xfId="13773"/>
    <cellStyle name="Calculation 2 3 5" xfId="588"/>
    <cellStyle name="Calculation 2 3 5 10" xfId="13774"/>
    <cellStyle name="Calculation 2 3 5 2" xfId="853"/>
    <cellStyle name="Calculation 2 3 5 2 2" xfId="2532"/>
    <cellStyle name="Calculation 2 3 5 2 2 2" xfId="8874"/>
    <cellStyle name="Calculation 2 3 5 2 2 2 2" xfId="13775"/>
    <cellStyle name="Calculation 2 3 5 2 2 3" xfId="11362"/>
    <cellStyle name="Calculation 2 3 5 2 2 3 2" xfId="13776"/>
    <cellStyle name="Calculation 2 3 5 2 2 4" xfId="13777"/>
    <cellStyle name="Calculation 2 3 5 2 2_Table 2D depn" xfId="13778"/>
    <cellStyle name="Calculation 2 3 5 2 3" xfId="3908"/>
    <cellStyle name="Calculation 2 3 5 2 3 2" xfId="6845"/>
    <cellStyle name="Calculation 2 3 5 2 3 2 2" xfId="13779"/>
    <cellStyle name="Calculation 2 3 5 2 3 3" xfId="13780"/>
    <cellStyle name="Calculation 2 3 5 2 3_Table 2D depn" xfId="13781"/>
    <cellStyle name="Calculation 2 3 5 2 4" xfId="7752"/>
    <cellStyle name="Calculation 2 3 5 2 4 2" xfId="13782"/>
    <cellStyle name="Calculation 2 3 5 2 5" xfId="13783"/>
    <cellStyle name="Calculation 2 3 5 2_Table 2D depn" xfId="13784"/>
    <cellStyle name="Calculation 2 3 5 3" xfId="1127"/>
    <cellStyle name="Calculation 2 3 5 3 2" xfId="2798"/>
    <cellStyle name="Calculation 2 3 5 3 2 2" xfId="9140"/>
    <cellStyle name="Calculation 2 3 5 3 2 2 2" xfId="13785"/>
    <cellStyle name="Calculation 2 3 5 3 2 3" xfId="8297"/>
    <cellStyle name="Calculation 2 3 5 3 2 3 2" xfId="13786"/>
    <cellStyle name="Calculation 2 3 5 3 2 4" xfId="13787"/>
    <cellStyle name="Calculation 2 3 5 3 2_Table 2D depn" xfId="13788"/>
    <cellStyle name="Calculation 2 3 5 3 3" xfId="4182"/>
    <cellStyle name="Calculation 2 3 5 3 3 2" xfId="6589"/>
    <cellStyle name="Calculation 2 3 5 3 3 2 2" xfId="13789"/>
    <cellStyle name="Calculation 2 3 5 3 3 3" xfId="13790"/>
    <cellStyle name="Calculation 2 3 5 3 3_Table 2D depn" xfId="13791"/>
    <cellStyle name="Calculation 2 3 5 3 4" xfId="12356"/>
    <cellStyle name="Calculation 2 3 5 3 4 2" xfId="13792"/>
    <cellStyle name="Calculation 2 3 5 3 5" xfId="13793"/>
    <cellStyle name="Calculation 2 3 5 3_Table 2D depn" xfId="13794"/>
    <cellStyle name="Calculation 2 3 5 4" xfId="1377"/>
    <cellStyle name="Calculation 2 3 5 4 2" xfId="3036"/>
    <cellStyle name="Calculation 2 3 5 4 2 2" xfId="9377"/>
    <cellStyle name="Calculation 2 3 5 4 2 2 2" xfId="13795"/>
    <cellStyle name="Calculation 2 3 5 4 2 3" xfId="12372"/>
    <cellStyle name="Calculation 2 3 5 4 2 3 2" xfId="13796"/>
    <cellStyle name="Calculation 2 3 5 4 2 4" xfId="13797"/>
    <cellStyle name="Calculation 2 3 5 4 2_Table 2D depn" xfId="13798"/>
    <cellStyle name="Calculation 2 3 5 4 3" xfId="4432"/>
    <cellStyle name="Calculation 2 3 5 4 3 2" xfId="9952"/>
    <cellStyle name="Calculation 2 3 5 4 3 2 2" xfId="13799"/>
    <cellStyle name="Calculation 2 3 5 4 3 3" xfId="13800"/>
    <cellStyle name="Calculation 2 3 5 4 3_Table 2D depn" xfId="13801"/>
    <cellStyle name="Calculation 2 3 5 4 4" xfId="10279"/>
    <cellStyle name="Calculation 2 3 5 4 4 2" xfId="13802"/>
    <cellStyle name="Calculation 2 3 5 4 5" xfId="13803"/>
    <cellStyle name="Calculation 2 3 5 4_Table 2D depn" xfId="13804"/>
    <cellStyle name="Calculation 2 3 5 5" xfId="1632"/>
    <cellStyle name="Calculation 2 3 5 5 2" xfId="3283"/>
    <cellStyle name="Calculation 2 3 5 5 2 2" xfId="9624"/>
    <cellStyle name="Calculation 2 3 5 5 2 2 2" xfId="13805"/>
    <cellStyle name="Calculation 2 3 5 5 2 3" xfId="10655"/>
    <cellStyle name="Calculation 2 3 5 5 2 3 2" xfId="13806"/>
    <cellStyle name="Calculation 2 3 5 5 2 4" xfId="13807"/>
    <cellStyle name="Calculation 2 3 5 5 2_Table 2D depn" xfId="13808"/>
    <cellStyle name="Calculation 2 3 5 5 3" xfId="4687"/>
    <cellStyle name="Calculation 2 3 5 5 3 2" xfId="6729"/>
    <cellStyle name="Calculation 2 3 5 5 3 2 2" xfId="13809"/>
    <cellStyle name="Calculation 2 3 5 5 3 3" xfId="13810"/>
    <cellStyle name="Calculation 2 3 5 5 3_Table 2D depn" xfId="13811"/>
    <cellStyle name="Calculation 2 3 5 5 4" xfId="7771"/>
    <cellStyle name="Calculation 2 3 5 5 4 2" xfId="13812"/>
    <cellStyle name="Calculation 2 3 5 5 5" xfId="13813"/>
    <cellStyle name="Calculation 2 3 5 5_Table 2D depn" xfId="13814"/>
    <cellStyle name="Calculation 2 3 5 6" xfId="1883"/>
    <cellStyle name="Calculation 2 3 5 6 2" xfId="3524"/>
    <cellStyle name="Calculation 2 3 5 6 2 2" xfId="9863"/>
    <cellStyle name="Calculation 2 3 5 6 2 2 2" xfId="13815"/>
    <cellStyle name="Calculation 2 3 5 6 2 3" xfId="10768"/>
    <cellStyle name="Calculation 2 3 5 6 2 3 2" xfId="13816"/>
    <cellStyle name="Calculation 2 3 5 6 2 4" xfId="13817"/>
    <cellStyle name="Calculation 2 3 5 6 2_Table 2D depn" xfId="13818"/>
    <cellStyle name="Calculation 2 3 5 6 3" xfId="4938"/>
    <cellStyle name="Calculation 2 3 5 6 3 2" xfId="10405"/>
    <cellStyle name="Calculation 2 3 5 6 3 2 2" xfId="13819"/>
    <cellStyle name="Calculation 2 3 5 6 3 3" xfId="13820"/>
    <cellStyle name="Calculation 2 3 5 6 3_Table 2D depn" xfId="13821"/>
    <cellStyle name="Calculation 2 3 5 6 4" xfId="6612"/>
    <cellStyle name="Calculation 2 3 5 6 4 2" xfId="13822"/>
    <cellStyle name="Calculation 2 3 5 6 5" xfId="13823"/>
    <cellStyle name="Calculation 2 3 5 6_Table 2D depn" xfId="13824"/>
    <cellStyle name="Calculation 2 3 5 7" xfId="2275"/>
    <cellStyle name="Calculation 2 3 5 7 2" xfId="8620"/>
    <cellStyle name="Calculation 2 3 5 7 2 2" xfId="13825"/>
    <cellStyle name="Calculation 2 3 5 7 3" xfId="12330"/>
    <cellStyle name="Calculation 2 3 5 7 3 2" xfId="13826"/>
    <cellStyle name="Calculation 2 3 5 7 4" xfId="13827"/>
    <cellStyle name="Calculation 2 3 5 7_Table 2D depn" xfId="13828"/>
    <cellStyle name="Calculation 2 3 5 8" xfId="3643"/>
    <cellStyle name="Calculation 2 3 5 8 2" xfId="10211"/>
    <cellStyle name="Calculation 2 3 5 8 2 2" xfId="13829"/>
    <cellStyle name="Calculation 2 3 5 8 3" xfId="13830"/>
    <cellStyle name="Calculation 2 3 5 8_Table 2D depn" xfId="13831"/>
    <cellStyle name="Calculation 2 3 5 9" xfId="8029"/>
    <cellStyle name="Calculation 2 3 5 9 2" xfId="13832"/>
    <cellStyle name="Calculation 2 3 5_Table 2D depn" xfId="13833"/>
    <cellStyle name="Calculation 2 3 6" xfId="401"/>
    <cellStyle name="Calculation 2 3 6 2" xfId="2093"/>
    <cellStyle name="Calculation 2 3 6 2 2" xfId="8439"/>
    <cellStyle name="Calculation 2 3 6 2 2 2" xfId="13834"/>
    <cellStyle name="Calculation 2 3 6 2 3" xfId="11179"/>
    <cellStyle name="Calculation 2 3 6 2 3 2" xfId="13835"/>
    <cellStyle name="Calculation 2 3 6 2 4" xfId="13836"/>
    <cellStyle name="Calculation 2 3 6 2_Table 2D depn" xfId="13837"/>
    <cellStyle name="Calculation 2 3 6 3" xfId="3201"/>
    <cellStyle name="Calculation 2 3 6 3 2" xfId="12177"/>
    <cellStyle name="Calculation 2 3 6 3 2 2" xfId="13838"/>
    <cellStyle name="Calculation 2 3 6 3 3" xfId="13839"/>
    <cellStyle name="Calculation 2 3 6 3_Table 2D depn" xfId="13840"/>
    <cellStyle name="Calculation 2 3 6 4" xfId="7482"/>
    <cellStyle name="Calculation 2 3 6 4 2" xfId="13841"/>
    <cellStyle name="Calculation 2 3 6 5" xfId="13842"/>
    <cellStyle name="Calculation 2 3 6_Table 2D depn" xfId="13843"/>
    <cellStyle name="Calculation 2 3 7" xfId="666"/>
    <cellStyle name="Calculation 2 3 7 2" xfId="2351"/>
    <cellStyle name="Calculation 2 3 7 2 2" xfId="8695"/>
    <cellStyle name="Calculation 2 3 7 2 2 2" xfId="13844"/>
    <cellStyle name="Calculation 2 3 7 2 3" xfId="10244"/>
    <cellStyle name="Calculation 2 3 7 2 3 2" xfId="13845"/>
    <cellStyle name="Calculation 2 3 7 2 4" xfId="13846"/>
    <cellStyle name="Calculation 2 3 7 2_Table 2D depn" xfId="13847"/>
    <cellStyle name="Calculation 2 3 7 3" xfId="3721"/>
    <cellStyle name="Calculation 2 3 7 3 2" xfId="12258"/>
    <cellStyle name="Calculation 2 3 7 3 2 2" xfId="13848"/>
    <cellStyle name="Calculation 2 3 7 3 3" xfId="13849"/>
    <cellStyle name="Calculation 2 3 7 3_Table 2D depn" xfId="13850"/>
    <cellStyle name="Calculation 2 3 7 4" xfId="7958"/>
    <cellStyle name="Calculation 2 3 7 4 2" xfId="13851"/>
    <cellStyle name="Calculation 2 3 7 5" xfId="13852"/>
    <cellStyle name="Calculation 2 3 7_Table 2D depn" xfId="13853"/>
    <cellStyle name="Calculation 2 3 8" xfId="941"/>
    <cellStyle name="Calculation 2 3 8 2" xfId="2617"/>
    <cellStyle name="Calculation 2 3 8 2 2" xfId="8959"/>
    <cellStyle name="Calculation 2 3 8 2 2 2" xfId="13854"/>
    <cellStyle name="Calculation 2 3 8 2 3" xfId="10001"/>
    <cellStyle name="Calculation 2 3 8 2 3 2" xfId="13855"/>
    <cellStyle name="Calculation 2 3 8 2 4" xfId="13856"/>
    <cellStyle name="Calculation 2 3 8 2_Table 2D depn" xfId="13857"/>
    <cellStyle name="Calculation 2 3 8 3" xfId="3996"/>
    <cellStyle name="Calculation 2 3 8 3 2" xfId="7817"/>
    <cellStyle name="Calculation 2 3 8 3 2 2" xfId="13858"/>
    <cellStyle name="Calculation 2 3 8 3 3" xfId="13859"/>
    <cellStyle name="Calculation 2 3 8 3_Table 2D depn" xfId="13860"/>
    <cellStyle name="Calculation 2 3 8 4" xfId="11400"/>
    <cellStyle name="Calculation 2 3 8 4 2" xfId="13861"/>
    <cellStyle name="Calculation 2 3 8 5" xfId="13862"/>
    <cellStyle name="Calculation 2 3 8_Table 2D depn" xfId="13863"/>
    <cellStyle name="Calculation 2 3 9" xfId="1192"/>
    <cellStyle name="Calculation 2 3 9 2" xfId="2859"/>
    <cellStyle name="Calculation 2 3 9 2 2" xfId="9201"/>
    <cellStyle name="Calculation 2 3 9 2 2 2" xfId="13864"/>
    <cellStyle name="Calculation 2 3 9 2 3" xfId="11396"/>
    <cellStyle name="Calculation 2 3 9 2 3 2" xfId="13865"/>
    <cellStyle name="Calculation 2 3 9 2 4" xfId="13866"/>
    <cellStyle name="Calculation 2 3 9 2_Table 2D depn" xfId="13867"/>
    <cellStyle name="Calculation 2 3 9 3" xfId="4247"/>
    <cellStyle name="Calculation 2 3 9 3 2" xfId="11510"/>
    <cellStyle name="Calculation 2 3 9 3 2 2" xfId="13868"/>
    <cellStyle name="Calculation 2 3 9 3 3" xfId="13869"/>
    <cellStyle name="Calculation 2 3 9 3_Table 2D depn" xfId="13870"/>
    <cellStyle name="Calculation 2 3 9 4" xfId="6780"/>
    <cellStyle name="Calculation 2 3 9 4 2" xfId="13871"/>
    <cellStyle name="Calculation 2 3 9 5" xfId="13872"/>
    <cellStyle name="Calculation 2 3 9_Table 2D depn" xfId="13873"/>
    <cellStyle name="Calculation 2 3_4F" xfId="13554"/>
    <cellStyle name="Calculation 2 30" xfId="13874"/>
    <cellStyle name="Calculation 2 31" xfId="13875"/>
    <cellStyle name="Calculation 2 32" xfId="13876"/>
    <cellStyle name="Calculation 2 4" xfId="293"/>
    <cellStyle name="Calculation 2 4 10" xfId="1461"/>
    <cellStyle name="Calculation 2 4 10 2" xfId="3117"/>
    <cellStyle name="Calculation 2 4 10 2 2" xfId="9458"/>
    <cellStyle name="Calculation 2 4 10 2 2 2" xfId="13878"/>
    <cellStyle name="Calculation 2 4 10 2 3" xfId="9259"/>
    <cellStyle name="Calculation 2 4 10 2 3 2" xfId="13879"/>
    <cellStyle name="Calculation 2 4 10 2 4" xfId="13880"/>
    <cellStyle name="Calculation 2 4 10 2_Table 2D depn" xfId="13881"/>
    <cellStyle name="Calculation 2 4 10 3" xfId="4516"/>
    <cellStyle name="Calculation 2 4 10 3 2" xfId="11203"/>
    <cellStyle name="Calculation 2 4 10 3 2 2" xfId="13882"/>
    <cellStyle name="Calculation 2 4 10 3 3" xfId="13883"/>
    <cellStyle name="Calculation 2 4 10 3_Table 2D depn" xfId="13884"/>
    <cellStyle name="Calculation 2 4 10 4" xfId="7481"/>
    <cellStyle name="Calculation 2 4 10 4 2" xfId="13885"/>
    <cellStyle name="Calculation 2 4 10 5" xfId="13886"/>
    <cellStyle name="Calculation 2 4 10_Table 2D depn" xfId="13887"/>
    <cellStyle name="Calculation 2 4 11" xfId="1712"/>
    <cellStyle name="Calculation 2 4 11 2" xfId="3358"/>
    <cellStyle name="Calculation 2 4 11 2 2" xfId="9698"/>
    <cellStyle name="Calculation 2 4 11 2 2 2" xfId="13888"/>
    <cellStyle name="Calculation 2 4 11 2 3" xfId="7862"/>
    <cellStyle name="Calculation 2 4 11 2 3 2" xfId="13889"/>
    <cellStyle name="Calculation 2 4 11 2 4" xfId="13890"/>
    <cellStyle name="Calculation 2 4 11 2_Table 2D depn" xfId="13891"/>
    <cellStyle name="Calculation 2 4 11 3" xfId="4767"/>
    <cellStyle name="Calculation 2 4 11 3 2" xfId="10498"/>
    <cellStyle name="Calculation 2 4 11 3 2 2" xfId="13892"/>
    <cellStyle name="Calculation 2 4 11 3 3" xfId="13893"/>
    <cellStyle name="Calculation 2 4 11 3_Table 2D depn" xfId="13894"/>
    <cellStyle name="Calculation 2 4 11 4" xfId="8155"/>
    <cellStyle name="Calculation 2 4 11 4 2" xfId="13895"/>
    <cellStyle name="Calculation 2 4 11 5" xfId="13896"/>
    <cellStyle name="Calculation 2 4 11_Table 2D depn" xfId="13897"/>
    <cellStyle name="Calculation 2 4 12" xfId="1991"/>
    <cellStyle name="Calculation 2 4 12 2" xfId="8339"/>
    <cellStyle name="Calculation 2 4 12 2 2" xfId="13898"/>
    <cellStyle name="Calculation 2 4 12 3" xfId="11312"/>
    <cellStyle name="Calculation 2 4 12 3 2" xfId="13899"/>
    <cellStyle name="Calculation 2 4 12 4" xfId="13900"/>
    <cellStyle name="Calculation 2 4 12_Table 2D depn" xfId="13901"/>
    <cellStyle name="Calculation 2 4 13" xfId="2426"/>
    <cellStyle name="Calculation 2 4 13 2" xfId="11958"/>
    <cellStyle name="Calculation 2 4 13 2 2" xfId="13902"/>
    <cellStyle name="Calculation 2 4 13 3" xfId="13903"/>
    <cellStyle name="Calculation 2 4 13_Table 2D depn" xfId="13904"/>
    <cellStyle name="Calculation 2 4 14" xfId="8239"/>
    <cellStyle name="Calculation 2 4 14 2" xfId="13905"/>
    <cellStyle name="Calculation 2 4 15" xfId="13906"/>
    <cellStyle name="Calculation 2 4 2" xfId="472"/>
    <cellStyle name="Calculation 2 4 2 10" xfId="13907"/>
    <cellStyle name="Calculation 2 4 2 2" xfId="737"/>
    <cellStyle name="Calculation 2 4 2 2 2" xfId="2419"/>
    <cellStyle name="Calculation 2 4 2 2 2 2" xfId="8762"/>
    <cellStyle name="Calculation 2 4 2 2 2 2 2" xfId="13908"/>
    <cellStyle name="Calculation 2 4 2 2 2 3" xfId="12430"/>
    <cellStyle name="Calculation 2 4 2 2 2 3 2" xfId="13909"/>
    <cellStyle name="Calculation 2 4 2 2 2 4" xfId="13910"/>
    <cellStyle name="Calculation 2 4 2 2 2_Table 2D depn" xfId="13911"/>
    <cellStyle name="Calculation 2 4 2 2 3" xfId="3792"/>
    <cellStyle name="Calculation 2 4 2 2 3 2" xfId="10484"/>
    <cellStyle name="Calculation 2 4 2 2 3 2 2" xfId="13912"/>
    <cellStyle name="Calculation 2 4 2 2 3 3" xfId="13913"/>
    <cellStyle name="Calculation 2 4 2 2 3_Table 2D depn" xfId="13914"/>
    <cellStyle name="Calculation 2 4 2 2 4" xfId="11289"/>
    <cellStyle name="Calculation 2 4 2 2 4 2" xfId="13915"/>
    <cellStyle name="Calculation 2 4 2 2 5" xfId="13916"/>
    <cellStyle name="Calculation 2 4 2 2_Table 2D depn" xfId="13917"/>
    <cellStyle name="Calculation 2 4 2 3" xfId="1011"/>
    <cellStyle name="Calculation 2 4 2 3 2" xfId="2684"/>
    <cellStyle name="Calculation 2 4 2 3 2 2" xfId="9026"/>
    <cellStyle name="Calculation 2 4 2 3 2 2 2" xfId="13918"/>
    <cellStyle name="Calculation 2 4 2 3 2 3" xfId="12462"/>
    <cellStyle name="Calculation 2 4 2 3 2 3 2" xfId="13919"/>
    <cellStyle name="Calculation 2 4 2 3 2 4" xfId="13920"/>
    <cellStyle name="Calculation 2 4 2 3 2_Table 2D depn" xfId="13921"/>
    <cellStyle name="Calculation 2 4 2 3 3" xfId="4066"/>
    <cellStyle name="Calculation 2 4 2 3 3 2" xfId="10349"/>
    <cellStyle name="Calculation 2 4 2 3 3 2 2" xfId="13922"/>
    <cellStyle name="Calculation 2 4 2 3 3 3" xfId="13923"/>
    <cellStyle name="Calculation 2 4 2 3 3_Table 2D depn" xfId="13924"/>
    <cellStyle name="Calculation 2 4 2 3 4" xfId="9927"/>
    <cellStyle name="Calculation 2 4 2 3 4 2" xfId="13925"/>
    <cellStyle name="Calculation 2 4 2 3 5" xfId="13926"/>
    <cellStyle name="Calculation 2 4 2 3_Table 2D depn" xfId="13927"/>
    <cellStyle name="Calculation 2 4 2 4" xfId="1261"/>
    <cellStyle name="Calculation 2 4 2 4 2" xfId="2924"/>
    <cellStyle name="Calculation 2 4 2 4 2 2" xfId="9266"/>
    <cellStyle name="Calculation 2 4 2 4 2 2 2" xfId="13928"/>
    <cellStyle name="Calculation 2 4 2 4 2 3" xfId="10108"/>
    <cellStyle name="Calculation 2 4 2 4 2 3 2" xfId="13929"/>
    <cellStyle name="Calculation 2 4 2 4 2 4" xfId="13930"/>
    <cellStyle name="Calculation 2 4 2 4 2_Table 2D depn" xfId="13931"/>
    <cellStyle name="Calculation 2 4 2 4 3" xfId="4316"/>
    <cellStyle name="Calculation 2 4 2 4 3 2" xfId="12062"/>
    <cellStyle name="Calculation 2 4 2 4 3 2 2" xfId="13932"/>
    <cellStyle name="Calculation 2 4 2 4 3 3" xfId="13933"/>
    <cellStyle name="Calculation 2 4 2 4 3_Table 2D depn" xfId="13934"/>
    <cellStyle name="Calculation 2 4 2 4 4" xfId="7017"/>
    <cellStyle name="Calculation 2 4 2 4 4 2" xfId="13935"/>
    <cellStyle name="Calculation 2 4 2 4 5" xfId="13936"/>
    <cellStyle name="Calculation 2 4 2 4_Table 2D depn" xfId="13937"/>
    <cellStyle name="Calculation 2 4 2 5" xfId="1516"/>
    <cellStyle name="Calculation 2 4 2 5 2" xfId="3170"/>
    <cellStyle name="Calculation 2 4 2 5 2 2" xfId="9511"/>
    <cellStyle name="Calculation 2 4 2 5 2 2 2" xfId="13938"/>
    <cellStyle name="Calculation 2 4 2 5 2 3" xfId="6748"/>
    <cellStyle name="Calculation 2 4 2 5 2 3 2" xfId="13939"/>
    <cellStyle name="Calculation 2 4 2 5 2 4" xfId="13940"/>
    <cellStyle name="Calculation 2 4 2 5 2_Table 2D depn" xfId="13941"/>
    <cellStyle name="Calculation 2 4 2 5 3" xfId="4571"/>
    <cellStyle name="Calculation 2 4 2 5 3 2" xfId="12578"/>
    <cellStyle name="Calculation 2 4 2 5 3 2 2" xfId="13942"/>
    <cellStyle name="Calculation 2 4 2 5 3 3" xfId="13943"/>
    <cellStyle name="Calculation 2 4 2 5 3_Table 2D depn" xfId="13944"/>
    <cellStyle name="Calculation 2 4 2 5 4" xfId="7280"/>
    <cellStyle name="Calculation 2 4 2 5 4 2" xfId="13945"/>
    <cellStyle name="Calculation 2 4 2 5 5" xfId="13946"/>
    <cellStyle name="Calculation 2 4 2 5_Table 2D depn" xfId="13947"/>
    <cellStyle name="Calculation 2 4 2 6" xfId="1767"/>
    <cellStyle name="Calculation 2 4 2 6 2" xfId="3411"/>
    <cellStyle name="Calculation 2 4 2 6 2 2" xfId="9751"/>
    <cellStyle name="Calculation 2 4 2 6 2 2 2" xfId="13948"/>
    <cellStyle name="Calculation 2 4 2 6 2 3" xfId="12126"/>
    <cellStyle name="Calculation 2 4 2 6 2 3 2" xfId="13949"/>
    <cellStyle name="Calculation 2 4 2 6 2 4" xfId="13950"/>
    <cellStyle name="Calculation 2 4 2 6 2_Table 2D depn" xfId="13951"/>
    <cellStyle name="Calculation 2 4 2 6 3" xfId="4822"/>
    <cellStyle name="Calculation 2 4 2 6 3 2" xfId="10805"/>
    <cellStyle name="Calculation 2 4 2 6 3 2 2" xfId="13952"/>
    <cellStyle name="Calculation 2 4 2 6 3 3" xfId="13953"/>
    <cellStyle name="Calculation 2 4 2 6 3_Table 2D depn" xfId="13954"/>
    <cellStyle name="Calculation 2 4 2 6 4" xfId="10846"/>
    <cellStyle name="Calculation 2 4 2 6 4 2" xfId="13955"/>
    <cellStyle name="Calculation 2 4 2 6 5" xfId="13956"/>
    <cellStyle name="Calculation 2 4 2 6_Table 2D depn" xfId="13957"/>
    <cellStyle name="Calculation 2 4 2 7" xfId="2162"/>
    <cellStyle name="Calculation 2 4 2 7 2" xfId="8508"/>
    <cellStyle name="Calculation 2 4 2 7 2 2" xfId="13958"/>
    <cellStyle name="Calculation 2 4 2 7 3" xfId="8120"/>
    <cellStyle name="Calculation 2 4 2 7 3 2" xfId="13959"/>
    <cellStyle name="Calculation 2 4 2 7 4" xfId="13960"/>
    <cellStyle name="Calculation 2 4 2 7_Table 2D depn" xfId="13961"/>
    <cellStyle name="Calculation 2 4 2 8" xfId="1922"/>
    <cellStyle name="Calculation 2 4 2 8 2" xfId="7397"/>
    <cellStyle name="Calculation 2 4 2 8 2 2" xfId="13962"/>
    <cellStyle name="Calculation 2 4 2 8 3" xfId="13963"/>
    <cellStyle name="Calculation 2 4 2 8_Table 2D depn" xfId="13964"/>
    <cellStyle name="Calculation 2 4 2 9" xfId="11554"/>
    <cellStyle name="Calculation 2 4 2 9 2" xfId="13965"/>
    <cellStyle name="Calculation 2 4 2_Table 2D depn" xfId="13966"/>
    <cellStyle name="Calculation 2 4 3" xfId="516"/>
    <cellStyle name="Calculation 2 4 3 10" xfId="13967"/>
    <cellStyle name="Calculation 2 4 3 2" xfId="781"/>
    <cellStyle name="Calculation 2 4 3 2 2" xfId="2462"/>
    <cellStyle name="Calculation 2 4 3 2 2 2" xfId="8805"/>
    <cellStyle name="Calculation 2 4 3 2 2 2 2" xfId="13968"/>
    <cellStyle name="Calculation 2 4 3 2 2 3" xfId="7129"/>
    <cellStyle name="Calculation 2 4 3 2 2 3 2" xfId="13969"/>
    <cellStyle name="Calculation 2 4 3 2 2 4" xfId="13970"/>
    <cellStyle name="Calculation 2 4 3 2 2_Table 2D depn" xfId="13971"/>
    <cellStyle name="Calculation 2 4 3 2 3" xfId="3836"/>
    <cellStyle name="Calculation 2 4 3 2 3 2" xfId="10290"/>
    <cellStyle name="Calculation 2 4 3 2 3 2 2" xfId="13972"/>
    <cellStyle name="Calculation 2 4 3 2 3 3" xfId="13973"/>
    <cellStyle name="Calculation 2 4 3 2 3_Table 2D depn" xfId="13974"/>
    <cellStyle name="Calculation 2 4 3 2 4" xfId="10262"/>
    <cellStyle name="Calculation 2 4 3 2 4 2" xfId="13975"/>
    <cellStyle name="Calculation 2 4 3 2 5" xfId="13976"/>
    <cellStyle name="Calculation 2 4 3 2_Table 2D depn" xfId="13977"/>
    <cellStyle name="Calculation 2 4 3 3" xfId="1055"/>
    <cellStyle name="Calculation 2 4 3 3 2" xfId="2728"/>
    <cellStyle name="Calculation 2 4 3 3 2 2" xfId="9070"/>
    <cellStyle name="Calculation 2 4 3 3 2 2 2" xfId="13978"/>
    <cellStyle name="Calculation 2 4 3 3 2 3" xfId="7265"/>
    <cellStyle name="Calculation 2 4 3 3 2 3 2" xfId="13979"/>
    <cellStyle name="Calculation 2 4 3 3 2 4" xfId="13980"/>
    <cellStyle name="Calculation 2 4 3 3 2_Table 2D depn" xfId="13981"/>
    <cellStyle name="Calculation 2 4 3 3 3" xfId="4110"/>
    <cellStyle name="Calculation 2 4 3 3 3 2" xfId="10067"/>
    <cellStyle name="Calculation 2 4 3 3 3 2 2" xfId="13982"/>
    <cellStyle name="Calculation 2 4 3 3 3 3" xfId="13983"/>
    <cellStyle name="Calculation 2 4 3 3 3_Table 2D depn" xfId="13984"/>
    <cellStyle name="Calculation 2 4 3 3 4" xfId="12086"/>
    <cellStyle name="Calculation 2 4 3 3 4 2" xfId="13985"/>
    <cellStyle name="Calculation 2 4 3 3 5" xfId="13986"/>
    <cellStyle name="Calculation 2 4 3 3_Table 2D depn" xfId="13987"/>
    <cellStyle name="Calculation 2 4 3 4" xfId="1305"/>
    <cellStyle name="Calculation 2 4 3 4 2" xfId="2967"/>
    <cellStyle name="Calculation 2 4 3 4 2 2" xfId="9308"/>
    <cellStyle name="Calculation 2 4 3 4 2 2 2" xfId="13988"/>
    <cellStyle name="Calculation 2 4 3 4 2 3" xfId="11859"/>
    <cellStyle name="Calculation 2 4 3 4 2 3 2" xfId="13989"/>
    <cellStyle name="Calculation 2 4 3 4 2 4" xfId="13990"/>
    <cellStyle name="Calculation 2 4 3 4 2_Table 2D depn" xfId="13991"/>
    <cellStyle name="Calculation 2 4 3 4 3" xfId="4360"/>
    <cellStyle name="Calculation 2 4 3 4 3 2" xfId="11159"/>
    <cellStyle name="Calculation 2 4 3 4 3 2 2" xfId="13992"/>
    <cellStyle name="Calculation 2 4 3 4 3 3" xfId="13993"/>
    <cellStyle name="Calculation 2 4 3 4 3_Table 2D depn" xfId="13994"/>
    <cellStyle name="Calculation 2 4 3 4 4" xfId="6767"/>
    <cellStyle name="Calculation 2 4 3 4 4 2" xfId="13995"/>
    <cellStyle name="Calculation 2 4 3 4 5" xfId="13996"/>
    <cellStyle name="Calculation 2 4 3 4_Table 2D depn" xfId="13997"/>
    <cellStyle name="Calculation 2 4 3 5" xfId="1560"/>
    <cellStyle name="Calculation 2 4 3 5 2" xfId="3213"/>
    <cellStyle name="Calculation 2 4 3 5 2 2" xfId="9554"/>
    <cellStyle name="Calculation 2 4 3 5 2 2 2" xfId="13998"/>
    <cellStyle name="Calculation 2 4 3 5 2 3" xfId="7010"/>
    <cellStyle name="Calculation 2 4 3 5 2 3 2" xfId="13999"/>
    <cellStyle name="Calculation 2 4 3 5 2 4" xfId="14000"/>
    <cellStyle name="Calculation 2 4 3 5 2_Table 2D depn" xfId="14001"/>
    <cellStyle name="Calculation 2 4 3 5 3" xfId="4615"/>
    <cellStyle name="Calculation 2 4 3 5 3 2" xfId="11098"/>
    <cellStyle name="Calculation 2 4 3 5 3 2 2" xfId="14002"/>
    <cellStyle name="Calculation 2 4 3 5 3 3" xfId="14003"/>
    <cellStyle name="Calculation 2 4 3 5 3_Table 2D depn" xfId="14004"/>
    <cellStyle name="Calculation 2 4 3 5 4" xfId="7100"/>
    <cellStyle name="Calculation 2 4 3 5 4 2" xfId="14005"/>
    <cellStyle name="Calculation 2 4 3 5 5" xfId="14006"/>
    <cellStyle name="Calculation 2 4 3 5_Table 2D depn" xfId="14007"/>
    <cellStyle name="Calculation 2 4 3 6" xfId="1811"/>
    <cellStyle name="Calculation 2 4 3 6 2" xfId="3454"/>
    <cellStyle name="Calculation 2 4 3 6 2 2" xfId="9794"/>
    <cellStyle name="Calculation 2 4 3 6 2 2 2" xfId="14008"/>
    <cellStyle name="Calculation 2 4 3 6 2 3" xfId="10087"/>
    <cellStyle name="Calculation 2 4 3 6 2 3 2" xfId="14009"/>
    <cellStyle name="Calculation 2 4 3 6 2 4" xfId="14010"/>
    <cellStyle name="Calculation 2 4 3 6 2_Table 2D depn" xfId="14011"/>
    <cellStyle name="Calculation 2 4 3 6 3" xfId="4866"/>
    <cellStyle name="Calculation 2 4 3 6 3 2" xfId="8291"/>
    <cellStyle name="Calculation 2 4 3 6 3 2 2" xfId="14012"/>
    <cellStyle name="Calculation 2 4 3 6 3 3" xfId="14013"/>
    <cellStyle name="Calculation 2 4 3 6 3_Table 2D depn" xfId="14014"/>
    <cellStyle name="Calculation 2 4 3 6 4" xfId="8270"/>
    <cellStyle name="Calculation 2 4 3 6 4 2" xfId="14015"/>
    <cellStyle name="Calculation 2 4 3 6 5" xfId="14016"/>
    <cellStyle name="Calculation 2 4 3 6_Table 2D depn" xfId="14017"/>
    <cellStyle name="Calculation 2 4 3 7" xfId="2204"/>
    <cellStyle name="Calculation 2 4 3 7 2" xfId="8550"/>
    <cellStyle name="Calculation 2 4 3 7 2 2" xfId="14018"/>
    <cellStyle name="Calculation 2 4 3 7 3" xfId="10076"/>
    <cellStyle name="Calculation 2 4 3 7 3 2" xfId="14019"/>
    <cellStyle name="Calculation 2 4 3 7 4" xfId="14020"/>
    <cellStyle name="Calculation 2 4 3 7_Table 2D depn" xfId="14021"/>
    <cellStyle name="Calculation 2 4 3 8" xfId="3571"/>
    <cellStyle name="Calculation 2 4 3 8 2" xfId="12406"/>
    <cellStyle name="Calculation 2 4 3 8 2 2" xfId="14022"/>
    <cellStyle name="Calculation 2 4 3 8 3" xfId="14023"/>
    <cellStyle name="Calculation 2 4 3 8_Table 2D depn" xfId="14024"/>
    <cellStyle name="Calculation 2 4 3 9" xfId="8209"/>
    <cellStyle name="Calculation 2 4 3 9 2" xfId="14025"/>
    <cellStyle name="Calculation 2 4 3_Table 2D depn" xfId="14026"/>
    <cellStyle name="Calculation 2 4 4" xfId="560"/>
    <cellStyle name="Calculation 2 4 4 10" xfId="14027"/>
    <cellStyle name="Calculation 2 4 4 2" xfId="825"/>
    <cellStyle name="Calculation 2 4 4 2 2" xfId="2505"/>
    <cellStyle name="Calculation 2 4 4 2 2 2" xfId="8847"/>
    <cellStyle name="Calculation 2 4 4 2 2 2 2" xfId="14028"/>
    <cellStyle name="Calculation 2 4 4 2 2 3" xfId="7757"/>
    <cellStyle name="Calculation 2 4 4 2 2 3 2" xfId="14029"/>
    <cellStyle name="Calculation 2 4 4 2 2 4" xfId="14030"/>
    <cellStyle name="Calculation 2 4 4 2 2_Table 2D depn" xfId="14031"/>
    <cellStyle name="Calculation 2 4 4 2 3" xfId="3880"/>
    <cellStyle name="Calculation 2 4 4 2 3 2" xfId="11308"/>
    <cellStyle name="Calculation 2 4 4 2 3 2 2" xfId="14032"/>
    <cellStyle name="Calculation 2 4 4 2 3 3" xfId="14033"/>
    <cellStyle name="Calculation 2 4 4 2 3_Table 2D depn" xfId="14034"/>
    <cellStyle name="Calculation 2 4 4 2 4" xfId="10455"/>
    <cellStyle name="Calculation 2 4 4 2 4 2" xfId="14035"/>
    <cellStyle name="Calculation 2 4 4 2 5" xfId="14036"/>
    <cellStyle name="Calculation 2 4 4 2_Table 2D depn" xfId="14037"/>
    <cellStyle name="Calculation 2 4 4 3" xfId="1099"/>
    <cellStyle name="Calculation 2 4 4 3 2" xfId="2771"/>
    <cellStyle name="Calculation 2 4 4 3 2 2" xfId="9113"/>
    <cellStyle name="Calculation 2 4 4 3 2 2 2" xfId="14038"/>
    <cellStyle name="Calculation 2 4 4 3 2 3" xfId="8293"/>
    <cellStyle name="Calculation 2 4 4 3 2 3 2" xfId="14039"/>
    <cellStyle name="Calculation 2 4 4 3 2 4" xfId="14040"/>
    <cellStyle name="Calculation 2 4 4 3 2_Table 2D depn" xfId="14041"/>
    <cellStyle name="Calculation 2 4 4 3 3" xfId="4154"/>
    <cellStyle name="Calculation 2 4 4 3 3 2" xfId="11512"/>
    <cellStyle name="Calculation 2 4 4 3 3 2 2" xfId="14042"/>
    <cellStyle name="Calculation 2 4 4 3 3 3" xfId="14043"/>
    <cellStyle name="Calculation 2 4 4 3 3_Table 2D depn" xfId="14044"/>
    <cellStyle name="Calculation 2 4 4 3 4" xfId="6585"/>
    <cellStyle name="Calculation 2 4 4 3 4 2" xfId="14045"/>
    <cellStyle name="Calculation 2 4 4 3 5" xfId="14046"/>
    <cellStyle name="Calculation 2 4 4 3_Table 2D depn" xfId="14047"/>
    <cellStyle name="Calculation 2 4 4 4" xfId="1349"/>
    <cellStyle name="Calculation 2 4 4 4 2" xfId="3009"/>
    <cellStyle name="Calculation 2 4 4 4 2 2" xfId="9350"/>
    <cellStyle name="Calculation 2 4 4 4 2 2 2" xfId="14048"/>
    <cellStyle name="Calculation 2 4 4 4 2 3" xfId="9961"/>
    <cellStyle name="Calculation 2 4 4 4 2 3 2" xfId="14049"/>
    <cellStyle name="Calculation 2 4 4 4 2 4" xfId="14050"/>
    <cellStyle name="Calculation 2 4 4 4 2_Table 2D depn" xfId="14051"/>
    <cellStyle name="Calculation 2 4 4 4 3" xfId="4404"/>
    <cellStyle name="Calculation 2 4 4 4 3 2" xfId="11195"/>
    <cellStyle name="Calculation 2 4 4 4 3 2 2" xfId="14052"/>
    <cellStyle name="Calculation 2 4 4 4 3 3" xfId="14053"/>
    <cellStyle name="Calculation 2 4 4 4 3_Table 2D depn" xfId="14054"/>
    <cellStyle name="Calculation 2 4 4 4 4" xfId="12294"/>
    <cellStyle name="Calculation 2 4 4 4 4 2" xfId="14055"/>
    <cellStyle name="Calculation 2 4 4 4 5" xfId="14056"/>
    <cellStyle name="Calculation 2 4 4 4_Table 2D depn" xfId="14057"/>
    <cellStyle name="Calculation 2 4 4 5" xfId="1604"/>
    <cellStyle name="Calculation 2 4 4 5 2" xfId="3256"/>
    <cellStyle name="Calculation 2 4 4 5 2 2" xfId="9597"/>
    <cellStyle name="Calculation 2 4 4 5 2 2 2" xfId="14058"/>
    <cellStyle name="Calculation 2 4 4 5 2 3" xfId="10316"/>
    <cellStyle name="Calculation 2 4 4 5 2 3 2" xfId="14059"/>
    <cellStyle name="Calculation 2 4 4 5 2 4" xfId="14060"/>
    <cellStyle name="Calculation 2 4 4 5 2_Table 2D depn" xfId="14061"/>
    <cellStyle name="Calculation 2 4 4 5 3" xfId="4659"/>
    <cellStyle name="Calculation 2 4 4 5 3 2" xfId="8156"/>
    <cellStyle name="Calculation 2 4 4 5 3 2 2" xfId="14062"/>
    <cellStyle name="Calculation 2 4 4 5 3 3" xfId="14063"/>
    <cellStyle name="Calculation 2 4 4 5 3_Table 2D depn" xfId="14064"/>
    <cellStyle name="Calculation 2 4 4 5 4" xfId="8207"/>
    <cellStyle name="Calculation 2 4 4 5 4 2" xfId="14065"/>
    <cellStyle name="Calculation 2 4 4 5 5" xfId="14066"/>
    <cellStyle name="Calculation 2 4 4 5_Table 2D depn" xfId="14067"/>
    <cellStyle name="Calculation 2 4 4 6" xfId="1855"/>
    <cellStyle name="Calculation 2 4 4 6 2" xfId="3497"/>
    <cellStyle name="Calculation 2 4 4 6 2 2" xfId="9836"/>
    <cellStyle name="Calculation 2 4 4 6 2 2 2" xfId="14068"/>
    <cellStyle name="Calculation 2 4 4 6 2 3" xfId="11218"/>
    <cellStyle name="Calculation 2 4 4 6 2 3 2" xfId="14069"/>
    <cellStyle name="Calculation 2 4 4 6 2 4" xfId="14070"/>
    <cellStyle name="Calculation 2 4 4 6 2_Table 2D depn" xfId="14071"/>
    <cellStyle name="Calculation 2 4 4 6 3" xfId="4910"/>
    <cellStyle name="Calculation 2 4 4 6 3 2" xfId="7417"/>
    <cellStyle name="Calculation 2 4 4 6 3 2 2" xfId="14072"/>
    <cellStyle name="Calculation 2 4 4 6 3 3" xfId="14073"/>
    <cellStyle name="Calculation 2 4 4 6 3_Table 2D depn" xfId="14074"/>
    <cellStyle name="Calculation 2 4 4 6 4" xfId="10079"/>
    <cellStyle name="Calculation 2 4 4 6 4 2" xfId="14075"/>
    <cellStyle name="Calculation 2 4 4 6 5" xfId="14076"/>
    <cellStyle name="Calculation 2 4 4 6_Table 2D depn" xfId="14077"/>
    <cellStyle name="Calculation 2 4 4 7" xfId="2248"/>
    <cellStyle name="Calculation 2 4 4 7 2" xfId="8593"/>
    <cellStyle name="Calculation 2 4 4 7 2 2" xfId="14078"/>
    <cellStyle name="Calculation 2 4 4 7 3" xfId="6728"/>
    <cellStyle name="Calculation 2 4 4 7 3 2" xfId="14079"/>
    <cellStyle name="Calculation 2 4 4 7 4" xfId="14080"/>
    <cellStyle name="Calculation 2 4 4 7_Table 2D depn" xfId="14081"/>
    <cellStyle name="Calculation 2 4 4 8" xfId="3615"/>
    <cellStyle name="Calculation 2 4 4 8 2" xfId="11247"/>
    <cellStyle name="Calculation 2 4 4 8 2 2" xfId="14082"/>
    <cellStyle name="Calculation 2 4 4 8 3" xfId="14083"/>
    <cellStyle name="Calculation 2 4 4 8_Table 2D depn" xfId="14084"/>
    <cellStyle name="Calculation 2 4 4 9" xfId="8222"/>
    <cellStyle name="Calculation 2 4 4 9 2" xfId="14085"/>
    <cellStyle name="Calculation 2 4 4_Table 2D depn" xfId="14086"/>
    <cellStyle name="Calculation 2 4 5" xfId="602"/>
    <cellStyle name="Calculation 2 4 5 10" xfId="14087"/>
    <cellStyle name="Calculation 2 4 5 2" xfId="867"/>
    <cellStyle name="Calculation 2 4 5 2 2" xfId="2545"/>
    <cellStyle name="Calculation 2 4 5 2 2 2" xfId="8887"/>
    <cellStyle name="Calculation 2 4 5 2 2 2 2" xfId="14088"/>
    <cellStyle name="Calculation 2 4 5 2 2 3" xfId="10764"/>
    <cellStyle name="Calculation 2 4 5 2 2 3 2" xfId="14089"/>
    <cellStyle name="Calculation 2 4 5 2 2 4" xfId="14090"/>
    <cellStyle name="Calculation 2 4 5 2 2_Table 2D depn" xfId="14091"/>
    <cellStyle name="Calculation 2 4 5 2 3" xfId="3922"/>
    <cellStyle name="Calculation 2 4 5 2 3 2" xfId="11941"/>
    <cellStyle name="Calculation 2 4 5 2 3 2 2" xfId="14092"/>
    <cellStyle name="Calculation 2 4 5 2 3 3" xfId="14093"/>
    <cellStyle name="Calculation 2 4 5 2 3_Table 2D depn" xfId="14094"/>
    <cellStyle name="Calculation 2 4 5 2 4" xfId="8148"/>
    <cellStyle name="Calculation 2 4 5 2 4 2" xfId="14095"/>
    <cellStyle name="Calculation 2 4 5 2 5" xfId="14096"/>
    <cellStyle name="Calculation 2 4 5 2_Table 2D depn" xfId="14097"/>
    <cellStyle name="Calculation 2 4 5 3" xfId="1141"/>
    <cellStyle name="Calculation 2 4 5 3 2" xfId="2810"/>
    <cellStyle name="Calculation 2 4 5 3 2 2" xfId="9152"/>
    <cellStyle name="Calculation 2 4 5 3 2 2 2" xfId="14098"/>
    <cellStyle name="Calculation 2 4 5 3 2 3" xfId="10637"/>
    <cellStyle name="Calculation 2 4 5 3 2 3 2" xfId="14099"/>
    <cellStyle name="Calculation 2 4 5 3 2 4" xfId="14100"/>
    <cellStyle name="Calculation 2 4 5 3 2_Table 2D depn" xfId="14101"/>
    <cellStyle name="Calculation 2 4 5 3 3" xfId="4196"/>
    <cellStyle name="Calculation 2 4 5 3 3 2" xfId="6949"/>
    <cellStyle name="Calculation 2 4 5 3 3 2 2" xfId="14102"/>
    <cellStyle name="Calculation 2 4 5 3 3 3" xfId="14103"/>
    <cellStyle name="Calculation 2 4 5 3 3_Table 2D depn" xfId="14104"/>
    <cellStyle name="Calculation 2 4 5 3 4" xfId="11026"/>
    <cellStyle name="Calculation 2 4 5 3 4 2" xfId="14105"/>
    <cellStyle name="Calculation 2 4 5 3 5" xfId="14106"/>
    <cellStyle name="Calculation 2 4 5 3_Table 2D depn" xfId="14107"/>
    <cellStyle name="Calculation 2 4 5 4" xfId="1391"/>
    <cellStyle name="Calculation 2 4 5 4 2" xfId="3048"/>
    <cellStyle name="Calculation 2 4 5 4 2 2" xfId="9389"/>
    <cellStyle name="Calculation 2 4 5 4 2 2 2" xfId="14108"/>
    <cellStyle name="Calculation 2 4 5 4 2 3" xfId="10760"/>
    <cellStyle name="Calculation 2 4 5 4 2 3 2" xfId="14109"/>
    <cellStyle name="Calculation 2 4 5 4 2 4" xfId="14110"/>
    <cellStyle name="Calculation 2 4 5 4 2_Table 2D depn" xfId="14111"/>
    <cellStyle name="Calculation 2 4 5 4 3" xfId="4446"/>
    <cellStyle name="Calculation 2 4 5 4 3 2" xfId="11962"/>
    <cellStyle name="Calculation 2 4 5 4 3 2 2" xfId="14112"/>
    <cellStyle name="Calculation 2 4 5 4 3 3" xfId="14113"/>
    <cellStyle name="Calculation 2 4 5 4 3_Table 2D depn" xfId="14114"/>
    <cellStyle name="Calculation 2 4 5 4 4" xfId="11204"/>
    <cellStyle name="Calculation 2 4 5 4 4 2" xfId="14115"/>
    <cellStyle name="Calculation 2 4 5 4 5" xfId="14116"/>
    <cellStyle name="Calculation 2 4 5 4_Table 2D depn" xfId="14117"/>
    <cellStyle name="Calculation 2 4 5 5" xfId="1646"/>
    <cellStyle name="Calculation 2 4 5 5 2" xfId="3294"/>
    <cellStyle name="Calculation 2 4 5 5 2 2" xfId="9635"/>
    <cellStyle name="Calculation 2 4 5 5 2 2 2" xfId="14118"/>
    <cellStyle name="Calculation 2 4 5 5 2 3" xfId="12174"/>
    <cellStyle name="Calculation 2 4 5 5 2 3 2" xfId="14119"/>
    <cellStyle name="Calculation 2 4 5 5 2 4" xfId="14120"/>
    <cellStyle name="Calculation 2 4 5 5 2_Table 2D depn" xfId="14121"/>
    <cellStyle name="Calculation 2 4 5 5 3" xfId="4701"/>
    <cellStyle name="Calculation 2 4 5 5 3 2" xfId="10055"/>
    <cellStyle name="Calculation 2 4 5 5 3 2 2" xfId="14122"/>
    <cellStyle name="Calculation 2 4 5 5 3 3" xfId="14123"/>
    <cellStyle name="Calculation 2 4 5 5 3_Table 2D depn" xfId="14124"/>
    <cellStyle name="Calculation 2 4 5 5 4" xfId="12257"/>
    <cellStyle name="Calculation 2 4 5 5 4 2" xfId="14125"/>
    <cellStyle name="Calculation 2 4 5 5 5" xfId="14126"/>
    <cellStyle name="Calculation 2 4 5 5_Table 2D depn" xfId="14127"/>
    <cellStyle name="Calculation 2 4 5 6" xfId="1897"/>
    <cellStyle name="Calculation 2 4 5 6 2" xfId="3538"/>
    <cellStyle name="Calculation 2 4 5 6 2 2" xfId="9876"/>
    <cellStyle name="Calculation 2 4 5 6 2 2 2" xfId="14128"/>
    <cellStyle name="Calculation 2 4 5 6 2 3" xfId="12154"/>
    <cellStyle name="Calculation 2 4 5 6 2 3 2" xfId="14129"/>
    <cellStyle name="Calculation 2 4 5 6 2 4" xfId="14130"/>
    <cellStyle name="Calculation 2 4 5 6 2_Table 2D depn" xfId="14131"/>
    <cellStyle name="Calculation 2 4 5 6 3" xfId="4952"/>
    <cellStyle name="Calculation 2 4 5 6 3 2" xfId="10693"/>
    <cellStyle name="Calculation 2 4 5 6 3 2 2" xfId="14132"/>
    <cellStyle name="Calculation 2 4 5 6 3 3" xfId="14133"/>
    <cellStyle name="Calculation 2 4 5 6 3_Table 2D depn" xfId="14134"/>
    <cellStyle name="Calculation 2 4 5 6 4" xfId="10579"/>
    <cellStyle name="Calculation 2 4 5 6 4 2" xfId="14135"/>
    <cellStyle name="Calculation 2 4 5 6 5" xfId="14136"/>
    <cellStyle name="Calculation 2 4 5 6_Table 2D depn" xfId="14137"/>
    <cellStyle name="Calculation 2 4 5 7" xfId="2289"/>
    <cellStyle name="Calculation 2 4 5 7 2" xfId="8633"/>
    <cellStyle name="Calculation 2 4 5 7 2 2" xfId="14138"/>
    <cellStyle name="Calculation 2 4 5 7 3" xfId="10141"/>
    <cellStyle name="Calculation 2 4 5 7 3 2" xfId="14139"/>
    <cellStyle name="Calculation 2 4 5 7 4" xfId="14140"/>
    <cellStyle name="Calculation 2 4 5 7_Table 2D depn" xfId="14141"/>
    <cellStyle name="Calculation 2 4 5 8" xfId="3657"/>
    <cellStyle name="Calculation 2 4 5 8 2" xfId="12486"/>
    <cellStyle name="Calculation 2 4 5 8 2 2" xfId="14142"/>
    <cellStyle name="Calculation 2 4 5 8 3" xfId="14143"/>
    <cellStyle name="Calculation 2 4 5 8_Table 2D depn" xfId="14144"/>
    <cellStyle name="Calculation 2 4 5 9" xfId="11454"/>
    <cellStyle name="Calculation 2 4 5 9 2" xfId="14145"/>
    <cellStyle name="Calculation 2 4 5_Table 2D depn" xfId="14146"/>
    <cellStyle name="Calculation 2 4 6" xfId="418"/>
    <cellStyle name="Calculation 2 4 6 2" xfId="2109"/>
    <cellStyle name="Calculation 2 4 6 2 2" xfId="8455"/>
    <cellStyle name="Calculation 2 4 6 2 2 2" xfId="14147"/>
    <cellStyle name="Calculation 2 4 6 2 3" xfId="7267"/>
    <cellStyle name="Calculation 2 4 6 2 3 2" xfId="14148"/>
    <cellStyle name="Calculation 2 4 6 2 4" xfId="14149"/>
    <cellStyle name="Calculation 2 4 6 2_Table 2D depn" xfId="14150"/>
    <cellStyle name="Calculation 2 4 6 3" xfId="2091"/>
    <cellStyle name="Calculation 2 4 6 3 2" xfId="7505"/>
    <cellStyle name="Calculation 2 4 6 3 2 2" xfId="14151"/>
    <cellStyle name="Calculation 2 4 6 3 3" xfId="14152"/>
    <cellStyle name="Calculation 2 4 6 3_Table 2D depn" xfId="14153"/>
    <cellStyle name="Calculation 2 4 6 4" xfId="7668"/>
    <cellStyle name="Calculation 2 4 6 4 2" xfId="14154"/>
    <cellStyle name="Calculation 2 4 6 5" xfId="14155"/>
    <cellStyle name="Calculation 2 4 6_Table 2D depn" xfId="14156"/>
    <cellStyle name="Calculation 2 4 7" xfId="682"/>
    <cellStyle name="Calculation 2 4 7 2" xfId="2366"/>
    <cellStyle name="Calculation 2 4 7 2 2" xfId="8710"/>
    <cellStyle name="Calculation 2 4 7 2 2 2" xfId="14157"/>
    <cellStyle name="Calculation 2 4 7 2 3" xfId="11111"/>
    <cellStyle name="Calculation 2 4 7 2 3 2" xfId="14158"/>
    <cellStyle name="Calculation 2 4 7 2 4" xfId="14159"/>
    <cellStyle name="Calculation 2 4 7 2_Table 2D depn" xfId="14160"/>
    <cellStyle name="Calculation 2 4 7 3" xfId="3737"/>
    <cellStyle name="Calculation 2 4 7 3 2" xfId="7829"/>
    <cellStyle name="Calculation 2 4 7 3 2 2" xfId="14161"/>
    <cellStyle name="Calculation 2 4 7 3 3" xfId="14162"/>
    <cellStyle name="Calculation 2 4 7 3_Table 2D depn" xfId="14163"/>
    <cellStyle name="Calculation 2 4 7 4" xfId="12451"/>
    <cellStyle name="Calculation 2 4 7 4 2" xfId="14164"/>
    <cellStyle name="Calculation 2 4 7 5" xfId="14165"/>
    <cellStyle name="Calculation 2 4 7_Table 2D depn" xfId="14166"/>
    <cellStyle name="Calculation 2 4 8" xfId="956"/>
    <cellStyle name="Calculation 2 4 8 2" xfId="2631"/>
    <cellStyle name="Calculation 2 4 8 2 2" xfId="8973"/>
    <cellStyle name="Calculation 2 4 8 2 2 2" xfId="14167"/>
    <cellStyle name="Calculation 2 4 8 2 3" xfId="10828"/>
    <cellStyle name="Calculation 2 4 8 2 3 2" xfId="14168"/>
    <cellStyle name="Calculation 2 4 8 2 4" xfId="14169"/>
    <cellStyle name="Calculation 2 4 8 2_Table 2D depn" xfId="14170"/>
    <cellStyle name="Calculation 2 4 8 3" xfId="4011"/>
    <cellStyle name="Calculation 2 4 8 3 2" xfId="11831"/>
    <cellStyle name="Calculation 2 4 8 3 2 2" xfId="14171"/>
    <cellStyle name="Calculation 2 4 8 3 3" xfId="14172"/>
    <cellStyle name="Calculation 2 4 8 3_Table 2D depn" xfId="14173"/>
    <cellStyle name="Calculation 2 4 8 4" xfId="11734"/>
    <cellStyle name="Calculation 2 4 8 4 2" xfId="14174"/>
    <cellStyle name="Calculation 2 4 8 5" xfId="14175"/>
    <cellStyle name="Calculation 2 4 8_Table 2D depn" xfId="14176"/>
    <cellStyle name="Calculation 2 4 9" xfId="1206"/>
    <cellStyle name="Calculation 2 4 9 2" xfId="2872"/>
    <cellStyle name="Calculation 2 4 9 2 2" xfId="9214"/>
    <cellStyle name="Calculation 2 4 9 2 2 2" xfId="14177"/>
    <cellStyle name="Calculation 2 4 9 2 3" xfId="7942"/>
    <cellStyle name="Calculation 2 4 9 2 3 2" xfId="14178"/>
    <cellStyle name="Calculation 2 4 9 2 4" xfId="14179"/>
    <cellStyle name="Calculation 2 4 9 2_Table 2D depn" xfId="14180"/>
    <cellStyle name="Calculation 2 4 9 3" xfId="4261"/>
    <cellStyle name="Calculation 2 4 9 3 2" xfId="7737"/>
    <cellStyle name="Calculation 2 4 9 3 2 2" xfId="14181"/>
    <cellStyle name="Calculation 2 4 9 3 3" xfId="14182"/>
    <cellStyle name="Calculation 2 4 9 3_Table 2D depn" xfId="14183"/>
    <cellStyle name="Calculation 2 4 9 4" xfId="11687"/>
    <cellStyle name="Calculation 2 4 9 4 2" xfId="14184"/>
    <cellStyle name="Calculation 2 4 9 5" xfId="14185"/>
    <cellStyle name="Calculation 2 4 9_Table 2D depn" xfId="14186"/>
    <cellStyle name="Calculation 2 4_4F" xfId="13877"/>
    <cellStyle name="Calculation 2 5" xfId="301"/>
    <cellStyle name="Calculation 2 5 10" xfId="1470"/>
    <cellStyle name="Calculation 2 5 10 2" xfId="3126"/>
    <cellStyle name="Calculation 2 5 10 2 2" xfId="9467"/>
    <cellStyle name="Calculation 2 5 10 2 2 2" xfId="14188"/>
    <cellStyle name="Calculation 2 5 10 2 3" xfId="12596"/>
    <cellStyle name="Calculation 2 5 10 2 3 2" xfId="14189"/>
    <cellStyle name="Calculation 2 5 10 2 4" xfId="14190"/>
    <cellStyle name="Calculation 2 5 10 2_Table 2D depn" xfId="14191"/>
    <cellStyle name="Calculation 2 5 10 3" xfId="4525"/>
    <cellStyle name="Calculation 2 5 10 3 2" xfId="7248"/>
    <cellStyle name="Calculation 2 5 10 3 2 2" xfId="14192"/>
    <cellStyle name="Calculation 2 5 10 3 3" xfId="14193"/>
    <cellStyle name="Calculation 2 5 10 3_Table 2D depn" xfId="14194"/>
    <cellStyle name="Calculation 2 5 10 4" xfId="10017"/>
    <cellStyle name="Calculation 2 5 10 4 2" xfId="14195"/>
    <cellStyle name="Calculation 2 5 10 5" xfId="14196"/>
    <cellStyle name="Calculation 2 5 10_Table 2D depn" xfId="14197"/>
    <cellStyle name="Calculation 2 5 11" xfId="1721"/>
    <cellStyle name="Calculation 2 5 11 2" xfId="3367"/>
    <cellStyle name="Calculation 2 5 11 2 2" xfId="9707"/>
    <cellStyle name="Calculation 2 5 11 2 2 2" xfId="14198"/>
    <cellStyle name="Calculation 2 5 11 2 3" xfId="8194"/>
    <cellStyle name="Calculation 2 5 11 2 3 2" xfId="14199"/>
    <cellStyle name="Calculation 2 5 11 2 4" xfId="14200"/>
    <cellStyle name="Calculation 2 5 11 2_Table 2D depn" xfId="14201"/>
    <cellStyle name="Calculation 2 5 11 3" xfId="4776"/>
    <cellStyle name="Calculation 2 5 11 3 2" xfId="10374"/>
    <cellStyle name="Calculation 2 5 11 3 2 2" xfId="14202"/>
    <cellStyle name="Calculation 2 5 11 3 3" xfId="14203"/>
    <cellStyle name="Calculation 2 5 11 3_Table 2D depn" xfId="14204"/>
    <cellStyle name="Calculation 2 5 11 4" xfId="6860"/>
    <cellStyle name="Calculation 2 5 11 4 2" xfId="14205"/>
    <cellStyle name="Calculation 2 5 11 5" xfId="14206"/>
    <cellStyle name="Calculation 2 5 11_Table 2D depn" xfId="14207"/>
    <cellStyle name="Calculation 2 5 12" xfId="2000"/>
    <cellStyle name="Calculation 2 5 12 2" xfId="8348"/>
    <cellStyle name="Calculation 2 5 12 2 2" xfId="14208"/>
    <cellStyle name="Calculation 2 5 12 3" xfId="10445"/>
    <cellStyle name="Calculation 2 5 12 3 2" xfId="14209"/>
    <cellStyle name="Calculation 2 5 12 4" xfId="14210"/>
    <cellStyle name="Calculation 2 5 12_Table 2D depn" xfId="14211"/>
    <cellStyle name="Calculation 2 5 13" xfId="3519"/>
    <cellStyle name="Calculation 2 5 13 2" xfId="7894"/>
    <cellStyle name="Calculation 2 5 13 2 2" xfId="14212"/>
    <cellStyle name="Calculation 2 5 13 3" xfId="14213"/>
    <cellStyle name="Calculation 2 5 13_Table 2D depn" xfId="14214"/>
    <cellStyle name="Calculation 2 5 14" xfId="6945"/>
    <cellStyle name="Calculation 2 5 14 2" xfId="14215"/>
    <cellStyle name="Calculation 2 5 15" xfId="14216"/>
    <cellStyle name="Calculation 2 5 2" xfId="481"/>
    <cellStyle name="Calculation 2 5 2 10" xfId="14217"/>
    <cellStyle name="Calculation 2 5 2 2" xfId="746"/>
    <cellStyle name="Calculation 2 5 2 2 2" xfId="2428"/>
    <cellStyle name="Calculation 2 5 2 2 2 2" xfId="8771"/>
    <cellStyle name="Calculation 2 5 2 2 2 2 2" xfId="14218"/>
    <cellStyle name="Calculation 2 5 2 2 2 3" xfId="10961"/>
    <cellStyle name="Calculation 2 5 2 2 2 3 2" xfId="14219"/>
    <cellStyle name="Calculation 2 5 2 2 2 4" xfId="14220"/>
    <cellStyle name="Calculation 2 5 2 2 2_Table 2D depn" xfId="14221"/>
    <cellStyle name="Calculation 2 5 2 2 3" xfId="3801"/>
    <cellStyle name="Calculation 2 5 2 2 3 2" xfId="10331"/>
    <cellStyle name="Calculation 2 5 2 2 3 2 2" xfId="14222"/>
    <cellStyle name="Calculation 2 5 2 2 3 3" xfId="14223"/>
    <cellStyle name="Calculation 2 5 2 2 3_Table 2D depn" xfId="14224"/>
    <cellStyle name="Calculation 2 5 2 2 4" xfId="7528"/>
    <cellStyle name="Calculation 2 5 2 2 4 2" xfId="14225"/>
    <cellStyle name="Calculation 2 5 2 2 5" xfId="14226"/>
    <cellStyle name="Calculation 2 5 2 2_Table 2D depn" xfId="14227"/>
    <cellStyle name="Calculation 2 5 2 3" xfId="1020"/>
    <cellStyle name="Calculation 2 5 2 3 2" xfId="2693"/>
    <cellStyle name="Calculation 2 5 2 3 2 2" xfId="9035"/>
    <cellStyle name="Calculation 2 5 2 3 2 2 2" xfId="14228"/>
    <cellStyle name="Calculation 2 5 2 3 2 3" xfId="11732"/>
    <cellStyle name="Calculation 2 5 2 3 2 3 2" xfId="14229"/>
    <cellStyle name="Calculation 2 5 2 3 2 4" xfId="14230"/>
    <cellStyle name="Calculation 2 5 2 3 2_Table 2D depn" xfId="14231"/>
    <cellStyle name="Calculation 2 5 2 3 3" xfId="4075"/>
    <cellStyle name="Calculation 2 5 2 3 3 2" xfId="7229"/>
    <cellStyle name="Calculation 2 5 2 3 3 2 2" xfId="14232"/>
    <cellStyle name="Calculation 2 5 2 3 3 3" xfId="14233"/>
    <cellStyle name="Calculation 2 5 2 3 3_Table 2D depn" xfId="14234"/>
    <cellStyle name="Calculation 2 5 2 3 4" xfId="11705"/>
    <cellStyle name="Calculation 2 5 2 3 4 2" xfId="14235"/>
    <cellStyle name="Calculation 2 5 2 3 5" xfId="14236"/>
    <cellStyle name="Calculation 2 5 2 3_Table 2D depn" xfId="14237"/>
    <cellStyle name="Calculation 2 5 2 4" xfId="1270"/>
    <cellStyle name="Calculation 2 5 2 4 2" xfId="2933"/>
    <cellStyle name="Calculation 2 5 2 4 2 2" xfId="9275"/>
    <cellStyle name="Calculation 2 5 2 4 2 2 2" xfId="14238"/>
    <cellStyle name="Calculation 2 5 2 4 2 3" xfId="9905"/>
    <cellStyle name="Calculation 2 5 2 4 2 3 2" xfId="14239"/>
    <cellStyle name="Calculation 2 5 2 4 2 4" xfId="14240"/>
    <cellStyle name="Calculation 2 5 2 4 2_Table 2D depn" xfId="14241"/>
    <cellStyle name="Calculation 2 5 2 4 3" xfId="4325"/>
    <cellStyle name="Calculation 2 5 2 4 3 2" xfId="7074"/>
    <cellStyle name="Calculation 2 5 2 4 3 2 2" xfId="14242"/>
    <cellStyle name="Calculation 2 5 2 4 3 3" xfId="14243"/>
    <cellStyle name="Calculation 2 5 2 4 3_Table 2D depn" xfId="14244"/>
    <cellStyle name="Calculation 2 5 2 4 4" xfId="11118"/>
    <cellStyle name="Calculation 2 5 2 4 4 2" xfId="14245"/>
    <cellStyle name="Calculation 2 5 2 4 5" xfId="14246"/>
    <cellStyle name="Calculation 2 5 2 4_Table 2D depn" xfId="14247"/>
    <cellStyle name="Calculation 2 5 2 5" xfId="1525"/>
    <cellStyle name="Calculation 2 5 2 5 2" xfId="3179"/>
    <cellStyle name="Calculation 2 5 2 5 2 2" xfId="9520"/>
    <cellStyle name="Calculation 2 5 2 5 2 2 2" xfId="14248"/>
    <cellStyle name="Calculation 2 5 2 5 2 3" xfId="8117"/>
    <cellStyle name="Calculation 2 5 2 5 2 3 2" xfId="14249"/>
    <cellStyle name="Calculation 2 5 2 5 2 4" xfId="14250"/>
    <cellStyle name="Calculation 2 5 2 5 2_Table 2D depn" xfId="14251"/>
    <cellStyle name="Calculation 2 5 2 5 3" xfId="4580"/>
    <cellStyle name="Calculation 2 5 2 5 3 2" xfId="11849"/>
    <cellStyle name="Calculation 2 5 2 5 3 2 2" xfId="14252"/>
    <cellStyle name="Calculation 2 5 2 5 3 3" xfId="14253"/>
    <cellStyle name="Calculation 2 5 2 5 3_Table 2D depn" xfId="14254"/>
    <cellStyle name="Calculation 2 5 2 5 4" xfId="10463"/>
    <cellStyle name="Calculation 2 5 2 5 4 2" xfId="14255"/>
    <cellStyle name="Calculation 2 5 2 5 5" xfId="14256"/>
    <cellStyle name="Calculation 2 5 2 5_Table 2D depn" xfId="14257"/>
    <cellStyle name="Calculation 2 5 2 6" xfId="1776"/>
    <cellStyle name="Calculation 2 5 2 6 2" xfId="3420"/>
    <cellStyle name="Calculation 2 5 2 6 2 2" xfId="9760"/>
    <cellStyle name="Calculation 2 5 2 6 2 2 2" xfId="14258"/>
    <cellStyle name="Calculation 2 5 2 6 2 3" xfId="8004"/>
    <cellStyle name="Calculation 2 5 2 6 2 3 2" xfId="14259"/>
    <cellStyle name="Calculation 2 5 2 6 2 4" xfId="14260"/>
    <cellStyle name="Calculation 2 5 2 6 2_Table 2D depn" xfId="14261"/>
    <cellStyle name="Calculation 2 5 2 6 3" xfId="4831"/>
    <cellStyle name="Calculation 2 5 2 6 3 2" xfId="11314"/>
    <cellStyle name="Calculation 2 5 2 6 3 2 2" xfId="14262"/>
    <cellStyle name="Calculation 2 5 2 6 3 3" xfId="14263"/>
    <cellStyle name="Calculation 2 5 2 6 3_Table 2D depn" xfId="14264"/>
    <cellStyle name="Calculation 2 5 2 6 4" xfId="10593"/>
    <cellStyle name="Calculation 2 5 2 6 4 2" xfId="14265"/>
    <cellStyle name="Calculation 2 5 2 6 5" xfId="14266"/>
    <cellStyle name="Calculation 2 5 2 6_Table 2D depn" xfId="14267"/>
    <cellStyle name="Calculation 2 5 2 7" xfId="2171"/>
    <cellStyle name="Calculation 2 5 2 7 2" xfId="8517"/>
    <cellStyle name="Calculation 2 5 2 7 2 2" xfId="14268"/>
    <cellStyle name="Calculation 2 5 2 7 3" xfId="10478"/>
    <cellStyle name="Calculation 2 5 2 7 3 2" xfId="14269"/>
    <cellStyle name="Calculation 2 5 2 7 4" xfId="14270"/>
    <cellStyle name="Calculation 2 5 2 7_Table 2D depn" xfId="14271"/>
    <cellStyle name="Calculation 2 5 2 8" xfId="1945"/>
    <cellStyle name="Calculation 2 5 2 8 2" xfId="11746"/>
    <cellStyle name="Calculation 2 5 2 8 2 2" xfId="14272"/>
    <cellStyle name="Calculation 2 5 2 8 3" xfId="14273"/>
    <cellStyle name="Calculation 2 5 2 8_Table 2D depn" xfId="14274"/>
    <cellStyle name="Calculation 2 5 2 9" xfId="12267"/>
    <cellStyle name="Calculation 2 5 2 9 2" xfId="14275"/>
    <cellStyle name="Calculation 2 5 2_Table 2D depn" xfId="14276"/>
    <cellStyle name="Calculation 2 5 3" xfId="525"/>
    <cellStyle name="Calculation 2 5 3 10" xfId="14277"/>
    <cellStyle name="Calculation 2 5 3 2" xfId="790"/>
    <cellStyle name="Calculation 2 5 3 2 2" xfId="2471"/>
    <cellStyle name="Calculation 2 5 3 2 2 2" xfId="8814"/>
    <cellStyle name="Calculation 2 5 3 2 2 2 2" xfId="14278"/>
    <cellStyle name="Calculation 2 5 3 2 2 3" xfId="7995"/>
    <cellStyle name="Calculation 2 5 3 2 2 3 2" xfId="14279"/>
    <cellStyle name="Calculation 2 5 3 2 2 4" xfId="14280"/>
    <cellStyle name="Calculation 2 5 3 2 2_Table 2D depn" xfId="14281"/>
    <cellStyle name="Calculation 2 5 3 2 3" xfId="3845"/>
    <cellStyle name="Calculation 2 5 3 2 3 2" xfId="12237"/>
    <cellStyle name="Calculation 2 5 3 2 3 2 2" xfId="14282"/>
    <cellStyle name="Calculation 2 5 3 2 3 3" xfId="14283"/>
    <cellStyle name="Calculation 2 5 3 2 3_Table 2D depn" xfId="14284"/>
    <cellStyle name="Calculation 2 5 3 2 4" xfId="10712"/>
    <cellStyle name="Calculation 2 5 3 2 4 2" xfId="14285"/>
    <cellStyle name="Calculation 2 5 3 2 5" xfId="14286"/>
    <cellStyle name="Calculation 2 5 3 2_Table 2D depn" xfId="14287"/>
    <cellStyle name="Calculation 2 5 3 3" xfId="1064"/>
    <cellStyle name="Calculation 2 5 3 3 2" xfId="2737"/>
    <cellStyle name="Calculation 2 5 3 3 2 2" xfId="9079"/>
    <cellStyle name="Calculation 2 5 3 3 2 2 2" xfId="14288"/>
    <cellStyle name="Calculation 2 5 3 3 2 3" xfId="7009"/>
    <cellStyle name="Calculation 2 5 3 3 2 3 2" xfId="14289"/>
    <cellStyle name="Calculation 2 5 3 3 2 4" xfId="14290"/>
    <cellStyle name="Calculation 2 5 3 3 2_Table 2D depn" xfId="14291"/>
    <cellStyle name="Calculation 2 5 3 3 3" xfId="4119"/>
    <cellStyle name="Calculation 2 5 3 3 3 2" xfId="10955"/>
    <cellStyle name="Calculation 2 5 3 3 3 2 2" xfId="14292"/>
    <cellStyle name="Calculation 2 5 3 3 3 3" xfId="14293"/>
    <cellStyle name="Calculation 2 5 3 3 3_Table 2D depn" xfId="14294"/>
    <cellStyle name="Calculation 2 5 3 3 4" xfId="6955"/>
    <cellStyle name="Calculation 2 5 3 3 4 2" xfId="14295"/>
    <cellStyle name="Calculation 2 5 3 3 5" xfId="14296"/>
    <cellStyle name="Calculation 2 5 3 3_Table 2D depn" xfId="14297"/>
    <cellStyle name="Calculation 2 5 3 4" xfId="1314"/>
    <cellStyle name="Calculation 2 5 3 4 2" xfId="2976"/>
    <cellStyle name="Calculation 2 5 3 4 2 2" xfId="9317"/>
    <cellStyle name="Calculation 2 5 3 4 2 2 2" xfId="14298"/>
    <cellStyle name="Calculation 2 5 3 4 2 3" xfId="12546"/>
    <cellStyle name="Calculation 2 5 3 4 2 3 2" xfId="14299"/>
    <cellStyle name="Calculation 2 5 3 4 2 4" xfId="14300"/>
    <cellStyle name="Calculation 2 5 3 4 2_Table 2D depn" xfId="14301"/>
    <cellStyle name="Calculation 2 5 3 4 3" xfId="4369"/>
    <cellStyle name="Calculation 2 5 3 4 3 2" xfId="6630"/>
    <cellStyle name="Calculation 2 5 3 4 3 2 2" xfId="14302"/>
    <cellStyle name="Calculation 2 5 3 4 3 3" xfId="14303"/>
    <cellStyle name="Calculation 2 5 3 4 3_Table 2D depn" xfId="14304"/>
    <cellStyle name="Calculation 2 5 3 4 4" xfId="7714"/>
    <cellStyle name="Calculation 2 5 3 4 4 2" xfId="14305"/>
    <cellStyle name="Calculation 2 5 3 4 5" xfId="14306"/>
    <cellStyle name="Calculation 2 5 3 4_Table 2D depn" xfId="14307"/>
    <cellStyle name="Calculation 2 5 3 5" xfId="1569"/>
    <cellStyle name="Calculation 2 5 3 5 2" xfId="3222"/>
    <cellStyle name="Calculation 2 5 3 5 2 2" xfId="9563"/>
    <cellStyle name="Calculation 2 5 3 5 2 2 2" xfId="14308"/>
    <cellStyle name="Calculation 2 5 3 5 2 3" xfId="12156"/>
    <cellStyle name="Calculation 2 5 3 5 2 3 2" xfId="14309"/>
    <cellStyle name="Calculation 2 5 3 5 2 4" xfId="14310"/>
    <cellStyle name="Calculation 2 5 3 5 2_Table 2D depn" xfId="14311"/>
    <cellStyle name="Calculation 2 5 3 5 3" xfId="4624"/>
    <cellStyle name="Calculation 2 5 3 5 3 2" xfId="8746"/>
    <cellStyle name="Calculation 2 5 3 5 3 2 2" xfId="14312"/>
    <cellStyle name="Calculation 2 5 3 5 3 3" xfId="14313"/>
    <cellStyle name="Calculation 2 5 3 5 3_Table 2D depn" xfId="14314"/>
    <cellStyle name="Calculation 2 5 3 5 4" xfId="9935"/>
    <cellStyle name="Calculation 2 5 3 5 4 2" xfId="14315"/>
    <cellStyle name="Calculation 2 5 3 5 5" xfId="14316"/>
    <cellStyle name="Calculation 2 5 3 5_Table 2D depn" xfId="14317"/>
    <cellStyle name="Calculation 2 5 3 6" xfId="1820"/>
    <cellStyle name="Calculation 2 5 3 6 2" xfId="3462"/>
    <cellStyle name="Calculation 2 5 3 6 2 2" xfId="9802"/>
    <cellStyle name="Calculation 2 5 3 6 2 2 2" xfId="14318"/>
    <cellStyle name="Calculation 2 5 3 6 2 3" xfId="12247"/>
    <cellStyle name="Calculation 2 5 3 6 2 3 2" xfId="14319"/>
    <cellStyle name="Calculation 2 5 3 6 2 4" xfId="14320"/>
    <cellStyle name="Calculation 2 5 3 6 2_Table 2D depn" xfId="14321"/>
    <cellStyle name="Calculation 2 5 3 6 3" xfId="4875"/>
    <cellStyle name="Calculation 2 5 3 6 3 2" xfId="11996"/>
    <cellStyle name="Calculation 2 5 3 6 3 2 2" xfId="14322"/>
    <cellStyle name="Calculation 2 5 3 6 3 3" xfId="14323"/>
    <cellStyle name="Calculation 2 5 3 6 3_Table 2D depn" xfId="14324"/>
    <cellStyle name="Calculation 2 5 3 6 4" xfId="7661"/>
    <cellStyle name="Calculation 2 5 3 6 4 2" xfId="14325"/>
    <cellStyle name="Calculation 2 5 3 6 5" xfId="14326"/>
    <cellStyle name="Calculation 2 5 3 6_Table 2D depn" xfId="14327"/>
    <cellStyle name="Calculation 2 5 3 7" xfId="2213"/>
    <cellStyle name="Calculation 2 5 3 7 2" xfId="8559"/>
    <cellStyle name="Calculation 2 5 3 7 2 2" xfId="14328"/>
    <cellStyle name="Calculation 2 5 3 7 3" xfId="10552"/>
    <cellStyle name="Calculation 2 5 3 7 3 2" xfId="14329"/>
    <cellStyle name="Calculation 2 5 3 7 4" xfId="14330"/>
    <cellStyle name="Calculation 2 5 3 7_Table 2D depn" xfId="14331"/>
    <cellStyle name="Calculation 2 5 3 8" xfId="3580"/>
    <cellStyle name="Calculation 2 5 3 8 2" xfId="11676"/>
    <cellStyle name="Calculation 2 5 3 8 2 2" xfId="14332"/>
    <cellStyle name="Calculation 2 5 3 8 3" xfId="14333"/>
    <cellStyle name="Calculation 2 5 3 8_Table 2D depn" xfId="14334"/>
    <cellStyle name="Calculation 2 5 3 9" xfId="8193"/>
    <cellStyle name="Calculation 2 5 3 9 2" xfId="14335"/>
    <cellStyle name="Calculation 2 5 3_Table 2D depn" xfId="14336"/>
    <cellStyle name="Calculation 2 5 4" xfId="569"/>
    <cellStyle name="Calculation 2 5 4 10" xfId="14337"/>
    <cellStyle name="Calculation 2 5 4 2" xfId="834"/>
    <cellStyle name="Calculation 2 5 4 2 2" xfId="2513"/>
    <cellStyle name="Calculation 2 5 4 2 2 2" xfId="8855"/>
    <cellStyle name="Calculation 2 5 4 2 2 2 2" xfId="14338"/>
    <cellStyle name="Calculation 2 5 4 2 2 3" xfId="8274"/>
    <cellStyle name="Calculation 2 5 4 2 2 3 2" xfId="14339"/>
    <cellStyle name="Calculation 2 5 4 2 2 4" xfId="14340"/>
    <cellStyle name="Calculation 2 5 4 2 2_Table 2D depn" xfId="14341"/>
    <cellStyle name="Calculation 2 5 4 2 3" xfId="3889"/>
    <cellStyle name="Calculation 2 5 4 2 3 2" xfId="11565"/>
    <cellStyle name="Calculation 2 5 4 2 3 2 2" xfId="14342"/>
    <cellStyle name="Calculation 2 5 4 2 3 3" xfId="14343"/>
    <cellStyle name="Calculation 2 5 4 2 3_Table 2D depn" xfId="14344"/>
    <cellStyle name="Calculation 2 5 4 2 4" xfId="7537"/>
    <cellStyle name="Calculation 2 5 4 2 4 2" xfId="14345"/>
    <cellStyle name="Calculation 2 5 4 2 5" xfId="14346"/>
    <cellStyle name="Calculation 2 5 4 2_Table 2D depn" xfId="14347"/>
    <cellStyle name="Calculation 2 5 4 3" xfId="1108"/>
    <cellStyle name="Calculation 2 5 4 3 2" xfId="2780"/>
    <cellStyle name="Calculation 2 5 4 3 2 2" xfId="9122"/>
    <cellStyle name="Calculation 2 5 4 3 2 2 2" xfId="14348"/>
    <cellStyle name="Calculation 2 5 4 3 2 3" xfId="10391"/>
    <cellStyle name="Calculation 2 5 4 3 2 3 2" xfId="14349"/>
    <cellStyle name="Calculation 2 5 4 3 2 4" xfId="14350"/>
    <cellStyle name="Calculation 2 5 4 3 2_Table 2D depn" xfId="14351"/>
    <cellStyle name="Calculation 2 5 4 3 3" xfId="4163"/>
    <cellStyle name="Calculation 2 5 4 3 3 2" xfId="12215"/>
    <cellStyle name="Calculation 2 5 4 3 3 2 2" xfId="14352"/>
    <cellStyle name="Calculation 2 5 4 3 3 3" xfId="14353"/>
    <cellStyle name="Calculation 2 5 4 3 3_Table 2D depn" xfId="14354"/>
    <cellStyle name="Calculation 2 5 4 3 4" xfId="10986"/>
    <cellStyle name="Calculation 2 5 4 3 4 2" xfId="14355"/>
    <cellStyle name="Calculation 2 5 4 3 5" xfId="14356"/>
    <cellStyle name="Calculation 2 5 4 3_Table 2D depn" xfId="14357"/>
    <cellStyle name="Calculation 2 5 4 4" xfId="1358"/>
    <cellStyle name="Calculation 2 5 4 4 2" xfId="3018"/>
    <cellStyle name="Calculation 2 5 4 4 2 2" xfId="9359"/>
    <cellStyle name="Calculation 2 5 4 4 2 2 2" xfId="14358"/>
    <cellStyle name="Calculation 2 5 4 4 2 3" xfId="7007"/>
    <cellStyle name="Calculation 2 5 4 4 2 3 2" xfId="14359"/>
    <cellStyle name="Calculation 2 5 4 4 2 4" xfId="14360"/>
    <cellStyle name="Calculation 2 5 4 4 2_Table 2D depn" xfId="14361"/>
    <cellStyle name="Calculation 2 5 4 4 3" xfId="4413"/>
    <cellStyle name="Calculation 2 5 4 4 3 2" xfId="6850"/>
    <cellStyle name="Calculation 2 5 4 4 3 2 2" xfId="14362"/>
    <cellStyle name="Calculation 2 5 4 4 3 3" xfId="14363"/>
    <cellStyle name="Calculation 2 5 4 4 3_Table 2D depn" xfId="14364"/>
    <cellStyle name="Calculation 2 5 4 4 4" xfId="11539"/>
    <cellStyle name="Calculation 2 5 4 4 4 2" xfId="14365"/>
    <cellStyle name="Calculation 2 5 4 4 5" xfId="14366"/>
    <cellStyle name="Calculation 2 5 4 4_Table 2D depn" xfId="14367"/>
    <cellStyle name="Calculation 2 5 4 5" xfId="1613"/>
    <cellStyle name="Calculation 2 5 4 5 2" xfId="3265"/>
    <cellStyle name="Calculation 2 5 4 5 2 2" xfId="9606"/>
    <cellStyle name="Calculation 2 5 4 5 2 2 2" xfId="14368"/>
    <cellStyle name="Calculation 2 5 4 5 2 3" xfId="11127"/>
    <cellStyle name="Calculation 2 5 4 5 2 3 2" xfId="14369"/>
    <cellStyle name="Calculation 2 5 4 5 2 4" xfId="14370"/>
    <cellStyle name="Calculation 2 5 4 5 2_Table 2D depn" xfId="14371"/>
    <cellStyle name="Calculation 2 5 4 5 3" xfId="4668"/>
    <cellStyle name="Calculation 2 5 4 5 3 2" xfId="10928"/>
    <cellStyle name="Calculation 2 5 4 5 3 2 2" xfId="14372"/>
    <cellStyle name="Calculation 2 5 4 5 3 3" xfId="14373"/>
    <cellStyle name="Calculation 2 5 4 5 3_Table 2D depn" xfId="14374"/>
    <cellStyle name="Calculation 2 5 4 5 4" xfId="12097"/>
    <cellStyle name="Calculation 2 5 4 5 4 2" xfId="14375"/>
    <cellStyle name="Calculation 2 5 4 5 5" xfId="14376"/>
    <cellStyle name="Calculation 2 5 4 5_Table 2D depn" xfId="14377"/>
    <cellStyle name="Calculation 2 5 4 6" xfId="1864"/>
    <cellStyle name="Calculation 2 5 4 6 2" xfId="3506"/>
    <cellStyle name="Calculation 2 5 4 6 2 2" xfId="9845"/>
    <cellStyle name="Calculation 2 5 4 6 2 2 2" xfId="14378"/>
    <cellStyle name="Calculation 2 5 4 6 2 3" xfId="10340"/>
    <cellStyle name="Calculation 2 5 4 6 2 3 2" xfId="14379"/>
    <cellStyle name="Calculation 2 5 4 6 2 4" xfId="14380"/>
    <cellStyle name="Calculation 2 5 4 6 2_Table 2D depn" xfId="14381"/>
    <cellStyle name="Calculation 2 5 4 6 3" xfId="4919"/>
    <cellStyle name="Calculation 2 5 4 6 3 2" xfId="6864"/>
    <cellStyle name="Calculation 2 5 4 6 3 2 2" xfId="14382"/>
    <cellStyle name="Calculation 2 5 4 6 3 3" xfId="14383"/>
    <cellStyle name="Calculation 2 5 4 6 3_Table 2D depn" xfId="14384"/>
    <cellStyle name="Calculation 2 5 4 6 4" xfId="7124"/>
    <cellStyle name="Calculation 2 5 4 6 4 2" xfId="14385"/>
    <cellStyle name="Calculation 2 5 4 6 5" xfId="14386"/>
    <cellStyle name="Calculation 2 5 4 6_Table 2D depn" xfId="14387"/>
    <cellStyle name="Calculation 2 5 4 7" xfId="2256"/>
    <cellStyle name="Calculation 2 5 4 7 2" xfId="8601"/>
    <cellStyle name="Calculation 2 5 4 7 2 2" xfId="14388"/>
    <cellStyle name="Calculation 2 5 4 7 3" xfId="6790"/>
    <cellStyle name="Calculation 2 5 4 7 3 2" xfId="14389"/>
    <cellStyle name="Calculation 2 5 4 7 4" xfId="14390"/>
    <cellStyle name="Calculation 2 5 4 7_Table 2D depn" xfId="14391"/>
    <cellStyle name="Calculation 2 5 4 8" xfId="3624"/>
    <cellStyle name="Calculation 2 5 4 8 2" xfId="9982"/>
    <cellStyle name="Calculation 2 5 4 8 2 2" xfId="14392"/>
    <cellStyle name="Calculation 2 5 4 8 3" xfId="14393"/>
    <cellStyle name="Calculation 2 5 4 8_Table 2D depn" xfId="14394"/>
    <cellStyle name="Calculation 2 5 4 9" xfId="6779"/>
    <cellStyle name="Calculation 2 5 4 9 2" xfId="14395"/>
    <cellStyle name="Calculation 2 5 4_Table 2D depn" xfId="14396"/>
    <cellStyle name="Calculation 2 5 5" xfId="611"/>
    <cellStyle name="Calculation 2 5 5 10" xfId="14397"/>
    <cellStyle name="Calculation 2 5 5 2" xfId="876"/>
    <cellStyle name="Calculation 2 5 5 2 2" xfId="2554"/>
    <cellStyle name="Calculation 2 5 5 2 2 2" xfId="8896"/>
    <cellStyle name="Calculation 2 5 5 2 2 2 2" xfId="14398"/>
    <cellStyle name="Calculation 2 5 5 2 2 3" xfId="8025"/>
    <cellStyle name="Calculation 2 5 5 2 2 3 2" xfId="14399"/>
    <cellStyle name="Calculation 2 5 5 2 2 4" xfId="14400"/>
    <cellStyle name="Calculation 2 5 5 2 2_Table 2D depn" xfId="14401"/>
    <cellStyle name="Calculation 2 5 5 2 3" xfId="3931"/>
    <cellStyle name="Calculation 2 5 5 2 3 2" xfId="12605"/>
    <cellStyle name="Calculation 2 5 5 2 3 2 2" xfId="14402"/>
    <cellStyle name="Calculation 2 5 5 2 3 3" xfId="14403"/>
    <cellStyle name="Calculation 2 5 5 2 3_Table 2D depn" xfId="14404"/>
    <cellStyle name="Calculation 2 5 5 2 4" xfId="6665"/>
    <cellStyle name="Calculation 2 5 5 2 4 2" xfId="14405"/>
    <cellStyle name="Calculation 2 5 5 2 5" xfId="14406"/>
    <cellStyle name="Calculation 2 5 5 2_Table 2D depn" xfId="14407"/>
    <cellStyle name="Calculation 2 5 5 3" xfId="1150"/>
    <cellStyle name="Calculation 2 5 5 3 2" xfId="2819"/>
    <cellStyle name="Calculation 2 5 5 3 2 2" xfId="9161"/>
    <cellStyle name="Calculation 2 5 5 3 2 2 2" xfId="14408"/>
    <cellStyle name="Calculation 2 5 5 3 2 3" xfId="8121"/>
    <cellStyle name="Calculation 2 5 5 3 2 3 2" xfId="14409"/>
    <cellStyle name="Calculation 2 5 5 3 2 4" xfId="14410"/>
    <cellStyle name="Calculation 2 5 5 3 2_Table 2D depn" xfId="14411"/>
    <cellStyle name="Calculation 2 5 5 3 3" xfId="4205"/>
    <cellStyle name="Calculation 2 5 5 3 3 2" xfId="12106"/>
    <cellStyle name="Calculation 2 5 5 3 3 2 2" xfId="14412"/>
    <cellStyle name="Calculation 2 5 5 3 3 3" xfId="14413"/>
    <cellStyle name="Calculation 2 5 5 3 3_Table 2D depn" xfId="14414"/>
    <cellStyle name="Calculation 2 5 5 3 4" xfId="9975"/>
    <cellStyle name="Calculation 2 5 5 3 4 2" xfId="14415"/>
    <cellStyle name="Calculation 2 5 5 3 5" xfId="14416"/>
    <cellStyle name="Calculation 2 5 5 3_Table 2D depn" xfId="14417"/>
    <cellStyle name="Calculation 2 5 5 4" xfId="1400"/>
    <cellStyle name="Calculation 2 5 5 4 2" xfId="3057"/>
    <cellStyle name="Calculation 2 5 5 4 2 2" xfId="9398"/>
    <cellStyle name="Calculation 2 5 5 4 2 2 2" xfId="14418"/>
    <cellStyle name="Calculation 2 5 5 4 2 3" xfId="12088"/>
    <cellStyle name="Calculation 2 5 5 4 2 3 2" xfId="14419"/>
    <cellStyle name="Calculation 2 5 5 4 2 4" xfId="14420"/>
    <cellStyle name="Calculation 2 5 5 4 2_Table 2D depn" xfId="14421"/>
    <cellStyle name="Calculation 2 5 5 4 3" xfId="4455"/>
    <cellStyle name="Calculation 2 5 5 4 3 2" xfId="8179"/>
    <cellStyle name="Calculation 2 5 5 4 3 2 2" xfId="14422"/>
    <cellStyle name="Calculation 2 5 5 4 3 3" xfId="14423"/>
    <cellStyle name="Calculation 2 5 5 4 3_Table 2D depn" xfId="14424"/>
    <cellStyle name="Calculation 2 5 5 4 4" xfId="9963"/>
    <cellStyle name="Calculation 2 5 5 4 4 2" xfId="14425"/>
    <cellStyle name="Calculation 2 5 5 4 5" xfId="14426"/>
    <cellStyle name="Calculation 2 5 5 4_Table 2D depn" xfId="14427"/>
    <cellStyle name="Calculation 2 5 5 5" xfId="1655"/>
    <cellStyle name="Calculation 2 5 5 5 2" xfId="3303"/>
    <cellStyle name="Calculation 2 5 5 5 2 2" xfId="9644"/>
    <cellStyle name="Calculation 2 5 5 5 2 2 2" xfId="14428"/>
    <cellStyle name="Calculation 2 5 5 5 2 3" xfId="9950"/>
    <cellStyle name="Calculation 2 5 5 5 2 3 2" xfId="14429"/>
    <cellStyle name="Calculation 2 5 5 5 2 4" xfId="14430"/>
    <cellStyle name="Calculation 2 5 5 5 2_Table 2D depn" xfId="14431"/>
    <cellStyle name="Calculation 2 5 5 5 3" xfId="4710"/>
    <cellStyle name="Calculation 2 5 5 5 3 2" xfId="10861"/>
    <cellStyle name="Calculation 2 5 5 5 3 2 2" xfId="14432"/>
    <cellStyle name="Calculation 2 5 5 5 3 3" xfId="14433"/>
    <cellStyle name="Calculation 2 5 5 5 3_Table 2D depn" xfId="14434"/>
    <cellStyle name="Calculation 2 5 5 5 4" xfId="11501"/>
    <cellStyle name="Calculation 2 5 5 5 4 2" xfId="14435"/>
    <cellStyle name="Calculation 2 5 5 5 5" xfId="14436"/>
    <cellStyle name="Calculation 2 5 5 5_Table 2D depn" xfId="14437"/>
    <cellStyle name="Calculation 2 5 5 6" xfId="1906"/>
    <cellStyle name="Calculation 2 5 5 6 2" xfId="3546"/>
    <cellStyle name="Calculation 2 5 5 6 2 2" xfId="9884"/>
    <cellStyle name="Calculation 2 5 5 6 2 2 2" xfId="14438"/>
    <cellStyle name="Calculation 2 5 5 6 2 3" xfId="8282"/>
    <cellStyle name="Calculation 2 5 5 6 2 3 2" xfId="14439"/>
    <cellStyle name="Calculation 2 5 5 6 2 4" xfId="14440"/>
    <cellStyle name="Calculation 2 5 5 6 2_Table 2D depn" xfId="14441"/>
    <cellStyle name="Calculation 2 5 5 6 3" xfId="4961"/>
    <cellStyle name="Calculation 2 5 5 6 3 2" xfId="12646"/>
    <cellStyle name="Calculation 2 5 5 6 3 2 2" xfId="14442"/>
    <cellStyle name="Calculation 2 5 5 6 3 3" xfId="14443"/>
    <cellStyle name="Calculation 2 5 5 6 3_Table 2D depn" xfId="14444"/>
    <cellStyle name="Calculation 2 5 5 6 4" xfId="12074"/>
    <cellStyle name="Calculation 2 5 5 6 4 2" xfId="14445"/>
    <cellStyle name="Calculation 2 5 5 6 5" xfId="14446"/>
    <cellStyle name="Calculation 2 5 5 6_Table 2D depn" xfId="14447"/>
    <cellStyle name="Calculation 2 5 5 7" xfId="2298"/>
    <cellStyle name="Calculation 2 5 5 7 2" xfId="8642"/>
    <cellStyle name="Calculation 2 5 5 7 2 2" xfId="14448"/>
    <cellStyle name="Calculation 2 5 5 7 3" xfId="10853"/>
    <cellStyle name="Calculation 2 5 5 7 3 2" xfId="14449"/>
    <cellStyle name="Calculation 2 5 5 7 4" xfId="14450"/>
    <cellStyle name="Calculation 2 5 5 7_Table 2D depn" xfId="14451"/>
    <cellStyle name="Calculation 2 5 5 8" xfId="3666"/>
    <cellStyle name="Calculation 2 5 5 8 2" xfId="6756"/>
    <cellStyle name="Calculation 2 5 5 8 2 2" xfId="14452"/>
    <cellStyle name="Calculation 2 5 5 8 3" xfId="14453"/>
    <cellStyle name="Calculation 2 5 5 8_Table 2D depn" xfId="14454"/>
    <cellStyle name="Calculation 2 5 5 9" xfId="6592"/>
    <cellStyle name="Calculation 2 5 5 9 2" xfId="14455"/>
    <cellStyle name="Calculation 2 5 5_Table 2D depn" xfId="14456"/>
    <cellStyle name="Calculation 2 5 6" xfId="427"/>
    <cellStyle name="Calculation 2 5 6 2" xfId="2117"/>
    <cellStyle name="Calculation 2 5 6 2 2" xfId="8463"/>
    <cellStyle name="Calculation 2 5 6 2 2 2" xfId="14457"/>
    <cellStyle name="Calculation 2 5 6 2 3" xfId="10286"/>
    <cellStyle name="Calculation 2 5 6 2 3 2" xfId="14458"/>
    <cellStyle name="Calculation 2 5 6 2 4" xfId="14459"/>
    <cellStyle name="Calculation 2 5 6 2_Table 2D depn" xfId="14460"/>
    <cellStyle name="Calculation 2 5 6 3" xfId="2993"/>
    <cellStyle name="Calculation 2 5 6 3 2" xfId="10492"/>
    <cellStyle name="Calculation 2 5 6 3 2 2" xfId="14461"/>
    <cellStyle name="Calculation 2 5 6 3 3" xfId="14462"/>
    <cellStyle name="Calculation 2 5 6 3_Table 2D depn" xfId="14463"/>
    <cellStyle name="Calculation 2 5 6 4" xfId="10043"/>
    <cellStyle name="Calculation 2 5 6 4 2" xfId="14464"/>
    <cellStyle name="Calculation 2 5 6 5" xfId="14465"/>
    <cellStyle name="Calculation 2 5 6_Table 2D depn" xfId="14466"/>
    <cellStyle name="Calculation 2 5 7" xfId="691"/>
    <cellStyle name="Calculation 2 5 7 2" xfId="2374"/>
    <cellStyle name="Calculation 2 5 7 2 2" xfId="8718"/>
    <cellStyle name="Calculation 2 5 7 2 2 2" xfId="14467"/>
    <cellStyle name="Calculation 2 5 7 2 3" xfId="11840"/>
    <cellStyle name="Calculation 2 5 7 2 3 2" xfId="14468"/>
    <cellStyle name="Calculation 2 5 7 2 4" xfId="14469"/>
    <cellStyle name="Calculation 2 5 7 2_Table 2D depn" xfId="14470"/>
    <cellStyle name="Calculation 2 5 7 3" xfId="3746"/>
    <cellStyle name="Calculation 2 5 7 3 2" xfId="8035"/>
    <cellStyle name="Calculation 2 5 7 3 2 2" xfId="14471"/>
    <cellStyle name="Calculation 2 5 7 3 3" xfId="14472"/>
    <cellStyle name="Calculation 2 5 7 3_Table 2D depn" xfId="14473"/>
    <cellStyle name="Calculation 2 5 7 4" xfId="7713"/>
    <cellStyle name="Calculation 2 5 7 4 2" xfId="14474"/>
    <cellStyle name="Calculation 2 5 7 5" xfId="14475"/>
    <cellStyle name="Calculation 2 5 7_Table 2D depn" xfId="14476"/>
    <cellStyle name="Calculation 2 5 8" xfId="965"/>
    <cellStyle name="Calculation 2 5 8 2" xfId="2639"/>
    <cellStyle name="Calculation 2 5 8 2 2" xfId="8981"/>
    <cellStyle name="Calculation 2 5 8 2 2 2" xfId="14477"/>
    <cellStyle name="Calculation 2 5 8 2 3" xfId="11677"/>
    <cellStyle name="Calculation 2 5 8 2 3 2" xfId="14478"/>
    <cellStyle name="Calculation 2 5 8 2 4" xfId="14479"/>
    <cellStyle name="Calculation 2 5 8 2_Table 2D depn" xfId="14480"/>
    <cellStyle name="Calculation 2 5 8 3" xfId="4020"/>
    <cellStyle name="Calculation 2 5 8 3 2" xfId="9247"/>
    <cellStyle name="Calculation 2 5 8 3 2 2" xfId="14481"/>
    <cellStyle name="Calculation 2 5 8 3 3" xfId="14482"/>
    <cellStyle name="Calculation 2 5 8 3_Table 2D depn" xfId="14483"/>
    <cellStyle name="Calculation 2 5 8 4" xfId="12411"/>
    <cellStyle name="Calculation 2 5 8 4 2" xfId="14484"/>
    <cellStyle name="Calculation 2 5 8 5" xfId="14485"/>
    <cellStyle name="Calculation 2 5 8_Table 2D depn" xfId="14486"/>
    <cellStyle name="Calculation 2 5 9" xfId="1215"/>
    <cellStyle name="Calculation 2 5 9 2" xfId="2880"/>
    <cellStyle name="Calculation 2 5 9 2 2" xfId="9222"/>
    <cellStyle name="Calculation 2 5 9 2 2 2" xfId="14487"/>
    <cellStyle name="Calculation 2 5 9 2 3" xfId="7443"/>
    <cellStyle name="Calculation 2 5 9 2 3 2" xfId="14488"/>
    <cellStyle name="Calculation 2 5 9 2 4" xfId="14489"/>
    <cellStyle name="Calculation 2 5 9 2_Table 2D depn" xfId="14490"/>
    <cellStyle name="Calculation 2 5 9 3" xfId="4270"/>
    <cellStyle name="Calculation 2 5 9 3 2" xfId="7711"/>
    <cellStyle name="Calculation 2 5 9 3 2 2" xfId="14491"/>
    <cellStyle name="Calculation 2 5 9 3 3" xfId="14492"/>
    <cellStyle name="Calculation 2 5 9 3_Table 2D depn" xfId="14493"/>
    <cellStyle name="Calculation 2 5 9 4" xfId="8100"/>
    <cellStyle name="Calculation 2 5 9 4 2" xfId="14494"/>
    <cellStyle name="Calculation 2 5 9 5" xfId="14495"/>
    <cellStyle name="Calculation 2 5 9_Table 2D depn" xfId="14496"/>
    <cellStyle name="Calculation 2 5_4F" xfId="14187"/>
    <cellStyle name="Calculation 2 6" xfId="303"/>
    <cellStyle name="Calculation 2 6 10" xfId="1472"/>
    <cellStyle name="Calculation 2 6 10 2" xfId="3128"/>
    <cellStyle name="Calculation 2 6 10 2 2" xfId="9469"/>
    <cellStyle name="Calculation 2 6 10 2 2 2" xfId="14498"/>
    <cellStyle name="Calculation 2 6 10 2 3" xfId="11036"/>
    <cellStyle name="Calculation 2 6 10 2 3 2" xfId="14499"/>
    <cellStyle name="Calculation 2 6 10 2 4" xfId="14500"/>
    <cellStyle name="Calculation 2 6 10 2_Table 2D depn" xfId="14501"/>
    <cellStyle name="Calculation 2 6 10 3" xfId="4527"/>
    <cellStyle name="Calculation 2 6 10 3 2" xfId="10780"/>
    <cellStyle name="Calculation 2 6 10 3 2 2" xfId="14502"/>
    <cellStyle name="Calculation 2 6 10 3 3" xfId="14503"/>
    <cellStyle name="Calculation 2 6 10 3_Table 2D depn" xfId="14504"/>
    <cellStyle name="Calculation 2 6 10 4" xfId="10770"/>
    <cellStyle name="Calculation 2 6 10 4 2" xfId="14505"/>
    <cellStyle name="Calculation 2 6 10 5" xfId="14506"/>
    <cellStyle name="Calculation 2 6 10_Table 2D depn" xfId="14507"/>
    <cellStyle name="Calculation 2 6 11" xfId="1723"/>
    <cellStyle name="Calculation 2 6 11 2" xfId="3369"/>
    <cellStyle name="Calculation 2 6 11 2 2" xfId="9709"/>
    <cellStyle name="Calculation 2 6 11 2 2 2" xfId="14508"/>
    <cellStyle name="Calculation 2 6 11 2 3" xfId="12255"/>
    <cellStyle name="Calculation 2 6 11 2 3 2" xfId="14509"/>
    <cellStyle name="Calculation 2 6 11 2 4" xfId="14510"/>
    <cellStyle name="Calculation 2 6 11 2_Table 2D depn" xfId="14511"/>
    <cellStyle name="Calculation 2 6 11 3" xfId="4778"/>
    <cellStyle name="Calculation 2 6 11 3 2" xfId="12282"/>
    <cellStyle name="Calculation 2 6 11 3 2 2" xfId="14512"/>
    <cellStyle name="Calculation 2 6 11 3 3" xfId="14513"/>
    <cellStyle name="Calculation 2 6 11 3_Table 2D depn" xfId="14514"/>
    <cellStyle name="Calculation 2 6 11 4" xfId="7075"/>
    <cellStyle name="Calculation 2 6 11 4 2" xfId="14515"/>
    <cellStyle name="Calculation 2 6 11 5" xfId="14516"/>
    <cellStyle name="Calculation 2 6 11_Table 2D depn" xfId="14517"/>
    <cellStyle name="Calculation 2 6 12" xfId="2002"/>
    <cellStyle name="Calculation 2 6 12 2" xfId="8350"/>
    <cellStyle name="Calculation 2 6 12 2 2" xfId="14518"/>
    <cellStyle name="Calculation 2 6 12 3" xfId="11837"/>
    <cellStyle name="Calculation 2 6 12 3 2" xfId="14519"/>
    <cellStyle name="Calculation 2 6 12 4" xfId="14520"/>
    <cellStyle name="Calculation 2 6 12_Table 2D depn" xfId="14521"/>
    <cellStyle name="Calculation 2 6 13" xfId="3031"/>
    <cellStyle name="Calculation 2 6 13 2" xfId="11361"/>
    <cellStyle name="Calculation 2 6 13 2 2" xfId="14522"/>
    <cellStyle name="Calculation 2 6 13 3" xfId="14523"/>
    <cellStyle name="Calculation 2 6 13_Table 2D depn" xfId="14524"/>
    <cellStyle name="Calculation 2 6 14" xfId="8292"/>
    <cellStyle name="Calculation 2 6 14 2" xfId="14525"/>
    <cellStyle name="Calculation 2 6 15" xfId="14526"/>
    <cellStyle name="Calculation 2 6 2" xfId="483"/>
    <cellStyle name="Calculation 2 6 2 10" xfId="14527"/>
    <cellStyle name="Calculation 2 6 2 2" xfId="748"/>
    <cellStyle name="Calculation 2 6 2 2 2" xfId="2430"/>
    <cellStyle name="Calculation 2 6 2 2 2 2" xfId="8773"/>
    <cellStyle name="Calculation 2 6 2 2 2 2 2" xfId="14528"/>
    <cellStyle name="Calculation 2 6 2 2 2 3" xfId="7734"/>
    <cellStyle name="Calculation 2 6 2 2 2 3 2" xfId="14529"/>
    <cellStyle name="Calculation 2 6 2 2 2 4" xfId="14530"/>
    <cellStyle name="Calculation 2 6 2 2 2_Table 2D depn" xfId="14531"/>
    <cellStyle name="Calculation 2 6 2 2 3" xfId="3803"/>
    <cellStyle name="Calculation 2 6 2 2 3 2" xfId="10020"/>
    <cellStyle name="Calculation 2 6 2 2 3 2 2" xfId="14532"/>
    <cellStyle name="Calculation 2 6 2 2 3 3" xfId="14533"/>
    <cellStyle name="Calculation 2 6 2 2 3_Table 2D depn" xfId="14534"/>
    <cellStyle name="Calculation 2 6 2 2 4" xfId="11814"/>
    <cellStyle name="Calculation 2 6 2 2 4 2" xfId="14535"/>
    <cellStyle name="Calculation 2 6 2 2 5" xfId="14536"/>
    <cellStyle name="Calculation 2 6 2 2_Table 2D depn" xfId="14537"/>
    <cellStyle name="Calculation 2 6 2 3" xfId="1022"/>
    <cellStyle name="Calculation 2 6 2 3 2" xfId="2695"/>
    <cellStyle name="Calculation 2 6 2 3 2 2" xfId="9037"/>
    <cellStyle name="Calculation 2 6 2 3 2 2 2" xfId="14538"/>
    <cellStyle name="Calculation 2 6 2 3 2 3" xfId="7430"/>
    <cellStyle name="Calculation 2 6 2 3 2 3 2" xfId="14539"/>
    <cellStyle name="Calculation 2 6 2 3 2 4" xfId="14540"/>
    <cellStyle name="Calculation 2 6 2 3 2_Table 2D depn" xfId="14541"/>
    <cellStyle name="Calculation 2 6 2 3 3" xfId="4077"/>
    <cellStyle name="Calculation 2 6 2 3 3 2" xfId="11727"/>
    <cellStyle name="Calculation 2 6 2 3 3 2 2" xfId="14542"/>
    <cellStyle name="Calculation 2 6 2 3 3 3" xfId="14543"/>
    <cellStyle name="Calculation 2 6 2 3 3_Table 2D depn" xfId="14544"/>
    <cellStyle name="Calculation 2 6 2 3 4" xfId="11003"/>
    <cellStyle name="Calculation 2 6 2 3 4 2" xfId="14545"/>
    <cellStyle name="Calculation 2 6 2 3 5" xfId="14546"/>
    <cellStyle name="Calculation 2 6 2 3_Table 2D depn" xfId="14547"/>
    <cellStyle name="Calculation 2 6 2 4" xfId="1272"/>
    <cellStyle name="Calculation 2 6 2 4 2" xfId="2935"/>
    <cellStyle name="Calculation 2 6 2 4 2 2" xfId="9277"/>
    <cellStyle name="Calculation 2 6 2 4 2 2 2" xfId="14548"/>
    <cellStyle name="Calculation 2 6 2 4 2 3" xfId="9976"/>
    <cellStyle name="Calculation 2 6 2 4 2 3 2" xfId="14549"/>
    <cellStyle name="Calculation 2 6 2 4 2 4" xfId="14550"/>
    <cellStyle name="Calculation 2 6 2 4 2_Table 2D depn" xfId="14551"/>
    <cellStyle name="Calculation 2 6 2 4 3" xfId="4327"/>
    <cellStyle name="Calculation 2 6 2 4 3 2" xfId="7225"/>
    <cellStyle name="Calculation 2 6 2 4 3 2 2" xfId="14552"/>
    <cellStyle name="Calculation 2 6 2 4 3 3" xfId="14553"/>
    <cellStyle name="Calculation 2 6 2 4 3_Table 2D depn" xfId="14554"/>
    <cellStyle name="Calculation 2 6 2 4 4" xfId="10814"/>
    <cellStyle name="Calculation 2 6 2 4 4 2" xfId="14555"/>
    <cellStyle name="Calculation 2 6 2 4 5" xfId="14556"/>
    <cellStyle name="Calculation 2 6 2 4_Table 2D depn" xfId="14557"/>
    <cellStyle name="Calculation 2 6 2 5" xfId="1527"/>
    <cellStyle name="Calculation 2 6 2 5 2" xfId="3181"/>
    <cellStyle name="Calculation 2 6 2 5 2 2" xfId="9522"/>
    <cellStyle name="Calculation 2 6 2 5 2 2 2" xfId="14558"/>
    <cellStyle name="Calculation 2 6 2 5 2 3" xfId="7809"/>
    <cellStyle name="Calculation 2 6 2 5 2 3 2" xfId="14559"/>
    <cellStyle name="Calculation 2 6 2 5 2 4" xfId="14560"/>
    <cellStyle name="Calculation 2 6 2 5 2_Table 2D depn" xfId="14561"/>
    <cellStyle name="Calculation 2 6 2 5 3" xfId="4582"/>
    <cellStyle name="Calculation 2 6 2 5 3 2" xfId="10913"/>
    <cellStyle name="Calculation 2 6 2 5 3 2 2" xfId="14562"/>
    <cellStyle name="Calculation 2 6 2 5 3 3" xfId="14563"/>
    <cellStyle name="Calculation 2 6 2 5 3_Table 2D depn" xfId="14564"/>
    <cellStyle name="Calculation 2 6 2 5 4" xfId="10570"/>
    <cellStyle name="Calculation 2 6 2 5 4 2" xfId="14565"/>
    <cellStyle name="Calculation 2 6 2 5 5" xfId="14566"/>
    <cellStyle name="Calculation 2 6 2 5_Table 2D depn" xfId="14567"/>
    <cellStyle name="Calculation 2 6 2 6" xfId="1778"/>
    <cellStyle name="Calculation 2 6 2 6 2" xfId="3422"/>
    <cellStyle name="Calculation 2 6 2 6 2 2" xfId="9762"/>
    <cellStyle name="Calculation 2 6 2 6 2 2 2" xfId="14568"/>
    <cellStyle name="Calculation 2 6 2 6 2 3" xfId="9338"/>
    <cellStyle name="Calculation 2 6 2 6 2 3 2" xfId="14569"/>
    <cellStyle name="Calculation 2 6 2 6 2 4" xfId="14570"/>
    <cellStyle name="Calculation 2 6 2 6 2_Table 2D depn" xfId="14571"/>
    <cellStyle name="Calculation 2 6 2 6 3" xfId="4833"/>
    <cellStyle name="Calculation 2 6 2 6 3 2" xfId="12568"/>
    <cellStyle name="Calculation 2 6 2 6 3 2 2" xfId="14572"/>
    <cellStyle name="Calculation 2 6 2 6 3 3" xfId="14573"/>
    <cellStyle name="Calculation 2 6 2 6 3_Table 2D depn" xfId="14574"/>
    <cellStyle name="Calculation 2 6 2 6 4" xfId="8308"/>
    <cellStyle name="Calculation 2 6 2 6 4 2" xfId="14575"/>
    <cellStyle name="Calculation 2 6 2 6 5" xfId="14576"/>
    <cellStyle name="Calculation 2 6 2 6_Table 2D depn" xfId="14577"/>
    <cellStyle name="Calculation 2 6 2 7" xfId="2173"/>
    <cellStyle name="Calculation 2 6 2 7 2" xfId="8519"/>
    <cellStyle name="Calculation 2 6 2 7 2 2" xfId="14578"/>
    <cellStyle name="Calculation 2 6 2 7 3" xfId="11394"/>
    <cellStyle name="Calculation 2 6 2 7 3 2" xfId="14579"/>
    <cellStyle name="Calculation 2 6 2 7 4" xfId="14580"/>
    <cellStyle name="Calculation 2 6 2 7_Table 2D depn" xfId="14581"/>
    <cellStyle name="Calculation 2 6 2 8" xfId="1943"/>
    <cellStyle name="Calculation 2 6 2 8 2" xfId="10411"/>
    <cellStyle name="Calculation 2 6 2 8 2 2" xfId="14582"/>
    <cellStyle name="Calculation 2 6 2 8 3" xfId="14583"/>
    <cellStyle name="Calculation 2 6 2 8_Table 2D depn" xfId="14584"/>
    <cellStyle name="Calculation 2 6 2 9" xfId="10599"/>
    <cellStyle name="Calculation 2 6 2 9 2" xfId="14585"/>
    <cellStyle name="Calculation 2 6 2_Table 2D depn" xfId="14586"/>
    <cellStyle name="Calculation 2 6 3" xfId="527"/>
    <cellStyle name="Calculation 2 6 3 10" xfId="14587"/>
    <cellStyle name="Calculation 2 6 3 2" xfId="792"/>
    <cellStyle name="Calculation 2 6 3 2 2" xfId="2473"/>
    <cellStyle name="Calculation 2 6 3 2 2 2" xfId="8816"/>
    <cellStyle name="Calculation 2 6 3 2 2 2 2" xfId="14588"/>
    <cellStyle name="Calculation 2 6 3 2 2 3" xfId="10170"/>
    <cellStyle name="Calculation 2 6 3 2 2 3 2" xfId="14589"/>
    <cellStyle name="Calculation 2 6 3 2 2 4" xfId="14590"/>
    <cellStyle name="Calculation 2 6 3 2 2_Table 2D depn" xfId="14591"/>
    <cellStyle name="Calculation 2 6 3 2 3" xfId="3847"/>
    <cellStyle name="Calculation 2 6 3 2 3 2" xfId="11992"/>
    <cellStyle name="Calculation 2 6 3 2 3 2 2" xfId="14592"/>
    <cellStyle name="Calculation 2 6 3 2 3 3" xfId="14593"/>
    <cellStyle name="Calculation 2 6 3 2 3_Table 2D depn" xfId="14594"/>
    <cellStyle name="Calculation 2 6 3 2 4" xfId="8002"/>
    <cellStyle name="Calculation 2 6 3 2 4 2" xfId="14595"/>
    <cellStyle name="Calculation 2 6 3 2 5" xfId="14596"/>
    <cellStyle name="Calculation 2 6 3 2_Table 2D depn" xfId="14597"/>
    <cellStyle name="Calculation 2 6 3 3" xfId="1066"/>
    <cellStyle name="Calculation 2 6 3 3 2" xfId="2739"/>
    <cellStyle name="Calculation 2 6 3 3 2 2" xfId="9081"/>
    <cellStyle name="Calculation 2 6 3 3 2 2 2" xfId="14598"/>
    <cellStyle name="Calculation 2 6 3 3 2 3" xfId="7008"/>
    <cellStyle name="Calculation 2 6 3 3 2 3 2" xfId="14599"/>
    <cellStyle name="Calculation 2 6 3 3 2 4" xfId="14600"/>
    <cellStyle name="Calculation 2 6 3 3 2_Table 2D depn" xfId="14601"/>
    <cellStyle name="Calculation 2 6 3 3 3" xfId="4121"/>
    <cellStyle name="Calculation 2 6 3 3 3 2" xfId="10127"/>
    <cellStyle name="Calculation 2 6 3 3 3 2 2" xfId="14602"/>
    <cellStyle name="Calculation 2 6 3 3 3 3" xfId="14603"/>
    <cellStyle name="Calculation 2 6 3 3 3_Table 2D depn" xfId="14604"/>
    <cellStyle name="Calculation 2 6 3 3 4" xfId="7141"/>
    <cellStyle name="Calculation 2 6 3 3 4 2" xfId="14605"/>
    <cellStyle name="Calculation 2 6 3 3 5" xfId="14606"/>
    <cellStyle name="Calculation 2 6 3 3_Table 2D depn" xfId="14607"/>
    <cellStyle name="Calculation 2 6 3 4" xfId="1316"/>
    <cellStyle name="Calculation 2 6 3 4 2" xfId="2978"/>
    <cellStyle name="Calculation 2 6 3 4 2 2" xfId="9319"/>
    <cellStyle name="Calculation 2 6 3 4 2 2 2" xfId="14608"/>
    <cellStyle name="Calculation 2 6 3 4 2 3" xfId="10270"/>
    <cellStyle name="Calculation 2 6 3 4 2 3 2" xfId="14609"/>
    <cellStyle name="Calculation 2 6 3 4 2 4" xfId="14610"/>
    <cellStyle name="Calculation 2 6 3 4 2_Table 2D depn" xfId="14611"/>
    <cellStyle name="Calculation 2 6 3 4 3" xfId="4371"/>
    <cellStyle name="Calculation 2 6 3 4 3 2" xfId="7919"/>
    <cellStyle name="Calculation 2 6 3 4 3 2 2" xfId="14612"/>
    <cellStyle name="Calculation 2 6 3 4 3 3" xfId="14613"/>
    <cellStyle name="Calculation 2 6 3 4 3_Table 2D depn" xfId="14614"/>
    <cellStyle name="Calculation 2 6 3 4 4" xfId="12131"/>
    <cellStyle name="Calculation 2 6 3 4 4 2" xfId="14615"/>
    <cellStyle name="Calculation 2 6 3 4 5" xfId="14616"/>
    <cellStyle name="Calculation 2 6 3 4_Table 2D depn" xfId="14617"/>
    <cellStyle name="Calculation 2 6 3 5" xfId="1571"/>
    <cellStyle name="Calculation 2 6 3 5 2" xfId="3224"/>
    <cellStyle name="Calculation 2 6 3 5 2 2" xfId="9565"/>
    <cellStyle name="Calculation 2 6 3 5 2 2 2" xfId="14618"/>
    <cellStyle name="Calculation 2 6 3 5 2 3" xfId="7907"/>
    <cellStyle name="Calculation 2 6 3 5 2 3 2" xfId="14619"/>
    <cellStyle name="Calculation 2 6 3 5 2 4" xfId="14620"/>
    <cellStyle name="Calculation 2 6 3 5 2_Table 2D depn" xfId="14621"/>
    <cellStyle name="Calculation 2 6 3 5 3" xfId="4626"/>
    <cellStyle name="Calculation 2 6 3 5 3 2" xfId="10456"/>
    <cellStyle name="Calculation 2 6 3 5 3 2 2" xfId="14622"/>
    <cellStyle name="Calculation 2 6 3 5 3 3" xfId="14623"/>
    <cellStyle name="Calculation 2 6 3 5 3_Table 2D depn" xfId="14624"/>
    <cellStyle name="Calculation 2 6 3 5 4" xfId="12190"/>
    <cellStyle name="Calculation 2 6 3 5 4 2" xfId="14625"/>
    <cellStyle name="Calculation 2 6 3 5 5" xfId="14626"/>
    <cellStyle name="Calculation 2 6 3 5_Table 2D depn" xfId="14627"/>
    <cellStyle name="Calculation 2 6 3 6" xfId="1822"/>
    <cellStyle name="Calculation 2 6 3 6 2" xfId="3464"/>
    <cellStyle name="Calculation 2 6 3 6 2 2" xfId="9804"/>
    <cellStyle name="Calculation 2 6 3 6 2 2 2" xfId="14628"/>
    <cellStyle name="Calculation 2 6 3 6 2 3" xfId="7040"/>
    <cellStyle name="Calculation 2 6 3 6 2 3 2" xfId="14629"/>
    <cellStyle name="Calculation 2 6 3 6 2 4" xfId="14630"/>
    <cellStyle name="Calculation 2 6 3 6 2_Table 2D depn" xfId="14631"/>
    <cellStyle name="Calculation 2 6 3 6 3" xfId="4877"/>
    <cellStyle name="Calculation 2 6 3 6 3 2" xfId="7270"/>
    <cellStyle name="Calculation 2 6 3 6 3 2 2" xfId="14632"/>
    <cellStyle name="Calculation 2 6 3 6 3 3" xfId="14633"/>
    <cellStyle name="Calculation 2 6 3 6 3_Table 2D depn" xfId="14634"/>
    <cellStyle name="Calculation 2 6 3 6 4" xfId="7702"/>
    <cellStyle name="Calculation 2 6 3 6 4 2" xfId="14635"/>
    <cellStyle name="Calculation 2 6 3 6 5" xfId="14636"/>
    <cellStyle name="Calculation 2 6 3 6_Table 2D depn" xfId="14637"/>
    <cellStyle name="Calculation 2 6 3 7" xfId="2215"/>
    <cellStyle name="Calculation 2 6 3 7 2" xfId="8561"/>
    <cellStyle name="Calculation 2 6 3 7 2 2" xfId="14638"/>
    <cellStyle name="Calculation 2 6 3 7 3" xfId="12465"/>
    <cellStyle name="Calculation 2 6 3 7 3 2" xfId="14639"/>
    <cellStyle name="Calculation 2 6 3 7 4" xfId="14640"/>
    <cellStyle name="Calculation 2 6 3 7_Table 2D depn" xfId="14641"/>
    <cellStyle name="Calculation 2 6 3 8" xfId="3582"/>
    <cellStyle name="Calculation 2 6 3 8 2" xfId="8381"/>
    <cellStyle name="Calculation 2 6 3 8 2 2" xfId="14642"/>
    <cellStyle name="Calculation 2 6 3 8 3" xfId="14643"/>
    <cellStyle name="Calculation 2 6 3 8_Table 2D depn" xfId="14644"/>
    <cellStyle name="Calculation 2 6 3 9" xfId="7499"/>
    <cellStyle name="Calculation 2 6 3 9 2" xfId="14645"/>
    <cellStyle name="Calculation 2 6 3_Table 2D depn" xfId="14646"/>
    <cellStyle name="Calculation 2 6 4" xfId="571"/>
    <cellStyle name="Calculation 2 6 4 10" xfId="14647"/>
    <cellStyle name="Calculation 2 6 4 2" xfId="836"/>
    <cellStyle name="Calculation 2 6 4 2 2" xfId="2515"/>
    <cellStyle name="Calculation 2 6 4 2 2 2" xfId="8857"/>
    <cellStyle name="Calculation 2 6 4 2 2 2 2" xfId="14648"/>
    <cellStyle name="Calculation 2 6 4 2 2 3" xfId="12203"/>
    <cellStyle name="Calculation 2 6 4 2 2 3 2" xfId="14649"/>
    <cellStyle name="Calculation 2 6 4 2 2 4" xfId="14650"/>
    <cellStyle name="Calculation 2 6 4 2 2_Table 2D depn" xfId="14651"/>
    <cellStyle name="Calculation 2 6 4 2 3" xfId="3891"/>
    <cellStyle name="Calculation 2 6 4 2 3 2" xfId="9957"/>
    <cellStyle name="Calculation 2 6 4 2 3 2 2" xfId="14652"/>
    <cellStyle name="Calculation 2 6 4 2 3 3" xfId="14653"/>
    <cellStyle name="Calculation 2 6 4 2 3_Table 2D depn" xfId="14654"/>
    <cellStyle name="Calculation 2 6 4 2 4" xfId="12295"/>
    <cellStyle name="Calculation 2 6 4 2 4 2" xfId="14655"/>
    <cellStyle name="Calculation 2 6 4 2 5" xfId="14656"/>
    <cellStyle name="Calculation 2 6 4 2_Table 2D depn" xfId="14657"/>
    <cellStyle name="Calculation 2 6 4 3" xfId="1110"/>
    <cellStyle name="Calculation 2 6 4 3 2" xfId="2782"/>
    <cellStyle name="Calculation 2 6 4 3 2 2" xfId="9124"/>
    <cellStyle name="Calculation 2 6 4 3 2 2 2" xfId="14658"/>
    <cellStyle name="Calculation 2 6 4 3 2 3" xfId="6912"/>
    <cellStyle name="Calculation 2 6 4 3 2 3 2" xfId="14659"/>
    <cellStyle name="Calculation 2 6 4 3 2 4" xfId="14660"/>
    <cellStyle name="Calculation 2 6 4 3 2_Table 2D depn" xfId="14661"/>
    <cellStyle name="Calculation 2 6 4 3 3" xfId="4165"/>
    <cellStyle name="Calculation 2 6 4 3 3 2" xfId="11144"/>
    <cellStyle name="Calculation 2 6 4 3 3 2 2" xfId="14662"/>
    <cellStyle name="Calculation 2 6 4 3 3 3" xfId="14663"/>
    <cellStyle name="Calculation 2 6 4 3 3_Table 2D depn" xfId="14664"/>
    <cellStyle name="Calculation 2 6 4 3 4" xfId="11934"/>
    <cellStyle name="Calculation 2 6 4 3 4 2" xfId="14665"/>
    <cellStyle name="Calculation 2 6 4 3 5" xfId="14666"/>
    <cellStyle name="Calculation 2 6 4 3_Table 2D depn" xfId="14667"/>
    <cellStyle name="Calculation 2 6 4 4" xfId="1360"/>
    <cellStyle name="Calculation 2 6 4 4 2" xfId="3020"/>
    <cellStyle name="Calculation 2 6 4 4 2 2" xfId="9361"/>
    <cellStyle name="Calculation 2 6 4 4 2 2 2" xfId="14668"/>
    <cellStyle name="Calculation 2 6 4 4 2 3" xfId="6667"/>
    <cellStyle name="Calculation 2 6 4 4 2 3 2" xfId="14669"/>
    <cellStyle name="Calculation 2 6 4 4 2 4" xfId="14670"/>
    <cellStyle name="Calculation 2 6 4 4 2_Table 2D depn" xfId="14671"/>
    <cellStyle name="Calculation 2 6 4 4 3" xfId="4415"/>
    <cellStyle name="Calculation 2 6 4 4 3 2" xfId="11549"/>
    <cellStyle name="Calculation 2 6 4 4 3 2 2" xfId="14672"/>
    <cellStyle name="Calculation 2 6 4 4 3 3" xfId="14673"/>
    <cellStyle name="Calculation 2 6 4 4 3_Table 2D depn" xfId="14674"/>
    <cellStyle name="Calculation 2 6 4 4 4" xfId="7466"/>
    <cellStyle name="Calculation 2 6 4 4 4 2" xfId="14675"/>
    <cellStyle name="Calculation 2 6 4 4 5" xfId="14676"/>
    <cellStyle name="Calculation 2 6 4 4_Table 2D depn" xfId="14677"/>
    <cellStyle name="Calculation 2 6 4 5" xfId="1615"/>
    <cellStyle name="Calculation 2 6 4 5 2" xfId="3267"/>
    <cellStyle name="Calculation 2 6 4 5 2 2" xfId="9608"/>
    <cellStyle name="Calculation 2 6 4 5 2 2 2" xfId="14678"/>
    <cellStyle name="Calculation 2 6 4 5 2 3" xfId="11412"/>
    <cellStyle name="Calculation 2 6 4 5 2 3 2" xfId="14679"/>
    <cellStyle name="Calculation 2 6 4 5 2 4" xfId="14680"/>
    <cellStyle name="Calculation 2 6 4 5 2_Table 2D depn" xfId="14681"/>
    <cellStyle name="Calculation 2 6 4 5 3" xfId="4670"/>
    <cellStyle name="Calculation 2 6 4 5 3 2" xfId="12076"/>
    <cellStyle name="Calculation 2 6 4 5 3 2 2" xfId="14682"/>
    <cellStyle name="Calculation 2 6 4 5 3 3" xfId="14683"/>
    <cellStyle name="Calculation 2 6 4 5 3_Table 2D depn" xfId="14684"/>
    <cellStyle name="Calculation 2 6 4 5 4" xfId="8146"/>
    <cellStyle name="Calculation 2 6 4 5 4 2" xfId="14685"/>
    <cellStyle name="Calculation 2 6 4 5 5" xfId="14686"/>
    <cellStyle name="Calculation 2 6 4 5_Table 2D depn" xfId="14687"/>
    <cellStyle name="Calculation 2 6 4 6" xfId="1866"/>
    <cellStyle name="Calculation 2 6 4 6 2" xfId="3508"/>
    <cellStyle name="Calculation 2 6 4 6 2 2" xfId="9847"/>
    <cellStyle name="Calculation 2 6 4 6 2 2 2" xfId="14688"/>
    <cellStyle name="Calculation 2 6 4 6 2 3" xfId="11657"/>
    <cellStyle name="Calculation 2 6 4 6 2 3 2" xfId="14689"/>
    <cellStyle name="Calculation 2 6 4 6 2 4" xfId="14690"/>
    <cellStyle name="Calculation 2 6 4 6 2_Table 2D depn" xfId="14691"/>
    <cellStyle name="Calculation 2 6 4 6 3" xfId="4921"/>
    <cellStyle name="Calculation 2 6 4 6 3 2" xfId="10596"/>
    <cellStyle name="Calculation 2 6 4 6 3 2 2" xfId="14692"/>
    <cellStyle name="Calculation 2 6 4 6 3 3" xfId="14693"/>
    <cellStyle name="Calculation 2 6 4 6 3_Table 2D depn" xfId="14694"/>
    <cellStyle name="Calculation 2 6 4 6 4" xfId="6921"/>
    <cellStyle name="Calculation 2 6 4 6 4 2" xfId="14695"/>
    <cellStyle name="Calculation 2 6 4 6 5" xfId="14696"/>
    <cellStyle name="Calculation 2 6 4 6_Table 2D depn" xfId="14697"/>
    <cellStyle name="Calculation 2 6 4 7" xfId="2258"/>
    <cellStyle name="Calculation 2 6 4 7 2" xfId="8603"/>
    <cellStyle name="Calculation 2 6 4 7 2 2" xfId="14698"/>
    <cellStyle name="Calculation 2 6 4 7 3" xfId="6989"/>
    <cellStyle name="Calculation 2 6 4 7 3 2" xfId="14699"/>
    <cellStyle name="Calculation 2 6 4 7 4" xfId="14700"/>
    <cellStyle name="Calculation 2 6 4 7_Table 2D depn" xfId="14701"/>
    <cellStyle name="Calculation 2 6 4 8" xfId="3626"/>
    <cellStyle name="Calculation 2 6 4 8 2" xfId="7563"/>
    <cellStyle name="Calculation 2 6 4 8 2 2" xfId="14702"/>
    <cellStyle name="Calculation 2 6 4 8 3" xfId="14703"/>
    <cellStyle name="Calculation 2 6 4 8_Table 2D depn" xfId="14704"/>
    <cellStyle name="Calculation 2 6 4 9" xfId="12507"/>
    <cellStyle name="Calculation 2 6 4 9 2" xfId="14705"/>
    <cellStyle name="Calculation 2 6 4_Table 2D depn" xfId="14706"/>
    <cellStyle name="Calculation 2 6 5" xfId="613"/>
    <cellStyle name="Calculation 2 6 5 10" xfId="14707"/>
    <cellStyle name="Calculation 2 6 5 2" xfId="878"/>
    <cellStyle name="Calculation 2 6 5 2 2" xfId="2556"/>
    <cellStyle name="Calculation 2 6 5 2 2 2" xfId="8898"/>
    <cellStyle name="Calculation 2 6 5 2 2 2 2" xfId="14708"/>
    <cellStyle name="Calculation 2 6 5 2 2 3" xfId="10889"/>
    <cellStyle name="Calculation 2 6 5 2 2 3 2" xfId="14709"/>
    <cellStyle name="Calculation 2 6 5 2 2 4" xfId="14710"/>
    <cellStyle name="Calculation 2 6 5 2 2_Table 2D depn" xfId="14711"/>
    <cellStyle name="Calculation 2 6 5 2 3" xfId="3933"/>
    <cellStyle name="Calculation 2 6 5 2 3 2" xfId="12363"/>
    <cellStyle name="Calculation 2 6 5 2 3 2 2" xfId="14712"/>
    <cellStyle name="Calculation 2 6 5 2 3 3" xfId="14713"/>
    <cellStyle name="Calculation 2 6 5 2 3_Table 2D depn" xfId="14714"/>
    <cellStyle name="Calculation 2 6 5 2 4" xfId="7934"/>
    <cellStyle name="Calculation 2 6 5 2 4 2" xfId="14715"/>
    <cellStyle name="Calculation 2 6 5 2 5" xfId="14716"/>
    <cellStyle name="Calculation 2 6 5 2_Table 2D depn" xfId="14717"/>
    <cellStyle name="Calculation 2 6 5 3" xfId="1152"/>
    <cellStyle name="Calculation 2 6 5 3 2" xfId="2821"/>
    <cellStyle name="Calculation 2 6 5 3 2 2" xfId="9163"/>
    <cellStyle name="Calculation 2 6 5 3 2 2 2" xfId="14718"/>
    <cellStyle name="Calculation 2 6 5 3 2 3" xfId="7382"/>
    <cellStyle name="Calculation 2 6 5 3 2 3 2" xfId="14719"/>
    <cellStyle name="Calculation 2 6 5 3 2 4" xfId="14720"/>
    <cellStyle name="Calculation 2 6 5 3 2_Table 2D depn" xfId="14721"/>
    <cellStyle name="Calculation 2 6 5 3 3" xfId="4207"/>
    <cellStyle name="Calculation 2 6 5 3 3 2" xfId="6889"/>
    <cellStyle name="Calculation 2 6 5 3 3 2 2" xfId="14722"/>
    <cellStyle name="Calculation 2 6 5 3 3 3" xfId="14723"/>
    <cellStyle name="Calculation 2 6 5 3 3_Table 2D depn" xfId="14724"/>
    <cellStyle name="Calculation 2 6 5 3 4" xfId="9782"/>
    <cellStyle name="Calculation 2 6 5 3 4 2" xfId="14725"/>
    <cellStyle name="Calculation 2 6 5 3 5" xfId="14726"/>
    <cellStyle name="Calculation 2 6 5 3_Table 2D depn" xfId="14727"/>
    <cellStyle name="Calculation 2 6 5 4" xfId="1402"/>
    <cellStyle name="Calculation 2 6 5 4 2" xfId="3059"/>
    <cellStyle name="Calculation 2 6 5 4 2 2" xfId="9400"/>
    <cellStyle name="Calculation 2 6 5 4 2 2 2" xfId="14728"/>
    <cellStyle name="Calculation 2 6 5 4 2 3" xfId="10699"/>
    <cellStyle name="Calculation 2 6 5 4 2 3 2" xfId="14729"/>
    <cellStyle name="Calculation 2 6 5 4 2 4" xfId="14730"/>
    <cellStyle name="Calculation 2 6 5 4 2_Table 2D depn" xfId="14731"/>
    <cellStyle name="Calculation 2 6 5 4 3" xfId="4457"/>
    <cellStyle name="Calculation 2 6 5 4 3 2" xfId="7727"/>
    <cellStyle name="Calculation 2 6 5 4 3 2 2" xfId="14732"/>
    <cellStyle name="Calculation 2 6 5 4 3 3" xfId="14733"/>
    <cellStyle name="Calculation 2 6 5 4 3_Table 2D depn" xfId="14734"/>
    <cellStyle name="Calculation 2 6 5 4 4" xfId="11006"/>
    <cellStyle name="Calculation 2 6 5 4 4 2" xfId="14735"/>
    <cellStyle name="Calculation 2 6 5 4 5" xfId="14736"/>
    <cellStyle name="Calculation 2 6 5 4_Table 2D depn" xfId="14737"/>
    <cellStyle name="Calculation 2 6 5 5" xfId="1657"/>
    <cellStyle name="Calculation 2 6 5 5 2" xfId="3305"/>
    <cellStyle name="Calculation 2 6 5 5 2 2" xfId="9646"/>
    <cellStyle name="Calculation 2 6 5 5 2 2 2" xfId="14738"/>
    <cellStyle name="Calculation 2 6 5 5 2 3" xfId="10467"/>
    <cellStyle name="Calculation 2 6 5 5 2 3 2" xfId="14739"/>
    <cellStyle name="Calculation 2 6 5 5 2 4" xfId="14740"/>
    <cellStyle name="Calculation 2 6 5 5 2_Table 2D depn" xfId="14741"/>
    <cellStyle name="Calculation 2 6 5 5 3" xfId="4712"/>
    <cellStyle name="Calculation 2 6 5 5 3 2" xfId="11480"/>
    <cellStyle name="Calculation 2 6 5 5 3 2 2" xfId="14742"/>
    <cellStyle name="Calculation 2 6 5 5 3 3" xfId="14743"/>
    <cellStyle name="Calculation 2 6 5 5 3_Table 2D depn" xfId="14744"/>
    <cellStyle name="Calculation 2 6 5 5 4" xfId="6583"/>
    <cellStyle name="Calculation 2 6 5 5 4 2" xfId="14745"/>
    <cellStyle name="Calculation 2 6 5 5 5" xfId="14746"/>
    <cellStyle name="Calculation 2 6 5 5_Table 2D depn" xfId="14747"/>
    <cellStyle name="Calculation 2 6 5 6" xfId="1908"/>
    <cellStyle name="Calculation 2 6 5 6 2" xfId="3548"/>
    <cellStyle name="Calculation 2 6 5 6 2 2" xfId="9886"/>
    <cellStyle name="Calculation 2 6 5 6 2 2 2" xfId="14748"/>
    <cellStyle name="Calculation 2 6 5 6 2 3" xfId="10166"/>
    <cellStyle name="Calculation 2 6 5 6 2 3 2" xfId="14749"/>
    <cellStyle name="Calculation 2 6 5 6 2 4" xfId="14750"/>
    <cellStyle name="Calculation 2 6 5 6 2_Table 2D depn" xfId="14751"/>
    <cellStyle name="Calculation 2 6 5 6 3" xfId="4963"/>
    <cellStyle name="Calculation 2 6 5 6 3 2" xfId="12648"/>
    <cellStyle name="Calculation 2 6 5 6 3 2 2" xfId="14752"/>
    <cellStyle name="Calculation 2 6 5 6 3 3" xfId="14753"/>
    <cellStyle name="Calculation 2 6 5 6 3_Table 2D depn" xfId="14754"/>
    <cellStyle name="Calculation 2 6 5 6 4" xfId="10988"/>
    <cellStyle name="Calculation 2 6 5 6 4 2" xfId="14755"/>
    <cellStyle name="Calculation 2 6 5 6 5" xfId="14756"/>
    <cellStyle name="Calculation 2 6 5 6_Table 2D depn" xfId="14757"/>
    <cellStyle name="Calculation 2 6 5 7" xfId="2300"/>
    <cellStyle name="Calculation 2 6 5 7 2" xfId="8644"/>
    <cellStyle name="Calculation 2 6 5 7 2 2" xfId="14758"/>
    <cellStyle name="Calculation 2 6 5 7 3" xfId="7659"/>
    <cellStyle name="Calculation 2 6 5 7 3 2" xfId="14759"/>
    <cellStyle name="Calculation 2 6 5 7 4" xfId="14760"/>
    <cellStyle name="Calculation 2 6 5 7_Table 2D depn" xfId="14761"/>
    <cellStyle name="Calculation 2 6 5 8" xfId="3668"/>
    <cellStyle name="Calculation 2 6 5 8 2" xfId="10371"/>
    <cellStyle name="Calculation 2 6 5 8 2 2" xfId="14762"/>
    <cellStyle name="Calculation 2 6 5 8 3" xfId="14763"/>
    <cellStyle name="Calculation 2 6 5 8_Table 2D depn" xfId="14764"/>
    <cellStyle name="Calculation 2 6 5 9" xfId="12387"/>
    <cellStyle name="Calculation 2 6 5 9 2" xfId="14765"/>
    <cellStyle name="Calculation 2 6 5_Table 2D depn" xfId="14766"/>
    <cellStyle name="Calculation 2 6 6" xfId="429"/>
    <cellStyle name="Calculation 2 6 6 2" xfId="2119"/>
    <cellStyle name="Calculation 2 6 6 2 2" xfId="8465"/>
    <cellStyle name="Calculation 2 6 6 2 2 2" xfId="14767"/>
    <cellStyle name="Calculation 2 6 6 2 3" xfId="10931"/>
    <cellStyle name="Calculation 2 6 6 2 3 2" xfId="14768"/>
    <cellStyle name="Calculation 2 6 6 2 4" xfId="14769"/>
    <cellStyle name="Calculation 2 6 6 2_Table 2D depn" xfId="14770"/>
    <cellStyle name="Calculation 2 6 6 3" xfId="2488"/>
    <cellStyle name="Calculation 2 6 6 3 2" xfId="11543"/>
    <cellStyle name="Calculation 2 6 6 3 2 2" xfId="14771"/>
    <cellStyle name="Calculation 2 6 6 3 3" xfId="14772"/>
    <cellStyle name="Calculation 2 6 6 3_Table 2D depn" xfId="14773"/>
    <cellStyle name="Calculation 2 6 6 4" xfId="10162"/>
    <cellStyle name="Calculation 2 6 6 4 2" xfId="14774"/>
    <cellStyle name="Calculation 2 6 6 5" xfId="14775"/>
    <cellStyle name="Calculation 2 6 6_Table 2D depn" xfId="14776"/>
    <cellStyle name="Calculation 2 6 7" xfId="693"/>
    <cellStyle name="Calculation 2 6 7 2" xfId="2376"/>
    <cellStyle name="Calculation 2 6 7 2 2" xfId="8720"/>
    <cellStyle name="Calculation 2 6 7 2 2 2" xfId="14777"/>
    <cellStyle name="Calculation 2 6 7 2 3" xfId="7707"/>
    <cellStyle name="Calculation 2 6 7 2 3 2" xfId="14778"/>
    <cellStyle name="Calculation 2 6 7 2 4" xfId="14779"/>
    <cellStyle name="Calculation 2 6 7 2_Table 2D depn" xfId="14780"/>
    <cellStyle name="Calculation 2 6 7 3" xfId="3748"/>
    <cellStyle name="Calculation 2 6 7 3 2" xfId="11061"/>
    <cellStyle name="Calculation 2 6 7 3 2 2" xfId="14781"/>
    <cellStyle name="Calculation 2 6 7 3 3" xfId="14782"/>
    <cellStyle name="Calculation 2 6 7 3_Table 2D depn" xfId="14783"/>
    <cellStyle name="Calculation 2 6 7 4" xfId="7491"/>
    <cellStyle name="Calculation 2 6 7 4 2" xfId="14784"/>
    <cellStyle name="Calculation 2 6 7 5" xfId="14785"/>
    <cellStyle name="Calculation 2 6 7_Table 2D depn" xfId="14786"/>
    <cellStyle name="Calculation 2 6 8" xfId="967"/>
    <cellStyle name="Calculation 2 6 8 2" xfId="2641"/>
    <cellStyle name="Calculation 2 6 8 2 2" xfId="8983"/>
    <cellStyle name="Calculation 2 6 8 2 2 2" xfId="14787"/>
    <cellStyle name="Calculation 2 6 8 2 3" xfId="11099"/>
    <cellStyle name="Calculation 2 6 8 2 3 2" xfId="14788"/>
    <cellStyle name="Calculation 2 6 8 2 4" xfId="14789"/>
    <cellStyle name="Calculation 2 6 8 2_Table 2D depn" xfId="14790"/>
    <cellStyle name="Calculation 2 6 8 3" xfId="4022"/>
    <cellStyle name="Calculation 2 6 8 3 2" xfId="10788"/>
    <cellStyle name="Calculation 2 6 8 3 2 2" xfId="14791"/>
    <cellStyle name="Calculation 2 6 8 3 3" xfId="14792"/>
    <cellStyle name="Calculation 2 6 8 3_Table 2D depn" xfId="14793"/>
    <cellStyle name="Calculation 2 6 8 4" xfId="10111"/>
    <cellStyle name="Calculation 2 6 8 4 2" xfId="14794"/>
    <cellStyle name="Calculation 2 6 8 5" xfId="14795"/>
    <cellStyle name="Calculation 2 6 8_Table 2D depn" xfId="14796"/>
    <cellStyle name="Calculation 2 6 9" xfId="1217"/>
    <cellStyle name="Calculation 2 6 9 2" xfId="2882"/>
    <cellStyle name="Calculation 2 6 9 2 2" xfId="9224"/>
    <cellStyle name="Calculation 2 6 9 2 2 2" xfId="14797"/>
    <cellStyle name="Calculation 2 6 9 2 3" xfId="8172"/>
    <cellStyle name="Calculation 2 6 9 2 3 2" xfId="14798"/>
    <cellStyle name="Calculation 2 6 9 2 4" xfId="14799"/>
    <cellStyle name="Calculation 2 6 9 2_Table 2D depn" xfId="14800"/>
    <cellStyle name="Calculation 2 6 9 3" xfId="4272"/>
    <cellStyle name="Calculation 2 6 9 3 2" xfId="11377"/>
    <cellStyle name="Calculation 2 6 9 3 2 2" xfId="14801"/>
    <cellStyle name="Calculation 2 6 9 3 3" xfId="14802"/>
    <cellStyle name="Calculation 2 6 9 3_Table 2D depn" xfId="14803"/>
    <cellStyle name="Calculation 2 6 9 4" xfId="12405"/>
    <cellStyle name="Calculation 2 6 9 4 2" xfId="14804"/>
    <cellStyle name="Calculation 2 6 9 5" xfId="14805"/>
    <cellStyle name="Calculation 2 6 9_Table 2D depn" xfId="14806"/>
    <cellStyle name="Calculation 2 6_4F" xfId="14497"/>
    <cellStyle name="Calculation 2 7" xfId="305"/>
    <cellStyle name="Calculation 2 7 10" xfId="1474"/>
    <cellStyle name="Calculation 2 7 10 2" xfId="3130"/>
    <cellStyle name="Calculation 2 7 10 2 2" xfId="9471"/>
    <cellStyle name="Calculation 2 7 10 2 2 2" xfId="14808"/>
    <cellStyle name="Calculation 2 7 10 2 3" xfId="9991"/>
    <cellStyle name="Calculation 2 7 10 2 3 2" xfId="14809"/>
    <cellStyle name="Calculation 2 7 10 2 4" xfId="14810"/>
    <cellStyle name="Calculation 2 7 10 2_Table 2D depn" xfId="14811"/>
    <cellStyle name="Calculation 2 7 10 3" xfId="4529"/>
    <cellStyle name="Calculation 2 7 10 3 2" xfId="7001"/>
    <cellStyle name="Calculation 2 7 10 3 2 2" xfId="14812"/>
    <cellStyle name="Calculation 2 7 10 3 3" xfId="14813"/>
    <cellStyle name="Calculation 2 7 10 3_Table 2D depn" xfId="14814"/>
    <cellStyle name="Calculation 2 7 10 4" xfId="10851"/>
    <cellStyle name="Calculation 2 7 10 4 2" xfId="14815"/>
    <cellStyle name="Calculation 2 7 10 5" xfId="14816"/>
    <cellStyle name="Calculation 2 7 10_Table 2D depn" xfId="14817"/>
    <cellStyle name="Calculation 2 7 11" xfId="1725"/>
    <cellStyle name="Calculation 2 7 11 2" xfId="3371"/>
    <cellStyle name="Calculation 2 7 11 2 2" xfId="9711"/>
    <cellStyle name="Calculation 2 7 11 2 2 2" xfId="14818"/>
    <cellStyle name="Calculation 2 7 11 2 3" xfId="9294"/>
    <cellStyle name="Calculation 2 7 11 2 3 2" xfId="14819"/>
    <cellStyle name="Calculation 2 7 11 2 4" xfId="14820"/>
    <cellStyle name="Calculation 2 7 11 2_Table 2D depn" xfId="14821"/>
    <cellStyle name="Calculation 2 7 11 3" xfId="4780"/>
    <cellStyle name="Calculation 2 7 11 3 2" xfId="7012"/>
    <cellStyle name="Calculation 2 7 11 3 2 2" xfId="14822"/>
    <cellStyle name="Calculation 2 7 11 3 3" xfId="14823"/>
    <cellStyle name="Calculation 2 7 11 3_Table 2D depn" xfId="14824"/>
    <cellStyle name="Calculation 2 7 11 4" xfId="12048"/>
    <cellStyle name="Calculation 2 7 11 4 2" xfId="14825"/>
    <cellStyle name="Calculation 2 7 11 5" xfId="14826"/>
    <cellStyle name="Calculation 2 7 11_Table 2D depn" xfId="14827"/>
    <cellStyle name="Calculation 2 7 12" xfId="2004"/>
    <cellStyle name="Calculation 2 7 12 2" xfId="8352"/>
    <cellStyle name="Calculation 2 7 12 2 2" xfId="14828"/>
    <cellStyle name="Calculation 2 7 12 3" xfId="10954"/>
    <cellStyle name="Calculation 2 7 12 3 2" xfId="14829"/>
    <cellStyle name="Calculation 2 7 12 4" xfId="14830"/>
    <cellStyle name="Calculation 2 7 12_Table 2D depn" xfId="14831"/>
    <cellStyle name="Calculation 2 7 13" xfId="2526"/>
    <cellStyle name="Calculation 2 7 13 2" xfId="11440"/>
    <cellStyle name="Calculation 2 7 13 2 2" xfId="14832"/>
    <cellStyle name="Calculation 2 7 13 3" xfId="14833"/>
    <cellStyle name="Calculation 2 7 13_Table 2D depn" xfId="14834"/>
    <cellStyle name="Calculation 2 7 14" xfId="12025"/>
    <cellStyle name="Calculation 2 7 14 2" xfId="14835"/>
    <cellStyle name="Calculation 2 7 15" xfId="14836"/>
    <cellStyle name="Calculation 2 7 2" xfId="485"/>
    <cellStyle name="Calculation 2 7 2 10" xfId="14837"/>
    <cellStyle name="Calculation 2 7 2 2" xfId="750"/>
    <cellStyle name="Calculation 2 7 2 2 2" xfId="2432"/>
    <cellStyle name="Calculation 2 7 2 2 2 2" xfId="8775"/>
    <cellStyle name="Calculation 2 7 2 2 2 2 2" xfId="14838"/>
    <cellStyle name="Calculation 2 7 2 2 2 3" xfId="11447"/>
    <cellStyle name="Calculation 2 7 2 2 2 3 2" xfId="14839"/>
    <cellStyle name="Calculation 2 7 2 2 2 4" xfId="14840"/>
    <cellStyle name="Calculation 2 7 2 2 2_Table 2D depn" xfId="14841"/>
    <cellStyle name="Calculation 2 7 2 2 3" xfId="3805"/>
    <cellStyle name="Calculation 2 7 2 2 3 2" xfId="7588"/>
    <cellStyle name="Calculation 2 7 2 2 3 2 2" xfId="14842"/>
    <cellStyle name="Calculation 2 7 2 2 3 3" xfId="14843"/>
    <cellStyle name="Calculation 2 7 2 2 3_Table 2D depn" xfId="14844"/>
    <cellStyle name="Calculation 2 7 2 2 4" xfId="6685"/>
    <cellStyle name="Calculation 2 7 2 2 4 2" xfId="14845"/>
    <cellStyle name="Calculation 2 7 2 2 5" xfId="14846"/>
    <cellStyle name="Calculation 2 7 2 2_Table 2D depn" xfId="14847"/>
    <cellStyle name="Calculation 2 7 2 3" xfId="1024"/>
    <cellStyle name="Calculation 2 7 2 3 2" xfId="2697"/>
    <cellStyle name="Calculation 2 7 2 3 2 2" xfId="9039"/>
    <cellStyle name="Calculation 2 7 2 3 2 2 2" xfId="14848"/>
    <cellStyle name="Calculation 2 7 2 3 2 3" xfId="8116"/>
    <cellStyle name="Calculation 2 7 2 3 2 3 2" xfId="14849"/>
    <cellStyle name="Calculation 2 7 2 3 2 4" xfId="14850"/>
    <cellStyle name="Calculation 2 7 2 3 2_Table 2D depn" xfId="14851"/>
    <cellStyle name="Calculation 2 7 2 3 3" xfId="4079"/>
    <cellStyle name="Calculation 2 7 2 3 3 2" xfId="11163"/>
    <cellStyle name="Calculation 2 7 2 3 3 2 2" xfId="14852"/>
    <cellStyle name="Calculation 2 7 2 3 3 3" xfId="14853"/>
    <cellStyle name="Calculation 2 7 2 3 3_Table 2D depn" xfId="14854"/>
    <cellStyle name="Calculation 2 7 2 3 4" xfId="7241"/>
    <cellStyle name="Calculation 2 7 2 3 4 2" xfId="14855"/>
    <cellStyle name="Calculation 2 7 2 3 5" xfId="14856"/>
    <cellStyle name="Calculation 2 7 2 3_Table 2D depn" xfId="14857"/>
    <cellStyle name="Calculation 2 7 2 4" xfId="1274"/>
    <cellStyle name="Calculation 2 7 2 4 2" xfId="2937"/>
    <cellStyle name="Calculation 2 7 2 4 2 2" xfId="9279"/>
    <cellStyle name="Calculation 2 7 2 4 2 2 2" xfId="14858"/>
    <cellStyle name="Calculation 2 7 2 4 2 3" xfId="10485"/>
    <cellStyle name="Calculation 2 7 2 4 2 3 2" xfId="14859"/>
    <cellStyle name="Calculation 2 7 2 4 2 4" xfId="14860"/>
    <cellStyle name="Calculation 2 7 2 4 2_Table 2D depn" xfId="14861"/>
    <cellStyle name="Calculation 2 7 2 4 3" xfId="4329"/>
    <cellStyle name="Calculation 2 7 2 4 3 2" xfId="6937"/>
    <cellStyle name="Calculation 2 7 2 4 3 2 2" xfId="14862"/>
    <cellStyle name="Calculation 2 7 2 4 3 3" xfId="14863"/>
    <cellStyle name="Calculation 2 7 2 4 3_Table 2D depn" xfId="14864"/>
    <cellStyle name="Calculation 2 7 2 4 4" xfId="12228"/>
    <cellStyle name="Calculation 2 7 2 4 4 2" xfId="14865"/>
    <cellStyle name="Calculation 2 7 2 4 5" xfId="14866"/>
    <cellStyle name="Calculation 2 7 2 4_Table 2D depn" xfId="14867"/>
    <cellStyle name="Calculation 2 7 2 5" xfId="1529"/>
    <cellStyle name="Calculation 2 7 2 5 2" xfId="3183"/>
    <cellStyle name="Calculation 2 7 2 5 2 2" xfId="9524"/>
    <cellStyle name="Calculation 2 7 2 5 2 2 2" xfId="14868"/>
    <cellStyle name="Calculation 2 7 2 5 2 3" xfId="12229"/>
    <cellStyle name="Calculation 2 7 2 5 2 3 2" xfId="14869"/>
    <cellStyle name="Calculation 2 7 2 5 2 4" xfId="14870"/>
    <cellStyle name="Calculation 2 7 2 5 2_Table 2D depn" xfId="14871"/>
    <cellStyle name="Calculation 2 7 2 5 3" xfId="4584"/>
    <cellStyle name="Calculation 2 7 2 5 3 2" xfId="6804"/>
    <cellStyle name="Calculation 2 7 2 5 3 2 2" xfId="14872"/>
    <cellStyle name="Calculation 2 7 2 5 3 3" xfId="14873"/>
    <cellStyle name="Calculation 2 7 2 5 3_Table 2D depn" xfId="14874"/>
    <cellStyle name="Calculation 2 7 2 5 4" xfId="7478"/>
    <cellStyle name="Calculation 2 7 2 5 4 2" xfId="14875"/>
    <cellStyle name="Calculation 2 7 2 5 5" xfId="14876"/>
    <cellStyle name="Calculation 2 7 2 5_Table 2D depn" xfId="14877"/>
    <cellStyle name="Calculation 2 7 2 6" xfId="1780"/>
    <cellStyle name="Calculation 2 7 2 6 2" xfId="3424"/>
    <cellStyle name="Calculation 2 7 2 6 2 2" xfId="9764"/>
    <cellStyle name="Calculation 2 7 2 6 2 2 2" xfId="14878"/>
    <cellStyle name="Calculation 2 7 2 6 2 3" xfId="7619"/>
    <cellStyle name="Calculation 2 7 2 6 2 3 2" xfId="14879"/>
    <cellStyle name="Calculation 2 7 2 6 2 4" xfId="14880"/>
    <cellStyle name="Calculation 2 7 2 6 2_Table 2D depn" xfId="14881"/>
    <cellStyle name="Calculation 2 7 2 6 3" xfId="4835"/>
    <cellStyle name="Calculation 2 7 2 6 3 2" xfId="6706"/>
    <cellStyle name="Calculation 2 7 2 6 3 2 2" xfId="14882"/>
    <cellStyle name="Calculation 2 7 2 6 3 3" xfId="14883"/>
    <cellStyle name="Calculation 2 7 2 6 3_Table 2D depn" xfId="14884"/>
    <cellStyle name="Calculation 2 7 2 6 4" xfId="8052"/>
    <cellStyle name="Calculation 2 7 2 6 4 2" xfId="14885"/>
    <cellStyle name="Calculation 2 7 2 6 5" xfId="14886"/>
    <cellStyle name="Calculation 2 7 2 6_Table 2D depn" xfId="14887"/>
    <cellStyle name="Calculation 2 7 2 7" xfId="2175"/>
    <cellStyle name="Calculation 2 7 2 7 2" xfId="8521"/>
    <cellStyle name="Calculation 2 7 2 7 2 2" xfId="14888"/>
    <cellStyle name="Calculation 2 7 2 7 3" xfId="7878"/>
    <cellStyle name="Calculation 2 7 2 7 3 2" xfId="14889"/>
    <cellStyle name="Calculation 2 7 2 7 4" xfId="14890"/>
    <cellStyle name="Calculation 2 7 2 7_Table 2D depn" xfId="14891"/>
    <cellStyle name="Calculation 2 7 2 8" xfId="1941"/>
    <cellStyle name="Calculation 2 7 2 8 2" xfId="7102"/>
    <cellStyle name="Calculation 2 7 2 8 2 2" xfId="14892"/>
    <cellStyle name="Calculation 2 7 2 8 3" xfId="14893"/>
    <cellStyle name="Calculation 2 7 2 8_Table 2D depn" xfId="14894"/>
    <cellStyle name="Calculation 2 7 2 9" xfId="6672"/>
    <cellStyle name="Calculation 2 7 2 9 2" xfId="14895"/>
    <cellStyle name="Calculation 2 7 2_Table 2D depn" xfId="14896"/>
    <cellStyle name="Calculation 2 7 3" xfId="529"/>
    <cellStyle name="Calculation 2 7 3 10" xfId="14897"/>
    <cellStyle name="Calculation 2 7 3 2" xfId="794"/>
    <cellStyle name="Calculation 2 7 3 2 2" xfId="2475"/>
    <cellStyle name="Calculation 2 7 3 2 2 2" xfId="8818"/>
    <cellStyle name="Calculation 2 7 3 2 2 2 2" xfId="14898"/>
    <cellStyle name="Calculation 2 7 3 2 2 3" xfId="7364"/>
    <cellStyle name="Calculation 2 7 3 2 2 3 2" xfId="14899"/>
    <cellStyle name="Calculation 2 7 3 2 2 4" xfId="14900"/>
    <cellStyle name="Calculation 2 7 3 2 2_Table 2D depn" xfId="14901"/>
    <cellStyle name="Calculation 2 7 3 2 3" xfId="3849"/>
    <cellStyle name="Calculation 2 7 3 2 3 2" xfId="11749"/>
    <cellStyle name="Calculation 2 7 3 2 3 2 2" xfId="14902"/>
    <cellStyle name="Calculation 2 7 3 2 3 3" xfId="14903"/>
    <cellStyle name="Calculation 2 7 3 2 3_Table 2D depn" xfId="14904"/>
    <cellStyle name="Calculation 2 7 3 2 4" xfId="7003"/>
    <cellStyle name="Calculation 2 7 3 2 4 2" xfId="14905"/>
    <cellStyle name="Calculation 2 7 3 2 5" xfId="14906"/>
    <cellStyle name="Calculation 2 7 3 2_Table 2D depn" xfId="14907"/>
    <cellStyle name="Calculation 2 7 3 3" xfId="1068"/>
    <cellStyle name="Calculation 2 7 3 3 2" xfId="2741"/>
    <cellStyle name="Calculation 2 7 3 3 2 2" xfId="9083"/>
    <cellStyle name="Calculation 2 7 3 3 2 2 2" xfId="14908"/>
    <cellStyle name="Calculation 2 7 3 3 2 3" xfId="6892"/>
    <cellStyle name="Calculation 2 7 3 3 2 3 2" xfId="14909"/>
    <cellStyle name="Calculation 2 7 3 3 2 4" xfId="14910"/>
    <cellStyle name="Calculation 2 7 3 3 2_Table 2D depn" xfId="14911"/>
    <cellStyle name="Calculation 2 7 3 3 3" xfId="4123"/>
    <cellStyle name="Calculation 2 7 3 3 3 2" xfId="10307"/>
    <cellStyle name="Calculation 2 7 3 3 3 2 2" xfId="14912"/>
    <cellStyle name="Calculation 2 7 3 3 3 3" xfId="14913"/>
    <cellStyle name="Calculation 2 7 3 3 3_Table 2D depn" xfId="14914"/>
    <cellStyle name="Calculation 2 7 3 3 4" xfId="9120"/>
    <cellStyle name="Calculation 2 7 3 3 4 2" xfId="14915"/>
    <cellStyle name="Calculation 2 7 3 3 5" xfId="14916"/>
    <cellStyle name="Calculation 2 7 3 3_Table 2D depn" xfId="14917"/>
    <cellStyle name="Calculation 2 7 3 4" xfId="1318"/>
    <cellStyle name="Calculation 2 7 3 4 2" xfId="2980"/>
    <cellStyle name="Calculation 2 7 3 4 2 2" xfId="9321"/>
    <cellStyle name="Calculation 2 7 3 4 2 2 2" xfId="14918"/>
    <cellStyle name="Calculation 2 7 3 4 2 3" xfId="7520"/>
    <cellStyle name="Calculation 2 7 3 4 2 3 2" xfId="14919"/>
    <cellStyle name="Calculation 2 7 3 4 2 4" xfId="14920"/>
    <cellStyle name="Calculation 2 7 3 4 2_Table 2D depn" xfId="14921"/>
    <cellStyle name="Calculation 2 7 3 4 3" xfId="4373"/>
    <cellStyle name="Calculation 2 7 3 4 3 2" xfId="12141"/>
    <cellStyle name="Calculation 2 7 3 4 3 2 2" xfId="14922"/>
    <cellStyle name="Calculation 2 7 3 4 3 3" xfId="14923"/>
    <cellStyle name="Calculation 2 7 3 4 3_Table 2D depn" xfId="14924"/>
    <cellStyle name="Calculation 2 7 3 4 4" xfId="11236"/>
    <cellStyle name="Calculation 2 7 3 4 4 2" xfId="14925"/>
    <cellStyle name="Calculation 2 7 3 4 5" xfId="14926"/>
    <cellStyle name="Calculation 2 7 3 4_Table 2D depn" xfId="14927"/>
    <cellStyle name="Calculation 2 7 3 5" xfId="1573"/>
    <cellStyle name="Calculation 2 7 3 5 2" xfId="3226"/>
    <cellStyle name="Calculation 2 7 3 5 2 2" xfId="9567"/>
    <cellStyle name="Calculation 2 7 3 5 2 2 2" xfId="14928"/>
    <cellStyle name="Calculation 2 7 3 5 2 3" xfId="7947"/>
    <cellStyle name="Calculation 2 7 3 5 2 3 2" xfId="14929"/>
    <cellStyle name="Calculation 2 7 3 5 2 4" xfId="14930"/>
    <cellStyle name="Calculation 2 7 3 5 2_Table 2D depn" xfId="14931"/>
    <cellStyle name="Calculation 2 7 3 5 3" xfId="4628"/>
    <cellStyle name="Calculation 2 7 3 5 3 2" xfId="12198"/>
    <cellStyle name="Calculation 2 7 3 5 3 2 2" xfId="14932"/>
    <cellStyle name="Calculation 2 7 3 5 3 3" xfId="14933"/>
    <cellStyle name="Calculation 2 7 3 5 3_Table 2D depn" xfId="14934"/>
    <cellStyle name="Calculation 2 7 3 5 4" xfId="9973"/>
    <cellStyle name="Calculation 2 7 3 5 4 2" xfId="14935"/>
    <cellStyle name="Calculation 2 7 3 5 5" xfId="14936"/>
    <cellStyle name="Calculation 2 7 3 5_Table 2D depn" xfId="14937"/>
    <cellStyle name="Calculation 2 7 3 6" xfId="1824"/>
    <cellStyle name="Calculation 2 7 3 6 2" xfId="3466"/>
    <cellStyle name="Calculation 2 7 3 6 2 2" xfId="9806"/>
    <cellStyle name="Calculation 2 7 3 6 2 2 2" xfId="14938"/>
    <cellStyle name="Calculation 2 7 3 6 2 3" xfId="7611"/>
    <cellStyle name="Calculation 2 7 3 6 2 3 2" xfId="14939"/>
    <cellStyle name="Calculation 2 7 3 6 2 4" xfId="14940"/>
    <cellStyle name="Calculation 2 7 3 6 2_Table 2D depn" xfId="14941"/>
    <cellStyle name="Calculation 2 7 3 6 3" xfId="4879"/>
    <cellStyle name="Calculation 2 7 3 6 3 2" xfId="7365"/>
    <cellStyle name="Calculation 2 7 3 6 3 2 2" xfId="14942"/>
    <cellStyle name="Calculation 2 7 3 6 3 3" xfId="14943"/>
    <cellStyle name="Calculation 2 7 3 6 3_Table 2D depn" xfId="14944"/>
    <cellStyle name="Calculation 2 7 3 6 4" xfId="11668"/>
    <cellStyle name="Calculation 2 7 3 6 4 2" xfId="14945"/>
    <cellStyle name="Calculation 2 7 3 6 5" xfId="14946"/>
    <cellStyle name="Calculation 2 7 3 6_Table 2D depn" xfId="14947"/>
    <cellStyle name="Calculation 2 7 3 7" xfId="2217"/>
    <cellStyle name="Calculation 2 7 3 7 2" xfId="8563"/>
    <cellStyle name="Calculation 2 7 3 7 2 2" xfId="14948"/>
    <cellStyle name="Calculation 2 7 3 7 3" xfId="8125"/>
    <cellStyle name="Calculation 2 7 3 7 3 2" xfId="14949"/>
    <cellStyle name="Calculation 2 7 3 7 4" xfId="14950"/>
    <cellStyle name="Calculation 2 7 3 7_Table 2D depn" xfId="14951"/>
    <cellStyle name="Calculation 2 7 3 8" xfId="3584"/>
    <cellStyle name="Calculation 2 7 3 8 2" xfId="10389"/>
    <cellStyle name="Calculation 2 7 3 8 2 2" xfId="14952"/>
    <cellStyle name="Calculation 2 7 3 8 3" xfId="14953"/>
    <cellStyle name="Calculation 2 7 3 8_Table 2D depn" xfId="14954"/>
    <cellStyle name="Calculation 2 7 3 9" xfId="11636"/>
    <cellStyle name="Calculation 2 7 3 9 2" xfId="14955"/>
    <cellStyle name="Calculation 2 7 3_Table 2D depn" xfId="14956"/>
    <cellStyle name="Calculation 2 7 4" xfId="573"/>
    <cellStyle name="Calculation 2 7 4 10" xfId="14957"/>
    <cellStyle name="Calculation 2 7 4 2" xfId="838"/>
    <cellStyle name="Calculation 2 7 4 2 2" xfId="2517"/>
    <cellStyle name="Calculation 2 7 4 2 2 2" xfId="8859"/>
    <cellStyle name="Calculation 2 7 4 2 2 2 2" xfId="14958"/>
    <cellStyle name="Calculation 2 7 4 2 2 3" xfId="11187"/>
    <cellStyle name="Calculation 2 7 4 2 2 3 2" xfId="14959"/>
    <cellStyle name="Calculation 2 7 4 2 2 4" xfId="14960"/>
    <cellStyle name="Calculation 2 7 4 2 2_Table 2D depn" xfId="14961"/>
    <cellStyle name="Calculation 2 7 4 2 3" xfId="3893"/>
    <cellStyle name="Calculation 2 7 4 2 3 2" xfId="12520"/>
    <cellStyle name="Calculation 2 7 4 2 3 2 2" xfId="14962"/>
    <cellStyle name="Calculation 2 7 4 2 3 3" xfId="14963"/>
    <cellStyle name="Calculation 2 7 4 2 3_Table 2D depn" xfId="14964"/>
    <cellStyle name="Calculation 2 7 4 2 4" xfId="6836"/>
    <cellStyle name="Calculation 2 7 4 2 4 2" xfId="14965"/>
    <cellStyle name="Calculation 2 7 4 2 5" xfId="14966"/>
    <cellStyle name="Calculation 2 7 4 2_Table 2D depn" xfId="14967"/>
    <cellStyle name="Calculation 2 7 4 3" xfId="1112"/>
    <cellStyle name="Calculation 2 7 4 3 2" xfId="2784"/>
    <cellStyle name="Calculation 2 7 4 3 2 2" xfId="9126"/>
    <cellStyle name="Calculation 2 7 4 3 2 2 2" xfId="14968"/>
    <cellStyle name="Calculation 2 7 4 3 2 3" xfId="11410"/>
    <cellStyle name="Calculation 2 7 4 3 2 3 2" xfId="14969"/>
    <cellStyle name="Calculation 2 7 4 3 2 4" xfId="14970"/>
    <cellStyle name="Calculation 2 7 4 3 2_Table 2D depn" xfId="14971"/>
    <cellStyle name="Calculation 2 7 4 3 3" xfId="4167"/>
    <cellStyle name="Calculation 2 7 4 3 3 2" xfId="11968"/>
    <cellStyle name="Calculation 2 7 4 3 3 2 2" xfId="14972"/>
    <cellStyle name="Calculation 2 7 4 3 3 3" xfId="14973"/>
    <cellStyle name="Calculation 2 7 4 3 3_Table 2D depn" xfId="14974"/>
    <cellStyle name="Calculation 2 7 4 3 4" xfId="6688"/>
    <cellStyle name="Calculation 2 7 4 3 4 2" xfId="14975"/>
    <cellStyle name="Calculation 2 7 4 3 5" xfId="14976"/>
    <cellStyle name="Calculation 2 7 4 3_Table 2D depn" xfId="14977"/>
    <cellStyle name="Calculation 2 7 4 4" xfId="1362"/>
    <cellStyle name="Calculation 2 7 4 4 2" xfId="3022"/>
    <cellStyle name="Calculation 2 7 4 4 2 2" xfId="9363"/>
    <cellStyle name="Calculation 2 7 4 4 2 2 2" xfId="14978"/>
    <cellStyle name="Calculation 2 7 4 4 2 3" xfId="11707"/>
    <cellStyle name="Calculation 2 7 4 4 2 3 2" xfId="14979"/>
    <cellStyle name="Calculation 2 7 4 4 2 4" xfId="14980"/>
    <cellStyle name="Calculation 2 7 4 4 2_Table 2D depn" xfId="14981"/>
    <cellStyle name="Calculation 2 7 4 4 3" xfId="4417"/>
    <cellStyle name="Calculation 2 7 4 4 3 2" xfId="7667"/>
    <cellStyle name="Calculation 2 7 4 4 3 2 2" xfId="14982"/>
    <cellStyle name="Calculation 2 7 4 4 3 3" xfId="14983"/>
    <cellStyle name="Calculation 2 7 4 4 3_Table 2D depn" xfId="14984"/>
    <cellStyle name="Calculation 2 7 4 4 4" xfId="7057"/>
    <cellStyle name="Calculation 2 7 4 4 4 2" xfId="14985"/>
    <cellStyle name="Calculation 2 7 4 4 5" xfId="14986"/>
    <cellStyle name="Calculation 2 7 4 4_Table 2D depn" xfId="14987"/>
    <cellStyle name="Calculation 2 7 4 5" xfId="1617"/>
    <cellStyle name="Calculation 2 7 4 5 2" xfId="3269"/>
    <cellStyle name="Calculation 2 7 4 5 2 2" xfId="9610"/>
    <cellStyle name="Calculation 2 7 4 5 2 2 2" xfId="14988"/>
    <cellStyle name="Calculation 2 7 4 5 2 3" xfId="10272"/>
    <cellStyle name="Calculation 2 7 4 5 2 3 2" xfId="14989"/>
    <cellStyle name="Calculation 2 7 4 5 2 4" xfId="14990"/>
    <cellStyle name="Calculation 2 7 4 5 2_Table 2D depn" xfId="14991"/>
    <cellStyle name="Calculation 2 7 4 5 3" xfId="4672"/>
    <cellStyle name="Calculation 2 7 4 5 3 2" xfId="10742"/>
    <cellStyle name="Calculation 2 7 4 5 3 2 2" xfId="14992"/>
    <cellStyle name="Calculation 2 7 4 5 3 3" xfId="14993"/>
    <cellStyle name="Calculation 2 7 4 5 3_Table 2D depn" xfId="14994"/>
    <cellStyle name="Calculation 2 7 4 5 4" xfId="6932"/>
    <cellStyle name="Calculation 2 7 4 5 4 2" xfId="14995"/>
    <cellStyle name="Calculation 2 7 4 5 5" xfId="14996"/>
    <cellStyle name="Calculation 2 7 4 5_Table 2D depn" xfId="14997"/>
    <cellStyle name="Calculation 2 7 4 6" xfId="1868"/>
    <cellStyle name="Calculation 2 7 4 6 2" xfId="3510"/>
    <cellStyle name="Calculation 2 7 4 6 2 2" xfId="9849"/>
    <cellStyle name="Calculation 2 7 4 6 2 2 2" xfId="14998"/>
    <cellStyle name="Calculation 2 7 4 6 2 3" xfId="10694"/>
    <cellStyle name="Calculation 2 7 4 6 2 3 2" xfId="14999"/>
    <cellStyle name="Calculation 2 7 4 6 2 4" xfId="15000"/>
    <cellStyle name="Calculation 2 7 4 6 2_Table 2D depn" xfId="15001"/>
    <cellStyle name="Calculation 2 7 4 6 3" xfId="4923"/>
    <cellStyle name="Calculation 2 7 4 6 3 2" xfId="7086"/>
    <cellStyle name="Calculation 2 7 4 6 3 2 2" xfId="15002"/>
    <cellStyle name="Calculation 2 7 4 6 3 3" xfId="15003"/>
    <cellStyle name="Calculation 2 7 4 6 3_Table 2D depn" xfId="15004"/>
    <cellStyle name="Calculation 2 7 4 6 4" xfId="11937"/>
    <cellStyle name="Calculation 2 7 4 6 4 2" xfId="15005"/>
    <cellStyle name="Calculation 2 7 4 6 5" xfId="15006"/>
    <cellStyle name="Calculation 2 7 4 6_Table 2D depn" xfId="15007"/>
    <cellStyle name="Calculation 2 7 4 7" xfId="2260"/>
    <cellStyle name="Calculation 2 7 4 7 2" xfId="8605"/>
    <cellStyle name="Calculation 2 7 4 7 2 2" xfId="15008"/>
    <cellStyle name="Calculation 2 7 4 7 3" xfId="12124"/>
    <cellStyle name="Calculation 2 7 4 7 3 2" xfId="15009"/>
    <cellStyle name="Calculation 2 7 4 7 4" xfId="15010"/>
    <cellStyle name="Calculation 2 7 4 7_Table 2D depn" xfId="15011"/>
    <cellStyle name="Calculation 2 7 4 8" xfId="3628"/>
    <cellStyle name="Calculation 2 7 4 8 2" xfId="9997"/>
    <cellStyle name="Calculation 2 7 4 8 2 2" xfId="15012"/>
    <cellStyle name="Calculation 2 7 4 8 3" xfId="15013"/>
    <cellStyle name="Calculation 2 7 4 8_Table 2D depn" xfId="15014"/>
    <cellStyle name="Calculation 2 7 4 9" xfId="7712"/>
    <cellStyle name="Calculation 2 7 4 9 2" xfId="15015"/>
    <cellStyle name="Calculation 2 7 4_Table 2D depn" xfId="15016"/>
    <cellStyle name="Calculation 2 7 5" xfId="615"/>
    <cellStyle name="Calculation 2 7 5 10" xfId="15017"/>
    <cellStyle name="Calculation 2 7 5 2" xfId="880"/>
    <cellStyle name="Calculation 2 7 5 2 2" xfId="2558"/>
    <cellStyle name="Calculation 2 7 5 2 2 2" xfId="8900"/>
    <cellStyle name="Calculation 2 7 5 2 2 2 2" xfId="15018"/>
    <cellStyle name="Calculation 2 7 5 2 2 3" xfId="12089"/>
    <cellStyle name="Calculation 2 7 5 2 2 3 2" xfId="15019"/>
    <cellStyle name="Calculation 2 7 5 2 2 4" xfId="15020"/>
    <cellStyle name="Calculation 2 7 5 2 2_Table 2D depn" xfId="15021"/>
    <cellStyle name="Calculation 2 7 5 2 3" xfId="3935"/>
    <cellStyle name="Calculation 2 7 5 2 3 2" xfId="12118"/>
    <cellStyle name="Calculation 2 7 5 2 3 2 2" xfId="15022"/>
    <cellStyle name="Calculation 2 7 5 2 3 3" xfId="15023"/>
    <cellStyle name="Calculation 2 7 5 2 3_Table 2D depn" xfId="15024"/>
    <cellStyle name="Calculation 2 7 5 2 4" xfId="7359"/>
    <cellStyle name="Calculation 2 7 5 2 4 2" xfId="15025"/>
    <cellStyle name="Calculation 2 7 5 2 5" xfId="15026"/>
    <cellStyle name="Calculation 2 7 5 2_Table 2D depn" xfId="15027"/>
    <cellStyle name="Calculation 2 7 5 3" xfId="1154"/>
    <cellStyle name="Calculation 2 7 5 3 2" xfId="2823"/>
    <cellStyle name="Calculation 2 7 5 3 2 2" xfId="9165"/>
    <cellStyle name="Calculation 2 7 5 3 2 2 2" xfId="15028"/>
    <cellStyle name="Calculation 2 7 5 3 2 3" xfId="10894"/>
    <cellStyle name="Calculation 2 7 5 3 2 3 2" xfId="15029"/>
    <cellStyle name="Calculation 2 7 5 3 2 4" xfId="15030"/>
    <cellStyle name="Calculation 2 7 5 3 2_Table 2D depn" xfId="15031"/>
    <cellStyle name="Calculation 2 7 5 3 3" xfId="4209"/>
    <cellStyle name="Calculation 2 7 5 3 3 2" xfId="7413"/>
    <cellStyle name="Calculation 2 7 5 3 3 2 2" xfId="15032"/>
    <cellStyle name="Calculation 2 7 5 3 3 3" xfId="15033"/>
    <cellStyle name="Calculation 2 7 5 3 3_Table 2D depn" xfId="15034"/>
    <cellStyle name="Calculation 2 7 5 3 4" xfId="11561"/>
    <cellStyle name="Calculation 2 7 5 3 4 2" xfId="15035"/>
    <cellStyle name="Calculation 2 7 5 3 5" xfId="15036"/>
    <cellStyle name="Calculation 2 7 5 3_Table 2D depn" xfId="15037"/>
    <cellStyle name="Calculation 2 7 5 4" xfId="1404"/>
    <cellStyle name="Calculation 2 7 5 4 2" xfId="3061"/>
    <cellStyle name="Calculation 2 7 5 4 2 2" xfId="9402"/>
    <cellStyle name="Calculation 2 7 5 4 2 2 2" xfId="15038"/>
    <cellStyle name="Calculation 2 7 5 4 2 3" xfId="8190"/>
    <cellStyle name="Calculation 2 7 5 4 2 3 2" xfId="15039"/>
    <cellStyle name="Calculation 2 7 5 4 2 4" xfId="15040"/>
    <cellStyle name="Calculation 2 7 5 4 2_Table 2D depn" xfId="15041"/>
    <cellStyle name="Calculation 2 7 5 4 3" xfId="4459"/>
    <cellStyle name="Calculation 2 7 5 4 3 2" xfId="10248"/>
    <cellStyle name="Calculation 2 7 5 4 3 2 2" xfId="15042"/>
    <cellStyle name="Calculation 2 7 5 4 3 3" xfId="15043"/>
    <cellStyle name="Calculation 2 7 5 4 3_Table 2D depn" xfId="15044"/>
    <cellStyle name="Calculation 2 7 5 4 4" xfId="6600"/>
    <cellStyle name="Calculation 2 7 5 4 4 2" xfId="15045"/>
    <cellStyle name="Calculation 2 7 5 4 5" xfId="15046"/>
    <cellStyle name="Calculation 2 7 5 4_Table 2D depn" xfId="15047"/>
    <cellStyle name="Calculation 2 7 5 5" xfId="1659"/>
    <cellStyle name="Calculation 2 7 5 5 2" xfId="3307"/>
    <cellStyle name="Calculation 2 7 5 5 2 2" xfId="9648"/>
    <cellStyle name="Calculation 2 7 5 5 2 2 2" xfId="15048"/>
    <cellStyle name="Calculation 2 7 5 5 2 3" xfId="7613"/>
    <cellStyle name="Calculation 2 7 5 5 2 3 2" xfId="15049"/>
    <cellStyle name="Calculation 2 7 5 5 2 4" xfId="15050"/>
    <cellStyle name="Calculation 2 7 5 5 2_Table 2D depn" xfId="15051"/>
    <cellStyle name="Calculation 2 7 5 5 3" xfId="4714"/>
    <cellStyle name="Calculation 2 7 5 5 3 2" xfId="6637"/>
    <cellStyle name="Calculation 2 7 5 5 3 2 2" xfId="15052"/>
    <cellStyle name="Calculation 2 7 5 5 3 3" xfId="15053"/>
    <cellStyle name="Calculation 2 7 5 5 3_Table 2D depn" xfId="15054"/>
    <cellStyle name="Calculation 2 7 5 5 4" xfId="7393"/>
    <cellStyle name="Calculation 2 7 5 5 4 2" xfId="15055"/>
    <cellStyle name="Calculation 2 7 5 5 5" xfId="15056"/>
    <cellStyle name="Calculation 2 7 5 5_Table 2D depn" xfId="15057"/>
    <cellStyle name="Calculation 2 7 5 6" xfId="1910"/>
    <cellStyle name="Calculation 2 7 5 6 2" xfId="3550"/>
    <cellStyle name="Calculation 2 7 5 6 2 2" xfId="9888"/>
    <cellStyle name="Calculation 2 7 5 6 2 2 2" xfId="15058"/>
    <cellStyle name="Calculation 2 7 5 6 2 3" xfId="7729"/>
    <cellStyle name="Calculation 2 7 5 6 2 3 2" xfId="15059"/>
    <cellStyle name="Calculation 2 7 5 6 2 4" xfId="15060"/>
    <cellStyle name="Calculation 2 7 5 6 2_Table 2D depn" xfId="15061"/>
    <cellStyle name="Calculation 2 7 5 6 3" xfId="4965"/>
    <cellStyle name="Calculation 2 7 5 6 3 2" xfId="12650"/>
    <cellStyle name="Calculation 2 7 5 6 3 2 2" xfId="15062"/>
    <cellStyle name="Calculation 2 7 5 6 3 3" xfId="15063"/>
    <cellStyle name="Calculation 2 7 5 6 3_Table 2D depn" xfId="15064"/>
    <cellStyle name="Calculation 2 7 5 6 4" xfId="11232"/>
    <cellStyle name="Calculation 2 7 5 6 4 2" xfId="15065"/>
    <cellStyle name="Calculation 2 7 5 6 5" xfId="15066"/>
    <cellStyle name="Calculation 2 7 5 6_Table 2D depn" xfId="15067"/>
    <cellStyle name="Calculation 2 7 5 7" xfId="2302"/>
    <cellStyle name="Calculation 2 7 5 7 2" xfId="8646"/>
    <cellStyle name="Calculation 2 7 5 7 2 2" xfId="15068"/>
    <cellStyle name="Calculation 2 7 5 7 3" xfId="11532"/>
    <cellStyle name="Calculation 2 7 5 7 3 2" xfId="15069"/>
    <cellStyle name="Calculation 2 7 5 7 4" xfId="15070"/>
    <cellStyle name="Calculation 2 7 5 7_Table 2D depn" xfId="15071"/>
    <cellStyle name="Calculation 2 7 5 8" xfId="3670"/>
    <cellStyle name="Calculation 2 7 5 8 2" xfId="8007"/>
    <cellStyle name="Calculation 2 7 5 8 2 2" xfId="15072"/>
    <cellStyle name="Calculation 2 7 5 8 3" xfId="15073"/>
    <cellStyle name="Calculation 2 7 5 8_Table 2D depn" xfId="15074"/>
    <cellStyle name="Calculation 2 7 5 9" xfId="10462"/>
    <cellStyle name="Calculation 2 7 5 9 2" xfId="15075"/>
    <cellStyle name="Calculation 2 7 5_Table 2D depn" xfId="15076"/>
    <cellStyle name="Calculation 2 7 6" xfId="431"/>
    <cellStyle name="Calculation 2 7 6 2" xfId="2121"/>
    <cellStyle name="Calculation 2 7 6 2 2" xfId="8467"/>
    <cellStyle name="Calculation 2 7 6 2 2 2" xfId="15077"/>
    <cellStyle name="Calculation 2 7 6 2 3" xfId="10629"/>
    <cellStyle name="Calculation 2 7 6 2 3 2" xfId="15078"/>
    <cellStyle name="Calculation 2 7 6 2 4" xfId="15079"/>
    <cellStyle name="Calculation 2 7 6 2_Table 2D depn" xfId="15080"/>
    <cellStyle name="Calculation 2 7 6 3" xfId="3437"/>
    <cellStyle name="Calculation 2 7 6 3 2" xfId="7047"/>
    <cellStyle name="Calculation 2 7 6 3 2 2" xfId="15081"/>
    <cellStyle name="Calculation 2 7 6 3 3" xfId="15082"/>
    <cellStyle name="Calculation 2 7 6 3_Table 2D depn" xfId="15083"/>
    <cellStyle name="Calculation 2 7 6 4" xfId="12146"/>
    <cellStyle name="Calculation 2 7 6 4 2" xfId="15084"/>
    <cellStyle name="Calculation 2 7 6 5" xfId="15085"/>
    <cellStyle name="Calculation 2 7 6_Table 2D depn" xfId="15086"/>
    <cellStyle name="Calculation 2 7 7" xfId="695"/>
    <cellStyle name="Calculation 2 7 7 2" xfId="2378"/>
    <cellStyle name="Calculation 2 7 7 2 2" xfId="8722"/>
    <cellStyle name="Calculation 2 7 7 2 2 2" xfId="15087"/>
    <cellStyle name="Calculation 2 7 7 2 3" xfId="6773"/>
    <cellStyle name="Calculation 2 7 7 2 3 2" xfId="15088"/>
    <cellStyle name="Calculation 2 7 7 2 4" xfId="15089"/>
    <cellStyle name="Calculation 2 7 7 2_Table 2D depn" xfId="15090"/>
    <cellStyle name="Calculation 2 7 7 3" xfId="3750"/>
    <cellStyle name="Calculation 2 7 7 3 2" xfId="7612"/>
    <cellStyle name="Calculation 2 7 7 3 2 2" xfId="15091"/>
    <cellStyle name="Calculation 2 7 7 3 3" xfId="15092"/>
    <cellStyle name="Calculation 2 7 7 3_Table 2D depn" xfId="15093"/>
    <cellStyle name="Calculation 2 7 7 4" xfId="11450"/>
    <cellStyle name="Calculation 2 7 7 4 2" xfId="15094"/>
    <cellStyle name="Calculation 2 7 7 5" xfId="15095"/>
    <cellStyle name="Calculation 2 7 7_Table 2D depn" xfId="15096"/>
    <cellStyle name="Calculation 2 7 8" xfId="969"/>
    <cellStyle name="Calculation 2 7 8 2" xfId="2643"/>
    <cellStyle name="Calculation 2 7 8 2 2" xfId="8985"/>
    <cellStyle name="Calculation 2 7 8 2 2 2" xfId="15097"/>
    <cellStyle name="Calculation 2 7 8 2 3" xfId="7390"/>
    <cellStyle name="Calculation 2 7 8 2 3 2" xfId="15098"/>
    <cellStyle name="Calculation 2 7 8 2 4" xfId="15099"/>
    <cellStyle name="Calculation 2 7 8 2_Table 2D depn" xfId="15100"/>
    <cellStyle name="Calculation 2 7 8 3" xfId="4024"/>
    <cellStyle name="Calculation 2 7 8 3 2" xfId="10923"/>
    <cellStyle name="Calculation 2 7 8 3 2 2" xfId="15101"/>
    <cellStyle name="Calculation 2 7 8 3 3" xfId="15102"/>
    <cellStyle name="Calculation 2 7 8 3_Table 2D depn" xfId="15103"/>
    <cellStyle name="Calculation 2 7 8 4" xfId="9777"/>
    <cellStyle name="Calculation 2 7 8 4 2" xfId="15104"/>
    <cellStyle name="Calculation 2 7 8 5" xfId="15105"/>
    <cellStyle name="Calculation 2 7 8_Table 2D depn" xfId="15106"/>
    <cellStyle name="Calculation 2 7 9" xfId="1219"/>
    <cellStyle name="Calculation 2 7 9 2" xfId="2884"/>
    <cellStyle name="Calculation 2 7 9 2 2" xfId="9226"/>
    <cellStyle name="Calculation 2 7 9 2 2 2" xfId="15107"/>
    <cellStyle name="Calculation 2 7 9 2 3" xfId="7120"/>
    <cellStyle name="Calculation 2 7 9 2 3 2" xfId="15108"/>
    <cellStyle name="Calculation 2 7 9 2 4" xfId="15109"/>
    <cellStyle name="Calculation 2 7 9 2_Table 2D depn" xfId="15110"/>
    <cellStyle name="Calculation 2 7 9 3" xfId="4274"/>
    <cellStyle name="Calculation 2 7 9 3 2" xfId="12630"/>
    <cellStyle name="Calculation 2 7 9 3 2 2" xfId="15111"/>
    <cellStyle name="Calculation 2 7 9 3 3" xfId="15112"/>
    <cellStyle name="Calculation 2 7 9 3_Table 2D depn" xfId="15113"/>
    <cellStyle name="Calculation 2 7 9 4" xfId="10872"/>
    <cellStyle name="Calculation 2 7 9 4 2" xfId="15115"/>
    <cellStyle name="Calculation 2 7 9 4_4F" xfId="15114"/>
    <cellStyle name="Calculation 2 7 9 5" xfId="15116"/>
    <cellStyle name="Calculation 2 7 9_Table 2D depn" xfId="15117"/>
    <cellStyle name="Calculation 2 7_4F" xfId="14807"/>
    <cellStyle name="Calculation 2 8" xfId="307"/>
    <cellStyle name="Calculation 2 8 10" xfId="1476"/>
    <cellStyle name="Calculation 2 8 10 2" xfId="3132"/>
    <cellStyle name="Calculation 2 8 10 2 2" xfId="9473"/>
    <cellStyle name="Calculation 2 8 10 2 2 2" xfId="15122"/>
    <cellStyle name="Calculation 2 8 10 2 2_4F" xfId="15121"/>
    <cellStyle name="Calculation 2 8 10 2 3" xfId="12109"/>
    <cellStyle name="Calculation 2 8 10 2 3 2" xfId="15124"/>
    <cellStyle name="Calculation 2 8 10 2 3_4F" xfId="15123"/>
    <cellStyle name="Calculation 2 8 10 2 4" xfId="15125"/>
    <cellStyle name="Calculation 2 8 10 2_4F" xfId="15120"/>
    <cellStyle name="Calculation 2 8 10 3" xfId="4531"/>
    <cellStyle name="Calculation 2 8 10 3 2" xfId="10088"/>
    <cellStyle name="Calculation 2 8 10 3 2 2" xfId="15128"/>
    <cellStyle name="Calculation 2 8 10 3 2_4F" xfId="15127"/>
    <cellStyle name="Calculation 2 8 10 3 3" xfId="15129"/>
    <cellStyle name="Calculation 2 8 10 3_4F" xfId="15126"/>
    <cellStyle name="Calculation 2 8 10 4" xfId="7191"/>
    <cellStyle name="Calculation 2 8 10 4 2" xfId="15131"/>
    <cellStyle name="Calculation 2 8 10 4_4F" xfId="15130"/>
    <cellStyle name="Calculation 2 8 10 5" xfId="15132"/>
    <cellStyle name="Calculation 2 8 10_4F" xfId="15119"/>
    <cellStyle name="Calculation 2 8 11" xfId="1727"/>
    <cellStyle name="Calculation 2 8 11 2" xfId="3373"/>
    <cellStyle name="Calculation 2 8 11 2 2" xfId="9713"/>
    <cellStyle name="Calculation 2 8 11 2 2 2" xfId="15136"/>
    <cellStyle name="Calculation 2 8 11 2 2_4F" xfId="15135"/>
    <cellStyle name="Calculation 2 8 11 2 3" xfId="8049"/>
    <cellStyle name="Calculation 2 8 11 2 3 2" xfId="15138"/>
    <cellStyle name="Calculation 2 8 11 2 3_4F" xfId="15137"/>
    <cellStyle name="Calculation 2 8 11 2 4" xfId="15139"/>
    <cellStyle name="Calculation 2 8 11 2_4F" xfId="15134"/>
    <cellStyle name="Calculation 2 8 11 3" xfId="4782"/>
    <cellStyle name="Calculation 2 8 11 3 2" xfId="6558"/>
    <cellStyle name="Calculation 2 8 11 3 2 2" xfId="15142"/>
    <cellStyle name="Calculation 2 8 11 3 2_4F" xfId="15141"/>
    <cellStyle name="Calculation 2 8 11 3 3" xfId="15143"/>
    <cellStyle name="Calculation 2 8 11 3_4F" xfId="15140"/>
    <cellStyle name="Calculation 2 8 11 4" xfId="7357"/>
    <cellStyle name="Calculation 2 8 11 4 2" xfId="15145"/>
    <cellStyle name="Calculation 2 8 11 4_4F" xfId="15144"/>
    <cellStyle name="Calculation 2 8 11 5" xfId="15146"/>
    <cellStyle name="Calculation 2 8 11_4F" xfId="15133"/>
    <cellStyle name="Calculation 2 8 12" xfId="2006"/>
    <cellStyle name="Calculation 2 8 12 2" xfId="8354"/>
    <cellStyle name="Calculation 2 8 12 2 2" xfId="15149"/>
    <cellStyle name="Calculation 2 8 12 2_4F" xfId="15148"/>
    <cellStyle name="Calculation 2 8 12 3" xfId="7297"/>
    <cellStyle name="Calculation 2 8 12 3 2" xfId="15151"/>
    <cellStyle name="Calculation 2 8 12 3_4F" xfId="15150"/>
    <cellStyle name="Calculation 2 8 12 4" xfId="15152"/>
    <cellStyle name="Calculation 2 8 12_4F" xfId="15147"/>
    <cellStyle name="Calculation 2 8 13" xfId="3476"/>
    <cellStyle name="Calculation 2 8 13 2" xfId="7289"/>
    <cellStyle name="Calculation 2 8 13 2 2" xfId="15155"/>
    <cellStyle name="Calculation 2 8 13 2_4F" xfId="15154"/>
    <cellStyle name="Calculation 2 8 13 3" xfId="15156"/>
    <cellStyle name="Calculation 2 8 13_4F" xfId="15153"/>
    <cellStyle name="Calculation 2 8 14" xfId="7282"/>
    <cellStyle name="Calculation 2 8 14 2" xfId="15158"/>
    <cellStyle name="Calculation 2 8 14_4F" xfId="15157"/>
    <cellStyle name="Calculation 2 8 15" xfId="15159"/>
    <cellStyle name="Calculation 2 8 2" xfId="487"/>
    <cellStyle name="Calculation 2 8 2 10" xfId="15161"/>
    <cellStyle name="Calculation 2 8 2 2" xfId="752"/>
    <cellStyle name="Calculation 2 8 2 2 2" xfId="2434"/>
    <cellStyle name="Calculation 2 8 2 2 2 2" xfId="8777"/>
    <cellStyle name="Calculation 2 8 2 2 2 2 2" xfId="15165"/>
    <cellStyle name="Calculation 2 8 2 2 2 2_4F" xfId="15164"/>
    <cellStyle name="Calculation 2 8 2 2 2 3" xfId="10538"/>
    <cellStyle name="Calculation 2 8 2 2 2 3 2" xfId="15167"/>
    <cellStyle name="Calculation 2 8 2 2 2 3_4F" xfId="15166"/>
    <cellStyle name="Calculation 2 8 2 2 2 4" xfId="15168"/>
    <cellStyle name="Calculation 2 8 2 2 2_4F" xfId="15163"/>
    <cellStyle name="Calculation 2 8 2 2 3" xfId="3807"/>
    <cellStyle name="Calculation 2 8 2 2 3 2" xfId="12604"/>
    <cellStyle name="Calculation 2 8 2 2 3 2 2" xfId="15171"/>
    <cellStyle name="Calculation 2 8 2 2 3 2_4F" xfId="15170"/>
    <cellStyle name="Calculation 2 8 2 2 3 3" xfId="15172"/>
    <cellStyle name="Calculation 2 8 2 2 3_4F" xfId="15169"/>
    <cellStyle name="Calculation 2 8 2 2 4" xfId="10033"/>
    <cellStyle name="Calculation 2 8 2 2 4 2" xfId="15174"/>
    <cellStyle name="Calculation 2 8 2 2 4_4F" xfId="15173"/>
    <cellStyle name="Calculation 2 8 2 2 5" xfId="15175"/>
    <cellStyle name="Calculation 2 8 2 2_4F" xfId="15162"/>
    <cellStyle name="Calculation 2 8 2 3" xfId="1026"/>
    <cellStyle name="Calculation 2 8 2 3 2" xfId="2699"/>
    <cellStyle name="Calculation 2 8 2 3 2 2" xfId="9041"/>
    <cellStyle name="Calculation 2 8 2 3 2 2 2" xfId="15179"/>
    <cellStyle name="Calculation 2 8 2 3 2 2_4F" xfId="15178"/>
    <cellStyle name="Calculation 2 8 2 3 2 3" xfId="10176"/>
    <cellStyle name="Calculation 2 8 2 3 2 3 2" xfId="15181"/>
    <cellStyle name="Calculation 2 8 2 3 2 3_4F" xfId="15180"/>
    <cellStyle name="Calculation 2 8 2 3 2 4" xfId="15182"/>
    <cellStyle name="Calculation 2 8 2 3 2_4F" xfId="15177"/>
    <cellStyle name="Calculation 2 8 2 3 3" xfId="4081"/>
    <cellStyle name="Calculation 2 8 2 3 3 2" xfId="10425"/>
    <cellStyle name="Calculation 2 8 2 3 3 2 2" xfId="15185"/>
    <cellStyle name="Calculation 2 8 2 3 3 2_4F" xfId="15184"/>
    <cellStyle name="Calculation 2 8 2 3 3 3" xfId="15186"/>
    <cellStyle name="Calculation 2 8 2 3 3_4F" xfId="15183"/>
    <cellStyle name="Calculation 2 8 2 3 4" xfId="8218"/>
    <cellStyle name="Calculation 2 8 2 3 4 2" xfId="15188"/>
    <cellStyle name="Calculation 2 8 2 3 4_4F" xfId="15187"/>
    <cellStyle name="Calculation 2 8 2 3 5" xfId="15189"/>
    <cellStyle name="Calculation 2 8 2 3_4F" xfId="15176"/>
    <cellStyle name="Calculation 2 8 2 4" xfId="1276"/>
    <cellStyle name="Calculation 2 8 2 4 2" xfId="2939"/>
    <cellStyle name="Calculation 2 8 2 4 2 2" xfId="9281"/>
    <cellStyle name="Calculation 2 8 2 4 2 2 2" xfId="15193"/>
    <cellStyle name="Calculation 2 8 2 4 2 2_4F" xfId="15192"/>
    <cellStyle name="Calculation 2 8 2 4 2 3" xfId="7249"/>
    <cellStyle name="Calculation 2 8 2 4 2 3 2" xfId="15195"/>
    <cellStyle name="Calculation 2 8 2 4 2 3_4F" xfId="15194"/>
    <cellStyle name="Calculation 2 8 2 4 2 4" xfId="15196"/>
    <cellStyle name="Calculation 2 8 2 4 2_4F" xfId="15191"/>
    <cellStyle name="Calculation 2 8 2 4 3" xfId="4331"/>
    <cellStyle name="Calculation 2 8 2 4 3 2" xfId="12264"/>
    <cellStyle name="Calculation 2 8 2 4 3 2 2" xfId="15199"/>
    <cellStyle name="Calculation 2 8 2 4 3 2_4F" xfId="15198"/>
    <cellStyle name="Calculation 2 8 2 4 3 3" xfId="15200"/>
    <cellStyle name="Calculation 2 8 2 4 3_4F" xfId="15197"/>
    <cellStyle name="Calculation 2 8 2 4 4" xfId="7858"/>
    <cellStyle name="Calculation 2 8 2 4 4 2" xfId="15202"/>
    <cellStyle name="Calculation 2 8 2 4 4_4F" xfId="15201"/>
    <cellStyle name="Calculation 2 8 2 4 5" xfId="15203"/>
    <cellStyle name="Calculation 2 8 2 4_4F" xfId="15190"/>
    <cellStyle name="Calculation 2 8 2 5" xfId="1531"/>
    <cellStyle name="Calculation 2 8 2 5 2" xfId="3185"/>
    <cellStyle name="Calculation 2 8 2 5 2 2" xfId="9526"/>
    <cellStyle name="Calculation 2 8 2 5 2 2 2" xfId="15207"/>
    <cellStyle name="Calculation 2 8 2 5 2 2_4F" xfId="15206"/>
    <cellStyle name="Calculation 2 8 2 5 2 3" xfId="10613"/>
    <cellStyle name="Calculation 2 8 2 5 2 3 2" xfId="15209"/>
    <cellStyle name="Calculation 2 8 2 5 2 3_4F" xfId="15208"/>
    <cellStyle name="Calculation 2 8 2 5 2 4" xfId="15210"/>
    <cellStyle name="Calculation 2 8 2 5 2_4F" xfId="15205"/>
    <cellStyle name="Calculation 2 8 2 5 3" xfId="4586"/>
    <cellStyle name="Calculation 2 8 2 5 3 2" xfId="7925"/>
    <cellStyle name="Calculation 2 8 2 5 3 2 2" xfId="15213"/>
    <cellStyle name="Calculation 2 8 2 5 3 2_4F" xfId="15212"/>
    <cellStyle name="Calculation 2 8 2 5 3 3" xfId="15214"/>
    <cellStyle name="Calculation 2 8 2 5 3_4F" xfId="15211"/>
    <cellStyle name="Calculation 2 8 2 5 4" xfId="7407"/>
    <cellStyle name="Calculation 2 8 2 5 4 2" xfId="15216"/>
    <cellStyle name="Calculation 2 8 2 5 4_4F" xfId="15215"/>
    <cellStyle name="Calculation 2 8 2 5 5" xfId="15217"/>
    <cellStyle name="Calculation 2 8 2 5_4F" xfId="15204"/>
    <cellStyle name="Calculation 2 8 2 6" xfId="1782"/>
    <cellStyle name="Calculation 2 8 2 6 2" xfId="3426"/>
    <cellStyle name="Calculation 2 8 2 6 2 2" xfId="9766"/>
    <cellStyle name="Calculation 2 8 2 6 2 2 2" xfId="15221"/>
    <cellStyle name="Calculation 2 8 2 6 2 2_4F" xfId="15220"/>
    <cellStyle name="Calculation 2 8 2 6 2 3" xfId="12332"/>
    <cellStyle name="Calculation 2 8 2 6 2 3 2" xfId="15223"/>
    <cellStyle name="Calculation 2 8 2 6 2 3_4F" xfId="15222"/>
    <cellStyle name="Calculation 2 8 2 6 2 4" xfId="15224"/>
    <cellStyle name="Calculation 2 8 2 6 2_4F" xfId="15219"/>
    <cellStyle name="Calculation 2 8 2 6 3" xfId="4837"/>
    <cellStyle name="Calculation 2 8 2 6 3 2" xfId="7438"/>
    <cellStyle name="Calculation 2 8 2 6 3 2 2" xfId="15227"/>
    <cellStyle name="Calculation 2 8 2 6 3 2_4F" xfId="15226"/>
    <cellStyle name="Calculation 2 8 2 6 3 3" xfId="15228"/>
    <cellStyle name="Calculation 2 8 2 6 3_4F" xfId="15225"/>
    <cellStyle name="Calculation 2 8 2 6 4" xfId="12227"/>
    <cellStyle name="Calculation 2 8 2 6 4 2" xfId="15230"/>
    <cellStyle name="Calculation 2 8 2 6 4_4F" xfId="15229"/>
    <cellStyle name="Calculation 2 8 2 6 5" xfId="15231"/>
    <cellStyle name="Calculation 2 8 2 6_4F" xfId="15218"/>
    <cellStyle name="Calculation 2 8 2 7" xfId="2177"/>
    <cellStyle name="Calculation 2 8 2 7 2" xfId="8523"/>
    <cellStyle name="Calculation 2 8 2 7 2 2" xfId="15234"/>
    <cellStyle name="Calculation 2 8 2 7 2_4F" xfId="15233"/>
    <cellStyle name="Calculation 2 8 2 7 3" xfId="8446"/>
    <cellStyle name="Calculation 2 8 2 7 3 2" xfId="15236"/>
    <cellStyle name="Calculation 2 8 2 7 3_4F" xfId="15235"/>
    <cellStyle name="Calculation 2 8 2 7 4" xfId="15237"/>
    <cellStyle name="Calculation 2 8 2 7_4F" xfId="15232"/>
    <cellStyle name="Calculation 2 8 2 8" xfId="1939"/>
    <cellStyle name="Calculation 2 8 2 8 2" xfId="12234"/>
    <cellStyle name="Calculation 2 8 2 8 2 2" xfId="15240"/>
    <cellStyle name="Calculation 2 8 2 8 2_4F" xfId="15239"/>
    <cellStyle name="Calculation 2 8 2 8 3" xfId="15241"/>
    <cellStyle name="Calculation 2 8 2 8_4F" xfId="15238"/>
    <cellStyle name="Calculation 2 8 2 9" xfId="11779"/>
    <cellStyle name="Calculation 2 8 2 9 2" xfId="15243"/>
    <cellStyle name="Calculation 2 8 2 9_4F" xfId="15242"/>
    <cellStyle name="Calculation 2 8 2_4F" xfId="15160"/>
    <cellStyle name="Calculation 2 8 3" xfId="531"/>
    <cellStyle name="Calculation 2 8 3 10" xfId="15245"/>
    <cellStyle name="Calculation 2 8 3 2" xfId="796"/>
    <cellStyle name="Calculation 2 8 3 2 2" xfId="2477"/>
    <cellStyle name="Calculation 2 8 3 2 2 2" xfId="8820"/>
    <cellStyle name="Calculation 2 8 3 2 2 2 2" xfId="15249"/>
    <cellStyle name="Calculation 2 8 3 2 2 2_4F" xfId="15248"/>
    <cellStyle name="Calculation 2 8 3 2 2 3" xfId="9774"/>
    <cellStyle name="Calculation 2 8 3 2 2 3 2" xfId="15251"/>
    <cellStyle name="Calculation 2 8 3 2 2 3_4F" xfId="15250"/>
    <cellStyle name="Calculation 2 8 3 2 2 4" xfId="15252"/>
    <cellStyle name="Calculation 2 8 3 2 2_4F" xfId="15247"/>
    <cellStyle name="Calculation 2 8 3 2 3" xfId="3851"/>
    <cellStyle name="Calculation 2 8 3 2 3 2" xfId="11481"/>
    <cellStyle name="Calculation 2 8 3 2 3 2 2" xfId="15255"/>
    <cellStyle name="Calculation 2 8 3 2 3 2_4F" xfId="15254"/>
    <cellStyle name="Calculation 2 8 3 2 3 3" xfId="15256"/>
    <cellStyle name="Calculation 2 8 3 2 3_4F" xfId="15253"/>
    <cellStyle name="Calculation 2 8 3 2 4" xfId="8251"/>
    <cellStyle name="Calculation 2 8 3 2 4 2" xfId="15258"/>
    <cellStyle name="Calculation 2 8 3 2 4_4F" xfId="15257"/>
    <cellStyle name="Calculation 2 8 3 2 5" xfId="15259"/>
    <cellStyle name="Calculation 2 8 3 2_4F" xfId="15246"/>
    <cellStyle name="Calculation 2 8 3 3" xfId="1070"/>
    <cellStyle name="Calculation 2 8 3 3 2" xfId="2743"/>
    <cellStyle name="Calculation 2 8 3 3 2 2" xfId="9085"/>
    <cellStyle name="Calculation 2 8 3 3 2 2 2" xfId="15263"/>
    <cellStyle name="Calculation 2 8 3 3 2 2_4F" xfId="15262"/>
    <cellStyle name="Calculation 2 8 3 3 2 3" xfId="11686"/>
    <cellStyle name="Calculation 2 8 3 3 2 3 2" xfId="15265"/>
    <cellStyle name="Calculation 2 8 3 3 2 3_4F" xfId="15264"/>
    <cellStyle name="Calculation 2 8 3 3 2 4" xfId="15266"/>
    <cellStyle name="Calculation 2 8 3 3 2_4F" xfId="15261"/>
    <cellStyle name="Calculation 2 8 3 3 3" xfId="4125"/>
    <cellStyle name="Calculation 2 8 3 3 3 2" xfId="10461"/>
    <cellStyle name="Calculation 2 8 3 3 3 2 2" xfId="15269"/>
    <cellStyle name="Calculation 2 8 3 3 3 2_4F" xfId="15268"/>
    <cellStyle name="Calculation 2 8 3 3 3 3" xfId="15270"/>
    <cellStyle name="Calculation 2 8 3 3 3_4F" xfId="15267"/>
    <cellStyle name="Calculation 2 8 3 3 4" xfId="12288"/>
    <cellStyle name="Calculation 2 8 3 3 4 2" xfId="15272"/>
    <cellStyle name="Calculation 2 8 3 3 4_4F" xfId="15271"/>
    <cellStyle name="Calculation 2 8 3 3 5" xfId="15273"/>
    <cellStyle name="Calculation 2 8 3 3_4F" xfId="15260"/>
    <cellStyle name="Calculation 2 8 3 4" xfId="1320"/>
    <cellStyle name="Calculation 2 8 3 4 2" xfId="2982"/>
    <cellStyle name="Calculation 2 8 3 4 2 2" xfId="9323"/>
    <cellStyle name="Calculation 2 8 3 4 2 2 2" xfId="15277"/>
    <cellStyle name="Calculation 2 8 3 4 2 2_4F" xfId="15276"/>
    <cellStyle name="Calculation 2 8 3 4 2 3" xfId="12059"/>
    <cellStyle name="Calculation 2 8 3 4 2 3 2" xfId="15279"/>
    <cellStyle name="Calculation 2 8 3 4 2 3_4F" xfId="15278"/>
    <cellStyle name="Calculation 2 8 3 4 2 4" xfId="15280"/>
    <cellStyle name="Calculation 2 8 3 4 2_4F" xfId="15275"/>
    <cellStyle name="Calculation 2 8 3 4 3" xfId="4375"/>
    <cellStyle name="Calculation 2 8 3 4 3 2" xfId="6978"/>
    <cellStyle name="Calculation 2 8 3 4 3 2 2" xfId="15283"/>
    <cellStyle name="Calculation 2 8 3 4 3 2_4F" xfId="15282"/>
    <cellStyle name="Calculation 2 8 3 4 3 3" xfId="15284"/>
    <cellStyle name="Calculation 2 8 3 4 3_4F" xfId="15281"/>
    <cellStyle name="Calculation 2 8 3 4 4" xfId="7320"/>
    <cellStyle name="Calculation 2 8 3 4 4 2" xfId="15286"/>
    <cellStyle name="Calculation 2 8 3 4 4_4F" xfId="15285"/>
    <cellStyle name="Calculation 2 8 3 4 5" xfId="15287"/>
    <cellStyle name="Calculation 2 8 3 4_4F" xfId="15274"/>
    <cellStyle name="Calculation 2 8 3 5" xfId="1575"/>
    <cellStyle name="Calculation 2 8 3 5 2" xfId="3228"/>
    <cellStyle name="Calculation 2 8 3 5 2 2" xfId="9569"/>
    <cellStyle name="Calculation 2 8 3 5 2 2 2" xfId="15291"/>
    <cellStyle name="Calculation 2 8 3 5 2 2_4F" xfId="15290"/>
    <cellStyle name="Calculation 2 8 3 5 2 3" xfId="11666"/>
    <cellStyle name="Calculation 2 8 3 5 2 3 2" xfId="15293"/>
    <cellStyle name="Calculation 2 8 3 5 2 3_4F" xfId="15292"/>
    <cellStyle name="Calculation 2 8 3 5 2 4" xfId="15294"/>
    <cellStyle name="Calculation 2 8 3 5 2_4F" xfId="15289"/>
    <cellStyle name="Calculation 2 8 3 5 3" xfId="4630"/>
    <cellStyle name="Calculation 2 8 3 5 3 2" xfId="7493"/>
    <cellStyle name="Calculation 2 8 3 5 3 2 2" xfId="15297"/>
    <cellStyle name="Calculation 2 8 3 5 3 2_4F" xfId="15296"/>
    <cellStyle name="Calculation 2 8 3 5 3 3" xfId="15298"/>
    <cellStyle name="Calculation 2 8 3 5 3_4F" xfId="15295"/>
    <cellStyle name="Calculation 2 8 3 5 4" xfId="11959"/>
    <cellStyle name="Calculation 2 8 3 5 4 2" xfId="15300"/>
    <cellStyle name="Calculation 2 8 3 5 4_4F" xfId="15299"/>
    <cellStyle name="Calculation 2 8 3 5 5" xfId="15301"/>
    <cellStyle name="Calculation 2 8 3 5_4F" xfId="15288"/>
    <cellStyle name="Calculation 2 8 3 6" xfId="1826"/>
    <cellStyle name="Calculation 2 8 3 6 2" xfId="3468"/>
    <cellStyle name="Calculation 2 8 3 6 2 2" xfId="9808"/>
    <cellStyle name="Calculation 2 8 3 6 2 2 2" xfId="15305"/>
    <cellStyle name="Calculation 2 8 3 6 2 2_4F" xfId="15304"/>
    <cellStyle name="Calculation 2 8 3 6 2 3" xfId="11759"/>
    <cellStyle name="Calculation 2 8 3 6 2 3 2" xfId="15307"/>
    <cellStyle name="Calculation 2 8 3 6 2 3_4F" xfId="15306"/>
    <cellStyle name="Calculation 2 8 3 6 2 4" xfId="15308"/>
    <cellStyle name="Calculation 2 8 3 6 2_4F" xfId="15303"/>
    <cellStyle name="Calculation 2 8 3 6 3" xfId="4881"/>
    <cellStyle name="Calculation 2 8 3 6 3 2" xfId="11485"/>
    <cellStyle name="Calculation 2 8 3 6 3 2 2" xfId="15311"/>
    <cellStyle name="Calculation 2 8 3 6 3 2_4F" xfId="15310"/>
    <cellStyle name="Calculation 2 8 3 6 3 3" xfId="15312"/>
    <cellStyle name="Calculation 2 8 3 6 3_4F" xfId="15309"/>
    <cellStyle name="Calculation 2 8 3 6 4" xfId="7897"/>
    <cellStyle name="Calculation 2 8 3 6 4 2" xfId="15314"/>
    <cellStyle name="Calculation 2 8 3 6 4_4F" xfId="15313"/>
    <cellStyle name="Calculation 2 8 3 6 5" xfId="15315"/>
    <cellStyle name="Calculation 2 8 3 6_4F" xfId="15302"/>
    <cellStyle name="Calculation 2 8 3 7" xfId="2219"/>
    <cellStyle name="Calculation 2 8 3 7 2" xfId="8565"/>
    <cellStyle name="Calculation 2 8 3 7 2 2" xfId="15318"/>
    <cellStyle name="Calculation 2 8 3 7 2_4F" xfId="15317"/>
    <cellStyle name="Calculation 2 8 3 7 3" xfId="6695"/>
    <cellStyle name="Calculation 2 8 3 7 3 2" xfId="15320"/>
    <cellStyle name="Calculation 2 8 3 7 3_4F" xfId="15319"/>
    <cellStyle name="Calculation 2 8 3 7 4" xfId="15321"/>
    <cellStyle name="Calculation 2 8 3 7_4F" xfId="15316"/>
    <cellStyle name="Calculation 2 8 3 8" xfId="3586"/>
    <cellStyle name="Calculation 2 8 3 8 2" xfId="7445"/>
    <cellStyle name="Calculation 2 8 3 8 2 2" xfId="15324"/>
    <cellStyle name="Calculation 2 8 3 8 2_4F" xfId="15323"/>
    <cellStyle name="Calculation 2 8 3 8 3" xfId="15325"/>
    <cellStyle name="Calculation 2 8 3 8_4F" xfId="15322"/>
    <cellStyle name="Calculation 2 8 3 9" xfId="7310"/>
    <cellStyle name="Calculation 2 8 3 9 2" xfId="15327"/>
    <cellStyle name="Calculation 2 8 3 9_4F" xfId="15326"/>
    <cellStyle name="Calculation 2 8 3_4F" xfId="15244"/>
    <cellStyle name="Calculation 2 8 4" xfId="575"/>
    <cellStyle name="Calculation 2 8 4 10" xfId="15329"/>
    <cellStyle name="Calculation 2 8 4 2" xfId="840"/>
    <cellStyle name="Calculation 2 8 4 2 2" xfId="2519"/>
    <cellStyle name="Calculation 2 8 4 2 2 2" xfId="8861"/>
    <cellStyle name="Calculation 2 8 4 2 2 2 2" xfId="15333"/>
    <cellStyle name="Calculation 2 8 4 2 2 2_4F" xfId="15332"/>
    <cellStyle name="Calculation 2 8 4 2 2 3" xfId="7578"/>
    <cellStyle name="Calculation 2 8 4 2 2 3 2" xfId="15335"/>
    <cellStyle name="Calculation 2 8 4 2 2 3_4F" xfId="15334"/>
    <cellStyle name="Calculation 2 8 4 2 2 4" xfId="15336"/>
    <cellStyle name="Calculation 2 8 4 2 2_4F" xfId="15331"/>
    <cellStyle name="Calculation 2 8 4 2 3" xfId="3895"/>
    <cellStyle name="Calculation 2 8 4 2 3 2" xfId="12277"/>
    <cellStyle name="Calculation 2 8 4 2 3 2 2" xfId="15339"/>
    <cellStyle name="Calculation 2 8 4 2 3 2_4F" xfId="15338"/>
    <cellStyle name="Calculation 2 8 4 2 3 3" xfId="15340"/>
    <cellStyle name="Calculation 2 8 4 2 3_4F" xfId="15337"/>
    <cellStyle name="Calculation 2 8 4 2 4" xfId="8264"/>
    <cellStyle name="Calculation 2 8 4 2 4 2" xfId="15342"/>
    <cellStyle name="Calculation 2 8 4 2 4_4F" xfId="15341"/>
    <cellStyle name="Calculation 2 8 4 2 5" xfId="15343"/>
    <cellStyle name="Calculation 2 8 4 2_4F" xfId="15330"/>
    <cellStyle name="Calculation 2 8 4 3" xfId="1114"/>
    <cellStyle name="Calculation 2 8 4 3 2" xfId="2786"/>
    <cellStyle name="Calculation 2 8 4 3 2 2" xfId="9128"/>
    <cellStyle name="Calculation 2 8 4 3 2 2 2" xfId="15347"/>
    <cellStyle name="Calculation 2 8 4 3 2 2_4F" xfId="15346"/>
    <cellStyle name="Calculation 2 8 4 3 2 3" xfId="9681"/>
    <cellStyle name="Calculation 2 8 4 3 2 3 2" xfId="15349"/>
    <cellStyle name="Calculation 2 8 4 3 2 3_4F" xfId="15348"/>
    <cellStyle name="Calculation 2 8 4 3 2 4" xfId="15350"/>
    <cellStyle name="Calculation 2 8 4 3 2_4F" xfId="15345"/>
    <cellStyle name="Calculation 2 8 4 3 3" xfId="4169"/>
    <cellStyle name="Calculation 2 8 4 3 3 2" xfId="11161"/>
    <cellStyle name="Calculation 2 8 4 3 3 2 2" xfId="15353"/>
    <cellStyle name="Calculation 2 8 4 3 3 2_4F" xfId="15352"/>
    <cellStyle name="Calculation 2 8 4 3 3 3" xfId="15354"/>
    <cellStyle name="Calculation 2 8 4 3 3_4F" xfId="15351"/>
    <cellStyle name="Calculation 2 8 4 3 4" xfId="10126"/>
    <cellStyle name="Calculation 2 8 4 3 4 2" xfId="15356"/>
    <cellStyle name="Calculation 2 8 4 3 4_4F" xfId="15355"/>
    <cellStyle name="Calculation 2 8 4 3 5" xfId="15357"/>
    <cellStyle name="Calculation 2 8 4 3_4F" xfId="15344"/>
    <cellStyle name="Calculation 2 8 4 4" xfId="1364"/>
    <cellStyle name="Calculation 2 8 4 4 2" xfId="3024"/>
    <cellStyle name="Calculation 2 8 4 4 2 2" xfId="9365"/>
    <cellStyle name="Calculation 2 8 4 4 2 2 2" xfId="15361"/>
    <cellStyle name="Calculation 2 8 4 4 2 2_4F" xfId="15360"/>
    <cellStyle name="Calculation 2 8 4 4 2 3" xfId="10759"/>
    <cellStyle name="Calculation 2 8 4 4 2 3 2" xfId="15363"/>
    <cellStyle name="Calculation 2 8 4 4 2 3_4F" xfId="15362"/>
    <cellStyle name="Calculation 2 8 4 4 2 4" xfId="15364"/>
    <cellStyle name="Calculation 2 8 4 4 2_4F" xfId="15359"/>
    <cellStyle name="Calculation 2 8 4 4 3" xfId="4419"/>
    <cellStyle name="Calculation 2 8 4 4 3 2" xfId="8030"/>
    <cellStyle name="Calculation 2 8 4 4 3 2 2" xfId="15367"/>
    <cellStyle name="Calculation 2 8 4 4 3 2_4F" xfId="15366"/>
    <cellStyle name="Calculation 2 8 4 4 3 3" xfId="15368"/>
    <cellStyle name="Calculation 2 8 4 4 3_4F" xfId="15365"/>
    <cellStyle name="Calculation 2 8 4 4 4" xfId="12494"/>
    <cellStyle name="Calculation 2 8 4 4 4 2" xfId="15370"/>
    <cellStyle name="Calculation 2 8 4 4 4_4F" xfId="15369"/>
    <cellStyle name="Calculation 2 8 4 4 5" xfId="15371"/>
    <cellStyle name="Calculation 2 8 4 4_4F" xfId="15358"/>
    <cellStyle name="Calculation 2 8 4 5" xfId="1619"/>
    <cellStyle name="Calculation 2 8 4 5 2" xfId="3271"/>
    <cellStyle name="Calculation 2 8 4 5 2 2" xfId="9612"/>
    <cellStyle name="Calculation 2 8 4 5 2 2 2" xfId="15375"/>
    <cellStyle name="Calculation 2 8 4 5 2 2_4F" xfId="15374"/>
    <cellStyle name="Calculation 2 8 4 5 2 3" xfId="7852"/>
    <cellStyle name="Calculation 2 8 4 5 2 3 2" xfId="15377"/>
    <cellStyle name="Calculation 2 8 4 5 2 3_4F" xfId="15376"/>
    <cellStyle name="Calculation 2 8 4 5 2 4" xfId="15378"/>
    <cellStyle name="Calculation 2 8 4 5 2_4F" xfId="15373"/>
    <cellStyle name="Calculation 2 8 4 5 3" xfId="4674"/>
    <cellStyle name="Calculation 2 8 4 5 3 2" xfId="10989"/>
    <cellStyle name="Calculation 2 8 4 5 3 2 2" xfId="15381"/>
    <cellStyle name="Calculation 2 8 4 5 3 2_4F" xfId="15380"/>
    <cellStyle name="Calculation 2 8 4 5 3 3" xfId="15382"/>
    <cellStyle name="Calculation 2 8 4 5 3_4F" xfId="15379"/>
    <cellStyle name="Calculation 2 8 4 5 4" xfId="11587"/>
    <cellStyle name="Calculation 2 8 4 5 4 2" xfId="15384"/>
    <cellStyle name="Calculation 2 8 4 5 4_4F" xfId="15383"/>
    <cellStyle name="Calculation 2 8 4 5 5" xfId="15385"/>
    <cellStyle name="Calculation 2 8 4 5_4F" xfId="15372"/>
    <cellStyle name="Calculation 2 8 4 6" xfId="1870"/>
    <cellStyle name="Calculation 2 8 4 6 2" xfId="3512"/>
    <cellStyle name="Calculation 2 8 4 6 2 2" xfId="9851"/>
    <cellStyle name="Calculation 2 8 4 6 2 2 2" xfId="15389"/>
    <cellStyle name="Calculation 2 8 4 6 2 2_4F" xfId="15388"/>
    <cellStyle name="Calculation 2 8 4 6 2 3" xfId="10924"/>
    <cellStyle name="Calculation 2 8 4 6 2 3 2" xfId="15391"/>
    <cellStyle name="Calculation 2 8 4 6 2 3_4F" xfId="15390"/>
    <cellStyle name="Calculation 2 8 4 6 2 4" xfId="15392"/>
    <cellStyle name="Calculation 2 8 4 6 2_4F" xfId="15387"/>
    <cellStyle name="Calculation 2 8 4 6 3" xfId="4925"/>
    <cellStyle name="Calculation 2 8 4 6 3 2" xfId="7352"/>
    <cellStyle name="Calculation 2 8 4 6 3 2 2" xfId="15395"/>
    <cellStyle name="Calculation 2 8 4 6 3 2_4F" xfId="15394"/>
    <cellStyle name="Calculation 2 8 4 6 3 3" xfId="15396"/>
    <cellStyle name="Calculation 2 8 4 6 3_4F" xfId="15393"/>
    <cellStyle name="Calculation 2 8 4 6 4" xfId="10329"/>
    <cellStyle name="Calculation 2 8 4 6 4 2" xfId="15398"/>
    <cellStyle name="Calculation 2 8 4 6 4_4F" xfId="15397"/>
    <cellStyle name="Calculation 2 8 4 6 5" xfId="15399"/>
    <cellStyle name="Calculation 2 8 4 6_4F" xfId="15386"/>
    <cellStyle name="Calculation 2 8 4 7" xfId="2262"/>
    <cellStyle name="Calculation 2 8 4 7 2" xfId="8607"/>
    <cellStyle name="Calculation 2 8 4 7 2 2" xfId="15402"/>
    <cellStyle name="Calculation 2 8 4 7 2_4F" xfId="15401"/>
    <cellStyle name="Calculation 2 8 4 7 3" xfId="10319"/>
    <cellStyle name="Calculation 2 8 4 7 3 2" xfId="15404"/>
    <cellStyle name="Calculation 2 8 4 7 3_4F" xfId="15403"/>
    <cellStyle name="Calculation 2 8 4 7 4" xfId="15405"/>
    <cellStyle name="Calculation 2 8 4 7_4F" xfId="15400"/>
    <cellStyle name="Calculation 2 8 4 8" xfId="3630"/>
    <cellStyle name="Calculation 2 8 4 8 2" xfId="8329"/>
    <cellStyle name="Calculation 2 8 4 8 2 2" xfId="15408"/>
    <cellStyle name="Calculation 2 8 4 8 2_4F" xfId="15407"/>
    <cellStyle name="Calculation 2 8 4 8 3" xfId="15409"/>
    <cellStyle name="Calculation 2 8 4 8_4F" xfId="15406"/>
    <cellStyle name="Calculation 2 8 4 9" xfId="10439"/>
    <cellStyle name="Calculation 2 8 4 9 2" xfId="15411"/>
    <cellStyle name="Calculation 2 8 4 9_4F" xfId="15410"/>
    <cellStyle name="Calculation 2 8 4_4F" xfId="15328"/>
    <cellStyle name="Calculation 2 8 5" xfId="617"/>
    <cellStyle name="Calculation 2 8 5 10" xfId="15413"/>
    <cellStyle name="Calculation 2 8 5 2" xfId="882"/>
    <cellStyle name="Calculation 2 8 5 2 2" xfId="2560"/>
    <cellStyle name="Calculation 2 8 5 2 2 2" xfId="8902"/>
    <cellStyle name="Calculation 2 8 5 2 2 2 2" xfId="15417"/>
    <cellStyle name="Calculation 2 8 5 2 2 2_4F" xfId="15416"/>
    <cellStyle name="Calculation 2 8 5 2 2 3" xfId="7698"/>
    <cellStyle name="Calculation 2 8 5 2 2 3 2" xfId="15419"/>
    <cellStyle name="Calculation 2 8 5 2 2 3_4F" xfId="15418"/>
    <cellStyle name="Calculation 2 8 5 2 2 4" xfId="15420"/>
    <cellStyle name="Calculation 2 8 5 2 2_4F" xfId="15415"/>
    <cellStyle name="Calculation 2 8 5 2 3" xfId="3937"/>
    <cellStyle name="Calculation 2 8 5 2 3 2" xfId="11877"/>
    <cellStyle name="Calculation 2 8 5 2 3 2 2" xfId="15423"/>
    <cellStyle name="Calculation 2 8 5 2 3 2_4F" xfId="15422"/>
    <cellStyle name="Calculation 2 8 5 2 3 3" xfId="15424"/>
    <cellStyle name="Calculation 2 8 5 2 3_4F" xfId="15421"/>
    <cellStyle name="Calculation 2 8 5 2 4" xfId="11650"/>
    <cellStyle name="Calculation 2 8 5 2 4 2" xfId="15426"/>
    <cellStyle name="Calculation 2 8 5 2 4_4F" xfId="15425"/>
    <cellStyle name="Calculation 2 8 5 2 5" xfId="15427"/>
    <cellStyle name="Calculation 2 8 5 2_4F" xfId="15414"/>
    <cellStyle name="Calculation 2 8 5 3" xfId="1156"/>
    <cellStyle name="Calculation 2 8 5 3 2" xfId="2825"/>
    <cellStyle name="Calculation 2 8 5 3 2 2" xfId="9167"/>
    <cellStyle name="Calculation 2 8 5 3 2 2 2" xfId="15431"/>
    <cellStyle name="Calculation 2 8 5 3 2 2_4F" xfId="15430"/>
    <cellStyle name="Calculation 2 8 5 3 2 3" xfId="9744"/>
    <cellStyle name="Calculation 2 8 5 3 2 3 2" xfId="15433"/>
    <cellStyle name="Calculation 2 8 5 3 2 3_4F" xfId="15432"/>
    <cellStyle name="Calculation 2 8 5 3 2 4" xfId="15434"/>
    <cellStyle name="Calculation 2 8 5 3 2_4F" xfId="15429"/>
    <cellStyle name="Calculation 2 8 5 3 3" xfId="4211"/>
    <cellStyle name="Calculation 2 8 5 3 3 2" xfId="11596"/>
    <cellStyle name="Calculation 2 8 5 3 3 2 2" xfId="15437"/>
    <cellStyle name="Calculation 2 8 5 3 3 2_4F" xfId="15436"/>
    <cellStyle name="Calculation 2 8 5 3 3 3" xfId="15438"/>
    <cellStyle name="Calculation 2 8 5 3 3_4F" xfId="15435"/>
    <cellStyle name="Calculation 2 8 5 3 4" xfId="10380"/>
    <cellStyle name="Calculation 2 8 5 3 4 2" xfId="15440"/>
    <cellStyle name="Calculation 2 8 5 3 4_4F" xfId="15439"/>
    <cellStyle name="Calculation 2 8 5 3 5" xfId="15441"/>
    <cellStyle name="Calculation 2 8 5 3_4F" xfId="15428"/>
    <cellStyle name="Calculation 2 8 5 4" xfId="1406"/>
    <cellStyle name="Calculation 2 8 5 4 2" xfId="3063"/>
    <cellStyle name="Calculation 2 8 5 4 2 2" xfId="9404"/>
    <cellStyle name="Calculation 2 8 5 4 2 2 2" xfId="15445"/>
    <cellStyle name="Calculation 2 8 5 4 2 2_4F" xfId="15444"/>
    <cellStyle name="Calculation 2 8 5 4 2 3" xfId="11578"/>
    <cellStyle name="Calculation 2 8 5 4 2 3 2" xfId="15447"/>
    <cellStyle name="Calculation 2 8 5 4 2 3_4F" xfId="15446"/>
    <cellStyle name="Calculation 2 8 5 4 2 4" xfId="15448"/>
    <cellStyle name="Calculation 2 8 5 4 2_4F" xfId="15443"/>
    <cellStyle name="Calculation 2 8 5 4 3" xfId="4461"/>
    <cellStyle name="Calculation 2 8 5 4 3 2" xfId="6595"/>
    <cellStyle name="Calculation 2 8 5 4 3 2 2" xfId="15451"/>
    <cellStyle name="Calculation 2 8 5 4 3 2_4F" xfId="15450"/>
    <cellStyle name="Calculation 2 8 5 4 3 3" xfId="15452"/>
    <cellStyle name="Calculation 2 8 5 4 3_4F" xfId="15449"/>
    <cellStyle name="Calculation 2 8 5 4 4" xfId="12378"/>
    <cellStyle name="Calculation 2 8 5 4 4 2" xfId="15454"/>
    <cellStyle name="Calculation 2 8 5 4 4_4F" xfId="15453"/>
    <cellStyle name="Calculation 2 8 5 4 5" xfId="15455"/>
    <cellStyle name="Calculation 2 8 5 4_4F" xfId="15442"/>
    <cellStyle name="Calculation 2 8 5 5" xfId="1661"/>
    <cellStyle name="Calculation 2 8 5 5 2" xfId="3309"/>
    <cellStyle name="Calculation 2 8 5 5 2 2" xfId="9650"/>
    <cellStyle name="Calculation 2 8 5 5 2 2 2" xfId="15459"/>
    <cellStyle name="Calculation 2 8 5 5 2 2_4F" xfId="15458"/>
    <cellStyle name="Calculation 2 8 5 5 2 3" xfId="11219"/>
    <cellStyle name="Calculation 2 8 5 5 2 3 2" xfId="15461"/>
    <cellStyle name="Calculation 2 8 5 5 2 3_4F" xfId="15460"/>
    <cellStyle name="Calculation 2 8 5 5 2 4" xfId="15462"/>
    <cellStyle name="Calculation 2 8 5 5 2_4F" xfId="15457"/>
    <cellStyle name="Calculation 2 8 5 5 3" xfId="4716"/>
    <cellStyle name="Calculation 2 8 5 5 3 2" xfId="10517"/>
    <cellStyle name="Calculation 2 8 5 5 3 2 2" xfId="15465"/>
    <cellStyle name="Calculation 2 8 5 5 3 2_4F" xfId="15464"/>
    <cellStyle name="Calculation 2 8 5 5 3 3" xfId="15466"/>
    <cellStyle name="Calculation 2 8 5 5 3_4F" xfId="15463"/>
    <cellStyle name="Calculation 2 8 5 5 4" xfId="12445"/>
    <cellStyle name="Calculation 2 8 5 5 4 2" xfId="15468"/>
    <cellStyle name="Calculation 2 8 5 5 4_4F" xfId="15467"/>
    <cellStyle name="Calculation 2 8 5 5 5" xfId="15469"/>
    <cellStyle name="Calculation 2 8 5 5_4F" xfId="15456"/>
    <cellStyle name="Calculation 2 8 5 6" xfId="1912"/>
    <cellStyle name="Calculation 2 8 5 6 2" xfId="3552"/>
    <cellStyle name="Calculation 2 8 5 6 2 2" xfId="9890"/>
    <cellStyle name="Calculation 2 8 5 6 2 2 2" xfId="15473"/>
    <cellStyle name="Calculation 2 8 5 6 2 2_4F" xfId="15472"/>
    <cellStyle name="Calculation 2 8 5 6 2 3" xfId="8160"/>
    <cellStyle name="Calculation 2 8 5 6 2 3 2" xfId="15475"/>
    <cellStyle name="Calculation 2 8 5 6 2 3_4F" xfId="15474"/>
    <cellStyle name="Calculation 2 8 5 6 2 4" xfId="15476"/>
    <cellStyle name="Calculation 2 8 5 6 2_4F" xfId="15471"/>
    <cellStyle name="Calculation 2 8 5 6 3" xfId="4967"/>
    <cellStyle name="Calculation 2 8 5 6 3 2" xfId="12652"/>
    <cellStyle name="Calculation 2 8 5 6 3 2 2" xfId="15479"/>
    <cellStyle name="Calculation 2 8 5 6 3 2_4F" xfId="15478"/>
    <cellStyle name="Calculation 2 8 5 6 3 3" xfId="15480"/>
    <cellStyle name="Calculation 2 8 5 6 3_4F" xfId="15477"/>
    <cellStyle name="Calculation 2 8 5 6 4" xfId="11564"/>
    <cellStyle name="Calculation 2 8 5 6 4 2" xfId="15482"/>
    <cellStyle name="Calculation 2 8 5 6 4_4F" xfId="15481"/>
    <cellStyle name="Calculation 2 8 5 6 5" xfId="15483"/>
    <cellStyle name="Calculation 2 8 5 6_4F" xfId="15470"/>
    <cellStyle name="Calculation 2 8 5 7" xfId="2304"/>
    <cellStyle name="Calculation 2 8 5 7 2" xfId="8648"/>
    <cellStyle name="Calculation 2 8 5 7 2 2" xfId="15486"/>
    <cellStyle name="Calculation 2 8 5 7 2_4F" xfId="15485"/>
    <cellStyle name="Calculation 2 8 5 7 3" xfId="11200"/>
    <cellStyle name="Calculation 2 8 5 7 3 2" xfId="15488"/>
    <cellStyle name="Calculation 2 8 5 7 3_4F" xfId="15487"/>
    <cellStyle name="Calculation 2 8 5 7 4" xfId="15489"/>
    <cellStyle name="Calculation 2 8 5 7_4F" xfId="15484"/>
    <cellStyle name="Calculation 2 8 5 8" xfId="3672"/>
    <cellStyle name="Calculation 2 8 5 8 2" xfId="11229"/>
    <cellStyle name="Calculation 2 8 5 8 2 2" xfId="15492"/>
    <cellStyle name="Calculation 2 8 5 8 2_4F" xfId="15491"/>
    <cellStyle name="Calculation 2 8 5 8 3" xfId="15493"/>
    <cellStyle name="Calculation 2 8 5 8_4F" xfId="15490"/>
    <cellStyle name="Calculation 2 8 5 9" xfId="10443"/>
    <cellStyle name="Calculation 2 8 5 9 2" xfId="15495"/>
    <cellStyle name="Calculation 2 8 5 9_4F" xfId="15494"/>
    <cellStyle name="Calculation 2 8 5_4F" xfId="15412"/>
    <cellStyle name="Calculation 2 8 6" xfId="433"/>
    <cellStyle name="Calculation 2 8 6 2" xfId="2123"/>
    <cellStyle name="Calculation 2 8 6 2 2" xfId="8469"/>
    <cellStyle name="Calculation 2 8 6 2 2 2" xfId="15499"/>
    <cellStyle name="Calculation 2 8 6 2 2_4F" xfId="15498"/>
    <cellStyle name="Calculation 2 8 6 2 3" xfId="7564"/>
    <cellStyle name="Calculation 2 8 6 2 3 2" xfId="15501"/>
    <cellStyle name="Calculation 2 8 6 2 3_4F" xfId="15500"/>
    <cellStyle name="Calculation 2 8 6 2 4" xfId="15502"/>
    <cellStyle name="Calculation 2 8 6 2_4F" xfId="15497"/>
    <cellStyle name="Calculation 2 8 6 3" xfId="2949"/>
    <cellStyle name="Calculation 2 8 6 3 2" xfId="11899"/>
    <cellStyle name="Calculation 2 8 6 3 2 2" xfId="15505"/>
    <cellStyle name="Calculation 2 8 6 3 2_4F" xfId="15504"/>
    <cellStyle name="Calculation 2 8 6 3 3" xfId="15506"/>
    <cellStyle name="Calculation 2 8 6 3_4F" xfId="15503"/>
    <cellStyle name="Calculation 2 8 6 4" xfId="7948"/>
    <cellStyle name="Calculation 2 8 6 4 2" xfId="15508"/>
    <cellStyle name="Calculation 2 8 6 4_4F" xfId="15507"/>
    <cellStyle name="Calculation 2 8 6 5" xfId="15509"/>
    <cellStyle name="Calculation 2 8 6_4F" xfId="15496"/>
    <cellStyle name="Calculation 2 8 7" xfId="697"/>
    <cellStyle name="Calculation 2 8 7 2" xfId="2380"/>
    <cellStyle name="Calculation 2 8 7 2 2" xfId="8724"/>
    <cellStyle name="Calculation 2 8 7 2 2 2" xfId="15513"/>
    <cellStyle name="Calculation 2 8 7 2 2_4F" xfId="15512"/>
    <cellStyle name="Calculation 2 8 7 2 3" xfId="10479"/>
    <cellStyle name="Calculation 2 8 7 2 3 2" xfId="15515"/>
    <cellStyle name="Calculation 2 8 7 2 3_4F" xfId="15514"/>
    <cellStyle name="Calculation 2 8 7 2 4" xfId="15516"/>
    <cellStyle name="Calculation 2 8 7 2_4F" xfId="15511"/>
    <cellStyle name="Calculation 2 8 7 3" xfId="3752"/>
    <cellStyle name="Calculation 2 8 7 3 2" xfId="11059"/>
    <cellStyle name="Calculation 2 8 7 3 2 2" xfId="15519"/>
    <cellStyle name="Calculation 2 8 7 3 2_4F" xfId="15518"/>
    <cellStyle name="Calculation 2 8 7 3 3" xfId="15520"/>
    <cellStyle name="Calculation 2 8 7 3_4F" xfId="15517"/>
    <cellStyle name="Calculation 2 8 7 4" xfId="7293"/>
    <cellStyle name="Calculation 2 8 7 4 2" xfId="15522"/>
    <cellStyle name="Calculation 2 8 7 4_4F" xfId="15521"/>
    <cellStyle name="Calculation 2 8 7 5" xfId="15523"/>
    <cellStyle name="Calculation 2 8 7_4F" xfId="15510"/>
    <cellStyle name="Calculation 2 8 8" xfId="971"/>
    <cellStyle name="Calculation 2 8 8 2" xfId="2645"/>
    <cellStyle name="Calculation 2 8 8 2 2" xfId="8987"/>
    <cellStyle name="Calculation 2 8 8 2 2 2" xfId="15527"/>
    <cellStyle name="Calculation 2 8 8 2 2_4F" xfId="15526"/>
    <cellStyle name="Calculation 2 8 8 2 3" xfId="10178"/>
    <cellStyle name="Calculation 2 8 8 2 3 2" xfId="15529"/>
    <cellStyle name="Calculation 2 8 8 2 3_4F" xfId="15528"/>
    <cellStyle name="Calculation 2 8 8 2 4" xfId="15530"/>
    <cellStyle name="Calculation 2 8 8 2_4F" xfId="15525"/>
    <cellStyle name="Calculation 2 8 8 3" xfId="4026"/>
    <cellStyle name="Calculation 2 8 8 3 2" xfId="11241"/>
    <cellStyle name="Calculation 2 8 8 3 2 2" xfId="15533"/>
    <cellStyle name="Calculation 2 8 8 3 2_4F" xfId="15532"/>
    <cellStyle name="Calculation 2 8 8 3 3" xfId="15534"/>
    <cellStyle name="Calculation 2 8 8 3_4F" xfId="15531"/>
    <cellStyle name="Calculation 2 8 8 4" xfId="11925"/>
    <cellStyle name="Calculation 2 8 8 4 2" xfId="15536"/>
    <cellStyle name="Calculation 2 8 8 4_4F" xfId="15535"/>
    <cellStyle name="Calculation 2 8 8 5" xfId="15537"/>
    <cellStyle name="Calculation 2 8 8_4F" xfId="15524"/>
    <cellStyle name="Calculation 2 8 9" xfId="1221"/>
    <cellStyle name="Calculation 2 8 9 2" xfId="2886"/>
    <cellStyle name="Calculation 2 8 9 2 2" xfId="9228"/>
    <cellStyle name="Calculation 2 8 9 2 2 2" xfId="15541"/>
    <cellStyle name="Calculation 2 8 9 2 2_4F" xfId="15540"/>
    <cellStyle name="Calculation 2 8 9 2 3" xfId="12161"/>
    <cellStyle name="Calculation 2 8 9 2 3 2" xfId="15543"/>
    <cellStyle name="Calculation 2 8 9 2 3_4F" xfId="15542"/>
    <cellStyle name="Calculation 2 8 9 2 4" xfId="15544"/>
    <cellStyle name="Calculation 2 8 9 2_4F" xfId="15539"/>
    <cellStyle name="Calculation 2 8 9 3" xfId="4276"/>
    <cellStyle name="Calculation 2 8 9 3 2" xfId="7551"/>
    <cellStyle name="Calculation 2 8 9 3 2 2" xfId="15547"/>
    <cellStyle name="Calculation 2 8 9 3 2_4F" xfId="15546"/>
    <cellStyle name="Calculation 2 8 9 3 3" xfId="15548"/>
    <cellStyle name="Calculation 2 8 9 3_4F" xfId="15545"/>
    <cellStyle name="Calculation 2 8 9 4" xfId="10590"/>
    <cellStyle name="Calculation 2 8 9 4 2" xfId="15550"/>
    <cellStyle name="Calculation 2 8 9 4_4F" xfId="15549"/>
    <cellStyle name="Calculation 2 8 9 5" xfId="15551"/>
    <cellStyle name="Calculation 2 8 9_4F" xfId="15538"/>
    <cellStyle name="Calculation 2 8_4F" xfId="15118"/>
    <cellStyle name="Calculation 2 9" xfId="309"/>
    <cellStyle name="Calculation 2 9 10" xfId="1478"/>
    <cellStyle name="Calculation 2 9 10 2" xfId="3134"/>
    <cellStyle name="Calculation 2 9 10 2 2" xfId="9475"/>
    <cellStyle name="Calculation 2 9 10 2 2 2" xfId="15556"/>
    <cellStyle name="Calculation 2 9 10 2 2_4F" xfId="15555"/>
    <cellStyle name="Calculation 2 9 10 2 3" xfId="10615"/>
    <cellStyle name="Calculation 2 9 10 2 3 2" xfId="15558"/>
    <cellStyle name="Calculation 2 9 10 2 3_4F" xfId="15557"/>
    <cellStyle name="Calculation 2 9 10 2 4" xfId="15559"/>
    <cellStyle name="Calculation 2 9 10 2_4F" xfId="15554"/>
    <cellStyle name="Calculation 2 9 10 3" xfId="4533"/>
    <cellStyle name="Calculation 2 9 10 3 2" xfId="7904"/>
    <cellStyle name="Calculation 2 9 10 3 2 2" xfId="15562"/>
    <cellStyle name="Calculation 2 9 10 3 2_4F" xfId="15561"/>
    <cellStyle name="Calculation 2 9 10 3 3" xfId="15563"/>
    <cellStyle name="Calculation 2 9 10 3_4F" xfId="15560"/>
    <cellStyle name="Calculation 2 9 10 4" xfId="12201"/>
    <cellStyle name="Calculation 2 9 10 4 2" xfId="15565"/>
    <cellStyle name="Calculation 2 9 10 4_4F" xfId="15564"/>
    <cellStyle name="Calculation 2 9 10 5" xfId="15566"/>
    <cellStyle name="Calculation 2 9 10_4F" xfId="15553"/>
    <cellStyle name="Calculation 2 9 11" xfId="1729"/>
    <cellStyle name="Calculation 2 9 11 2" xfId="3375"/>
    <cellStyle name="Calculation 2 9 11 2 2" xfId="9715"/>
    <cellStyle name="Calculation 2 9 11 2 2 2" xfId="15570"/>
    <cellStyle name="Calculation 2 9 11 2 2_4F" xfId="15569"/>
    <cellStyle name="Calculation 2 9 11 2 3" xfId="11767"/>
    <cellStyle name="Calculation 2 9 11 2 3 2" xfId="15572"/>
    <cellStyle name="Calculation 2 9 11 2 3_4F" xfId="15571"/>
    <cellStyle name="Calculation 2 9 11 2 4" xfId="15573"/>
    <cellStyle name="Calculation 2 9 11 2_4F" xfId="15568"/>
    <cellStyle name="Calculation 2 9 11 3" xfId="4784"/>
    <cellStyle name="Calculation 2 9 11 3 2" xfId="11795"/>
    <cellStyle name="Calculation 2 9 11 3 2 2" xfId="15576"/>
    <cellStyle name="Calculation 2 9 11 3 2_4F" xfId="15575"/>
    <cellStyle name="Calculation 2 9 11 3 3" xfId="15577"/>
    <cellStyle name="Calculation 2 9 11 3_4F" xfId="15574"/>
    <cellStyle name="Calculation 2 9 11 4" xfId="6891"/>
    <cellStyle name="Calculation 2 9 11 4 2" xfId="15579"/>
    <cellStyle name="Calculation 2 9 11 4_4F" xfId="15578"/>
    <cellStyle name="Calculation 2 9 11 5" xfId="15580"/>
    <cellStyle name="Calculation 2 9 11_4F" xfId="15567"/>
    <cellStyle name="Calculation 2 9 12" xfId="2008"/>
    <cellStyle name="Calculation 2 9 12 2" xfId="8356"/>
    <cellStyle name="Calculation 2 9 12 2 2" xfId="15583"/>
    <cellStyle name="Calculation 2 9 12 2_4F" xfId="15582"/>
    <cellStyle name="Calculation 2 9 12 3" xfId="7968"/>
    <cellStyle name="Calculation 2 9 12 3 2" xfId="15585"/>
    <cellStyle name="Calculation 2 9 12 3_4F" xfId="15584"/>
    <cellStyle name="Calculation 2 9 12 4" xfId="15586"/>
    <cellStyle name="Calculation 2 9 12_4F" xfId="15581"/>
    <cellStyle name="Calculation 2 9 13" xfId="2990"/>
    <cellStyle name="Calculation 2 9 13 2" xfId="10671"/>
    <cellStyle name="Calculation 2 9 13 2 2" xfId="15589"/>
    <cellStyle name="Calculation 2 9 13 2_4F" xfId="15588"/>
    <cellStyle name="Calculation 2 9 13 3" xfId="15590"/>
    <cellStyle name="Calculation 2 9 13_4F" xfId="15587"/>
    <cellStyle name="Calculation 2 9 14" xfId="6976"/>
    <cellStyle name="Calculation 2 9 14 2" xfId="15592"/>
    <cellStyle name="Calculation 2 9 14_4F" xfId="15591"/>
    <cellStyle name="Calculation 2 9 15" xfId="15593"/>
    <cellStyle name="Calculation 2 9 2" xfId="489"/>
    <cellStyle name="Calculation 2 9 2 10" xfId="15595"/>
    <cellStyle name="Calculation 2 9 2 2" xfId="754"/>
    <cellStyle name="Calculation 2 9 2 2 2" xfId="2436"/>
    <cellStyle name="Calculation 2 9 2 2 2 2" xfId="8779"/>
    <cellStyle name="Calculation 2 9 2 2 2 2 2" xfId="15599"/>
    <cellStyle name="Calculation 2 9 2 2 2 2_4F" xfId="15598"/>
    <cellStyle name="Calculation 2 9 2 2 2 3" xfId="6986"/>
    <cellStyle name="Calculation 2 9 2 2 2 3 2" xfId="15601"/>
    <cellStyle name="Calculation 2 9 2 2 2 3_4F" xfId="15600"/>
    <cellStyle name="Calculation 2 9 2 2 2 4" xfId="15602"/>
    <cellStyle name="Calculation 2 9 2 2 2_4F" xfId="15597"/>
    <cellStyle name="Calculation 2 9 2 2 3" xfId="3809"/>
    <cellStyle name="Calculation 2 9 2 2 3 2" xfId="12362"/>
    <cellStyle name="Calculation 2 9 2 2 3 2 2" xfId="15605"/>
    <cellStyle name="Calculation 2 9 2 2 3 2_4F" xfId="15604"/>
    <cellStyle name="Calculation 2 9 2 2 3 3" xfId="15606"/>
    <cellStyle name="Calculation 2 9 2 2 3_4F" xfId="15603"/>
    <cellStyle name="Calculation 2 9 2 2 4" xfId="10585"/>
    <cellStyle name="Calculation 2 9 2 2 4 2" xfId="15608"/>
    <cellStyle name="Calculation 2 9 2 2 4_4F" xfId="15607"/>
    <cellStyle name="Calculation 2 9 2 2 5" xfId="15609"/>
    <cellStyle name="Calculation 2 9 2 2_4F" xfId="15596"/>
    <cellStyle name="Calculation 2 9 2 3" xfId="1028"/>
    <cellStyle name="Calculation 2 9 2 3 2" xfId="2701"/>
    <cellStyle name="Calculation 2 9 2 3 2 2" xfId="9043"/>
    <cellStyle name="Calculation 2 9 2 3 2 2 2" xfId="15613"/>
    <cellStyle name="Calculation 2 9 2 3 2 2_4F" xfId="15612"/>
    <cellStyle name="Calculation 2 9 2 3 2 3" xfId="7172"/>
    <cellStyle name="Calculation 2 9 2 3 2 3 2" xfId="15615"/>
    <cellStyle name="Calculation 2 9 2 3 2 3_4F" xfId="15614"/>
    <cellStyle name="Calculation 2 9 2 3 2 4" xfId="15616"/>
    <cellStyle name="Calculation 2 9 2 3 2_4F" xfId="15611"/>
    <cellStyle name="Calculation 2 9 2 3 3" xfId="4083"/>
    <cellStyle name="Calculation 2 9 2 3 3 2" xfId="7288"/>
    <cellStyle name="Calculation 2 9 2 3 3 2 2" xfId="15619"/>
    <cellStyle name="Calculation 2 9 2 3 3 2_4F" xfId="15618"/>
    <cellStyle name="Calculation 2 9 2 3 3 3" xfId="15620"/>
    <cellStyle name="Calculation 2 9 2 3 3_4F" xfId="15617"/>
    <cellStyle name="Calculation 2 9 2 3 4" xfId="8015"/>
    <cellStyle name="Calculation 2 9 2 3 4 2" xfId="15622"/>
    <cellStyle name="Calculation 2 9 2 3 4_4F" xfId="15621"/>
    <cellStyle name="Calculation 2 9 2 3 5" xfId="15623"/>
    <cellStyle name="Calculation 2 9 2 3_4F" xfId="15610"/>
    <cellStyle name="Calculation 2 9 2 4" xfId="1278"/>
    <cellStyle name="Calculation 2 9 2 4 2" xfId="2941"/>
    <cellStyle name="Calculation 2 9 2 4 2 2" xfId="9283"/>
    <cellStyle name="Calculation 2 9 2 4 2 2 2" xfId="15627"/>
    <cellStyle name="Calculation 2 9 2 4 2 2_4F" xfId="15626"/>
    <cellStyle name="Calculation 2 9 2 4 2 3" xfId="6594"/>
    <cellStyle name="Calculation 2 9 2 4 2 3 2" xfId="15629"/>
    <cellStyle name="Calculation 2 9 2 4 2 3_4F" xfId="15628"/>
    <cellStyle name="Calculation 2 9 2 4 2 4" xfId="15630"/>
    <cellStyle name="Calculation 2 9 2 4 2_4F" xfId="15625"/>
    <cellStyle name="Calculation 2 9 2 4 3" xfId="4333"/>
    <cellStyle name="Calculation 2 9 2 4 3 2" xfId="8088"/>
    <cellStyle name="Calculation 2 9 2 4 3 2 2" xfId="15633"/>
    <cellStyle name="Calculation 2 9 2 4 3 2_4F" xfId="15632"/>
    <cellStyle name="Calculation 2 9 2 4 3 3" xfId="15634"/>
    <cellStyle name="Calculation 2 9 2 4 3_4F" xfId="15631"/>
    <cellStyle name="Calculation 2 9 2 4 4" xfId="11145"/>
    <cellStyle name="Calculation 2 9 2 4 4 2" xfId="15636"/>
    <cellStyle name="Calculation 2 9 2 4 4_4F" xfId="15635"/>
    <cellStyle name="Calculation 2 9 2 4 5" xfId="15637"/>
    <cellStyle name="Calculation 2 9 2 4_4F" xfId="15624"/>
    <cellStyle name="Calculation 2 9 2 5" xfId="1533"/>
    <cellStyle name="Calculation 2 9 2 5 2" xfId="3187"/>
    <cellStyle name="Calculation 2 9 2 5 2 2" xfId="9528"/>
    <cellStyle name="Calculation 2 9 2 5 2 2 2" xfId="15641"/>
    <cellStyle name="Calculation 2 9 2 5 2 2_4F" xfId="15640"/>
    <cellStyle name="Calculation 2 9 2 5 2 3" xfId="8145"/>
    <cellStyle name="Calculation 2 9 2 5 2 3 2" xfId="15643"/>
    <cellStyle name="Calculation 2 9 2 5 2 3_4F" xfId="15642"/>
    <cellStyle name="Calculation 2 9 2 5 2 4" xfId="15644"/>
    <cellStyle name="Calculation 2 9 2 5 2_4F" xfId="15639"/>
    <cellStyle name="Calculation 2 9 2 5 3" xfId="4588"/>
    <cellStyle name="Calculation 2 9 2 5 3 2" xfId="10860"/>
    <cellStyle name="Calculation 2 9 2 5 3 2 2" xfId="15647"/>
    <cellStyle name="Calculation 2 9 2 5 3 2_4F" xfId="15646"/>
    <cellStyle name="Calculation 2 9 2 5 3 3" xfId="15648"/>
    <cellStyle name="Calculation 2 9 2 5 3_4F" xfId="15645"/>
    <cellStyle name="Calculation 2 9 2 5 4" xfId="7110"/>
    <cellStyle name="Calculation 2 9 2 5 4 2" xfId="15650"/>
    <cellStyle name="Calculation 2 9 2 5 4_4F" xfId="15649"/>
    <cellStyle name="Calculation 2 9 2 5 5" xfId="15651"/>
    <cellStyle name="Calculation 2 9 2 5_4F" xfId="15638"/>
    <cellStyle name="Calculation 2 9 2 6" xfId="1784"/>
    <cellStyle name="Calculation 2 9 2 6 2" xfId="3428"/>
    <cellStyle name="Calculation 2 9 2 6 2 2" xfId="9768"/>
    <cellStyle name="Calculation 2 9 2 6 2 2 2" xfId="15655"/>
    <cellStyle name="Calculation 2 9 2 6 2 2_4F" xfId="15654"/>
    <cellStyle name="Calculation 2 9 2 6 2 3" xfId="6942"/>
    <cellStyle name="Calculation 2 9 2 6 2 3 2" xfId="15657"/>
    <cellStyle name="Calculation 2 9 2 6 2 3_4F" xfId="15656"/>
    <cellStyle name="Calculation 2 9 2 6 2 4" xfId="15658"/>
    <cellStyle name="Calculation 2 9 2 6 2_4F" xfId="15653"/>
    <cellStyle name="Calculation 2 9 2 6 3" xfId="4839"/>
    <cellStyle name="Calculation 2 9 2 6 3 2" xfId="12081"/>
    <cellStyle name="Calculation 2 9 2 6 3 2 2" xfId="15661"/>
    <cellStyle name="Calculation 2 9 2 6 3 2_4F" xfId="15660"/>
    <cellStyle name="Calculation 2 9 2 6 3 3" xfId="15662"/>
    <cellStyle name="Calculation 2 9 2 6 3_4F" xfId="15659"/>
    <cellStyle name="Calculation 2 9 2 6 4" xfId="10863"/>
    <cellStyle name="Calculation 2 9 2 6 4 2" xfId="15664"/>
    <cellStyle name="Calculation 2 9 2 6 4_4F" xfId="15663"/>
    <cellStyle name="Calculation 2 9 2 6 5" xfId="15665"/>
    <cellStyle name="Calculation 2 9 2 6_4F" xfId="15652"/>
    <cellStyle name="Calculation 2 9 2 7" xfId="2179"/>
    <cellStyle name="Calculation 2 9 2 7 2" xfId="8525"/>
    <cellStyle name="Calculation 2 9 2 7 2 2" xfId="15668"/>
    <cellStyle name="Calculation 2 9 2 7 2_4F" xfId="15667"/>
    <cellStyle name="Calculation 2 9 2 7 3" xfId="12460"/>
    <cellStyle name="Calculation 2 9 2 7 3 2" xfId="15670"/>
    <cellStyle name="Calculation 2 9 2 7 3_4F" xfId="15669"/>
    <cellStyle name="Calculation 2 9 2 7 4" xfId="15671"/>
    <cellStyle name="Calculation 2 9 2 7_4F" xfId="15666"/>
    <cellStyle name="Calculation 2 9 2 8" xfId="1937"/>
    <cellStyle name="Calculation 2 9 2 8 2" xfId="7322"/>
    <cellStyle name="Calculation 2 9 2 8 2 2" xfId="15674"/>
    <cellStyle name="Calculation 2 9 2 8 2_4F" xfId="15673"/>
    <cellStyle name="Calculation 2 9 2 8 3" xfId="15675"/>
    <cellStyle name="Calculation 2 9 2 8_4F" xfId="15672"/>
    <cellStyle name="Calculation 2 9 2 9" xfId="10719"/>
    <cellStyle name="Calculation 2 9 2 9 2" xfId="15677"/>
    <cellStyle name="Calculation 2 9 2 9_4F" xfId="15676"/>
    <cellStyle name="Calculation 2 9 2_4F" xfId="15594"/>
    <cellStyle name="Calculation 2 9 3" xfId="533"/>
    <cellStyle name="Calculation 2 9 3 10" xfId="15679"/>
    <cellStyle name="Calculation 2 9 3 2" xfId="798"/>
    <cellStyle name="Calculation 2 9 3 2 2" xfId="2479"/>
    <cellStyle name="Calculation 2 9 3 2 2 2" xfId="8822"/>
    <cellStyle name="Calculation 2 9 3 2 2 2 2" xfId="15683"/>
    <cellStyle name="Calculation 2 9 3 2 2 2_4F" xfId="15682"/>
    <cellStyle name="Calculation 2 9 3 2 2 3" xfId="12298"/>
    <cellStyle name="Calculation 2 9 3 2 2 3 2" xfId="15685"/>
    <cellStyle name="Calculation 2 9 3 2 2 3_4F" xfId="15684"/>
    <cellStyle name="Calculation 2 9 3 2 2 4" xfId="15686"/>
    <cellStyle name="Calculation 2 9 3 2 2_4F" xfId="15681"/>
    <cellStyle name="Calculation 2 9 3 2 3" xfId="3853"/>
    <cellStyle name="Calculation 2 9 3 2 3 2" xfId="8080"/>
    <cellStyle name="Calculation 2 9 3 2 3 2 2" xfId="15689"/>
    <cellStyle name="Calculation 2 9 3 2 3 2_4F" xfId="15688"/>
    <cellStyle name="Calculation 2 9 3 2 3 3" xfId="15690"/>
    <cellStyle name="Calculation 2 9 3 2 3_4F" xfId="15687"/>
    <cellStyle name="Calculation 2 9 3 2 4" xfId="6601"/>
    <cellStyle name="Calculation 2 9 3 2 4 2" xfId="15692"/>
    <cellStyle name="Calculation 2 9 3 2 4_4F" xfId="15691"/>
    <cellStyle name="Calculation 2 9 3 2 5" xfId="15693"/>
    <cellStyle name="Calculation 2 9 3 2_4F" xfId="15680"/>
    <cellStyle name="Calculation 2 9 3 3" xfId="1072"/>
    <cellStyle name="Calculation 2 9 3 3 2" xfId="2745"/>
    <cellStyle name="Calculation 2 9 3 3 2 2" xfId="9087"/>
    <cellStyle name="Calculation 2 9 3 3 2 2 2" xfId="15697"/>
    <cellStyle name="Calculation 2 9 3 3 2 2_4F" xfId="15696"/>
    <cellStyle name="Calculation 2 9 3 3 2 3" xfId="7098"/>
    <cellStyle name="Calculation 2 9 3 3 2 3 2" xfId="15699"/>
    <cellStyle name="Calculation 2 9 3 3 2 3_4F" xfId="15698"/>
    <cellStyle name="Calculation 2 9 3 3 2 4" xfId="15700"/>
    <cellStyle name="Calculation 2 9 3 3 2_4F" xfId="15695"/>
    <cellStyle name="Calculation 2 9 3 3 3" xfId="4127"/>
    <cellStyle name="Calculation 2 9 3 3 3 2" xfId="12310"/>
    <cellStyle name="Calculation 2 9 3 3 3 2 2" xfId="15703"/>
    <cellStyle name="Calculation 2 9 3 3 3 2_4F" xfId="15702"/>
    <cellStyle name="Calculation 2 9 3 3 3 3" xfId="15704"/>
    <cellStyle name="Calculation 2 9 3 3 3_4F" xfId="15701"/>
    <cellStyle name="Calculation 2 9 3 3 4" xfId="7850"/>
    <cellStyle name="Calculation 2 9 3 3 4 2" xfId="15706"/>
    <cellStyle name="Calculation 2 9 3 3 4_4F" xfId="15705"/>
    <cellStyle name="Calculation 2 9 3 3 5" xfId="15707"/>
    <cellStyle name="Calculation 2 9 3 3_4F" xfId="15694"/>
    <cellStyle name="Calculation 2 9 3 4" xfId="1322"/>
    <cellStyle name="Calculation 2 9 3 4 2" xfId="2984"/>
    <cellStyle name="Calculation 2 9 3 4 2 2" xfId="9325"/>
    <cellStyle name="Calculation 2 9 3 4 2 2 2" xfId="15711"/>
    <cellStyle name="Calculation 2 9 3 4 2 2_4F" xfId="15710"/>
    <cellStyle name="Calculation 2 9 3 4 2 3" xfId="10301"/>
    <cellStyle name="Calculation 2 9 3 4 2 3 2" xfId="15713"/>
    <cellStyle name="Calculation 2 9 3 4 2 3_4F" xfId="15712"/>
    <cellStyle name="Calculation 2 9 3 4 2 4" xfId="15714"/>
    <cellStyle name="Calculation 2 9 3 4 2_4F" xfId="15709"/>
    <cellStyle name="Calculation 2 9 3 4 3" xfId="4377"/>
    <cellStyle name="Calculation 2 9 3 4 3 2" xfId="10746"/>
    <cellStyle name="Calculation 2 9 3 4 3 2 2" xfId="15717"/>
    <cellStyle name="Calculation 2 9 3 4 3 2_4F" xfId="15716"/>
    <cellStyle name="Calculation 2 9 3 4 3 3" xfId="15718"/>
    <cellStyle name="Calculation 2 9 3 4 3_4F" xfId="15715"/>
    <cellStyle name="Calculation 2 9 3 4 4" xfId="11623"/>
    <cellStyle name="Calculation 2 9 3 4 4 2" xfId="15720"/>
    <cellStyle name="Calculation 2 9 3 4 4_4F" xfId="15719"/>
    <cellStyle name="Calculation 2 9 3 4 5" xfId="15721"/>
    <cellStyle name="Calculation 2 9 3 4_4F" xfId="15708"/>
    <cellStyle name="Calculation 2 9 3 5" xfId="1577"/>
    <cellStyle name="Calculation 2 9 3 5 2" xfId="3230"/>
    <cellStyle name="Calculation 2 9 3 5 2 2" xfId="9571"/>
    <cellStyle name="Calculation 2 9 3 5 2 2 2" xfId="15725"/>
    <cellStyle name="Calculation 2 9 3 5 2 2_4F" xfId="15724"/>
    <cellStyle name="Calculation 2 9 3 5 2 3" xfId="8140"/>
    <cellStyle name="Calculation 2 9 3 5 2 3 2" xfId="15727"/>
    <cellStyle name="Calculation 2 9 3 5 2 3_4F" xfId="15726"/>
    <cellStyle name="Calculation 2 9 3 5 2 4" xfId="15728"/>
    <cellStyle name="Calculation 2 9 3 5 2_4F" xfId="15723"/>
    <cellStyle name="Calculation 2 9 3 5 3" xfId="4632"/>
    <cellStyle name="Calculation 2 9 3 5 3 2" xfId="11939"/>
    <cellStyle name="Calculation 2 9 3 5 3 2 2" xfId="15731"/>
    <cellStyle name="Calculation 2 9 3 5 3 2_4F" xfId="15730"/>
    <cellStyle name="Calculation 2 9 3 5 3 3" xfId="15732"/>
    <cellStyle name="Calculation 2 9 3 5 3_4F" xfId="15729"/>
    <cellStyle name="Calculation 2 9 3 5 4" xfId="7959"/>
    <cellStyle name="Calculation 2 9 3 5 4 2" xfId="15734"/>
    <cellStyle name="Calculation 2 9 3 5 4_4F" xfId="15733"/>
    <cellStyle name="Calculation 2 9 3 5 5" xfId="15735"/>
    <cellStyle name="Calculation 2 9 3 5_4F" xfId="15722"/>
    <cellStyle name="Calculation 2 9 3 6" xfId="1828"/>
    <cellStyle name="Calculation 2 9 3 6 2" xfId="3470"/>
    <cellStyle name="Calculation 2 9 3 6 2 2" xfId="9810"/>
    <cellStyle name="Calculation 2 9 3 6 2 2 2" xfId="15739"/>
    <cellStyle name="Calculation 2 9 3 6 2 2_4F" xfId="15738"/>
    <cellStyle name="Calculation 2 9 3 6 2 3" xfId="7070"/>
    <cellStyle name="Calculation 2 9 3 6 2 3 2" xfId="15741"/>
    <cellStyle name="Calculation 2 9 3 6 2 3_4F" xfId="15740"/>
    <cellStyle name="Calculation 2 9 3 6 2 4" xfId="15742"/>
    <cellStyle name="Calculation 2 9 3 6 2_4F" xfId="15737"/>
    <cellStyle name="Calculation 2 9 3 6 3" xfId="4883"/>
    <cellStyle name="Calculation 2 9 3 6 3 2" xfId="6573"/>
    <cellStyle name="Calculation 2 9 3 6 3 2 2" xfId="15745"/>
    <cellStyle name="Calculation 2 9 3 6 3 2_4F" xfId="15744"/>
    <cellStyle name="Calculation 2 9 3 6 3 3" xfId="15746"/>
    <cellStyle name="Calculation 2 9 3 6 3_4F" xfId="15743"/>
    <cellStyle name="Calculation 2 9 3 6 4" xfId="11124"/>
    <cellStyle name="Calculation 2 9 3 6 4 2" xfId="15748"/>
    <cellStyle name="Calculation 2 9 3 6 4_4F" xfId="15747"/>
    <cellStyle name="Calculation 2 9 3 6 5" xfId="15749"/>
    <cellStyle name="Calculation 2 9 3 6_4F" xfId="15736"/>
    <cellStyle name="Calculation 2 9 3 7" xfId="2221"/>
    <cellStyle name="Calculation 2 9 3 7 2" xfId="8567"/>
    <cellStyle name="Calculation 2 9 3 7 2 2" xfId="15752"/>
    <cellStyle name="Calculation 2 9 3 7 2_4F" xfId="15751"/>
    <cellStyle name="Calculation 2 9 3 7 3" xfId="11978"/>
    <cellStyle name="Calculation 2 9 3 7 3 2" xfId="15754"/>
    <cellStyle name="Calculation 2 9 3 7 3_4F" xfId="15753"/>
    <cellStyle name="Calculation 2 9 3 7 4" xfId="15755"/>
    <cellStyle name="Calculation 2 9 3 7_4F" xfId="15750"/>
    <cellStyle name="Calculation 2 9 3 8" xfId="3588"/>
    <cellStyle name="Calculation 2 9 3 8 2" xfId="10263"/>
    <cellStyle name="Calculation 2 9 3 8 2 2" xfId="15758"/>
    <cellStyle name="Calculation 2 9 3 8 2_4F" xfId="15757"/>
    <cellStyle name="Calculation 2 9 3 8 3" xfId="15759"/>
    <cellStyle name="Calculation 2 9 3 8_4F" xfId="15756"/>
    <cellStyle name="Calculation 2 9 3 9" xfId="11338"/>
    <cellStyle name="Calculation 2 9 3 9 2" xfId="15761"/>
    <cellStyle name="Calculation 2 9 3 9_4F" xfId="15760"/>
    <cellStyle name="Calculation 2 9 3_4F" xfId="15678"/>
    <cellStyle name="Calculation 2 9 4" xfId="577"/>
    <cellStyle name="Calculation 2 9 4 10" xfId="15763"/>
    <cellStyle name="Calculation 2 9 4 2" xfId="842"/>
    <cellStyle name="Calculation 2 9 4 2 2" xfId="2521"/>
    <cellStyle name="Calculation 2 9 4 2 2 2" xfId="8863"/>
    <cellStyle name="Calculation 2 9 4 2 2 2 2" xfId="15767"/>
    <cellStyle name="Calculation 2 9 4 2 2 2_4F" xfId="15766"/>
    <cellStyle name="Calculation 2 9 4 2 2 3" xfId="10560"/>
    <cellStyle name="Calculation 2 9 4 2 2 3 2" xfId="15769"/>
    <cellStyle name="Calculation 2 9 4 2 2 3_4F" xfId="15768"/>
    <cellStyle name="Calculation 2 9 4 2 2 4" xfId="15770"/>
    <cellStyle name="Calculation 2 9 4 2 2_4F" xfId="15765"/>
    <cellStyle name="Calculation 2 9 4 2 3" xfId="3897"/>
    <cellStyle name="Calculation 2 9 4 2 3 2" xfId="12033"/>
    <cellStyle name="Calculation 2 9 4 2 3 2 2" xfId="15773"/>
    <cellStyle name="Calculation 2 9 4 2 3 2_4F" xfId="15772"/>
    <cellStyle name="Calculation 2 9 4 2 3 3" xfId="15774"/>
    <cellStyle name="Calculation 2 9 4 2 3_4F" xfId="15771"/>
    <cellStyle name="Calculation 2 9 4 2 4" xfId="11808"/>
    <cellStyle name="Calculation 2 9 4 2 4 2" xfId="15776"/>
    <cellStyle name="Calculation 2 9 4 2 4_4F" xfId="15775"/>
    <cellStyle name="Calculation 2 9 4 2 5" xfId="15777"/>
    <cellStyle name="Calculation 2 9 4 2_4F" xfId="15764"/>
    <cellStyle name="Calculation 2 9 4 3" xfId="1116"/>
    <cellStyle name="Calculation 2 9 4 3 2" xfId="2788"/>
    <cellStyle name="Calculation 2 9 4 3 2 2" xfId="9130"/>
    <cellStyle name="Calculation 2 9 4 3 2 2 2" xfId="15781"/>
    <cellStyle name="Calculation 2 9 4 3 2 2_4F" xfId="15780"/>
    <cellStyle name="Calculation 2 9 4 3 2 3" xfId="11013"/>
    <cellStyle name="Calculation 2 9 4 3 2 3 2" xfId="15783"/>
    <cellStyle name="Calculation 2 9 4 3 2 3_4F" xfId="15782"/>
    <cellStyle name="Calculation 2 9 4 3 2 4" xfId="15784"/>
    <cellStyle name="Calculation 2 9 4 3 2_4F" xfId="15779"/>
    <cellStyle name="Calculation 2 9 4 3 3" xfId="4171"/>
    <cellStyle name="Calculation 2 9 4 3 3 2" xfId="10941"/>
    <cellStyle name="Calculation 2 9 4 3 3 2 2" xfId="15787"/>
    <cellStyle name="Calculation 2 9 4 3 3 2_4F" xfId="15786"/>
    <cellStyle name="Calculation 2 9 4 3 3 3" xfId="15788"/>
    <cellStyle name="Calculation 2 9 4 3 3_4F" xfId="15785"/>
    <cellStyle name="Calculation 2 9 4 3 4" xfId="11421"/>
    <cellStyle name="Calculation 2 9 4 3 4 2" xfId="15790"/>
    <cellStyle name="Calculation 2 9 4 3 4_4F" xfId="15789"/>
    <cellStyle name="Calculation 2 9 4 3 5" xfId="15791"/>
    <cellStyle name="Calculation 2 9 4 3_4F" xfId="15778"/>
    <cellStyle name="Calculation 2 9 4 4" xfId="1366"/>
    <cellStyle name="Calculation 2 9 4 4 2" xfId="3026"/>
    <cellStyle name="Calculation 2 9 4 4 2 2" xfId="9367"/>
    <cellStyle name="Calculation 2 9 4 4 2 2 2" xfId="15795"/>
    <cellStyle name="Calculation 2 9 4 4 2 2_4F" xfId="15794"/>
    <cellStyle name="Calculation 2 9 4 4 2 3" xfId="9945"/>
    <cellStyle name="Calculation 2 9 4 4 2 3 2" xfId="15797"/>
    <cellStyle name="Calculation 2 9 4 4 2 3_4F" xfId="15796"/>
    <cellStyle name="Calculation 2 9 4 4 2 4" xfId="15798"/>
    <cellStyle name="Calculation 2 9 4 4 2_4F" xfId="15793"/>
    <cellStyle name="Calculation 2 9 4 4 3" xfId="4421"/>
    <cellStyle name="Calculation 2 9 4 4 3 2" xfId="12504"/>
    <cellStyle name="Calculation 2 9 4 4 3 2 2" xfId="15801"/>
    <cellStyle name="Calculation 2 9 4 4 3 2_4F" xfId="15800"/>
    <cellStyle name="Calculation 2 9 4 4 3 3" xfId="15802"/>
    <cellStyle name="Calculation 2 9 4 4 3_4F" xfId="15799"/>
    <cellStyle name="Calculation 2 9 4 4 4" xfId="10756"/>
    <cellStyle name="Calculation 2 9 4 4 4 2" xfId="15804"/>
    <cellStyle name="Calculation 2 9 4 4 4_4F" xfId="15803"/>
    <cellStyle name="Calculation 2 9 4 4 5" xfId="15805"/>
    <cellStyle name="Calculation 2 9 4 4_4F" xfId="15792"/>
    <cellStyle name="Calculation 2 9 4 5" xfId="1621"/>
    <cellStyle name="Calculation 2 9 4 5 2" xfId="3273"/>
    <cellStyle name="Calculation 2 9 4 5 2 2" xfId="9614"/>
    <cellStyle name="Calculation 2 9 4 5 2 2 2" xfId="15809"/>
    <cellStyle name="Calculation 2 9 4 5 2 2_4F" xfId="15808"/>
    <cellStyle name="Calculation 2 9 4 5 2 3" xfId="12467"/>
    <cellStyle name="Calculation 2 9 4 5 2 3 2" xfId="15811"/>
    <cellStyle name="Calculation 2 9 4 5 2 3_4F" xfId="15810"/>
    <cellStyle name="Calculation 2 9 4 5 2 4" xfId="15812"/>
    <cellStyle name="Calculation 2 9 4 5 2_4F" xfId="15807"/>
    <cellStyle name="Calculation 2 9 4 5 3" xfId="4676"/>
    <cellStyle name="Calculation 2 9 4 5 3 2" xfId="11566"/>
    <cellStyle name="Calculation 2 9 4 5 3 2 2" xfId="15815"/>
    <cellStyle name="Calculation 2 9 4 5 3 2_4F" xfId="15814"/>
    <cellStyle name="Calculation 2 9 4 5 3 3" xfId="15816"/>
    <cellStyle name="Calculation 2 9 4 5 3_4F" xfId="15813"/>
    <cellStyle name="Calculation 2 9 4 5 4" xfId="10494"/>
    <cellStyle name="Calculation 2 9 4 5 4 2" xfId="15818"/>
    <cellStyle name="Calculation 2 9 4 5 4_4F" xfId="15817"/>
    <cellStyle name="Calculation 2 9 4 5 5" xfId="15819"/>
    <cellStyle name="Calculation 2 9 4 5_4F" xfId="15806"/>
    <cellStyle name="Calculation 2 9 4 6" xfId="1872"/>
    <cellStyle name="Calculation 2 9 4 6 2" xfId="3514"/>
    <cellStyle name="Calculation 2 9 4 6 2 2" xfId="9853"/>
    <cellStyle name="Calculation 2 9 4 6 2 2 2" xfId="15823"/>
    <cellStyle name="Calculation 2 9 4 6 2 2_4F" xfId="15822"/>
    <cellStyle name="Calculation 2 9 4 6 2 3" xfId="8017"/>
    <cellStyle name="Calculation 2 9 4 6 2 3 2" xfId="15825"/>
    <cellStyle name="Calculation 2 9 4 6 2 3_4F" xfId="15824"/>
    <cellStyle name="Calculation 2 9 4 6 2 4" xfId="15826"/>
    <cellStyle name="Calculation 2 9 4 6 2_4F" xfId="15821"/>
    <cellStyle name="Calculation 2 9 4 6 3" xfId="4927"/>
    <cellStyle name="Calculation 2 9 4 6 3 2" xfId="10350"/>
    <cellStyle name="Calculation 2 9 4 6 3 2 2" xfId="15829"/>
    <cellStyle name="Calculation 2 9 4 6 3 2_4F" xfId="15828"/>
    <cellStyle name="Calculation 2 9 4 6 3 3" xfId="15830"/>
    <cellStyle name="Calculation 2 9 4 6 3_4F" xfId="15827"/>
    <cellStyle name="Calculation 2 9 4 6 4" xfId="8690"/>
    <cellStyle name="Calculation 2 9 4 6 4 2" xfId="15832"/>
    <cellStyle name="Calculation 2 9 4 6 4_4F" xfId="15831"/>
    <cellStyle name="Calculation 2 9 4 6 5" xfId="15833"/>
    <cellStyle name="Calculation 2 9 4 6_4F" xfId="15820"/>
    <cellStyle name="Calculation 2 9 4 7" xfId="2264"/>
    <cellStyle name="Calculation 2 9 4 7 2" xfId="8609"/>
    <cellStyle name="Calculation 2 9 4 7 2 2" xfId="15836"/>
    <cellStyle name="Calculation 2 9 4 7 2_4F" xfId="15835"/>
    <cellStyle name="Calculation 2 9 4 7 3" xfId="8051"/>
    <cellStyle name="Calculation 2 9 4 7 3 2" xfId="15838"/>
    <cellStyle name="Calculation 2 9 4 7 3_4F" xfId="15837"/>
    <cellStyle name="Calculation 2 9 4 7 4" xfId="15839"/>
    <cellStyle name="Calculation 2 9 4 7_4F" xfId="15834"/>
    <cellStyle name="Calculation 2 9 4 8" xfId="3632"/>
    <cellStyle name="Calculation 2 9 4 8 2" xfId="11317"/>
    <cellStyle name="Calculation 2 9 4 8 2 2" xfId="15842"/>
    <cellStyle name="Calculation 2 9 4 8 2_4F" xfId="15841"/>
    <cellStyle name="Calculation 2 9 4 8 3" xfId="15843"/>
    <cellStyle name="Calculation 2 9 4 8_4F" xfId="15840"/>
    <cellStyle name="Calculation 2 9 4 9" xfId="12020"/>
    <cellStyle name="Calculation 2 9 4 9 2" xfId="15845"/>
    <cellStyle name="Calculation 2 9 4 9_4F" xfId="15844"/>
    <cellStyle name="Calculation 2 9 4_4F" xfId="15762"/>
    <cellStyle name="Calculation 2 9 5" xfId="619"/>
    <cellStyle name="Calculation 2 9 5 10" xfId="15847"/>
    <cellStyle name="Calculation 2 9 5 2" xfId="884"/>
    <cellStyle name="Calculation 2 9 5 2 2" xfId="2562"/>
    <cellStyle name="Calculation 2 9 5 2 2 2" xfId="8904"/>
    <cellStyle name="Calculation 2 9 5 2 2 2 2" xfId="15851"/>
    <cellStyle name="Calculation 2 9 5 2 2 2_4F" xfId="15850"/>
    <cellStyle name="Calculation 2 9 5 2 2 3" xfId="10946"/>
    <cellStyle name="Calculation 2 9 5 2 2 3 2" xfId="15853"/>
    <cellStyle name="Calculation 2 9 5 2 2 3_4F" xfId="15852"/>
    <cellStyle name="Calculation 2 9 5 2 2 4" xfId="15854"/>
    <cellStyle name="Calculation 2 9 5 2 2_4F" xfId="15849"/>
    <cellStyle name="Calculation 2 9 5 2 3" xfId="3939"/>
    <cellStyle name="Calculation 2 9 5 2 3 2" xfId="11610"/>
    <cellStyle name="Calculation 2 9 5 2 3 2 2" xfId="15857"/>
    <cellStyle name="Calculation 2 9 5 2 3 2_4F" xfId="15856"/>
    <cellStyle name="Calculation 2 9 5 2 3 3" xfId="15858"/>
    <cellStyle name="Calculation 2 9 5 2 3_4F" xfId="15855"/>
    <cellStyle name="Calculation 2 9 5 2 4" xfId="7032"/>
    <cellStyle name="Calculation 2 9 5 2 4 2" xfId="15860"/>
    <cellStyle name="Calculation 2 9 5 2 4_4F" xfId="15859"/>
    <cellStyle name="Calculation 2 9 5 2 5" xfId="15861"/>
    <cellStyle name="Calculation 2 9 5 2_4F" xfId="15848"/>
    <cellStyle name="Calculation 2 9 5 3" xfId="1158"/>
    <cellStyle name="Calculation 2 9 5 3 2" xfId="2827"/>
    <cellStyle name="Calculation 2 9 5 3 2 2" xfId="9169"/>
    <cellStyle name="Calculation 2 9 5 3 2 2 2" xfId="15865"/>
    <cellStyle name="Calculation 2 9 5 3 2 2_4F" xfId="15864"/>
    <cellStyle name="Calculation 2 9 5 3 2 3" xfId="9542"/>
    <cellStyle name="Calculation 2 9 5 3 2 3 2" xfId="15867"/>
    <cellStyle name="Calculation 2 9 5 3 2 3_4F" xfId="15866"/>
    <cellStyle name="Calculation 2 9 5 3 2 4" xfId="15868"/>
    <cellStyle name="Calculation 2 9 5 3 2_4F" xfId="15863"/>
    <cellStyle name="Calculation 2 9 5 3 3" xfId="4213"/>
    <cellStyle name="Calculation 2 9 5 3 3 2" xfId="7940"/>
    <cellStyle name="Calculation 2 9 5 3 3 2 2" xfId="15871"/>
    <cellStyle name="Calculation 2 9 5 3 3 2_4F" xfId="15870"/>
    <cellStyle name="Calculation 2 9 5 3 3 3" xfId="15872"/>
    <cellStyle name="Calculation 2 9 5 3 3_4F" xfId="15869"/>
    <cellStyle name="Calculation 2 9 5 3 4" xfId="11038"/>
    <cellStyle name="Calculation 2 9 5 3 4 2" xfId="15874"/>
    <cellStyle name="Calculation 2 9 5 3 4_4F" xfId="15873"/>
    <cellStyle name="Calculation 2 9 5 3 5" xfId="15875"/>
    <cellStyle name="Calculation 2 9 5 3_4F" xfId="15862"/>
    <cellStyle name="Calculation 2 9 5 4" xfId="1408"/>
    <cellStyle name="Calculation 2 9 5 4 2" xfId="3065"/>
    <cellStyle name="Calculation 2 9 5 4 2 2" xfId="9406"/>
    <cellStyle name="Calculation 2 9 5 4 2 2 2" xfId="15879"/>
    <cellStyle name="Calculation 2 9 5 4 2 2_4F" xfId="15878"/>
    <cellStyle name="Calculation 2 9 5 4 2 3" xfId="9585"/>
    <cellStyle name="Calculation 2 9 5 4 2 3 2" xfId="15881"/>
    <cellStyle name="Calculation 2 9 5 4 2 3_4F" xfId="15880"/>
    <cellStyle name="Calculation 2 9 5 4 2 4" xfId="15882"/>
    <cellStyle name="Calculation 2 9 5 4 2_4F" xfId="15877"/>
    <cellStyle name="Calculation 2 9 5 4 3" xfId="4463"/>
    <cellStyle name="Calculation 2 9 5 4 3 2" xfId="12384"/>
    <cellStyle name="Calculation 2 9 5 4 3 2 2" xfId="15885"/>
    <cellStyle name="Calculation 2 9 5 4 3 2_4F" xfId="15884"/>
    <cellStyle name="Calculation 2 9 5 4 3 3" xfId="15886"/>
    <cellStyle name="Calculation 2 9 5 4 3_4F" xfId="15883"/>
    <cellStyle name="Calculation 2 9 5 4 4" xfId="7236"/>
    <cellStyle name="Calculation 2 9 5 4 4 2" xfId="15888"/>
    <cellStyle name="Calculation 2 9 5 4 4_4F" xfId="15887"/>
    <cellStyle name="Calculation 2 9 5 4 5" xfId="15889"/>
    <cellStyle name="Calculation 2 9 5 4_4F" xfId="15876"/>
    <cellStyle name="Calculation 2 9 5 5" xfId="1663"/>
    <cellStyle name="Calculation 2 9 5 5 2" xfId="3311"/>
    <cellStyle name="Calculation 2 9 5 5 2 2" xfId="9652"/>
    <cellStyle name="Calculation 2 9 5 5 2 2 2" xfId="15893"/>
    <cellStyle name="Calculation 2 9 5 5 2 2_4F" xfId="15892"/>
    <cellStyle name="Calculation 2 9 5 5 2 3" xfId="8006"/>
    <cellStyle name="Calculation 2 9 5 5 2 3 2" xfId="15895"/>
    <cellStyle name="Calculation 2 9 5 5 2 3_4F" xfId="15894"/>
    <cellStyle name="Calculation 2 9 5 5 2 4" xfId="15896"/>
    <cellStyle name="Calculation 2 9 5 5 2_4F" xfId="15891"/>
    <cellStyle name="Calculation 2 9 5 5 3" xfId="4718"/>
    <cellStyle name="Calculation 2 9 5 5 3 2" xfId="12425"/>
    <cellStyle name="Calculation 2 9 5 5 3 2 2" xfId="15899"/>
    <cellStyle name="Calculation 2 9 5 5 3 2_4F" xfId="15898"/>
    <cellStyle name="Calculation 2 9 5 5 3 3" xfId="15900"/>
    <cellStyle name="Calculation 2 9 5 5 3_4F" xfId="15897"/>
    <cellStyle name="Calculation 2 9 5 5 4" xfId="10721"/>
    <cellStyle name="Calculation 2 9 5 5 4 2" xfId="15902"/>
    <cellStyle name="Calculation 2 9 5 5 4_4F" xfId="15901"/>
    <cellStyle name="Calculation 2 9 5 5 5" xfId="15903"/>
    <cellStyle name="Calculation 2 9 5 5_4F" xfId="15890"/>
    <cellStyle name="Calculation 2 9 5 6" xfId="1914"/>
    <cellStyle name="Calculation 2 9 5 6 2" xfId="3554"/>
    <cellStyle name="Calculation 2 9 5 6 2 2" xfId="9892"/>
    <cellStyle name="Calculation 2 9 5 6 2 2 2" xfId="15907"/>
    <cellStyle name="Calculation 2 9 5 6 2 2_4F" xfId="15906"/>
    <cellStyle name="Calculation 2 9 5 6 2 3" xfId="7861"/>
    <cellStyle name="Calculation 2 9 5 6 2 3 2" xfId="15909"/>
    <cellStyle name="Calculation 2 9 5 6 2 3_4F" xfId="15908"/>
    <cellStyle name="Calculation 2 9 5 6 2 4" xfId="15910"/>
    <cellStyle name="Calculation 2 9 5 6 2_4F" xfId="15905"/>
    <cellStyle name="Calculation 2 9 5 6 3" xfId="4969"/>
    <cellStyle name="Calculation 2 9 5 6 3 2" xfId="12654"/>
    <cellStyle name="Calculation 2 9 5 6 3 2 2" xfId="15913"/>
    <cellStyle name="Calculation 2 9 5 6 3 2_4F" xfId="15912"/>
    <cellStyle name="Calculation 2 9 5 6 3 3" xfId="15914"/>
    <cellStyle name="Calculation 2 9 5 6 3_4F" xfId="15911"/>
    <cellStyle name="Calculation 2 9 5 6 4" xfId="7115"/>
    <cellStyle name="Calculation 2 9 5 6 4 2" xfId="15916"/>
    <cellStyle name="Calculation 2 9 5 6 4_4F" xfId="15915"/>
    <cellStyle name="Calculation 2 9 5 6 5" xfId="15917"/>
    <cellStyle name="Calculation 2 9 5 6_4F" xfId="15904"/>
    <cellStyle name="Calculation 2 9 5 7" xfId="2306"/>
    <cellStyle name="Calculation 2 9 5 7 2" xfId="8650"/>
    <cellStyle name="Calculation 2 9 5 7 2 2" xfId="15920"/>
    <cellStyle name="Calculation 2 9 5 7 2_4F" xfId="15919"/>
    <cellStyle name="Calculation 2 9 5 7 3" xfId="7639"/>
    <cellStyle name="Calculation 2 9 5 7 3 2" xfId="15922"/>
    <cellStyle name="Calculation 2 9 5 7 3_4F" xfId="15921"/>
    <cellStyle name="Calculation 2 9 5 7 4" xfId="15923"/>
    <cellStyle name="Calculation 2 9 5 7_4F" xfId="15918"/>
    <cellStyle name="Calculation 2 9 5 8" xfId="3674"/>
    <cellStyle name="Calculation 2 9 5 8 2" xfId="11960"/>
    <cellStyle name="Calculation 2 9 5 8 2 2" xfId="15926"/>
    <cellStyle name="Calculation 2 9 5 8 2_4F" xfId="15925"/>
    <cellStyle name="Calculation 2 9 5 8 3" xfId="15927"/>
    <cellStyle name="Calculation 2 9 5 8_4F" xfId="15924"/>
    <cellStyle name="Calculation 2 9 5 9" xfId="11901"/>
    <cellStyle name="Calculation 2 9 5 9 2" xfId="15929"/>
    <cellStyle name="Calculation 2 9 5 9_4F" xfId="15928"/>
    <cellStyle name="Calculation 2 9 5_4F" xfId="15846"/>
    <cellStyle name="Calculation 2 9 6" xfId="435"/>
    <cellStyle name="Calculation 2 9 6 2" xfId="2125"/>
    <cellStyle name="Calculation 2 9 6 2 2" xfId="8471"/>
    <cellStyle name="Calculation 2 9 6 2 2 2" xfId="15933"/>
    <cellStyle name="Calculation 2 9 6 2 2_4F" xfId="15932"/>
    <cellStyle name="Calculation 2 9 6 2 3" xfId="12232"/>
    <cellStyle name="Calculation 2 9 6 2 3 2" xfId="15935"/>
    <cellStyle name="Calculation 2 9 6 2 3_4F" xfId="15934"/>
    <cellStyle name="Calculation 2 9 6 2 4" xfId="15936"/>
    <cellStyle name="Calculation 2 9 6 2_4F" xfId="15931"/>
    <cellStyle name="Calculation 2 9 6 3" xfId="2445"/>
    <cellStyle name="Calculation 2 9 6 3 2" xfId="9940"/>
    <cellStyle name="Calculation 2 9 6 3 2 2" xfId="15939"/>
    <cellStyle name="Calculation 2 9 6 3 2_4F" xfId="15938"/>
    <cellStyle name="Calculation 2 9 6 3 3" xfId="15940"/>
    <cellStyle name="Calculation 2 9 6 3_4F" xfId="15937"/>
    <cellStyle name="Calculation 2 9 6 4" xfId="7233"/>
    <cellStyle name="Calculation 2 9 6 4 2" xfId="15942"/>
    <cellStyle name="Calculation 2 9 6 4_4F" xfId="15941"/>
    <cellStyle name="Calculation 2 9 6 5" xfId="15943"/>
    <cellStyle name="Calculation 2 9 6_4F" xfId="15930"/>
    <cellStyle name="Calculation 2 9 7" xfId="699"/>
    <cellStyle name="Calculation 2 9 7 2" xfId="2382"/>
    <cellStyle name="Calculation 2 9 7 2 2" xfId="8726"/>
    <cellStyle name="Calculation 2 9 7 2 2 2" xfId="15947"/>
    <cellStyle name="Calculation 2 9 7 2 2_4F" xfId="15946"/>
    <cellStyle name="Calculation 2 9 7 2 3" xfId="10407"/>
    <cellStyle name="Calculation 2 9 7 2 3 2" xfId="15949"/>
    <cellStyle name="Calculation 2 9 7 2 3_4F" xfId="15948"/>
    <cellStyle name="Calculation 2 9 7 2 4" xfId="15950"/>
    <cellStyle name="Calculation 2 9 7 2_4F" xfId="15945"/>
    <cellStyle name="Calculation 2 9 7 3" xfId="3754"/>
    <cellStyle name="Calculation 2 9 7 3 2" xfId="6928"/>
    <cellStyle name="Calculation 2 9 7 3 2 2" xfId="15953"/>
    <cellStyle name="Calculation 2 9 7 3 2_4F" xfId="15952"/>
    <cellStyle name="Calculation 2 9 7 3 3" xfId="15954"/>
    <cellStyle name="Calculation 2 9 7 3_4F" xfId="15951"/>
    <cellStyle name="Calculation 2 9 7 4" xfId="11202"/>
    <cellStyle name="Calculation 2 9 7 4 2" xfId="15956"/>
    <cellStyle name="Calculation 2 9 7 4_4F" xfId="15955"/>
    <cellStyle name="Calculation 2 9 7 5" xfId="15957"/>
    <cellStyle name="Calculation 2 9 7_4F" xfId="15944"/>
    <cellStyle name="Calculation 2 9 8" xfId="973"/>
    <cellStyle name="Calculation 2 9 8 2" xfId="2647"/>
    <cellStyle name="Calculation 2 9 8 2 2" xfId="8989"/>
    <cellStyle name="Calculation 2 9 8 2 2 2" xfId="15961"/>
    <cellStyle name="Calculation 2 9 8 2 2_4F" xfId="15960"/>
    <cellStyle name="Calculation 2 9 8 2 3" xfId="9959"/>
    <cellStyle name="Calculation 2 9 8 2 3 2" xfId="15963"/>
    <cellStyle name="Calculation 2 9 8 2 3_4F" xfId="15962"/>
    <cellStyle name="Calculation 2 9 8 2 4" xfId="15964"/>
    <cellStyle name="Calculation 2 9 8 2_4F" xfId="15959"/>
    <cellStyle name="Calculation 2 9 8 3" xfId="4028"/>
    <cellStyle name="Calculation 2 9 8 3 2" xfId="7798"/>
    <cellStyle name="Calculation 2 9 8 3 2 2" xfId="15967"/>
    <cellStyle name="Calculation 2 9 8 3 2_4F" xfId="15966"/>
    <cellStyle name="Calculation 2 9 8 3 3" xfId="15968"/>
    <cellStyle name="Calculation 2 9 8 3_4F" xfId="15965"/>
    <cellStyle name="Calculation 2 9 8 4" xfId="7392"/>
    <cellStyle name="Calculation 2 9 8 4 2" xfId="15970"/>
    <cellStyle name="Calculation 2 9 8 4_4F" xfId="15969"/>
    <cellStyle name="Calculation 2 9 8 5" xfId="15971"/>
    <cellStyle name="Calculation 2 9 8_4F" xfId="15958"/>
    <cellStyle name="Calculation 2 9 9" xfId="1223"/>
    <cellStyle name="Calculation 2 9 9 2" xfId="2888"/>
    <cellStyle name="Calculation 2 9 9 2 2" xfId="9230"/>
    <cellStyle name="Calculation 2 9 9 2 2 2" xfId="15975"/>
    <cellStyle name="Calculation 2 9 9 2 2_4F" xfId="15974"/>
    <cellStyle name="Calculation 2 9 9 2 3" xfId="10151"/>
    <cellStyle name="Calculation 2 9 9 2 3 2" xfId="15977"/>
    <cellStyle name="Calculation 2 9 9 2 3_4F" xfId="15976"/>
    <cellStyle name="Calculation 2 9 9 2 4" xfId="15978"/>
    <cellStyle name="Calculation 2 9 9 2_4F" xfId="15973"/>
    <cellStyle name="Calculation 2 9 9 3" xfId="4278"/>
    <cellStyle name="Calculation 2 9 9 3 2" xfId="7671"/>
    <cellStyle name="Calculation 2 9 9 3 2 2" xfId="15981"/>
    <cellStyle name="Calculation 2 9 9 3 2_4F" xfId="15980"/>
    <cellStyle name="Calculation 2 9 9 3 3" xfId="15982"/>
    <cellStyle name="Calculation 2 9 9 3_4F" xfId="15979"/>
    <cellStyle name="Calculation 2 9 9 4" xfId="11919"/>
    <cellStyle name="Calculation 2 9 9 4 2" xfId="15984"/>
    <cellStyle name="Calculation 2 9 9 4_4F" xfId="15983"/>
    <cellStyle name="Calculation 2 9 9 5" xfId="15985"/>
    <cellStyle name="Calculation 2 9 9_4F" xfId="15972"/>
    <cellStyle name="Calculation 2 9_4F" xfId="15552"/>
    <cellStyle name="Calculation 2_Table 2D depn" xfId="15986"/>
    <cellStyle name="Calculation 3" xfId="26"/>
    <cellStyle name="Calculation 3 10" xfId="15988"/>
    <cellStyle name="Calculation 3 11" xfId="15989"/>
    <cellStyle name="Calculation 3 12" xfId="15990"/>
    <cellStyle name="Calculation 3 13" xfId="15991"/>
    <cellStyle name="Calculation 3 14" xfId="15992"/>
    <cellStyle name="Calculation 3 2" xfId="15993"/>
    <cellStyle name="Calculation 3 2 10" xfId="15994"/>
    <cellStyle name="Calculation 3 2 2" xfId="15995"/>
    <cellStyle name="Calculation 3 2 3" xfId="15996"/>
    <cellStyle name="Calculation 3 2 4" xfId="15997"/>
    <cellStyle name="Calculation 3 2 5" xfId="15998"/>
    <cellStyle name="Calculation 3 2 6" xfId="15999"/>
    <cellStyle name="Calculation 3 2 7" xfId="16000"/>
    <cellStyle name="Calculation 3 2 8" xfId="16001"/>
    <cellStyle name="Calculation 3 2 9" xfId="16002"/>
    <cellStyle name="Calculation 3 3" xfId="16003"/>
    <cellStyle name="Calculation 3 3 10" xfId="16004"/>
    <cellStyle name="Calculation 3 3 2" xfId="16005"/>
    <cellStyle name="Calculation 3 3 3" xfId="16006"/>
    <cellStyle name="Calculation 3 3 4" xfId="16007"/>
    <cellStyle name="Calculation 3 3 5" xfId="16008"/>
    <cellStyle name="Calculation 3 3 6" xfId="16009"/>
    <cellStyle name="Calculation 3 3 7" xfId="16010"/>
    <cellStyle name="Calculation 3 3 8" xfId="16011"/>
    <cellStyle name="Calculation 3 3 9" xfId="16012"/>
    <cellStyle name="Calculation 3 4" xfId="16013"/>
    <cellStyle name="Calculation 3 5" xfId="16014"/>
    <cellStyle name="Calculation 3 6" xfId="16015"/>
    <cellStyle name="Calculation 3 7" xfId="16016"/>
    <cellStyle name="Calculation 3 8" xfId="16017"/>
    <cellStyle name="Calculation 3 9" xfId="16018"/>
    <cellStyle name="Calculation 3_4F" xfId="15987"/>
    <cellStyle name="Calculation 4" xfId="27"/>
    <cellStyle name="Calculation 4 10" xfId="16020"/>
    <cellStyle name="Calculation 4 11" xfId="16021"/>
    <cellStyle name="Calculation 4 12" xfId="16022"/>
    <cellStyle name="Calculation 4 13" xfId="16023"/>
    <cellStyle name="Calculation 4 14" xfId="16024"/>
    <cellStyle name="Calculation 4 2" xfId="16025"/>
    <cellStyle name="Calculation 4 2 10" xfId="16026"/>
    <cellStyle name="Calculation 4 2 2" xfId="16027"/>
    <cellStyle name="Calculation 4 2 3" xfId="16028"/>
    <cellStyle name="Calculation 4 2 4" xfId="16029"/>
    <cellStyle name="Calculation 4 2 5" xfId="16030"/>
    <cellStyle name="Calculation 4 2 6" xfId="16031"/>
    <cellStyle name="Calculation 4 2 7" xfId="16032"/>
    <cellStyle name="Calculation 4 2 8" xfId="16033"/>
    <cellStyle name="Calculation 4 2 9" xfId="16034"/>
    <cellStyle name="Calculation 4 3" xfId="16035"/>
    <cellStyle name="Calculation 4 3 10" xfId="16036"/>
    <cellStyle name="Calculation 4 3 2" xfId="16037"/>
    <cellStyle name="Calculation 4 3 3" xfId="16038"/>
    <cellStyle name="Calculation 4 3 4" xfId="16039"/>
    <cellStyle name="Calculation 4 3 5" xfId="16040"/>
    <cellStyle name="Calculation 4 3 6" xfId="16041"/>
    <cellStyle name="Calculation 4 3 7" xfId="16042"/>
    <cellStyle name="Calculation 4 3 8" xfId="16043"/>
    <cellStyle name="Calculation 4 3 9" xfId="16044"/>
    <cellStyle name="Calculation 4 4" xfId="16045"/>
    <cellStyle name="Calculation 4 5" xfId="16046"/>
    <cellStyle name="Calculation 4 6" xfId="16047"/>
    <cellStyle name="Calculation 4 7" xfId="16048"/>
    <cellStyle name="Calculation 4 8" xfId="16049"/>
    <cellStyle name="Calculation 4 9" xfId="16050"/>
    <cellStyle name="Calculation 4_4F" xfId="16019"/>
    <cellStyle name="Calculation 5" xfId="28"/>
    <cellStyle name="Calculation 5 10" xfId="16052"/>
    <cellStyle name="Calculation 5 11" xfId="16053"/>
    <cellStyle name="Calculation 5 12" xfId="16054"/>
    <cellStyle name="Calculation 5 13" xfId="16055"/>
    <cellStyle name="Calculation 5 14" xfId="16056"/>
    <cellStyle name="Calculation 5 2" xfId="16057"/>
    <cellStyle name="Calculation 5 2 10" xfId="16058"/>
    <cellStyle name="Calculation 5 2 2" xfId="16059"/>
    <cellStyle name="Calculation 5 2 3" xfId="16060"/>
    <cellStyle name="Calculation 5 2 4" xfId="16061"/>
    <cellStyle name="Calculation 5 2 5" xfId="16062"/>
    <cellStyle name="Calculation 5 2 6" xfId="16063"/>
    <cellStyle name="Calculation 5 2 7" xfId="16064"/>
    <cellStyle name="Calculation 5 2 8" xfId="16065"/>
    <cellStyle name="Calculation 5 2 9" xfId="16066"/>
    <cellStyle name="Calculation 5 3" xfId="16067"/>
    <cellStyle name="Calculation 5 3 10" xfId="16068"/>
    <cellStyle name="Calculation 5 3 2" xfId="16069"/>
    <cellStyle name="Calculation 5 3 3" xfId="16070"/>
    <cellStyle name="Calculation 5 3 4" xfId="16071"/>
    <cellStyle name="Calculation 5 3 5" xfId="16072"/>
    <cellStyle name="Calculation 5 3 6" xfId="16073"/>
    <cellStyle name="Calculation 5 3 7" xfId="16074"/>
    <cellStyle name="Calculation 5 3 8" xfId="16075"/>
    <cellStyle name="Calculation 5 3 9" xfId="16076"/>
    <cellStyle name="Calculation 5 4" xfId="16077"/>
    <cellStyle name="Calculation 5 5" xfId="16078"/>
    <cellStyle name="Calculation 5 6" xfId="16079"/>
    <cellStyle name="Calculation 5 7" xfId="16080"/>
    <cellStyle name="Calculation 5 8" xfId="16081"/>
    <cellStyle name="Calculation 5 9" xfId="16082"/>
    <cellStyle name="Calculation 5_4F" xfId="16051"/>
    <cellStyle name="Calculation 6" xfId="29"/>
    <cellStyle name="Calculation 6 10" xfId="16084"/>
    <cellStyle name="Calculation 6 11" xfId="16085"/>
    <cellStyle name="Calculation 6 12" xfId="16086"/>
    <cellStyle name="Calculation 6 13" xfId="16087"/>
    <cellStyle name="Calculation 6 14" xfId="16088"/>
    <cellStyle name="Calculation 6 2" xfId="16089"/>
    <cellStyle name="Calculation 6 2 10" xfId="16090"/>
    <cellStyle name="Calculation 6 2 2" xfId="16091"/>
    <cellStyle name="Calculation 6 2 3" xfId="16092"/>
    <cellStyle name="Calculation 6 2 4" xfId="16093"/>
    <cellStyle name="Calculation 6 2 5" xfId="16094"/>
    <cellStyle name="Calculation 6 2 6" xfId="16095"/>
    <cellStyle name="Calculation 6 2 7" xfId="16096"/>
    <cellStyle name="Calculation 6 2 8" xfId="16097"/>
    <cellStyle name="Calculation 6 2 9" xfId="16098"/>
    <cellStyle name="Calculation 6 3" xfId="16099"/>
    <cellStyle name="Calculation 6 3 10" xfId="16100"/>
    <cellStyle name="Calculation 6 3 2" xfId="16101"/>
    <cellStyle name="Calculation 6 3 3" xfId="16102"/>
    <cellStyle name="Calculation 6 3 4" xfId="16103"/>
    <cellStyle name="Calculation 6 3 5" xfId="16104"/>
    <cellStyle name="Calculation 6 3 6" xfId="16105"/>
    <cellStyle name="Calculation 6 3 7" xfId="16106"/>
    <cellStyle name="Calculation 6 3 8" xfId="16107"/>
    <cellStyle name="Calculation 6 3 9" xfId="16108"/>
    <cellStyle name="Calculation 6 4" xfId="16109"/>
    <cellStyle name="Calculation 6 5" xfId="16110"/>
    <cellStyle name="Calculation 6 6" xfId="16111"/>
    <cellStyle name="Calculation 6 7" xfId="16112"/>
    <cellStyle name="Calculation 6 8" xfId="16113"/>
    <cellStyle name="Calculation 6 9" xfId="16114"/>
    <cellStyle name="Calculation 6_4F" xfId="16083"/>
    <cellStyle name="Calculation 7" xfId="30"/>
    <cellStyle name="Calculation 7 10" xfId="16116"/>
    <cellStyle name="Calculation 7 11" xfId="16117"/>
    <cellStyle name="Calculation 7 12" xfId="16118"/>
    <cellStyle name="Calculation 7 13" xfId="16119"/>
    <cellStyle name="Calculation 7 14" xfId="16120"/>
    <cellStyle name="Calculation 7 2" xfId="16121"/>
    <cellStyle name="Calculation 7 2 10" xfId="16122"/>
    <cellStyle name="Calculation 7 2 2" xfId="16123"/>
    <cellStyle name="Calculation 7 2 3" xfId="16124"/>
    <cellStyle name="Calculation 7 2 4" xfId="16125"/>
    <cellStyle name="Calculation 7 2 5" xfId="16126"/>
    <cellStyle name="Calculation 7 2 6" xfId="16127"/>
    <cellStyle name="Calculation 7 2 7" xfId="16128"/>
    <cellStyle name="Calculation 7 2 8" xfId="16129"/>
    <cellStyle name="Calculation 7 2 9" xfId="16130"/>
    <cellStyle name="Calculation 7 3" xfId="16131"/>
    <cellStyle name="Calculation 7 3 10" xfId="16132"/>
    <cellStyle name="Calculation 7 3 2" xfId="16133"/>
    <cellStyle name="Calculation 7 3 3" xfId="16134"/>
    <cellStyle name="Calculation 7 3 4" xfId="16135"/>
    <cellStyle name="Calculation 7 3 5" xfId="16136"/>
    <cellStyle name="Calculation 7 3 6" xfId="16137"/>
    <cellStyle name="Calculation 7 3 7" xfId="16138"/>
    <cellStyle name="Calculation 7 3 8" xfId="16139"/>
    <cellStyle name="Calculation 7 3 9" xfId="16140"/>
    <cellStyle name="Calculation 7 4" xfId="16141"/>
    <cellStyle name="Calculation 7 5" xfId="16142"/>
    <cellStyle name="Calculation 7 6" xfId="16143"/>
    <cellStyle name="Calculation 7 7" xfId="16144"/>
    <cellStyle name="Calculation 7 8" xfId="16145"/>
    <cellStyle name="Calculation 7 9" xfId="16146"/>
    <cellStyle name="Calculation 7_4F" xfId="16115"/>
    <cellStyle name="Calculation 8" xfId="31"/>
    <cellStyle name="Calculation 8 10" xfId="16148"/>
    <cellStyle name="Calculation 8 11" xfId="16149"/>
    <cellStyle name="Calculation 8 12" xfId="16150"/>
    <cellStyle name="Calculation 8 13" xfId="16151"/>
    <cellStyle name="Calculation 8 14" xfId="16152"/>
    <cellStyle name="Calculation 8 2" xfId="16153"/>
    <cellStyle name="Calculation 8 2 10" xfId="16154"/>
    <cellStyle name="Calculation 8 2 2" xfId="16155"/>
    <cellStyle name="Calculation 8 2 3" xfId="16156"/>
    <cellStyle name="Calculation 8 2 4" xfId="16157"/>
    <cellStyle name="Calculation 8 2 5" xfId="16158"/>
    <cellStyle name="Calculation 8 2 6" xfId="16159"/>
    <cellStyle name="Calculation 8 2 7" xfId="16160"/>
    <cellStyle name="Calculation 8 2 8" xfId="16161"/>
    <cellStyle name="Calculation 8 2 9" xfId="16162"/>
    <cellStyle name="Calculation 8 3" xfId="16163"/>
    <cellStyle name="Calculation 8 3 10" xfId="16164"/>
    <cellStyle name="Calculation 8 3 2" xfId="16165"/>
    <cellStyle name="Calculation 8 3 3" xfId="16166"/>
    <cellStyle name="Calculation 8 3 4" xfId="16167"/>
    <cellStyle name="Calculation 8 3 5" xfId="16168"/>
    <cellStyle name="Calculation 8 3 6" xfId="16169"/>
    <cellStyle name="Calculation 8 3 7" xfId="16170"/>
    <cellStyle name="Calculation 8 3 8" xfId="16171"/>
    <cellStyle name="Calculation 8 3 9" xfId="16172"/>
    <cellStyle name="Calculation 8 4" xfId="16173"/>
    <cellStyle name="Calculation 8 5" xfId="16174"/>
    <cellStyle name="Calculation 8 6" xfId="16175"/>
    <cellStyle name="Calculation 8 7" xfId="16176"/>
    <cellStyle name="Calculation 8 8" xfId="16177"/>
    <cellStyle name="Calculation 8 9" xfId="16178"/>
    <cellStyle name="Calculation 8_4F" xfId="16147"/>
    <cellStyle name="Calculation 9" xfId="32"/>
    <cellStyle name="Calculation 9 10" xfId="16180"/>
    <cellStyle name="Calculation 9 11" xfId="16181"/>
    <cellStyle name="Calculation 9 12" xfId="16182"/>
    <cellStyle name="Calculation 9 13" xfId="16183"/>
    <cellStyle name="Calculation 9 14" xfId="16184"/>
    <cellStyle name="Calculation 9 2" xfId="16185"/>
    <cellStyle name="Calculation 9 2 10" xfId="16186"/>
    <cellStyle name="Calculation 9 2 2" xfId="16187"/>
    <cellStyle name="Calculation 9 2 3" xfId="16188"/>
    <cellStyle name="Calculation 9 2 4" xfId="16189"/>
    <cellStyle name="Calculation 9 2 5" xfId="16190"/>
    <cellStyle name="Calculation 9 2 6" xfId="16191"/>
    <cellStyle name="Calculation 9 2 7" xfId="16192"/>
    <cellStyle name="Calculation 9 2 8" xfId="16193"/>
    <cellStyle name="Calculation 9 2 9" xfId="16194"/>
    <cellStyle name="Calculation 9 3" xfId="16195"/>
    <cellStyle name="Calculation 9 3 10" xfId="16196"/>
    <cellStyle name="Calculation 9 3 2" xfId="16197"/>
    <cellStyle name="Calculation 9 3 3" xfId="16198"/>
    <cellStyle name="Calculation 9 3 4" xfId="16199"/>
    <cellStyle name="Calculation 9 3 5" xfId="16200"/>
    <cellStyle name="Calculation 9 3 6" xfId="16201"/>
    <cellStyle name="Calculation 9 3 7" xfId="16202"/>
    <cellStyle name="Calculation 9 3 8" xfId="16203"/>
    <cellStyle name="Calculation 9 3 9" xfId="16204"/>
    <cellStyle name="Calculation 9 4" xfId="16205"/>
    <cellStyle name="Calculation 9 5" xfId="16206"/>
    <cellStyle name="Calculation 9 6" xfId="16207"/>
    <cellStyle name="Calculation 9 7" xfId="16208"/>
    <cellStyle name="Calculation 9 8" xfId="16209"/>
    <cellStyle name="Calculation 9 9" xfId="16210"/>
    <cellStyle name="Calculation 9_4F" xfId="16179"/>
    <cellStyle name="cf1" xfId="6087"/>
    <cellStyle name="Check Cell 2" xfId="234"/>
    <cellStyle name="Comma" xfId="1" builtinId="3"/>
    <cellStyle name="Comma ()" xfId="5020"/>
    <cellStyle name="Comma 10" xfId="5018"/>
    <cellStyle name="Comma 10 2" xfId="5021"/>
    <cellStyle name="Comma 10 2 2" xfId="24841"/>
    <cellStyle name="Comma 10 3" xfId="5022"/>
    <cellStyle name="Comma 10 3 2" xfId="24842"/>
    <cellStyle name="Comma 10 4" xfId="5023"/>
    <cellStyle name="Comma 10 4 2" xfId="24843"/>
    <cellStyle name="Comma 10 5" xfId="5024"/>
    <cellStyle name="Comma 10 5 2" xfId="24844"/>
    <cellStyle name="Comma 10 6" xfId="5025"/>
    <cellStyle name="Comma 10 6 2" xfId="24845"/>
    <cellStyle name="Comma 10 7" xfId="5026"/>
    <cellStyle name="Comma 10 7 2" xfId="24846"/>
    <cellStyle name="Comma 10 8" xfId="24839"/>
    <cellStyle name="Comma 10_4F" xfId="16211"/>
    <cellStyle name="Comma 11" xfId="5027"/>
    <cellStyle name="Comma 11 2" xfId="5028"/>
    <cellStyle name="Comma 11 2 2" xfId="24848"/>
    <cellStyle name="Comma 11 3" xfId="5029"/>
    <cellStyle name="Comma 11 3 2" xfId="24849"/>
    <cellStyle name="Comma 11 4" xfId="5030"/>
    <cellStyle name="Comma 11 4 2" xfId="24850"/>
    <cellStyle name="Comma 11 5" xfId="5031"/>
    <cellStyle name="Comma 11 5 2" xfId="24851"/>
    <cellStyle name="Comma 11 6" xfId="5032"/>
    <cellStyle name="Comma 11 6 2" xfId="24852"/>
    <cellStyle name="Comma 11 7" xfId="5033"/>
    <cellStyle name="Comma 11 7 2" xfId="24853"/>
    <cellStyle name="Comma 11 8" xfId="24847"/>
    <cellStyle name="Comma 11_4F" xfId="16212"/>
    <cellStyle name="Comma 12" xfId="5034"/>
    <cellStyle name="Comma 12 2" xfId="5035"/>
    <cellStyle name="Comma 12 2 2" xfId="24855"/>
    <cellStyle name="Comma 12 3" xfId="5036"/>
    <cellStyle name="Comma 12 3 2" xfId="24856"/>
    <cellStyle name="Comma 12 4" xfId="5037"/>
    <cellStyle name="Comma 12 4 2" xfId="24857"/>
    <cellStyle name="Comma 12 5" xfId="5038"/>
    <cellStyle name="Comma 12 5 2" xfId="24858"/>
    <cellStyle name="Comma 12 6" xfId="5039"/>
    <cellStyle name="Comma 12 6 2" xfId="24859"/>
    <cellStyle name="Comma 12 7" xfId="5040"/>
    <cellStyle name="Comma 12 7 2" xfId="24860"/>
    <cellStyle name="Comma 12 8" xfId="24854"/>
    <cellStyle name="Comma 12_4F" xfId="16213"/>
    <cellStyle name="Comma 13" xfId="5041"/>
    <cellStyle name="Comma 13 2" xfId="5042"/>
    <cellStyle name="Comma 13 2 2" xfId="24862"/>
    <cellStyle name="Comma 13 3" xfId="5043"/>
    <cellStyle name="Comma 13 3 2" xfId="24863"/>
    <cellStyle name="Comma 13 4" xfId="5044"/>
    <cellStyle name="Comma 13 4 2" xfId="24864"/>
    <cellStyle name="Comma 13 5" xfId="5045"/>
    <cellStyle name="Comma 13 5 2" xfId="24865"/>
    <cellStyle name="Comma 13 6" xfId="5046"/>
    <cellStyle name="Comma 13 6 2" xfId="24866"/>
    <cellStyle name="Comma 13 7" xfId="24861"/>
    <cellStyle name="Comma 13_4F" xfId="16214"/>
    <cellStyle name="Comma 14" xfId="5047"/>
    <cellStyle name="Comma 14 2" xfId="5048"/>
    <cellStyle name="Comma 14 2 2" xfId="24868"/>
    <cellStyle name="Comma 14 3" xfId="5049"/>
    <cellStyle name="Comma 14 3 2" xfId="24869"/>
    <cellStyle name="Comma 14 4" xfId="5050"/>
    <cellStyle name="Comma 14 4 2" xfId="24870"/>
    <cellStyle name="Comma 14 5" xfId="5051"/>
    <cellStyle name="Comma 14 5 2" xfId="24871"/>
    <cellStyle name="Comma 14 6" xfId="5052"/>
    <cellStyle name="Comma 14 6 2" xfId="24872"/>
    <cellStyle name="Comma 14 7" xfId="24867"/>
    <cellStyle name="Comma 14_4F" xfId="16215"/>
    <cellStyle name="Comma 15" xfId="5053"/>
    <cellStyle name="Comma 15 2" xfId="5054"/>
    <cellStyle name="Comma 15 2 2" xfId="24874"/>
    <cellStyle name="Comma 15 3" xfId="5055"/>
    <cellStyle name="Comma 15 3 2" xfId="24875"/>
    <cellStyle name="Comma 15 4" xfId="5056"/>
    <cellStyle name="Comma 15 4 2" xfId="24876"/>
    <cellStyle name="Comma 15 5" xfId="5057"/>
    <cellStyle name="Comma 15 5 2" xfId="24877"/>
    <cellStyle name="Comma 15 6" xfId="5058"/>
    <cellStyle name="Comma 15 6 2" xfId="24878"/>
    <cellStyle name="Comma 15 7" xfId="24873"/>
    <cellStyle name="Comma 15_4F" xfId="16216"/>
    <cellStyle name="Comma 16" xfId="5059"/>
    <cellStyle name="Comma 16 2" xfId="5060"/>
    <cellStyle name="Comma 16 2 2" xfId="24880"/>
    <cellStyle name="Comma 16 3" xfId="5061"/>
    <cellStyle name="Comma 16 3 2" xfId="24881"/>
    <cellStyle name="Comma 16 4" xfId="5062"/>
    <cellStyle name="Comma 16 4 2" xfId="24882"/>
    <cellStyle name="Comma 16 5" xfId="5063"/>
    <cellStyle name="Comma 16 5 2" xfId="24883"/>
    <cellStyle name="Comma 16 6" xfId="5064"/>
    <cellStyle name="Comma 16 6 2" xfId="24884"/>
    <cellStyle name="Comma 16 7" xfId="24879"/>
    <cellStyle name="Comma 16_4F" xfId="16217"/>
    <cellStyle name="Comma 17" xfId="5065"/>
    <cellStyle name="Comma 17 2" xfId="5066"/>
    <cellStyle name="Comma 17 2 2" xfId="24886"/>
    <cellStyle name="Comma 17 3" xfId="5067"/>
    <cellStyle name="Comma 17 3 2" xfId="24887"/>
    <cellStyle name="Comma 17 4" xfId="5068"/>
    <cellStyle name="Comma 17 4 2" xfId="24888"/>
    <cellStyle name="Comma 17 5" xfId="5069"/>
    <cellStyle name="Comma 17 5 2" xfId="24889"/>
    <cellStyle name="Comma 17 6" xfId="5070"/>
    <cellStyle name="Comma 17 6 2" xfId="24890"/>
    <cellStyle name="Comma 17 7" xfId="24885"/>
    <cellStyle name="Comma 17_4F" xfId="16218"/>
    <cellStyle name="Comma 18" xfId="5071"/>
    <cellStyle name="Comma 18 2" xfId="5072"/>
    <cellStyle name="Comma 18 2 2" xfId="24892"/>
    <cellStyle name="Comma 18 3" xfId="5073"/>
    <cellStyle name="Comma 18 3 2" xfId="24893"/>
    <cellStyle name="Comma 18 4" xfId="5074"/>
    <cellStyle name="Comma 18 4 2" xfId="24894"/>
    <cellStyle name="Comma 18 5" xfId="5075"/>
    <cellStyle name="Comma 18 5 2" xfId="24895"/>
    <cellStyle name="Comma 18 6" xfId="5076"/>
    <cellStyle name="Comma 18 6 2" xfId="24896"/>
    <cellStyle name="Comma 18 7" xfId="24891"/>
    <cellStyle name="Comma 18_4F" xfId="16219"/>
    <cellStyle name="Comma 19" xfId="5077"/>
    <cellStyle name="Comma 19 2" xfId="5078"/>
    <cellStyle name="Comma 19 2 2" xfId="24898"/>
    <cellStyle name="Comma 19 3" xfId="5079"/>
    <cellStyle name="Comma 19 3 2" xfId="24899"/>
    <cellStyle name="Comma 19 4" xfId="5080"/>
    <cellStyle name="Comma 19 4 2" xfId="24900"/>
    <cellStyle name="Comma 19 5" xfId="5081"/>
    <cellStyle name="Comma 19 5 2" xfId="24901"/>
    <cellStyle name="Comma 19 6" xfId="5082"/>
    <cellStyle name="Comma 19 6 2" xfId="24902"/>
    <cellStyle name="Comma 19 7" xfId="24897"/>
    <cellStyle name="Comma 19_4F" xfId="16220"/>
    <cellStyle name="Comma 2" xfId="10"/>
    <cellStyle name="Comma 2 2" xfId="13"/>
    <cellStyle name="Comma 2 2 2" xfId="33"/>
    <cellStyle name="Comma 2 2 2 2" xfId="16224"/>
    <cellStyle name="Comma 2 2 2_4F" xfId="16223"/>
    <cellStyle name="Comma 2 2 3" xfId="34"/>
    <cellStyle name="Comma 2 2 3 2" xfId="5016"/>
    <cellStyle name="Comma 2 2 3 2 2" xfId="16227"/>
    <cellStyle name="Comma 2 2 3 2_4F" xfId="16226"/>
    <cellStyle name="Comma 2 2 3 3" xfId="16228"/>
    <cellStyle name="Comma 2 2 3_4F" xfId="16225"/>
    <cellStyle name="Comma 2 2 4" xfId="35"/>
    <cellStyle name="Comma 2 2 4 2" xfId="16230"/>
    <cellStyle name="Comma 2 2 4 3" xfId="16231"/>
    <cellStyle name="Comma 2 2 4_4F" xfId="16229"/>
    <cellStyle name="Comma 2 2 5" xfId="36"/>
    <cellStyle name="Comma 2 2 5 2" xfId="16233"/>
    <cellStyle name="Comma 2 2 5 3" xfId="16234"/>
    <cellStyle name="Comma 2 2 5_4F" xfId="16232"/>
    <cellStyle name="Comma 2 2 6" xfId="37"/>
    <cellStyle name="Comma 2 2 6 2" xfId="16236"/>
    <cellStyle name="Comma 2 2 6 3" xfId="16237"/>
    <cellStyle name="Comma 2 2 6_4F" xfId="16235"/>
    <cellStyle name="Comma 2 2 7" xfId="16238"/>
    <cellStyle name="Comma 2 2 7 2" xfId="16239"/>
    <cellStyle name="Comma 2 2 8" xfId="16240"/>
    <cellStyle name="Comma 2 2_4F" xfId="16222"/>
    <cellStyle name="Comma 2 3" xfId="38"/>
    <cellStyle name="Comma 2 3 2" xfId="16242"/>
    <cellStyle name="Comma 2 3_4F" xfId="16241"/>
    <cellStyle name="Comma 2 4" xfId="39"/>
    <cellStyle name="Comma 2 4 2" xfId="315"/>
    <cellStyle name="Comma 2 4 2 2" xfId="16245"/>
    <cellStyle name="Comma 2 4 2_4F" xfId="16244"/>
    <cellStyle name="Comma 2 4 3" xfId="16246"/>
    <cellStyle name="Comma 2 4_4F" xfId="16243"/>
    <cellStyle name="Comma 2 5" xfId="40"/>
    <cellStyle name="Comma 2 5 2" xfId="4980"/>
    <cellStyle name="Comma 2 5 2 2" xfId="16249"/>
    <cellStyle name="Comma 2 5 2_4F" xfId="16248"/>
    <cellStyle name="Comma 2 5 3" xfId="16250"/>
    <cellStyle name="Comma 2 5_4F" xfId="16247"/>
    <cellStyle name="Comma 2 6" xfId="41"/>
    <cellStyle name="Comma 2 6 2" xfId="16252"/>
    <cellStyle name="Comma 2 6 3" xfId="16253"/>
    <cellStyle name="Comma 2 6_4F" xfId="16251"/>
    <cellStyle name="Comma 2 7" xfId="42"/>
    <cellStyle name="Comma 2 7 2" xfId="16255"/>
    <cellStyle name="Comma 2 7 3" xfId="16256"/>
    <cellStyle name="Comma 2 7_4F" xfId="16254"/>
    <cellStyle name="Comma 2 8" xfId="16257"/>
    <cellStyle name="Comma 2 8 2" xfId="16258"/>
    <cellStyle name="Comma 2 9" xfId="16259"/>
    <cellStyle name="Comma 2_4F" xfId="16221"/>
    <cellStyle name="Comma 20" xfId="5083"/>
    <cellStyle name="Comma 20 2" xfId="5084"/>
    <cellStyle name="Comma 20 2 2" xfId="24904"/>
    <cellStyle name="Comma 20 3" xfId="5085"/>
    <cellStyle name="Comma 20 3 2" xfId="24905"/>
    <cellStyle name="Comma 20 4" xfId="5086"/>
    <cellStyle name="Comma 20 4 2" xfId="24906"/>
    <cellStyle name="Comma 20 5" xfId="5087"/>
    <cellStyle name="Comma 20 5 2" xfId="24907"/>
    <cellStyle name="Comma 20 6" xfId="5088"/>
    <cellStyle name="Comma 20 6 2" xfId="24908"/>
    <cellStyle name="Comma 20 7" xfId="24903"/>
    <cellStyle name="Comma 20_4F" xfId="16260"/>
    <cellStyle name="Comma 21" xfId="5089"/>
    <cellStyle name="Comma 21 2" xfId="5090"/>
    <cellStyle name="Comma 21 2 2" xfId="24910"/>
    <cellStyle name="Comma 21 3" xfId="5091"/>
    <cellStyle name="Comma 21 3 2" xfId="24911"/>
    <cellStyle name="Comma 21 4" xfId="5092"/>
    <cellStyle name="Comma 21 4 2" xfId="24912"/>
    <cellStyle name="Comma 21 5" xfId="5093"/>
    <cellStyle name="Comma 21 5 2" xfId="24913"/>
    <cellStyle name="Comma 21 6" xfId="5094"/>
    <cellStyle name="Comma 21 6 2" xfId="24914"/>
    <cellStyle name="Comma 21 7" xfId="24909"/>
    <cellStyle name="Comma 21_4F" xfId="16261"/>
    <cellStyle name="Comma 22" xfId="5095"/>
    <cellStyle name="Comma 22 2" xfId="5096"/>
    <cellStyle name="Comma 22 2 2" xfId="24916"/>
    <cellStyle name="Comma 22 3" xfId="5097"/>
    <cellStyle name="Comma 22 3 2" xfId="24917"/>
    <cellStyle name="Comma 22 4" xfId="5098"/>
    <cellStyle name="Comma 22 4 2" xfId="24918"/>
    <cellStyle name="Comma 22 5" xfId="5099"/>
    <cellStyle name="Comma 22 5 2" xfId="24919"/>
    <cellStyle name="Comma 22 6" xfId="5100"/>
    <cellStyle name="Comma 22 6 2" xfId="24920"/>
    <cellStyle name="Comma 22 7" xfId="24915"/>
    <cellStyle name="Comma 22_4F" xfId="16262"/>
    <cellStyle name="Comma 23" xfId="5101"/>
    <cellStyle name="Comma 23 2" xfId="5102"/>
    <cellStyle name="Comma 23 2 2" xfId="24922"/>
    <cellStyle name="Comma 23 3" xfId="5103"/>
    <cellStyle name="Comma 23 3 2" xfId="24923"/>
    <cellStyle name="Comma 23 4" xfId="5104"/>
    <cellStyle name="Comma 23 4 2" xfId="24924"/>
    <cellStyle name="Comma 23 5" xfId="5105"/>
    <cellStyle name="Comma 23 5 2" xfId="24925"/>
    <cellStyle name="Comma 23 6" xfId="5106"/>
    <cellStyle name="Comma 23 6 2" xfId="24926"/>
    <cellStyle name="Comma 23 7" xfId="24921"/>
    <cellStyle name="Comma 23_4F" xfId="16263"/>
    <cellStyle name="Comma 24" xfId="5107"/>
    <cellStyle name="Comma 24 2" xfId="5108"/>
    <cellStyle name="Comma 24 2 2" xfId="24928"/>
    <cellStyle name="Comma 24 3" xfId="5109"/>
    <cellStyle name="Comma 24 3 2" xfId="24929"/>
    <cellStyle name="Comma 24 4" xfId="5110"/>
    <cellStyle name="Comma 24 4 2" xfId="24930"/>
    <cellStyle name="Comma 24 5" xfId="5111"/>
    <cellStyle name="Comma 24 5 2" xfId="24931"/>
    <cellStyle name="Comma 24 6" xfId="5112"/>
    <cellStyle name="Comma 24 6 2" xfId="24932"/>
    <cellStyle name="Comma 24 7" xfId="24927"/>
    <cellStyle name="Comma 24_4F" xfId="16264"/>
    <cellStyle name="Comma 25" xfId="5113"/>
    <cellStyle name="Comma 25 2" xfId="5114"/>
    <cellStyle name="Comma 25 2 2" xfId="24934"/>
    <cellStyle name="Comma 25 3" xfId="5115"/>
    <cellStyle name="Comma 25 3 2" xfId="24935"/>
    <cellStyle name="Comma 25 4" xfId="5116"/>
    <cellStyle name="Comma 25 4 2" xfId="24936"/>
    <cellStyle name="Comma 25 5" xfId="5117"/>
    <cellStyle name="Comma 25 5 2" xfId="24937"/>
    <cellStyle name="Comma 25 6" xfId="5118"/>
    <cellStyle name="Comma 25 6 2" xfId="24938"/>
    <cellStyle name="Comma 25 7" xfId="24933"/>
    <cellStyle name="Comma 25_4F" xfId="16265"/>
    <cellStyle name="Comma 26" xfId="5119"/>
    <cellStyle name="Comma 26 2" xfId="5120"/>
    <cellStyle name="Comma 26 2 2" xfId="24940"/>
    <cellStyle name="Comma 26 3" xfId="5121"/>
    <cellStyle name="Comma 26 3 2" xfId="24941"/>
    <cellStyle name="Comma 26 4" xfId="5122"/>
    <cellStyle name="Comma 26 4 2" xfId="24942"/>
    <cellStyle name="Comma 26 5" xfId="5123"/>
    <cellStyle name="Comma 26 5 2" xfId="24943"/>
    <cellStyle name="Comma 26 6" xfId="5124"/>
    <cellStyle name="Comma 26 6 2" xfId="24944"/>
    <cellStyle name="Comma 26 7" xfId="24939"/>
    <cellStyle name="Comma 26_4F" xfId="16266"/>
    <cellStyle name="Comma 27" xfId="5125"/>
    <cellStyle name="Comma 27 2" xfId="5126"/>
    <cellStyle name="Comma 27 2 2" xfId="24946"/>
    <cellStyle name="Comma 27 3" xfId="5127"/>
    <cellStyle name="Comma 27 3 2" xfId="24947"/>
    <cellStyle name="Comma 27 4" xfId="5128"/>
    <cellStyle name="Comma 27 4 2" xfId="24948"/>
    <cellStyle name="Comma 27 5" xfId="5129"/>
    <cellStyle name="Comma 27 5 2" xfId="24949"/>
    <cellStyle name="Comma 27 6" xfId="5130"/>
    <cellStyle name="Comma 27 6 2" xfId="24950"/>
    <cellStyle name="Comma 27 7" xfId="24945"/>
    <cellStyle name="Comma 27_4F" xfId="16267"/>
    <cellStyle name="Comma 28" xfId="5131"/>
    <cellStyle name="Comma 28 2" xfId="5132"/>
    <cellStyle name="Comma 28 2 2" xfId="24952"/>
    <cellStyle name="Comma 28 3" xfId="5133"/>
    <cellStyle name="Comma 28 3 2" xfId="24953"/>
    <cellStyle name="Comma 28 4" xfId="5134"/>
    <cellStyle name="Comma 28 4 2" xfId="24954"/>
    <cellStyle name="Comma 28 5" xfId="5135"/>
    <cellStyle name="Comma 28 5 2" xfId="24955"/>
    <cellStyle name="Comma 28 6" xfId="5136"/>
    <cellStyle name="Comma 28 6 2" xfId="24956"/>
    <cellStyle name="Comma 28 7" xfId="24951"/>
    <cellStyle name="Comma 28_4F" xfId="16268"/>
    <cellStyle name="Comma 29" xfId="5137"/>
    <cellStyle name="Comma 29 2" xfId="5138"/>
    <cellStyle name="Comma 29 2 2" xfId="24958"/>
    <cellStyle name="Comma 29 3" xfId="5139"/>
    <cellStyle name="Comma 29 3 2" xfId="24959"/>
    <cellStyle name="Comma 29 4" xfId="5140"/>
    <cellStyle name="Comma 29 4 2" xfId="24960"/>
    <cellStyle name="Comma 29 5" xfId="5141"/>
    <cellStyle name="Comma 29 5 2" xfId="24961"/>
    <cellStyle name="Comma 29 6" xfId="5142"/>
    <cellStyle name="Comma 29 6 2" xfId="24962"/>
    <cellStyle name="Comma 29 7" xfId="24957"/>
    <cellStyle name="Comma 29_4F" xfId="16269"/>
    <cellStyle name="Comma 3" xfId="12"/>
    <cellStyle name="Comma 3 10" xfId="5143"/>
    <cellStyle name="Comma 3 10 2" xfId="5144"/>
    <cellStyle name="Comma 3 10 2 2" xfId="24964"/>
    <cellStyle name="Comma 3 10 3" xfId="5145"/>
    <cellStyle name="Comma 3 10 3 2" xfId="24965"/>
    <cellStyle name="Comma 3 10 4" xfId="5146"/>
    <cellStyle name="Comma 3 10 4 2" xfId="24966"/>
    <cellStyle name="Comma 3 10 5" xfId="5147"/>
    <cellStyle name="Comma 3 10 5 2" xfId="24967"/>
    <cellStyle name="Comma 3 10 6" xfId="5148"/>
    <cellStyle name="Comma 3 10 6 2" xfId="24968"/>
    <cellStyle name="Comma 3 10 7" xfId="24963"/>
    <cellStyle name="Comma 3 10_4F" xfId="16271"/>
    <cellStyle name="Comma 3 11" xfId="5149"/>
    <cellStyle name="Comma 3 11 2" xfId="24969"/>
    <cellStyle name="Comma 3 12" xfId="5150"/>
    <cellStyle name="Comma 3 12 2" xfId="24970"/>
    <cellStyle name="Comma 3 13" xfId="5151"/>
    <cellStyle name="Comma 3 13 2" xfId="24971"/>
    <cellStyle name="Comma 3 14" xfId="5152"/>
    <cellStyle name="Comma 3 14 2" xfId="24972"/>
    <cellStyle name="Comma 3 15" xfId="5153"/>
    <cellStyle name="Comma 3 15 2" xfId="24973"/>
    <cellStyle name="Comma 3 16" xfId="235"/>
    <cellStyle name="Comma 3 17" xfId="24814"/>
    <cellStyle name="Comma 3 18" xfId="25896"/>
    <cellStyle name="Comma 3 2" xfId="43"/>
    <cellStyle name="Comma 3 2 10" xfId="5154"/>
    <cellStyle name="Comma 3 2 10 2" xfId="24974"/>
    <cellStyle name="Comma 3 2 11" xfId="5155"/>
    <cellStyle name="Comma 3 2 11 2" xfId="24975"/>
    <cellStyle name="Comma 3 2 12" xfId="236"/>
    <cellStyle name="Comma 3 2 2" xfId="285"/>
    <cellStyle name="Comma 3 2 2 2" xfId="407"/>
    <cellStyle name="Comma 3 2 2 2 2" xfId="5157"/>
    <cellStyle name="Comma 3 2 2 2 2 2" xfId="24977"/>
    <cellStyle name="Comma 3 2 2 2_4F" xfId="16274"/>
    <cellStyle name="Comma 3 2 2 3" xfId="5158"/>
    <cellStyle name="Comma 3 2 2 3 2" xfId="24978"/>
    <cellStyle name="Comma 3 2 2 4" xfId="5159"/>
    <cellStyle name="Comma 3 2 2 4 2" xfId="24979"/>
    <cellStyle name="Comma 3 2 2 5" xfId="5160"/>
    <cellStyle name="Comma 3 2 2 5 2" xfId="24980"/>
    <cellStyle name="Comma 3 2 2 6" xfId="5161"/>
    <cellStyle name="Comma 3 2 2 6 2" xfId="24981"/>
    <cellStyle name="Comma 3 2 2 7" xfId="5162"/>
    <cellStyle name="Comma 3 2 2 7 2" xfId="24982"/>
    <cellStyle name="Comma 3 2 2 8" xfId="5156"/>
    <cellStyle name="Comma 3 2 2 8 2" xfId="24976"/>
    <cellStyle name="Comma 3 2 2_4F" xfId="16273"/>
    <cellStyle name="Comma 3 2 3" xfId="377"/>
    <cellStyle name="Comma 3 2 3 2" xfId="5164"/>
    <cellStyle name="Comma 3 2 3 2 2" xfId="24984"/>
    <cellStyle name="Comma 3 2 3 3" xfId="5165"/>
    <cellStyle name="Comma 3 2 3 3 2" xfId="24985"/>
    <cellStyle name="Comma 3 2 3 4" xfId="5166"/>
    <cellStyle name="Comma 3 2 3 4 2" xfId="24986"/>
    <cellStyle name="Comma 3 2 3 5" xfId="5167"/>
    <cellStyle name="Comma 3 2 3 5 2" xfId="24987"/>
    <cellStyle name="Comma 3 2 3 6" xfId="5168"/>
    <cellStyle name="Comma 3 2 3 6 2" xfId="24988"/>
    <cellStyle name="Comma 3 2 3 7" xfId="5169"/>
    <cellStyle name="Comma 3 2 3 7 2" xfId="24989"/>
    <cellStyle name="Comma 3 2 3 8" xfId="5163"/>
    <cellStyle name="Comma 3 2 3 8 2" xfId="24983"/>
    <cellStyle name="Comma 3 2 3_4F" xfId="16275"/>
    <cellStyle name="Comma 3 2 4" xfId="334"/>
    <cellStyle name="Comma 3 2 4 2" xfId="5171"/>
    <cellStyle name="Comma 3 2 4 2 2" xfId="24991"/>
    <cellStyle name="Comma 3 2 4 3" xfId="5172"/>
    <cellStyle name="Comma 3 2 4 3 2" xfId="24992"/>
    <cellStyle name="Comma 3 2 4 4" xfId="5173"/>
    <cellStyle name="Comma 3 2 4 4 2" xfId="24993"/>
    <cellStyle name="Comma 3 2 4 5" xfId="5174"/>
    <cellStyle name="Comma 3 2 4 5 2" xfId="24994"/>
    <cellStyle name="Comma 3 2 4 6" xfId="5175"/>
    <cellStyle name="Comma 3 2 4 6 2" xfId="24995"/>
    <cellStyle name="Comma 3 2 4 7" xfId="5176"/>
    <cellStyle name="Comma 3 2 4 7 2" xfId="24996"/>
    <cellStyle name="Comma 3 2 4 8" xfId="5170"/>
    <cellStyle name="Comma 3 2 4 8 2" xfId="24990"/>
    <cellStyle name="Comma 3 2 4_4F" xfId="16276"/>
    <cellStyle name="Comma 3 2 5" xfId="5177"/>
    <cellStyle name="Comma 3 2 5 2" xfId="5178"/>
    <cellStyle name="Comma 3 2 5 2 2" xfId="24998"/>
    <cellStyle name="Comma 3 2 5 3" xfId="5179"/>
    <cellStyle name="Comma 3 2 5 3 2" xfId="24999"/>
    <cellStyle name="Comma 3 2 5 4" xfId="5180"/>
    <cellStyle name="Comma 3 2 5 4 2" xfId="25000"/>
    <cellStyle name="Comma 3 2 5 5" xfId="5181"/>
    <cellStyle name="Comma 3 2 5 5 2" xfId="25001"/>
    <cellStyle name="Comma 3 2 5 6" xfId="5182"/>
    <cellStyle name="Comma 3 2 5 6 2" xfId="25002"/>
    <cellStyle name="Comma 3 2 5 7" xfId="5183"/>
    <cellStyle name="Comma 3 2 5 7 2" xfId="25003"/>
    <cellStyle name="Comma 3 2 5 8" xfId="24997"/>
    <cellStyle name="Comma 3 2 5_4F" xfId="16277"/>
    <cellStyle name="Comma 3 2 6" xfId="5184"/>
    <cellStyle name="Comma 3 2 6 2" xfId="5185"/>
    <cellStyle name="Comma 3 2 6 2 2" xfId="25005"/>
    <cellStyle name="Comma 3 2 6 3" xfId="5186"/>
    <cellStyle name="Comma 3 2 6 3 2" xfId="25006"/>
    <cellStyle name="Comma 3 2 6 4" xfId="5187"/>
    <cellStyle name="Comma 3 2 6 4 2" xfId="25007"/>
    <cellStyle name="Comma 3 2 6 5" xfId="5188"/>
    <cellStyle name="Comma 3 2 6 5 2" xfId="25008"/>
    <cellStyle name="Comma 3 2 6 6" xfId="5189"/>
    <cellStyle name="Comma 3 2 6 6 2" xfId="25009"/>
    <cellStyle name="Comma 3 2 6 7" xfId="25004"/>
    <cellStyle name="Comma 3 2 6_4F" xfId="16278"/>
    <cellStyle name="Comma 3 2 7" xfId="5190"/>
    <cellStyle name="Comma 3 2 7 2" xfId="25010"/>
    <cellStyle name="Comma 3 2 8" xfId="5191"/>
    <cellStyle name="Comma 3 2 8 2" xfId="25011"/>
    <cellStyle name="Comma 3 2 9" xfId="5192"/>
    <cellStyle name="Comma 3 2 9 2" xfId="25012"/>
    <cellStyle name="Comma 3 2_4F" xfId="16272"/>
    <cellStyle name="Comma 3 3" xfId="284"/>
    <cellStyle name="Comma 3 3 10" xfId="5194"/>
    <cellStyle name="Comma 3 3 10 2" xfId="25014"/>
    <cellStyle name="Comma 3 3 11" xfId="5195"/>
    <cellStyle name="Comma 3 3 11 2" xfId="25015"/>
    <cellStyle name="Comma 3 3 12" xfId="5193"/>
    <cellStyle name="Comma 3 3 12 2" xfId="25013"/>
    <cellStyle name="Comma 3 3 2" xfId="406"/>
    <cellStyle name="Comma 3 3 2 2" xfId="5197"/>
    <cellStyle name="Comma 3 3 2 2 2" xfId="25017"/>
    <cellStyle name="Comma 3 3 2 3" xfId="5198"/>
    <cellStyle name="Comma 3 3 2 3 2" xfId="25018"/>
    <cellStyle name="Comma 3 3 2 4" xfId="5199"/>
    <cellStyle name="Comma 3 3 2 4 2" xfId="25019"/>
    <cellStyle name="Comma 3 3 2 5" xfId="5200"/>
    <cellStyle name="Comma 3 3 2 5 2" xfId="25020"/>
    <cellStyle name="Comma 3 3 2 6" xfId="5201"/>
    <cellStyle name="Comma 3 3 2 6 2" xfId="25021"/>
    <cellStyle name="Comma 3 3 2 7" xfId="5202"/>
    <cellStyle name="Comma 3 3 2 7 2" xfId="25022"/>
    <cellStyle name="Comma 3 3 2 8" xfId="5196"/>
    <cellStyle name="Comma 3 3 2 8 2" xfId="25016"/>
    <cellStyle name="Comma 3 3 2_4F" xfId="16280"/>
    <cellStyle name="Comma 3 3 3" xfId="5203"/>
    <cellStyle name="Comma 3 3 3 2" xfId="5204"/>
    <cellStyle name="Comma 3 3 3 2 2" xfId="25024"/>
    <cellStyle name="Comma 3 3 3 3" xfId="5205"/>
    <cellStyle name="Comma 3 3 3 3 2" xfId="25025"/>
    <cellStyle name="Comma 3 3 3 4" xfId="5206"/>
    <cellStyle name="Comma 3 3 3 4 2" xfId="25026"/>
    <cellStyle name="Comma 3 3 3 5" xfId="5207"/>
    <cellStyle name="Comma 3 3 3 5 2" xfId="25027"/>
    <cellStyle name="Comma 3 3 3 6" xfId="5208"/>
    <cellStyle name="Comma 3 3 3 6 2" xfId="25028"/>
    <cellStyle name="Comma 3 3 3 7" xfId="5209"/>
    <cellStyle name="Comma 3 3 3 7 2" xfId="25029"/>
    <cellStyle name="Comma 3 3 3 8" xfId="25023"/>
    <cellStyle name="Comma 3 3 3_4F" xfId="16281"/>
    <cellStyle name="Comma 3 3 4" xfId="5210"/>
    <cellStyle name="Comma 3 3 4 2" xfId="5211"/>
    <cellStyle name="Comma 3 3 4 2 2" xfId="25031"/>
    <cellStyle name="Comma 3 3 4 3" xfId="5212"/>
    <cellStyle name="Comma 3 3 4 3 2" xfId="25032"/>
    <cellStyle name="Comma 3 3 4 4" xfId="5213"/>
    <cellStyle name="Comma 3 3 4 4 2" xfId="25033"/>
    <cellStyle name="Comma 3 3 4 5" xfId="5214"/>
    <cellStyle name="Comma 3 3 4 5 2" xfId="25034"/>
    <cellStyle name="Comma 3 3 4 6" xfId="5215"/>
    <cellStyle name="Comma 3 3 4 6 2" xfId="25035"/>
    <cellStyle name="Comma 3 3 4 7" xfId="5216"/>
    <cellStyle name="Comma 3 3 4 7 2" xfId="25036"/>
    <cellStyle name="Comma 3 3 4 8" xfId="25030"/>
    <cellStyle name="Comma 3 3 4_4F" xfId="16282"/>
    <cellStyle name="Comma 3 3 5" xfId="5217"/>
    <cellStyle name="Comma 3 3 5 2" xfId="5218"/>
    <cellStyle name="Comma 3 3 5 2 2" xfId="25038"/>
    <cellStyle name="Comma 3 3 5 3" xfId="5219"/>
    <cellStyle name="Comma 3 3 5 3 2" xfId="25039"/>
    <cellStyle name="Comma 3 3 5 4" xfId="5220"/>
    <cellStyle name="Comma 3 3 5 4 2" xfId="25040"/>
    <cellStyle name="Comma 3 3 5 5" xfId="5221"/>
    <cellStyle name="Comma 3 3 5 5 2" xfId="25041"/>
    <cellStyle name="Comma 3 3 5 6" xfId="5222"/>
    <cellStyle name="Comma 3 3 5 6 2" xfId="25042"/>
    <cellStyle name="Comma 3 3 5 7" xfId="5223"/>
    <cellStyle name="Comma 3 3 5 7 2" xfId="25043"/>
    <cellStyle name="Comma 3 3 5 8" xfId="25037"/>
    <cellStyle name="Comma 3 3 5_4F" xfId="16283"/>
    <cellStyle name="Comma 3 3 6" xfId="5224"/>
    <cellStyle name="Comma 3 3 6 2" xfId="5225"/>
    <cellStyle name="Comma 3 3 6 2 2" xfId="25045"/>
    <cellStyle name="Comma 3 3 6 3" xfId="5226"/>
    <cellStyle name="Comma 3 3 6 3 2" xfId="25046"/>
    <cellStyle name="Comma 3 3 6 4" xfId="5227"/>
    <cellStyle name="Comma 3 3 6 4 2" xfId="25047"/>
    <cellStyle name="Comma 3 3 6 5" xfId="5228"/>
    <cellStyle name="Comma 3 3 6 5 2" xfId="25048"/>
    <cellStyle name="Comma 3 3 6 6" xfId="5229"/>
    <cellStyle name="Comma 3 3 6 6 2" xfId="25049"/>
    <cellStyle name="Comma 3 3 6 7" xfId="25044"/>
    <cellStyle name="Comma 3 3 6_4F" xfId="16284"/>
    <cellStyle name="Comma 3 3 7" xfId="5230"/>
    <cellStyle name="Comma 3 3 7 2" xfId="25050"/>
    <cellStyle name="Comma 3 3 8" xfId="5231"/>
    <cellStyle name="Comma 3 3 8 2" xfId="25051"/>
    <cellStyle name="Comma 3 3 9" xfId="5232"/>
    <cellStyle name="Comma 3 3 9 2" xfId="25052"/>
    <cellStyle name="Comma 3 3_4F" xfId="16279"/>
    <cellStyle name="Comma 3 4" xfId="376"/>
    <cellStyle name="Comma 3 4 10" xfId="5234"/>
    <cellStyle name="Comma 3 4 10 2" xfId="25054"/>
    <cellStyle name="Comma 3 4 11" xfId="5235"/>
    <cellStyle name="Comma 3 4 11 2" xfId="25055"/>
    <cellStyle name="Comma 3 4 12" xfId="5233"/>
    <cellStyle name="Comma 3 4 12 2" xfId="25053"/>
    <cellStyle name="Comma 3 4 2" xfId="5236"/>
    <cellStyle name="Comma 3 4 2 2" xfId="5237"/>
    <cellStyle name="Comma 3 4 2 2 2" xfId="25057"/>
    <cellStyle name="Comma 3 4 2 3" xfId="5238"/>
    <cellStyle name="Comma 3 4 2 3 2" xfId="25058"/>
    <cellStyle name="Comma 3 4 2 4" xfId="5239"/>
    <cellStyle name="Comma 3 4 2 4 2" xfId="25059"/>
    <cellStyle name="Comma 3 4 2 5" xfId="5240"/>
    <cellStyle name="Comma 3 4 2 5 2" xfId="25060"/>
    <cellStyle name="Comma 3 4 2 6" xfId="5241"/>
    <cellStyle name="Comma 3 4 2 6 2" xfId="25061"/>
    <cellStyle name="Comma 3 4 2 7" xfId="5242"/>
    <cellStyle name="Comma 3 4 2 7 2" xfId="25062"/>
    <cellStyle name="Comma 3 4 2 8" xfId="25056"/>
    <cellStyle name="Comma 3 4 2_4F" xfId="16286"/>
    <cellStyle name="Comma 3 4 3" xfId="5243"/>
    <cellStyle name="Comma 3 4 3 2" xfId="5244"/>
    <cellStyle name="Comma 3 4 3 2 2" xfId="25064"/>
    <cellStyle name="Comma 3 4 3 3" xfId="5245"/>
    <cellStyle name="Comma 3 4 3 3 2" xfId="25065"/>
    <cellStyle name="Comma 3 4 3 4" xfId="5246"/>
    <cellStyle name="Comma 3 4 3 4 2" xfId="25066"/>
    <cellStyle name="Comma 3 4 3 5" xfId="5247"/>
    <cellStyle name="Comma 3 4 3 5 2" xfId="25067"/>
    <cellStyle name="Comma 3 4 3 6" xfId="5248"/>
    <cellStyle name="Comma 3 4 3 6 2" xfId="25068"/>
    <cellStyle name="Comma 3 4 3 7" xfId="5249"/>
    <cellStyle name="Comma 3 4 3 7 2" xfId="25069"/>
    <cellStyle name="Comma 3 4 3 8" xfId="25063"/>
    <cellStyle name="Comma 3 4 3_4F" xfId="16287"/>
    <cellStyle name="Comma 3 4 4" xfId="5250"/>
    <cellStyle name="Comma 3 4 4 2" xfId="5251"/>
    <cellStyle name="Comma 3 4 4 2 2" xfId="25071"/>
    <cellStyle name="Comma 3 4 4 3" xfId="5252"/>
    <cellStyle name="Comma 3 4 4 3 2" xfId="25072"/>
    <cellStyle name="Comma 3 4 4 4" xfId="5253"/>
    <cellStyle name="Comma 3 4 4 4 2" xfId="25073"/>
    <cellStyle name="Comma 3 4 4 5" xfId="5254"/>
    <cellStyle name="Comma 3 4 4 5 2" xfId="25074"/>
    <cellStyle name="Comma 3 4 4 6" xfId="5255"/>
    <cellStyle name="Comma 3 4 4 6 2" xfId="25075"/>
    <cellStyle name="Comma 3 4 4 7" xfId="5256"/>
    <cellStyle name="Comma 3 4 4 7 2" xfId="25076"/>
    <cellStyle name="Comma 3 4 4 8" xfId="25070"/>
    <cellStyle name="Comma 3 4 4_4F" xfId="16288"/>
    <cellStyle name="Comma 3 4 5" xfId="5257"/>
    <cellStyle name="Comma 3 4 5 2" xfId="5258"/>
    <cellStyle name="Comma 3 4 5 2 2" xfId="25078"/>
    <cellStyle name="Comma 3 4 5 3" xfId="5259"/>
    <cellStyle name="Comma 3 4 5 3 2" xfId="25079"/>
    <cellStyle name="Comma 3 4 5 4" xfId="5260"/>
    <cellStyle name="Comma 3 4 5 4 2" xfId="25080"/>
    <cellStyle name="Comma 3 4 5 5" xfId="5261"/>
    <cellStyle name="Comma 3 4 5 5 2" xfId="25081"/>
    <cellStyle name="Comma 3 4 5 6" xfId="5262"/>
    <cellStyle name="Comma 3 4 5 6 2" xfId="25082"/>
    <cellStyle name="Comma 3 4 5 7" xfId="5263"/>
    <cellStyle name="Comma 3 4 5 7 2" xfId="25083"/>
    <cellStyle name="Comma 3 4 5 8" xfId="25077"/>
    <cellStyle name="Comma 3 4 5_4F" xfId="16289"/>
    <cellStyle name="Comma 3 4 6" xfId="5264"/>
    <cellStyle name="Comma 3 4 6 2" xfId="5265"/>
    <cellStyle name="Comma 3 4 6 2 2" xfId="25085"/>
    <cellStyle name="Comma 3 4 6 3" xfId="5266"/>
    <cellStyle name="Comma 3 4 6 3 2" xfId="25086"/>
    <cellStyle name="Comma 3 4 6 4" xfId="5267"/>
    <cellStyle name="Comma 3 4 6 4 2" xfId="25087"/>
    <cellStyle name="Comma 3 4 6 5" xfId="5268"/>
    <cellStyle name="Comma 3 4 6 5 2" xfId="25088"/>
    <cellStyle name="Comma 3 4 6 6" xfId="5269"/>
    <cellStyle name="Comma 3 4 6 6 2" xfId="25089"/>
    <cellStyle name="Comma 3 4 6 7" xfId="25084"/>
    <cellStyle name="Comma 3 4 6_4F" xfId="16290"/>
    <cellStyle name="Comma 3 4 7" xfId="5270"/>
    <cellStyle name="Comma 3 4 7 2" xfId="25090"/>
    <cellStyle name="Comma 3 4 8" xfId="5271"/>
    <cellStyle name="Comma 3 4 8 2" xfId="25091"/>
    <cellStyle name="Comma 3 4 9" xfId="5272"/>
    <cellStyle name="Comma 3 4 9 2" xfId="25092"/>
    <cellStyle name="Comma 3 4_4F" xfId="16285"/>
    <cellStyle name="Comma 3 5" xfId="333"/>
    <cellStyle name="Comma 3 5 10" xfId="5274"/>
    <cellStyle name="Comma 3 5 10 2" xfId="25094"/>
    <cellStyle name="Comma 3 5 11" xfId="5275"/>
    <cellStyle name="Comma 3 5 11 2" xfId="25095"/>
    <cellStyle name="Comma 3 5 12" xfId="5273"/>
    <cellStyle name="Comma 3 5 12 2" xfId="25093"/>
    <cellStyle name="Comma 3 5 2" xfId="5276"/>
    <cellStyle name="Comma 3 5 2 2" xfId="5277"/>
    <cellStyle name="Comma 3 5 2 2 2" xfId="25097"/>
    <cellStyle name="Comma 3 5 2 3" xfId="5278"/>
    <cellStyle name="Comma 3 5 2 3 2" xfId="25098"/>
    <cellStyle name="Comma 3 5 2 4" xfId="5279"/>
    <cellStyle name="Comma 3 5 2 4 2" xfId="25099"/>
    <cellStyle name="Comma 3 5 2 5" xfId="5280"/>
    <cellStyle name="Comma 3 5 2 5 2" xfId="25100"/>
    <cellStyle name="Comma 3 5 2 6" xfId="5281"/>
    <cellStyle name="Comma 3 5 2 6 2" xfId="25101"/>
    <cellStyle name="Comma 3 5 2 7" xfId="5282"/>
    <cellStyle name="Comma 3 5 2 7 2" xfId="25102"/>
    <cellStyle name="Comma 3 5 2 8" xfId="25096"/>
    <cellStyle name="Comma 3 5 2_4F" xfId="16292"/>
    <cellStyle name="Comma 3 5 3" xfId="5283"/>
    <cellStyle name="Comma 3 5 3 2" xfId="5284"/>
    <cellStyle name="Comma 3 5 3 2 2" xfId="25104"/>
    <cellStyle name="Comma 3 5 3 3" xfId="5285"/>
    <cellStyle name="Comma 3 5 3 3 2" xfId="25105"/>
    <cellStyle name="Comma 3 5 3 4" xfId="5286"/>
    <cellStyle name="Comma 3 5 3 4 2" xfId="25106"/>
    <cellStyle name="Comma 3 5 3 5" xfId="5287"/>
    <cellStyle name="Comma 3 5 3 5 2" xfId="25107"/>
    <cellStyle name="Comma 3 5 3 6" xfId="5288"/>
    <cellStyle name="Comma 3 5 3 6 2" xfId="25108"/>
    <cellStyle name="Comma 3 5 3 7" xfId="5289"/>
    <cellStyle name="Comma 3 5 3 7 2" xfId="25109"/>
    <cellStyle name="Comma 3 5 3 8" xfId="25103"/>
    <cellStyle name="Comma 3 5 3_4F" xfId="16293"/>
    <cellStyle name="Comma 3 5 4" xfId="5290"/>
    <cellStyle name="Comma 3 5 4 2" xfId="5291"/>
    <cellStyle name="Comma 3 5 4 2 2" xfId="25111"/>
    <cellStyle name="Comma 3 5 4 3" xfId="5292"/>
    <cellStyle name="Comma 3 5 4 3 2" xfId="25112"/>
    <cellStyle name="Comma 3 5 4 4" xfId="5293"/>
    <cellStyle name="Comma 3 5 4 4 2" xfId="25113"/>
    <cellStyle name="Comma 3 5 4 5" xfId="5294"/>
    <cellStyle name="Comma 3 5 4 5 2" xfId="25114"/>
    <cellStyle name="Comma 3 5 4 6" xfId="5295"/>
    <cellStyle name="Comma 3 5 4 6 2" xfId="25115"/>
    <cellStyle name="Comma 3 5 4 7" xfId="5296"/>
    <cellStyle name="Comma 3 5 4 7 2" xfId="25116"/>
    <cellStyle name="Comma 3 5 4 8" xfId="25110"/>
    <cellStyle name="Comma 3 5 4_4F" xfId="16294"/>
    <cellStyle name="Comma 3 5 5" xfId="5297"/>
    <cellStyle name="Comma 3 5 5 2" xfId="5298"/>
    <cellStyle name="Comma 3 5 5 2 2" xfId="25118"/>
    <cellStyle name="Comma 3 5 5 3" xfId="5299"/>
    <cellStyle name="Comma 3 5 5 3 2" xfId="25119"/>
    <cellStyle name="Comma 3 5 5 4" xfId="5300"/>
    <cellStyle name="Comma 3 5 5 4 2" xfId="25120"/>
    <cellStyle name="Comma 3 5 5 5" xfId="5301"/>
    <cellStyle name="Comma 3 5 5 5 2" xfId="25121"/>
    <cellStyle name="Comma 3 5 5 6" xfId="5302"/>
    <cellStyle name="Comma 3 5 5 6 2" xfId="25122"/>
    <cellStyle name="Comma 3 5 5 7" xfId="5303"/>
    <cellStyle name="Comma 3 5 5 7 2" xfId="25123"/>
    <cellStyle name="Comma 3 5 5 8" xfId="25117"/>
    <cellStyle name="Comma 3 5 5_4F" xfId="16295"/>
    <cellStyle name="Comma 3 5 6" xfId="5304"/>
    <cellStyle name="Comma 3 5 6 2" xfId="5305"/>
    <cellStyle name="Comma 3 5 6 2 2" xfId="25125"/>
    <cellStyle name="Comma 3 5 6 3" xfId="5306"/>
    <cellStyle name="Comma 3 5 6 3 2" xfId="25126"/>
    <cellStyle name="Comma 3 5 6 4" xfId="5307"/>
    <cellStyle name="Comma 3 5 6 4 2" xfId="25127"/>
    <cellStyle name="Comma 3 5 6 5" xfId="5308"/>
    <cellStyle name="Comma 3 5 6 5 2" xfId="25128"/>
    <cellStyle name="Comma 3 5 6 6" xfId="5309"/>
    <cellStyle name="Comma 3 5 6 6 2" xfId="25129"/>
    <cellStyle name="Comma 3 5 6 7" xfId="25124"/>
    <cellStyle name="Comma 3 5 6_4F" xfId="16296"/>
    <cellStyle name="Comma 3 5 7" xfId="5310"/>
    <cellStyle name="Comma 3 5 7 2" xfId="25130"/>
    <cellStyle name="Comma 3 5 8" xfId="5311"/>
    <cellStyle name="Comma 3 5 8 2" xfId="25131"/>
    <cellStyle name="Comma 3 5 9" xfId="5312"/>
    <cellStyle name="Comma 3 5 9 2" xfId="25132"/>
    <cellStyle name="Comma 3 5_4F" xfId="16291"/>
    <cellStyle name="Comma 3 6" xfId="4975"/>
    <cellStyle name="Comma 3 6 2" xfId="5314"/>
    <cellStyle name="Comma 3 6 2 2" xfId="25134"/>
    <cellStyle name="Comma 3 6 3" xfId="5315"/>
    <cellStyle name="Comma 3 6 3 2" xfId="25135"/>
    <cellStyle name="Comma 3 6 4" xfId="5316"/>
    <cellStyle name="Comma 3 6 4 2" xfId="25136"/>
    <cellStyle name="Comma 3 6 5" xfId="5317"/>
    <cellStyle name="Comma 3 6 5 2" xfId="25137"/>
    <cellStyle name="Comma 3 6 6" xfId="5318"/>
    <cellStyle name="Comma 3 6 6 2" xfId="25138"/>
    <cellStyle name="Comma 3 6 7" xfId="5319"/>
    <cellStyle name="Comma 3 6 7 2" xfId="25139"/>
    <cellStyle name="Comma 3 6 8" xfId="6546"/>
    <cellStyle name="Comma 3 6 9" xfId="5313"/>
    <cellStyle name="Comma 3 6 9 2" xfId="25133"/>
    <cellStyle name="Comma 3 6_4F" xfId="16297"/>
    <cellStyle name="Comma 3 7" xfId="5320"/>
    <cellStyle name="Comma 3 7 2" xfId="5321"/>
    <cellStyle name="Comma 3 7 2 2" xfId="25141"/>
    <cellStyle name="Comma 3 7 3" xfId="5322"/>
    <cellStyle name="Comma 3 7 3 2" xfId="25142"/>
    <cellStyle name="Comma 3 7 4" xfId="5323"/>
    <cellStyle name="Comma 3 7 4 2" xfId="25143"/>
    <cellStyle name="Comma 3 7 5" xfId="5324"/>
    <cellStyle name="Comma 3 7 5 2" xfId="25144"/>
    <cellStyle name="Comma 3 7 6" xfId="5325"/>
    <cellStyle name="Comma 3 7 6 2" xfId="25145"/>
    <cellStyle name="Comma 3 7 7" xfId="5326"/>
    <cellStyle name="Comma 3 7 7 2" xfId="25146"/>
    <cellStyle name="Comma 3 7 8" xfId="25140"/>
    <cellStyle name="Comma 3 7_4F" xfId="16298"/>
    <cellStyle name="Comma 3 8" xfId="5327"/>
    <cellStyle name="Comma 3 8 2" xfId="5328"/>
    <cellStyle name="Comma 3 8 2 2" xfId="25148"/>
    <cellStyle name="Comma 3 8 3" xfId="5329"/>
    <cellStyle name="Comma 3 8 3 2" xfId="25149"/>
    <cellStyle name="Comma 3 8 4" xfId="5330"/>
    <cellStyle name="Comma 3 8 4 2" xfId="25150"/>
    <cellStyle name="Comma 3 8 5" xfId="5331"/>
    <cellStyle name="Comma 3 8 5 2" xfId="25151"/>
    <cellStyle name="Comma 3 8 6" xfId="5332"/>
    <cellStyle name="Comma 3 8 6 2" xfId="25152"/>
    <cellStyle name="Comma 3 8 7" xfId="5333"/>
    <cellStyle name="Comma 3 8 7 2" xfId="25153"/>
    <cellStyle name="Comma 3 8 8" xfId="25147"/>
    <cellStyle name="Comma 3 8_4F" xfId="16299"/>
    <cellStyle name="Comma 3 9" xfId="5334"/>
    <cellStyle name="Comma 3 9 2" xfId="5335"/>
    <cellStyle name="Comma 3 9 2 2" xfId="25155"/>
    <cellStyle name="Comma 3 9 3" xfId="5336"/>
    <cellStyle name="Comma 3 9 3 2" xfId="25156"/>
    <cellStyle name="Comma 3 9 4" xfId="5337"/>
    <cellStyle name="Comma 3 9 4 2" xfId="25157"/>
    <cellStyle name="Comma 3 9 5" xfId="5338"/>
    <cellStyle name="Comma 3 9 5 2" xfId="25158"/>
    <cellStyle name="Comma 3 9 6" xfId="5339"/>
    <cellStyle name="Comma 3 9 6 2" xfId="25159"/>
    <cellStyle name="Comma 3 9 7" xfId="5340"/>
    <cellStyle name="Comma 3 9 7 2" xfId="25160"/>
    <cellStyle name="Comma 3 9 8" xfId="25154"/>
    <cellStyle name="Comma 3 9_4F" xfId="16300"/>
    <cellStyle name="Comma 3_4F" xfId="16270"/>
    <cellStyle name="Comma 30" xfId="5341"/>
    <cellStyle name="Comma 30 2" xfId="25161"/>
    <cellStyle name="Comma 31" xfId="5342"/>
    <cellStyle name="Comma 31 2" xfId="25162"/>
    <cellStyle name="Comma 32" xfId="5343"/>
    <cellStyle name="Comma 32 2" xfId="25163"/>
    <cellStyle name="Comma 33" xfId="5344"/>
    <cellStyle name="Comma 33 2" xfId="25164"/>
    <cellStyle name="Comma 34" xfId="5345"/>
    <cellStyle name="Comma 34 2" xfId="25165"/>
    <cellStyle name="Comma 35" xfId="5346"/>
    <cellStyle name="Comma 35 2" xfId="25166"/>
    <cellStyle name="Comma 36" xfId="5347"/>
    <cellStyle name="Comma 36 2" xfId="25167"/>
    <cellStyle name="Comma 37" xfId="5348"/>
    <cellStyle name="Comma 37 2" xfId="25168"/>
    <cellStyle name="Comma 38" xfId="5349"/>
    <cellStyle name="Comma 38 2" xfId="25169"/>
    <cellStyle name="Comma 39" xfId="5350"/>
    <cellStyle name="Comma 39 2" xfId="25170"/>
    <cellStyle name="Comma 4" xfId="44"/>
    <cellStyle name="Comma 4 10" xfId="5351"/>
    <cellStyle name="Comma 4 10 2" xfId="25171"/>
    <cellStyle name="Comma 4 11" xfId="5352"/>
    <cellStyle name="Comma 4 11 2" xfId="25172"/>
    <cellStyle name="Comma 4 12" xfId="4981"/>
    <cellStyle name="Comma 4 13" xfId="237"/>
    <cellStyle name="Comma 4 2" xfId="286"/>
    <cellStyle name="Comma 4 2 2" xfId="408"/>
    <cellStyle name="Comma 4 2 2 2" xfId="5354"/>
    <cellStyle name="Comma 4 2 2 2 2" xfId="25174"/>
    <cellStyle name="Comma 4 2 2_4F" xfId="16303"/>
    <cellStyle name="Comma 4 2 3" xfId="5355"/>
    <cellStyle name="Comma 4 2 3 2" xfId="25175"/>
    <cellStyle name="Comma 4 2 4" xfId="5356"/>
    <cellStyle name="Comma 4 2 4 2" xfId="25176"/>
    <cellStyle name="Comma 4 2 5" xfId="5357"/>
    <cellStyle name="Comma 4 2 5 2" xfId="25177"/>
    <cellStyle name="Comma 4 2 6" xfId="5358"/>
    <cellStyle name="Comma 4 2 6 2" xfId="25178"/>
    <cellStyle name="Comma 4 2 7" xfId="5359"/>
    <cellStyle name="Comma 4 2 7 2" xfId="25179"/>
    <cellStyle name="Comma 4 2 8" xfId="5353"/>
    <cellStyle name="Comma 4 2 8 2" xfId="25173"/>
    <cellStyle name="Comma 4 2_4F" xfId="16302"/>
    <cellStyle name="Comma 4 3" xfId="378"/>
    <cellStyle name="Comma 4 3 2" xfId="5361"/>
    <cellStyle name="Comma 4 3 2 2" xfId="25181"/>
    <cellStyle name="Comma 4 3 3" xfId="5362"/>
    <cellStyle name="Comma 4 3 3 2" xfId="25182"/>
    <cellStyle name="Comma 4 3 4" xfId="5363"/>
    <cellStyle name="Comma 4 3 4 2" xfId="25183"/>
    <cellStyle name="Comma 4 3 5" xfId="5364"/>
    <cellStyle name="Comma 4 3 5 2" xfId="25184"/>
    <cellStyle name="Comma 4 3 6" xfId="5365"/>
    <cellStyle name="Comma 4 3 6 2" xfId="25185"/>
    <cellStyle name="Comma 4 3 7" xfId="5366"/>
    <cellStyle name="Comma 4 3 7 2" xfId="25186"/>
    <cellStyle name="Comma 4 3 8" xfId="5360"/>
    <cellStyle name="Comma 4 3 8 2" xfId="25180"/>
    <cellStyle name="Comma 4 3_4F" xfId="16304"/>
    <cellStyle name="Comma 4 4" xfId="335"/>
    <cellStyle name="Comma 4 4 2" xfId="5368"/>
    <cellStyle name="Comma 4 4 2 2" xfId="25188"/>
    <cellStyle name="Comma 4 4 3" xfId="5369"/>
    <cellStyle name="Comma 4 4 3 2" xfId="25189"/>
    <cellStyle name="Comma 4 4 4" xfId="5370"/>
    <cellStyle name="Comma 4 4 4 2" xfId="25190"/>
    <cellStyle name="Comma 4 4 5" xfId="5371"/>
    <cellStyle name="Comma 4 4 5 2" xfId="25191"/>
    <cellStyle name="Comma 4 4 6" xfId="5372"/>
    <cellStyle name="Comma 4 4 6 2" xfId="25192"/>
    <cellStyle name="Comma 4 4 7" xfId="5373"/>
    <cellStyle name="Comma 4 4 7 2" xfId="25193"/>
    <cellStyle name="Comma 4 4 8" xfId="5367"/>
    <cellStyle name="Comma 4 4 8 2" xfId="25187"/>
    <cellStyle name="Comma 4 4_4F" xfId="16305"/>
    <cellStyle name="Comma 4 5" xfId="5374"/>
    <cellStyle name="Comma 4 5 2" xfId="5375"/>
    <cellStyle name="Comma 4 5 2 2" xfId="25195"/>
    <cellStyle name="Comma 4 5 3" xfId="5376"/>
    <cellStyle name="Comma 4 5 3 2" xfId="25196"/>
    <cellStyle name="Comma 4 5 4" xfId="5377"/>
    <cellStyle name="Comma 4 5 4 2" xfId="25197"/>
    <cellStyle name="Comma 4 5 5" xfId="5378"/>
    <cellStyle name="Comma 4 5 5 2" xfId="25198"/>
    <cellStyle name="Comma 4 5 6" xfId="5379"/>
    <cellStyle name="Comma 4 5 6 2" xfId="25199"/>
    <cellStyle name="Comma 4 5 7" xfId="5380"/>
    <cellStyle name="Comma 4 5 7 2" xfId="25200"/>
    <cellStyle name="Comma 4 5 8" xfId="25194"/>
    <cellStyle name="Comma 4 5_4F" xfId="16306"/>
    <cellStyle name="Comma 4 6" xfId="5381"/>
    <cellStyle name="Comma 4 6 2" xfId="5382"/>
    <cellStyle name="Comma 4 6 2 2" xfId="25202"/>
    <cellStyle name="Comma 4 6 3" xfId="5383"/>
    <cellStyle name="Comma 4 6 3 2" xfId="25203"/>
    <cellStyle name="Comma 4 6 4" xfId="5384"/>
    <cellStyle name="Comma 4 6 4 2" xfId="25204"/>
    <cellStyle name="Comma 4 6 5" xfId="5385"/>
    <cellStyle name="Comma 4 6 5 2" xfId="25205"/>
    <cellStyle name="Comma 4 6 6" xfId="5386"/>
    <cellStyle name="Comma 4 6 6 2" xfId="25206"/>
    <cellStyle name="Comma 4 6 7" xfId="25201"/>
    <cellStyle name="Comma 4 6_4F" xfId="16307"/>
    <cellStyle name="Comma 4 7" xfId="5387"/>
    <cellStyle name="Comma 4 7 2" xfId="25207"/>
    <cellStyle name="Comma 4 8" xfId="5388"/>
    <cellStyle name="Comma 4 8 2" xfId="25208"/>
    <cellStyle name="Comma 4 9" xfId="5389"/>
    <cellStyle name="Comma 4 9 2" xfId="25209"/>
    <cellStyle name="Comma 4_4F" xfId="16301"/>
    <cellStyle name="Comma 40" xfId="5390"/>
    <cellStyle name="Comma 40 2" xfId="25210"/>
    <cellStyle name="Comma 41" xfId="5391"/>
    <cellStyle name="Comma 41 2" xfId="25211"/>
    <cellStyle name="Comma 42" xfId="5392"/>
    <cellStyle name="Comma 42 2" xfId="25212"/>
    <cellStyle name="Comma 43" xfId="5393"/>
    <cellStyle name="Comma 43 2" xfId="25213"/>
    <cellStyle name="Comma 44" xfId="5394"/>
    <cellStyle name="Comma 44 2" xfId="25214"/>
    <cellStyle name="Comma 45" xfId="5395"/>
    <cellStyle name="Comma 45 2" xfId="25215"/>
    <cellStyle name="Comma 46" xfId="5396"/>
    <cellStyle name="Comma 46 2" xfId="25216"/>
    <cellStyle name="Comma 47" xfId="5397"/>
    <cellStyle name="Comma 47 2" xfId="25217"/>
    <cellStyle name="Comma 48" xfId="5398"/>
    <cellStyle name="Comma 48 2" xfId="25218"/>
    <cellStyle name="Comma 49" xfId="5399"/>
    <cellStyle name="Comma 49 2" xfId="25219"/>
    <cellStyle name="Comma 5" xfId="261"/>
    <cellStyle name="Comma 5 10" xfId="5401"/>
    <cellStyle name="Comma 5 10 2" xfId="25221"/>
    <cellStyle name="Comma 5 11" xfId="5402"/>
    <cellStyle name="Comma 5 11 2" xfId="25222"/>
    <cellStyle name="Comma 5 12" xfId="5400"/>
    <cellStyle name="Comma 5 12 2" xfId="25220"/>
    <cellStyle name="Comma 5 2" xfId="5403"/>
    <cellStyle name="Comma 5 2 2" xfId="5404"/>
    <cellStyle name="Comma 5 2 2 2" xfId="25224"/>
    <cellStyle name="Comma 5 2 3" xfId="5405"/>
    <cellStyle name="Comma 5 2 3 2" xfId="25225"/>
    <cellStyle name="Comma 5 2 4" xfId="5406"/>
    <cellStyle name="Comma 5 2 4 2" xfId="25226"/>
    <cellStyle name="Comma 5 2 5" xfId="5407"/>
    <cellStyle name="Comma 5 2 5 2" xfId="25227"/>
    <cellStyle name="Comma 5 2 6" xfId="5408"/>
    <cellStyle name="Comma 5 2 6 2" xfId="25228"/>
    <cellStyle name="Comma 5 2 7" xfId="5409"/>
    <cellStyle name="Comma 5 2 7 2" xfId="25229"/>
    <cellStyle name="Comma 5 2 8" xfId="25223"/>
    <cellStyle name="Comma 5 2_4F" xfId="16309"/>
    <cellStyle name="Comma 5 3" xfId="5410"/>
    <cellStyle name="Comma 5 3 2" xfId="5411"/>
    <cellStyle name="Comma 5 3 2 2" xfId="25231"/>
    <cellStyle name="Comma 5 3 3" xfId="5412"/>
    <cellStyle name="Comma 5 3 3 2" xfId="25232"/>
    <cellStyle name="Comma 5 3 4" xfId="5413"/>
    <cellStyle name="Comma 5 3 4 2" xfId="25233"/>
    <cellStyle name="Comma 5 3 5" xfId="5414"/>
    <cellStyle name="Comma 5 3 5 2" xfId="25234"/>
    <cellStyle name="Comma 5 3 6" xfId="5415"/>
    <cellStyle name="Comma 5 3 6 2" xfId="25235"/>
    <cellStyle name="Comma 5 3 7" xfId="5416"/>
    <cellStyle name="Comma 5 3 7 2" xfId="25236"/>
    <cellStyle name="Comma 5 3 8" xfId="25230"/>
    <cellStyle name="Comma 5 3_4F" xfId="16310"/>
    <cellStyle name="Comma 5 4" xfId="5417"/>
    <cellStyle name="Comma 5 4 2" xfId="5418"/>
    <cellStyle name="Comma 5 4 2 2" xfId="25238"/>
    <cellStyle name="Comma 5 4 3" xfId="5419"/>
    <cellStyle name="Comma 5 4 3 2" xfId="25239"/>
    <cellStyle name="Comma 5 4 4" xfId="5420"/>
    <cellStyle name="Comma 5 4 4 2" xfId="25240"/>
    <cellStyle name="Comma 5 4 5" xfId="5421"/>
    <cellStyle name="Comma 5 4 5 2" xfId="25241"/>
    <cellStyle name="Comma 5 4 6" xfId="5422"/>
    <cellStyle name="Comma 5 4 6 2" xfId="25242"/>
    <cellStyle name="Comma 5 4 7" xfId="5423"/>
    <cellStyle name="Comma 5 4 7 2" xfId="25243"/>
    <cellStyle name="Comma 5 4 8" xfId="25237"/>
    <cellStyle name="Comma 5 4_4F" xfId="16311"/>
    <cellStyle name="Comma 5 5" xfId="5424"/>
    <cellStyle name="Comma 5 5 2" xfId="5425"/>
    <cellStyle name="Comma 5 5 2 2" xfId="25245"/>
    <cellStyle name="Comma 5 5 3" xfId="5426"/>
    <cellStyle name="Comma 5 5 3 2" xfId="25246"/>
    <cellStyle name="Comma 5 5 4" xfId="5427"/>
    <cellStyle name="Comma 5 5 4 2" xfId="25247"/>
    <cellStyle name="Comma 5 5 5" xfId="5428"/>
    <cellStyle name="Comma 5 5 5 2" xfId="25248"/>
    <cellStyle name="Comma 5 5 6" xfId="5429"/>
    <cellStyle name="Comma 5 5 6 2" xfId="25249"/>
    <cellStyle name="Comma 5 5 7" xfId="5430"/>
    <cellStyle name="Comma 5 5 7 2" xfId="25250"/>
    <cellStyle name="Comma 5 5 8" xfId="25244"/>
    <cellStyle name="Comma 5 5_4F" xfId="16312"/>
    <cellStyle name="Comma 5 6" xfId="5431"/>
    <cellStyle name="Comma 5 6 2" xfId="5432"/>
    <cellStyle name="Comma 5 6 2 2" xfId="25252"/>
    <cellStyle name="Comma 5 6 3" xfId="5433"/>
    <cellStyle name="Comma 5 6 3 2" xfId="25253"/>
    <cellStyle name="Comma 5 6 4" xfId="5434"/>
    <cellStyle name="Comma 5 6 4 2" xfId="25254"/>
    <cellStyle name="Comma 5 6 5" xfId="5435"/>
    <cellStyle name="Comma 5 6 5 2" xfId="25255"/>
    <cellStyle name="Comma 5 6 6" xfId="5436"/>
    <cellStyle name="Comma 5 6 6 2" xfId="25256"/>
    <cellStyle name="Comma 5 6 7" xfId="25251"/>
    <cellStyle name="Comma 5 6_4F" xfId="16313"/>
    <cellStyle name="Comma 5 7" xfId="5437"/>
    <cellStyle name="Comma 5 7 2" xfId="25257"/>
    <cellStyle name="Comma 5 8" xfId="5438"/>
    <cellStyle name="Comma 5 8 2" xfId="25258"/>
    <cellStyle name="Comma 5 9" xfId="5439"/>
    <cellStyle name="Comma 5 9 2" xfId="25259"/>
    <cellStyle name="Comma 5_4F" xfId="16308"/>
    <cellStyle name="Comma 50" xfId="5440"/>
    <cellStyle name="Comma 50 2" xfId="25260"/>
    <cellStyle name="Comma 51" xfId="5441"/>
    <cellStyle name="Comma 51 2" xfId="25261"/>
    <cellStyle name="Comma 52" xfId="5442"/>
    <cellStyle name="Comma 52 2" xfId="25262"/>
    <cellStyle name="Comma 53" xfId="5443"/>
    <cellStyle name="Comma 53 2" xfId="25263"/>
    <cellStyle name="Comma 54" xfId="5444"/>
    <cellStyle name="Comma 54 2" xfId="25264"/>
    <cellStyle name="Comma 55" xfId="5445"/>
    <cellStyle name="Comma 55 2" xfId="25265"/>
    <cellStyle name="Comma 56" xfId="5446"/>
    <cellStyle name="Comma 56 2" xfId="25266"/>
    <cellStyle name="Comma 57" xfId="5447"/>
    <cellStyle name="Comma 57 2" xfId="25267"/>
    <cellStyle name="Comma 58" xfId="5448"/>
    <cellStyle name="Comma 58 2" xfId="25268"/>
    <cellStyle name="Comma 59" xfId="5449"/>
    <cellStyle name="Comma 59 2" xfId="25269"/>
    <cellStyle name="Comma 6" xfId="5450"/>
    <cellStyle name="Comma 6 10" xfId="5451"/>
    <cellStyle name="Comma 6 10 2" xfId="25271"/>
    <cellStyle name="Comma 6 11" xfId="5452"/>
    <cellStyle name="Comma 6 11 2" xfId="25272"/>
    <cellStyle name="Comma 6 12" xfId="25270"/>
    <cellStyle name="Comma 6 2" xfId="5453"/>
    <cellStyle name="Comma 6 2 2" xfId="5454"/>
    <cellStyle name="Comma 6 2 2 2" xfId="25274"/>
    <cellStyle name="Comma 6 2 3" xfId="5455"/>
    <cellStyle name="Comma 6 2 3 2" xfId="25275"/>
    <cellStyle name="Comma 6 2 4" xfId="5456"/>
    <cellStyle name="Comma 6 2 4 2" xfId="25276"/>
    <cellStyle name="Comma 6 2 5" xfId="5457"/>
    <cellStyle name="Comma 6 2 5 2" xfId="25277"/>
    <cellStyle name="Comma 6 2 6" xfId="5458"/>
    <cellStyle name="Comma 6 2 6 2" xfId="25278"/>
    <cellStyle name="Comma 6 2 7" xfId="5459"/>
    <cellStyle name="Comma 6 2 7 2" xfId="25279"/>
    <cellStyle name="Comma 6 2 8" xfId="25273"/>
    <cellStyle name="Comma 6 2_4F" xfId="16315"/>
    <cellStyle name="Comma 6 3" xfId="5460"/>
    <cellStyle name="Comma 6 3 2" xfId="5461"/>
    <cellStyle name="Comma 6 3 2 2" xfId="25281"/>
    <cellStyle name="Comma 6 3 3" xfId="5462"/>
    <cellStyle name="Comma 6 3 3 2" xfId="25282"/>
    <cellStyle name="Comma 6 3 4" xfId="5463"/>
    <cellStyle name="Comma 6 3 4 2" xfId="25283"/>
    <cellStyle name="Comma 6 3 5" xfId="5464"/>
    <cellStyle name="Comma 6 3 5 2" xfId="25284"/>
    <cellStyle name="Comma 6 3 6" xfId="5465"/>
    <cellStyle name="Comma 6 3 6 2" xfId="25285"/>
    <cellStyle name="Comma 6 3 7" xfId="5466"/>
    <cellStyle name="Comma 6 3 7 2" xfId="25286"/>
    <cellStyle name="Comma 6 3 8" xfId="25280"/>
    <cellStyle name="Comma 6 3_4F" xfId="16316"/>
    <cellStyle name="Comma 6 4" xfId="5467"/>
    <cellStyle name="Comma 6 4 2" xfId="5468"/>
    <cellStyle name="Comma 6 4 2 2" xfId="25288"/>
    <cellStyle name="Comma 6 4 3" xfId="5469"/>
    <cellStyle name="Comma 6 4 3 2" xfId="25289"/>
    <cellStyle name="Comma 6 4 4" xfId="5470"/>
    <cellStyle name="Comma 6 4 4 2" xfId="25290"/>
    <cellStyle name="Comma 6 4 5" xfId="5471"/>
    <cellStyle name="Comma 6 4 5 2" xfId="25291"/>
    <cellStyle name="Comma 6 4 6" xfId="5472"/>
    <cellStyle name="Comma 6 4 6 2" xfId="25292"/>
    <cellStyle name="Comma 6 4 7" xfId="5473"/>
    <cellStyle name="Comma 6 4 7 2" xfId="25293"/>
    <cellStyle name="Comma 6 4 8" xfId="25287"/>
    <cellStyle name="Comma 6 4_4F" xfId="16317"/>
    <cellStyle name="Comma 6 5" xfId="5474"/>
    <cellStyle name="Comma 6 5 2" xfId="5475"/>
    <cellStyle name="Comma 6 5 2 2" xfId="25295"/>
    <cellStyle name="Comma 6 5 3" xfId="5476"/>
    <cellStyle name="Comma 6 5 3 2" xfId="25296"/>
    <cellStyle name="Comma 6 5 4" xfId="5477"/>
    <cellStyle name="Comma 6 5 4 2" xfId="25297"/>
    <cellStyle name="Comma 6 5 5" xfId="5478"/>
    <cellStyle name="Comma 6 5 5 2" xfId="25298"/>
    <cellStyle name="Comma 6 5 6" xfId="5479"/>
    <cellStyle name="Comma 6 5 6 2" xfId="25299"/>
    <cellStyle name="Comma 6 5 7" xfId="5480"/>
    <cellStyle name="Comma 6 5 7 2" xfId="25300"/>
    <cellStyle name="Comma 6 5 8" xfId="25294"/>
    <cellStyle name="Comma 6 5_4F" xfId="16318"/>
    <cellStyle name="Comma 6 6" xfId="5481"/>
    <cellStyle name="Comma 6 6 2" xfId="5482"/>
    <cellStyle name="Comma 6 6 2 2" xfId="25302"/>
    <cellStyle name="Comma 6 6 3" xfId="5483"/>
    <cellStyle name="Comma 6 6 3 2" xfId="25303"/>
    <cellStyle name="Comma 6 6 4" xfId="5484"/>
    <cellStyle name="Comma 6 6 4 2" xfId="25304"/>
    <cellStyle name="Comma 6 6 5" xfId="5485"/>
    <cellStyle name="Comma 6 6 5 2" xfId="25305"/>
    <cellStyle name="Comma 6 6 6" xfId="5486"/>
    <cellStyle name="Comma 6 6 6 2" xfId="25306"/>
    <cellStyle name="Comma 6 6 7" xfId="25301"/>
    <cellStyle name="Comma 6 6_4F" xfId="16319"/>
    <cellStyle name="Comma 6 7" xfId="5487"/>
    <cellStyle name="Comma 6 7 2" xfId="25307"/>
    <cellStyle name="Comma 6 8" xfId="5488"/>
    <cellStyle name="Comma 6 8 2" xfId="25308"/>
    <cellStyle name="Comma 6 9" xfId="5489"/>
    <cellStyle name="Comma 6 9 2" xfId="25309"/>
    <cellStyle name="Comma 6_4F" xfId="16314"/>
    <cellStyle name="Comma 60" xfId="5490"/>
    <cellStyle name="Comma 60 2" xfId="25310"/>
    <cellStyle name="Comma 61" xfId="5491"/>
    <cellStyle name="Comma 61 2" xfId="25311"/>
    <cellStyle name="Comma 62" xfId="5492"/>
    <cellStyle name="Comma 62 2" xfId="25312"/>
    <cellStyle name="Comma 63" xfId="5493"/>
    <cellStyle name="Comma 63 2" xfId="25313"/>
    <cellStyle name="Comma 64" xfId="5494"/>
    <cellStyle name="Comma 64 2" xfId="25314"/>
    <cellStyle name="Comma 65" xfId="5495"/>
    <cellStyle name="Comma 65 2" xfId="25315"/>
    <cellStyle name="Comma 66" xfId="5496"/>
    <cellStyle name="Comma 67" xfId="16320"/>
    <cellStyle name="Comma 68" xfId="16321"/>
    <cellStyle name="Comma 69" xfId="16322"/>
    <cellStyle name="Comma 7" xfId="5497"/>
    <cellStyle name="Comma 7 10" xfId="5498"/>
    <cellStyle name="Comma 7 10 2" xfId="25317"/>
    <cellStyle name="Comma 7 11" xfId="5499"/>
    <cellStyle name="Comma 7 11 2" xfId="25318"/>
    <cellStyle name="Comma 7 12" xfId="25316"/>
    <cellStyle name="Comma 7 2" xfId="5500"/>
    <cellStyle name="Comma 7 2 2" xfId="5501"/>
    <cellStyle name="Comma 7 2 2 2" xfId="25320"/>
    <cellStyle name="Comma 7 2 3" xfId="5502"/>
    <cellStyle name="Comma 7 2 3 2" xfId="25321"/>
    <cellStyle name="Comma 7 2 4" xfId="5503"/>
    <cellStyle name="Comma 7 2 4 2" xfId="25322"/>
    <cellStyle name="Comma 7 2 5" xfId="5504"/>
    <cellStyle name="Comma 7 2 5 2" xfId="25323"/>
    <cellStyle name="Comma 7 2 6" xfId="5505"/>
    <cellStyle name="Comma 7 2 6 2" xfId="25324"/>
    <cellStyle name="Comma 7 2 7" xfId="5506"/>
    <cellStyle name="Comma 7 2 7 2" xfId="25325"/>
    <cellStyle name="Comma 7 2 8" xfId="25319"/>
    <cellStyle name="Comma 7 2_4F" xfId="16324"/>
    <cellStyle name="Comma 7 3" xfId="5507"/>
    <cellStyle name="Comma 7 3 2" xfId="5508"/>
    <cellStyle name="Comma 7 3 2 2" xfId="25327"/>
    <cellStyle name="Comma 7 3 3" xfId="5509"/>
    <cellStyle name="Comma 7 3 3 2" xfId="25328"/>
    <cellStyle name="Comma 7 3 4" xfId="5510"/>
    <cellStyle name="Comma 7 3 4 2" xfId="25329"/>
    <cellStyle name="Comma 7 3 5" xfId="5511"/>
    <cellStyle name="Comma 7 3 5 2" xfId="25330"/>
    <cellStyle name="Comma 7 3 6" xfId="5512"/>
    <cellStyle name="Comma 7 3 6 2" xfId="25331"/>
    <cellStyle name="Comma 7 3 7" xfId="5513"/>
    <cellStyle name="Comma 7 3 7 2" xfId="25332"/>
    <cellStyle name="Comma 7 3 8" xfId="25326"/>
    <cellStyle name="Comma 7 3_4F" xfId="16325"/>
    <cellStyle name="Comma 7 4" xfId="5514"/>
    <cellStyle name="Comma 7 4 2" xfId="5515"/>
    <cellStyle name="Comma 7 4 2 2" xfId="25334"/>
    <cellStyle name="Comma 7 4 3" xfId="5516"/>
    <cellStyle name="Comma 7 4 3 2" xfId="25335"/>
    <cellStyle name="Comma 7 4 4" xfId="5517"/>
    <cellStyle name="Comma 7 4 4 2" xfId="25336"/>
    <cellStyle name="Comma 7 4 5" xfId="5518"/>
    <cellStyle name="Comma 7 4 5 2" xfId="25337"/>
    <cellStyle name="Comma 7 4 6" xfId="5519"/>
    <cellStyle name="Comma 7 4 6 2" xfId="25338"/>
    <cellStyle name="Comma 7 4 7" xfId="5520"/>
    <cellStyle name="Comma 7 4 7 2" xfId="25339"/>
    <cellStyle name="Comma 7 4 8" xfId="25333"/>
    <cellStyle name="Comma 7 4_4F" xfId="16326"/>
    <cellStyle name="Comma 7 5" xfId="5521"/>
    <cellStyle name="Comma 7 5 2" xfId="5522"/>
    <cellStyle name="Comma 7 5 2 2" xfId="25341"/>
    <cellStyle name="Comma 7 5 3" xfId="5523"/>
    <cellStyle name="Comma 7 5 3 2" xfId="25342"/>
    <cellStyle name="Comma 7 5 4" xfId="5524"/>
    <cellStyle name="Comma 7 5 4 2" xfId="25343"/>
    <cellStyle name="Comma 7 5 5" xfId="5525"/>
    <cellStyle name="Comma 7 5 5 2" xfId="25344"/>
    <cellStyle name="Comma 7 5 6" xfId="5526"/>
    <cellStyle name="Comma 7 5 6 2" xfId="25345"/>
    <cellStyle name="Comma 7 5 7" xfId="5527"/>
    <cellStyle name="Comma 7 5 7 2" xfId="25346"/>
    <cellStyle name="Comma 7 5 8" xfId="25340"/>
    <cellStyle name="Comma 7 5_4F" xfId="16327"/>
    <cellStyle name="Comma 7 6" xfId="5528"/>
    <cellStyle name="Comma 7 6 2" xfId="5529"/>
    <cellStyle name="Comma 7 6 2 2" xfId="25348"/>
    <cellStyle name="Comma 7 6 3" xfId="5530"/>
    <cellStyle name="Comma 7 6 3 2" xfId="25349"/>
    <cellStyle name="Comma 7 6 4" xfId="5531"/>
    <cellStyle name="Comma 7 6 4 2" xfId="25350"/>
    <cellStyle name="Comma 7 6 5" xfId="5532"/>
    <cellStyle name="Comma 7 6 5 2" xfId="25351"/>
    <cellStyle name="Comma 7 6 6" xfId="5533"/>
    <cellStyle name="Comma 7 6 6 2" xfId="25352"/>
    <cellStyle name="Comma 7 6 7" xfId="25347"/>
    <cellStyle name="Comma 7 6_4F" xfId="16328"/>
    <cellStyle name="Comma 7 7" xfId="5534"/>
    <cellStyle name="Comma 7 7 2" xfId="25353"/>
    <cellStyle name="Comma 7 8" xfId="5535"/>
    <cellStyle name="Comma 7 8 2" xfId="25354"/>
    <cellStyle name="Comma 7 9" xfId="5536"/>
    <cellStyle name="Comma 7 9 2" xfId="25355"/>
    <cellStyle name="Comma 7_4F" xfId="16323"/>
    <cellStyle name="Comma 70" xfId="16329"/>
    <cellStyle name="Comma 71" xfId="16330"/>
    <cellStyle name="Comma 72" xfId="16331"/>
    <cellStyle name="Comma 73" xfId="16332"/>
    <cellStyle name="Comma 74" xfId="16333"/>
    <cellStyle name="Comma 75" xfId="16334"/>
    <cellStyle name="Comma 76" xfId="16335"/>
    <cellStyle name="Comma 77" xfId="16336"/>
    <cellStyle name="Comma 78" xfId="16337"/>
    <cellStyle name="Comma 8" xfId="5537"/>
    <cellStyle name="Comma 8 10" xfId="5538"/>
    <cellStyle name="Comma 8 10 2" xfId="25357"/>
    <cellStyle name="Comma 8 11" xfId="5539"/>
    <cellStyle name="Comma 8 11 2" xfId="25358"/>
    <cellStyle name="Comma 8 12" xfId="25356"/>
    <cellStyle name="Comma 8 2" xfId="5540"/>
    <cellStyle name="Comma 8 2 2" xfId="5541"/>
    <cellStyle name="Comma 8 2 2 2" xfId="25360"/>
    <cellStyle name="Comma 8 2 3" xfId="5542"/>
    <cellStyle name="Comma 8 2 3 2" xfId="25361"/>
    <cellStyle name="Comma 8 2 4" xfId="5543"/>
    <cellStyle name="Comma 8 2 4 2" xfId="25362"/>
    <cellStyle name="Comma 8 2 5" xfId="5544"/>
    <cellStyle name="Comma 8 2 5 2" xfId="25363"/>
    <cellStyle name="Comma 8 2 6" xfId="5545"/>
    <cellStyle name="Comma 8 2 6 2" xfId="25364"/>
    <cellStyle name="Comma 8 2 7" xfId="5546"/>
    <cellStyle name="Comma 8 2 7 2" xfId="25365"/>
    <cellStyle name="Comma 8 2 8" xfId="25359"/>
    <cellStyle name="Comma 8 2_4F" xfId="16339"/>
    <cellStyle name="Comma 8 3" xfId="5547"/>
    <cellStyle name="Comma 8 3 2" xfId="5548"/>
    <cellStyle name="Comma 8 3 2 2" xfId="25367"/>
    <cellStyle name="Comma 8 3 3" xfId="5549"/>
    <cellStyle name="Comma 8 3 3 2" xfId="25368"/>
    <cellStyle name="Comma 8 3 4" xfId="5550"/>
    <cellStyle name="Comma 8 3 4 2" xfId="25369"/>
    <cellStyle name="Comma 8 3 5" xfId="5551"/>
    <cellStyle name="Comma 8 3 5 2" xfId="25370"/>
    <cellStyle name="Comma 8 3 6" xfId="5552"/>
    <cellStyle name="Comma 8 3 6 2" xfId="25371"/>
    <cellStyle name="Comma 8 3 7" xfId="5553"/>
    <cellStyle name="Comma 8 3 7 2" xfId="25372"/>
    <cellStyle name="Comma 8 3 8" xfId="25366"/>
    <cellStyle name="Comma 8 3_4F" xfId="16340"/>
    <cellStyle name="Comma 8 4" xfId="5554"/>
    <cellStyle name="Comma 8 4 2" xfId="5555"/>
    <cellStyle name="Comma 8 4 2 2" xfId="25374"/>
    <cellStyle name="Comma 8 4 3" xfId="5556"/>
    <cellStyle name="Comma 8 4 3 2" xfId="25375"/>
    <cellStyle name="Comma 8 4 4" xfId="5557"/>
    <cellStyle name="Comma 8 4 4 2" xfId="25376"/>
    <cellStyle name="Comma 8 4 5" xfId="5558"/>
    <cellStyle name="Comma 8 4 5 2" xfId="25377"/>
    <cellStyle name="Comma 8 4 6" xfId="5559"/>
    <cellStyle name="Comma 8 4 6 2" xfId="25378"/>
    <cellStyle name="Comma 8 4 7" xfId="5560"/>
    <cellStyle name="Comma 8 4 7 2" xfId="25379"/>
    <cellStyle name="Comma 8 4 8" xfId="25373"/>
    <cellStyle name="Comma 8 4_4F" xfId="16341"/>
    <cellStyle name="Comma 8 5" xfId="5561"/>
    <cellStyle name="Comma 8 5 2" xfId="5562"/>
    <cellStyle name="Comma 8 5 2 2" xfId="25381"/>
    <cellStyle name="Comma 8 5 3" xfId="5563"/>
    <cellStyle name="Comma 8 5 3 2" xfId="25382"/>
    <cellStyle name="Comma 8 5 4" xfId="5564"/>
    <cellStyle name="Comma 8 5 4 2" xfId="25383"/>
    <cellStyle name="Comma 8 5 5" xfId="5565"/>
    <cellStyle name="Comma 8 5 5 2" xfId="25384"/>
    <cellStyle name="Comma 8 5 6" xfId="5566"/>
    <cellStyle name="Comma 8 5 6 2" xfId="25385"/>
    <cellStyle name="Comma 8 5 7" xfId="5567"/>
    <cellStyle name="Comma 8 5 7 2" xfId="25386"/>
    <cellStyle name="Comma 8 5 8" xfId="25380"/>
    <cellStyle name="Comma 8 5_4F" xfId="16342"/>
    <cellStyle name="Comma 8 6" xfId="5568"/>
    <cellStyle name="Comma 8 6 2" xfId="5569"/>
    <cellStyle name="Comma 8 6 2 2" xfId="25388"/>
    <cellStyle name="Comma 8 6 3" xfId="5570"/>
    <cellStyle name="Comma 8 6 3 2" xfId="25389"/>
    <cellStyle name="Comma 8 6 4" xfId="5571"/>
    <cellStyle name="Comma 8 6 4 2" xfId="25390"/>
    <cellStyle name="Comma 8 6 5" xfId="5572"/>
    <cellStyle name="Comma 8 6 5 2" xfId="25391"/>
    <cellStyle name="Comma 8 6 6" xfId="5573"/>
    <cellStyle name="Comma 8 6 6 2" xfId="25392"/>
    <cellStyle name="Comma 8 6 7" xfId="25387"/>
    <cellStyle name="Comma 8 6_4F" xfId="16343"/>
    <cellStyle name="Comma 8 7" xfId="5574"/>
    <cellStyle name="Comma 8 7 2" xfId="25393"/>
    <cellStyle name="Comma 8 8" xfId="5575"/>
    <cellStyle name="Comma 8 8 2" xfId="25394"/>
    <cellStyle name="Comma 8 9" xfId="5576"/>
    <cellStyle name="Comma 8 9 2" xfId="25395"/>
    <cellStyle name="Comma 8_4F" xfId="16338"/>
    <cellStyle name="Comma 9" xfId="5577"/>
    <cellStyle name="Comma 9 2" xfId="5578"/>
    <cellStyle name="Comma 9 2 2" xfId="25397"/>
    <cellStyle name="Comma 9 3" xfId="5579"/>
    <cellStyle name="Comma 9 3 2" xfId="25398"/>
    <cellStyle name="Comma 9 4" xfId="5580"/>
    <cellStyle name="Comma 9 4 2" xfId="25399"/>
    <cellStyle name="Comma 9 5" xfId="5581"/>
    <cellStyle name="Comma 9 5 2" xfId="25400"/>
    <cellStyle name="Comma 9 6" xfId="5582"/>
    <cellStyle name="Comma 9 6 2" xfId="25401"/>
    <cellStyle name="Comma 9 7" xfId="5583"/>
    <cellStyle name="Comma 9 7 2" xfId="25402"/>
    <cellStyle name="Comma 9 8" xfId="25396"/>
    <cellStyle name="Comma 9_4F" xfId="16344"/>
    <cellStyle name="Descriptor text" xfId="4"/>
    <cellStyle name="Explanatory Text 2" xfId="238"/>
    <cellStyle name="Fountain Col Header" xfId="239"/>
    <cellStyle name="Fountain Col Header 2" xfId="4986"/>
    <cellStyle name="Fountain Col Header_4F" xfId="16345"/>
    <cellStyle name="Fountain Error" xfId="240"/>
    <cellStyle name="Fountain Error 2" xfId="4985"/>
    <cellStyle name="Fountain Error 2 2" xfId="16348"/>
    <cellStyle name="Fountain Error 2_4F" xfId="16347"/>
    <cellStyle name="Fountain Error 3" xfId="16349"/>
    <cellStyle name="Fountain Error_4F" xfId="16346"/>
    <cellStyle name="Fountain Input" xfId="241"/>
    <cellStyle name="Fountain Input 10" xfId="3325"/>
    <cellStyle name="Fountain Input 10 2" xfId="6342"/>
    <cellStyle name="Fountain Input 10 2 2" xfId="9666"/>
    <cellStyle name="Fountain Input 10 2 2 2" xfId="16354"/>
    <cellStyle name="Fountain Input 10 2 2 3" xfId="25892"/>
    <cellStyle name="Fountain Input 10 2 2_4F" xfId="16353"/>
    <cellStyle name="Fountain Input 10 2 3" xfId="16355"/>
    <cellStyle name="Fountain Input 10 2_4F" xfId="16352"/>
    <cellStyle name="Fountain Input 10 3" xfId="6547"/>
    <cellStyle name="Fountain Input 10 3 2" xfId="10378"/>
    <cellStyle name="Fountain Input 10 3 2 2" xfId="16358"/>
    <cellStyle name="Fountain Input 10 3 2_4F" xfId="16357"/>
    <cellStyle name="Fountain Input 10 3 3" xfId="16359"/>
    <cellStyle name="Fountain Input 10 3 4" xfId="25890"/>
    <cellStyle name="Fountain Input 10 3_4F" xfId="16356"/>
    <cellStyle name="Fountain Input 10 4" xfId="4984"/>
    <cellStyle name="Fountain Input 10 4 2" xfId="16361"/>
    <cellStyle name="Fountain Input 10 4_4F" xfId="16360"/>
    <cellStyle name="Fountain Input 10 5" xfId="16362"/>
    <cellStyle name="Fountain Input 10_4F" xfId="16351"/>
    <cellStyle name="Fountain Input 11" xfId="4973"/>
    <cellStyle name="Fountain Input 11 2" xfId="16364"/>
    <cellStyle name="Fountain Input 11_4F" xfId="16363"/>
    <cellStyle name="Fountain Input 12" xfId="4991"/>
    <cellStyle name="Fountain Input 12 2" xfId="16366"/>
    <cellStyle name="Fountain Input 12_4F" xfId="16365"/>
    <cellStyle name="Fountain Input 13" xfId="16367"/>
    <cellStyle name="Fountain Input 2" xfId="278"/>
    <cellStyle name="Fountain Input 2 10" xfId="1444"/>
    <cellStyle name="Fountain Input 2 10 2" xfId="4499"/>
    <cellStyle name="Fountain Input 2 10 2 2" xfId="6476"/>
    <cellStyle name="Fountain Input 2 10 2 2 2" xfId="12302"/>
    <cellStyle name="Fountain Input 2 10 2 2 2 2" xfId="16373"/>
    <cellStyle name="Fountain Input 2 10 2 2 2_4F" xfId="16372"/>
    <cellStyle name="Fountain Input 2 10 2 2 3" xfId="16374"/>
    <cellStyle name="Fountain Input 2 10 2 2_4F" xfId="16371"/>
    <cellStyle name="Fountain Input 2 10 2 3" xfId="16375"/>
    <cellStyle name="Fountain Input 2 10 2_4F" xfId="16370"/>
    <cellStyle name="Fountain Input 2 10 3" xfId="6247"/>
    <cellStyle name="Fountain Input 2 10 3 2" xfId="9301"/>
    <cellStyle name="Fountain Input 2 10 3 2 2" xfId="16378"/>
    <cellStyle name="Fountain Input 2 10 3 2_4F" xfId="16377"/>
    <cellStyle name="Fountain Input 2 10 3 3" xfId="16379"/>
    <cellStyle name="Fountain Input 2 10 3_4F" xfId="16376"/>
    <cellStyle name="Fountain Input 2 10 4" xfId="16380"/>
    <cellStyle name="Fountain Input 2 10_4F" xfId="16369"/>
    <cellStyle name="Fountain Input 2 11" xfId="1695"/>
    <cellStyle name="Fountain Input 2 11 2" xfId="4750"/>
    <cellStyle name="Fountain Input 2 11 2 2" xfId="6512"/>
    <cellStyle name="Fountain Input 2 11 2 2 2" xfId="7073"/>
    <cellStyle name="Fountain Input 2 11 2 2 2 2" xfId="16385"/>
    <cellStyle name="Fountain Input 2 11 2 2 2_4F" xfId="16384"/>
    <cellStyle name="Fountain Input 2 11 2 2 3" xfId="16386"/>
    <cellStyle name="Fountain Input 2 11 2 2_4F" xfId="16383"/>
    <cellStyle name="Fountain Input 2 11 2 3" xfId="16387"/>
    <cellStyle name="Fountain Input 2 11 2_4F" xfId="16382"/>
    <cellStyle name="Fountain Input 2 11 3" xfId="6283"/>
    <cellStyle name="Fountain Input 2 11 3 2" xfId="11621"/>
    <cellStyle name="Fountain Input 2 11 3 2 2" xfId="16390"/>
    <cellStyle name="Fountain Input 2 11 3 2_4F" xfId="16389"/>
    <cellStyle name="Fountain Input 2 11 3 3" xfId="16391"/>
    <cellStyle name="Fountain Input 2 11 3_4F" xfId="16388"/>
    <cellStyle name="Fountain Input 2 11 4" xfId="16392"/>
    <cellStyle name="Fountain Input 2 11_4F" xfId="16381"/>
    <cellStyle name="Fountain Input 2 12" xfId="3055"/>
    <cellStyle name="Fountain Input 2 12 2" xfId="6339"/>
    <cellStyle name="Fountain Input 2 12 2 2" xfId="8129"/>
    <cellStyle name="Fountain Input 2 12 2 2 2" xfId="16396"/>
    <cellStyle name="Fountain Input 2 12 2 2_4F" xfId="16395"/>
    <cellStyle name="Fountain Input 2 12 2 3" xfId="16397"/>
    <cellStyle name="Fountain Input 2 12 2_4F" xfId="16394"/>
    <cellStyle name="Fountain Input 2 12 3" xfId="16398"/>
    <cellStyle name="Fountain Input 2 12_4F" xfId="16393"/>
    <cellStyle name="Fountain Input 2 13" xfId="6095"/>
    <cellStyle name="Fountain Input 2 13 2" xfId="11867"/>
    <cellStyle name="Fountain Input 2 13 2 2" xfId="16401"/>
    <cellStyle name="Fountain Input 2 13 2_4F" xfId="16400"/>
    <cellStyle name="Fountain Input 2 13 3" xfId="16402"/>
    <cellStyle name="Fountain Input 2 13_4F" xfId="16399"/>
    <cellStyle name="Fountain Input 2 14" xfId="16403"/>
    <cellStyle name="Fountain Input 2 2" xfId="454"/>
    <cellStyle name="Fountain Input 2 2 2" xfId="719"/>
    <cellStyle name="Fountain Input 2 2 2 2" xfId="3774"/>
    <cellStyle name="Fountain Input 2 2 2 2 2" xfId="6375"/>
    <cellStyle name="Fountain Input 2 2 2 2 2 2" xfId="9779"/>
    <cellStyle name="Fountain Input 2 2 2 2 2 2 2" xfId="16409"/>
    <cellStyle name="Fountain Input 2 2 2 2 2 2_4F" xfId="16408"/>
    <cellStyle name="Fountain Input 2 2 2 2 2 3" xfId="16410"/>
    <cellStyle name="Fountain Input 2 2 2 2 2_4F" xfId="16407"/>
    <cellStyle name="Fountain Input 2 2 2 2 3" xfId="16411"/>
    <cellStyle name="Fountain Input 2 2 2 2_4F" xfId="16406"/>
    <cellStyle name="Fountain Input 2 2 2 3" xfId="6146"/>
    <cellStyle name="Fountain Input 2 2 2 3 2" xfId="11332"/>
    <cellStyle name="Fountain Input 2 2 2 3 2 2" xfId="16414"/>
    <cellStyle name="Fountain Input 2 2 2 3 2_4F" xfId="16413"/>
    <cellStyle name="Fountain Input 2 2 2 3 3" xfId="16415"/>
    <cellStyle name="Fountain Input 2 2 2 3_4F" xfId="16412"/>
    <cellStyle name="Fountain Input 2 2 2 4" xfId="16416"/>
    <cellStyle name="Fountain Input 2 2 2_4F" xfId="16405"/>
    <cellStyle name="Fountain Input 2 2 3" xfId="993"/>
    <cellStyle name="Fountain Input 2 2 3 2" xfId="4048"/>
    <cellStyle name="Fountain Input 2 2 3 2 2" xfId="6411"/>
    <cellStyle name="Fountain Input 2 2 3 2 2 2" xfId="6828"/>
    <cellStyle name="Fountain Input 2 2 3 2 2 2 2" xfId="16421"/>
    <cellStyle name="Fountain Input 2 2 3 2 2 2_4F" xfId="16420"/>
    <cellStyle name="Fountain Input 2 2 3 2 2 3" xfId="16422"/>
    <cellStyle name="Fountain Input 2 2 3 2 2_4F" xfId="16419"/>
    <cellStyle name="Fountain Input 2 2 3 2 3" xfId="16423"/>
    <cellStyle name="Fountain Input 2 2 3 2_4F" xfId="16418"/>
    <cellStyle name="Fountain Input 2 2 3 3" xfId="6182"/>
    <cellStyle name="Fountain Input 2 2 3 3 2" xfId="11221"/>
    <cellStyle name="Fountain Input 2 2 3 3 2 2" xfId="16426"/>
    <cellStyle name="Fountain Input 2 2 3 3 2_4F" xfId="16425"/>
    <cellStyle name="Fountain Input 2 2 3 3 3" xfId="16427"/>
    <cellStyle name="Fountain Input 2 2 3 3_4F" xfId="16424"/>
    <cellStyle name="Fountain Input 2 2 3 4" xfId="16428"/>
    <cellStyle name="Fountain Input 2 2 3_4F" xfId="16417"/>
    <cellStyle name="Fountain Input 2 2 4" xfId="1243"/>
    <cellStyle name="Fountain Input 2 2 4 2" xfId="4298"/>
    <cellStyle name="Fountain Input 2 2 4 2 2" xfId="6447"/>
    <cellStyle name="Fountain Input 2 2 4 2 2 2" xfId="12104"/>
    <cellStyle name="Fountain Input 2 2 4 2 2 2 2" xfId="16433"/>
    <cellStyle name="Fountain Input 2 2 4 2 2 2_4F" xfId="16432"/>
    <cellStyle name="Fountain Input 2 2 4 2 2 3" xfId="16434"/>
    <cellStyle name="Fountain Input 2 2 4 2 2_4F" xfId="16431"/>
    <cellStyle name="Fountain Input 2 2 4 2 3" xfId="16435"/>
    <cellStyle name="Fountain Input 2 2 4 2_4F" xfId="16430"/>
    <cellStyle name="Fountain Input 2 2 4 3" xfId="6218"/>
    <cellStyle name="Fountain Input 2 2 4 3 2" xfId="7050"/>
    <cellStyle name="Fountain Input 2 2 4 3 2 2" xfId="16438"/>
    <cellStyle name="Fountain Input 2 2 4 3 2_4F" xfId="16437"/>
    <cellStyle name="Fountain Input 2 2 4 3 3" xfId="16439"/>
    <cellStyle name="Fountain Input 2 2 4 3_4F" xfId="16436"/>
    <cellStyle name="Fountain Input 2 2 4 4" xfId="16440"/>
    <cellStyle name="Fountain Input 2 2 4_4F" xfId="16429"/>
    <cellStyle name="Fountain Input 2 2 5" xfId="1498"/>
    <cellStyle name="Fountain Input 2 2 5 2" xfId="4553"/>
    <cellStyle name="Fountain Input 2 2 5 2 2" xfId="6483"/>
    <cellStyle name="Fountain Input 2 2 5 2 2 2" xfId="12617"/>
    <cellStyle name="Fountain Input 2 2 5 2 2 2 2" xfId="16445"/>
    <cellStyle name="Fountain Input 2 2 5 2 2 2_4F" xfId="16444"/>
    <cellStyle name="Fountain Input 2 2 5 2 2 3" xfId="16446"/>
    <cellStyle name="Fountain Input 2 2 5 2 2_4F" xfId="16443"/>
    <cellStyle name="Fountain Input 2 2 5 2 3" xfId="16447"/>
    <cellStyle name="Fountain Input 2 2 5 2_4F" xfId="16442"/>
    <cellStyle name="Fountain Input 2 2 5 3" xfId="6254"/>
    <cellStyle name="Fountain Input 2 2 5 3 2" xfId="6712"/>
    <cellStyle name="Fountain Input 2 2 5 3 2 2" xfId="16450"/>
    <cellStyle name="Fountain Input 2 2 5 3 2_4F" xfId="16449"/>
    <cellStyle name="Fountain Input 2 2 5 3 3" xfId="16451"/>
    <cellStyle name="Fountain Input 2 2 5 3_4F" xfId="16448"/>
    <cellStyle name="Fountain Input 2 2 5 4" xfId="16452"/>
    <cellStyle name="Fountain Input 2 2 5_4F" xfId="16441"/>
    <cellStyle name="Fountain Input 2 2 6" xfId="1749"/>
    <cellStyle name="Fountain Input 2 2 6 2" xfId="4804"/>
    <cellStyle name="Fountain Input 2 2 6 2 2" xfId="6519"/>
    <cellStyle name="Fountain Input 2 2 6 2 2 2" xfId="7824"/>
    <cellStyle name="Fountain Input 2 2 6 2 2 2 2" xfId="16457"/>
    <cellStyle name="Fountain Input 2 2 6 2 2 2_4F" xfId="16456"/>
    <cellStyle name="Fountain Input 2 2 6 2 2 3" xfId="16458"/>
    <cellStyle name="Fountain Input 2 2 6 2 2_4F" xfId="16455"/>
    <cellStyle name="Fountain Input 2 2 6 2 3" xfId="16459"/>
    <cellStyle name="Fountain Input 2 2 6 2_4F" xfId="16454"/>
    <cellStyle name="Fountain Input 2 2 6 3" xfId="6290"/>
    <cellStyle name="Fountain Input 2 2 6 3 2" xfId="11494"/>
    <cellStyle name="Fountain Input 2 2 6 3 2 2" xfId="16462"/>
    <cellStyle name="Fountain Input 2 2 6 3 2_4F" xfId="16461"/>
    <cellStyle name="Fountain Input 2 2 6 3 3" xfId="16463"/>
    <cellStyle name="Fountain Input 2 2 6 3_4F" xfId="16460"/>
    <cellStyle name="Fountain Input 2 2 6 4" xfId="16464"/>
    <cellStyle name="Fountain Input 2 2 6_4F" xfId="16453"/>
    <cellStyle name="Fountain Input 2 2 7" xfId="2031"/>
    <cellStyle name="Fountain Input 2 2 7 2" xfId="6323"/>
    <cellStyle name="Fountain Input 2 2 7 2 2" xfId="10575"/>
    <cellStyle name="Fountain Input 2 2 7 2 2 2" xfId="16468"/>
    <cellStyle name="Fountain Input 2 2 7 2 2_4F" xfId="16467"/>
    <cellStyle name="Fountain Input 2 2 7 2 3" xfId="16469"/>
    <cellStyle name="Fountain Input 2 2 7 2_4F" xfId="16466"/>
    <cellStyle name="Fountain Input 2 2 7 3" xfId="16470"/>
    <cellStyle name="Fountain Input 2 2 7_4F" xfId="16465"/>
    <cellStyle name="Fountain Input 2 2 8" xfId="6110"/>
    <cellStyle name="Fountain Input 2 2 8 2" xfId="11597"/>
    <cellStyle name="Fountain Input 2 2 8 2 2" xfId="16473"/>
    <cellStyle name="Fountain Input 2 2 8 2_4F" xfId="16472"/>
    <cellStyle name="Fountain Input 2 2 8 3" xfId="16474"/>
    <cellStyle name="Fountain Input 2 2 8_4F" xfId="16471"/>
    <cellStyle name="Fountain Input 2 2 9" xfId="16475"/>
    <cellStyle name="Fountain Input 2 2_4F" xfId="16404"/>
    <cellStyle name="Fountain Input 2 3" xfId="498"/>
    <cellStyle name="Fountain Input 2 3 2" xfId="763"/>
    <cellStyle name="Fountain Input 2 3 2 2" xfId="3818"/>
    <cellStyle name="Fountain Input 2 3 2 2 2" xfId="6382"/>
    <cellStyle name="Fountain Input 2 3 2 2 2 2" xfId="11310"/>
    <cellStyle name="Fountain Input 2 3 2 2 2 2 2" xfId="16481"/>
    <cellStyle name="Fountain Input 2 3 2 2 2 2_4F" xfId="16480"/>
    <cellStyle name="Fountain Input 2 3 2 2 2 3" xfId="16482"/>
    <cellStyle name="Fountain Input 2 3 2 2 2_4F" xfId="16479"/>
    <cellStyle name="Fountain Input 2 3 2 2 3" xfId="16483"/>
    <cellStyle name="Fountain Input 2 3 2 2_4F" xfId="16478"/>
    <cellStyle name="Fountain Input 2 3 2 3" xfId="6153"/>
    <cellStyle name="Fountain Input 2 3 2 3 2" xfId="12014"/>
    <cellStyle name="Fountain Input 2 3 2 3 2 2" xfId="16486"/>
    <cellStyle name="Fountain Input 2 3 2 3 2_4F" xfId="16485"/>
    <cellStyle name="Fountain Input 2 3 2 3 3" xfId="16487"/>
    <cellStyle name="Fountain Input 2 3 2 3_4F" xfId="16484"/>
    <cellStyle name="Fountain Input 2 3 2 4" xfId="16488"/>
    <cellStyle name="Fountain Input 2 3 2_4F" xfId="16477"/>
    <cellStyle name="Fountain Input 2 3 3" xfId="1037"/>
    <cellStyle name="Fountain Input 2 3 3 2" xfId="4092"/>
    <cellStyle name="Fountain Input 2 3 3 2 2" xfId="6418"/>
    <cellStyle name="Fountain Input 2 3 3 2 2 2" xfId="7162"/>
    <cellStyle name="Fountain Input 2 3 3 2 2 2 2" xfId="16493"/>
    <cellStyle name="Fountain Input 2 3 3 2 2 2_4F" xfId="16492"/>
    <cellStyle name="Fountain Input 2 3 3 2 2 3" xfId="16494"/>
    <cellStyle name="Fountain Input 2 3 3 2 2_4F" xfId="16491"/>
    <cellStyle name="Fountain Input 2 3 3 2 3" xfId="16495"/>
    <cellStyle name="Fountain Input 2 3 3 2_4F" xfId="16490"/>
    <cellStyle name="Fountain Input 2 3 3 3" xfId="6189"/>
    <cellStyle name="Fountain Input 2 3 3 3 2" xfId="12125"/>
    <cellStyle name="Fountain Input 2 3 3 3 2 2" xfId="16498"/>
    <cellStyle name="Fountain Input 2 3 3 3 2_4F" xfId="16497"/>
    <cellStyle name="Fountain Input 2 3 3 3 3" xfId="16499"/>
    <cellStyle name="Fountain Input 2 3 3 3_4F" xfId="16496"/>
    <cellStyle name="Fountain Input 2 3 3 4" xfId="16500"/>
    <cellStyle name="Fountain Input 2 3 3_4F" xfId="16489"/>
    <cellStyle name="Fountain Input 2 3 4" xfId="1287"/>
    <cellStyle name="Fountain Input 2 3 4 2" xfId="4342"/>
    <cellStyle name="Fountain Input 2 3 4 2 2" xfId="6454"/>
    <cellStyle name="Fountain Input 2 3 4 2 2 2" xfId="6577"/>
    <cellStyle name="Fountain Input 2 3 4 2 2 2 2" xfId="16505"/>
    <cellStyle name="Fountain Input 2 3 4 2 2 2_4F" xfId="16504"/>
    <cellStyle name="Fountain Input 2 3 4 2 2 3" xfId="16506"/>
    <cellStyle name="Fountain Input 2 3 4 2 2_4F" xfId="16503"/>
    <cellStyle name="Fountain Input 2 3 4 2 3" xfId="16507"/>
    <cellStyle name="Fountain Input 2 3 4 2_4F" xfId="16502"/>
    <cellStyle name="Fountain Input 2 3 4 3" xfId="6225"/>
    <cellStyle name="Fountain Input 2 3 4 3 2" xfId="10864"/>
    <cellStyle name="Fountain Input 2 3 4 3 2 2" xfId="16510"/>
    <cellStyle name="Fountain Input 2 3 4 3 2_4F" xfId="16509"/>
    <cellStyle name="Fountain Input 2 3 4 3 3" xfId="16511"/>
    <cellStyle name="Fountain Input 2 3 4 3_4F" xfId="16508"/>
    <cellStyle name="Fountain Input 2 3 4 4" xfId="16512"/>
    <cellStyle name="Fountain Input 2 3 4_4F" xfId="16501"/>
    <cellStyle name="Fountain Input 2 3 5" xfId="1542"/>
    <cellStyle name="Fountain Input 2 3 5 2" xfId="4597"/>
    <cellStyle name="Fountain Input 2 3 5 2 2" xfId="6490"/>
    <cellStyle name="Fountain Input 2 3 5 2 2 2" xfId="10090"/>
    <cellStyle name="Fountain Input 2 3 5 2 2 2 2" xfId="16517"/>
    <cellStyle name="Fountain Input 2 3 5 2 2 2_4F" xfId="16516"/>
    <cellStyle name="Fountain Input 2 3 5 2 2 3" xfId="16518"/>
    <cellStyle name="Fountain Input 2 3 5 2 2_4F" xfId="16515"/>
    <cellStyle name="Fountain Input 2 3 5 2 3" xfId="16519"/>
    <cellStyle name="Fountain Input 2 3 5 2_4F" xfId="16514"/>
    <cellStyle name="Fountain Input 2 3 5 3" xfId="6261"/>
    <cellStyle name="Fountain Input 2 3 5 3 2" xfId="7905"/>
    <cellStyle name="Fountain Input 2 3 5 3 2 2" xfId="16522"/>
    <cellStyle name="Fountain Input 2 3 5 3 2_4F" xfId="16521"/>
    <cellStyle name="Fountain Input 2 3 5 3 3" xfId="16523"/>
    <cellStyle name="Fountain Input 2 3 5 3_4F" xfId="16520"/>
    <cellStyle name="Fountain Input 2 3 5 4" xfId="16524"/>
    <cellStyle name="Fountain Input 2 3 5_4F" xfId="16513"/>
    <cellStyle name="Fountain Input 2 3 6" xfId="1793"/>
    <cellStyle name="Fountain Input 2 3 6 2" xfId="4848"/>
    <cellStyle name="Fountain Input 2 3 6 2 2" xfId="6526"/>
    <cellStyle name="Fountain Input 2 3 6 2 2 2" xfId="7722"/>
    <cellStyle name="Fountain Input 2 3 6 2 2 2 2" xfId="16529"/>
    <cellStyle name="Fountain Input 2 3 6 2 2 2_4F" xfId="16528"/>
    <cellStyle name="Fountain Input 2 3 6 2 2 3" xfId="16530"/>
    <cellStyle name="Fountain Input 2 3 6 2 2_4F" xfId="16527"/>
    <cellStyle name="Fountain Input 2 3 6 2 3" xfId="16531"/>
    <cellStyle name="Fountain Input 2 3 6 2_4F" xfId="16526"/>
    <cellStyle name="Fountain Input 2 3 6 3" xfId="6297"/>
    <cellStyle name="Fountain Input 2 3 6 3 2" xfId="10303"/>
    <cellStyle name="Fountain Input 2 3 6 3 2 2" xfId="16534"/>
    <cellStyle name="Fountain Input 2 3 6 3 2_4F" xfId="16533"/>
    <cellStyle name="Fountain Input 2 3 6 3 3" xfId="16535"/>
    <cellStyle name="Fountain Input 2 3 6 3_4F" xfId="16532"/>
    <cellStyle name="Fountain Input 2 3 6 4" xfId="16536"/>
    <cellStyle name="Fountain Input 2 3 6_4F" xfId="16525"/>
    <cellStyle name="Fountain Input 2 3 7" xfId="1928"/>
    <cellStyle name="Fountain Input 2 3 7 2" xfId="6319"/>
    <cellStyle name="Fountain Input 2 3 7 2 2" xfId="10457"/>
    <cellStyle name="Fountain Input 2 3 7 2 2 2" xfId="16540"/>
    <cellStyle name="Fountain Input 2 3 7 2 2_4F" xfId="16539"/>
    <cellStyle name="Fountain Input 2 3 7 2 3" xfId="16541"/>
    <cellStyle name="Fountain Input 2 3 7 2_4F" xfId="16538"/>
    <cellStyle name="Fountain Input 2 3 7 3" xfId="16542"/>
    <cellStyle name="Fountain Input 2 3 7_4F" xfId="16537"/>
    <cellStyle name="Fountain Input 2 3 8" xfId="6117"/>
    <cellStyle name="Fountain Input 2 3 8 2" xfId="10925"/>
    <cellStyle name="Fountain Input 2 3 8 2 2" xfId="16545"/>
    <cellStyle name="Fountain Input 2 3 8 2_4F" xfId="16544"/>
    <cellStyle name="Fountain Input 2 3 8 3" xfId="16546"/>
    <cellStyle name="Fountain Input 2 3 8_4F" xfId="16543"/>
    <cellStyle name="Fountain Input 2 3 9" xfId="16547"/>
    <cellStyle name="Fountain Input 2 3_4F" xfId="16476"/>
    <cellStyle name="Fountain Input 2 4" xfId="542"/>
    <cellStyle name="Fountain Input 2 4 2" xfId="807"/>
    <cellStyle name="Fountain Input 2 4 2 2" xfId="3862"/>
    <cellStyle name="Fountain Input 2 4 2 2 2" xfId="6389"/>
    <cellStyle name="Fountain Input 2 4 2 2 2 2" xfId="11694"/>
    <cellStyle name="Fountain Input 2 4 2 2 2 2 2" xfId="16553"/>
    <cellStyle name="Fountain Input 2 4 2 2 2 2_4F" xfId="16552"/>
    <cellStyle name="Fountain Input 2 4 2 2 2 3" xfId="16554"/>
    <cellStyle name="Fountain Input 2 4 2 2 2_4F" xfId="16551"/>
    <cellStyle name="Fountain Input 2 4 2 2 3" xfId="16555"/>
    <cellStyle name="Fountain Input 2 4 2 2_4F" xfId="16550"/>
    <cellStyle name="Fountain Input 2 4 2 3" xfId="6160"/>
    <cellStyle name="Fountain Input 2 4 2 3 2" xfId="10053"/>
    <cellStyle name="Fountain Input 2 4 2 3 2 2" xfId="16558"/>
    <cellStyle name="Fountain Input 2 4 2 3 2_4F" xfId="16557"/>
    <cellStyle name="Fountain Input 2 4 2 3 3" xfId="16559"/>
    <cellStyle name="Fountain Input 2 4 2 3_4F" xfId="16556"/>
    <cellStyle name="Fountain Input 2 4 2 4" xfId="16560"/>
    <cellStyle name="Fountain Input 2 4 2_4F" xfId="16549"/>
    <cellStyle name="Fountain Input 2 4 3" xfId="1081"/>
    <cellStyle name="Fountain Input 2 4 3 2" xfId="4136"/>
    <cellStyle name="Fountain Input 2 4 3 2 2" xfId="6425"/>
    <cellStyle name="Fountain Input 2 4 3 2 2 2" xfId="11555"/>
    <cellStyle name="Fountain Input 2 4 3 2 2 2 2" xfId="16565"/>
    <cellStyle name="Fountain Input 2 4 3 2 2 2_4F" xfId="16564"/>
    <cellStyle name="Fountain Input 2 4 3 2 2 3" xfId="16566"/>
    <cellStyle name="Fountain Input 2 4 3 2 2_4F" xfId="16563"/>
    <cellStyle name="Fountain Input 2 4 3 2 3" xfId="16567"/>
    <cellStyle name="Fountain Input 2 4 3 2_4F" xfId="16562"/>
    <cellStyle name="Fountain Input 2 4 3 3" xfId="6196"/>
    <cellStyle name="Fountain Input 2 4 3 3 2" xfId="8200"/>
    <cellStyle name="Fountain Input 2 4 3 3 2 2" xfId="16570"/>
    <cellStyle name="Fountain Input 2 4 3 3 2_4F" xfId="16569"/>
    <cellStyle name="Fountain Input 2 4 3 3 3" xfId="16571"/>
    <cellStyle name="Fountain Input 2 4 3 3_4F" xfId="16568"/>
    <cellStyle name="Fountain Input 2 4 3 4" xfId="16572"/>
    <cellStyle name="Fountain Input 2 4 3_4F" xfId="16561"/>
    <cellStyle name="Fountain Input 2 4 4" xfId="1331"/>
    <cellStyle name="Fountain Input 2 4 4 2" xfId="4386"/>
    <cellStyle name="Fountain Input 2 4 4 2 2" xfId="6461"/>
    <cellStyle name="Fountain Input 2 4 4 2 2 2" xfId="10019"/>
    <cellStyle name="Fountain Input 2 4 4 2 2 2 2" xfId="16577"/>
    <cellStyle name="Fountain Input 2 4 4 2 2 2_4F" xfId="16576"/>
    <cellStyle name="Fountain Input 2 4 4 2 2 3" xfId="16578"/>
    <cellStyle name="Fountain Input 2 4 4 2 2_4F" xfId="16575"/>
    <cellStyle name="Fountain Input 2 4 4 2 3" xfId="16579"/>
    <cellStyle name="Fountain Input 2 4 4 2_4F" xfId="16574"/>
    <cellStyle name="Fountain Input 2 4 4 3" xfId="6232"/>
    <cellStyle name="Fountain Input 2 4 4 3 2" xfId="12337"/>
    <cellStyle name="Fountain Input 2 4 4 3 2 2" xfId="16582"/>
    <cellStyle name="Fountain Input 2 4 4 3 2_4F" xfId="16581"/>
    <cellStyle name="Fountain Input 2 4 4 3 3" xfId="16583"/>
    <cellStyle name="Fountain Input 2 4 4 3_4F" xfId="16580"/>
    <cellStyle name="Fountain Input 2 4 4 4" xfId="16584"/>
    <cellStyle name="Fountain Input 2 4 4_4F" xfId="16573"/>
    <cellStyle name="Fountain Input 2 4 5" xfId="1586"/>
    <cellStyle name="Fountain Input 2 4 5 2" xfId="4641"/>
    <cellStyle name="Fountain Input 2 4 5 2 2" xfId="6497"/>
    <cellStyle name="Fountain Input 2 4 5 2 2 2" xfId="9372"/>
    <cellStyle name="Fountain Input 2 4 5 2 2 2 2" xfId="16589"/>
    <cellStyle name="Fountain Input 2 4 5 2 2 2_4F" xfId="16588"/>
    <cellStyle name="Fountain Input 2 4 5 2 2 3" xfId="16590"/>
    <cellStyle name="Fountain Input 2 4 5 2 2_4F" xfId="16587"/>
    <cellStyle name="Fountain Input 2 4 5 2 3" xfId="16591"/>
    <cellStyle name="Fountain Input 2 4 5 2_4F" xfId="16586"/>
    <cellStyle name="Fountain Input 2 4 5 3" xfId="6268"/>
    <cellStyle name="Fountain Input 2 4 5 3 2" xfId="10976"/>
    <cellStyle name="Fountain Input 2 4 5 3 2 2" xfId="16594"/>
    <cellStyle name="Fountain Input 2 4 5 3 2_4F" xfId="16593"/>
    <cellStyle name="Fountain Input 2 4 5 3 3" xfId="16595"/>
    <cellStyle name="Fountain Input 2 4 5 3_4F" xfId="16592"/>
    <cellStyle name="Fountain Input 2 4 5 4" xfId="16596"/>
    <cellStyle name="Fountain Input 2 4 5_4F" xfId="16585"/>
    <cellStyle name="Fountain Input 2 4 6" xfId="1837"/>
    <cellStyle name="Fountain Input 2 4 6 2" xfId="4892"/>
    <cellStyle name="Fountain Input 2 4 6 2 2" xfId="6533"/>
    <cellStyle name="Fountain Input 2 4 6 2 2 2" xfId="6936"/>
    <cellStyle name="Fountain Input 2 4 6 2 2 2 2" xfId="16601"/>
    <cellStyle name="Fountain Input 2 4 6 2 2 2_4F" xfId="16600"/>
    <cellStyle name="Fountain Input 2 4 6 2 2 3" xfId="16602"/>
    <cellStyle name="Fountain Input 2 4 6 2 2_4F" xfId="16599"/>
    <cellStyle name="Fountain Input 2 4 6 2 3" xfId="16603"/>
    <cellStyle name="Fountain Input 2 4 6 2_4F" xfId="16598"/>
    <cellStyle name="Fountain Input 2 4 6 3" xfId="6304"/>
    <cellStyle name="Fountain Input 2 4 6 3 2" xfId="10841"/>
    <cellStyle name="Fountain Input 2 4 6 3 2 2" xfId="16606"/>
    <cellStyle name="Fountain Input 2 4 6 3 2_4F" xfId="16605"/>
    <cellStyle name="Fountain Input 2 4 6 3 3" xfId="16607"/>
    <cellStyle name="Fountain Input 2 4 6 3_4F" xfId="16604"/>
    <cellStyle name="Fountain Input 2 4 6 4" xfId="16608"/>
    <cellStyle name="Fountain Input 2 4 6_4F" xfId="16597"/>
    <cellStyle name="Fountain Input 2 4 7" xfId="3597"/>
    <cellStyle name="Fountain Input 2 4 7 2" xfId="6353"/>
    <cellStyle name="Fountain Input 2 4 7 2 2" xfId="11021"/>
    <cellStyle name="Fountain Input 2 4 7 2 2 2" xfId="16612"/>
    <cellStyle name="Fountain Input 2 4 7 2 2_4F" xfId="16611"/>
    <cellStyle name="Fountain Input 2 4 7 2 3" xfId="16613"/>
    <cellStyle name="Fountain Input 2 4 7 2_4F" xfId="16610"/>
    <cellStyle name="Fountain Input 2 4 7 3" xfId="16614"/>
    <cellStyle name="Fountain Input 2 4 7_4F" xfId="16609"/>
    <cellStyle name="Fountain Input 2 4 8" xfId="6124"/>
    <cellStyle name="Fountain Input 2 4 8 2" xfId="10345"/>
    <cellStyle name="Fountain Input 2 4 8 2 2" xfId="16617"/>
    <cellStyle name="Fountain Input 2 4 8 2_4F" xfId="16616"/>
    <cellStyle name="Fountain Input 2 4 8 3" xfId="16618"/>
    <cellStyle name="Fountain Input 2 4 8_4F" xfId="16615"/>
    <cellStyle name="Fountain Input 2 4 9" xfId="16619"/>
    <cellStyle name="Fountain Input 2 4_4F" xfId="16548"/>
    <cellStyle name="Fountain Input 2 5" xfId="585"/>
    <cellStyle name="Fountain Input 2 5 2" xfId="850"/>
    <cellStyle name="Fountain Input 2 5 2 2" xfId="3905"/>
    <cellStyle name="Fountain Input 2 5 2 2 2" xfId="6396"/>
    <cellStyle name="Fountain Input 2 5 2 2 2 2" xfId="12477"/>
    <cellStyle name="Fountain Input 2 5 2 2 2 2 2" xfId="16625"/>
    <cellStyle name="Fountain Input 2 5 2 2 2 2_4F" xfId="16624"/>
    <cellStyle name="Fountain Input 2 5 2 2 2 3" xfId="16626"/>
    <cellStyle name="Fountain Input 2 5 2 2 2_4F" xfId="16623"/>
    <cellStyle name="Fountain Input 2 5 2 2 3" xfId="16627"/>
    <cellStyle name="Fountain Input 2 5 2 2_4F" xfId="16622"/>
    <cellStyle name="Fountain Input 2 5 2 3" xfId="6167"/>
    <cellStyle name="Fountain Input 2 5 2 3 2" xfId="6787"/>
    <cellStyle name="Fountain Input 2 5 2 3 2 2" xfId="16630"/>
    <cellStyle name="Fountain Input 2 5 2 3 2_4F" xfId="16629"/>
    <cellStyle name="Fountain Input 2 5 2 3 3" xfId="16631"/>
    <cellStyle name="Fountain Input 2 5 2 3_4F" xfId="16628"/>
    <cellStyle name="Fountain Input 2 5 2 4" xfId="16632"/>
    <cellStyle name="Fountain Input 2 5 2_4F" xfId="16621"/>
    <cellStyle name="Fountain Input 2 5 3" xfId="1124"/>
    <cellStyle name="Fountain Input 2 5 3 2" xfId="4179"/>
    <cellStyle name="Fountain Input 2 5 3 2 2" xfId="6432"/>
    <cellStyle name="Fountain Input 2 5 3 2 2 2" xfId="11379"/>
    <cellStyle name="Fountain Input 2 5 3 2 2 2 2" xfId="16637"/>
    <cellStyle name="Fountain Input 2 5 3 2 2 2_4F" xfId="16636"/>
    <cellStyle name="Fountain Input 2 5 3 2 2 3" xfId="16638"/>
    <cellStyle name="Fountain Input 2 5 3 2 2_4F" xfId="16635"/>
    <cellStyle name="Fountain Input 2 5 3 2 3" xfId="16639"/>
    <cellStyle name="Fountain Input 2 5 3 2_4F" xfId="16634"/>
    <cellStyle name="Fountain Input 2 5 3 3" xfId="6203"/>
    <cellStyle name="Fountain Input 2 5 3 3 2" xfId="12598"/>
    <cellStyle name="Fountain Input 2 5 3 3 2 2" xfId="16642"/>
    <cellStyle name="Fountain Input 2 5 3 3 2_4F" xfId="16641"/>
    <cellStyle name="Fountain Input 2 5 3 3 3" xfId="16643"/>
    <cellStyle name="Fountain Input 2 5 3 3_4F" xfId="16640"/>
    <cellStyle name="Fountain Input 2 5 3 4" xfId="16644"/>
    <cellStyle name="Fountain Input 2 5 3_4F" xfId="16633"/>
    <cellStyle name="Fountain Input 2 5 4" xfId="1374"/>
    <cellStyle name="Fountain Input 2 5 4 2" xfId="4429"/>
    <cellStyle name="Fountain Input 2 5 4 2 2" xfId="6468"/>
    <cellStyle name="Fountain Input 2 5 4 2 2 2" xfId="8323"/>
    <cellStyle name="Fountain Input 2 5 4 2 2 2 2" xfId="16649"/>
    <cellStyle name="Fountain Input 2 5 4 2 2 2_4F" xfId="16648"/>
    <cellStyle name="Fountain Input 2 5 4 2 2 3" xfId="16650"/>
    <cellStyle name="Fountain Input 2 5 4 2 2_4F" xfId="16647"/>
    <cellStyle name="Fountain Input 2 5 4 2 3" xfId="16651"/>
    <cellStyle name="Fountain Input 2 5 4 2_4F" xfId="16646"/>
    <cellStyle name="Fountain Input 2 5 4 3" xfId="6239"/>
    <cellStyle name="Fountain Input 2 5 4 3 2" xfId="7561"/>
    <cellStyle name="Fountain Input 2 5 4 3 2 2" xfId="16654"/>
    <cellStyle name="Fountain Input 2 5 4 3 2_4F" xfId="16653"/>
    <cellStyle name="Fountain Input 2 5 4 3 3" xfId="16655"/>
    <cellStyle name="Fountain Input 2 5 4 3_4F" xfId="16652"/>
    <cellStyle name="Fountain Input 2 5 4 4" xfId="16656"/>
    <cellStyle name="Fountain Input 2 5 4_4F" xfId="16645"/>
    <cellStyle name="Fountain Input 2 5 5" xfId="1629"/>
    <cellStyle name="Fountain Input 2 5 5 2" xfId="4684"/>
    <cellStyle name="Fountain Input 2 5 5 2 2" xfId="6504"/>
    <cellStyle name="Fountain Input 2 5 5 2 2 2" xfId="10160"/>
    <cellStyle name="Fountain Input 2 5 5 2 2 2 2" xfId="16661"/>
    <cellStyle name="Fountain Input 2 5 5 2 2 2_4F" xfId="16660"/>
    <cellStyle name="Fountain Input 2 5 5 2 2 3" xfId="16662"/>
    <cellStyle name="Fountain Input 2 5 5 2 2_4F" xfId="16659"/>
    <cellStyle name="Fountain Input 2 5 5 2 3" xfId="16663"/>
    <cellStyle name="Fountain Input 2 5 5 2_4F" xfId="16658"/>
    <cellStyle name="Fountain Input 2 5 5 3" xfId="6275"/>
    <cellStyle name="Fountain Input 2 5 5 3 2" xfId="8010"/>
    <cellStyle name="Fountain Input 2 5 5 3 2 2" xfId="16666"/>
    <cellStyle name="Fountain Input 2 5 5 3 2_4F" xfId="16665"/>
    <cellStyle name="Fountain Input 2 5 5 3 3" xfId="16667"/>
    <cellStyle name="Fountain Input 2 5 5 3_4F" xfId="16664"/>
    <cellStyle name="Fountain Input 2 5 5 4" xfId="16668"/>
    <cellStyle name="Fountain Input 2 5 5_4F" xfId="16657"/>
    <cellStyle name="Fountain Input 2 5 6" xfId="1880"/>
    <cellStyle name="Fountain Input 2 5 6 2" xfId="4935"/>
    <cellStyle name="Fountain Input 2 5 6 2 2" xfId="6540"/>
    <cellStyle name="Fountain Input 2 5 6 2 2 2" xfId="7139"/>
    <cellStyle name="Fountain Input 2 5 6 2 2 2 2" xfId="16673"/>
    <cellStyle name="Fountain Input 2 5 6 2 2 2_4F" xfId="16672"/>
    <cellStyle name="Fountain Input 2 5 6 2 2 3" xfId="16674"/>
    <cellStyle name="Fountain Input 2 5 6 2 2_4F" xfId="16671"/>
    <cellStyle name="Fountain Input 2 5 6 2 3" xfId="16675"/>
    <cellStyle name="Fountain Input 2 5 6 2_4F" xfId="16670"/>
    <cellStyle name="Fountain Input 2 5 6 3" xfId="6311"/>
    <cellStyle name="Fountain Input 2 5 6 3 2" xfId="11348"/>
    <cellStyle name="Fountain Input 2 5 6 3 2 2" xfId="16678"/>
    <cellStyle name="Fountain Input 2 5 6 3 2_4F" xfId="16677"/>
    <cellStyle name="Fountain Input 2 5 6 3 3" xfId="16679"/>
    <cellStyle name="Fountain Input 2 5 6 3_4F" xfId="16676"/>
    <cellStyle name="Fountain Input 2 5 6 4" xfId="16680"/>
    <cellStyle name="Fountain Input 2 5 6_4F" xfId="16669"/>
    <cellStyle name="Fountain Input 2 5 7" xfId="3640"/>
    <cellStyle name="Fountain Input 2 5 7 2" xfId="6360"/>
    <cellStyle name="Fountain Input 2 5 7 2 2" xfId="7463"/>
    <cellStyle name="Fountain Input 2 5 7 2 2 2" xfId="16684"/>
    <cellStyle name="Fountain Input 2 5 7 2 2_4F" xfId="16683"/>
    <cellStyle name="Fountain Input 2 5 7 2 3" xfId="16685"/>
    <cellStyle name="Fountain Input 2 5 7 2_4F" xfId="16682"/>
    <cellStyle name="Fountain Input 2 5 7 3" xfId="16686"/>
    <cellStyle name="Fountain Input 2 5 7_4F" xfId="16681"/>
    <cellStyle name="Fountain Input 2 5 8" xfId="6131"/>
    <cellStyle name="Fountain Input 2 5 8 2" xfId="6572"/>
    <cellStyle name="Fountain Input 2 5 8 2 2" xfId="16689"/>
    <cellStyle name="Fountain Input 2 5 8 2_4F" xfId="16688"/>
    <cellStyle name="Fountain Input 2 5 8 3" xfId="16690"/>
    <cellStyle name="Fountain Input 2 5 8_4F" xfId="16687"/>
    <cellStyle name="Fountain Input 2 5 9" xfId="16691"/>
    <cellStyle name="Fountain Input 2 5_4F" xfId="16620"/>
    <cellStyle name="Fountain Input 2 6" xfId="398"/>
    <cellStyle name="Fountain Input 2 6 2" xfId="2493"/>
    <cellStyle name="Fountain Input 2 6 2 2" xfId="6333"/>
    <cellStyle name="Fountain Input 2 6 2 2 2" xfId="8226"/>
    <cellStyle name="Fountain Input 2 6 2 2 2 2" xfId="16696"/>
    <cellStyle name="Fountain Input 2 6 2 2 2_4F" xfId="16695"/>
    <cellStyle name="Fountain Input 2 6 2 2 3" xfId="16697"/>
    <cellStyle name="Fountain Input 2 6 2 2_4F" xfId="16694"/>
    <cellStyle name="Fountain Input 2 6 2 3" xfId="16698"/>
    <cellStyle name="Fountain Input 2 6 2_4F" xfId="16693"/>
    <cellStyle name="Fountain Input 2 6 3" xfId="6103"/>
    <cellStyle name="Fountain Input 2 6 3 2" xfId="11513"/>
    <cellStyle name="Fountain Input 2 6 3 2 2" xfId="16701"/>
    <cellStyle name="Fountain Input 2 6 3 2_4F" xfId="16700"/>
    <cellStyle name="Fountain Input 2 6 3 3" xfId="16702"/>
    <cellStyle name="Fountain Input 2 6 3_4F" xfId="16699"/>
    <cellStyle name="Fountain Input 2 6 4" xfId="16703"/>
    <cellStyle name="Fountain Input 2 6_4F" xfId="16692"/>
    <cellStyle name="Fountain Input 2 7" xfId="663"/>
    <cellStyle name="Fountain Input 2 7 2" xfId="3718"/>
    <cellStyle name="Fountain Input 2 7 2 2" xfId="6368"/>
    <cellStyle name="Fountain Input 2 7 2 2 2" xfId="7538"/>
    <cellStyle name="Fountain Input 2 7 2 2 2 2" xfId="16708"/>
    <cellStyle name="Fountain Input 2 7 2 2 2_4F" xfId="16707"/>
    <cellStyle name="Fountain Input 2 7 2 2 3" xfId="16709"/>
    <cellStyle name="Fountain Input 2 7 2 2_4F" xfId="16706"/>
    <cellStyle name="Fountain Input 2 7 2 3" xfId="16710"/>
    <cellStyle name="Fountain Input 2 7 2_4F" xfId="16705"/>
    <cellStyle name="Fountain Input 2 7 3" xfId="6139"/>
    <cellStyle name="Fountain Input 2 7 3 2" xfId="10223"/>
    <cellStyle name="Fountain Input 2 7 3 2 2" xfId="16713"/>
    <cellStyle name="Fountain Input 2 7 3 2_4F" xfId="16712"/>
    <cellStyle name="Fountain Input 2 7 3 3" xfId="16714"/>
    <cellStyle name="Fountain Input 2 7 3_4F" xfId="16711"/>
    <cellStyle name="Fountain Input 2 7 4" xfId="16715"/>
    <cellStyle name="Fountain Input 2 7_4F" xfId="16704"/>
    <cellStyle name="Fountain Input 2 8" xfId="938"/>
    <cellStyle name="Fountain Input 2 8 2" xfId="3993"/>
    <cellStyle name="Fountain Input 2 8 2 2" xfId="6404"/>
    <cellStyle name="Fountain Input 2 8 2 2 2" xfId="12600"/>
    <cellStyle name="Fountain Input 2 8 2 2 2 2" xfId="16720"/>
    <cellStyle name="Fountain Input 2 8 2 2 2_4F" xfId="16719"/>
    <cellStyle name="Fountain Input 2 8 2 2 3" xfId="16721"/>
    <cellStyle name="Fountain Input 2 8 2 2_4F" xfId="16718"/>
    <cellStyle name="Fountain Input 2 8 2 3" xfId="16722"/>
    <cellStyle name="Fountain Input 2 8 2_4F" xfId="16717"/>
    <cellStyle name="Fountain Input 2 8 3" xfId="6175"/>
    <cellStyle name="Fountain Input 2 8 3 2" xfId="11669"/>
    <cellStyle name="Fountain Input 2 8 3 2 2" xfId="16725"/>
    <cellStyle name="Fountain Input 2 8 3 2_4F" xfId="16724"/>
    <cellStyle name="Fountain Input 2 8 3 3" xfId="16726"/>
    <cellStyle name="Fountain Input 2 8 3_4F" xfId="16723"/>
    <cellStyle name="Fountain Input 2 8 4" xfId="16727"/>
    <cellStyle name="Fountain Input 2 8_4F" xfId="16716"/>
    <cellStyle name="Fountain Input 2 9" xfId="1189"/>
    <cellStyle name="Fountain Input 2 9 2" xfId="4244"/>
    <cellStyle name="Fountain Input 2 9 2 2" xfId="6440"/>
    <cellStyle name="Fountain Input 2 9 2 2 2" xfId="11778"/>
    <cellStyle name="Fountain Input 2 9 2 2 2 2" xfId="16732"/>
    <cellStyle name="Fountain Input 2 9 2 2 2_4F" xfId="16731"/>
    <cellStyle name="Fountain Input 2 9 2 2 3" xfId="16733"/>
    <cellStyle name="Fountain Input 2 9 2 2_4F" xfId="16730"/>
    <cellStyle name="Fountain Input 2 9 2 3" xfId="16734"/>
    <cellStyle name="Fountain Input 2 9 2_4F" xfId="16729"/>
    <cellStyle name="Fountain Input 2 9 3" xfId="6211"/>
    <cellStyle name="Fountain Input 2 9 3 2" xfId="10386"/>
    <cellStyle name="Fountain Input 2 9 3 2 2" xfId="16737"/>
    <cellStyle name="Fountain Input 2 9 3 2_4F" xfId="16736"/>
    <cellStyle name="Fountain Input 2 9 3 3" xfId="16738"/>
    <cellStyle name="Fountain Input 2 9 3_4F" xfId="16735"/>
    <cellStyle name="Fountain Input 2 9 4" xfId="16739"/>
    <cellStyle name="Fountain Input 2 9_4F" xfId="16728"/>
    <cellStyle name="Fountain Input 2_4F" xfId="16368"/>
    <cellStyle name="Fountain Input 3" xfId="282"/>
    <cellStyle name="Fountain Input 3 10" xfId="1449"/>
    <cellStyle name="Fountain Input 3 10 2" xfId="4504"/>
    <cellStyle name="Fountain Input 3 10 2 2" xfId="6479"/>
    <cellStyle name="Fountain Input 3 10 2 2 2" xfId="7544"/>
    <cellStyle name="Fountain Input 3 10 2 2 2 2" xfId="16745"/>
    <cellStyle name="Fountain Input 3 10 2 2 2_4F" xfId="16744"/>
    <cellStyle name="Fountain Input 3 10 2 2 3" xfId="16746"/>
    <cellStyle name="Fountain Input 3 10 2 2_4F" xfId="16743"/>
    <cellStyle name="Fountain Input 3 10 2 3" xfId="16747"/>
    <cellStyle name="Fountain Input 3 10 2_4F" xfId="16742"/>
    <cellStyle name="Fountain Input 3 10 3" xfId="6250"/>
    <cellStyle name="Fountain Input 3 10 3 2" xfId="10867"/>
    <cellStyle name="Fountain Input 3 10 3 2 2" xfId="16750"/>
    <cellStyle name="Fountain Input 3 10 3 2_4F" xfId="16749"/>
    <cellStyle name="Fountain Input 3 10 3 3" xfId="16751"/>
    <cellStyle name="Fountain Input 3 10 3_4F" xfId="16748"/>
    <cellStyle name="Fountain Input 3 10 4" xfId="16752"/>
    <cellStyle name="Fountain Input 3 10_4F" xfId="16741"/>
    <cellStyle name="Fountain Input 3 11" xfId="1700"/>
    <cellStyle name="Fountain Input 3 11 2" xfId="4755"/>
    <cellStyle name="Fountain Input 3 11 2 2" xfId="6515"/>
    <cellStyle name="Fountain Input 3 11 2 2 2" xfId="11313"/>
    <cellStyle name="Fountain Input 3 11 2 2 2 2" xfId="16757"/>
    <cellStyle name="Fountain Input 3 11 2 2 2_4F" xfId="16756"/>
    <cellStyle name="Fountain Input 3 11 2 2 3" xfId="16758"/>
    <cellStyle name="Fountain Input 3 11 2 2_4F" xfId="16755"/>
    <cellStyle name="Fountain Input 3 11 2 3" xfId="16759"/>
    <cellStyle name="Fountain Input 3 11 2_4F" xfId="16754"/>
    <cellStyle name="Fountain Input 3 11 3" xfId="6286"/>
    <cellStyle name="Fountain Input 3 11 3 2" xfId="7276"/>
    <cellStyle name="Fountain Input 3 11 3 2 2" xfId="16762"/>
    <cellStyle name="Fountain Input 3 11 3 2_4F" xfId="16761"/>
    <cellStyle name="Fountain Input 3 11 3 3" xfId="16763"/>
    <cellStyle name="Fountain Input 3 11 3_4F" xfId="16760"/>
    <cellStyle name="Fountain Input 3 11 4" xfId="16764"/>
    <cellStyle name="Fountain Input 3 11_4F" xfId="16753"/>
    <cellStyle name="Fountain Input 3 12" xfId="3263"/>
    <cellStyle name="Fountain Input 3 12 2" xfId="6341"/>
    <cellStyle name="Fountain Input 3 12 2 2" xfId="10125"/>
    <cellStyle name="Fountain Input 3 12 2 2 2" xfId="16768"/>
    <cellStyle name="Fountain Input 3 12 2 2_4F" xfId="16767"/>
    <cellStyle name="Fountain Input 3 12 2 3" xfId="16769"/>
    <cellStyle name="Fountain Input 3 12 2_4F" xfId="16766"/>
    <cellStyle name="Fountain Input 3 12 3" xfId="16770"/>
    <cellStyle name="Fountain Input 3 12_4F" xfId="16765"/>
    <cellStyle name="Fountain Input 3 13" xfId="6098"/>
    <cellStyle name="Fountain Input 3 13 2" xfId="7452"/>
    <cellStyle name="Fountain Input 3 13 2 2" xfId="16773"/>
    <cellStyle name="Fountain Input 3 13 2_4F" xfId="16772"/>
    <cellStyle name="Fountain Input 3 13 3" xfId="16774"/>
    <cellStyle name="Fountain Input 3 13_4F" xfId="16771"/>
    <cellStyle name="Fountain Input 3 14" xfId="16775"/>
    <cellStyle name="Fountain Input 3 2" xfId="459"/>
    <cellStyle name="Fountain Input 3 2 2" xfId="724"/>
    <cellStyle name="Fountain Input 3 2 2 2" xfId="3779"/>
    <cellStyle name="Fountain Input 3 2 2 2 2" xfId="6378"/>
    <cellStyle name="Fountain Input 3 2 2 2 2 2" xfId="11174"/>
    <cellStyle name="Fountain Input 3 2 2 2 2 2 2" xfId="16781"/>
    <cellStyle name="Fountain Input 3 2 2 2 2 2_4F" xfId="16780"/>
    <cellStyle name="Fountain Input 3 2 2 2 2 3" xfId="16782"/>
    <cellStyle name="Fountain Input 3 2 2 2 2_4F" xfId="16779"/>
    <cellStyle name="Fountain Input 3 2 2 2 3" xfId="16783"/>
    <cellStyle name="Fountain Input 3 2 2 2_4F" xfId="16778"/>
    <cellStyle name="Fountain Input 3 2 2 3" xfId="6149"/>
    <cellStyle name="Fountain Input 3 2 2 3 2" xfId="12344"/>
    <cellStyle name="Fountain Input 3 2 2 3 2 2" xfId="16786"/>
    <cellStyle name="Fountain Input 3 2 2 3 2_4F" xfId="16785"/>
    <cellStyle name="Fountain Input 3 2 2 3 3" xfId="16787"/>
    <cellStyle name="Fountain Input 3 2 2 3_4F" xfId="16784"/>
    <cellStyle name="Fountain Input 3 2 2 4" xfId="16788"/>
    <cellStyle name="Fountain Input 3 2 2_4F" xfId="16777"/>
    <cellStyle name="Fountain Input 3 2 3" xfId="998"/>
    <cellStyle name="Fountain Input 3 2 3 2" xfId="4053"/>
    <cellStyle name="Fountain Input 3 2 3 2 2" xfId="6414"/>
    <cellStyle name="Fountain Input 3 2 3 2 2 2" xfId="7932"/>
    <cellStyle name="Fountain Input 3 2 3 2 2 2 2" xfId="16793"/>
    <cellStyle name="Fountain Input 3 2 3 2 2 2_4F" xfId="16792"/>
    <cellStyle name="Fountain Input 3 2 3 2 2 3" xfId="16794"/>
    <cellStyle name="Fountain Input 3 2 3 2 2_4F" xfId="16791"/>
    <cellStyle name="Fountain Input 3 2 3 2 3" xfId="16795"/>
    <cellStyle name="Fountain Input 3 2 3 2_4F" xfId="16790"/>
    <cellStyle name="Fountain Input 3 2 3 3" xfId="6185"/>
    <cellStyle name="Fountain Input 3 2 3 3 2" xfId="9965"/>
    <cellStyle name="Fountain Input 3 2 3 3 2 2" xfId="16798"/>
    <cellStyle name="Fountain Input 3 2 3 3 2_4F" xfId="16797"/>
    <cellStyle name="Fountain Input 3 2 3 3 3" xfId="16799"/>
    <cellStyle name="Fountain Input 3 2 3 3_4F" xfId="16796"/>
    <cellStyle name="Fountain Input 3 2 3 4" xfId="16800"/>
    <cellStyle name="Fountain Input 3 2 3_4F" xfId="16789"/>
    <cellStyle name="Fountain Input 3 2 4" xfId="1248"/>
    <cellStyle name="Fountain Input 3 2 4 2" xfId="4303"/>
    <cellStyle name="Fountain Input 3 2 4 2 2" xfId="6450"/>
    <cellStyle name="Fountain Input 3 2 4 2 2 2" xfId="7868"/>
    <cellStyle name="Fountain Input 3 2 4 2 2 2 2" xfId="16805"/>
    <cellStyle name="Fountain Input 3 2 4 2 2 2_4F" xfId="16804"/>
    <cellStyle name="Fountain Input 3 2 4 2 2 3" xfId="16806"/>
    <cellStyle name="Fountain Input 3 2 4 2 2_4F" xfId="16803"/>
    <cellStyle name="Fountain Input 3 2 4 2 3" xfId="16807"/>
    <cellStyle name="Fountain Input 3 2 4 2_4F" xfId="16802"/>
    <cellStyle name="Fountain Input 3 2 4 3" xfId="6221"/>
    <cellStyle name="Fountain Input 3 2 4 3 2" xfId="6622"/>
    <cellStyle name="Fountain Input 3 2 4 3 2 2" xfId="16810"/>
    <cellStyle name="Fountain Input 3 2 4 3 2_4F" xfId="16809"/>
    <cellStyle name="Fountain Input 3 2 4 3 3" xfId="16811"/>
    <cellStyle name="Fountain Input 3 2 4 3_4F" xfId="16808"/>
    <cellStyle name="Fountain Input 3 2 4 4" xfId="16812"/>
    <cellStyle name="Fountain Input 3 2 4_4F" xfId="16801"/>
    <cellStyle name="Fountain Input 3 2 5" xfId="1503"/>
    <cellStyle name="Fountain Input 3 2 5 2" xfId="4558"/>
    <cellStyle name="Fountain Input 3 2 5 2 2" xfId="6486"/>
    <cellStyle name="Fountain Input 3 2 5 2 2 2" xfId="10504"/>
    <cellStyle name="Fountain Input 3 2 5 2 2 2 2" xfId="16817"/>
    <cellStyle name="Fountain Input 3 2 5 2 2 2_4F" xfId="16816"/>
    <cellStyle name="Fountain Input 3 2 5 2 2 3" xfId="16818"/>
    <cellStyle name="Fountain Input 3 2 5 2 2_4F" xfId="16815"/>
    <cellStyle name="Fountain Input 3 2 5 2 3" xfId="16819"/>
    <cellStyle name="Fountain Input 3 2 5 2_4F" xfId="16814"/>
    <cellStyle name="Fountain Input 3 2 5 3" xfId="6257"/>
    <cellStyle name="Fountain Input 3 2 5 3 2" xfId="9964"/>
    <cellStyle name="Fountain Input 3 2 5 3 2 2" xfId="16822"/>
    <cellStyle name="Fountain Input 3 2 5 3 2_4F" xfId="16821"/>
    <cellStyle name="Fountain Input 3 2 5 3 3" xfId="16823"/>
    <cellStyle name="Fountain Input 3 2 5 3_4F" xfId="16820"/>
    <cellStyle name="Fountain Input 3 2 5 4" xfId="16824"/>
    <cellStyle name="Fountain Input 3 2 5_4F" xfId="16813"/>
    <cellStyle name="Fountain Input 3 2 6" xfId="1754"/>
    <cellStyle name="Fountain Input 3 2 6 2" xfId="4809"/>
    <cellStyle name="Fountain Input 3 2 6 2 2" xfId="6522"/>
    <cellStyle name="Fountain Input 3 2 6 2 2 2" xfId="8275"/>
    <cellStyle name="Fountain Input 3 2 6 2 2 2 2" xfId="16829"/>
    <cellStyle name="Fountain Input 3 2 6 2 2 2_4F" xfId="16828"/>
    <cellStyle name="Fountain Input 3 2 6 2 2 3" xfId="16830"/>
    <cellStyle name="Fountain Input 3 2 6 2 2_4F" xfId="16827"/>
    <cellStyle name="Fountain Input 3 2 6 2 3" xfId="16831"/>
    <cellStyle name="Fountain Input 3 2 6 2_4F" xfId="16826"/>
    <cellStyle name="Fountain Input 3 2 6 3" xfId="6293"/>
    <cellStyle name="Fountain Input 3 2 6 3 2" xfId="6762"/>
    <cellStyle name="Fountain Input 3 2 6 3 2 2" xfId="16834"/>
    <cellStyle name="Fountain Input 3 2 6 3 2_4F" xfId="16833"/>
    <cellStyle name="Fountain Input 3 2 6 3 3" xfId="16835"/>
    <cellStyle name="Fountain Input 3 2 6 3_4F" xfId="16832"/>
    <cellStyle name="Fountain Input 3 2 6 4" xfId="16836"/>
    <cellStyle name="Fountain Input 3 2 6_4F" xfId="16825"/>
    <cellStyle name="Fountain Input 3 2 7" xfId="2069"/>
    <cellStyle name="Fountain Input 3 2 7 2" xfId="6326"/>
    <cellStyle name="Fountain Input 3 2 7 2 2" xfId="7028"/>
    <cellStyle name="Fountain Input 3 2 7 2 2 2" xfId="16840"/>
    <cellStyle name="Fountain Input 3 2 7 2 2_4F" xfId="16839"/>
    <cellStyle name="Fountain Input 3 2 7 2 3" xfId="16841"/>
    <cellStyle name="Fountain Input 3 2 7 2_4F" xfId="16838"/>
    <cellStyle name="Fountain Input 3 2 7 3" xfId="16842"/>
    <cellStyle name="Fountain Input 3 2 7_4F" xfId="16837"/>
    <cellStyle name="Fountain Input 3 2 8" xfId="6113"/>
    <cellStyle name="Fountain Input 3 2 8 2" xfId="7550"/>
    <cellStyle name="Fountain Input 3 2 8 2 2" xfId="16845"/>
    <cellStyle name="Fountain Input 3 2 8 2_4F" xfId="16844"/>
    <cellStyle name="Fountain Input 3 2 8 3" xfId="16846"/>
    <cellStyle name="Fountain Input 3 2 8_4F" xfId="16843"/>
    <cellStyle name="Fountain Input 3 2 9" xfId="16847"/>
    <cellStyle name="Fountain Input 3 2_4F" xfId="16776"/>
    <cellStyle name="Fountain Input 3 3" xfId="503"/>
    <cellStyle name="Fountain Input 3 3 2" xfId="768"/>
    <cellStyle name="Fountain Input 3 3 2 2" xfId="3823"/>
    <cellStyle name="Fountain Input 3 3 2 2 2" xfId="6385"/>
    <cellStyle name="Fountain Input 3 3 2 2 2 2" xfId="12077"/>
    <cellStyle name="Fountain Input 3 3 2 2 2 2 2" xfId="16853"/>
    <cellStyle name="Fountain Input 3 3 2 2 2 2_4F" xfId="16852"/>
    <cellStyle name="Fountain Input 3 3 2 2 2 3" xfId="16854"/>
    <cellStyle name="Fountain Input 3 3 2 2 2_4F" xfId="16851"/>
    <cellStyle name="Fountain Input 3 3 2 2 3" xfId="16855"/>
    <cellStyle name="Fountain Input 3 3 2 2_4F" xfId="16850"/>
    <cellStyle name="Fountain Input 3 3 2 3" xfId="6156"/>
    <cellStyle name="Fountain Input 3 3 2 3 2" xfId="10247"/>
    <cellStyle name="Fountain Input 3 3 2 3 2 2" xfId="16858"/>
    <cellStyle name="Fountain Input 3 3 2 3 2_4F" xfId="16857"/>
    <cellStyle name="Fountain Input 3 3 2 3 3" xfId="16859"/>
    <cellStyle name="Fountain Input 3 3 2 3_4F" xfId="16856"/>
    <cellStyle name="Fountain Input 3 3 2 4" xfId="16860"/>
    <cellStyle name="Fountain Input 3 3 2_4F" xfId="16849"/>
    <cellStyle name="Fountain Input 3 3 3" xfId="1042"/>
    <cellStyle name="Fountain Input 3 3 3 2" xfId="4097"/>
    <cellStyle name="Fountain Input 3 3 3 2 2" xfId="6421"/>
    <cellStyle name="Fountain Input 3 3 3 2 2 2" xfId="11906"/>
    <cellStyle name="Fountain Input 3 3 3 2 2 2 2" xfId="16865"/>
    <cellStyle name="Fountain Input 3 3 3 2 2 2_4F" xfId="16864"/>
    <cellStyle name="Fountain Input 3 3 3 2 2 3" xfId="16866"/>
    <cellStyle name="Fountain Input 3 3 3 2 2_4F" xfId="16863"/>
    <cellStyle name="Fountain Input 3 3 3 2 3" xfId="16867"/>
    <cellStyle name="Fountain Input 3 3 3 2_4F" xfId="16862"/>
    <cellStyle name="Fountain Input 3 3 3 3" xfId="6192"/>
    <cellStyle name="Fountain Input 3 3 3 3 2" xfId="8253"/>
    <cellStyle name="Fountain Input 3 3 3 3 2 2" xfId="16870"/>
    <cellStyle name="Fountain Input 3 3 3 3 2_4F" xfId="16869"/>
    <cellStyle name="Fountain Input 3 3 3 3 3" xfId="16871"/>
    <cellStyle name="Fountain Input 3 3 3 3_4F" xfId="16868"/>
    <cellStyle name="Fountain Input 3 3 3 4" xfId="16872"/>
    <cellStyle name="Fountain Input 3 3 3_4F" xfId="16861"/>
    <cellStyle name="Fountain Input 3 3 4" xfId="1292"/>
    <cellStyle name="Fountain Input 3 3 4 2" xfId="4347"/>
    <cellStyle name="Fountain Input 3 3 4 2 2" xfId="6457"/>
    <cellStyle name="Fountain Input 3 3 4 2 2 2" xfId="7414"/>
    <cellStyle name="Fountain Input 3 3 4 2 2 2 2" xfId="16877"/>
    <cellStyle name="Fountain Input 3 3 4 2 2 2_4F" xfId="16876"/>
    <cellStyle name="Fountain Input 3 3 4 2 2 3" xfId="16878"/>
    <cellStyle name="Fountain Input 3 3 4 2 2_4F" xfId="16875"/>
    <cellStyle name="Fountain Input 3 3 4 2 3" xfId="16879"/>
    <cellStyle name="Fountain Input 3 3 4 2_4F" xfId="16874"/>
    <cellStyle name="Fountain Input 3 3 4 3" xfId="6228"/>
    <cellStyle name="Fountain Input 3 3 4 3 2" xfId="12176"/>
    <cellStyle name="Fountain Input 3 3 4 3 2 2" xfId="16882"/>
    <cellStyle name="Fountain Input 3 3 4 3 2_4F" xfId="16881"/>
    <cellStyle name="Fountain Input 3 3 4 3 3" xfId="16883"/>
    <cellStyle name="Fountain Input 3 3 4 3_4F" xfId="16880"/>
    <cellStyle name="Fountain Input 3 3 4 4" xfId="16884"/>
    <cellStyle name="Fountain Input 3 3 4_4F" xfId="16873"/>
    <cellStyle name="Fountain Input 3 3 5" xfId="1547"/>
    <cellStyle name="Fountain Input 3 3 5 2" xfId="4602"/>
    <cellStyle name="Fountain Input 3 3 5 2 2" xfId="6493"/>
    <cellStyle name="Fountain Input 3 3 5 2 2 2" xfId="11034"/>
    <cellStyle name="Fountain Input 3 3 5 2 2 2 2" xfId="16889"/>
    <cellStyle name="Fountain Input 3 3 5 2 2 2_4F" xfId="16888"/>
    <cellStyle name="Fountain Input 3 3 5 2 2 3" xfId="16890"/>
    <cellStyle name="Fountain Input 3 3 5 2 2_4F" xfId="16887"/>
    <cellStyle name="Fountain Input 3 3 5 2 3" xfId="16891"/>
    <cellStyle name="Fountain Input 3 3 5 2_4F" xfId="16886"/>
    <cellStyle name="Fountain Input 3 3 5 3" xfId="6264"/>
    <cellStyle name="Fountain Input 3 3 5 3 2" xfId="8132"/>
    <cellStyle name="Fountain Input 3 3 5 3 2 2" xfId="16894"/>
    <cellStyle name="Fountain Input 3 3 5 3 2_4F" xfId="16893"/>
    <cellStyle name="Fountain Input 3 3 5 3 3" xfId="16895"/>
    <cellStyle name="Fountain Input 3 3 5 3_4F" xfId="16892"/>
    <cellStyle name="Fountain Input 3 3 5 4" xfId="16896"/>
    <cellStyle name="Fountain Input 3 3 5_4F" xfId="16885"/>
    <cellStyle name="Fountain Input 3 3 6" xfId="1798"/>
    <cellStyle name="Fountain Input 3 3 6 2" xfId="4853"/>
    <cellStyle name="Fountain Input 3 3 6 2 2" xfId="6529"/>
    <cellStyle name="Fountain Input 3 3 6 2 2 2" xfId="8118"/>
    <cellStyle name="Fountain Input 3 3 6 2 2 2 2" xfId="16901"/>
    <cellStyle name="Fountain Input 3 3 6 2 2 2_4F" xfId="16900"/>
    <cellStyle name="Fountain Input 3 3 6 2 2 3" xfId="16902"/>
    <cellStyle name="Fountain Input 3 3 6 2 2_4F" xfId="16899"/>
    <cellStyle name="Fountain Input 3 3 6 2 3" xfId="16903"/>
    <cellStyle name="Fountain Input 3 3 6 2_4F" xfId="16898"/>
    <cellStyle name="Fountain Input 3 3 6 3" xfId="6300"/>
    <cellStyle name="Fountain Input 3 3 6 3 2" xfId="7924"/>
    <cellStyle name="Fountain Input 3 3 6 3 2 2" xfId="16906"/>
    <cellStyle name="Fountain Input 3 3 6 3 2_4F" xfId="16905"/>
    <cellStyle name="Fountain Input 3 3 6 3 3" xfId="16907"/>
    <cellStyle name="Fountain Input 3 3 6 3_4F" xfId="16904"/>
    <cellStyle name="Fountain Input 3 3 6 4" xfId="16908"/>
    <cellStyle name="Fountain Input 3 3 6_4F" xfId="16897"/>
    <cellStyle name="Fountain Input 3 3 7" xfId="3558"/>
    <cellStyle name="Fountain Input 3 3 7 2" xfId="6349"/>
    <cellStyle name="Fountain Input 3 3 7 2 2" xfId="10657"/>
    <cellStyle name="Fountain Input 3 3 7 2 2 2" xfId="16912"/>
    <cellStyle name="Fountain Input 3 3 7 2 2_4F" xfId="16911"/>
    <cellStyle name="Fountain Input 3 3 7 2 3" xfId="16913"/>
    <cellStyle name="Fountain Input 3 3 7 2_4F" xfId="16910"/>
    <cellStyle name="Fountain Input 3 3 7 3" xfId="16914"/>
    <cellStyle name="Fountain Input 3 3 7_4F" xfId="16909"/>
    <cellStyle name="Fountain Input 3 3 8" xfId="6120"/>
    <cellStyle name="Fountain Input 3 3 8 2" xfId="11967"/>
    <cellStyle name="Fountain Input 3 3 8 2 2" xfId="16917"/>
    <cellStyle name="Fountain Input 3 3 8 2_4F" xfId="16916"/>
    <cellStyle name="Fountain Input 3 3 8 3" xfId="16918"/>
    <cellStyle name="Fountain Input 3 3 8_4F" xfId="16915"/>
    <cellStyle name="Fountain Input 3 3 9" xfId="16919"/>
    <cellStyle name="Fountain Input 3 3_4F" xfId="16848"/>
    <cellStyle name="Fountain Input 3 4" xfId="547"/>
    <cellStyle name="Fountain Input 3 4 2" xfId="812"/>
    <cellStyle name="Fountain Input 3 4 2 2" xfId="3867"/>
    <cellStyle name="Fountain Input 3 4 2 2 2" xfId="6392"/>
    <cellStyle name="Fountain Input 3 4 2 2 2 2" xfId="6698"/>
    <cellStyle name="Fountain Input 3 4 2 2 2 2 2" xfId="16925"/>
    <cellStyle name="Fountain Input 3 4 2 2 2 2_4F" xfId="16924"/>
    <cellStyle name="Fountain Input 3 4 2 2 2 3" xfId="16926"/>
    <cellStyle name="Fountain Input 3 4 2 2 2_4F" xfId="16923"/>
    <cellStyle name="Fountain Input 3 4 2 2 3" xfId="16927"/>
    <cellStyle name="Fountain Input 3 4 2 2_4F" xfId="16922"/>
    <cellStyle name="Fountain Input 3 4 2 3" xfId="6163"/>
    <cellStyle name="Fountain Input 3 4 2 3 2" xfId="7247"/>
    <cellStyle name="Fountain Input 3 4 2 3 2 2" xfId="16930"/>
    <cellStyle name="Fountain Input 3 4 2 3 2_4F" xfId="16929"/>
    <cellStyle name="Fountain Input 3 4 2 3 3" xfId="16931"/>
    <cellStyle name="Fountain Input 3 4 2 3_4F" xfId="16928"/>
    <cellStyle name="Fountain Input 3 4 2 4" xfId="16932"/>
    <cellStyle name="Fountain Input 3 4 2_4F" xfId="16921"/>
    <cellStyle name="Fountain Input 3 4 3" xfId="1086"/>
    <cellStyle name="Fountain Input 3 4 3 2" xfId="4141"/>
    <cellStyle name="Fountain Input 3 4 3 2 2" xfId="6428"/>
    <cellStyle name="Fountain Input 3 4 3 2 2 2" xfId="8184"/>
    <cellStyle name="Fountain Input 3 4 3 2 2 2 2" xfId="16937"/>
    <cellStyle name="Fountain Input 3 4 3 2 2 2_4F" xfId="16936"/>
    <cellStyle name="Fountain Input 3 4 3 2 2 3" xfId="16938"/>
    <cellStyle name="Fountain Input 3 4 3 2 2_4F" xfId="16935"/>
    <cellStyle name="Fountain Input 3 4 3 2 3" xfId="16939"/>
    <cellStyle name="Fountain Input 3 4 3 2_4F" xfId="16934"/>
    <cellStyle name="Fountain Input 3 4 3 3" xfId="6199"/>
    <cellStyle name="Fountain Input 3 4 3 3 2" xfId="10748"/>
    <cellStyle name="Fountain Input 3 4 3 3 2 2" xfId="16942"/>
    <cellStyle name="Fountain Input 3 4 3 3 2_4F" xfId="16941"/>
    <cellStyle name="Fountain Input 3 4 3 3 3" xfId="16943"/>
    <cellStyle name="Fountain Input 3 4 3 3_4F" xfId="16940"/>
    <cellStyle name="Fountain Input 3 4 3 4" xfId="16944"/>
    <cellStyle name="Fountain Input 3 4 3_4F" xfId="16933"/>
    <cellStyle name="Fountain Input 3 4 4" xfId="1336"/>
    <cellStyle name="Fountain Input 3 4 4 2" xfId="4391"/>
    <cellStyle name="Fountain Input 3 4 4 2 2" xfId="6464"/>
    <cellStyle name="Fountain Input 3 4 4 2 2 2" xfId="12102"/>
    <cellStyle name="Fountain Input 3 4 4 2 2 2 2" xfId="16949"/>
    <cellStyle name="Fountain Input 3 4 4 2 2 2_4F" xfId="16948"/>
    <cellStyle name="Fountain Input 3 4 4 2 2 3" xfId="16950"/>
    <cellStyle name="Fountain Input 3 4 4 2 2_4F" xfId="16947"/>
    <cellStyle name="Fountain Input 3 4 4 2 3" xfId="16951"/>
    <cellStyle name="Fountain Input 3 4 4 2_4F" xfId="16946"/>
    <cellStyle name="Fountain Input 3 4 4 3" xfId="6235"/>
    <cellStyle name="Fountain Input 3 4 4 3 2" xfId="10188"/>
    <cellStyle name="Fountain Input 3 4 4 3 2 2" xfId="16954"/>
    <cellStyle name="Fountain Input 3 4 4 3 2_4F" xfId="16953"/>
    <cellStyle name="Fountain Input 3 4 4 3 3" xfId="16955"/>
    <cellStyle name="Fountain Input 3 4 4 3_4F" xfId="16952"/>
    <cellStyle name="Fountain Input 3 4 4 4" xfId="16956"/>
    <cellStyle name="Fountain Input 3 4 4_4F" xfId="16945"/>
    <cellStyle name="Fountain Input 3 4 5" xfId="1591"/>
    <cellStyle name="Fountain Input 3 4 5 2" xfId="4646"/>
    <cellStyle name="Fountain Input 3 4 5 2 2" xfId="6500"/>
    <cellStyle name="Fountain Input 3 4 5 2 2 2" xfId="12603"/>
    <cellStyle name="Fountain Input 3 4 5 2 2 2 2" xfId="16961"/>
    <cellStyle name="Fountain Input 3 4 5 2 2 2_4F" xfId="16960"/>
    <cellStyle name="Fountain Input 3 4 5 2 2 3" xfId="16962"/>
    <cellStyle name="Fountain Input 3 4 5 2 2_4F" xfId="16959"/>
    <cellStyle name="Fountain Input 3 4 5 2 3" xfId="16963"/>
    <cellStyle name="Fountain Input 3 4 5 2_4F" xfId="16958"/>
    <cellStyle name="Fountain Input 3 4 5 3" xfId="6271"/>
    <cellStyle name="Fountain Input 3 4 5 3 2" xfId="6561"/>
    <cellStyle name="Fountain Input 3 4 5 3 2 2" xfId="16966"/>
    <cellStyle name="Fountain Input 3 4 5 3 2_4F" xfId="16965"/>
    <cellStyle name="Fountain Input 3 4 5 3 3" xfId="16967"/>
    <cellStyle name="Fountain Input 3 4 5 3_4F" xfId="16964"/>
    <cellStyle name="Fountain Input 3 4 5 4" xfId="16968"/>
    <cellStyle name="Fountain Input 3 4 5_4F" xfId="16957"/>
    <cellStyle name="Fountain Input 3 4 6" xfId="1842"/>
    <cellStyle name="Fountain Input 3 4 6 2" xfId="4897"/>
    <cellStyle name="Fountain Input 3 4 6 2 2" xfId="6536"/>
    <cellStyle name="Fountain Input 3 4 6 2 2 2" xfId="10723"/>
    <cellStyle name="Fountain Input 3 4 6 2 2 2 2" xfId="16973"/>
    <cellStyle name="Fountain Input 3 4 6 2 2 2_4F" xfId="16972"/>
    <cellStyle name="Fountain Input 3 4 6 2 2 3" xfId="16974"/>
    <cellStyle name="Fountain Input 3 4 6 2 2_4F" xfId="16971"/>
    <cellStyle name="Fountain Input 3 4 6 2 3" xfId="16975"/>
    <cellStyle name="Fountain Input 3 4 6 2_4F" xfId="16970"/>
    <cellStyle name="Fountain Input 3 4 6 3" xfId="6307"/>
    <cellStyle name="Fountain Input 3 4 6 3 2" xfId="11733"/>
    <cellStyle name="Fountain Input 3 4 6 3 2 2" xfId="16978"/>
    <cellStyle name="Fountain Input 3 4 6 3 2_4F" xfId="16977"/>
    <cellStyle name="Fountain Input 3 4 6 3 3" xfId="16979"/>
    <cellStyle name="Fountain Input 3 4 6 3_4F" xfId="16976"/>
    <cellStyle name="Fountain Input 3 4 6 4" xfId="16980"/>
    <cellStyle name="Fountain Input 3 4 6_4F" xfId="16969"/>
    <cellStyle name="Fountain Input 3 4 7" xfId="3602"/>
    <cellStyle name="Fountain Input 3 4 7 2" xfId="6356"/>
    <cellStyle name="Fountain Input 3 4 7 2 2" xfId="8111"/>
    <cellStyle name="Fountain Input 3 4 7 2 2 2" xfId="16984"/>
    <cellStyle name="Fountain Input 3 4 7 2 2_4F" xfId="16983"/>
    <cellStyle name="Fountain Input 3 4 7 2 3" xfId="16985"/>
    <cellStyle name="Fountain Input 3 4 7 2_4F" xfId="16982"/>
    <cellStyle name="Fountain Input 3 4 7 3" xfId="16986"/>
    <cellStyle name="Fountain Input 3 4 7_4F" xfId="16981"/>
    <cellStyle name="Fountain Input 3 4 8" xfId="6127"/>
    <cellStyle name="Fountain Input 3 4 8 2" xfId="11595"/>
    <cellStyle name="Fountain Input 3 4 8 2 2" xfId="16989"/>
    <cellStyle name="Fountain Input 3 4 8 2_4F" xfId="16988"/>
    <cellStyle name="Fountain Input 3 4 8 3" xfId="16990"/>
    <cellStyle name="Fountain Input 3 4 8_4F" xfId="16987"/>
    <cellStyle name="Fountain Input 3 4 9" xfId="16991"/>
    <cellStyle name="Fountain Input 3 4_4F" xfId="16920"/>
    <cellStyle name="Fountain Input 3 5" xfId="590"/>
    <cellStyle name="Fountain Input 3 5 2" xfId="855"/>
    <cellStyle name="Fountain Input 3 5 2 2" xfId="3910"/>
    <cellStyle name="Fountain Input 3 5 2 2 2" xfId="6399"/>
    <cellStyle name="Fountain Input 3 5 2 2 2 2" xfId="11066"/>
    <cellStyle name="Fountain Input 3 5 2 2 2 2 2" xfId="16997"/>
    <cellStyle name="Fountain Input 3 5 2 2 2 2_4F" xfId="16996"/>
    <cellStyle name="Fountain Input 3 5 2 2 2 3" xfId="16998"/>
    <cellStyle name="Fountain Input 3 5 2 2 2_4F" xfId="16995"/>
    <cellStyle name="Fountain Input 3 5 2 2 3" xfId="16999"/>
    <cellStyle name="Fountain Input 3 5 2 2_4F" xfId="16994"/>
    <cellStyle name="Fountain Input 3 5 2 3" xfId="6170"/>
    <cellStyle name="Fountain Input 3 5 2 3 2" xfId="10482"/>
    <cellStyle name="Fountain Input 3 5 2 3 2 2" xfId="17002"/>
    <cellStyle name="Fountain Input 3 5 2 3 2_4F" xfId="17001"/>
    <cellStyle name="Fountain Input 3 5 2 3 3" xfId="17003"/>
    <cellStyle name="Fountain Input 3 5 2 3_4F" xfId="17000"/>
    <cellStyle name="Fountain Input 3 5 2 4" xfId="17004"/>
    <cellStyle name="Fountain Input 3 5 2_4F" xfId="16993"/>
    <cellStyle name="Fountain Input 3 5 3" xfId="1129"/>
    <cellStyle name="Fountain Input 3 5 3 2" xfId="4184"/>
    <cellStyle name="Fountain Input 3 5 3 2 2" xfId="6435"/>
    <cellStyle name="Fountain Input 3 5 3 2 2 2" xfId="12390"/>
    <cellStyle name="Fountain Input 3 5 3 2 2 2 2" xfId="17009"/>
    <cellStyle name="Fountain Input 3 5 3 2 2 2_4F" xfId="17008"/>
    <cellStyle name="Fountain Input 3 5 3 2 2 3" xfId="17010"/>
    <cellStyle name="Fountain Input 3 5 3 2 2_4F" xfId="17007"/>
    <cellStyle name="Fountain Input 3 5 3 2 3" xfId="17011"/>
    <cellStyle name="Fountain Input 3 5 3 2_4F" xfId="17006"/>
    <cellStyle name="Fountain Input 3 5 3 3" xfId="6206"/>
    <cellStyle name="Fountain Input 3 5 3 3 2" xfId="8060"/>
    <cellStyle name="Fountain Input 3 5 3 3 2 2" xfId="17014"/>
    <cellStyle name="Fountain Input 3 5 3 3 2_4F" xfId="17013"/>
    <cellStyle name="Fountain Input 3 5 3 3 3" xfId="17015"/>
    <cellStyle name="Fountain Input 3 5 3 3_4F" xfId="17012"/>
    <cellStyle name="Fountain Input 3 5 3 4" xfId="17016"/>
    <cellStyle name="Fountain Input 3 5 3_4F" xfId="17005"/>
    <cellStyle name="Fountain Input 3 5 4" xfId="1379"/>
    <cellStyle name="Fountain Input 3 5 4 2" xfId="4434"/>
    <cellStyle name="Fountain Input 3 5 4 2 2" xfId="6471"/>
    <cellStyle name="Fountain Input 3 5 4 2 2 2" xfId="8791"/>
    <cellStyle name="Fountain Input 3 5 4 2 2 2 2" xfId="17021"/>
    <cellStyle name="Fountain Input 3 5 4 2 2 2_4F" xfId="17020"/>
    <cellStyle name="Fountain Input 3 5 4 2 2 3" xfId="17022"/>
    <cellStyle name="Fountain Input 3 5 4 2 2_4F" xfId="17019"/>
    <cellStyle name="Fountain Input 3 5 4 2 3" xfId="17023"/>
    <cellStyle name="Fountain Input 3 5 4 2_4F" xfId="17018"/>
    <cellStyle name="Fountain Input 3 5 4 3" xfId="6242"/>
    <cellStyle name="Fountain Input 3 5 4 3 2" xfId="11014"/>
    <cellStyle name="Fountain Input 3 5 4 3 2 2" xfId="17026"/>
    <cellStyle name="Fountain Input 3 5 4 3 2_4F" xfId="17025"/>
    <cellStyle name="Fountain Input 3 5 4 3 3" xfId="17027"/>
    <cellStyle name="Fountain Input 3 5 4 3_4F" xfId="17024"/>
    <cellStyle name="Fountain Input 3 5 4 4" xfId="17028"/>
    <cellStyle name="Fountain Input 3 5 4_4F" xfId="17017"/>
    <cellStyle name="Fountain Input 3 5 5" xfId="1634"/>
    <cellStyle name="Fountain Input 3 5 5 2" xfId="4689"/>
    <cellStyle name="Fountain Input 3 5 5 2 2" xfId="6507"/>
    <cellStyle name="Fountain Input 3 5 5 2 2 2" xfId="6705"/>
    <cellStyle name="Fountain Input 3 5 5 2 2 2 2" xfId="17033"/>
    <cellStyle name="Fountain Input 3 5 5 2 2 2_4F" xfId="17032"/>
    <cellStyle name="Fountain Input 3 5 5 2 2 3" xfId="17034"/>
    <cellStyle name="Fountain Input 3 5 5 2 2_4F" xfId="17031"/>
    <cellStyle name="Fountain Input 3 5 5 2 3" xfId="17035"/>
    <cellStyle name="Fountain Input 3 5 5 2_4F" xfId="17030"/>
    <cellStyle name="Fountain Input 3 5 5 3" xfId="6278"/>
    <cellStyle name="Fountain Input 3 5 5 3 2" xfId="11812"/>
    <cellStyle name="Fountain Input 3 5 5 3 2 2" xfId="17038"/>
    <cellStyle name="Fountain Input 3 5 5 3 2_4F" xfId="17037"/>
    <cellStyle name="Fountain Input 3 5 5 3 3" xfId="17039"/>
    <cellStyle name="Fountain Input 3 5 5 3_4F" xfId="17036"/>
    <cellStyle name="Fountain Input 3 5 5 4" xfId="17040"/>
    <cellStyle name="Fountain Input 3 5 5_4F" xfId="17029"/>
    <cellStyle name="Fountain Input 3 5 6" xfId="1885"/>
    <cellStyle name="Fountain Input 3 5 6 2" xfId="4940"/>
    <cellStyle name="Fountain Input 3 5 6 2 2" xfId="6543"/>
    <cellStyle name="Fountain Input 3 5 6 2 2 2" xfId="10652"/>
    <cellStyle name="Fountain Input 3 5 6 2 2 2 2" xfId="17045"/>
    <cellStyle name="Fountain Input 3 5 6 2 2 2_4F" xfId="17044"/>
    <cellStyle name="Fountain Input 3 5 6 2 2 3" xfId="17046"/>
    <cellStyle name="Fountain Input 3 5 6 2 2_4F" xfId="17043"/>
    <cellStyle name="Fountain Input 3 5 6 2 3" xfId="17047"/>
    <cellStyle name="Fountain Input 3 5 6 2_4F" xfId="17042"/>
    <cellStyle name="Fountain Input 3 5 6 3" xfId="6314"/>
    <cellStyle name="Fountain Input 3 5 6 3 2" xfId="12359"/>
    <cellStyle name="Fountain Input 3 5 6 3 2 2" xfId="17050"/>
    <cellStyle name="Fountain Input 3 5 6 3 2_4F" xfId="17049"/>
    <cellStyle name="Fountain Input 3 5 6 3 3" xfId="17051"/>
    <cellStyle name="Fountain Input 3 5 6 3_4F" xfId="17048"/>
    <cellStyle name="Fountain Input 3 5 6 4" xfId="17052"/>
    <cellStyle name="Fountain Input 3 5 6_4F" xfId="17041"/>
    <cellStyle name="Fountain Input 3 5 7" xfId="3645"/>
    <cellStyle name="Fountain Input 3 5 7 2" xfId="6363"/>
    <cellStyle name="Fountain Input 3 5 7 2 2" xfId="12529"/>
    <cellStyle name="Fountain Input 3 5 7 2 2 2" xfId="17056"/>
    <cellStyle name="Fountain Input 3 5 7 2 2_4F" xfId="17055"/>
    <cellStyle name="Fountain Input 3 5 7 2 3" xfId="17057"/>
    <cellStyle name="Fountain Input 3 5 7 2_4F" xfId="17054"/>
    <cellStyle name="Fountain Input 3 5 7 3" xfId="17058"/>
    <cellStyle name="Fountain Input 3 5 7_4F" xfId="17053"/>
    <cellStyle name="Fountain Input 3 5 8" xfId="6134"/>
    <cellStyle name="Fountain Input 3 5 8 2" xfId="10148"/>
    <cellStyle name="Fountain Input 3 5 8 2 2" xfId="17061"/>
    <cellStyle name="Fountain Input 3 5 8 2_4F" xfId="17060"/>
    <cellStyle name="Fountain Input 3 5 8 3" xfId="17062"/>
    <cellStyle name="Fountain Input 3 5 8_4F" xfId="17059"/>
    <cellStyle name="Fountain Input 3 5 9" xfId="17063"/>
    <cellStyle name="Fountain Input 3 5_4F" xfId="16992"/>
    <cellStyle name="Fountain Input 3 6" xfId="403"/>
    <cellStyle name="Fountain Input 3 6 2" xfId="2715"/>
    <cellStyle name="Fountain Input 3 6 2 2" xfId="6335"/>
    <cellStyle name="Fountain Input 3 6 2 2 2" xfId="10123"/>
    <cellStyle name="Fountain Input 3 6 2 2 2 2" xfId="17068"/>
    <cellStyle name="Fountain Input 3 6 2 2 2_4F" xfId="17067"/>
    <cellStyle name="Fountain Input 3 6 2 2 3" xfId="17069"/>
    <cellStyle name="Fountain Input 3 6 2 2_4F" xfId="17066"/>
    <cellStyle name="Fountain Input 3 6 2 3" xfId="17070"/>
    <cellStyle name="Fountain Input 3 6 2_4F" xfId="17065"/>
    <cellStyle name="Fountain Input 3 6 3" xfId="6106"/>
    <cellStyle name="Fountain Input 3 6 3 2" xfId="7536"/>
    <cellStyle name="Fountain Input 3 6 3 2 2" xfId="17073"/>
    <cellStyle name="Fountain Input 3 6 3 2_4F" xfId="17072"/>
    <cellStyle name="Fountain Input 3 6 3 3" xfId="17074"/>
    <cellStyle name="Fountain Input 3 6 3_4F" xfId="17071"/>
    <cellStyle name="Fountain Input 3 6 4" xfId="17075"/>
    <cellStyle name="Fountain Input 3 6_4F" xfId="17064"/>
    <cellStyle name="Fountain Input 3 7" xfId="668"/>
    <cellStyle name="Fountain Input 3 7 2" xfId="3723"/>
    <cellStyle name="Fountain Input 3 7 2 2" xfId="6371"/>
    <cellStyle name="Fountain Input 3 7 2 2 2" xfId="12013"/>
    <cellStyle name="Fountain Input 3 7 2 2 2 2" xfId="17080"/>
    <cellStyle name="Fountain Input 3 7 2 2 2_4F" xfId="17079"/>
    <cellStyle name="Fountain Input 3 7 2 2 3" xfId="17081"/>
    <cellStyle name="Fountain Input 3 7 2 2_4F" xfId="17078"/>
    <cellStyle name="Fountain Input 3 7 2 3" xfId="17082"/>
    <cellStyle name="Fountain Input 3 7 2_4F" xfId="17077"/>
    <cellStyle name="Fountain Input 3 7 3" xfId="6142"/>
    <cellStyle name="Fountain Input 3 7 3 2" xfId="10685"/>
    <cellStyle name="Fountain Input 3 7 3 2 2" xfId="17085"/>
    <cellStyle name="Fountain Input 3 7 3 2_4F" xfId="17084"/>
    <cellStyle name="Fountain Input 3 7 3 3" xfId="17086"/>
    <cellStyle name="Fountain Input 3 7 3_4F" xfId="17083"/>
    <cellStyle name="Fountain Input 3 7 4" xfId="17087"/>
    <cellStyle name="Fountain Input 3 7_4F" xfId="17076"/>
    <cellStyle name="Fountain Input 3 8" xfId="943"/>
    <cellStyle name="Fountain Input 3 8 2" xfId="3998"/>
    <cellStyle name="Fountain Input 3 8 2 2" xfId="6407"/>
    <cellStyle name="Fountain Input 3 8 2 2 2" xfId="10103"/>
    <cellStyle name="Fountain Input 3 8 2 2 2 2" xfId="17092"/>
    <cellStyle name="Fountain Input 3 8 2 2 2_4F" xfId="17091"/>
    <cellStyle name="Fountain Input 3 8 2 2 3" xfId="17093"/>
    <cellStyle name="Fountain Input 3 8 2 2_4F" xfId="17090"/>
    <cellStyle name="Fountain Input 3 8 2 3" xfId="17094"/>
    <cellStyle name="Fountain Input 3 8 2_4F" xfId="17089"/>
    <cellStyle name="Fountain Input 3 8 3" xfId="6178"/>
    <cellStyle name="Fountain Input 3 8 3 2" xfId="7122"/>
    <cellStyle name="Fountain Input 3 8 3 2 2" xfId="17097"/>
    <cellStyle name="Fountain Input 3 8 3 2_4F" xfId="17096"/>
    <cellStyle name="Fountain Input 3 8 3 3" xfId="17098"/>
    <cellStyle name="Fountain Input 3 8 3_4F" xfId="17095"/>
    <cellStyle name="Fountain Input 3 8 4" xfId="17099"/>
    <cellStyle name="Fountain Input 3 8_4F" xfId="17088"/>
    <cellStyle name="Fountain Input 3 9" xfId="1194"/>
    <cellStyle name="Fountain Input 3 9 2" xfId="4249"/>
    <cellStyle name="Fountain Input 3 9 2 2" xfId="6443"/>
    <cellStyle name="Fountain Input 3 9 2 2 2" xfId="6571"/>
    <cellStyle name="Fountain Input 3 9 2 2 2 2" xfId="17104"/>
    <cellStyle name="Fountain Input 3 9 2 2 2_4F" xfId="17103"/>
    <cellStyle name="Fountain Input 3 9 2 2 3" xfId="17105"/>
    <cellStyle name="Fountain Input 3 9 2 2_4F" xfId="17102"/>
    <cellStyle name="Fountain Input 3 9 2 3" xfId="17106"/>
    <cellStyle name="Fountain Input 3 9 2_4F" xfId="17101"/>
    <cellStyle name="Fountain Input 3 9 3" xfId="6214"/>
    <cellStyle name="Fountain Input 3 9 3 2" xfId="10534"/>
    <cellStyle name="Fountain Input 3 9 3 2 2" xfId="17109"/>
    <cellStyle name="Fountain Input 3 9 3 2_4F" xfId="17108"/>
    <cellStyle name="Fountain Input 3 9 3 3" xfId="17110"/>
    <cellStyle name="Fountain Input 3 9 3_4F" xfId="17107"/>
    <cellStyle name="Fountain Input 3 9 4" xfId="17111"/>
    <cellStyle name="Fountain Input 3 9_4F" xfId="17100"/>
    <cellStyle name="Fountain Input 3_4F" xfId="16740"/>
    <cellStyle name="Fountain Input 4" xfId="279"/>
    <cellStyle name="Fountain Input 4 10" xfId="1446"/>
    <cellStyle name="Fountain Input 4 10 2" xfId="4501"/>
    <cellStyle name="Fountain Input 4 10 2 2" xfId="6477"/>
    <cellStyle name="Fountain Input 4 10 2 2 2" xfId="10571"/>
    <cellStyle name="Fountain Input 4 10 2 2 2 2" xfId="17117"/>
    <cellStyle name="Fountain Input 4 10 2 2 2_4F" xfId="17116"/>
    <cellStyle name="Fountain Input 4 10 2 2 3" xfId="17118"/>
    <cellStyle name="Fountain Input 4 10 2 2_4F" xfId="17115"/>
    <cellStyle name="Fountain Input 4 10 2 3" xfId="17119"/>
    <cellStyle name="Fountain Input 4 10 2_4F" xfId="17114"/>
    <cellStyle name="Fountain Input 4 10 3" xfId="6248"/>
    <cellStyle name="Fountain Input 4 10 3 2" xfId="11019"/>
    <cellStyle name="Fountain Input 4 10 3 2 2" xfId="17122"/>
    <cellStyle name="Fountain Input 4 10 3 2_4F" xfId="17121"/>
    <cellStyle name="Fountain Input 4 10 3 3" xfId="17123"/>
    <cellStyle name="Fountain Input 4 10 3_4F" xfId="17120"/>
    <cellStyle name="Fountain Input 4 10 4" xfId="17124"/>
    <cellStyle name="Fountain Input 4 10_4F" xfId="17113"/>
    <cellStyle name="Fountain Input 4 11" xfId="1697"/>
    <cellStyle name="Fountain Input 4 11 2" xfId="4752"/>
    <cellStyle name="Fountain Input 4 11 2 2" xfId="6513"/>
    <cellStyle name="Fountain Input 4 11 2 2 2" xfId="7665"/>
    <cellStyle name="Fountain Input 4 11 2 2 2 2" xfId="17129"/>
    <cellStyle name="Fountain Input 4 11 2 2 2_4F" xfId="17128"/>
    <cellStyle name="Fountain Input 4 11 2 2 3" xfId="17130"/>
    <cellStyle name="Fountain Input 4 11 2 2_4F" xfId="17127"/>
    <cellStyle name="Fountain Input 4 11 2 3" xfId="17131"/>
    <cellStyle name="Fountain Input 4 11 2_4F" xfId="17126"/>
    <cellStyle name="Fountain Input 4 11 3" xfId="6284"/>
    <cellStyle name="Fountain Input 4 11 3 2" xfId="7609"/>
    <cellStyle name="Fountain Input 4 11 3 2 2" xfId="17134"/>
    <cellStyle name="Fountain Input 4 11 3 2_4F" xfId="17133"/>
    <cellStyle name="Fountain Input 4 11 3 3" xfId="17135"/>
    <cellStyle name="Fountain Input 4 11 3_4F" xfId="17132"/>
    <cellStyle name="Fountain Input 4 11 4" xfId="17136"/>
    <cellStyle name="Fountain Input 4 11_4F" xfId="17125"/>
    <cellStyle name="Fountain Input 4 12" xfId="2552"/>
    <cellStyle name="Fountain Input 4 12 2" xfId="6334"/>
    <cellStyle name="Fountain Input 4 12 2 2" xfId="12576"/>
    <cellStyle name="Fountain Input 4 12 2 2 2" xfId="17140"/>
    <cellStyle name="Fountain Input 4 12 2 2_4F" xfId="17139"/>
    <cellStyle name="Fountain Input 4 12 2 3" xfId="17141"/>
    <cellStyle name="Fountain Input 4 12 2_4F" xfId="17138"/>
    <cellStyle name="Fountain Input 4 12 3" xfId="17142"/>
    <cellStyle name="Fountain Input 4 12_4F" xfId="17137"/>
    <cellStyle name="Fountain Input 4 13" xfId="6096"/>
    <cellStyle name="Fountain Input 4 13 2" xfId="7113"/>
    <cellStyle name="Fountain Input 4 13 2 2" xfId="17145"/>
    <cellStyle name="Fountain Input 4 13 2_4F" xfId="17144"/>
    <cellStyle name="Fountain Input 4 13 3" xfId="17146"/>
    <cellStyle name="Fountain Input 4 13_4F" xfId="17143"/>
    <cellStyle name="Fountain Input 4 14" xfId="17147"/>
    <cellStyle name="Fountain Input 4 2" xfId="456"/>
    <cellStyle name="Fountain Input 4 2 2" xfId="721"/>
    <cellStyle name="Fountain Input 4 2 2 2" xfId="3776"/>
    <cellStyle name="Fountain Input 4 2 2 2 2" xfId="6376"/>
    <cellStyle name="Fountain Input 4 2 2 2 2 2" xfId="9910"/>
    <cellStyle name="Fountain Input 4 2 2 2 2 2 2" xfId="17153"/>
    <cellStyle name="Fountain Input 4 2 2 2 2 2_4F" xfId="17152"/>
    <cellStyle name="Fountain Input 4 2 2 2 2 3" xfId="17154"/>
    <cellStyle name="Fountain Input 4 2 2 2 2_4F" xfId="17151"/>
    <cellStyle name="Fountain Input 4 2 2 2 3" xfId="17155"/>
    <cellStyle name="Fountain Input 4 2 2 2_4F" xfId="17150"/>
    <cellStyle name="Fountain Input 4 2 2 3" xfId="6147"/>
    <cellStyle name="Fountain Input 4 2 2 3 2" xfId="12586"/>
    <cellStyle name="Fountain Input 4 2 2 3 2 2" xfId="17158"/>
    <cellStyle name="Fountain Input 4 2 2 3 2_4F" xfId="17157"/>
    <cellStyle name="Fountain Input 4 2 2 3 3" xfId="17159"/>
    <cellStyle name="Fountain Input 4 2 2 3_4F" xfId="17156"/>
    <cellStyle name="Fountain Input 4 2 2 4" xfId="17160"/>
    <cellStyle name="Fountain Input 4 2 2_4F" xfId="17149"/>
    <cellStyle name="Fountain Input 4 2 3" xfId="995"/>
    <cellStyle name="Fountain Input 4 2 3 2" xfId="4050"/>
    <cellStyle name="Fountain Input 4 2 3 2 2" xfId="6412"/>
    <cellStyle name="Fountain Input 4 2 3 2 2 2" xfId="7085"/>
    <cellStyle name="Fountain Input 4 2 3 2 2 2 2" xfId="17165"/>
    <cellStyle name="Fountain Input 4 2 3 2 2 2_4F" xfId="17164"/>
    <cellStyle name="Fountain Input 4 2 3 2 2 3" xfId="17166"/>
    <cellStyle name="Fountain Input 4 2 3 2 2_4F" xfId="17163"/>
    <cellStyle name="Fountain Input 4 2 3 2 3" xfId="17167"/>
    <cellStyle name="Fountain Input 4 2 3 2_4F" xfId="17162"/>
    <cellStyle name="Fountain Input 4 2 3 3" xfId="6183"/>
    <cellStyle name="Fountain Input 4 2 3 3 2" xfId="10938"/>
    <cellStyle name="Fountain Input 4 2 3 3 2 2" xfId="17170"/>
    <cellStyle name="Fountain Input 4 2 3 3 2_4F" xfId="17169"/>
    <cellStyle name="Fountain Input 4 2 3 3 3" xfId="17171"/>
    <cellStyle name="Fountain Input 4 2 3 3_4F" xfId="17168"/>
    <cellStyle name="Fountain Input 4 2 3 4" xfId="17172"/>
    <cellStyle name="Fountain Input 4 2 3_4F" xfId="17161"/>
    <cellStyle name="Fountain Input 4 2 4" xfId="1245"/>
    <cellStyle name="Fountain Input 4 2 4 2" xfId="4300"/>
    <cellStyle name="Fountain Input 4 2 4 2 2" xfId="6448"/>
    <cellStyle name="Fountain Input 4 2 4 2 2 2" xfId="10146"/>
    <cellStyle name="Fountain Input 4 2 4 2 2 2 2" xfId="17177"/>
    <cellStyle name="Fountain Input 4 2 4 2 2 2_4F" xfId="17176"/>
    <cellStyle name="Fountain Input 4 2 4 2 2 3" xfId="17178"/>
    <cellStyle name="Fountain Input 4 2 4 2 2_4F" xfId="17175"/>
    <cellStyle name="Fountain Input 4 2 4 2 3" xfId="17179"/>
    <cellStyle name="Fountain Input 4 2 4 2_4F" xfId="17174"/>
    <cellStyle name="Fountain Input 4 2 4 3" xfId="6219"/>
    <cellStyle name="Fountain Input 4 2 4 3 2" xfId="7317"/>
    <cellStyle name="Fountain Input 4 2 4 3 2 2" xfId="17182"/>
    <cellStyle name="Fountain Input 4 2 4 3 2_4F" xfId="17181"/>
    <cellStyle name="Fountain Input 4 2 4 3 3" xfId="17183"/>
    <cellStyle name="Fountain Input 4 2 4 3_4F" xfId="17180"/>
    <cellStyle name="Fountain Input 4 2 4 4" xfId="17184"/>
    <cellStyle name="Fountain Input 4 2 4_4F" xfId="17173"/>
    <cellStyle name="Fountain Input 4 2 5" xfId="1500"/>
    <cellStyle name="Fountain Input 4 2 5 2" xfId="4555"/>
    <cellStyle name="Fountain Input 4 2 5 2 2" xfId="6484"/>
    <cellStyle name="Fountain Input 4 2 5 2 2 2" xfId="6568"/>
    <cellStyle name="Fountain Input 4 2 5 2 2 2 2" xfId="17189"/>
    <cellStyle name="Fountain Input 4 2 5 2 2 2_4F" xfId="17188"/>
    <cellStyle name="Fountain Input 4 2 5 2 2 3" xfId="17190"/>
    <cellStyle name="Fountain Input 4 2 5 2 2_4F" xfId="17187"/>
    <cellStyle name="Fountain Input 4 2 5 2 3" xfId="17191"/>
    <cellStyle name="Fountain Input 4 2 5 2_4F" xfId="17186"/>
    <cellStyle name="Fountain Input 4 2 5 3" xfId="6255"/>
    <cellStyle name="Fountain Input 4 2 5 3 2" xfId="7245"/>
    <cellStyle name="Fountain Input 4 2 5 3 2 2" xfId="17194"/>
    <cellStyle name="Fountain Input 4 2 5 3 2_4F" xfId="17193"/>
    <cellStyle name="Fountain Input 4 2 5 3 3" xfId="17195"/>
    <cellStyle name="Fountain Input 4 2 5 3_4F" xfId="17192"/>
    <cellStyle name="Fountain Input 4 2 5 4" xfId="17196"/>
    <cellStyle name="Fountain Input 4 2 5_4F" xfId="17185"/>
    <cellStyle name="Fountain Input 4 2 6" xfId="1751"/>
    <cellStyle name="Fountain Input 4 2 6 2" xfId="4806"/>
    <cellStyle name="Fountain Input 4 2 6 2 2" xfId="6520"/>
    <cellStyle name="Fountain Input 4 2 6 2 2 2" xfId="9438"/>
    <cellStyle name="Fountain Input 4 2 6 2 2 2 2" xfId="17201"/>
    <cellStyle name="Fountain Input 4 2 6 2 2 2_4F" xfId="17200"/>
    <cellStyle name="Fountain Input 4 2 6 2 2 3" xfId="17202"/>
    <cellStyle name="Fountain Input 4 2 6 2 2_4F" xfId="17199"/>
    <cellStyle name="Fountain Input 4 2 6 2 3" xfId="17203"/>
    <cellStyle name="Fountain Input 4 2 6 2_4F" xfId="17198"/>
    <cellStyle name="Fountain Input 4 2 6 3" xfId="6291"/>
    <cellStyle name="Fountain Input 4 2 6 3 2" xfId="6659"/>
    <cellStyle name="Fountain Input 4 2 6 3 2 2" xfId="17206"/>
    <cellStyle name="Fountain Input 4 2 6 3 2_4F" xfId="17205"/>
    <cellStyle name="Fountain Input 4 2 6 3 3" xfId="17207"/>
    <cellStyle name="Fountain Input 4 2 6 3_4F" xfId="17204"/>
    <cellStyle name="Fountain Input 4 2 6 4" xfId="17208"/>
    <cellStyle name="Fountain Input 4 2 6_4F" xfId="17197"/>
    <cellStyle name="Fountain Input 4 2 7" xfId="2098"/>
    <cellStyle name="Fountain Input 4 2 7 2" xfId="6327"/>
    <cellStyle name="Fountain Input 4 2 7 2 2" xfId="11562"/>
    <cellStyle name="Fountain Input 4 2 7 2 2 2" xfId="17212"/>
    <cellStyle name="Fountain Input 4 2 7 2 2_4F" xfId="17211"/>
    <cellStyle name="Fountain Input 4 2 7 2 3" xfId="17213"/>
    <cellStyle name="Fountain Input 4 2 7 2_4F" xfId="17210"/>
    <cellStyle name="Fountain Input 4 2 7 3" xfId="17214"/>
    <cellStyle name="Fountain Input 4 2 7_4F" xfId="17209"/>
    <cellStyle name="Fountain Input 4 2 8" xfId="6111"/>
    <cellStyle name="Fountain Input 4 2 8 2" xfId="10696"/>
    <cellStyle name="Fountain Input 4 2 8 2 2" xfId="17217"/>
    <cellStyle name="Fountain Input 4 2 8 2_4F" xfId="17216"/>
    <cellStyle name="Fountain Input 4 2 8 3" xfId="17218"/>
    <cellStyle name="Fountain Input 4 2 8_4F" xfId="17215"/>
    <cellStyle name="Fountain Input 4 2 9" xfId="17219"/>
    <cellStyle name="Fountain Input 4 2_4F" xfId="17148"/>
    <cellStyle name="Fountain Input 4 3" xfId="500"/>
    <cellStyle name="Fountain Input 4 3 2" xfId="765"/>
    <cellStyle name="Fountain Input 4 3 2 2" xfId="3820"/>
    <cellStyle name="Fountain Input 4 3 2 2 2" xfId="6383"/>
    <cellStyle name="Fountain Input 4 3 2 2 2 2" xfId="7058"/>
    <cellStyle name="Fountain Input 4 3 2 2 2 2 2" xfId="17225"/>
    <cellStyle name="Fountain Input 4 3 2 2 2 2_4F" xfId="17224"/>
    <cellStyle name="Fountain Input 4 3 2 2 2 3" xfId="17226"/>
    <cellStyle name="Fountain Input 4 3 2 2 2_4F" xfId="17223"/>
    <cellStyle name="Fountain Input 4 3 2 2 3" xfId="17227"/>
    <cellStyle name="Fountain Input 4 3 2 2_4F" xfId="17222"/>
    <cellStyle name="Fountain Input 4 3 2 3" xfId="6154"/>
    <cellStyle name="Fountain Input 4 3 2 3 2" xfId="10096"/>
    <cellStyle name="Fountain Input 4 3 2 3 2 2" xfId="17230"/>
    <cellStyle name="Fountain Input 4 3 2 3 2_4F" xfId="17229"/>
    <cellStyle name="Fountain Input 4 3 2 3 3" xfId="17231"/>
    <cellStyle name="Fountain Input 4 3 2 3_4F" xfId="17228"/>
    <cellStyle name="Fountain Input 4 3 2 4" xfId="17232"/>
    <cellStyle name="Fountain Input 4 3 2_4F" xfId="17221"/>
    <cellStyle name="Fountain Input 4 3 3" xfId="1039"/>
    <cellStyle name="Fountain Input 4 3 3 2" xfId="4094"/>
    <cellStyle name="Fountain Input 4 3 3 2 2" xfId="6419"/>
    <cellStyle name="Fountain Input 4 3 3 2 2 2" xfId="12147"/>
    <cellStyle name="Fountain Input 4 3 3 2 2 2 2" xfId="17237"/>
    <cellStyle name="Fountain Input 4 3 3 2 2 2_4F" xfId="17236"/>
    <cellStyle name="Fountain Input 4 3 3 2 2 3" xfId="17238"/>
    <cellStyle name="Fountain Input 4 3 3 2 2_4F" xfId="17235"/>
    <cellStyle name="Fountain Input 4 3 3 2 3" xfId="17239"/>
    <cellStyle name="Fountain Input 4 3 3 2_4F" xfId="17234"/>
    <cellStyle name="Fountain Input 4 3 3 3" xfId="6190"/>
    <cellStyle name="Fountain Input 4 3 3 3 2" xfId="7321"/>
    <cellStyle name="Fountain Input 4 3 3 3 2 2" xfId="17242"/>
    <cellStyle name="Fountain Input 4 3 3 3 2_4F" xfId="17241"/>
    <cellStyle name="Fountain Input 4 3 3 3 3" xfId="17243"/>
    <cellStyle name="Fountain Input 4 3 3 3_4F" xfId="17240"/>
    <cellStyle name="Fountain Input 4 3 3 4" xfId="17244"/>
    <cellStyle name="Fountain Input 4 3 3_4F" xfId="17233"/>
    <cellStyle name="Fountain Input 4 3 4" xfId="1289"/>
    <cellStyle name="Fountain Input 4 3 4 2" xfId="4344"/>
    <cellStyle name="Fountain Input 4 3 4 2 2" xfId="6455"/>
    <cellStyle name="Fountain Input 4 3 4 2 2 2" xfId="7464"/>
    <cellStyle name="Fountain Input 4 3 4 2 2 2 2" xfId="17249"/>
    <cellStyle name="Fountain Input 4 3 4 2 2 2_4F" xfId="17248"/>
    <cellStyle name="Fountain Input 4 3 4 2 2 3" xfId="17250"/>
    <cellStyle name="Fountain Input 4 3 4 2 2_4F" xfId="17247"/>
    <cellStyle name="Fountain Input 4 3 4 2 3" xfId="17251"/>
    <cellStyle name="Fountain Input 4 3 4 2_4F" xfId="17246"/>
    <cellStyle name="Fountain Input 4 3 4 3" xfId="6226"/>
    <cellStyle name="Fountain Input 4 3 4 3 2" xfId="12417"/>
    <cellStyle name="Fountain Input 4 3 4 3 2 2" xfId="17254"/>
    <cellStyle name="Fountain Input 4 3 4 3 2_4F" xfId="17253"/>
    <cellStyle name="Fountain Input 4 3 4 3 3" xfId="17255"/>
    <cellStyle name="Fountain Input 4 3 4 3_4F" xfId="17252"/>
    <cellStyle name="Fountain Input 4 3 4 4" xfId="17256"/>
    <cellStyle name="Fountain Input 4 3 4_4F" xfId="17245"/>
    <cellStyle name="Fountain Input 4 3 5" xfId="1544"/>
    <cellStyle name="Fountain Input 4 3 5 2" xfId="4599"/>
    <cellStyle name="Fountain Input 4 3 5 2 2" xfId="6491"/>
    <cellStyle name="Fountain Input 4 3 5 2 2 2" xfId="8380"/>
    <cellStyle name="Fountain Input 4 3 5 2 2 2 2" xfId="17261"/>
    <cellStyle name="Fountain Input 4 3 5 2 2 2_4F" xfId="17260"/>
    <cellStyle name="Fountain Input 4 3 5 2 2 3" xfId="17262"/>
    <cellStyle name="Fountain Input 4 3 5 2 2_4F" xfId="17259"/>
    <cellStyle name="Fountain Input 4 3 5 2 3" xfId="17263"/>
    <cellStyle name="Fountain Input 4 3 5 2_4F" xfId="17258"/>
    <cellStyle name="Fountain Input 4 3 5 3" xfId="6262"/>
    <cellStyle name="Fountain Input 4 3 5 3 2" xfId="11530"/>
    <cellStyle name="Fountain Input 4 3 5 3 2 2" xfId="17266"/>
    <cellStyle name="Fountain Input 4 3 5 3 2_4F" xfId="17265"/>
    <cellStyle name="Fountain Input 4 3 5 3 3" xfId="17267"/>
    <cellStyle name="Fountain Input 4 3 5 3_4F" xfId="17264"/>
    <cellStyle name="Fountain Input 4 3 5 4" xfId="17268"/>
    <cellStyle name="Fountain Input 4 3 5_4F" xfId="17257"/>
    <cellStyle name="Fountain Input 4 3 6" xfId="1795"/>
    <cellStyle name="Fountain Input 4 3 6 2" xfId="4850"/>
    <cellStyle name="Fountain Input 4 3 6 2 2" xfId="6527"/>
    <cellStyle name="Fountain Input 4 3 6 2 2 2" xfId="7651"/>
    <cellStyle name="Fountain Input 4 3 6 2 2 2 2" xfId="17273"/>
    <cellStyle name="Fountain Input 4 3 6 2 2 2_4F" xfId="17272"/>
    <cellStyle name="Fountain Input 4 3 6 2 2 3" xfId="17274"/>
    <cellStyle name="Fountain Input 4 3 6 2 2_4F" xfId="17271"/>
    <cellStyle name="Fountain Input 4 3 6 2 3" xfId="17275"/>
    <cellStyle name="Fountain Input 4 3 6 2_4F" xfId="17270"/>
    <cellStyle name="Fountain Input 4 3 6 3" xfId="6298"/>
    <cellStyle name="Fountain Input 4 3 6 3 2" xfId="10041"/>
    <cellStyle name="Fountain Input 4 3 6 3 2 2" xfId="17278"/>
    <cellStyle name="Fountain Input 4 3 6 3 2_4F" xfId="17277"/>
    <cellStyle name="Fountain Input 4 3 6 3 3" xfId="17279"/>
    <cellStyle name="Fountain Input 4 3 6 3_4F" xfId="17276"/>
    <cellStyle name="Fountain Input 4 3 6 4" xfId="17280"/>
    <cellStyle name="Fountain Input 4 3 6_4F" xfId="17269"/>
    <cellStyle name="Fountain Input 4 3 7" xfId="1926"/>
    <cellStyle name="Fountain Input 4 3 7 2" xfId="6318"/>
    <cellStyle name="Fountain Input 4 3 7 2 2" xfId="7784"/>
    <cellStyle name="Fountain Input 4 3 7 2 2 2" xfId="17284"/>
    <cellStyle name="Fountain Input 4 3 7 2 2_4F" xfId="17283"/>
    <cellStyle name="Fountain Input 4 3 7 2 3" xfId="17285"/>
    <cellStyle name="Fountain Input 4 3 7 2_4F" xfId="17282"/>
    <cellStyle name="Fountain Input 4 3 7 3" xfId="17286"/>
    <cellStyle name="Fountain Input 4 3 7_4F" xfId="17281"/>
    <cellStyle name="Fountain Input 4 3 8" xfId="6118"/>
    <cellStyle name="Fountain Input 4 3 8 2" xfId="7642"/>
    <cellStyle name="Fountain Input 4 3 8 2 2" xfId="17289"/>
    <cellStyle name="Fountain Input 4 3 8 2_4F" xfId="17288"/>
    <cellStyle name="Fountain Input 4 3 8 3" xfId="17290"/>
    <cellStyle name="Fountain Input 4 3 8_4F" xfId="17287"/>
    <cellStyle name="Fountain Input 4 3 9" xfId="17291"/>
    <cellStyle name="Fountain Input 4 3_4F" xfId="17220"/>
    <cellStyle name="Fountain Input 4 4" xfId="544"/>
    <cellStyle name="Fountain Input 4 4 2" xfId="809"/>
    <cellStyle name="Fountain Input 4 4 2 2" xfId="3864"/>
    <cellStyle name="Fountain Input 4 4 2 2 2" xfId="6390"/>
    <cellStyle name="Fountain Input 4 4 2 2 2 2" xfId="11425"/>
    <cellStyle name="Fountain Input 4 4 2 2 2 2 2" xfId="17297"/>
    <cellStyle name="Fountain Input 4 4 2 2 2 2_4F" xfId="17296"/>
    <cellStyle name="Fountain Input 4 4 2 2 2 3" xfId="17298"/>
    <cellStyle name="Fountain Input 4 4 2 2 2_4F" xfId="17295"/>
    <cellStyle name="Fountain Input 4 4 2 2 3" xfId="17299"/>
    <cellStyle name="Fountain Input 4 4 2 2_4F" xfId="17294"/>
    <cellStyle name="Fountain Input 4 4 2 3" xfId="6161"/>
    <cellStyle name="Fountain Input 4 4 2 3 2" xfId="11624"/>
    <cellStyle name="Fountain Input 4 4 2 3 2 2" xfId="17302"/>
    <cellStyle name="Fountain Input 4 4 2 3 2_4F" xfId="17301"/>
    <cellStyle name="Fountain Input 4 4 2 3 3" xfId="17303"/>
    <cellStyle name="Fountain Input 4 4 2 3_4F" xfId="17300"/>
    <cellStyle name="Fountain Input 4 4 2 4" xfId="17304"/>
    <cellStyle name="Fountain Input 4 4 2_4F" xfId="17293"/>
    <cellStyle name="Fountain Input 4 4 3" xfId="1083"/>
    <cellStyle name="Fountain Input 4 4 3 2" xfId="4138"/>
    <cellStyle name="Fountain Input 4 4 3 2 2" xfId="6426"/>
    <cellStyle name="Fountain Input 4 4 3 2 2 2" xfId="8312"/>
    <cellStyle name="Fountain Input 4 4 3 2 2 2 2" xfId="17309"/>
    <cellStyle name="Fountain Input 4 4 3 2 2 2_4F" xfId="17308"/>
    <cellStyle name="Fountain Input 4 4 3 2 2 3" xfId="17310"/>
    <cellStyle name="Fountain Input 4 4 3 2 2_4F" xfId="17307"/>
    <cellStyle name="Fountain Input 4 4 3 2 3" xfId="17311"/>
    <cellStyle name="Fountain Input 4 4 3 2_4F" xfId="17306"/>
    <cellStyle name="Fountain Input 4 4 3 3" xfId="6197"/>
    <cellStyle name="Fountain Input 4 4 3 3 2" xfId="6839"/>
    <cellStyle name="Fountain Input 4 4 3 3 2 2" xfId="17314"/>
    <cellStyle name="Fountain Input 4 4 3 3 2_4F" xfId="17313"/>
    <cellStyle name="Fountain Input 4 4 3 3 3" xfId="17315"/>
    <cellStyle name="Fountain Input 4 4 3 3_4F" xfId="17312"/>
    <cellStyle name="Fountain Input 4 4 3 4" xfId="17316"/>
    <cellStyle name="Fountain Input 4 4 3_4F" xfId="17305"/>
    <cellStyle name="Fountain Input 4 4 4" xfId="1333"/>
    <cellStyle name="Fountain Input 4 4 4 2" xfId="4388"/>
    <cellStyle name="Fountain Input 4 4 4 2 2" xfId="6462"/>
    <cellStyle name="Fountain Input 4 4 4 2 2 2" xfId="12347"/>
    <cellStyle name="Fountain Input 4 4 4 2 2 2 2" xfId="17321"/>
    <cellStyle name="Fountain Input 4 4 4 2 2 2_4F" xfId="17320"/>
    <cellStyle name="Fountain Input 4 4 4 2 2 3" xfId="17322"/>
    <cellStyle name="Fountain Input 4 4 4 2 2_4F" xfId="17319"/>
    <cellStyle name="Fountain Input 4 4 4 2 3" xfId="17323"/>
    <cellStyle name="Fountain Input 4 4 4 2_4F" xfId="17318"/>
    <cellStyle name="Fountain Input 4 4 4 3" xfId="6233"/>
    <cellStyle name="Fountain Input 4 4 4 3 2" xfId="7913"/>
    <cellStyle name="Fountain Input 4 4 4 3 2 2" xfId="17326"/>
    <cellStyle name="Fountain Input 4 4 4 3 2_4F" xfId="17325"/>
    <cellStyle name="Fountain Input 4 4 4 3 3" xfId="17327"/>
    <cellStyle name="Fountain Input 4 4 4 3_4F" xfId="17324"/>
    <cellStyle name="Fountain Input 4 4 4 4" xfId="17328"/>
    <cellStyle name="Fountain Input 4 4 4_4F" xfId="17317"/>
    <cellStyle name="Fountain Input 4 4 5" xfId="1588"/>
    <cellStyle name="Fountain Input 4 4 5 2" xfId="4643"/>
    <cellStyle name="Fountain Input 4 4 5 2 2" xfId="6498"/>
    <cellStyle name="Fountain Input 4 4 5 2 2 2" xfId="10591"/>
    <cellStyle name="Fountain Input 4 4 5 2 2 2 2" xfId="17333"/>
    <cellStyle name="Fountain Input 4 4 5 2 2 2_4F" xfId="17332"/>
    <cellStyle name="Fountain Input 4 4 5 2 2 3" xfId="17334"/>
    <cellStyle name="Fountain Input 4 4 5 2 2_4F" xfId="17331"/>
    <cellStyle name="Fountain Input 4 4 5 2 3" xfId="17335"/>
    <cellStyle name="Fountain Input 4 4 5 2_4F" xfId="17330"/>
    <cellStyle name="Fountain Input 4 4 5 3" xfId="6269"/>
    <cellStyle name="Fountain Input 4 4 5 3 2" xfId="7758"/>
    <cellStyle name="Fountain Input 4 4 5 3 2 2" xfId="17338"/>
    <cellStyle name="Fountain Input 4 4 5 3 2_4F" xfId="17337"/>
    <cellStyle name="Fountain Input 4 4 5 3 3" xfId="17339"/>
    <cellStyle name="Fountain Input 4 4 5 3_4F" xfId="17336"/>
    <cellStyle name="Fountain Input 4 4 5 4" xfId="17340"/>
    <cellStyle name="Fountain Input 4 4 5_4F" xfId="17329"/>
    <cellStyle name="Fountain Input 4 4 6" xfId="1839"/>
    <cellStyle name="Fountain Input 4 4 6 2" xfId="4894"/>
    <cellStyle name="Fountain Input 4 4 6 2 2" xfId="6534"/>
    <cellStyle name="Fountain Input 4 4 6 2 2 2" xfId="8011"/>
    <cellStyle name="Fountain Input 4 4 6 2 2 2 2" xfId="17345"/>
    <cellStyle name="Fountain Input 4 4 6 2 2 2_4F" xfId="17344"/>
    <cellStyle name="Fountain Input 4 4 6 2 2 3" xfId="17346"/>
    <cellStyle name="Fountain Input 4 4 6 2 2_4F" xfId="17343"/>
    <cellStyle name="Fountain Input 4 4 6 2 3" xfId="17347"/>
    <cellStyle name="Fountain Input 4 4 6 2_4F" xfId="17342"/>
    <cellStyle name="Fountain Input 4 4 6 3" xfId="6305"/>
    <cellStyle name="Fountain Input 4 4 6 3 2" xfId="11976"/>
    <cellStyle name="Fountain Input 4 4 6 3 2 2" xfId="17350"/>
    <cellStyle name="Fountain Input 4 4 6 3 2_4F" xfId="17349"/>
    <cellStyle name="Fountain Input 4 4 6 3 3" xfId="17351"/>
    <cellStyle name="Fountain Input 4 4 6 3_4F" xfId="17348"/>
    <cellStyle name="Fountain Input 4 4 6 4" xfId="17352"/>
    <cellStyle name="Fountain Input 4 4 6_4F" xfId="17341"/>
    <cellStyle name="Fountain Input 4 4 7" xfId="3599"/>
    <cellStyle name="Fountain Input 4 4 7 2" xfId="6354"/>
    <cellStyle name="Fountain Input 4 4 7 2 2" xfId="11264"/>
    <cellStyle name="Fountain Input 4 4 7 2 2 2" xfId="17356"/>
    <cellStyle name="Fountain Input 4 4 7 2 2_4F" xfId="17355"/>
    <cellStyle name="Fountain Input 4 4 7 2 3" xfId="17357"/>
    <cellStyle name="Fountain Input 4 4 7 2_4F" xfId="17354"/>
    <cellStyle name="Fountain Input 4 4 7 3" xfId="17358"/>
    <cellStyle name="Fountain Input 4 4 7_4F" xfId="17353"/>
    <cellStyle name="Fountain Input 4 4 8" xfId="6125"/>
    <cellStyle name="Fountain Input 4 4 8 2" xfId="11863"/>
    <cellStyle name="Fountain Input 4 4 8 2 2" xfId="17361"/>
    <cellStyle name="Fountain Input 4 4 8 2_4F" xfId="17360"/>
    <cellStyle name="Fountain Input 4 4 8 3" xfId="17362"/>
    <cellStyle name="Fountain Input 4 4 8_4F" xfId="17359"/>
    <cellStyle name="Fountain Input 4 4 9" xfId="17363"/>
    <cellStyle name="Fountain Input 4 4_4F" xfId="17292"/>
    <cellStyle name="Fountain Input 4 5" xfId="587"/>
    <cellStyle name="Fountain Input 4 5 2" xfId="852"/>
    <cellStyle name="Fountain Input 4 5 2 2" xfId="3907"/>
    <cellStyle name="Fountain Input 4 5 2 2 2" xfId="6397"/>
    <cellStyle name="Fountain Input 4 5 2 2 2 2" xfId="12235"/>
    <cellStyle name="Fountain Input 4 5 2 2 2 2 2" xfId="17369"/>
    <cellStyle name="Fountain Input 4 5 2 2 2 2_4F" xfId="17368"/>
    <cellStyle name="Fountain Input 4 5 2 2 2 3" xfId="17370"/>
    <cellStyle name="Fountain Input 4 5 2 2 2_4F" xfId="17367"/>
    <cellStyle name="Fountain Input 4 5 2 2 3" xfId="17371"/>
    <cellStyle name="Fountain Input 4 5 2 2_4F" xfId="17366"/>
    <cellStyle name="Fountain Input 4 5 2 3" xfId="6168"/>
    <cellStyle name="Fountain Input 4 5 2 3 2" xfId="9938"/>
    <cellStyle name="Fountain Input 4 5 2 3 2 2" xfId="17374"/>
    <cellStyle name="Fountain Input 4 5 2 3 2_4F" xfId="17373"/>
    <cellStyle name="Fountain Input 4 5 2 3 3" xfId="17375"/>
    <cellStyle name="Fountain Input 4 5 2 3_4F" xfId="17372"/>
    <cellStyle name="Fountain Input 4 5 2 4" xfId="17376"/>
    <cellStyle name="Fountain Input 4 5 2_4F" xfId="17365"/>
    <cellStyle name="Fountain Input 4 5 3" xfId="1126"/>
    <cellStyle name="Fountain Input 4 5 3 2" xfId="4181"/>
    <cellStyle name="Fountain Input 4 5 3 2 2" xfId="6433"/>
    <cellStyle name="Fountain Input 4 5 3 2 2 2" xfId="12632"/>
    <cellStyle name="Fountain Input 4 5 3 2 2 2 2" xfId="17381"/>
    <cellStyle name="Fountain Input 4 5 3 2 2 2_4F" xfId="17380"/>
    <cellStyle name="Fountain Input 4 5 3 2 2 3" xfId="17382"/>
    <cellStyle name="Fountain Input 4 5 3 2 2_4F" xfId="17379"/>
    <cellStyle name="Fountain Input 4 5 3 2 3" xfId="17383"/>
    <cellStyle name="Fountain Input 4 5 3 2_4F" xfId="17378"/>
    <cellStyle name="Fountain Input 4 5 3 3" xfId="6204"/>
    <cellStyle name="Fountain Input 4 5 3 3 2" xfId="10797"/>
    <cellStyle name="Fountain Input 4 5 3 3 2 2" xfId="17386"/>
    <cellStyle name="Fountain Input 4 5 3 3 2_4F" xfId="17385"/>
    <cellStyle name="Fountain Input 4 5 3 3 3" xfId="17387"/>
    <cellStyle name="Fountain Input 4 5 3 3_4F" xfId="17384"/>
    <cellStyle name="Fountain Input 4 5 3 4" xfId="17388"/>
    <cellStyle name="Fountain Input 4 5 3_4F" xfId="17377"/>
    <cellStyle name="Fountain Input 4 5 4" xfId="1376"/>
    <cellStyle name="Fountain Input 4 5 4 2" xfId="4431"/>
    <cellStyle name="Fountain Input 4 5 4 2 2" xfId="6469"/>
    <cellStyle name="Fountain Input 4 5 4 2 2 2" xfId="10991"/>
    <cellStyle name="Fountain Input 4 5 4 2 2 2 2" xfId="17393"/>
    <cellStyle name="Fountain Input 4 5 4 2 2 2_4F" xfId="17392"/>
    <cellStyle name="Fountain Input 4 5 4 2 2 3" xfId="17394"/>
    <cellStyle name="Fountain Input 4 5 4 2 2_4F" xfId="17391"/>
    <cellStyle name="Fountain Input 4 5 4 2 3" xfId="17395"/>
    <cellStyle name="Fountain Input 4 5 4 2_4F" xfId="17390"/>
    <cellStyle name="Fountain Input 4 5 4 3" xfId="6240"/>
    <cellStyle name="Fountain Input 4 5 4 3 2" xfId="11496"/>
    <cellStyle name="Fountain Input 4 5 4 3 2 2" xfId="17398"/>
    <cellStyle name="Fountain Input 4 5 4 3 2_4F" xfId="17397"/>
    <cellStyle name="Fountain Input 4 5 4 3 3" xfId="17399"/>
    <cellStyle name="Fountain Input 4 5 4 3_4F" xfId="17396"/>
    <cellStyle name="Fountain Input 4 5 4 4" xfId="17400"/>
    <cellStyle name="Fountain Input 4 5 4_4F" xfId="17389"/>
    <cellStyle name="Fountain Input 4 5 5" xfId="1631"/>
    <cellStyle name="Fountain Input 4 5 5 2" xfId="4686"/>
    <cellStyle name="Fountain Input 4 5 5 2 2" xfId="6505"/>
    <cellStyle name="Fountain Input 4 5 5 2 2 2" xfId="7131"/>
    <cellStyle name="Fountain Input 4 5 5 2 2 2 2" xfId="17405"/>
    <cellStyle name="Fountain Input 4 5 5 2 2 2_4F" xfId="17404"/>
    <cellStyle name="Fountain Input 4 5 5 2 2 3" xfId="17406"/>
    <cellStyle name="Fountain Input 4 5 5 2 2_4F" xfId="17403"/>
    <cellStyle name="Fountain Input 4 5 5 2 3" xfId="17407"/>
    <cellStyle name="Fountain Input 4 5 5 2_4F" xfId="17402"/>
    <cellStyle name="Fountain Input 4 5 5 3" xfId="6276"/>
    <cellStyle name="Fountain Input 4 5 5 3 2" xfId="12055"/>
    <cellStyle name="Fountain Input 4 5 5 3 2 2" xfId="17410"/>
    <cellStyle name="Fountain Input 4 5 5 3 2_4F" xfId="17409"/>
    <cellStyle name="Fountain Input 4 5 5 3 3" xfId="17411"/>
    <cellStyle name="Fountain Input 4 5 5 3_4F" xfId="17408"/>
    <cellStyle name="Fountain Input 4 5 5 4" xfId="17412"/>
    <cellStyle name="Fountain Input 4 5 5_4F" xfId="17401"/>
    <cellStyle name="Fountain Input 4 5 6" xfId="1882"/>
    <cellStyle name="Fountain Input 4 5 6 2" xfId="4937"/>
    <cellStyle name="Fountain Input 4 5 6 2 2" xfId="6541"/>
    <cellStyle name="Fountain Input 4 5 6 2 2 2" xfId="7405"/>
    <cellStyle name="Fountain Input 4 5 6 2 2 2 2" xfId="17417"/>
    <cellStyle name="Fountain Input 4 5 6 2 2 2_4F" xfId="17416"/>
    <cellStyle name="Fountain Input 4 5 6 2 2 3" xfId="17418"/>
    <cellStyle name="Fountain Input 4 5 6 2 2_4F" xfId="17415"/>
    <cellStyle name="Fountain Input 4 5 6 2 3" xfId="17419"/>
    <cellStyle name="Fountain Input 4 5 6 2_4F" xfId="17414"/>
    <cellStyle name="Fountain Input 4 5 6 3" xfId="6312"/>
    <cellStyle name="Fountain Input 4 5 6 3 2" xfId="12601"/>
    <cellStyle name="Fountain Input 4 5 6 3 2 2" xfId="17422"/>
    <cellStyle name="Fountain Input 4 5 6 3 2_4F" xfId="17421"/>
    <cellStyle name="Fountain Input 4 5 6 3 3" xfId="17423"/>
    <cellStyle name="Fountain Input 4 5 6 3_4F" xfId="17420"/>
    <cellStyle name="Fountain Input 4 5 6 4" xfId="17424"/>
    <cellStyle name="Fountain Input 4 5 6_4F" xfId="17413"/>
    <cellStyle name="Fountain Input 4 5 7" xfId="3642"/>
    <cellStyle name="Fountain Input 4 5 7 2" xfId="6361"/>
    <cellStyle name="Fountain Input 4 5 7 2 2" xfId="10312"/>
    <cellStyle name="Fountain Input 4 5 7 2 2 2" xfId="17428"/>
    <cellStyle name="Fountain Input 4 5 7 2 2_4F" xfId="17427"/>
    <cellStyle name="Fountain Input 4 5 7 2 3" xfId="17429"/>
    <cellStyle name="Fountain Input 4 5 7 2_4F" xfId="17426"/>
    <cellStyle name="Fountain Input 4 5 7 3" xfId="17430"/>
    <cellStyle name="Fountain Input 4 5 7_4F" xfId="17425"/>
    <cellStyle name="Fountain Input 4 5 8" xfId="6132"/>
    <cellStyle name="Fountain Input 4 5 8 2" xfId="7603"/>
    <cellStyle name="Fountain Input 4 5 8 2 2" xfId="17433"/>
    <cellStyle name="Fountain Input 4 5 8 2_4F" xfId="17432"/>
    <cellStyle name="Fountain Input 4 5 8 3" xfId="17434"/>
    <cellStyle name="Fountain Input 4 5 8_4F" xfId="17431"/>
    <cellStyle name="Fountain Input 4 5 9" xfId="17435"/>
    <cellStyle name="Fountain Input 4 5_4F" xfId="17364"/>
    <cellStyle name="Fountain Input 4 6" xfId="400"/>
    <cellStyle name="Fountain Input 4 6 2" xfId="3442"/>
    <cellStyle name="Fountain Input 4 6 2 2" xfId="6343"/>
    <cellStyle name="Fountain Input 4 6 2 2 2" xfId="11057"/>
    <cellStyle name="Fountain Input 4 6 2 2 2 2" xfId="17440"/>
    <cellStyle name="Fountain Input 4 6 2 2 2_4F" xfId="17439"/>
    <cellStyle name="Fountain Input 4 6 2 2 3" xfId="17441"/>
    <cellStyle name="Fountain Input 4 6 2 2_4F" xfId="17438"/>
    <cellStyle name="Fountain Input 4 6 2 3" xfId="17442"/>
    <cellStyle name="Fountain Input 4 6 2_4F" xfId="17437"/>
    <cellStyle name="Fountain Input 4 6 3" xfId="6104"/>
    <cellStyle name="Fountain Input 4 6 3 2" xfId="7569"/>
    <cellStyle name="Fountain Input 4 6 3 2 2" xfId="17445"/>
    <cellStyle name="Fountain Input 4 6 3 2_4F" xfId="17444"/>
    <cellStyle name="Fountain Input 4 6 3 3" xfId="17446"/>
    <cellStyle name="Fountain Input 4 6 3_4F" xfId="17443"/>
    <cellStyle name="Fountain Input 4 6 4" xfId="17447"/>
    <cellStyle name="Fountain Input 4 6_4F" xfId="17436"/>
    <cellStyle name="Fountain Input 4 7" xfId="665"/>
    <cellStyle name="Fountain Input 4 7 2" xfId="3720"/>
    <cellStyle name="Fountain Input 4 7 2 2" xfId="6369"/>
    <cellStyle name="Fountain Input 4 7 2 2 2" xfId="6987"/>
    <cellStyle name="Fountain Input 4 7 2 2 2 2" xfId="17452"/>
    <cellStyle name="Fountain Input 4 7 2 2 2_4F" xfId="17451"/>
    <cellStyle name="Fountain Input 4 7 2 2 3" xfId="17453"/>
    <cellStyle name="Fountain Input 4 7 2 2_4F" xfId="17450"/>
    <cellStyle name="Fountain Input 4 7 2 3" xfId="17454"/>
    <cellStyle name="Fountain Input 4 7 2_4F" xfId="17449"/>
    <cellStyle name="Fountain Input 4 7 3" xfId="6140"/>
    <cellStyle name="Fountain Input 4 7 3 2" xfId="7195"/>
    <cellStyle name="Fountain Input 4 7 3 2 2" xfId="17457"/>
    <cellStyle name="Fountain Input 4 7 3 2_4F" xfId="17456"/>
    <cellStyle name="Fountain Input 4 7 3 3" xfId="17458"/>
    <cellStyle name="Fountain Input 4 7 3_4F" xfId="17455"/>
    <cellStyle name="Fountain Input 4 7 4" xfId="17459"/>
    <cellStyle name="Fountain Input 4 7_4F" xfId="17448"/>
    <cellStyle name="Fountain Input 4 8" xfId="940"/>
    <cellStyle name="Fountain Input 4 8 2" xfId="3995"/>
    <cellStyle name="Fountain Input 4 8 2 2" xfId="6405"/>
    <cellStyle name="Fountain Input 4 8 2 2 2" xfId="12358"/>
    <cellStyle name="Fountain Input 4 8 2 2 2 2" xfId="17464"/>
    <cellStyle name="Fountain Input 4 8 2 2 2_4F" xfId="17463"/>
    <cellStyle name="Fountain Input 4 8 2 2 3" xfId="17465"/>
    <cellStyle name="Fountain Input 4 8 2 2_4F" xfId="17462"/>
    <cellStyle name="Fountain Input 4 8 2 3" xfId="17466"/>
    <cellStyle name="Fountain Input 4 8 2_4F" xfId="17461"/>
    <cellStyle name="Fountain Input 4 8 3" xfId="6176"/>
    <cellStyle name="Fountain Input 4 8 3 2" xfId="10653"/>
    <cellStyle name="Fountain Input 4 8 3 2 2" xfId="17469"/>
    <cellStyle name="Fountain Input 4 8 3 2_4F" xfId="17468"/>
    <cellStyle name="Fountain Input 4 8 3 3" xfId="17470"/>
    <cellStyle name="Fountain Input 4 8 3_4F" xfId="17467"/>
    <cellStyle name="Fountain Input 4 8 4" xfId="17471"/>
    <cellStyle name="Fountain Input 4 8_4F" xfId="17460"/>
    <cellStyle name="Fountain Input 4 9" xfId="1191"/>
    <cellStyle name="Fountain Input 4 9 2" xfId="4246"/>
    <cellStyle name="Fountain Input 4 9 2 2" xfId="6441"/>
    <cellStyle name="Fountain Input 4 9 2 2 2" xfId="7963"/>
    <cellStyle name="Fountain Input 4 9 2 2 2 2" xfId="17476"/>
    <cellStyle name="Fountain Input 4 9 2 2 2_4F" xfId="17475"/>
    <cellStyle name="Fountain Input 4 9 2 2 3" xfId="17477"/>
    <cellStyle name="Fountain Input 4 9 2 2_4F" xfId="17474"/>
    <cellStyle name="Fountain Input 4 9 2 3" xfId="17478"/>
    <cellStyle name="Fountain Input 4 9 2_4F" xfId="17473"/>
    <cellStyle name="Fountain Input 4 9 3" xfId="6212"/>
    <cellStyle name="Fountain Input 4 9 3 2" xfId="11063"/>
    <cellStyle name="Fountain Input 4 9 3 2 2" xfId="17481"/>
    <cellStyle name="Fountain Input 4 9 3 2_4F" xfId="17480"/>
    <cellStyle name="Fountain Input 4 9 3 3" xfId="17482"/>
    <cellStyle name="Fountain Input 4 9 3_4F" xfId="17479"/>
    <cellStyle name="Fountain Input 4 9 4" xfId="17483"/>
    <cellStyle name="Fountain Input 4 9_4F" xfId="17472"/>
    <cellStyle name="Fountain Input 4_4F" xfId="17112"/>
    <cellStyle name="Fountain Input 5" xfId="281"/>
    <cellStyle name="Fountain Input 5 10" xfId="1448"/>
    <cellStyle name="Fountain Input 5 10 2" xfId="4503"/>
    <cellStyle name="Fountain Input 5 10 2 2" xfId="6478"/>
    <cellStyle name="Fountain Input 5 10 2 2 2" xfId="10261"/>
    <cellStyle name="Fountain Input 5 10 2 2 2 2" xfId="17489"/>
    <cellStyle name="Fountain Input 5 10 2 2 2_4F" xfId="17488"/>
    <cellStyle name="Fountain Input 5 10 2 2 3" xfId="17490"/>
    <cellStyle name="Fountain Input 5 10 2 2_4F" xfId="17487"/>
    <cellStyle name="Fountain Input 5 10 2 3" xfId="17491"/>
    <cellStyle name="Fountain Input 5 10 2_4F" xfId="17486"/>
    <cellStyle name="Fountain Input 5 10 3" xfId="6249"/>
    <cellStyle name="Fountain Input 5 10 3 2" xfId="11809"/>
    <cellStyle name="Fountain Input 5 10 3 2 2" xfId="17494"/>
    <cellStyle name="Fountain Input 5 10 3 2_4F" xfId="17493"/>
    <cellStyle name="Fountain Input 5 10 3 3" xfId="17495"/>
    <cellStyle name="Fountain Input 5 10 3_4F" xfId="17492"/>
    <cellStyle name="Fountain Input 5 10 4" xfId="17496"/>
    <cellStyle name="Fountain Input 5 10_4F" xfId="17485"/>
    <cellStyle name="Fountain Input 5 11" xfId="1699"/>
    <cellStyle name="Fountain Input 5 11 2" xfId="4754"/>
    <cellStyle name="Fountain Input 5 11 2 2" xfId="6514"/>
    <cellStyle name="Fountain Input 5 11 2 2 2" xfId="9622"/>
    <cellStyle name="Fountain Input 5 11 2 2 2 2" xfId="17501"/>
    <cellStyle name="Fountain Input 5 11 2 2 2_4F" xfId="17500"/>
    <cellStyle name="Fountain Input 5 11 2 2 3" xfId="17502"/>
    <cellStyle name="Fountain Input 5 11 2 2_4F" xfId="17499"/>
    <cellStyle name="Fountain Input 5 11 2 3" xfId="17503"/>
    <cellStyle name="Fountain Input 5 11 2_4F" xfId="17498"/>
    <cellStyle name="Fountain Input 5 11 3" xfId="6285"/>
    <cellStyle name="Fountain Input 5 11 3 2" xfId="11323"/>
    <cellStyle name="Fountain Input 5 11 3 2 2" xfId="17506"/>
    <cellStyle name="Fountain Input 5 11 3 2_4F" xfId="17505"/>
    <cellStyle name="Fountain Input 5 11 3 3" xfId="17507"/>
    <cellStyle name="Fountain Input 5 11 3_4F" xfId="17504"/>
    <cellStyle name="Fountain Input 5 11 4" xfId="17508"/>
    <cellStyle name="Fountain Input 5 11_4F" xfId="17497"/>
    <cellStyle name="Fountain Input 5 12" xfId="3504"/>
    <cellStyle name="Fountain Input 5 12 2" xfId="6347"/>
    <cellStyle name="Fountain Input 5 12 2 2" xfId="10449"/>
    <cellStyle name="Fountain Input 5 12 2 2 2" xfId="17512"/>
    <cellStyle name="Fountain Input 5 12 2 2_4F" xfId="17511"/>
    <cellStyle name="Fountain Input 5 12 2 3" xfId="17513"/>
    <cellStyle name="Fountain Input 5 12 2_4F" xfId="17510"/>
    <cellStyle name="Fountain Input 5 12 3" xfId="17514"/>
    <cellStyle name="Fountain Input 5 12_4F" xfId="17509"/>
    <cellStyle name="Fountain Input 5 13" xfId="6097"/>
    <cellStyle name="Fountain Input 5 13 2" xfId="10709"/>
    <cellStyle name="Fountain Input 5 13 2 2" xfId="17517"/>
    <cellStyle name="Fountain Input 5 13 2_4F" xfId="17516"/>
    <cellStyle name="Fountain Input 5 13 3" xfId="17518"/>
    <cellStyle name="Fountain Input 5 13_4F" xfId="17515"/>
    <cellStyle name="Fountain Input 5 14" xfId="17519"/>
    <cellStyle name="Fountain Input 5 2" xfId="458"/>
    <cellStyle name="Fountain Input 5 2 2" xfId="723"/>
    <cellStyle name="Fountain Input 5 2 2 2" xfId="3778"/>
    <cellStyle name="Fountain Input 5 2 2 2 2" xfId="6377"/>
    <cellStyle name="Fountain Input 5 2 2 2 2 2" xfId="9446"/>
    <cellStyle name="Fountain Input 5 2 2 2 2 2 2" xfId="17525"/>
    <cellStyle name="Fountain Input 5 2 2 2 2 2_4F" xfId="17524"/>
    <cellStyle name="Fountain Input 5 2 2 2 2 3" xfId="17526"/>
    <cellStyle name="Fountain Input 5 2 2 2 2_4F" xfId="17523"/>
    <cellStyle name="Fountain Input 5 2 2 2 3" xfId="17527"/>
    <cellStyle name="Fountain Input 5 2 2 2_4F" xfId="17522"/>
    <cellStyle name="Fountain Input 5 2 2 3" xfId="6148"/>
    <cellStyle name="Fountain Input 5 2 2 3 2" xfId="8491"/>
    <cellStyle name="Fountain Input 5 2 2 3 2 2" xfId="17530"/>
    <cellStyle name="Fountain Input 5 2 2 3 2_4F" xfId="17529"/>
    <cellStyle name="Fountain Input 5 2 2 3 3" xfId="17531"/>
    <cellStyle name="Fountain Input 5 2 2 3_4F" xfId="17528"/>
    <cellStyle name="Fountain Input 5 2 2 4" xfId="17532"/>
    <cellStyle name="Fountain Input 5 2 2_4F" xfId="17521"/>
    <cellStyle name="Fountain Input 5 2 3" xfId="997"/>
    <cellStyle name="Fountain Input 5 2 3 2" xfId="4052"/>
    <cellStyle name="Fountain Input 5 2 3 2 2" xfId="6413"/>
    <cellStyle name="Fountain Input 5 2 3 2 2 2" xfId="7403"/>
    <cellStyle name="Fountain Input 5 2 3 2 2 2 2" xfId="17537"/>
    <cellStyle name="Fountain Input 5 2 3 2 2 2_4F" xfId="17536"/>
    <cellStyle name="Fountain Input 5 2 3 2 2 3" xfId="17538"/>
    <cellStyle name="Fountain Input 5 2 3 2 2_4F" xfId="17535"/>
    <cellStyle name="Fountain Input 5 2 3 2 3" xfId="17539"/>
    <cellStyle name="Fountain Input 5 2 3 2_4F" xfId="17534"/>
    <cellStyle name="Fountain Input 5 2 3 3" xfId="6184"/>
    <cellStyle name="Fountain Input 5 2 3 3 2" xfId="7181"/>
    <cellStyle name="Fountain Input 5 2 3 3 2 2" xfId="17542"/>
    <cellStyle name="Fountain Input 5 2 3 3 2_4F" xfId="17541"/>
    <cellStyle name="Fountain Input 5 2 3 3 3" xfId="17543"/>
    <cellStyle name="Fountain Input 5 2 3 3_4F" xfId="17540"/>
    <cellStyle name="Fountain Input 5 2 3 4" xfId="17544"/>
    <cellStyle name="Fountain Input 5 2 3_4F" xfId="17533"/>
    <cellStyle name="Fountain Input 5 2 4" xfId="1247"/>
    <cellStyle name="Fountain Input 5 2 4 2" xfId="4302"/>
    <cellStyle name="Fountain Input 5 2 4 2 2" xfId="6449"/>
    <cellStyle name="Fountain Input 5 2 4 2 2 2" xfId="7657"/>
    <cellStyle name="Fountain Input 5 2 4 2 2 2 2" xfId="17549"/>
    <cellStyle name="Fountain Input 5 2 4 2 2 2_4F" xfId="17548"/>
    <cellStyle name="Fountain Input 5 2 4 2 2 3" xfId="17550"/>
    <cellStyle name="Fountain Input 5 2 4 2 2_4F" xfId="17547"/>
    <cellStyle name="Fountain Input 5 2 4 2 3" xfId="17551"/>
    <cellStyle name="Fountain Input 5 2 4 2_4F" xfId="17546"/>
    <cellStyle name="Fountain Input 5 2 4 3" xfId="6220"/>
    <cellStyle name="Fountain Input 5 2 4 3 2" xfId="11558"/>
    <cellStyle name="Fountain Input 5 2 4 3 2 2" xfId="17554"/>
    <cellStyle name="Fountain Input 5 2 4 3 2_4F" xfId="17553"/>
    <cellStyle name="Fountain Input 5 2 4 3 3" xfId="17555"/>
    <cellStyle name="Fountain Input 5 2 4 3_4F" xfId="17552"/>
    <cellStyle name="Fountain Input 5 2 4 4" xfId="17556"/>
    <cellStyle name="Fountain Input 5 2 4_4F" xfId="17545"/>
    <cellStyle name="Fountain Input 5 2 5" xfId="1502"/>
    <cellStyle name="Fountain Input 5 2 5 2" xfId="4557"/>
    <cellStyle name="Fountain Input 5 2 5 2 2" xfId="6485"/>
    <cellStyle name="Fountain Input 5 2 5 2 2 2" xfId="10716"/>
    <cellStyle name="Fountain Input 5 2 5 2 2 2 2" xfId="17561"/>
    <cellStyle name="Fountain Input 5 2 5 2 2 2_4F" xfId="17560"/>
    <cellStyle name="Fountain Input 5 2 5 2 2 3" xfId="17562"/>
    <cellStyle name="Fountain Input 5 2 5 2 2_4F" xfId="17559"/>
    <cellStyle name="Fountain Input 5 2 5 2 3" xfId="17563"/>
    <cellStyle name="Fountain Input 5 2 5 2_4F" xfId="17558"/>
    <cellStyle name="Fountain Input 5 2 5 3" xfId="6256"/>
    <cellStyle name="Fountain Input 5 2 5 3 2" xfId="12122"/>
    <cellStyle name="Fountain Input 5 2 5 3 2 2" xfId="17566"/>
    <cellStyle name="Fountain Input 5 2 5 3 2_4F" xfId="17565"/>
    <cellStyle name="Fountain Input 5 2 5 3 3" xfId="17567"/>
    <cellStyle name="Fountain Input 5 2 5 3_4F" xfId="17564"/>
    <cellStyle name="Fountain Input 5 2 5 4" xfId="17568"/>
    <cellStyle name="Fountain Input 5 2 5_4F" xfId="17557"/>
    <cellStyle name="Fountain Input 5 2 6" xfId="1753"/>
    <cellStyle name="Fountain Input 5 2 6 2" xfId="4808"/>
    <cellStyle name="Fountain Input 5 2 6 2 2" xfId="6521"/>
    <cellStyle name="Fountain Input 5 2 6 2 2 2" xfId="6696"/>
    <cellStyle name="Fountain Input 5 2 6 2 2 2 2" xfId="17573"/>
    <cellStyle name="Fountain Input 5 2 6 2 2 2_4F" xfId="17572"/>
    <cellStyle name="Fountain Input 5 2 6 2 2 3" xfId="17574"/>
    <cellStyle name="Fountain Input 5 2 6 2 2_4F" xfId="17571"/>
    <cellStyle name="Fountain Input 5 2 6 2 3" xfId="17575"/>
    <cellStyle name="Fountain Input 5 2 6 2_4F" xfId="17570"/>
    <cellStyle name="Fountain Input 5 2 6 3" xfId="6292"/>
    <cellStyle name="Fountain Input 5 2 6 3 2" xfId="6796"/>
    <cellStyle name="Fountain Input 5 2 6 3 2 2" xfId="17578"/>
    <cellStyle name="Fountain Input 5 2 6 3 2_4F" xfId="17577"/>
    <cellStyle name="Fountain Input 5 2 6 3 3" xfId="17579"/>
    <cellStyle name="Fountain Input 5 2 6 3_4F" xfId="17576"/>
    <cellStyle name="Fountain Input 5 2 6 4" xfId="17580"/>
    <cellStyle name="Fountain Input 5 2 6_4F" xfId="17569"/>
    <cellStyle name="Fountain Input 5 2 7" xfId="2032"/>
    <cellStyle name="Fountain Input 5 2 7 2" xfId="6324"/>
    <cellStyle name="Fountain Input 5 2 7 2 2" xfId="12239"/>
    <cellStyle name="Fountain Input 5 2 7 2 2 2" xfId="17584"/>
    <cellStyle name="Fountain Input 5 2 7 2 2_4F" xfId="17583"/>
    <cellStyle name="Fountain Input 5 2 7 2 3" xfId="17585"/>
    <cellStyle name="Fountain Input 5 2 7 2_4F" xfId="17582"/>
    <cellStyle name="Fountain Input 5 2 7 3" xfId="17586"/>
    <cellStyle name="Fountain Input 5 2 7_4F" xfId="17581"/>
    <cellStyle name="Fountain Input 5 2 8" xfId="6112"/>
    <cellStyle name="Fountain Input 5 2 8 2" xfId="11297"/>
    <cellStyle name="Fountain Input 5 2 8 2 2" xfId="17589"/>
    <cellStyle name="Fountain Input 5 2 8 2_4F" xfId="17588"/>
    <cellStyle name="Fountain Input 5 2 8 3" xfId="17590"/>
    <cellStyle name="Fountain Input 5 2 8_4F" xfId="17587"/>
    <cellStyle name="Fountain Input 5 2 9" xfId="17591"/>
    <cellStyle name="Fountain Input 5 2_4F" xfId="17520"/>
    <cellStyle name="Fountain Input 5 3" xfId="502"/>
    <cellStyle name="Fountain Input 5 3 2" xfId="767"/>
    <cellStyle name="Fountain Input 5 3 2 2" xfId="3822"/>
    <cellStyle name="Fountain Input 5 3 2 2 2" xfId="6384"/>
    <cellStyle name="Fountain Input 5 3 2 2 2 2" xfId="11199"/>
    <cellStyle name="Fountain Input 5 3 2 2 2 2 2" xfId="17597"/>
    <cellStyle name="Fountain Input 5 3 2 2 2 2_4F" xfId="17596"/>
    <cellStyle name="Fountain Input 5 3 2 2 2 3" xfId="17598"/>
    <cellStyle name="Fountain Input 5 3 2 2 2_4F" xfId="17595"/>
    <cellStyle name="Fountain Input 5 3 2 2 3" xfId="17599"/>
    <cellStyle name="Fountain Input 5 3 2 2_4F" xfId="17594"/>
    <cellStyle name="Fountain Input 5 3 2 3" xfId="6155"/>
    <cellStyle name="Fountain Input 5 3 2 3 2" xfId="9978"/>
    <cellStyle name="Fountain Input 5 3 2 3 2 2" xfId="17602"/>
    <cellStyle name="Fountain Input 5 3 2 3 2_4F" xfId="17601"/>
    <cellStyle name="Fountain Input 5 3 2 3 3" xfId="17603"/>
    <cellStyle name="Fountain Input 5 3 2 3_4F" xfId="17600"/>
    <cellStyle name="Fountain Input 5 3 2 4" xfId="17604"/>
    <cellStyle name="Fountain Input 5 3 2_4F" xfId="17593"/>
    <cellStyle name="Fountain Input 5 3 3" xfId="1041"/>
    <cellStyle name="Fountain Input 5 3 3 2" xfId="4096"/>
    <cellStyle name="Fountain Input 5 3 3 2 2" xfId="6420"/>
    <cellStyle name="Fountain Input 5 3 3 2 2 2" xfId="10704"/>
    <cellStyle name="Fountain Input 5 3 3 2 2 2 2" xfId="17609"/>
    <cellStyle name="Fountain Input 5 3 3 2 2 2_4F" xfId="17608"/>
    <cellStyle name="Fountain Input 5 3 3 2 2 3" xfId="17610"/>
    <cellStyle name="Fountain Input 5 3 3 2 2_4F" xfId="17607"/>
    <cellStyle name="Fountain Input 5 3 3 2 3" xfId="17611"/>
    <cellStyle name="Fountain Input 5 3 3 2_4F" xfId="17606"/>
    <cellStyle name="Fountain Input 5 3 3 3" xfId="6191"/>
    <cellStyle name="Fountain Input 5 3 3 3 2" xfId="10813"/>
    <cellStyle name="Fountain Input 5 3 3 3 2 2" xfId="17614"/>
    <cellStyle name="Fountain Input 5 3 3 3 2_4F" xfId="17613"/>
    <cellStyle name="Fountain Input 5 3 3 3 3" xfId="17615"/>
    <cellStyle name="Fountain Input 5 3 3 3_4F" xfId="17612"/>
    <cellStyle name="Fountain Input 5 3 3 4" xfId="17616"/>
    <cellStyle name="Fountain Input 5 3 3_4F" xfId="17605"/>
    <cellStyle name="Fountain Input 5 3 4" xfId="1291"/>
    <cellStyle name="Fountain Input 5 3 4 2" xfId="4346"/>
    <cellStyle name="Fountain Input 5 3 4 2 2" xfId="6456"/>
    <cellStyle name="Fountain Input 5 3 4 2 2 2" xfId="12452"/>
    <cellStyle name="Fountain Input 5 3 4 2 2 2 2" xfId="17621"/>
    <cellStyle name="Fountain Input 5 3 4 2 2 2_4F" xfId="17620"/>
    <cellStyle name="Fountain Input 5 3 4 2 2 3" xfId="17622"/>
    <cellStyle name="Fountain Input 5 3 4 2 2_4F" xfId="17619"/>
    <cellStyle name="Fountain Input 5 3 4 2 3" xfId="17623"/>
    <cellStyle name="Fountain Input 5 3 4 2_4F" xfId="17618"/>
    <cellStyle name="Fountain Input 5 3 4 3" xfId="6227"/>
    <cellStyle name="Fountain Input 5 3 4 3 2" xfId="10819"/>
    <cellStyle name="Fountain Input 5 3 4 3 2 2" xfId="17626"/>
    <cellStyle name="Fountain Input 5 3 4 3 2_4F" xfId="17625"/>
    <cellStyle name="Fountain Input 5 3 4 3 3" xfId="17627"/>
    <cellStyle name="Fountain Input 5 3 4 3_4F" xfId="17624"/>
    <cellStyle name="Fountain Input 5 3 4 4" xfId="17628"/>
    <cellStyle name="Fountain Input 5 3 4_4F" xfId="17617"/>
    <cellStyle name="Fountain Input 5 3 5" xfId="1546"/>
    <cellStyle name="Fountain Input 5 3 5 2" xfId="4601"/>
    <cellStyle name="Fountain Input 5 3 5 2 2" xfId="6492"/>
    <cellStyle name="Fountain Input 5 3 5 2 2 2" xfId="11538"/>
    <cellStyle name="Fountain Input 5 3 5 2 2 2 2" xfId="17633"/>
    <cellStyle name="Fountain Input 5 3 5 2 2 2_4F" xfId="17632"/>
    <cellStyle name="Fountain Input 5 3 5 2 2 3" xfId="17634"/>
    <cellStyle name="Fountain Input 5 3 5 2 2_4F" xfId="17631"/>
    <cellStyle name="Fountain Input 5 3 5 2 3" xfId="17635"/>
    <cellStyle name="Fountain Input 5 3 5 2_4F" xfId="17630"/>
    <cellStyle name="Fountain Input 5 3 5 3" xfId="6263"/>
    <cellStyle name="Fountain Input 5 3 5 3 2" xfId="6984"/>
    <cellStyle name="Fountain Input 5 3 5 3 2 2" xfId="17638"/>
    <cellStyle name="Fountain Input 5 3 5 3 2_4F" xfId="17637"/>
    <cellStyle name="Fountain Input 5 3 5 3 3" xfId="17639"/>
    <cellStyle name="Fountain Input 5 3 5 3_4F" xfId="17636"/>
    <cellStyle name="Fountain Input 5 3 5 4" xfId="17640"/>
    <cellStyle name="Fountain Input 5 3 5_4F" xfId="17629"/>
    <cellStyle name="Fountain Input 5 3 6" xfId="1797"/>
    <cellStyle name="Fountain Input 5 3 6 2" xfId="4852"/>
    <cellStyle name="Fountain Input 5 3 6 2 2" xfId="6528"/>
    <cellStyle name="Fountain Input 5 3 6 2 2 2" xfId="7375"/>
    <cellStyle name="Fountain Input 5 3 6 2 2 2 2" xfId="17645"/>
    <cellStyle name="Fountain Input 5 3 6 2 2 2_4F" xfId="17644"/>
    <cellStyle name="Fountain Input 5 3 6 2 2 3" xfId="17646"/>
    <cellStyle name="Fountain Input 5 3 6 2 2_4F" xfId="17643"/>
    <cellStyle name="Fountain Input 5 3 6 2 3" xfId="17647"/>
    <cellStyle name="Fountain Input 5 3 6 2_4F" xfId="17642"/>
    <cellStyle name="Fountain Input 5 3 6 3" xfId="6299"/>
    <cellStyle name="Fountain Input 5 3 6 3 2" xfId="11672"/>
    <cellStyle name="Fountain Input 5 3 6 3 2 2" xfId="17650"/>
    <cellStyle name="Fountain Input 5 3 6 3 2_4F" xfId="17649"/>
    <cellStyle name="Fountain Input 5 3 6 3 3" xfId="17651"/>
    <cellStyle name="Fountain Input 5 3 6 3_4F" xfId="17648"/>
    <cellStyle name="Fountain Input 5 3 6 4" xfId="17652"/>
    <cellStyle name="Fountain Input 5 3 6_4F" xfId="17641"/>
    <cellStyle name="Fountain Input 5 3 7" xfId="1924"/>
    <cellStyle name="Fountain Input 5 3 7 2" xfId="6317"/>
    <cellStyle name="Fountain Input 5 3 7 2 2" xfId="12032"/>
    <cellStyle name="Fountain Input 5 3 7 2 2 2" xfId="17656"/>
    <cellStyle name="Fountain Input 5 3 7 2 2_4F" xfId="17655"/>
    <cellStyle name="Fountain Input 5 3 7 2 3" xfId="17657"/>
    <cellStyle name="Fountain Input 5 3 7 2_4F" xfId="17654"/>
    <cellStyle name="Fountain Input 5 3 7 3" xfId="17658"/>
    <cellStyle name="Fountain Input 5 3 7_4F" xfId="17653"/>
    <cellStyle name="Fountain Input 5 3 8" xfId="6119"/>
    <cellStyle name="Fountain Input 5 3 8 2" xfId="10734"/>
    <cellStyle name="Fountain Input 5 3 8 2 2" xfId="17661"/>
    <cellStyle name="Fountain Input 5 3 8 2_4F" xfId="17660"/>
    <cellStyle name="Fountain Input 5 3 8 3" xfId="17662"/>
    <cellStyle name="Fountain Input 5 3 8_4F" xfId="17659"/>
    <cellStyle name="Fountain Input 5 3 9" xfId="17663"/>
    <cellStyle name="Fountain Input 5 3_4F" xfId="17592"/>
    <cellStyle name="Fountain Input 5 4" xfId="546"/>
    <cellStyle name="Fountain Input 5 4 2" xfId="811"/>
    <cellStyle name="Fountain Input 5 4 2 2" xfId="3866"/>
    <cellStyle name="Fountain Input 5 4 2 2 2" xfId="6391"/>
    <cellStyle name="Fountain Input 5 4 2 2 2 2" xfId="10621"/>
    <cellStyle name="Fountain Input 5 4 2 2 2 2 2" xfId="17669"/>
    <cellStyle name="Fountain Input 5 4 2 2 2 2_4F" xfId="17668"/>
    <cellStyle name="Fountain Input 5 4 2 2 2 3" xfId="17670"/>
    <cellStyle name="Fountain Input 5 4 2 2 2_4F" xfId="17667"/>
    <cellStyle name="Fountain Input 5 4 2 2 3" xfId="17671"/>
    <cellStyle name="Fountain Input 5 4 2 2_4F" xfId="17666"/>
    <cellStyle name="Fountain Input 5 4 2 3" xfId="6162"/>
    <cellStyle name="Fountain Input 5 4 2 3 2" xfId="10100"/>
    <cellStyle name="Fountain Input 5 4 2 3 2 2" xfId="17674"/>
    <cellStyle name="Fountain Input 5 4 2 3 2_4F" xfId="17673"/>
    <cellStyle name="Fountain Input 5 4 2 3 3" xfId="17675"/>
    <cellStyle name="Fountain Input 5 4 2 3_4F" xfId="17672"/>
    <cellStyle name="Fountain Input 5 4 2 4" xfId="17676"/>
    <cellStyle name="Fountain Input 5 4 2_4F" xfId="17665"/>
    <cellStyle name="Fountain Input 5 4 3" xfId="1085"/>
    <cellStyle name="Fountain Input 5 4 3 2" xfId="4140"/>
    <cellStyle name="Fountain Input 5 4 3 2 2" xfId="6427"/>
    <cellStyle name="Fountain Input 5 4 3 2 2 2" xfId="7303"/>
    <cellStyle name="Fountain Input 5 4 3 2 2 2 2" xfId="17681"/>
    <cellStyle name="Fountain Input 5 4 3 2 2 2_4F" xfId="17680"/>
    <cellStyle name="Fountain Input 5 4 3 2 2 3" xfId="17682"/>
    <cellStyle name="Fountain Input 5 4 3 2 2_4F" xfId="17679"/>
    <cellStyle name="Fountain Input 5 4 3 2 3" xfId="17683"/>
    <cellStyle name="Fountain Input 5 4 3 2_4F" xfId="17678"/>
    <cellStyle name="Fountain Input 5 4 3 3" xfId="6198"/>
    <cellStyle name="Fountain Input 5 4 3 3 2" xfId="12488"/>
    <cellStyle name="Fountain Input 5 4 3 3 2 2" xfId="17686"/>
    <cellStyle name="Fountain Input 5 4 3 3 2_4F" xfId="17685"/>
    <cellStyle name="Fountain Input 5 4 3 3 3" xfId="17687"/>
    <cellStyle name="Fountain Input 5 4 3 3_4F" xfId="17684"/>
    <cellStyle name="Fountain Input 5 4 3 4" xfId="17688"/>
    <cellStyle name="Fountain Input 5 4 3_4F" xfId="17677"/>
    <cellStyle name="Fountain Input 5 4 4" xfId="1335"/>
    <cellStyle name="Fountain Input 5 4 4 2" xfId="4390"/>
    <cellStyle name="Fountain Input 5 4 4 2 2" xfId="6463"/>
    <cellStyle name="Fountain Input 5 4 4 2 2 2" xfId="8114"/>
    <cellStyle name="Fountain Input 5 4 4 2 2 2 2" xfId="17693"/>
    <cellStyle name="Fountain Input 5 4 4 2 2 2_4F" xfId="17692"/>
    <cellStyle name="Fountain Input 5 4 4 2 2 3" xfId="17694"/>
    <cellStyle name="Fountain Input 5 4 4 2 2_4F" xfId="17691"/>
    <cellStyle name="Fountain Input 5 4 4 2 3" xfId="17695"/>
    <cellStyle name="Fountain Input 5 4 4 2_4F" xfId="17690"/>
    <cellStyle name="Fountain Input 5 4 4 3" xfId="6234"/>
    <cellStyle name="Fountain Input 5 4 4 3 2" xfId="10402"/>
    <cellStyle name="Fountain Input 5 4 4 3 2 2" xfId="17698"/>
    <cellStyle name="Fountain Input 5 4 4 3 2_4F" xfId="17697"/>
    <cellStyle name="Fountain Input 5 4 4 3 3" xfId="17699"/>
    <cellStyle name="Fountain Input 5 4 4 3_4F" xfId="17696"/>
    <cellStyle name="Fountain Input 5 4 4 4" xfId="17700"/>
    <cellStyle name="Fountain Input 5 4 4_4F" xfId="17689"/>
    <cellStyle name="Fountain Input 5 4 5" xfId="1590"/>
    <cellStyle name="Fountain Input 5 4 5 2" xfId="4645"/>
    <cellStyle name="Fountain Input 5 4 5 2 2" xfId="6499"/>
    <cellStyle name="Fountain Input 5 4 5 2 2 2" xfId="8798"/>
    <cellStyle name="Fountain Input 5 4 5 2 2 2 2" xfId="17705"/>
    <cellStyle name="Fountain Input 5 4 5 2 2 2_4F" xfId="17704"/>
    <cellStyle name="Fountain Input 5 4 5 2 2 3" xfId="17706"/>
    <cellStyle name="Fountain Input 5 4 5 2 2_4F" xfId="17703"/>
    <cellStyle name="Fountain Input 5 4 5 2 3" xfId="17707"/>
    <cellStyle name="Fountain Input 5 4 5 2_4F" xfId="17702"/>
    <cellStyle name="Fountain Input 5 4 5 3" xfId="6270"/>
    <cellStyle name="Fountain Input 5 4 5 3 2" xfId="6597"/>
    <cellStyle name="Fountain Input 5 4 5 3 2 2" xfId="17710"/>
    <cellStyle name="Fountain Input 5 4 5 3 2_4F" xfId="17709"/>
    <cellStyle name="Fountain Input 5 4 5 3 3" xfId="17711"/>
    <cellStyle name="Fountain Input 5 4 5 3_4F" xfId="17708"/>
    <cellStyle name="Fountain Input 5 4 5 4" xfId="17712"/>
    <cellStyle name="Fountain Input 5 4 5_4F" xfId="17701"/>
    <cellStyle name="Fountain Input 5 4 6" xfId="1841"/>
    <cellStyle name="Fountain Input 5 4 6 2" xfId="4896"/>
    <cellStyle name="Fountain Input 5 4 6 2 2" xfId="6535"/>
    <cellStyle name="Fountain Input 5 4 6 2 2 2" xfId="11661"/>
    <cellStyle name="Fountain Input 5 4 6 2 2 2 2" xfId="17717"/>
    <cellStyle name="Fountain Input 5 4 6 2 2 2_4F" xfId="17716"/>
    <cellStyle name="Fountain Input 5 4 6 2 2 3" xfId="17718"/>
    <cellStyle name="Fountain Input 5 4 6 2 2_4F" xfId="17715"/>
    <cellStyle name="Fountain Input 5 4 6 2 3" xfId="17719"/>
    <cellStyle name="Fountain Input 5 4 6 2_4F" xfId="17714"/>
    <cellStyle name="Fountain Input 5 4 6 3" xfId="6306"/>
    <cellStyle name="Fountain Input 5 4 6 3 2" xfId="6904"/>
    <cellStyle name="Fountain Input 5 4 6 3 2 2" xfId="17722"/>
    <cellStyle name="Fountain Input 5 4 6 3 2_4F" xfId="17721"/>
    <cellStyle name="Fountain Input 5 4 6 3 3" xfId="17723"/>
    <cellStyle name="Fountain Input 5 4 6 3_4F" xfId="17720"/>
    <cellStyle name="Fountain Input 5 4 6 4" xfId="17724"/>
    <cellStyle name="Fountain Input 5 4 6_4F" xfId="17713"/>
    <cellStyle name="Fountain Input 5 4 7" xfId="3601"/>
    <cellStyle name="Fountain Input 5 4 7 2" xfId="6355"/>
    <cellStyle name="Fountain Input 5 4 7 2 2" xfId="12404"/>
    <cellStyle name="Fountain Input 5 4 7 2 2 2" xfId="17728"/>
    <cellStyle name="Fountain Input 5 4 7 2 2_4F" xfId="17727"/>
    <cellStyle name="Fountain Input 5 4 7 2 3" xfId="17729"/>
    <cellStyle name="Fountain Input 5 4 7 2_4F" xfId="17726"/>
    <cellStyle name="Fountain Input 5 4 7 3" xfId="17730"/>
    <cellStyle name="Fountain Input 5 4 7_4F" xfId="17725"/>
    <cellStyle name="Fountain Input 5 4 8" xfId="6126"/>
    <cellStyle name="Fountain Input 5 4 8 2" xfId="10624"/>
    <cellStyle name="Fountain Input 5 4 8 2 2" xfId="17733"/>
    <cellStyle name="Fountain Input 5 4 8 2_4F" xfId="17732"/>
    <cellStyle name="Fountain Input 5 4 8 3" xfId="17734"/>
    <cellStyle name="Fountain Input 5 4 8_4F" xfId="17731"/>
    <cellStyle name="Fountain Input 5 4 9" xfId="17735"/>
    <cellStyle name="Fountain Input 5 4_4F" xfId="17664"/>
    <cellStyle name="Fountain Input 5 5" xfId="589"/>
    <cellStyle name="Fountain Input 5 5 2" xfId="854"/>
    <cellStyle name="Fountain Input 5 5 2 2" xfId="3909"/>
    <cellStyle name="Fountain Input 5 5 2 2 2" xfId="6398"/>
    <cellStyle name="Fountain Input 5 5 2 2 2 2" xfId="11990"/>
    <cellStyle name="Fountain Input 5 5 2 2 2 2 2" xfId="17741"/>
    <cellStyle name="Fountain Input 5 5 2 2 2 2_4F" xfId="17740"/>
    <cellStyle name="Fountain Input 5 5 2 2 2 3" xfId="17742"/>
    <cellStyle name="Fountain Input 5 5 2 2 2_4F" xfId="17739"/>
    <cellStyle name="Fountain Input 5 5 2 2 3" xfId="17743"/>
    <cellStyle name="Fountain Input 5 5 2 2_4F" xfId="17738"/>
    <cellStyle name="Fountain Input 5 5 2 3" xfId="6169"/>
    <cellStyle name="Fountain Input 5 5 2 3 2" xfId="12253"/>
    <cellStyle name="Fountain Input 5 5 2 3 2 2" xfId="17746"/>
    <cellStyle name="Fountain Input 5 5 2 3 2_4F" xfId="17745"/>
    <cellStyle name="Fountain Input 5 5 2 3 3" xfId="17747"/>
    <cellStyle name="Fountain Input 5 5 2 3_4F" xfId="17744"/>
    <cellStyle name="Fountain Input 5 5 2 4" xfId="17748"/>
    <cellStyle name="Fountain Input 5 5 2_4F" xfId="17737"/>
    <cellStyle name="Fountain Input 5 5 3" xfId="1128"/>
    <cellStyle name="Fountain Input 5 5 3 2" xfId="4183"/>
    <cellStyle name="Fountain Input 5 5 3 2 2" xfId="6434"/>
    <cellStyle name="Fountain Input 5 5 3 2 2 2" xfId="7309"/>
    <cellStyle name="Fountain Input 5 5 3 2 2 2 2" xfId="17753"/>
    <cellStyle name="Fountain Input 5 5 3 2 2 2_4F" xfId="17752"/>
    <cellStyle name="Fountain Input 5 5 3 2 2 3" xfId="17754"/>
    <cellStyle name="Fountain Input 5 5 3 2 2_4F" xfId="17751"/>
    <cellStyle name="Fountain Input 5 5 3 2 3" xfId="17755"/>
    <cellStyle name="Fountain Input 5 5 3 2_4F" xfId="17750"/>
    <cellStyle name="Fountain Input 5 5 3 3" xfId="6205"/>
    <cellStyle name="Fountain Input 5 5 3 3 2" xfId="8247"/>
    <cellStyle name="Fountain Input 5 5 3 3 2 2" xfId="17758"/>
    <cellStyle name="Fountain Input 5 5 3 3 2_4F" xfId="17757"/>
    <cellStyle name="Fountain Input 5 5 3 3 3" xfId="17759"/>
    <cellStyle name="Fountain Input 5 5 3 3_4F" xfId="17756"/>
    <cellStyle name="Fountain Input 5 5 3 4" xfId="17760"/>
    <cellStyle name="Fountain Input 5 5 3_4F" xfId="17749"/>
    <cellStyle name="Fountain Input 5 5 4" xfId="1378"/>
    <cellStyle name="Fountain Input 5 5 4 2" xfId="4433"/>
    <cellStyle name="Fountain Input 5 5 4 2 2" xfId="6470"/>
    <cellStyle name="Fountain Input 5 5 4 2 2 2" xfId="11506"/>
    <cellStyle name="Fountain Input 5 5 4 2 2 2 2" xfId="17765"/>
    <cellStyle name="Fountain Input 5 5 4 2 2 2_4F" xfId="17764"/>
    <cellStyle name="Fountain Input 5 5 4 2 2 3" xfId="17766"/>
    <cellStyle name="Fountain Input 5 5 4 2 2_4F" xfId="17763"/>
    <cellStyle name="Fountain Input 5 5 4 2 3" xfId="17767"/>
    <cellStyle name="Fountain Input 5 5 4 2_4F" xfId="17762"/>
    <cellStyle name="Fountain Input 5 5 4 3" xfId="6241"/>
    <cellStyle name="Fountain Input 5 5 4 3 2" xfId="6579"/>
    <cellStyle name="Fountain Input 5 5 4 3 2 2" xfId="17770"/>
    <cellStyle name="Fountain Input 5 5 4 3 2_4F" xfId="17769"/>
    <cellStyle name="Fountain Input 5 5 4 3 3" xfId="17771"/>
    <cellStyle name="Fountain Input 5 5 4 3_4F" xfId="17768"/>
    <cellStyle name="Fountain Input 5 5 4 4" xfId="17772"/>
    <cellStyle name="Fountain Input 5 5 4_4F" xfId="17761"/>
    <cellStyle name="Fountain Input 5 5 5" xfId="1633"/>
    <cellStyle name="Fountain Input 5 5 5 2" xfId="4688"/>
    <cellStyle name="Fountain Input 5 5 5 2 2" xfId="6506"/>
    <cellStyle name="Fountain Input 5 5 5 2 2 2" xfId="12034"/>
    <cellStyle name="Fountain Input 5 5 5 2 2 2 2" xfId="17777"/>
    <cellStyle name="Fountain Input 5 5 5 2 2 2_4F" xfId="17776"/>
    <cellStyle name="Fountain Input 5 5 5 2 2 3" xfId="17778"/>
    <cellStyle name="Fountain Input 5 5 5 2 2_4F" xfId="17775"/>
    <cellStyle name="Fountain Input 5 5 5 2 3" xfId="17779"/>
    <cellStyle name="Fountain Input 5 5 5 2_4F" xfId="17774"/>
    <cellStyle name="Fountain Input 5 5 5 3" xfId="6277"/>
    <cellStyle name="Fountain Input 5 5 5 3 2" xfId="10798"/>
    <cellStyle name="Fountain Input 5 5 5 3 2 2" xfId="17782"/>
    <cellStyle name="Fountain Input 5 5 5 3 2_4F" xfId="17781"/>
    <cellStyle name="Fountain Input 5 5 5 3 3" xfId="17783"/>
    <cellStyle name="Fountain Input 5 5 5 3_4F" xfId="17780"/>
    <cellStyle name="Fountain Input 5 5 5 4" xfId="17784"/>
    <cellStyle name="Fountain Input 5 5 5_4F" xfId="17773"/>
    <cellStyle name="Fountain Input 5 5 6" xfId="1884"/>
    <cellStyle name="Fountain Input 5 5 6 2" xfId="4939"/>
    <cellStyle name="Fountain Input 5 5 6 2 2" xfId="6542"/>
    <cellStyle name="Fountain Input 5 5 6 2 2 2" xfId="7649"/>
    <cellStyle name="Fountain Input 5 5 6 2 2 2 2" xfId="17789"/>
    <cellStyle name="Fountain Input 5 5 6 2 2 2_4F" xfId="17788"/>
    <cellStyle name="Fountain Input 5 5 6 2 2 3" xfId="17790"/>
    <cellStyle name="Fountain Input 5 5 6 2 2_4F" xfId="17787"/>
    <cellStyle name="Fountain Input 5 5 6 2 3" xfId="17791"/>
    <cellStyle name="Fountain Input 5 5 6 2_4F" xfId="17786"/>
    <cellStyle name="Fountain Input 5 5 6 3" xfId="6313"/>
    <cellStyle name="Fountain Input 5 5 6 3 2" xfId="7543"/>
    <cellStyle name="Fountain Input 5 5 6 3 2 2" xfId="17794"/>
    <cellStyle name="Fountain Input 5 5 6 3 2_4F" xfId="17793"/>
    <cellStyle name="Fountain Input 5 5 6 3 3" xfId="17795"/>
    <cellStyle name="Fountain Input 5 5 6 3_4F" xfId="17792"/>
    <cellStyle name="Fountain Input 5 5 6 4" xfId="17796"/>
    <cellStyle name="Fountain Input 5 5 6_4F" xfId="17785"/>
    <cellStyle name="Fountain Input 5 5 7" xfId="3644"/>
    <cellStyle name="Fountain Input 5 5 7 2" xfId="6362"/>
    <cellStyle name="Fountain Input 5 5 7 2 2" xfId="11274"/>
    <cellStyle name="Fountain Input 5 5 7 2 2 2" xfId="17800"/>
    <cellStyle name="Fountain Input 5 5 7 2 2_4F" xfId="17799"/>
    <cellStyle name="Fountain Input 5 5 7 2 3" xfId="17801"/>
    <cellStyle name="Fountain Input 5 5 7 2_4F" xfId="17798"/>
    <cellStyle name="Fountain Input 5 5 7 3" xfId="17802"/>
    <cellStyle name="Fountain Input 5 5 7_4F" xfId="17797"/>
    <cellStyle name="Fountain Input 5 5 8" xfId="6133"/>
    <cellStyle name="Fountain Input 5 5 8 2" xfId="12453"/>
    <cellStyle name="Fountain Input 5 5 8 2 2" xfId="17805"/>
    <cellStyle name="Fountain Input 5 5 8 2_4F" xfId="17804"/>
    <cellStyle name="Fountain Input 5 5 8 3" xfId="17806"/>
    <cellStyle name="Fountain Input 5 5 8_4F" xfId="17803"/>
    <cellStyle name="Fountain Input 5 5 9" xfId="17807"/>
    <cellStyle name="Fountain Input 5 5_4F" xfId="17736"/>
    <cellStyle name="Fountain Input 5 6" xfId="402"/>
    <cellStyle name="Fountain Input 5 6 2" xfId="2954"/>
    <cellStyle name="Fountain Input 5 6 2 2" xfId="6338"/>
    <cellStyle name="Fountain Input 5 6 2 2 2" xfId="6655"/>
    <cellStyle name="Fountain Input 5 6 2 2 2 2" xfId="17812"/>
    <cellStyle name="Fountain Input 5 6 2 2 2_4F" xfId="17811"/>
    <cellStyle name="Fountain Input 5 6 2 2 3" xfId="17813"/>
    <cellStyle name="Fountain Input 5 6 2 2_4F" xfId="17810"/>
    <cellStyle name="Fountain Input 5 6 2 3" xfId="17814"/>
    <cellStyle name="Fountain Input 5 6 2_4F" xfId="17809"/>
    <cellStyle name="Fountain Input 5 6 3" xfId="6105"/>
    <cellStyle name="Fountain Input 5 6 3 2" xfId="7051"/>
    <cellStyle name="Fountain Input 5 6 3 2 2" xfId="17817"/>
    <cellStyle name="Fountain Input 5 6 3 2_4F" xfId="17816"/>
    <cellStyle name="Fountain Input 5 6 3 3" xfId="17818"/>
    <cellStyle name="Fountain Input 5 6 3_4F" xfId="17815"/>
    <cellStyle name="Fountain Input 5 6 4" xfId="17819"/>
    <cellStyle name="Fountain Input 5 6_4F" xfId="17808"/>
    <cellStyle name="Fountain Input 5 7" xfId="667"/>
    <cellStyle name="Fountain Input 5 7 2" xfId="3722"/>
    <cellStyle name="Fountain Input 5 7 2 2" xfId="6370"/>
    <cellStyle name="Fountain Input 5 7 2 2 2" xfId="7287"/>
    <cellStyle name="Fountain Input 5 7 2 2 2 2" xfId="17824"/>
    <cellStyle name="Fountain Input 5 7 2 2 2_4F" xfId="17823"/>
    <cellStyle name="Fountain Input 5 7 2 2 3" xfId="17825"/>
    <cellStyle name="Fountain Input 5 7 2 2_4F" xfId="17822"/>
    <cellStyle name="Fountain Input 5 7 2 3" xfId="17826"/>
    <cellStyle name="Fountain Input 5 7 2_4F" xfId="17821"/>
    <cellStyle name="Fountain Input 5 7 3" xfId="6141"/>
    <cellStyle name="Fountain Input 5 7 3 2" xfId="12263"/>
    <cellStyle name="Fountain Input 5 7 3 2 2" xfId="17829"/>
    <cellStyle name="Fountain Input 5 7 3 2_4F" xfId="17828"/>
    <cellStyle name="Fountain Input 5 7 3 3" xfId="17830"/>
    <cellStyle name="Fountain Input 5 7 3_4F" xfId="17827"/>
    <cellStyle name="Fountain Input 5 7 4" xfId="17831"/>
    <cellStyle name="Fountain Input 5 7_4F" xfId="17820"/>
    <cellStyle name="Fountain Input 5 8" xfId="942"/>
    <cellStyle name="Fountain Input 5 8 2" xfId="3997"/>
    <cellStyle name="Fountain Input 5 8 2 2" xfId="6406"/>
    <cellStyle name="Fountain Input 5 8 2 2 2" xfId="12113"/>
    <cellStyle name="Fountain Input 5 8 2 2 2 2" xfId="17836"/>
    <cellStyle name="Fountain Input 5 8 2 2 2_4F" xfId="17835"/>
    <cellStyle name="Fountain Input 5 8 2 2 3" xfId="17837"/>
    <cellStyle name="Fountain Input 5 8 2 2_4F" xfId="17834"/>
    <cellStyle name="Fountain Input 5 8 2 3" xfId="17838"/>
    <cellStyle name="Fountain Input 5 8 2_4F" xfId="17833"/>
    <cellStyle name="Fountain Input 5 8 3" xfId="6177"/>
    <cellStyle name="Fountain Input 5 8 3 2" xfId="8124"/>
    <cellStyle name="Fountain Input 5 8 3 2 2" xfId="17841"/>
    <cellStyle name="Fountain Input 5 8 3 2_4F" xfId="17840"/>
    <cellStyle name="Fountain Input 5 8 3 3" xfId="17842"/>
    <cellStyle name="Fountain Input 5 8 3_4F" xfId="17839"/>
    <cellStyle name="Fountain Input 5 8 4" xfId="17843"/>
    <cellStyle name="Fountain Input 5 8_4F" xfId="17832"/>
    <cellStyle name="Fountain Input 5 9" xfId="1193"/>
    <cellStyle name="Fountain Input 5 9 2" xfId="4248"/>
    <cellStyle name="Fountain Input 5 9 2 2" xfId="6442"/>
    <cellStyle name="Fountain Input 5 9 2 2 2" xfId="10018"/>
    <cellStyle name="Fountain Input 5 9 2 2 2 2" xfId="17848"/>
    <cellStyle name="Fountain Input 5 9 2 2 2_4F" xfId="17847"/>
    <cellStyle name="Fountain Input 5 9 2 2 3" xfId="17849"/>
    <cellStyle name="Fountain Input 5 9 2 2_4F" xfId="17846"/>
    <cellStyle name="Fountain Input 5 9 2 3" xfId="17850"/>
    <cellStyle name="Fountain Input 5 9 2_4F" xfId="17845"/>
    <cellStyle name="Fountain Input 5 9 3" xfId="6213"/>
    <cellStyle name="Fountain Input 5 9 3 2" xfId="7399"/>
    <cellStyle name="Fountain Input 5 9 3 2 2" xfId="17853"/>
    <cellStyle name="Fountain Input 5 9 3 2_4F" xfId="17852"/>
    <cellStyle name="Fountain Input 5 9 3 3" xfId="17854"/>
    <cellStyle name="Fountain Input 5 9 3_4F" xfId="17851"/>
    <cellStyle name="Fountain Input 5 9 4" xfId="17855"/>
    <cellStyle name="Fountain Input 5 9_4F" xfId="17844"/>
    <cellStyle name="Fountain Input 5_4F" xfId="17484"/>
    <cellStyle name="Fountain Input 6" xfId="271"/>
    <cellStyle name="Fountain Input 6 10" xfId="1441"/>
    <cellStyle name="Fountain Input 6 10 2" xfId="4496"/>
    <cellStyle name="Fountain Input 6 10 2 2" xfId="6475"/>
    <cellStyle name="Fountain Input 6 10 2 2 2" xfId="12545"/>
    <cellStyle name="Fountain Input 6 10 2 2 2 2" xfId="17861"/>
    <cellStyle name="Fountain Input 6 10 2 2 2_4F" xfId="17860"/>
    <cellStyle name="Fountain Input 6 10 2 2 3" xfId="17862"/>
    <cellStyle name="Fountain Input 6 10 2 2_4F" xfId="17859"/>
    <cellStyle name="Fountain Input 6 10 2 3" xfId="17863"/>
    <cellStyle name="Fountain Input 6 10 2_4F" xfId="17858"/>
    <cellStyle name="Fountain Input 6 10 3" xfId="6246"/>
    <cellStyle name="Fountain Input 6 10 3 2" xfId="10826"/>
    <cellStyle name="Fountain Input 6 10 3 2 2" xfId="17866"/>
    <cellStyle name="Fountain Input 6 10 3 2_4F" xfId="17865"/>
    <cellStyle name="Fountain Input 6 10 3 3" xfId="17867"/>
    <cellStyle name="Fountain Input 6 10 3_4F" xfId="17864"/>
    <cellStyle name="Fountain Input 6 10 4" xfId="17868"/>
    <cellStyle name="Fountain Input 6 10_4F" xfId="17857"/>
    <cellStyle name="Fountain Input 6 11" xfId="1692"/>
    <cellStyle name="Fountain Input 6 11 2" xfId="4747"/>
    <cellStyle name="Fountain Input 6 11 2 2" xfId="6511"/>
    <cellStyle name="Fountain Input 6 11 2 2 2" xfId="7807"/>
    <cellStyle name="Fountain Input 6 11 2 2 2 2" xfId="17873"/>
    <cellStyle name="Fountain Input 6 11 2 2 2_4F" xfId="17872"/>
    <cellStyle name="Fountain Input 6 11 2 2 3" xfId="17874"/>
    <cellStyle name="Fountain Input 6 11 2 2_4F" xfId="17871"/>
    <cellStyle name="Fountain Input 6 11 2 3" xfId="17875"/>
    <cellStyle name="Fountain Input 6 11 2_4F" xfId="17870"/>
    <cellStyle name="Fountain Input 6 11 3" xfId="6282"/>
    <cellStyle name="Fountain Input 6 11 3 2" xfId="11888"/>
    <cellStyle name="Fountain Input 6 11 3 2 2" xfId="17878"/>
    <cellStyle name="Fountain Input 6 11 3 2_4F" xfId="17877"/>
    <cellStyle name="Fountain Input 6 11 3 3" xfId="17879"/>
    <cellStyle name="Fountain Input 6 11 3_4F" xfId="17876"/>
    <cellStyle name="Fountain Input 6 11 4" xfId="17880"/>
    <cellStyle name="Fountain Input 6 11_4F" xfId="17869"/>
    <cellStyle name="Fountain Input 6 12" xfId="3110"/>
    <cellStyle name="Fountain Input 6 12 2" xfId="6340"/>
    <cellStyle name="Fountain Input 6 12 2 2" xfId="10740"/>
    <cellStyle name="Fountain Input 6 12 2 2 2" xfId="17884"/>
    <cellStyle name="Fountain Input 6 12 2 2_4F" xfId="17883"/>
    <cellStyle name="Fountain Input 6 12 2 3" xfId="17885"/>
    <cellStyle name="Fountain Input 6 12 2_4F" xfId="17882"/>
    <cellStyle name="Fountain Input 6 12 3" xfId="17886"/>
    <cellStyle name="Fountain Input 6 12_4F" xfId="17881"/>
    <cellStyle name="Fountain Input 6 13" xfId="4977"/>
    <cellStyle name="Fountain Input 6 13 2" xfId="10539"/>
    <cellStyle name="Fountain Input 6 13 2 2" xfId="17889"/>
    <cellStyle name="Fountain Input 6 13 2_4F" xfId="17888"/>
    <cellStyle name="Fountain Input 6 13 3" xfId="17890"/>
    <cellStyle name="Fountain Input 6 13_4F" xfId="17887"/>
    <cellStyle name="Fountain Input 6 14" xfId="17891"/>
    <cellStyle name="Fountain Input 6 2" xfId="451"/>
    <cellStyle name="Fountain Input 6 2 2" xfId="716"/>
    <cellStyle name="Fountain Input 6 2 2 2" xfId="3771"/>
    <cellStyle name="Fountain Input 6 2 2 2 2" xfId="6374"/>
    <cellStyle name="Fountain Input 6 2 2 2 2 2" xfId="12272"/>
    <cellStyle name="Fountain Input 6 2 2 2 2 2 2" xfId="17897"/>
    <cellStyle name="Fountain Input 6 2 2 2 2 2_4F" xfId="17896"/>
    <cellStyle name="Fountain Input 6 2 2 2 2 3" xfId="17898"/>
    <cellStyle name="Fountain Input 6 2 2 2 2_4F" xfId="17895"/>
    <cellStyle name="Fountain Input 6 2 2 2 3" xfId="17899"/>
    <cellStyle name="Fountain Input 6 2 2 2_4F" xfId="17894"/>
    <cellStyle name="Fountain Input 6 2 2 3" xfId="6145"/>
    <cellStyle name="Fountain Input 6 2 2 3 2" xfId="6856"/>
    <cellStyle name="Fountain Input 6 2 2 3 2 2" xfId="17902"/>
    <cellStyle name="Fountain Input 6 2 2 3 2_4F" xfId="17901"/>
    <cellStyle name="Fountain Input 6 2 2 3 3" xfId="17903"/>
    <cellStyle name="Fountain Input 6 2 2 3_4F" xfId="17900"/>
    <cellStyle name="Fountain Input 6 2 2 4" xfId="17904"/>
    <cellStyle name="Fountain Input 6 2 2_4F" xfId="17893"/>
    <cellStyle name="Fountain Input 6 2 3" xfId="990"/>
    <cellStyle name="Fountain Input 6 2 3 2" xfId="4045"/>
    <cellStyle name="Fountain Input 6 2 3 2 2" xfId="6410"/>
    <cellStyle name="Fountain Input 6 2 3 2 2 2" xfId="10404"/>
    <cellStyle name="Fountain Input 6 2 3 2 2 2 2" xfId="17909"/>
    <cellStyle name="Fountain Input 6 2 3 2 2 2_4F" xfId="17908"/>
    <cellStyle name="Fountain Input 6 2 3 2 2 3" xfId="17910"/>
    <cellStyle name="Fountain Input 6 2 3 2 2_4F" xfId="17907"/>
    <cellStyle name="Fountain Input 6 2 3 2 3" xfId="17911"/>
    <cellStyle name="Fountain Input 6 2 3 2_4F" xfId="17906"/>
    <cellStyle name="Fountain Input 6 2 3 3" xfId="6181"/>
    <cellStyle name="Fountain Input 6 2 3 3 2" xfId="10982"/>
    <cellStyle name="Fountain Input 6 2 3 3 2 2" xfId="17914"/>
    <cellStyle name="Fountain Input 6 2 3 3 2_4F" xfId="17913"/>
    <cellStyle name="Fountain Input 6 2 3 3 3" xfId="17915"/>
    <cellStyle name="Fountain Input 6 2 3 3_4F" xfId="17912"/>
    <cellStyle name="Fountain Input 6 2 3 4" xfId="17916"/>
    <cellStyle name="Fountain Input 6 2 3_4F" xfId="17905"/>
    <cellStyle name="Fountain Input 6 2 4" xfId="1240"/>
    <cellStyle name="Fountain Input 6 2 4 2" xfId="4295"/>
    <cellStyle name="Fountain Input 6 2 4 2 2" xfId="6446"/>
    <cellStyle name="Fountain Input 6 2 4 2 2 2" xfId="12349"/>
    <cellStyle name="Fountain Input 6 2 4 2 2 2 2" xfId="17921"/>
    <cellStyle name="Fountain Input 6 2 4 2 2 2_4F" xfId="17920"/>
    <cellStyle name="Fountain Input 6 2 4 2 2 3" xfId="17922"/>
    <cellStyle name="Fountain Input 6 2 4 2 2_4F" xfId="17919"/>
    <cellStyle name="Fountain Input 6 2 4 2 3" xfId="17923"/>
    <cellStyle name="Fountain Input 6 2 4 2_4F" xfId="17918"/>
    <cellStyle name="Fountain Input 6 2 4 3" xfId="6217"/>
    <cellStyle name="Fountain Input 6 2 4 3 2" xfId="7996"/>
    <cellStyle name="Fountain Input 6 2 4 3 2 2" xfId="17926"/>
    <cellStyle name="Fountain Input 6 2 4 3 2_4F" xfId="17925"/>
    <cellStyle name="Fountain Input 6 2 4 3 3" xfId="17927"/>
    <cellStyle name="Fountain Input 6 2 4 3_4F" xfId="17924"/>
    <cellStyle name="Fountain Input 6 2 4 4" xfId="17928"/>
    <cellStyle name="Fountain Input 6 2 4_4F" xfId="17917"/>
    <cellStyle name="Fountain Input 6 2 5" xfId="1495"/>
    <cellStyle name="Fountain Input 6 2 5 2" xfId="4550"/>
    <cellStyle name="Fountain Input 6 2 5 2 2" xfId="6482"/>
    <cellStyle name="Fountain Input 6 2 5 2 2 2" xfId="10258"/>
    <cellStyle name="Fountain Input 6 2 5 2 2 2 2" xfId="17933"/>
    <cellStyle name="Fountain Input 6 2 5 2 2 2_4F" xfId="17932"/>
    <cellStyle name="Fountain Input 6 2 5 2 2 3" xfId="17934"/>
    <cellStyle name="Fountain Input 6 2 5 2 2_4F" xfId="17931"/>
    <cellStyle name="Fountain Input 6 2 5 2 3" xfId="17935"/>
    <cellStyle name="Fountain Input 6 2 5 2_4F" xfId="17930"/>
    <cellStyle name="Fountain Input 6 2 5 3" xfId="6253"/>
    <cellStyle name="Fountain Input 6 2 5 3 2" xfId="10581"/>
    <cellStyle name="Fountain Input 6 2 5 3 2 2" xfId="17938"/>
    <cellStyle name="Fountain Input 6 2 5 3 2_4F" xfId="17937"/>
    <cellStyle name="Fountain Input 6 2 5 3 3" xfId="17939"/>
    <cellStyle name="Fountain Input 6 2 5 3_4F" xfId="17936"/>
    <cellStyle name="Fountain Input 6 2 5 4" xfId="17940"/>
    <cellStyle name="Fountain Input 6 2 5_4F" xfId="17929"/>
    <cellStyle name="Fountain Input 6 2 6" xfId="1746"/>
    <cellStyle name="Fountain Input 6 2 6 2" xfId="4801"/>
    <cellStyle name="Fountain Input 6 2 6 2 2" xfId="6518"/>
    <cellStyle name="Fountain Input 6 2 6 2 2 2" xfId="10268"/>
    <cellStyle name="Fountain Input 6 2 6 2 2 2 2" xfId="17945"/>
    <cellStyle name="Fountain Input 6 2 6 2 2 2_4F" xfId="17944"/>
    <cellStyle name="Fountain Input 6 2 6 2 2 3" xfId="17946"/>
    <cellStyle name="Fountain Input 6 2 6 2 2_4F" xfId="17943"/>
    <cellStyle name="Fountain Input 6 2 6 2 3" xfId="17947"/>
    <cellStyle name="Fountain Input 6 2 6 2_4F" xfId="17942"/>
    <cellStyle name="Fountain Input 6 2 6 3" xfId="6289"/>
    <cellStyle name="Fountain Input 6 2 6 3 2" xfId="11762"/>
    <cellStyle name="Fountain Input 6 2 6 3 2 2" xfId="17950"/>
    <cellStyle name="Fountain Input 6 2 6 3 2_4F" xfId="17949"/>
    <cellStyle name="Fountain Input 6 2 6 3 3" xfId="17951"/>
    <cellStyle name="Fountain Input 6 2 6 3_4F" xfId="17948"/>
    <cellStyle name="Fountain Input 6 2 6 4" xfId="17952"/>
    <cellStyle name="Fountain Input 6 2 6_4F" xfId="17941"/>
    <cellStyle name="Fountain Input 6 2 7" xfId="2100"/>
    <cellStyle name="Fountain Input 6 2 7 2" xfId="6328"/>
    <cellStyle name="Fountain Input 6 2 7 2 2" xfId="7381"/>
    <cellStyle name="Fountain Input 6 2 7 2 2 2" xfId="17956"/>
    <cellStyle name="Fountain Input 6 2 7 2 2_4F" xfId="17955"/>
    <cellStyle name="Fountain Input 6 2 7 2 3" xfId="17957"/>
    <cellStyle name="Fountain Input 6 2 7 2_4F" xfId="17954"/>
    <cellStyle name="Fountain Input 6 2 7 3" xfId="17958"/>
    <cellStyle name="Fountain Input 6 2 7_4F" xfId="17953"/>
    <cellStyle name="Fountain Input 6 2 8" xfId="6109"/>
    <cellStyle name="Fountain Input 6 2 8 2" xfId="11865"/>
    <cellStyle name="Fountain Input 6 2 8 2 2" xfId="17961"/>
    <cellStyle name="Fountain Input 6 2 8 2_4F" xfId="17960"/>
    <cellStyle name="Fountain Input 6 2 8 3" xfId="17962"/>
    <cellStyle name="Fountain Input 6 2 8_4F" xfId="17959"/>
    <cellStyle name="Fountain Input 6 2 9" xfId="17963"/>
    <cellStyle name="Fountain Input 6 2_4F" xfId="17892"/>
    <cellStyle name="Fountain Input 6 3" xfId="495"/>
    <cellStyle name="Fountain Input 6 3 2" xfId="760"/>
    <cellStyle name="Fountain Input 6 3 2 2" xfId="3815"/>
    <cellStyle name="Fountain Input 6 3 2 2 2" xfId="6381"/>
    <cellStyle name="Fountain Input 6 3 2 2 2 2" xfId="11609"/>
    <cellStyle name="Fountain Input 6 3 2 2 2 2 2" xfId="17969"/>
    <cellStyle name="Fountain Input 6 3 2 2 2 2_4F" xfId="17968"/>
    <cellStyle name="Fountain Input 6 3 2 2 2 3" xfId="17970"/>
    <cellStyle name="Fountain Input 6 3 2 2 2_4F" xfId="17967"/>
    <cellStyle name="Fountain Input 6 3 2 2 3" xfId="17971"/>
    <cellStyle name="Fountain Input 6 3 2 2_4F" xfId="17966"/>
    <cellStyle name="Fountain Input 6 3 2 3" xfId="6152"/>
    <cellStyle name="Fountain Input 6 3 2 3 2" xfId="12259"/>
    <cellStyle name="Fountain Input 6 3 2 3 2 2" xfId="17974"/>
    <cellStyle name="Fountain Input 6 3 2 3 2_4F" xfId="17973"/>
    <cellStyle name="Fountain Input 6 3 2 3 3" xfId="17975"/>
    <cellStyle name="Fountain Input 6 3 2 3_4F" xfId="17972"/>
    <cellStyle name="Fountain Input 6 3 2 4" xfId="17976"/>
    <cellStyle name="Fountain Input 6 3 2_4F" xfId="17965"/>
    <cellStyle name="Fountain Input 6 3 3" xfId="1034"/>
    <cellStyle name="Fountain Input 6 3 3 2" xfId="4089"/>
    <cellStyle name="Fountain Input 6 3 3 2 2" xfId="6417"/>
    <cellStyle name="Fountain Input 6 3 3 2 2 2" xfId="6587"/>
    <cellStyle name="Fountain Input 6 3 3 2 2 2 2" xfId="17981"/>
    <cellStyle name="Fountain Input 6 3 3 2 2 2_4F" xfId="17980"/>
    <cellStyle name="Fountain Input 6 3 3 2 2 3" xfId="17982"/>
    <cellStyle name="Fountain Input 6 3 3 2 2_4F" xfId="17979"/>
    <cellStyle name="Fountain Input 6 3 3 2 3" xfId="17983"/>
    <cellStyle name="Fountain Input 6 3 3 2_4F" xfId="17978"/>
    <cellStyle name="Fountain Input 6 3 3 3" xfId="6188"/>
    <cellStyle name="Fountain Input 6 3 3 3 2" xfId="12370"/>
    <cellStyle name="Fountain Input 6 3 3 3 2 2" xfId="17986"/>
    <cellStyle name="Fountain Input 6 3 3 3 2_4F" xfId="17985"/>
    <cellStyle name="Fountain Input 6 3 3 3 3" xfId="17987"/>
    <cellStyle name="Fountain Input 6 3 3 3_4F" xfId="17984"/>
    <cellStyle name="Fountain Input 6 3 3 4" xfId="17988"/>
    <cellStyle name="Fountain Input 6 3 3_4F" xfId="17977"/>
    <cellStyle name="Fountain Input 6 3 4" xfId="1284"/>
    <cellStyle name="Fountain Input 6 3 4 2" xfId="4339"/>
    <cellStyle name="Fountain Input 6 3 4 2 2" xfId="6453"/>
    <cellStyle name="Fountain Input 6 3 4 2 2 2" xfId="8208"/>
    <cellStyle name="Fountain Input 6 3 4 2 2 2 2" xfId="17993"/>
    <cellStyle name="Fountain Input 6 3 4 2 2 2_4F" xfId="17992"/>
    <cellStyle name="Fountain Input 6 3 4 2 2 3" xfId="17994"/>
    <cellStyle name="Fountain Input 6 3 4 2 2_4F" xfId="17991"/>
    <cellStyle name="Fountain Input 6 3 4 2 3" xfId="17995"/>
    <cellStyle name="Fountain Input 6 3 4 2_4F" xfId="17990"/>
    <cellStyle name="Fountain Input 6 3 4 3" xfId="6224"/>
    <cellStyle name="Fountain Input 6 3 4 3 2" xfId="7116"/>
    <cellStyle name="Fountain Input 6 3 4 3 2 2" xfId="17998"/>
    <cellStyle name="Fountain Input 6 3 4 3 2_4F" xfId="17997"/>
    <cellStyle name="Fountain Input 6 3 4 3 3" xfId="17999"/>
    <cellStyle name="Fountain Input 6 3 4 3_4F" xfId="17996"/>
    <cellStyle name="Fountain Input 6 3 4 4" xfId="18000"/>
    <cellStyle name="Fountain Input 6 3 4_4F" xfId="17989"/>
    <cellStyle name="Fountain Input 6 3 5" xfId="1539"/>
    <cellStyle name="Fountain Input 6 3 5 2" xfId="4594"/>
    <cellStyle name="Fountain Input 6 3 5 2 2" xfId="6489"/>
    <cellStyle name="Fountain Input 6 3 5 2 2 2" xfId="10092"/>
    <cellStyle name="Fountain Input 6 3 5 2 2 2 2" xfId="18005"/>
    <cellStyle name="Fountain Input 6 3 5 2 2 2_4F" xfId="18004"/>
    <cellStyle name="Fountain Input 6 3 5 2 2 3" xfId="18006"/>
    <cellStyle name="Fountain Input 6 3 5 2 2_4F" xfId="18003"/>
    <cellStyle name="Fountain Input 6 3 5 2 3" xfId="18007"/>
    <cellStyle name="Fountain Input 6 3 5 2_4F" xfId="18002"/>
    <cellStyle name="Fountain Input 6 3 5 3" xfId="6260"/>
    <cellStyle name="Fountain Input 6 3 5 3 2" xfId="10594"/>
    <cellStyle name="Fountain Input 6 3 5 3 2 2" xfId="18010"/>
    <cellStyle name="Fountain Input 6 3 5 3 2_4F" xfId="18009"/>
    <cellStyle name="Fountain Input 6 3 5 3 3" xfId="18011"/>
    <cellStyle name="Fountain Input 6 3 5 3_4F" xfId="18008"/>
    <cellStyle name="Fountain Input 6 3 5 4" xfId="18012"/>
    <cellStyle name="Fountain Input 6 3 5_4F" xfId="18001"/>
    <cellStyle name="Fountain Input 6 3 6" xfId="1790"/>
    <cellStyle name="Fountain Input 6 3 6 2" xfId="4845"/>
    <cellStyle name="Fountain Input 6 3 6 2 2" xfId="6525"/>
    <cellStyle name="Fountain Input 6 3 6 2 2 2" xfId="11571"/>
    <cellStyle name="Fountain Input 6 3 6 2 2 2 2" xfId="18017"/>
    <cellStyle name="Fountain Input 6 3 6 2 2 2_4F" xfId="18016"/>
    <cellStyle name="Fountain Input 6 3 6 2 2 3" xfId="18018"/>
    <cellStyle name="Fountain Input 6 3 6 2 2_4F" xfId="18015"/>
    <cellStyle name="Fountain Input 6 3 6 2 3" xfId="18019"/>
    <cellStyle name="Fountain Input 6 3 6 2_4F" xfId="18014"/>
    <cellStyle name="Fountain Input 6 3 6 3" xfId="6296"/>
    <cellStyle name="Fountain Input 6 3 6 3 2" xfId="10881"/>
    <cellStyle name="Fountain Input 6 3 6 3 2 2" xfId="18022"/>
    <cellStyle name="Fountain Input 6 3 6 3 2_4F" xfId="18021"/>
    <cellStyle name="Fountain Input 6 3 6 3 3" xfId="18023"/>
    <cellStyle name="Fountain Input 6 3 6 3_4F" xfId="18020"/>
    <cellStyle name="Fountain Input 6 3 6 4" xfId="18024"/>
    <cellStyle name="Fountain Input 6 3 6_4F" xfId="18013"/>
    <cellStyle name="Fountain Input 6 3 7" xfId="1931"/>
    <cellStyle name="Fountain Input 6 3 7 2" xfId="6320"/>
    <cellStyle name="Fountain Input 6 3 7 2 2" xfId="10022"/>
    <cellStyle name="Fountain Input 6 3 7 2 2 2" xfId="18028"/>
    <cellStyle name="Fountain Input 6 3 7 2 2_4F" xfId="18027"/>
    <cellStyle name="Fountain Input 6 3 7 2 3" xfId="18029"/>
    <cellStyle name="Fountain Input 6 3 7 2_4F" xfId="18026"/>
    <cellStyle name="Fountain Input 6 3 7 3" xfId="18030"/>
    <cellStyle name="Fountain Input 6 3 7_4F" xfId="18025"/>
    <cellStyle name="Fountain Input 6 3 8" xfId="6116"/>
    <cellStyle name="Fountain Input 6 3 8 2" xfId="7787"/>
    <cellStyle name="Fountain Input 6 3 8 2 2" xfId="18033"/>
    <cellStyle name="Fountain Input 6 3 8 2_4F" xfId="18032"/>
    <cellStyle name="Fountain Input 6 3 8 3" xfId="18034"/>
    <cellStyle name="Fountain Input 6 3 8_4F" xfId="18031"/>
    <cellStyle name="Fountain Input 6 3 9" xfId="18035"/>
    <cellStyle name="Fountain Input 6 3_4F" xfId="17964"/>
    <cellStyle name="Fountain Input 6 4" xfId="539"/>
    <cellStyle name="Fountain Input 6 4 2" xfId="804"/>
    <cellStyle name="Fountain Input 6 4 2 2" xfId="3859"/>
    <cellStyle name="Fountain Input 6 4 2 2 2" xfId="6388"/>
    <cellStyle name="Fountain Input 6 4 2 2 2 2" xfId="6881"/>
    <cellStyle name="Fountain Input 6 4 2 2 2 2 2" xfId="18041"/>
    <cellStyle name="Fountain Input 6 4 2 2 2 2_4F" xfId="18040"/>
    <cellStyle name="Fountain Input 6 4 2 2 2 3" xfId="18042"/>
    <cellStyle name="Fountain Input 6 4 2 2 2_4F" xfId="18039"/>
    <cellStyle name="Fountain Input 6 4 2 2 3" xfId="18043"/>
    <cellStyle name="Fountain Input 6 4 2 2_4F" xfId="18038"/>
    <cellStyle name="Fountain Input 6 4 2 3" xfId="6159"/>
    <cellStyle name="Fountain Input 6 4 2 3 2" xfId="10218"/>
    <cellStyle name="Fountain Input 6 4 2 3 2 2" xfId="18046"/>
    <cellStyle name="Fountain Input 6 4 2 3 2_4F" xfId="18045"/>
    <cellStyle name="Fountain Input 6 4 2 3 3" xfId="18047"/>
    <cellStyle name="Fountain Input 6 4 2 3_4F" xfId="18044"/>
    <cellStyle name="Fountain Input 6 4 2 4" xfId="18048"/>
    <cellStyle name="Fountain Input 6 4 2_4F" xfId="18037"/>
    <cellStyle name="Fountain Input 6 4 3" xfId="1078"/>
    <cellStyle name="Fountain Input 6 4 3 2" xfId="4133"/>
    <cellStyle name="Fountain Input 6 4 3 2 2" xfId="6424"/>
    <cellStyle name="Fountain Input 6 4 3 2 2 2" xfId="11823"/>
    <cellStyle name="Fountain Input 6 4 3 2 2 2 2" xfId="18053"/>
    <cellStyle name="Fountain Input 6 4 3 2 2 2_4F" xfId="18052"/>
    <cellStyle name="Fountain Input 6 4 3 2 2 3" xfId="18054"/>
    <cellStyle name="Fountain Input 6 4 3 2 2_4F" xfId="18051"/>
    <cellStyle name="Fountain Input 6 4 3 2 3" xfId="18055"/>
    <cellStyle name="Fountain Input 6 4 3 2_4F" xfId="18050"/>
    <cellStyle name="Fountain Input 6 4 3 3" xfId="6195"/>
    <cellStyle name="Fountain Input 6 4 3 3 2" xfId="7879"/>
    <cellStyle name="Fountain Input 6 4 3 3 2 2" xfId="18058"/>
    <cellStyle name="Fountain Input 6 4 3 3 2_4F" xfId="18057"/>
    <cellStyle name="Fountain Input 6 4 3 3 3" xfId="18059"/>
    <cellStyle name="Fountain Input 6 4 3 3_4F" xfId="18056"/>
    <cellStyle name="Fountain Input 6 4 3 4" xfId="18060"/>
    <cellStyle name="Fountain Input 6 4 3_4F" xfId="18049"/>
    <cellStyle name="Fountain Input 6 4 4" xfId="1328"/>
    <cellStyle name="Fountain Input 6 4 4 2" xfId="4383"/>
    <cellStyle name="Fountain Input 6 4 4 2 2" xfId="6460"/>
    <cellStyle name="Fountain Input 6 4 4 2 2 2" xfId="11335"/>
    <cellStyle name="Fountain Input 6 4 4 2 2 2 2" xfId="18065"/>
    <cellStyle name="Fountain Input 6 4 4 2 2 2_4F" xfId="18064"/>
    <cellStyle name="Fountain Input 6 4 4 2 2 3" xfId="18066"/>
    <cellStyle name="Fountain Input 6 4 4 2 2_4F" xfId="18063"/>
    <cellStyle name="Fountain Input 6 4 4 2 3" xfId="18067"/>
    <cellStyle name="Fountain Input 6 4 4 2_4F" xfId="18062"/>
    <cellStyle name="Fountain Input 6 4 4 3" xfId="6231"/>
    <cellStyle name="Fountain Input 6 4 4 3 2" xfId="12579"/>
    <cellStyle name="Fountain Input 6 4 4 3 2 2" xfId="18070"/>
    <cellStyle name="Fountain Input 6 4 4 3 2_4F" xfId="18069"/>
    <cellStyle name="Fountain Input 6 4 4 3 3" xfId="18071"/>
    <cellStyle name="Fountain Input 6 4 4 3_4F" xfId="18068"/>
    <cellStyle name="Fountain Input 6 4 4 4" xfId="18072"/>
    <cellStyle name="Fountain Input 6 4 4_4F" xfId="18061"/>
    <cellStyle name="Fountain Input 6 4 5" xfId="1583"/>
    <cellStyle name="Fountain Input 6 4 5 2" xfId="4638"/>
    <cellStyle name="Fountain Input 6 4 5 2 2" xfId="6496"/>
    <cellStyle name="Fountain Input 6 4 5 2 2 2" xfId="11426"/>
    <cellStyle name="Fountain Input 6 4 5 2 2 2 2" xfId="18077"/>
    <cellStyle name="Fountain Input 6 4 5 2 2 2_4F" xfId="18076"/>
    <cellStyle name="Fountain Input 6 4 5 2 2 3" xfId="18078"/>
    <cellStyle name="Fountain Input 6 4 5 2 2_4F" xfId="18075"/>
    <cellStyle name="Fountain Input 6 4 5 2 3" xfId="18079"/>
    <cellStyle name="Fountain Input 6 4 5 2_4F" xfId="18074"/>
    <cellStyle name="Fountain Input 6 4 5 3" xfId="6267"/>
    <cellStyle name="Fountain Input 6 4 5 3 2" xfId="7535"/>
    <cellStyle name="Fountain Input 6 4 5 3 2 2" xfId="18082"/>
    <cellStyle name="Fountain Input 6 4 5 3 2_4F" xfId="18081"/>
    <cellStyle name="Fountain Input 6 4 5 3 3" xfId="18083"/>
    <cellStyle name="Fountain Input 6 4 5 3_4F" xfId="18080"/>
    <cellStyle name="Fountain Input 6 4 5 4" xfId="18084"/>
    <cellStyle name="Fountain Input 6 4 5_4F" xfId="18073"/>
    <cellStyle name="Fountain Input 6 4 6" xfId="1834"/>
    <cellStyle name="Fountain Input 6 4 6 2" xfId="4889"/>
    <cellStyle name="Fountain Input 6 4 6 2 2" xfId="6532"/>
    <cellStyle name="Fountain Input 6 4 6 2 2 2" xfId="8137"/>
    <cellStyle name="Fountain Input 6 4 6 2 2 2 2" xfId="18089"/>
    <cellStyle name="Fountain Input 6 4 6 2 2 2_4F" xfId="18088"/>
    <cellStyle name="Fountain Input 6 4 6 2 2 3" xfId="18090"/>
    <cellStyle name="Fountain Input 6 4 6 2 2_4F" xfId="18087"/>
    <cellStyle name="Fountain Input 6 4 6 2 3" xfId="18091"/>
    <cellStyle name="Fountain Input 6 4 6 2_4F" xfId="18086"/>
    <cellStyle name="Fountain Input 6 4 6 3" xfId="6303"/>
    <cellStyle name="Fountain Input 6 4 6 3 2" xfId="7371"/>
    <cellStyle name="Fountain Input 6 4 6 3 2 2" xfId="18094"/>
    <cellStyle name="Fountain Input 6 4 6 3 2_4F" xfId="18093"/>
    <cellStyle name="Fountain Input 6 4 6 3 3" xfId="18095"/>
    <cellStyle name="Fountain Input 6 4 6 3_4F" xfId="18092"/>
    <cellStyle name="Fountain Input 6 4 6 4" xfId="18096"/>
    <cellStyle name="Fountain Input 6 4 6_4F" xfId="18085"/>
    <cellStyle name="Fountain Input 6 4 7" xfId="3594"/>
    <cellStyle name="Fountain Input 6 4 7 2" xfId="6352"/>
    <cellStyle name="Fountain Input 6 4 7 2 2" xfId="8267"/>
    <cellStyle name="Fountain Input 6 4 7 2 2 2" xfId="18100"/>
    <cellStyle name="Fountain Input 6 4 7 2 2_4F" xfId="18099"/>
    <cellStyle name="Fountain Input 6 4 7 2 3" xfId="18101"/>
    <cellStyle name="Fountain Input 6 4 7 2_4F" xfId="18098"/>
    <cellStyle name="Fountain Input 6 4 7 3" xfId="18102"/>
    <cellStyle name="Fountain Input 6 4 7_4F" xfId="18097"/>
    <cellStyle name="Fountain Input 6 4 8" xfId="6123"/>
    <cellStyle name="Fountain Input 6 4 8 2" xfId="7574"/>
    <cellStyle name="Fountain Input 6 4 8 2 2" xfId="18105"/>
    <cellStyle name="Fountain Input 6 4 8 2_4F" xfId="18104"/>
    <cellStyle name="Fountain Input 6 4 8 3" xfId="18106"/>
    <cellStyle name="Fountain Input 6 4 8_4F" xfId="18103"/>
    <cellStyle name="Fountain Input 6 4 9" xfId="18107"/>
    <cellStyle name="Fountain Input 6 4_4F" xfId="18036"/>
    <cellStyle name="Fountain Input 6 5" xfId="582"/>
    <cellStyle name="Fountain Input 6 5 2" xfId="847"/>
    <cellStyle name="Fountain Input 6 5 2 2" xfId="3902"/>
    <cellStyle name="Fountain Input 6 5 2 2 2" xfId="6395"/>
    <cellStyle name="Fountain Input 6 5 2 2 2 2" xfId="10997"/>
    <cellStyle name="Fountain Input 6 5 2 2 2 2 2" xfId="18113"/>
    <cellStyle name="Fountain Input 6 5 2 2 2 2_4F" xfId="18112"/>
    <cellStyle name="Fountain Input 6 5 2 2 2 3" xfId="18114"/>
    <cellStyle name="Fountain Input 6 5 2 2 2_4F" xfId="18111"/>
    <cellStyle name="Fountain Input 6 5 2 2 3" xfId="18115"/>
    <cellStyle name="Fountain Input 6 5 2 2_4F" xfId="18110"/>
    <cellStyle name="Fountain Input 6 5 2 3" xfId="6166"/>
    <cellStyle name="Fountain Input 6 5 2 3 2" xfId="10199"/>
    <cellStyle name="Fountain Input 6 5 2 3 2 2" xfId="18118"/>
    <cellStyle name="Fountain Input 6 5 2 3 2_4F" xfId="18117"/>
    <cellStyle name="Fountain Input 6 5 2 3 3" xfId="18119"/>
    <cellStyle name="Fountain Input 6 5 2 3_4F" xfId="18116"/>
    <cellStyle name="Fountain Input 6 5 2 4" xfId="18120"/>
    <cellStyle name="Fountain Input 6 5 2_4F" xfId="18109"/>
    <cellStyle name="Fountain Input 6 5 3" xfId="1121"/>
    <cellStyle name="Fountain Input 6 5 3 2" xfId="4176"/>
    <cellStyle name="Fountain Input 6 5 3 2 2" xfId="6431"/>
    <cellStyle name="Fountain Input 6 5 3 2 2 2" xfId="6671"/>
    <cellStyle name="Fountain Input 6 5 3 2 2 2 2" xfId="18125"/>
    <cellStyle name="Fountain Input 6 5 3 2 2 2_4F" xfId="18124"/>
    <cellStyle name="Fountain Input 6 5 3 2 2 3" xfId="18126"/>
    <cellStyle name="Fountain Input 6 5 3 2 2_4F" xfId="18123"/>
    <cellStyle name="Fountain Input 6 5 3 2 3" xfId="18127"/>
    <cellStyle name="Fountain Input 6 5 3 2_4F" xfId="18122"/>
    <cellStyle name="Fountain Input 6 5 3 3" xfId="6202"/>
    <cellStyle name="Fountain Input 6 5 3 3 2" xfId="9577"/>
    <cellStyle name="Fountain Input 6 5 3 3 2 2" xfId="18130"/>
    <cellStyle name="Fountain Input 6 5 3 3 2_4F" xfId="18129"/>
    <cellStyle name="Fountain Input 6 5 3 3 3" xfId="18131"/>
    <cellStyle name="Fountain Input 6 5 3 3_4F" xfId="18128"/>
    <cellStyle name="Fountain Input 6 5 3 4" xfId="18132"/>
    <cellStyle name="Fountain Input 6 5 3_4F" xfId="18121"/>
    <cellStyle name="Fountain Input 6 5 4" xfId="1371"/>
    <cellStyle name="Fountain Input 6 5 4 2" xfId="4426"/>
    <cellStyle name="Fountain Input 6 5 4 2 2" xfId="6467"/>
    <cellStyle name="Fountain Input 6 5 4 2 2 2" xfId="9008"/>
    <cellStyle name="Fountain Input 6 5 4 2 2 2 2" xfId="18137"/>
    <cellStyle name="Fountain Input 6 5 4 2 2 2_4F" xfId="18136"/>
    <cellStyle name="Fountain Input 6 5 4 2 2 3" xfId="18138"/>
    <cellStyle name="Fountain Input 6 5 4 2 2_4F" xfId="18135"/>
    <cellStyle name="Fountain Input 6 5 4 2 3" xfId="18139"/>
    <cellStyle name="Fountain Input 6 5 4 2_4F" xfId="18134"/>
    <cellStyle name="Fountain Input 6 5 4 3" xfId="6238"/>
    <cellStyle name="Fountain Input 6 5 4 3 2" xfId="6846"/>
    <cellStyle name="Fountain Input 6 5 4 3 2 2" xfId="18142"/>
    <cellStyle name="Fountain Input 6 5 4 3 2_4F" xfId="18141"/>
    <cellStyle name="Fountain Input 6 5 4 3 3" xfId="18143"/>
    <cellStyle name="Fountain Input 6 5 4 3_4F" xfId="18140"/>
    <cellStyle name="Fountain Input 6 5 4 4" xfId="18144"/>
    <cellStyle name="Fountain Input 6 5 4_4F" xfId="18133"/>
    <cellStyle name="Fountain Input 6 5 5" xfId="1626"/>
    <cellStyle name="Fountain Input 6 5 5 2" xfId="4681"/>
    <cellStyle name="Fountain Input 6 5 5 2 2" xfId="6503"/>
    <cellStyle name="Fountain Input 6 5 5 2 2 2" xfId="11141"/>
    <cellStyle name="Fountain Input 6 5 5 2 2 2 2" xfId="18149"/>
    <cellStyle name="Fountain Input 6 5 5 2 2 2_4F" xfId="18148"/>
    <cellStyle name="Fountain Input 6 5 5 2 2 3" xfId="18150"/>
    <cellStyle name="Fountain Input 6 5 5 2 2_4F" xfId="18147"/>
    <cellStyle name="Fountain Input 6 5 5 2 3" xfId="18151"/>
    <cellStyle name="Fountain Input 6 5 5 2_4F" xfId="18146"/>
    <cellStyle name="Fountain Input 6 5 5 3" xfId="6274"/>
    <cellStyle name="Fountain Input 6 5 5 3 2" xfId="6703"/>
    <cellStyle name="Fountain Input 6 5 5 3 2 2" xfId="18154"/>
    <cellStyle name="Fountain Input 6 5 5 3 2_4F" xfId="18153"/>
    <cellStyle name="Fountain Input 6 5 5 3 3" xfId="18155"/>
    <cellStyle name="Fountain Input 6 5 5 3_4F" xfId="18152"/>
    <cellStyle name="Fountain Input 6 5 5 4" xfId="18156"/>
    <cellStyle name="Fountain Input 6 5 5_4F" xfId="18145"/>
    <cellStyle name="Fountain Input 6 5 6" xfId="1877"/>
    <cellStyle name="Fountain Input 6 5 6 2" xfId="4932"/>
    <cellStyle name="Fountain Input 6 5 6 2 2" xfId="6539"/>
    <cellStyle name="Fountain Input 6 5 6 2 2 2" xfId="11087"/>
    <cellStyle name="Fountain Input 6 5 6 2 2 2 2" xfId="18161"/>
    <cellStyle name="Fountain Input 6 5 6 2 2 2_4F" xfId="18160"/>
    <cellStyle name="Fountain Input 6 5 6 2 2 3" xfId="18162"/>
    <cellStyle name="Fountain Input 6 5 6 2 2_4F" xfId="18159"/>
    <cellStyle name="Fountain Input 6 5 6 2 3" xfId="18163"/>
    <cellStyle name="Fountain Input 6 5 6 2_4F" xfId="18158"/>
    <cellStyle name="Fountain Input 6 5 6 3" xfId="6310"/>
    <cellStyle name="Fountain Input 6 5 6 3 2" xfId="7290"/>
    <cellStyle name="Fountain Input 6 5 6 3 2 2" xfId="18166"/>
    <cellStyle name="Fountain Input 6 5 6 3 2_4F" xfId="18165"/>
    <cellStyle name="Fountain Input 6 5 6 3 3" xfId="18167"/>
    <cellStyle name="Fountain Input 6 5 6 3_4F" xfId="18164"/>
    <cellStyle name="Fountain Input 6 5 6 4" xfId="18168"/>
    <cellStyle name="Fountain Input 6 5 6_4F" xfId="18157"/>
    <cellStyle name="Fountain Input 6 5 7" xfId="3637"/>
    <cellStyle name="Fountain Input 6 5 7 2" xfId="6359"/>
    <cellStyle name="Fountain Input 6 5 7 2 2" xfId="12084"/>
    <cellStyle name="Fountain Input 6 5 7 2 2 2" xfId="18172"/>
    <cellStyle name="Fountain Input 6 5 7 2 2_4F" xfId="18171"/>
    <cellStyle name="Fountain Input 6 5 7 2 3" xfId="18173"/>
    <cellStyle name="Fountain Input 6 5 7 2_4F" xfId="18170"/>
    <cellStyle name="Fountain Input 6 5 7 3" xfId="18174"/>
    <cellStyle name="Fountain Input 6 5 7_4F" xfId="18169"/>
    <cellStyle name="Fountain Input 6 5 8" xfId="6130"/>
    <cellStyle name="Fountain Input 6 5 8 2" xfId="10965"/>
    <cellStyle name="Fountain Input 6 5 8 2 2" xfId="18177"/>
    <cellStyle name="Fountain Input 6 5 8 2_4F" xfId="18176"/>
    <cellStyle name="Fountain Input 6 5 8 3" xfId="18178"/>
    <cellStyle name="Fountain Input 6 5 8_4F" xfId="18175"/>
    <cellStyle name="Fountain Input 6 5 9" xfId="18179"/>
    <cellStyle name="Fountain Input 6 5_4F" xfId="18108"/>
    <cellStyle name="Fountain Input 6 6" xfId="394"/>
    <cellStyle name="Fountain Input 6 6 2" xfId="3484"/>
    <cellStyle name="Fountain Input 6 6 2 2" xfId="6345"/>
    <cellStyle name="Fountain Input 6 6 2 2 2" xfId="6610"/>
    <cellStyle name="Fountain Input 6 6 2 2 2 2" xfId="18184"/>
    <cellStyle name="Fountain Input 6 6 2 2 2_4F" xfId="18183"/>
    <cellStyle name="Fountain Input 6 6 2 2 3" xfId="18185"/>
    <cellStyle name="Fountain Input 6 6 2 2_4F" xfId="18182"/>
    <cellStyle name="Fountain Input 6 6 2 3" xfId="18186"/>
    <cellStyle name="Fountain Input 6 6 2_4F" xfId="18181"/>
    <cellStyle name="Fountain Input 6 6 3" xfId="6102"/>
    <cellStyle name="Fountain Input 6 6 3 2" xfId="10280"/>
    <cellStyle name="Fountain Input 6 6 3 2 2" xfId="18189"/>
    <cellStyle name="Fountain Input 6 6 3 2_4F" xfId="18188"/>
    <cellStyle name="Fountain Input 6 6 3 3" xfId="18190"/>
    <cellStyle name="Fountain Input 6 6 3_4F" xfId="18187"/>
    <cellStyle name="Fountain Input 6 6 4" xfId="18191"/>
    <cellStyle name="Fountain Input 6 6_4F" xfId="18180"/>
    <cellStyle name="Fountain Input 6 7" xfId="660"/>
    <cellStyle name="Fountain Input 6 7 2" xfId="3715"/>
    <cellStyle name="Fountain Input 6 7 2 2" xfId="6367"/>
    <cellStyle name="Fountain Input 6 7 2 2 2" xfId="11545"/>
    <cellStyle name="Fountain Input 6 7 2 2 2 2" xfId="18196"/>
    <cellStyle name="Fountain Input 6 7 2 2 2_4F" xfId="18195"/>
    <cellStyle name="Fountain Input 6 7 2 2 3" xfId="18197"/>
    <cellStyle name="Fountain Input 6 7 2 2_4F" xfId="18194"/>
    <cellStyle name="Fountain Input 6 7 2 3" xfId="18198"/>
    <cellStyle name="Fountain Input 6 7 2_4F" xfId="18193"/>
    <cellStyle name="Fountain Input 6 7 3" xfId="6138"/>
    <cellStyle name="Fountain Input 6 7 3 2" xfId="10424"/>
    <cellStyle name="Fountain Input 6 7 3 2 2" xfId="18201"/>
    <cellStyle name="Fountain Input 6 7 3 2_4F" xfId="18200"/>
    <cellStyle name="Fountain Input 6 7 3 3" xfId="18202"/>
    <cellStyle name="Fountain Input 6 7 3_4F" xfId="18199"/>
    <cellStyle name="Fountain Input 6 7 4" xfId="18203"/>
    <cellStyle name="Fountain Input 6 7_4F" xfId="18192"/>
    <cellStyle name="Fountain Input 6 8" xfId="935"/>
    <cellStyle name="Fountain Input 6 8 2" xfId="3990"/>
    <cellStyle name="Fountain Input 6 8 2 2" xfId="6403"/>
    <cellStyle name="Fountain Input 6 8 2 2 2" xfId="10296"/>
    <cellStyle name="Fountain Input 6 8 2 2 2 2" xfId="18208"/>
    <cellStyle name="Fountain Input 6 8 2 2 2_4F" xfId="18207"/>
    <cellStyle name="Fountain Input 6 8 2 2 3" xfId="18209"/>
    <cellStyle name="Fountain Input 6 8 2 2_4F" xfId="18206"/>
    <cellStyle name="Fountain Input 6 8 2 3" xfId="18210"/>
    <cellStyle name="Fountain Input 6 8 2_4F" xfId="18205"/>
    <cellStyle name="Fountain Input 6 8 3" xfId="6174"/>
    <cellStyle name="Fountain Input 6 8 3 2" xfId="11913"/>
    <cellStyle name="Fountain Input 6 8 3 2 2" xfId="18213"/>
    <cellStyle name="Fountain Input 6 8 3 2_4F" xfId="18212"/>
    <cellStyle name="Fountain Input 6 8 3 3" xfId="18214"/>
    <cellStyle name="Fountain Input 6 8 3_4F" xfId="18211"/>
    <cellStyle name="Fountain Input 6 8 4" xfId="18215"/>
    <cellStyle name="Fountain Input 6 8_4F" xfId="18204"/>
    <cellStyle name="Fountain Input 6 9" xfId="1186"/>
    <cellStyle name="Fountain Input 6 9 2" xfId="4241"/>
    <cellStyle name="Fountain Input 6 9 2 2" xfId="6439"/>
    <cellStyle name="Fountain Input 6 9 2 2 2" xfId="12021"/>
    <cellStyle name="Fountain Input 6 9 2 2 2 2" xfId="18220"/>
    <cellStyle name="Fountain Input 6 9 2 2 2_4F" xfId="18219"/>
    <cellStyle name="Fountain Input 6 9 2 2 3" xfId="18221"/>
    <cellStyle name="Fountain Input 6 9 2 2_4F" xfId="18218"/>
    <cellStyle name="Fountain Input 6 9 2 3" xfId="18222"/>
    <cellStyle name="Fountain Input 6 9 2_4F" xfId="18217"/>
    <cellStyle name="Fountain Input 6 9 3" xfId="6210"/>
    <cellStyle name="Fountain Input 6 9 3 2" xfId="10118"/>
    <cellStyle name="Fountain Input 6 9 3 2 2" xfId="18225"/>
    <cellStyle name="Fountain Input 6 9 3 2_4F" xfId="18224"/>
    <cellStyle name="Fountain Input 6 9 3 3" xfId="18226"/>
    <cellStyle name="Fountain Input 6 9 3_4F" xfId="18223"/>
    <cellStyle name="Fountain Input 6 9 4" xfId="18227"/>
    <cellStyle name="Fountain Input 6 9_4F" xfId="18216"/>
    <cellStyle name="Fountain Input 6_4F" xfId="17856"/>
    <cellStyle name="Fountain Input 7" xfId="299"/>
    <cellStyle name="Fountain Input 7 10" xfId="1468"/>
    <cellStyle name="Fountain Input 7 10 2" xfId="4523"/>
    <cellStyle name="Fountain Input 7 10 2 2" xfId="6481"/>
    <cellStyle name="Fountain Input 7 10 2 2 2" xfId="11772"/>
    <cellStyle name="Fountain Input 7 10 2 2 2 2" xfId="18233"/>
    <cellStyle name="Fountain Input 7 10 2 2 2_4F" xfId="18232"/>
    <cellStyle name="Fountain Input 7 10 2 2 3" xfId="18234"/>
    <cellStyle name="Fountain Input 7 10 2 2_4F" xfId="18231"/>
    <cellStyle name="Fountain Input 7 10 2 3" xfId="18235"/>
    <cellStyle name="Fountain Input 7 10 2_4F" xfId="18230"/>
    <cellStyle name="Fountain Input 7 10 3" xfId="6252"/>
    <cellStyle name="Fountain Input 7 10 3 2" xfId="8005"/>
    <cellStyle name="Fountain Input 7 10 3 2 2" xfId="18238"/>
    <cellStyle name="Fountain Input 7 10 3 2_4F" xfId="18237"/>
    <cellStyle name="Fountain Input 7 10 3 3" xfId="18239"/>
    <cellStyle name="Fountain Input 7 10 3_4F" xfId="18236"/>
    <cellStyle name="Fountain Input 7 10 4" xfId="18240"/>
    <cellStyle name="Fountain Input 7 10_4F" xfId="18229"/>
    <cellStyle name="Fountain Input 7 11" xfId="1719"/>
    <cellStyle name="Fountain Input 7 11 2" xfId="4774"/>
    <cellStyle name="Fountain Input 7 11 2 2" xfId="6517"/>
    <cellStyle name="Fountain Input 7 11 2 2 2" xfId="10654"/>
    <cellStyle name="Fountain Input 7 11 2 2 2 2" xfId="18245"/>
    <cellStyle name="Fountain Input 7 11 2 2 2_4F" xfId="18244"/>
    <cellStyle name="Fountain Input 7 11 2 2 3" xfId="18246"/>
    <cellStyle name="Fountain Input 7 11 2 2_4F" xfId="18243"/>
    <cellStyle name="Fountain Input 7 11 2 3" xfId="18247"/>
    <cellStyle name="Fountain Input 7 11 2_4F" xfId="18242"/>
    <cellStyle name="Fountain Input 7 11 3" xfId="6288"/>
    <cellStyle name="Fountain Input 7 11 3 2" xfId="12535"/>
    <cellStyle name="Fountain Input 7 11 3 2 2" xfId="18250"/>
    <cellStyle name="Fountain Input 7 11 3 2_4F" xfId="18249"/>
    <cellStyle name="Fountain Input 7 11 3 3" xfId="18251"/>
    <cellStyle name="Fountain Input 7 11 3_4F" xfId="18248"/>
    <cellStyle name="Fountain Input 7 11 4" xfId="18252"/>
    <cellStyle name="Fountain Input 7 11_4F" xfId="18241"/>
    <cellStyle name="Fountain Input 7 12" xfId="2346"/>
    <cellStyle name="Fountain Input 7 12 2" xfId="6332"/>
    <cellStyle name="Fountain Input 7 12 2 2" xfId="6645"/>
    <cellStyle name="Fountain Input 7 12 2 2 2" xfId="18256"/>
    <cellStyle name="Fountain Input 7 12 2 2_4F" xfId="18255"/>
    <cellStyle name="Fountain Input 7 12 2 3" xfId="18257"/>
    <cellStyle name="Fountain Input 7 12 2_4F" xfId="18254"/>
    <cellStyle name="Fountain Input 7 12 3" xfId="18258"/>
    <cellStyle name="Fountain Input 7 12_4F" xfId="18253"/>
    <cellStyle name="Fountain Input 7 13" xfId="6100"/>
    <cellStyle name="Fountain Input 7 13 2" xfId="12512"/>
    <cellStyle name="Fountain Input 7 13 2 2" xfId="18261"/>
    <cellStyle name="Fountain Input 7 13 2_4F" xfId="18260"/>
    <cellStyle name="Fountain Input 7 13 3" xfId="18262"/>
    <cellStyle name="Fountain Input 7 13_4F" xfId="18259"/>
    <cellStyle name="Fountain Input 7 14" xfId="18263"/>
    <cellStyle name="Fountain Input 7 2" xfId="479"/>
    <cellStyle name="Fountain Input 7 2 2" xfId="744"/>
    <cellStyle name="Fountain Input 7 2 2 2" xfId="3799"/>
    <cellStyle name="Fountain Input 7 2 2 2 2" xfId="6380"/>
    <cellStyle name="Fountain Input 7 2 2 2 2 2" xfId="7067"/>
    <cellStyle name="Fountain Input 7 2 2 2 2 2 2" xfId="18269"/>
    <cellStyle name="Fountain Input 7 2 2 2 2 2_4F" xfId="18268"/>
    <cellStyle name="Fountain Input 7 2 2 2 2 3" xfId="18270"/>
    <cellStyle name="Fountain Input 7 2 2 2 2_4F" xfId="18267"/>
    <cellStyle name="Fountain Input 7 2 2 2 3" xfId="18271"/>
    <cellStyle name="Fountain Input 7 2 2 2_4F" xfId="18266"/>
    <cellStyle name="Fountain Input 7 2 2 3" xfId="6151"/>
    <cellStyle name="Fountain Input 7 2 2 3 2" xfId="6643"/>
    <cellStyle name="Fountain Input 7 2 2 3 2 2" xfId="18274"/>
    <cellStyle name="Fountain Input 7 2 2 3 2_4F" xfId="18273"/>
    <cellStyle name="Fountain Input 7 2 2 3 3" xfId="18275"/>
    <cellStyle name="Fountain Input 7 2 2 3_4F" xfId="18272"/>
    <cellStyle name="Fountain Input 7 2 2 4" xfId="18276"/>
    <cellStyle name="Fountain Input 7 2 2_4F" xfId="18265"/>
    <cellStyle name="Fountain Input 7 2 3" xfId="1018"/>
    <cellStyle name="Fountain Input 7 2 3 2" xfId="4073"/>
    <cellStyle name="Fountain Input 7 2 3 2 2" xfId="6416"/>
    <cellStyle name="Fountain Input 7 2 3 2 2 2" xfId="7593"/>
    <cellStyle name="Fountain Input 7 2 3 2 2 2 2" xfId="18281"/>
    <cellStyle name="Fountain Input 7 2 3 2 2 2_4F" xfId="18280"/>
    <cellStyle name="Fountain Input 7 2 3 2 2 3" xfId="18282"/>
    <cellStyle name="Fountain Input 7 2 3 2 2_4F" xfId="18279"/>
    <cellStyle name="Fountain Input 7 2 3 2 3" xfId="18283"/>
    <cellStyle name="Fountain Input 7 2 3 2_4F" xfId="18278"/>
    <cellStyle name="Fountain Input 7 2 3 3" xfId="6187"/>
    <cellStyle name="Fountain Input 7 2 3 3 2" xfId="10816"/>
    <cellStyle name="Fountain Input 7 2 3 3 2 2" xfId="18286"/>
    <cellStyle name="Fountain Input 7 2 3 3 2_4F" xfId="18285"/>
    <cellStyle name="Fountain Input 7 2 3 3 3" xfId="18287"/>
    <cellStyle name="Fountain Input 7 2 3 3_4F" xfId="18284"/>
    <cellStyle name="Fountain Input 7 2 3 4" xfId="18288"/>
    <cellStyle name="Fountain Input 7 2 3_4F" xfId="18277"/>
    <cellStyle name="Fountain Input 7 2 4" xfId="1268"/>
    <cellStyle name="Fountain Input 7 2 4 2" xfId="4323"/>
    <cellStyle name="Fountain Input 7 2 4 2 2" xfId="6452"/>
    <cellStyle name="Fountain Input 7 2 4 2 2 2" xfId="6627"/>
    <cellStyle name="Fountain Input 7 2 4 2 2 2 2" xfId="18293"/>
    <cellStyle name="Fountain Input 7 2 4 2 2 2_4F" xfId="18292"/>
    <cellStyle name="Fountain Input 7 2 4 2 2 3" xfId="18294"/>
    <cellStyle name="Fountain Input 7 2 4 2 2_4F" xfId="18291"/>
    <cellStyle name="Fountain Input 7 2 4 2 3" xfId="18295"/>
    <cellStyle name="Fountain Input 7 2 4 2_4F" xfId="18290"/>
    <cellStyle name="Fountain Input 7 2 4 3" xfId="6223"/>
    <cellStyle name="Fountain Input 7 2 4 3 2" xfId="6959"/>
    <cellStyle name="Fountain Input 7 2 4 3 2 2" xfId="18298"/>
    <cellStyle name="Fountain Input 7 2 4 3 2_4F" xfId="18297"/>
    <cellStyle name="Fountain Input 7 2 4 3 3" xfId="18299"/>
    <cellStyle name="Fountain Input 7 2 4 3_4F" xfId="18296"/>
    <cellStyle name="Fountain Input 7 2 4 4" xfId="18300"/>
    <cellStyle name="Fountain Input 7 2 4_4F" xfId="18289"/>
    <cellStyle name="Fountain Input 7 2 5" xfId="1523"/>
    <cellStyle name="Fountain Input 7 2 5 2" xfId="4578"/>
    <cellStyle name="Fountain Input 7 2 5 2 2" xfId="6488"/>
    <cellStyle name="Fountain Input 7 2 5 2 2 2" xfId="7646"/>
    <cellStyle name="Fountain Input 7 2 5 2 2 2 2" xfId="18305"/>
    <cellStyle name="Fountain Input 7 2 5 2 2 2_4F" xfId="18304"/>
    <cellStyle name="Fountain Input 7 2 5 2 2 3" xfId="18306"/>
    <cellStyle name="Fountain Input 7 2 5 2 2_4F" xfId="18303"/>
    <cellStyle name="Fountain Input 7 2 5 2 3" xfId="18307"/>
    <cellStyle name="Fountain Input 7 2 5 2_4F" xfId="18302"/>
    <cellStyle name="Fountain Input 7 2 5 3" xfId="6259"/>
    <cellStyle name="Fountain Input 7 2 5 3 2" xfId="11841"/>
    <cellStyle name="Fountain Input 7 2 5 3 2 2" xfId="18310"/>
    <cellStyle name="Fountain Input 7 2 5 3 2_4F" xfId="18309"/>
    <cellStyle name="Fountain Input 7 2 5 3 3" xfId="18311"/>
    <cellStyle name="Fountain Input 7 2 5 3_4F" xfId="18308"/>
    <cellStyle name="Fountain Input 7 2 5 4" xfId="18312"/>
    <cellStyle name="Fountain Input 7 2 5_4F" xfId="18301"/>
    <cellStyle name="Fountain Input 7 2 6" xfId="1774"/>
    <cellStyle name="Fountain Input 7 2 6 2" xfId="4829"/>
    <cellStyle name="Fountain Input 7 2 6 2 2" xfId="6524"/>
    <cellStyle name="Fountain Input 7 2 6 2 2 2" xfId="10803"/>
    <cellStyle name="Fountain Input 7 2 6 2 2 2 2" xfId="18317"/>
    <cellStyle name="Fountain Input 7 2 6 2 2 2_4F" xfId="18316"/>
    <cellStyle name="Fountain Input 7 2 6 2 2 3" xfId="18318"/>
    <cellStyle name="Fountain Input 7 2 6 2 2_4F" xfId="18315"/>
    <cellStyle name="Fountain Input 7 2 6 2 3" xfId="18319"/>
    <cellStyle name="Fountain Input 7 2 6 2_4F" xfId="18314"/>
    <cellStyle name="Fountain Input 7 2 6 3" xfId="6295"/>
    <cellStyle name="Fountain Input 7 2 6 3 2" xfId="6873"/>
    <cellStyle name="Fountain Input 7 2 6 3 2 2" xfId="18322"/>
    <cellStyle name="Fountain Input 7 2 6 3 2_4F" xfId="18321"/>
    <cellStyle name="Fountain Input 7 2 6 3 3" xfId="18323"/>
    <cellStyle name="Fountain Input 7 2 6 3_4F" xfId="18320"/>
    <cellStyle name="Fountain Input 7 2 6 4" xfId="18324"/>
    <cellStyle name="Fountain Input 7 2 6_4F" xfId="18313"/>
    <cellStyle name="Fountain Input 7 2 7" xfId="1947"/>
    <cellStyle name="Fountain Input 7 2 7 2" xfId="6321"/>
    <cellStyle name="Fountain Input 7 2 7 2 2" xfId="7121"/>
    <cellStyle name="Fountain Input 7 2 7 2 2 2" xfId="18328"/>
    <cellStyle name="Fountain Input 7 2 7 2 2_4F" xfId="18327"/>
    <cellStyle name="Fountain Input 7 2 7 2 3" xfId="18329"/>
    <cellStyle name="Fountain Input 7 2 7 2_4F" xfId="18326"/>
    <cellStyle name="Fountain Input 7 2 7 3" xfId="18330"/>
    <cellStyle name="Fountain Input 7 2 7_4F" xfId="18325"/>
    <cellStyle name="Fountain Input 7 2 8" xfId="6115"/>
    <cellStyle name="Fountain Input 7 2 8 2" xfId="8152"/>
    <cellStyle name="Fountain Input 7 2 8 2 2" xfId="18333"/>
    <cellStyle name="Fountain Input 7 2 8 2_4F" xfId="18332"/>
    <cellStyle name="Fountain Input 7 2 8 3" xfId="18334"/>
    <cellStyle name="Fountain Input 7 2 8_4F" xfId="18331"/>
    <cellStyle name="Fountain Input 7 2 9" xfId="18335"/>
    <cellStyle name="Fountain Input 7 2_4F" xfId="18264"/>
    <cellStyle name="Fountain Input 7 3" xfId="523"/>
    <cellStyle name="Fountain Input 7 3 2" xfId="788"/>
    <cellStyle name="Fountain Input 7 3 2 2" xfId="3843"/>
    <cellStyle name="Fountain Input 7 3 2 2 2" xfId="6387"/>
    <cellStyle name="Fountain Input 7 3 2 2 2 2" xfId="12479"/>
    <cellStyle name="Fountain Input 7 3 2 2 2 2 2" xfId="18341"/>
    <cellStyle name="Fountain Input 7 3 2 2 2 2_4F" xfId="18340"/>
    <cellStyle name="Fountain Input 7 3 2 2 2 3" xfId="18342"/>
    <cellStyle name="Fountain Input 7 3 2 2 2_4F" xfId="18339"/>
    <cellStyle name="Fountain Input 7 3 2 2 3" xfId="18343"/>
    <cellStyle name="Fountain Input 7 3 2 2_4F" xfId="18338"/>
    <cellStyle name="Fountain Input 7 3 2 3" xfId="6158"/>
    <cellStyle name="Fountain Input 7 3 2 3 2" xfId="7246"/>
    <cellStyle name="Fountain Input 7 3 2 3 2 2" xfId="18346"/>
    <cellStyle name="Fountain Input 7 3 2 3 2_4F" xfId="18345"/>
    <cellStyle name="Fountain Input 7 3 2 3 3" xfId="18347"/>
    <cellStyle name="Fountain Input 7 3 2 3_4F" xfId="18344"/>
    <cellStyle name="Fountain Input 7 3 2 4" xfId="18348"/>
    <cellStyle name="Fountain Input 7 3 2_4F" xfId="18337"/>
    <cellStyle name="Fountain Input 7 3 3" xfId="1062"/>
    <cellStyle name="Fountain Input 7 3 3 2" xfId="4117"/>
    <cellStyle name="Fountain Input 7 3 3 2 2" xfId="6423"/>
    <cellStyle name="Fountain Input 7 3 3 2 2 2" xfId="7378"/>
    <cellStyle name="Fountain Input 7 3 3 2 2 2 2" xfId="18353"/>
    <cellStyle name="Fountain Input 7 3 3 2 2 2_4F" xfId="18352"/>
    <cellStyle name="Fountain Input 7 3 3 2 2 3" xfId="18354"/>
    <cellStyle name="Fountain Input 7 3 3 2 2_4F" xfId="18351"/>
    <cellStyle name="Fountain Input 7 3 3 2 3" xfId="18355"/>
    <cellStyle name="Fountain Input 7 3 3 2_4F" xfId="18350"/>
    <cellStyle name="Fountain Input 7 3 3 3" xfId="6194"/>
    <cellStyle name="Fountain Input 7 3 3 3 2" xfId="10323"/>
    <cellStyle name="Fountain Input 7 3 3 3 2 2" xfId="18358"/>
    <cellStyle name="Fountain Input 7 3 3 3 2_4F" xfId="18357"/>
    <cellStyle name="Fountain Input 7 3 3 3 3" xfId="18359"/>
    <cellStyle name="Fountain Input 7 3 3 3_4F" xfId="18356"/>
    <cellStyle name="Fountain Input 7 3 3 4" xfId="18360"/>
    <cellStyle name="Fountain Input 7 3 3_4F" xfId="18349"/>
    <cellStyle name="Fountain Input 7 3 4" xfId="1312"/>
    <cellStyle name="Fountain Input 7 3 4 2" xfId="4367"/>
    <cellStyle name="Fountain Input 7 3 4 2 2" xfId="6459"/>
    <cellStyle name="Fountain Input 7 3 4 2 2 2" xfId="12628"/>
    <cellStyle name="Fountain Input 7 3 4 2 2 2 2" xfId="18365"/>
    <cellStyle name="Fountain Input 7 3 4 2 2 2_4F" xfId="18364"/>
    <cellStyle name="Fountain Input 7 3 4 2 2 3" xfId="18366"/>
    <cellStyle name="Fountain Input 7 3 4 2 2_4F" xfId="18363"/>
    <cellStyle name="Fountain Input 7 3 4 2 3" xfId="18367"/>
    <cellStyle name="Fountain Input 7 3 4 2_4F" xfId="18362"/>
    <cellStyle name="Fountain Input 7 3 4 3" xfId="6230"/>
    <cellStyle name="Fountain Input 7 3 4 3 2" xfId="6564"/>
    <cellStyle name="Fountain Input 7 3 4 3 2 2" xfId="18370"/>
    <cellStyle name="Fountain Input 7 3 4 3 2_4F" xfId="18369"/>
    <cellStyle name="Fountain Input 7 3 4 3 3" xfId="18371"/>
    <cellStyle name="Fountain Input 7 3 4 3_4F" xfId="18368"/>
    <cellStyle name="Fountain Input 7 3 4 4" xfId="18372"/>
    <cellStyle name="Fountain Input 7 3 4_4F" xfId="18361"/>
    <cellStyle name="Fountain Input 7 3 5" xfId="1567"/>
    <cellStyle name="Fountain Input 7 3 5 2" xfId="4622"/>
    <cellStyle name="Fountain Input 7 3 5 2 2" xfId="6495"/>
    <cellStyle name="Fountain Input 7 3 5 2 2 2" xfId="8259"/>
    <cellStyle name="Fountain Input 7 3 5 2 2 2 2" xfId="18377"/>
    <cellStyle name="Fountain Input 7 3 5 2 2 2_4F" xfId="18376"/>
    <cellStyle name="Fountain Input 7 3 5 2 2 3" xfId="18378"/>
    <cellStyle name="Fountain Input 7 3 5 2 2_4F" xfId="18375"/>
    <cellStyle name="Fountain Input 7 3 5 2 3" xfId="18379"/>
    <cellStyle name="Fountain Input 7 3 5 2_4F" xfId="18374"/>
    <cellStyle name="Fountain Input 7 3 5 3" xfId="6266"/>
    <cellStyle name="Fountain Input 7 3 5 3 2" xfId="7781"/>
    <cellStyle name="Fountain Input 7 3 5 3 2 2" xfId="18382"/>
    <cellStyle name="Fountain Input 7 3 5 3 2_4F" xfId="18381"/>
    <cellStyle name="Fountain Input 7 3 5 3 3" xfId="18383"/>
    <cellStyle name="Fountain Input 7 3 5 3_4F" xfId="18380"/>
    <cellStyle name="Fountain Input 7 3 5 4" xfId="18384"/>
    <cellStyle name="Fountain Input 7 3 5_4F" xfId="18373"/>
    <cellStyle name="Fountain Input 7 3 6" xfId="1818"/>
    <cellStyle name="Fountain Input 7 3 6 2" xfId="4873"/>
    <cellStyle name="Fountain Input 7 3 6 2 2" xfId="6531"/>
    <cellStyle name="Fountain Input 7 3 6 2 2 2" xfId="7522"/>
    <cellStyle name="Fountain Input 7 3 6 2 2 2 2" xfId="18389"/>
    <cellStyle name="Fountain Input 7 3 6 2 2 2_4F" xfId="18388"/>
    <cellStyle name="Fountain Input 7 3 6 2 2 3" xfId="18390"/>
    <cellStyle name="Fountain Input 7 3 6 2 2_4F" xfId="18387"/>
    <cellStyle name="Fountain Input 7 3 6 2 3" xfId="18391"/>
    <cellStyle name="Fountain Input 7 3 6 2_4F" xfId="18386"/>
    <cellStyle name="Fountain Input 7 3 6 3" xfId="6302"/>
    <cellStyle name="Fountain Input 7 3 6 3 2" xfId="12158"/>
    <cellStyle name="Fountain Input 7 3 6 3 2 2" xfId="18394"/>
    <cellStyle name="Fountain Input 7 3 6 3 2_4F" xfId="18393"/>
    <cellStyle name="Fountain Input 7 3 6 3 3" xfId="18395"/>
    <cellStyle name="Fountain Input 7 3 6 3_4F" xfId="18392"/>
    <cellStyle name="Fountain Input 7 3 6 4" xfId="18396"/>
    <cellStyle name="Fountain Input 7 3 6_4F" xfId="18385"/>
    <cellStyle name="Fountain Input 7 3 7" xfId="3578"/>
    <cellStyle name="Fountain Input 7 3 7 2" xfId="6351"/>
    <cellStyle name="Fountain Input 7 3 7 2 2" xfId="11150"/>
    <cellStyle name="Fountain Input 7 3 7 2 2 2" xfId="18400"/>
    <cellStyle name="Fountain Input 7 3 7 2 2_4F" xfId="18399"/>
    <cellStyle name="Fountain Input 7 3 7 2 3" xfId="18401"/>
    <cellStyle name="Fountain Input 7 3 7 2_4F" xfId="18398"/>
    <cellStyle name="Fountain Input 7 3 7 3" xfId="18402"/>
    <cellStyle name="Fountain Input 7 3 7_4F" xfId="18397"/>
    <cellStyle name="Fountain Input 7 3 8" xfId="6122"/>
    <cellStyle name="Fountain Input 7 3 8 2" xfId="12144"/>
    <cellStyle name="Fountain Input 7 3 8 2 2" xfId="18405"/>
    <cellStyle name="Fountain Input 7 3 8 2_4F" xfId="18404"/>
    <cellStyle name="Fountain Input 7 3 8 3" xfId="18406"/>
    <cellStyle name="Fountain Input 7 3 8_4F" xfId="18403"/>
    <cellStyle name="Fountain Input 7 3 9" xfId="18407"/>
    <cellStyle name="Fountain Input 7 3_4F" xfId="18336"/>
    <cellStyle name="Fountain Input 7 4" xfId="567"/>
    <cellStyle name="Fountain Input 7 4 2" xfId="832"/>
    <cellStyle name="Fountain Input 7 4 2 2" xfId="3887"/>
    <cellStyle name="Fountain Input 7 4 2 2 2" xfId="6394"/>
    <cellStyle name="Fountain Input 7 4 2 2 2 2" xfId="11833"/>
    <cellStyle name="Fountain Input 7 4 2 2 2 2 2" xfId="18413"/>
    <cellStyle name="Fountain Input 7 4 2 2 2 2_4F" xfId="18412"/>
    <cellStyle name="Fountain Input 7 4 2 2 2 3" xfId="18414"/>
    <cellStyle name="Fountain Input 7 4 2 2 2_4F" xfId="18411"/>
    <cellStyle name="Fountain Input 7 4 2 2 3" xfId="18415"/>
    <cellStyle name="Fountain Input 7 4 2 2_4F" xfId="18410"/>
    <cellStyle name="Fountain Input 7 4 2 3" xfId="6165"/>
    <cellStyle name="Fountain Input 7 4 2 3 2" xfId="10610"/>
    <cellStyle name="Fountain Input 7 4 2 3 2 2" xfId="18418"/>
    <cellStyle name="Fountain Input 7 4 2 3 2_4F" xfId="18417"/>
    <cellStyle name="Fountain Input 7 4 2 3 3" xfId="18419"/>
    <cellStyle name="Fountain Input 7 4 2 3_4F" xfId="18416"/>
    <cellStyle name="Fountain Input 7 4 2 4" xfId="18420"/>
    <cellStyle name="Fountain Input 7 4 2_4F" xfId="18409"/>
    <cellStyle name="Fountain Input 7 4 3" xfId="1106"/>
    <cellStyle name="Fountain Input 7 4 3 2" xfId="4161"/>
    <cellStyle name="Fountain Input 7 4 3 2 2" xfId="6430"/>
    <cellStyle name="Fountain Input 7 4 3 2 2 2" xfId="8327"/>
    <cellStyle name="Fountain Input 7 4 3 2 2 2 2" xfId="18425"/>
    <cellStyle name="Fountain Input 7 4 3 2 2 2_4F" xfId="18424"/>
    <cellStyle name="Fountain Input 7 4 3 2 2 3" xfId="18426"/>
    <cellStyle name="Fountain Input 7 4 3 2 2_4F" xfId="18423"/>
    <cellStyle name="Fountain Input 7 4 3 2 3" xfId="18427"/>
    <cellStyle name="Fountain Input 7 4 3 2_4F" xfId="18422"/>
    <cellStyle name="Fountain Input 7 4 3 3" xfId="6201"/>
    <cellStyle name="Fountain Input 7 4 3 3 2" xfId="12193"/>
    <cellStyle name="Fountain Input 7 4 3 3 2 2" xfId="18430"/>
    <cellStyle name="Fountain Input 7 4 3 3 2_4F" xfId="18429"/>
    <cellStyle name="Fountain Input 7 4 3 3 3" xfId="18431"/>
    <cellStyle name="Fountain Input 7 4 3 3_4F" xfId="18428"/>
    <cellStyle name="Fountain Input 7 4 3 4" xfId="18432"/>
    <cellStyle name="Fountain Input 7 4 3_4F" xfId="18421"/>
    <cellStyle name="Fountain Input 7 4 4" xfId="1356"/>
    <cellStyle name="Fountain Input 7 4 4 2" xfId="4411"/>
    <cellStyle name="Fountain Input 7 4 4 2 2" xfId="6466"/>
    <cellStyle name="Fountain Input 7 4 4 2 2 2" xfId="7302"/>
    <cellStyle name="Fountain Input 7 4 4 2 2 2 2" xfId="18437"/>
    <cellStyle name="Fountain Input 7 4 4 2 2 2_4F" xfId="18436"/>
    <cellStyle name="Fountain Input 7 4 4 2 2 3" xfId="18438"/>
    <cellStyle name="Fountain Input 7 4 4 2 2_4F" xfId="18435"/>
    <cellStyle name="Fountain Input 7 4 4 2 3" xfId="18439"/>
    <cellStyle name="Fountain Input 7 4 4 2_4F" xfId="18434"/>
    <cellStyle name="Fountain Input 7 4 4 3" xfId="6237"/>
    <cellStyle name="Fountain Input 7 4 4 3 2" xfId="11107"/>
    <cellStyle name="Fountain Input 7 4 4 3 2 2" xfId="18442"/>
    <cellStyle name="Fountain Input 7 4 4 3 2_4F" xfId="18441"/>
    <cellStyle name="Fountain Input 7 4 4 3 3" xfId="18443"/>
    <cellStyle name="Fountain Input 7 4 4 3_4F" xfId="18440"/>
    <cellStyle name="Fountain Input 7 4 4 4" xfId="18444"/>
    <cellStyle name="Fountain Input 7 4 4_4F" xfId="18433"/>
    <cellStyle name="Fountain Input 7 4 5" xfId="1611"/>
    <cellStyle name="Fountain Input 7 4 5 2" xfId="4666"/>
    <cellStyle name="Fountain Input 7 4 5 2 2" xfId="6502"/>
    <cellStyle name="Fountain Input 7 4 5 2 2 2" xfId="10057"/>
    <cellStyle name="Fountain Input 7 4 5 2 2 2 2" xfId="18449"/>
    <cellStyle name="Fountain Input 7 4 5 2 2 2_4F" xfId="18448"/>
    <cellStyle name="Fountain Input 7 4 5 2 2 3" xfId="18450"/>
    <cellStyle name="Fountain Input 7 4 5 2 2_4F" xfId="18447"/>
    <cellStyle name="Fountain Input 7 4 5 2 3" xfId="18451"/>
    <cellStyle name="Fountain Input 7 4 5 2_4F" xfId="18446"/>
    <cellStyle name="Fountain Input 7 4 5 3" xfId="6273"/>
    <cellStyle name="Fountain Input 7 4 5 3 2" xfId="6871"/>
    <cellStyle name="Fountain Input 7 4 5 3 2 2" xfId="18454"/>
    <cellStyle name="Fountain Input 7 4 5 3 2_4F" xfId="18453"/>
    <cellStyle name="Fountain Input 7 4 5 3 3" xfId="18455"/>
    <cellStyle name="Fountain Input 7 4 5 3_4F" xfId="18452"/>
    <cellStyle name="Fountain Input 7 4 5 4" xfId="18456"/>
    <cellStyle name="Fountain Input 7 4 5_4F" xfId="18445"/>
    <cellStyle name="Fountain Input 7 4 6" xfId="1862"/>
    <cellStyle name="Fountain Input 7 4 6 2" xfId="4917"/>
    <cellStyle name="Fountain Input 7 4 6 2 2" xfId="6538"/>
    <cellStyle name="Fountain Input 7 4 6 2 2 2" xfId="11401"/>
    <cellStyle name="Fountain Input 7 4 6 2 2 2 2" xfId="18461"/>
    <cellStyle name="Fountain Input 7 4 6 2 2 2_4F" xfId="18460"/>
    <cellStyle name="Fountain Input 7 4 6 2 2 3" xfId="18462"/>
    <cellStyle name="Fountain Input 7 4 6 2 2_4F" xfId="18459"/>
    <cellStyle name="Fountain Input 7 4 6 2 3" xfId="18463"/>
    <cellStyle name="Fountain Input 7 4 6 2_4F" xfId="18458"/>
    <cellStyle name="Fountain Input 7 4 6 3" xfId="6309"/>
    <cellStyle name="Fountain Input 7 4 6 3 2" xfId="10859"/>
    <cellStyle name="Fountain Input 7 4 6 3 2 2" xfId="18466"/>
    <cellStyle name="Fountain Input 7 4 6 3 2_4F" xfId="18465"/>
    <cellStyle name="Fountain Input 7 4 6 3 3" xfId="18467"/>
    <cellStyle name="Fountain Input 7 4 6 3_4F" xfId="18464"/>
    <cellStyle name="Fountain Input 7 4 6 4" xfId="18468"/>
    <cellStyle name="Fountain Input 7 4 6_4F" xfId="18457"/>
    <cellStyle name="Fountain Input 7 4 7" xfId="3622"/>
    <cellStyle name="Fountain Input 7 4 7 2" xfId="6358"/>
    <cellStyle name="Fountain Input 7 4 7 2 2" xfId="6752"/>
    <cellStyle name="Fountain Input 7 4 7 2 2 2" xfId="18472"/>
    <cellStyle name="Fountain Input 7 4 7 2 2_4F" xfId="18471"/>
    <cellStyle name="Fountain Input 7 4 7 2 3" xfId="18473"/>
    <cellStyle name="Fountain Input 7 4 7 2_4F" xfId="18470"/>
    <cellStyle name="Fountain Input 7 4 7 3" xfId="18474"/>
    <cellStyle name="Fountain Input 7 4 7_4F" xfId="18469"/>
    <cellStyle name="Fountain Input 7 4 8" xfId="6129"/>
    <cellStyle name="Fountain Input 7 4 8 2" xfId="10158"/>
    <cellStyle name="Fountain Input 7 4 8 2 2" xfId="18477"/>
    <cellStyle name="Fountain Input 7 4 8 2_4F" xfId="18476"/>
    <cellStyle name="Fountain Input 7 4 8 3" xfId="18478"/>
    <cellStyle name="Fountain Input 7 4 8_4F" xfId="18475"/>
    <cellStyle name="Fountain Input 7 4 9" xfId="18479"/>
    <cellStyle name="Fountain Input 7 4_4F" xfId="18408"/>
    <cellStyle name="Fountain Input 7 5" xfId="609"/>
    <cellStyle name="Fountain Input 7 5 2" xfId="874"/>
    <cellStyle name="Fountain Input 7 5 2 2" xfId="3929"/>
    <cellStyle name="Fountain Input 7 5 2 2 2" xfId="6401"/>
    <cellStyle name="Fountain Input 7 5 2 2 2 2" xfId="10344"/>
    <cellStyle name="Fountain Input 7 5 2 2 2 2 2" xfId="18485"/>
    <cellStyle name="Fountain Input 7 5 2 2 2 2_4F" xfId="18484"/>
    <cellStyle name="Fountain Input 7 5 2 2 2 3" xfId="18486"/>
    <cellStyle name="Fountain Input 7 5 2 2 2_4F" xfId="18483"/>
    <cellStyle name="Fountain Input 7 5 2 2 3" xfId="18487"/>
    <cellStyle name="Fountain Input 7 5 2 2_4F" xfId="18482"/>
    <cellStyle name="Fountain Input 7 5 2 3" xfId="6172"/>
    <cellStyle name="Fountain Input 7 5 2 3 2" xfId="7228"/>
    <cellStyle name="Fountain Input 7 5 2 3 2 2" xfId="18490"/>
    <cellStyle name="Fountain Input 7 5 2 3 2_4F" xfId="18489"/>
    <cellStyle name="Fountain Input 7 5 2 3 3" xfId="18491"/>
    <cellStyle name="Fountain Input 7 5 2 3_4F" xfId="18488"/>
    <cellStyle name="Fountain Input 7 5 2 4" xfId="18492"/>
    <cellStyle name="Fountain Input 7 5 2_4F" xfId="18481"/>
    <cellStyle name="Fountain Input 7 5 3" xfId="1148"/>
    <cellStyle name="Fountain Input 7 5 3 2" xfId="4203"/>
    <cellStyle name="Fountain Input 7 5 3 2 2" xfId="6437"/>
    <cellStyle name="Fountain Input 7 5 3 2 2 2" xfId="10330"/>
    <cellStyle name="Fountain Input 7 5 3 2 2 2 2" xfId="18497"/>
    <cellStyle name="Fountain Input 7 5 3 2 2 2_4F" xfId="18496"/>
    <cellStyle name="Fountain Input 7 5 3 2 2 3" xfId="18498"/>
    <cellStyle name="Fountain Input 7 5 3 2 2_4F" xfId="18495"/>
    <cellStyle name="Fountain Input 7 5 3 2 3" xfId="18499"/>
    <cellStyle name="Fountain Input 7 5 3 2_4F" xfId="18494"/>
    <cellStyle name="Fountain Input 7 5 3 3" xfId="6208"/>
    <cellStyle name="Fountain Input 7 5 3 3 2" xfId="12071"/>
    <cellStyle name="Fountain Input 7 5 3 3 2 2" xfId="18502"/>
    <cellStyle name="Fountain Input 7 5 3 3 2_4F" xfId="18501"/>
    <cellStyle name="Fountain Input 7 5 3 3 3" xfId="18503"/>
    <cellStyle name="Fountain Input 7 5 3 3_4F" xfId="18500"/>
    <cellStyle name="Fountain Input 7 5 3 4" xfId="18504"/>
    <cellStyle name="Fountain Input 7 5 3_4F" xfId="18493"/>
    <cellStyle name="Fountain Input 7 5 4" xfId="1398"/>
    <cellStyle name="Fountain Input 7 5 4 2" xfId="4453"/>
    <cellStyle name="Fountain Input 7 5 4 2 2" xfId="6473"/>
    <cellStyle name="Fountain Input 7 5 4 2 2 2" xfId="6944"/>
    <cellStyle name="Fountain Input 7 5 4 2 2 2 2" xfId="18509"/>
    <cellStyle name="Fountain Input 7 5 4 2 2 2_4F" xfId="18508"/>
    <cellStyle name="Fountain Input 7 5 4 2 2 3" xfId="18510"/>
    <cellStyle name="Fountain Input 7 5 4 2 2_4F" xfId="18507"/>
    <cellStyle name="Fountain Input 7 5 4 2 3" xfId="18511"/>
    <cellStyle name="Fountain Input 7 5 4 2_4F" xfId="18506"/>
    <cellStyle name="Fountain Input 7 5 4 3" xfId="6244"/>
    <cellStyle name="Fountain Input 7 5 4 3 2" xfId="10773"/>
    <cellStyle name="Fountain Input 7 5 4 3 2 2" xfId="18514"/>
    <cellStyle name="Fountain Input 7 5 4 3 2_4F" xfId="18513"/>
    <cellStyle name="Fountain Input 7 5 4 3 3" xfId="18515"/>
    <cellStyle name="Fountain Input 7 5 4 3_4F" xfId="18512"/>
    <cellStyle name="Fountain Input 7 5 4 4" xfId="18516"/>
    <cellStyle name="Fountain Input 7 5 4_4F" xfId="18505"/>
    <cellStyle name="Fountain Input 7 5 5" xfId="1653"/>
    <cellStyle name="Fountain Input 7 5 5 2" xfId="4708"/>
    <cellStyle name="Fountain Input 7 5 5 2 2" xfId="6509"/>
    <cellStyle name="Fountain Input 7 5 5 2 2 2" xfId="8065"/>
    <cellStyle name="Fountain Input 7 5 5 2 2 2 2" xfId="18521"/>
    <cellStyle name="Fountain Input 7 5 5 2 2 2_4F" xfId="18520"/>
    <cellStyle name="Fountain Input 7 5 5 2 2 3" xfId="18522"/>
    <cellStyle name="Fountain Input 7 5 5 2 2_4F" xfId="18519"/>
    <cellStyle name="Fountain Input 7 5 5 2 3" xfId="18523"/>
    <cellStyle name="Fountain Input 7 5 5 2_4F" xfId="18518"/>
    <cellStyle name="Fountain Input 7 5 5 3" xfId="6280"/>
    <cellStyle name="Fountain Input 7 5 5 3 2" xfId="9295"/>
    <cellStyle name="Fountain Input 7 5 5 3 2 2" xfId="18526"/>
    <cellStyle name="Fountain Input 7 5 5 3 2_4F" xfId="18525"/>
    <cellStyle name="Fountain Input 7 5 5 3 3" xfId="18527"/>
    <cellStyle name="Fountain Input 7 5 5 3_4F" xfId="18524"/>
    <cellStyle name="Fountain Input 7 5 5 4" xfId="18528"/>
    <cellStyle name="Fountain Input 7 5 5_4F" xfId="18517"/>
    <cellStyle name="Fountain Input 7 5 6" xfId="1904"/>
    <cellStyle name="Fountain Input 7 5 6 2" xfId="4959"/>
    <cellStyle name="Fountain Input 7 5 6 2 2" xfId="6545"/>
    <cellStyle name="Fountain Input 7 5 6 2 2 2" xfId="12644"/>
    <cellStyle name="Fountain Input 7 5 6 2 2 2 2" xfId="18533"/>
    <cellStyle name="Fountain Input 7 5 6 2 2 2_4F" xfId="18532"/>
    <cellStyle name="Fountain Input 7 5 6 2 2 3" xfId="18534"/>
    <cellStyle name="Fountain Input 7 5 6 2 2_4F" xfId="18531"/>
    <cellStyle name="Fountain Input 7 5 6 2 3" xfId="18535"/>
    <cellStyle name="Fountain Input 7 5 6 2_4F" xfId="18530"/>
    <cellStyle name="Fountain Input 7 5 6 3" xfId="6316"/>
    <cellStyle name="Fountain Input 7 5 6 3 2" xfId="11171"/>
    <cellStyle name="Fountain Input 7 5 6 3 2 2" xfId="18538"/>
    <cellStyle name="Fountain Input 7 5 6 3 2_4F" xfId="18537"/>
    <cellStyle name="Fountain Input 7 5 6 3 3" xfId="18539"/>
    <cellStyle name="Fountain Input 7 5 6 3_4F" xfId="18536"/>
    <cellStyle name="Fountain Input 7 5 6 4" xfId="18540"/>
    <cellStyle name="Fountain Input 7 5 6_4F" xfId="18529"/>
    <cellStyle name="Fountain Input 7 5 7" xfId="3664"/>
    <cellStyle name="Fountain Input 7 5 7 2" xfId="6365"/>
    <cellStyle name="Fountain Input 7 5 7 2 2" xfId="10333"/>
    <cellStyle name="Fountain Input 7 5 7 2 2 2" xfId="18544"/>
    <cellStyle name="Fountain Input 7 5 7 2 2_4F" xfId="18543"/>
    <cellStyle name="Fountain Input 7 5 7 2 3" xfId="18545"/>
    <cellStyle name="Fountain Input 7 5 7 2_4F" xfId="18542"/>
    <cellStyle name="Fountain Input 7 5 7 3" xfId="18546"/>
    <cellStyle name="Fountain Input 7 5 7_4F" xfId="18541"/>
    <cellStyle name="Fountain Input 7 5 8" xfId="6136"/>
    <cellStyle name="Fountain Input 7 5 8 2" xfId="9953"/>
    <cellStyle name="Fountain Input 7 5 8 2 2" xfId="18549"/>
    <cellStyle name="Fountain Input 7 5 8 2_4F" xfId="18548"/>
    <cellStyle name="Fountain Input 7 5 8 3" xfId="18550"/>
    <cellStyle name="Fountain Input 7 5 8_4F" xfId="18547"/>
    <cellStyle name="Fountain Input 7 5 9" xfId="18551"/>
    <cellStyle name="Fountain Input 7 5_4F" xfId="18480"/>
    <cellStyle name="Fountain Input 7 6" xfId="425"/>
    <cellStyle name="Fountain Input 7 6 2" xfId="3479"/>
    <cellStyle name="Fountain Input 7 6 2 2" xfId="6344"/>
    <cellStyle name="Fountain Input 7 6 2 2 2" xfId="10518"/>
    <cellStyle name="Fountain Input 7 6 2 2 2 2" xfId="18556"/>
    <cellStyle name="Fountain Input 7 6 2 2 2_4F" xfId="18555"/>
    <cellStyle name="Fountain Input 7 6 2 2 3" xfId="18557"/>
    <cellStyle name="Fountain Input 7 6 2 2_4F" xfId="18554"/>
    <cellStyle name="Fountain Input 7 6 2 3" xfId="18558"/>
    <cellStyle name="Fountain Input 7 6 2_4F" xfId="18553"/>
    <cellStyle name="Fountain Input 7 6 3" xfId="6108"/>
    <cellStyle name="Fountain Input 7 6 3 2" xfId="12633"/>
    <cellStyle name="Fountain Input 7 6 3 2 2" xfId="18561"/>
    <cellStyle name="Fountain Input 7 6 3 2_4F" xfId="18560"/>
    <cellStyle name="Fountain Input 7 6 3 3" xfId="18562"/>
    <cellStyle name="Fountain Input 7 6 3_4F" xfId="18559"/>
    <cellStyle name="Fountain Input 7 6 4" xfId="18563"/>
    <cellStyle name="Fountain Input 7 6_4F" xfId="18552"/>
    <cellStyle name="Fountain Input 7 7" xfId="689"/>
    <cellStyle name="Fountain Input 7 7 2" xfId="3744"/>
    <cellStyle name="Fountain Input 7 7 2 2" xfId="6373"/>
    <cellStyle name="Fountain Input 7 7 2 2 2" xfId="11344"/>
    <cellStyle name="Fountain Input 7 7 2 2 2 2" xfId="18568"/>
    <cellStyle name="Fountain Input 7 7 2 2 2_4F" xfId="18567"/>
    <cellStyle name="Fountain Input 7 7 2 2 3" xfId="18569"/>
    <cellStyle name="Fountain Input 7 7 2 2_4F" xfId="18566"/>
    <cellStyle name="Fountain Input 7 7 2 3" xfId="18570"/>
    <cellStyle name="Fountain Input 7 7 2_4F" xfId="18565"/>
    <cellStyle name="Fountain Input 7 7 3" xfId="6144"/>
    <cellStyle name="Fountain Input 7 7 3 2" xfId="11961"/>
    <cellStyle name="Fountain Input 7 7 3 2 2" xfId="18573"/>
    <cellStyle name="Fountain Input 7 7 3 2_4F" xfId="18572"/>
    <cellStyle name="Fountain Input 7 7 3 3" xfId="18574"/>
    <cellStyle name="Fountain Input 7 7 3_4F" xfId="18571"/>
    <cellStyle name="Fountain Input 7 7 4" xfId="18575"/>
    <cellStyle name="Fountain Input 7 7_4F" xfId="18564"/>
    <cellStyle name="Fountain Input 7 8" xfId="963"/>
    <cellStyle name="Fountain Input 7 8 2" xfId="4018"/>
    <cellStyle name="Fountain Input 7 8 2 2" xfId="6409"/>
    <cellStyle name="Fountain Input 7 8 2 2 2" xfId="7670"/>
    <cellStyle name="Fountain Input 7 8 2 2 2 2" xfId="18580"/>
    <cellStyle name="Fountain Input 7 8 2 2 2_4F" xfId="18579"/>
    <cellStyle name="Fountain Input 7 8 2 2 3" xfId="18581"/>
    <cellStyle name="Fountain Input 7 8 2 2_4F" xfId="18578"/>
    <cellStyle name="Fountain Input 7 8 2 3" xfId="18582"/>
    <cellStyle name="Fountain Input 7 8 2_4F" xfId="18577"/>
    <cellStyle name="Fountain Input 7 8 3" xfId="6180"/>
    <cellStyle name="Fountain Input 7 8 3 2" xfId="10107"/>
    <cellStyle name="Fountain Input 7 8 3 2 2" xfId="18585"/>
    <cellStyle name="Fountain Input 7 8 3 2_4F" xfId="18584"/>
    <cellStyle name="Fountain Input 7 8 3 3" xfId="18586"/>
    <cellStyle name="Fountain Input 7 8 3_4F" xfId="18583"/>
    <cellStyle name="Fountain Input 7 8 4" xfId="18587"/>
    <cellStyle name="Fountain Input 7 8_4F" xfId="18576"/>
    <cellStyle name="Fountain Input 7 9" xfId="1213"/>
    <cellStyle name="Fountain Input 7 9 2" xfId="4268"/>
    <cellStyle name="Fountain Input 7 9 2 2" xfId="6445"/>
    <cellStyle name="Fountain Input 7 9 2 2 2" xfId="11093"/>
    <cellStyle name="Fountain Input 7 9 2 2 2 2" xfId="18592"/>
    <cellStyle name="Fountain Input 7 9 2 2 2_4F" xfId="18591"/>
    <cellStyle name="Fountain Input 7 9 2 2 3" xfId="18593"/>
    <cellStyle name="Fountain Input 7 9 2 2_4F" xfId="18590"/>
    <cellStyle name="Fountain Input 7 9 2 3" xfId="18594"/>
    <cellStyle name="Fountain Input 7 9 2_4F" xfId="18589"/>
    <cellStyle name="Fountain Input 7 9 3" xfId="6216"/>
    <cellStyle name="Fountain Input 7 9 3 2" xfId="10129"/>
    <cellStyle name="Fountain Input 7 9 3 2 2" xfId="18597"/>
    <cellStyle name="Fountain Input 7 9 3 2_4F" xfId="18596"/>
    <cellStyle name="Fountain Input 7 9 3 3" xfId="18598"/>
    <cellStyle name="Fountain Input 7 9 3_4F" xfId="18595"/>
    <cellStyle name="Fountain Input 7 9 4" xfId="18599"/>
    <cellStyle name="Fountain Input 7 9_4F" xfId="18588"/>
    <cellStyle name="Fountain Input 7_4F" xfId="18228"/>
    <cellStyle name="Fountain Input 8" xfId="288"/>
    <cellStyle name="Fountain Input 8 10" xfId="1454"/>
    <cellStyle name="Fountain Input 8 10 2" xfId="4509"/>
    <cellStyle name="Fountain Input 8 10 2 2" xfId="6480"/>
    <cellStyle name="Fountain Input 8 10 2 2 2" xfId="7033"/>
    <cellStyle name="Fountain Input 8 10 2 2 2 2" xfId="18605"/>
    <cellStyle name="Fountain Input 8 10 2 2 2_4F" xfId="18604"/>
    <cellStyle name="Fountain Input 8 10 2 2 3" xfId="18606"/>
    <cellStyle name="Fountain Input 8 10 2 2_4F" xfId="18603"/>
    <cellStyle name="Fountain Input 8 10 2 3" xfId="18607"/>
    <cellStyle name="Fountain Input 8 10 2_4F" xfId="18602"/>
    <cellStyle name="Fountain Input 8 10 3" xfId="6251"/>
    <cellStyle name="Fountain Input 8 10 3 2" xfId="11079"/>
    <cellStyle name="Fountain Input 8 10 3 2 2" xfId="18610"/>
    <cellStyle name="Fountain Input 8 10 3 2_4F" xfId="18609"/>
    <cellStyle name="Fountain Input 8 10 3 3" xfId="18611"/>
    <cellStyle name="Fountain Input 8 10 3_4F" xfId="18608"/>
    <cellStyle name="Fountain Input 8 10 4" xfId="18612"/>
    <cellStyle name="Fountain Input 8 10_4F" xfId="18601"/>
    <cellStyle name="Fountain Input 8 11" xfId="1705"/>
    <cellStyle name="Fountain Input 8 11 2" xfId="4760"/>
    <cellStyle name="Fountain Input 8 11 2 2" xfId="6516"/>
    <cellStyle name="Fountain Input 8 11 2 2 2" xfId="12325"/>
    <cellStyle name="Fountain Input 8 11 2 2 2 2" xfId="18617"/>
    <cellStyle name="Fountain Input 8 11 2 2 2_4F" xfId="18616"/>
    <cellStyle name="Fountain Input 8 11 2 2 3" xfId="18618"/>
    <cellStyle name="Fountain Input 8 11 2 2_4F" xfId="18615"/>
    <cellStyle name="Fountain Input 8 11 2 3" xfId="18619"/>
    <cellStyle name="Fountain Input 8 11 2_4F" xfId="18614"/>
    <cellStyle name="Fountain Input 8 11 3" xfId="6287"/>
    <cellStyle name="Fountain Input 8 11 3 2" xfId="7885"/>
    <cellStyle name="Fountain Input 8 11 3 2 2" xfId="18622"/>
    <cellStyle name="Fountain Input 8 11 3 2_4F" xfId="18621"/>
    <cellStyle name="Fountain Input 8 11 3 3" xfId="18623"/>
    <cellStyle name="Fountain Input 8 11 3_4F" xfId="18620"/>
    <cellStyle name="Fountain Input 8 11 4" xfId="18624"/>
    <cellStyle name="Fountain Input 8 11_4F" xfId="18613"/>
    <cellStyle name="Fountain Input 8 12" xfId="2735"/>
    <cellStyle name="Fountain Input 8 12 2" xfId="6336"/>
    <cellStyle name="Fountain Input 8 12 2 2" xfId="6641"/>
    <cellStyle name="Fountain Input 8 12 2 2 2" xfId="18628"/>
    <cellStyle name="Fountain Input 8 12 2 2_4F" xfId="18627"/>
    <cellStyle name="Fountain Input 8 12 2 3" xfId="18629"/>
    <cellStyle name="Fountain Input 8 12 2_4F" xfId="18626"/>
    <cellStyle name="Fountain Input 8 12 3" xfId="18630"/>
    <cellStyle name="Fountain Input 8 12_4F" xfId="18625"/>
    <cellStyle name="Fountain Input 8 13" xfId="6099"/>
    <cellStyle name="Fountain Input 8 13 2" xfId="10725"/>
    <cellStyle name="Fountain Input 8 13 2 2" xfId="18633"/>
    <cellStyle name="Fountain Input 8 13 2_4F" xfId="18632"/>
    <cellStyle name="Fountain Input 8 13 3" xfId="18634"/>
    <cellStyle name="Fountain Input 8 13_4F" xfId="18631"/>
    <cellStyle name="Fountain Input 8 14" xfId="18635"/>
    <cellStyle name="Fountain Input 8 2" xfId="465"/>
    <cellStyle name="Fountain Input 8 2 2" xfId="730"/>
    <cellStyle name="Fountain Input 8 2 2 2" xfId="3785"/>
    <cellStyle name="Fountain Input 8 2 2 2 2" xfId="6379"/>
    <cellStyle name="Fountain Input 8 2 2 2 2 2" xfId="11985"/>
    <cellStyle name="Fountain Input 8 2 2 2 2 2 2" xfId="18641"/>
    <cellStyle name="Fountain Input 8 2 2 2 2 2_4F" xfId="18640"/>
    <cellStyle name="Fountain Input 8 2 2 2 2 3" xfId="18642"/>
    <cellStyle name="Fountain Input 8 2 2 2 2_4F" xfId="18639"/>
    <cellStyle name="Fountain Input 8 2 2 2 3" xfId="18643"/>
    <cellStyle name="Fountain Input 8 2 2 2_4F" xfId="18638"/>
    <cellStyle name="Fountain Input 8 2 2 3" xfId="6150"/>
    <cellStyle name="Fountain Input 8 2 2 3 2" xfId="11857"/>
    <cellStyle name="Fountain Input 8 2 2 3 2 2" xfId="18646"/>
    <cellStyle name="Fountain Input 8 2 2 3 2_4F" xfId="18645"/>
    <cellStyle name="Fountain Input 8 2 2 3 3" xfId="18647"/>
    <cellStyle name="Fountain Input 8 2 2 3_4F" xfId="18644"/>
    <cellStyle name="Fountain Input 8 2 2 4" xfId="18648"/>
    <cellStyle name="Fountain Input 8 2 2_4F" xfId="18637"/>
    <cellStyle name="Fountain Input 8 2 3" xfId="1004"/>
    <cellStyle name="Fountain Input 8 2 3 2" xfId="4059"/>
    <cellStyle name="Fountain Input 8 2 3 2 2" xfId="6415"/>
    <cellStyle name="Fountain Input 8 2 3 2 2 2" xfId="7080"/>
    <cellStyle name="Fountain Input 8 2 3 2 2 2 2" xfId="18653"/>
    <cellStyle name="Fountain Input 8 2 3 2 2 2_4F" xfId="18652"/>
    <cellStyle name="Fountain Input 8 2 3 2 2 3" xfId="18654"/>
    <cellStyle name="Fountain Input 8 2 3 2 2_4F" xfId="18651"/>
    <cellStyle name="Fountain Input 8 2 3 2 3" xfId="18655"/>
    <cellStyle name="Fountain Input 8 2 3 2_4F" xfId="18650"/>
    <cellStyle name="Fountain Input 8 2 3 3" xfId="6186"/>
    <cellStyle name="Fountain Input 8 2 3 3 2" xfId="7005"/>
    <cellStyle name="Fountain Input 8 2 3 3 2 2" xfId="18658"/>
    <cellStyle name="Fountain Input 8 2 3 3 2_4F" xfId="18657"/>
    <cellStyle name="Fountain Input 8 2 3 3 3" xfId="18659"/>
    <cellStyle name="Fountain Input 8 2 3 3_4F" xfId="18656"/>
    <cellStyle name="Fountain Input 8 2 3 4" xfId="18660"/>
    <cellStyle name="Fountain Input 8 2 3_4F" xfId="18649"/>
    <cellStyle name="Fountain Input 8 2 4" xfId="1254"/>
    <cellStyle name="Fountain Input 8 2 4 2" xfId="4309"/>
    <cellStyle name="Fountain Input 8 2 4 2 2" xfId="6451"/>
    <cellStyle name="Fountain Input 8 2 4 2 2 2" xfId="7802"/>
    <cellStyle name="Fountain Input 8 2 4 2 2 2 2" xfId="18665"/>
    <cellStyle name="Fountain Input 8 2 4 2 2 2_4F" xfId="18664"/>
    <cellStyle name="Fountain Input 8 2 4 2 2 3" xfId="18666"/>
    <cellStyle name="Fountain Input 8 2 4 2 2_4F" xfId="18663"/>
    <cellStyle name="Fountain Input 8 2 4 2 3" xfId="18667"/>
    <cellStyle name="Fountain Input 8 2 4 2_4F" xfId="18662"/>
    <cellStyle name="Fountain Input 8 2 4 3" xfId="6222"/>
    <cellStyle name="Fountain Input 8 2 4 3 2" xfId="10418"/>
    <cellStyle name="Fountain Input 8 2 4 3 2 2" xfId="18670"/>
    <cellStyle name="Fountain Input 8 2 4 3 2_4F" xfId="18669"/>
    <cellStyle name="Fountain Input 8 2 4 3 3" xfId="18671"/>
    <cellStyle name="Fountain Input 8 2 4 3_4F" xfId="18668"/>
    <cellStyle name="Fountain Input 8 2 4 4" xfId="18672"/>
    <cellStyle name="Fountain Input 8 2 4_4F" xfId="18661"/>
    <cellStyle name="Fountain Input 8 2 5" xfId="1509"/>
    <cellStyle name="Fountain Input 8 2 5 2" xfId="4564"/>
    <cellStyle name="Fountain Input 8 2 5 2 2" xfId="6487"/>
    <cellStyle name="Fountain Input 8 2 5 2 2 2" xfId="10519"/>
    <cellStyle name="Fountain Input 8 2 5 2 2 2 2" xfId="18677"/>
    <cellStyle name="Fountain Input 8 2 5 2 2 2_4F" xfId="18676"/>
    <cellStyle name="Fountain Input 8 2 5 2 2 3" xfId="18678"/>
    <cellStyle name="Fountain Input 8 2 5 2 2_4F" xfId="18675"/>
    <cellStyle name="Fountain Input 8 2 5 2 3" xfId="18679"/>
    <cellStyle name="Fountain Input 8 2 5 2_4F" xfId="18674"/>
    <cellStyle name="Fountain Input 8 2 5 3" xfId="6258"/>
    <cellStyle name="Fountain Input 8 2 5 3 2" xfId="7422"/>
    <cellStyle name="Fountain Input 8 2 5 3 2 2" xfId="18682"/>
    <cellStyle name="Fountain Input 8 2 5 3 2_4F" xfId="18681"/>
    <cellStyle name="Fountain Input 8 2 5 3 3" xfId="18683"/>
    <cellStyle name="Fountain Input 8 2 5 3_4F" xfId="18680"/>
    <cellStyle name="Fountain Input 8 2 5 4" xfId="18684"/>
    <cellStyle name="Fountain Input 8 2 5_4F" xfId="18673"/>
    <cellStyle name="Fountain Input 8 2 6" xfId="1760"/>
    <cellStyle name="Fountain Input 8 2 6 2" xfId="4815"/>
    <cellStyle name="Fountain Input 8 2 6 2 2" xfId="6523"/>
    <cellStyle name="Fountain Input 8 2 6 2 2 2" xfId="7973"/>
    <cellStyle name="Fountain Input 8 2 6 2 2 2 2" xfId="18689"/>
    <cellStyle name="Fountain Input 8 2 6 2 2 2_4F" xfId="18688"/>
    <cellStyle name="Fountain Input 8 2 6 2 2 3" xfId="18690"/>
    <cellStyle name="Fountain Input 8 2 6 2 2_4F" xfId="18687"/>
    <cellStyle name="Fountain Input 8 2 6 2 3" xfId="18691"/>
    <cellStyle name="Fountain Input 8 2 6 2_4F" xfId="18686"/>
    <cellStyle name="Fountain Input 8 2 6 3" xfId="6294"/>
    <cellStyle name="Fountain Input 8 2 6 3 2" xfId="10495"/>
    <cellStyle name="Fountain Input 8 2 6 3 2 2" xfId="18694"/>
    <cellStyle name="Fountain Input 8 2 6 3 2_4F" xfId="18693"/>
    <cellStyle name="Fountain Input 8 2 6 3 3" xfId="18695"/>
    <cellStyle name="Fountain Input 8 2 6 3_4F" xfId="18692"/>
    <cellStyle name="Fountain Input 8 2 6 4" xfId="18696"/>
    <cellStyle name="Fountain Input 8 2 6_4F" xfId="18685"/>
    <cellStyle name="Fountain Input 8 2 7" xfId="2050"/>
    <cellStyle name="Fountain Input 8 2 7 2" xfId="6325"/>
    <cellStyle name="Fountain Input 8 2 7 2 2" xfId="12187"/>
    <cellStyle name="Fountain Input 8 2 7 2 2 2" xfId="18700"/>
    <cellStyle name="Fountain Input 8 2 7 2 2_4F" xfId="18699"/>
    <cellStyle name="Fountain Input 8 2 7 2 3" xfId="18701"/>
    <cellStyle name="Fountain Input 8 2 7 2_4F" xfId="18698"/>
    <cellStyle name="Fountain Input 8 2 7 3" xfId="18702"/>
    <cellStyle name="Fountain Input 8 2 7_4F" xfId="18697"/>
    <cellStyle name="Fountain Input 8 2 8" xfId="6114"/>
    <cellStyle name="Fountain Input 8 2 8 2" xfId="6805"/>
    <cellStyle name="Fountain Input 8 2 8 2 2" xfId="18705"/>
    <cellStyle name="Fountain Input 8 2 8 2_4F" xfId="18704"/>
    <cellStyle name="Fountain Input 8 2 8 3" xfId="18706"/>
    <cellStyle name="Fountain Input 8 2 8_4F" xfId="18703"/>
    <cellStyle name="Fountain Input 8 2 9" xfId="18707"/>
    <cellStyle name="Fountain Input 8 2_4F" xfId="18636"/>
    <cellStyle name="Fountain Input 8 3" xfId="509"/>
    <cellStyle name="Fountain Input 8 3 2" xfId="774"/>
    <cellStyle name="Fountain Input 8 3 2 2" xfId="3829"/>
    <cellStyle name="Fountain Input 8 3 2 2 2" xfId="6386"/>
    <cellStyle name="Fountain Input 8 3 2 2 2 2" xfId="8213"/>
    <cellStyle name="Fountain Input 8 3 2 2 2 2 2" xfId="18713"/>
    <cellStyle name="Fountain Input 8 3 2 2 2 2_4F" xfId="18712"/>
    <cellStyle name="Fountain Input 8 3 2 2 2 3" xfId="18714"/>
    <cellStyle name="Fountain Input 8 3 2 2 2_4F" xfId="18711"/>
    <cellStyle name="Fountain Input 8 3 2 2 3" xfId="18715"/>
    <cellStyle name="Fountain Input 8 3 2 2_4F" xfId="18710"/>
    <cellStyle name="Fountain Input 8 3 2 3" xfId="6157"/>
    <cellStyle name="Fountain Input 8 3 2 3 2" xfId="7355"/>
    <cellStyle name="Fountain Input 8 3 2 3 2 2" xfId="18718"/>
    <cellStyle name="Fountain Input 8 3 2 3 2_4F" xfId="18717"/>
    <cellStyle name="Fountain Input 8 3 2 3 3" xfId="18719"/>
    <cellStyle name="Fountain Input 8 3 2 3_4F" xfId="18716"/>
    <cellStyle name="Fountain Input 8 3 2 4" xfId="18720"/>
    <cellStyle name="Fountain Input 8 3 2_4F" xfId="18709"/>
    <cellStyle name="Fountain Input 8 3 3" xfId="1048"/>
    <cellStyle name="Fountain Input 8 3 3 2" xfId="4103"/>
    <cellStyle name="Fountain Input 8 3 3 2 2" xfId="6422"/>
    <cellStyle name="Fountain Input 8 3 3 2 2 2" xfId="11164"/>
    <cellStyle name="Fountain Input 8 3 3 2 2 2 2" xfId="18725"/>
    <cellStyle name="Fountain Input 8 3 3 2 2 2_4F" xfId="18724"/>
    <cellStyle name="Fountain Input 8 3 3 2 2 3" xfId="18726"/>
    <cellStyle name="Fountain Input 8 3 3 2 2_4F" xfId="18723"/>
    <cellStyle name="Fountain Input 8 3 3 2 3" xfId="18727"/>
    <cellStyle name="Fountain Input 8 3 3 2_4F" xfId="18722"/>
    <cellStyle name="Fountain Input 8 3 3 3" xfId="6193"/>
    <cellStyle name="Fountain Input 8 3 3 3 2" xfId="6786"/>
    <cellStyle name="Fountain Input 8 3 3 3 2 2" xfId="18730"/>
    <cellStyle name="Fountain Input 8 3 3 3 2_4F" xfId="18729"/>
    <cellStyle name="Fountain Input 8 3 3 3 3" xfId="18731"/>
    <cellStyle name="Fountain Input 8 3 3 3_4F" xfId="18728"/>
    <cellStyle name="Fountain Input 8 3 3 4" xfId="18732"/>
    <cellStyle name="Fountain Input 8 3 3_4F" xfId="18721"/>
    <cellStyle name="Fountain Input 8 3 4" xfId="1298"/>
    <cellStyle name="Fountain Input 8 3 4 2" xfId="4353"/>
    <cellStyle name="Fountain Input 8 3 4 2 2" xfId="6458"/>
    <cellStyle name="Fountain Input 8 3 4 2 2 2" xfId="11964"/>
    <cellStyle name="Fountain Input 8 3 4 2 2 2 2" xfId="18737"/>
    <cellStyle name="Fountain Input 8 3 4 2 2 2_4F" xfId="18736"/>
    <cellStyle name="Fountain Input 8 3 4 2 2 3" xfId="18738"/>
    <cellStyle name="Fountain Input 8 3 4 2 2_4F" xfId="18735"/>
    <cellStyle name="Fountain Input 8 3 4 2 3" xfId="18739"/>
    <cellStyle name="Fountain Input 8 3 4 2_4F" xfId="18734"/>
    <cellStyle name="Fountain Input 8 3 4 3" xfId="6229"/>
    <cellStyle name="Fountain Input 8 3 4 3 2" xfId="6988"/>
    <cellStyle name="Fountain Input 8 3 4 3 2 2" xfId="18742"/>
    <cellStyle name="Fountain Input 8 3 4 3 2_4F" xfId="18741"/>
    <cellStyle name="Fountain Input 8 3 4 3 3" xfId="18743"/>
    <cellStyle name="Fountain Input 8 3 4 3_4F" xfId="18740"/>
    <cellStyle name="Fountain Input 8 3 4 4" xfId="18744"/>
    <cellStyle name="Fountain Input 8 3 4_4F" xfId="18733"/>
    <cellStyle name="Fountain Input 8 3 5" xfId="1553"/>
    <cellStyle name="Fountain Input 8 3 5 2" xfId="4608"/>
    <cellStyle name="Fountain Input 8 3 5 2 2" xfId="6494"/>
    <cellStyle name="Fountain Input 8 3 5 2 2 2" xfId="7235"/>
    <cellStyle name="Fountain Input 8 3 5 2 2 2 2" xfId="18749"/>
    <cellStyle name="Fountain Input 8 3 5 2 2 2_4F" xfId="18748"/>
    <cellStyle name="Fountain Input 8 3 5 2 2 3" xfId="18750"/>
    <cellStyle name="Fountain Input 8 3 5 2 2_4F" xfId="18747"/>
    <cellStyle name="Fountain Input 8 3 5 2 3" xfId="18751"/>
    <cellStyle name="Fountain Input 8 3 5 2_4F" xfId="18746"/>
    <cellStyle name="Fountain Input 8 3 5 3" xfId="6265"/>
    <cellStyle name="Fountain Input 8 3 5 3 2" xfId="12243"/>
    <cellStyle name="Fountain Input 8 3 5 3 2 2" xfId="18754"/>
    <cellStyle name="Fountain Input 8 3 5 3 2_4F" xfId="18753"/>
    <cellStyle name="Fountain Input 8 3 5 3 3" xfId="18755"/>
    <cellStyle name="Fountain Input 8 3 5 3_4F" xfId="18752"/>
    <cellStyle name="Fountain Input 8 3 5 4" xfId="18756"/>
    <cellStyle name="Fountain Input 8 3 5_4F" xfId="18745"/>
    <cellStyle name="Fountain Input 8 3 6" xfId="1804"/>
    <cellStyle name="Fountain Input 8 3 6 2" xfId="4859"/>
    <cellStyle name="Fountain Input 8 3 6 2 2" xfId="6530"/>
    <cellStyle name="Fountain Input 8 3 6 2 2 2" xfId="6765"/>
    <cellStyle name="Fountain Input 8 3 6 2 2 2 2" xfId="18761"/>
    <cellStyle name="Fountain Input 8 3 6 2 2 2_4F" xfId="18760"/>
    <cellStyle name="Fountain Input 8 3 6 2 2 3" xfId="18762"/>
    <cellStyle name="Fountain Input 8 3 6 2 2_4F" xfId="18759"/>
    <cellStyle name="Fountain Input 8 3 6 2 3" xfId="18763"/>
    <cellStyle name="Fountain Input 8 3 6 2_4F" xfId="18758"/>
    <cellStyle name="Fountain Input 8 3 6 3" xfId="6301"/>
    <cellStyle name="Fountain Input 8 3 6 3 2" xfId="7584"/>
    <cellStyle name="Fountain Input 8 3 6 3 2 2" xfId="18766"/>
    <cellStyle name="Fountain Input 8 3 6 3 2_4F" xfId="18765"/>
    <cellStyle name="Fountain Input 8 3 6 3 3" xfId="18767"/>
    <cellStyle name="Fountain Input 8 3 6 3_4F" xfId="18764"/>
    <cellStyle name="Fountain Input 8 3 6 4" xfId="18768"/>
    <cellStyle name="Fountain Input 8 3 6_4F" xfId="18757"/>
    <cellStyle name="Fountain Input 8 3 7" xfId="3564"/>
    <cellStyle name="Fountain Input 8 3 7 2" xfId="6350"/>
    <cellStyle name="Fountain Input 8 3 7 2 2" xfId="10676"/>
    <cellStyle name="Fountain Input 8 3 7 2 2 2" xfId="18772"/>
    <cellStyle name="Fountain Input 8 3 7 2 2_4F" xfId="18771"/>
    <cellStyle name="Fountain Input 8 3 7 2 3" xfId="18773"/>
    <cellStyle name="Fountain Input 8 3 7 2_4F" xfId="18770"/>
    <cellStyle name="Fountain Input 8 3 7 3" xfId="18774"/>
    <cellStyle name="Fountain Input 8 3 7_4F" xfId="18769"/>
    <cellStyle name="Fountain Input 8 3 8" xfId="6121"/>
    <cellStyle name="Fountain Input 8 3 8 2" xfId="11456"/>
    <cellStyle name="Fountain Input 8 3 8 2 2" xfId="18777"/>
    <cellStyle name="Fountain Input 8 3 8 2_4F" xfId="18776"/>
    <cellStyle name="Fountain Input 8 3 8 3" xfId="18778"/>
    <cellStyle name="Fountain Input 8 3 8_4F" xfId="18775"/>
    <cellStyle name="Fountain Input 8 3 9" xfId="18779"/>
    <cellStyle name="Fountain Input 8 3_4F" xfId="18708"/>
    <cellStyle name="Fountain Input 8 4" xfId="553"/>
    <cellStyle name="Fountain Input 8 4 2" xfId="818"/>
    <cellStyle name="Fountain Input 8 4 2 2" xfId="3873"/>
    <cellStyle name="Fountain Input 8 4 2 2 2" xfId="6393"/>
    <cellStyle name="Fountain Input 8 4 2 2 2 2" xfId="12115"/>
    <cellStyle name="Fountain Input 8 4 2 2 2 2 2" xfId="18785"/>
    <cellStyle name="Fountain Input 8 4 2 2 2 2_4F" xfId="18784"/>
    <cellStyle name="Fountain Input 8 4 2 2 2 3" xfId="18786"/>
    <cellStyle name="Fountain Input 8 4 2 2 2_4F" xfId="18783"/>
    <cellStyle name="Fountain Input 8 4 2 2 3" xfId="18787"/>
    <cellStyle name="Fountain Input 8 4 2 2_4F" xfId="18782"/>
    <cellStyle name="Fountain Input 8 4 2 3" xfId="6164"/>
    <cellStyle name="Fountain Input 8 4 2 3 2" xfId="12338"/>
    <cellStyle name="Fountain Input 8 4 2 3 2 2" xfId="18790"/>
    <cellStyle name="Fountain Input 8 4 2 3 2_4F" xfId="18789"/>
    <cellStyle name="Fountain Input 8 4 2 3 3" xfId="18791"/>
    <cellStyle name="Fountain Input 8 4 2 3_4F" xfId="18788"/>
    <cellStyle name="Fountain Input 8 4 2 4" xfId="18792"/>
    <cellStyle name="Fountain Input 8 4 2_4F" xfId="18781"/>
    <cellStyle name="Fountain Input 8 4 3" xfId="1092"/>
    <cellStyle name="Fountain Input 8 4 3 2" xfId="4147"/>
    <cellStyle name="Fountain Input 8 4 3 2 2" xfId="6429"/>
    <cellStyle name="Fountain Input 8 4 3 2 2 2" xfId="7596"/>
    <cellStyle name="Fountain Input 8 4 3 2 2 2 2" xfId="18797"/>
    <cellStyle name="Fountain Input 8 4 3 2 2 2_4F" xfId="18796"/>
    <cellStyle name="Fountain Input 8 4 3 2 2 3" xfId="18798"/>
    <cellStyle name="Fountain Input 8 4 3 2 2_4F" xfId="18795"/>
    <cellStyle name="Fountain Input 8 4 3 2 3" xfId="18799"/>
    <cellStyle name="Fountain Input 8 4 3 2_4F" xfId="18794"/>
    <cellStyle name="Fountain Input 8 4 3 3" xfId="6200"/>
    <cellStyle name="Fountain Input 8 4 3 3 2" xfId="10614"/>
    <cellStyle name="Fountain Input 8 4 3 3 2 2" xfId="18802"/>
    <cellStyle name="Fountain Input 8 4 3 3 2_4F" xfId="18801"/>
    <cellStyle name="Fountain Input 8 4 3 3 3" xfId="18803"/>
    <cellStyle name="Fountain Input 8 4 3 3_4F" xfId="18800"/>
    <cellStyle name="Fountain Input 8 4 3 4" xfId="18804"/>
    <cellStyle name="Fountain Input 8 4 3_4F" xfId="18793"/>
    <cellStyle name="Fountain Input 8 4 4" xfId="1342"/>
    <cellStyle name="Fountain Input 8 4 4 2" xfId="4397"/>
    <cellStyle name="Fountain Input 8 4 4 2 2" xfId="6465"/>
    <cellStyle name="Fountain Input 8 4 4 2 2 2" xfId="11592"/>
    <cellStyle name="Fountain Input 8 4 4 2 2 2 2" xfId="18809"/>
    <cellStyle name="Fountain Input 8 4 4 2 2 2_4F" xfId="18808"/>
    <cellStyle name="Fountain Input 8 4 4 2 2 3" xfId="18810"/>
    <cellStyle name="Fountain Input 8 4 4 2 2_4F" xfId="18807"/>
    <cellStyle name="Fountain Input 8 4 4 2 3" xfId="18811"/>
    <cellStyle name="Fountain Input 8 4 4 2_4F" xfId="18806"/>
    <cellStyle name="Fountain Input 8 4 4 3" xfId="6236"/>
    <cellStyle name="Fountain Input 8 4 4 3 2" xfId="8228"/>
    <cellStyle name="Fountain Input 8 4 4 3 2 2" xfId="18814"/>
    <cellStyle name="Fountain Input 8 4 4 3 2_4F" xfId="18813"/>
    <cellStyle name="Fountain Input 8 4 4 3 3" xfId="18815"/>
    <cellStyle name="Fountain Input 8 4 4 3_4F" xfId="18812"/>
    <cellStyle name="Fountain Input 8 4 4 4" xfId="18816"/>
    <cellStyle name="Fountain Input 8 4 4_4F" xfId="18805"/>
    <cellStyle name="Fountain Input 8 4 5" xfId="1597"/>
    <cellStyle name="Fountain Input 8 4 5 2" xfId="4652"/>
    <cellStyle name="Fountain Input 8 4 5 2 2" xfId="6501"/>
    <cellStyle name="Fountain Input 8 4 5 2 2 2" xfId="12116"/>
    <cellStyle name="Fountain Input 8 4 5 2 2 2 2" xfId="18821"/>
    <cellStyle name="Fountain Input 8 4 5 2 2 2_4F" xfId="18820"/>
    <cellStyle name="Fountain Input 8 4 5 2 2 3" xfId="18822"/>
    <cellStyle name="Fountain Input 8 4 5 2 2_4F" xfId="18819"/>
    <cellStyle name="Fountain Input 8 4 5 2 3" xfId="18823"/>
    <cellStyle name="Fountain Input 8 4 5 2_4F" xfId="18818"/>
    <cellStyle name="Fountain Input 8 4 5 3" xfId="6272"/>
    <cellStyle name="Fountain Input 8 4 5 3 2" xfId="7743"/>
    <cellStyle name="Fountain Input 8 4 5 3 2 2" xfId="18826"/>
    <cellStyle name="Fountain Input 8 4 5 3 2_4F" xfId="18825"/>
    <cellStyle name="Fountain Input 8 4 5 3 3" xfId="18827"/>
    <cellStyle name="Fountain Input 8 4 5 3_4F" xfId="18824"/>
    <cellStyle name="Fountain Input 8 4 5 4" xfId="18828"/>
    <cellStyle name="Fountain Input 8 4 5_4F" xfId="18817"/>
    <cellStyle name="Fountain Input 8 4 6" xfId="1848"/>
    <cellStyle name="Fountain Input 8 4 6 2" xfId="4903"/>
    <cellStyle name="Fountain Input 8 4 6 2 2" xfId="6537"/>
    <cellStyle name="Fountain Input 8 4 6 2 2 2" xfId="6614"/>
    <cellStyle name="Fountain Input 8 4 6 2 2 2 2" xfId="18833"/>
    <cellStyle name="Fountain Input 8 4 6 2 2 2_4F" xfId="18832"/>
    <cellStyle name="Fountain Input 8 4 6 2 2 3" xfId="18834"/>
    <cellStyle name="Fountain Input 8 4 6 2 2_4F" xfId="18831"/>
    <cellStyle name="Fountain Input 8 4 6 2 3" xfId="18835"/>
    <cellStyle name="Fountain Input 8 4 6 2_4F" xfId="18830"/>
    <cellStyle name="Fountain Input 8 4 6 3" xfId="6308"/>
    <cellStyle name="Fountain Input 8 4 6 3 2" xfId="7176"/>
    <cellStyle name="Fountain Input 8 4 6 3 2 2" xfId="18838"/>
    <cellStyle name="Fountain Input 8 4 6 3 2_4F" xfId="18837"/>
    <cellStyle name="Fountain Input 8 4 6 3 3" xfId="18839"/>
    <cellStyle name="Fountain Input 8 4 6 3_4F" xfId="18836"/>
    <cellStyle name="Fountain Input 8 4 6 4" xfId="18840"/>
    <cellStyle name="Fountain Input 8 4 6_4F" xfId="18829"/>
    <cellStyle name="Fountain Input 8 4 7" xfId="3608"/>
    <cellStyle name="Fountain Input 8 4 7 2" xfId="6357"/>
    <cellStyle name="Fountain Input 8 4 7 2 2" xfId="7140"/>
    <cellStyle name="Fountain Input 8 4 7 2 2 2" xfId="18844"/>
    <cellStyle name="Fountain Input 8 4 7 2 2_4F" xfId="18843"/>
    <cellStyle name="Fountain Input 8 4 7 2 3" xfId="18845"/>
    <cellStyle name="Fountain Input 8 4 7 2_4F" xfId="18842"/>
    <cellStyle name="Fountain Input 8 4 7 3" xfId="18846"/>
    <cellStyle name="Fountain Input 8 4 7_4F" xfId="18841"/>
    <cellStyle name="Fountain Input 8 4 8" xfId="6128"/>
    <cellStyle name="Fountain Input 8 4 8 2" xfId="12550"/>
    <cellStyle name="Fountain Input 8 4 8 2 2" xfId="18849"/>
    <cellStyle name="Fountain Input 8 4 8 2_4F" xfId="18848"/>
    <cellStyle name="Fountain Input 8 4 8 3" xfId="18850"/>
    <cellStyle name="Fountain Input 8 4 8_4F" xfId="18847"/>
    <cellStyle name="Fountain Input 8 4 9" xfId="18851"/>
    <cellStyle name="Fountain Input 8 4_4F" xfId="18780"/>
    <cellStyle name="Fountain Input 8 5" xfId="595"/>
    <cellStyle name="Fountain Input 8 5 2" xfId="860"/>
    <cellStyle name="Fountain Input 8 5 2 2" xfId="3915"/>
    <cellStyle name="Fountain Input 8 5 2 2 2" xfId="6400"/>
    <cellStyle name="Fountain Input 8 5 2 2 2 2" xfId="8614"/>
    <cellStyle name="Fountain Input 8 5 2 2 2 2 2" xfId="18857"/>
    <cellStyle name="Fountain Input 8 5 2 2 2 2_4F" xfId="18856"/>
    <cellStyle name="Fountain Input 8 5 2 2 2 3" xfId="18858"/>
    <cellStyle name="Fountain Input 8 5 2 2 2_4F" xfId="18855"/>
    <cellStyle name="Fountain Input 8 5 2 2 3" xfId="18859"/>
    <cellStyle name="Fountain Input 8 5 2 2_4F" xfId="18854"/>
    <cellStyle name="Fountain Input 8 5 2 3" xfId="6171"/>
    <cellStyle name="Fountain Input 8 5 2 3 2" xfId="11765"/>
    <cellStyle name="Fountain Input 8 5 2 3 2 2" xfId="18862"/>
    <cellStyle name="Fountain Input 8 5 2 3 2_4F" xfId="18861"/>
    <cellStyle name="Fountain Input 8 5 2 3 3" xfId="18863"/>
    <cellStyle name="Fountain Input 8 5 2 3_4F" xfId="18860"/>
    <cellStyle name="Fountain Input 8 5 2 4" xfId="18864"/>
    <cellStyle name="Fountain Input 8 5 2_4F" xfId="18853"/>
    <cellStyle name="Fountain Input 8 5 3" xfId="1134"/>
    <cellStyle name="Fountain Input 8 5 3 2" xfId="4189"/>
    <cellStyle name="Fountain Input 8 5 3 2 2" xfId="6436"/>
    <cellStyle name="Fountain Input 8 5 3 2 2 2" xfId="10950"/>
    <cellStyle name="Fountain Input 8 5 3 2 2 2 2" xfId="18869"/>
    <cellStyle name="Fountain Input 8 5 3 2 2 2_4F" xfId="18868"/>
    <cellStyle name="Fountain Input 8 5 3 2 2 3" xfId="18870"/>
    <cellStyle name="Fountain Input 8 5 3 2 2_4F" xfId="18867"/>
    <cellStyle name="Fountain Input 8 5 3 2 3" xfId="18871"/>
    <cellStyle name="Fountain Input 8 5 3 2_4F" xfId="18866"/>
    <cellStyle name="Fountain Input 8 5 3 3" xfId="6207"/>
    <cellStyle name="Fountain Input 8 5 3 3 2" xfId="7860"/>
    <cellStyle name="Fountain Input 8 5 3 3 2 2" xfId="18874"/>
    <cellStyle name="Fountain Input 8 5 3 3 2_4F" xfId="18873"/>
    <cellStyle name="Fountain Input 8 5 3 3 3" xfId="18875"/>
    <cellStyle name="Fountain Input 8 5 3 3_4F" xfId="18872"/>
    <cellStyle name="Fountain Input 8 5 3 4" xfId="18876"/>
    <cellStyle name="Fountain Input 8 5 3_4F" xfId="18865"/>
    <cellStyle name="Fountain Input 8 5 4" xfId="1384"/>
    <cellStyle name="Fountain Input 8 5 4 2" xfId="4439"/>
    <cellStyle name="Fountain Input 8 5 4 2 2" xfId="6472"/>
    <cellStyle name="Fountain Input 8 5 4 2 2 2" xfId="12450"/>
    <cellStyle name="Fountain Input 8 5 4 2 2 2 2" xfId="18881"/>
    <cellStyle name="Fountain Input 8 5 4 2 2 2_4F" xfId="18880"/>
    <cellStyle name="Fountain Input 8 5 4 2 2 3" xfId="18882"/>
    <cellStyle name="Fountain Input 8 5 4 2 2_4F" xfId="18879"/>
    <cellStyle name="Fountain Input 8 5 4 2 3" xfId="18883"/>
    <cellStyle name="Fountain Input 8 5 4 2_4F" xfId="18878"/>
    <cellStyle name="Fountain Input 8 5 4 3" xfId="6243"/>
    <cellStyle name="Fountain Input 8 5 4 3 2" xfId="9954"/>
    <cellStyle name="Fountain Input 8 5 4 3 2 2" xfId="18886"/>
    <cellStyle name="Fountain Input 8 5 4 3 2_4F" xfId="18885"/>
    <cellStyle name="Fountain Input 8 5 4 3 3" xfId="18887"/>
    <cellStyle name="Fountain Input 8 5 4 3_4F" xfId="18884"/>
    <cellStyle name="Fountain Input 8 5 4 4" xfId="18888"/>
    <cellStyle name="Fountain Input 8 5 4_4F" xfId="18877"/>
    <cellStyle name="Fountain Input 8 5 5" xfId="1639"/>
    <cellStyle name="Fountain Input 8 5 5 2" xfId="4694"/>
    <cellStyle name="Fountain Input 8 5 5 2 2" xfId="6508"/>
    <cellStyle name="Fountain Input 8 5 5 2 2 2" xfId="11523"/>
    <cellStyle name="Fountain Input 8 5 5 2 2 2 2" xfId="18893"/>
    <cellStyle name="Fountain Input 8 5 5 2 2 2_4F" xfId="18892"/>
    <cellStyle name="Fountain Input 8 5 5 2 2 3" xfId="18894"/>
    <cellStyle name="Fountain Input 8 5 5 2 2_4F" xfId="18891"/>
    <cellStyle name="Fountain Input 8 5 5 2 3" xfId="18895"/>
    <cellStyle name="Fountain Input 8 5 5 2_4F" xfId="18890"/>
    <cellStyle name="Fountain Input 8 5 5 3" xfId="6279"/>
    <cellStyle name="Fountain Input 8 5 5 3 2" xfId="11158"/>
    <cellStyle name="Fountain Input 8 5 5 3 2 2" xfId="18898"/>
    <cellStyle name="Fountain Input 8 5 5 3 2_4F" xfId="18897"/>
    <cellStyle name="Fountain Input 8 5 5 3 3" xfId="18899"/>
    <cellStyle name="Fountain Input 8 5 5 3_4F" xfId="18896"/>
    <cellStyle name="Fountain Input 8 5 5 4" xfId="18900"/>
    <cellStyle name="Fountain Input 8 5 5_4F" xfId="18889"/>
    <cellStyle name="Fountain Input 8 5 6" xfId="1890"/>
    <cellStyle name="Fountain Input 8 5 6 2" xfId="4945"/>
    <cellStyle name="Fountain Input 8 5 6 2 2" xfId="6544"/>
    <cellStyle name="Fountain Input 8 5 6 2 2 2" xfId="8283"/>
    <cellStyle name="Fountain Input 8 5 6 2 2 2 2" xfId="18905"/>
    <cellStyle name="Fountain Input 8 5 6 2 2 2_4F" xfId="18904"/>
    <cellStyle name="Fountain Input 8 5 6 2 2 3" xfId="18906"/>
    <cellStyle name="Fountain Input 8 5 6 2 2_4F" xfId="18903"/>
    <cellStyle name="Fountain Input 8 5 6 2 3" xfId="18907"/>
    <cellStyle name="Fountain Input 8 5 6 2_4F" xfId="18902"/>
    <cellStyle name="Fountain Input 8 5 6 3" xfId="6315"/>
    <cellStyle name="Fountain Input 8 5 6 3 2" xfId="7104"/>
    <cellStyle name="Fountain Input 8 5 6 3 2 2" xfId="18910"/>
    <cellStyle name="Fountain Input 8 5 6 3 2_4F" xfId="18909"/>
    <cellStyle name="Fountain Input 8 5 6 3 3" xfId="18911"/>
    <cellStyle name="Fountain Input 8 5 6 3_4F" xfId="18908"/>
    <cellStyle name="Fountain Input 8 5 6 4" xfId="18912"/>
    <cellStyle name="Fountain Input 8 5 6_4F" xfId="18901"/>
    <cellStyle name="Fountain Input 8 5 7" xfId="3650"/>
    <cellStyle name="Fountain Input 8 5 7 2" xfId="6364"/>
    <cellStyle name="Fountain Input 8 5 7 2 2" xfId="8091"/>
    <cellStyle name="Fountain Input 8 5 7 2 2 2" xfId="18916"/>
    <cellStyle name="Fountain Input 8 5 7 2 2_4F" xfId="18915"/>
    <cellStyle name="Fountain Input 8 5 7 2 3" xfId="18917"/>
    <cellStyle name="Fountain Input 8 5 7 2_4F" xfId="18914"/>
    <cellStyle name="Fountain Input 8 5 7 3" xfId="18918"/>
    <cellStyle name="Fountain Input 8 5 7_4F" xfId="18913"/>
    <cellStyle name="Fountain Input 8 5 8" xfId="6135"/>
    <cellStyle name="Fountain Input 8 5 8 2" xfId="10980"/>
    <cellStyle name="Fountain Input 8 5 8 2 2" xfId="18921"/>
    <cellStyle name="Fountain Input 8 5 8 2_4F" xfId="18920"/>
    <cellStyle name="Fountain Input 8 5 8 3" xfId="18922"/>
    <cellStyle name="Fountain Input 8 5 8_4F" xfId="18919"/>
    <cellStyle name="Fountain Input 8 5 9" xfId="18923"/>
    <cellStyle name="Fountain Input 8 5_4F" xfId="18852"/>
    <cellStyle name="Fountain Input 8 6" xfId="411"/>
    <cellStyle name="Fountain Input 8 6 2" xfId="2150"/>
    <cellStyle name="Fountain Input 8 6 2 2" xfId="6329"/>
    <cellStyle name="Fountain Input 8 6 2 2 2" xfId="11683"/>
    <cellStyle name="Fountain Input 8 6 2 2 2 2" xfId="18928"/>
    <cellStyle name="Fountain Input 8 6 2 2 2_4F" xfId="18927"/>
    <cellStyle name="Fountain Input 8 6 2 2 3" xfId="18929"/>
    <cellStyle name="Fountain Input 8 6 2 2_4F" xfId="18926"/>
    <cellStyle name="Fountain Input 8 6 2 3" xfId="18930"/>
    <cellStyle name="Fountain Input 8 6 2_4F" xfId="18925"/>
    <cellStyle name="Fountain Input 8 6 3" xfId="6107"/>
    <cellStyle name="Fountain Input 8 6 3 2" xfId="11969"/>
    <cellStyle name="Fountain Input 8 6 3 2 2" xfId="18933"/>
    <cellStyle name="Fountain Input 8 6 3 2_4F" xfId="18932"/>
    <cellStyle name="Fountain Input 8 6 3 3" xfId="18934"/>
    <cellStyle name="Fountain Input 8 6 3_4F" xfId="18931"/>
    <cellStyle name="Fountain Input 8 6 4" xfId="18935"/>
    <cellStyle name="Fountain Input 8 6_4F" xfId="18924"/>
    <cellStyle name="Fountain Input 8 7" xfId="675"/>
    <cellStyle name="Fountain Input 8 7 2" xfId="3730"/>
    <cellStyle name="Fountain Input 8 7 2 2" xfId="6372"/>
    <cellStyle name="Fountain Input 8 7 2 2 2" xfId="7328"/>
    <cellStyle name="Fountain Input 8 7 2 2 2 2" xfId="18940"/>
    <cellStyle name="Fountain Input 8 7 2 2 2_4F" xfId="18939"/>
    <cellStyle name="Fountain Input 8 7 2 2 3" xfId="18941"/>
    <cellStyle name="Fountain Input 8 7 2 2_4F" xfId="18938"/>
    <cellStyle name="Fountain Input 8 7 2 3" xfId="18942"/>
    <cellStyle name="Fountain Input 8 7 2_4F" xfId="18937"/>
    <cellStyle name="Fountain Input 8 7 3" xfId="6143"/>
    <cellStyle name="Fountain Input 8 7 3 2" xfId="11208"/>
    <cellStyle name="Fountain Input 8 7 3 2 2" xfId="18945"/>
    <cellStyle name="Fountain Input 8 7 3 2_4F" xfId="18944"/>
    <cellStyle name="Fountain Input 8 7 3 3" xfId="18946"/>
    <cellStyle name="Fountain Input 8 7 3_4F" xfId="18943"/>
    <cellStyle name="Fountain Input 8 7 4" xfId="18947"/>
    <cellStyle name="Fountain Input 8 7_4F" xfId="18936"/>
    <cellStyle name="Fountain Input 8 8" xfId="949"/>
    <cellStyle name="Fountain Input 8 8 2" xfId="4004"/>
    <cellStyle name="Fountain Input 8 8 2 2" xfId="6408"/>
    <cellStyle name="Fountain Input 8 8 2 2 2" xfId="11306"/>
    <cellStyle name="Fountain Input 8 8 2 2 2 2" xfId="18952"/>
    <cellStyle name="Fountain Input 8 8 2 2 2_4F" xfId="18951"/>
    <cellStyle name="Fountain Input 8 8 2 2 3" xfId="18953"/>
    <cellStyle name="Fountain Input 8 8 2 2_4F" xfId="18950"/>
    <cellStyle name="Fountain Input 8 8 2 3" xfId="18954"/>
    <cellStyle name="Fountain Input 8 8 2_4F" xfId="18949"/>
    <cellStyle name="Fountain Input 8 8 3" xfId="6179"/>
    <cellStyle name="Fountain Input 8 8 3 2" xfId="11125"/>
    <cellStyle name="Fountain Input 8 8 3 2 2" xfId="18957"/>
    <cellStyle name="Fountain Input 8 8 3 2_4F" xfId="18956"/>
    <cellStyle name="Fountain Input 8 8 3 3" xfId="18958"/>
    <cellStyle name="Fountain Input 8 8 3_4F" xfId="18955"/>
    <cellStyle name="Fountain Input 8 8 4" xfId="18959"/>
    <cellStyle name="Fountain Input 8 8_4F" xfId="18948"/>
    <cellStyle name="Fountain Input 8 9" xfId="1199"/>
    <cellStyle name="Fountain Input 8 9 2" xfId="4254"/>
    <cellStyle name="Fountain Input 8 9 2 2" xfId="6444"/>
    <cellStyle name="Fountain Input 8 9 2 2 2" xfId="7148"/>
    <cellStyle name="Fountain Input 8 9 2 2 2 2" xfId="18964"/>
    <cellStyle name="Fountain Input 8 9 2 2 2_4F" xfId="18963"/>
    <cellStyle name="Fountain Input 8 9 2 2 3" xfId="18965"/>
    <cellStyle name="Fountain Input 8 9 2 2_4F" xfId="18962"/>
    <cellStyle name="Fountain Input 8 9 2 3" xfId="18966"/>
    <cellStyle name="Fountain Input 8 9 2_4F" xfId="18961"/>
    <cellStyle name="Fountain Input 8 9 3" xfId="6215"/>
    <cellStyle name="Fountain Input 8 9 3 2" xfId="12179"/>
    <cellStyle name="Fountain Input 8 9 3 2 2" xfId="18969"/>
    <cellStyle name="Fountain Input 8 9 3 2_4F" xfId="18968"/>
    <cellStyle name="Fountain Input 8 9 3 3" xfId="18970"/>
    <cellStyle name="Fountain Input 8 9 3_4F" xfId="18967"/>
    <cellStyle name="Fountain Input 8 9 4" xfId="18971"/>
    <cellStyle name="Fountain Input 8 9_4F" xfId="18960"/>
    <cellStyle name="Fountain Input 8_4F" xfId="18600"/>
    <cellStyle name="Fountain Input 9" xfId="380"/>
    <cellStyle name="Fountain Input 9 2" xfId="644"/>
    <cellStyle name="Fountain Input 9 2 2" xfId="3699"/>
    <cellStyle name="Fountain Input 9 2 2 2" xfId="6366"/>
    <cellStyle name="Fountain Input 9 2 2 2 2" xfId="12098"/>
    <cellStyle name="Fountain Input 9 2 2 2 2 2" xfId="18977"/>
    <cellStyle name="Fountain Input 9 2 2 2 2_4F" xfId="18976"/>
    <cellStyle name="Fountain Input 9 2 2 2 3" xfId="18978"/>
    <cellStyle name="Fountain Input 9 2 2 2_4F" xfId="18975"/>
    <cellStyle name="Fountain Input 9 2 2 3" xfId="18979"/>
    <cellStyle name="Fountain Input 9 2 2_4F" xfId="18974"/>
    <cellStyle name="Fountain Input 9 2 3" xfId="6137"/>
    <cellStyle name="Fountain Input 9 2 3 2" xfId="11293"/>
    <cellStyle name="Fountain Input 9 2 3 2 2" xfId="18982"/>
    <cellStyle name="Fountain Input 9 2 3 2_4F" xfId="18981"/>
    <cellStyle name="Fountain Input 9 2 3 3" xfId="18983"/>
    <cellStyle name="Fountain Input 9 2 3_4F" xfId="18980"/>
    <cellStyle name="Fountain Input 9 2 4" xfId="18984"/>
    <cellStyle name="Fountain Input 9 2_4F" xfId="18973"/>
    <cellStyle name="Fountain Input 9 3" xfId="920"/>
    <cellStyle name="Fountain Input 9 3 2" xfId="3975"/>
    <cellStyle name="Fountain Input 9 3 2 2" xfId="6402"/>
    <cellStyle name="Fountain Input 9 3 2 2 2" xfId="11482"/>
    <cellStyle name="Fountain Input 9 3 2 2 2 2" xfId="18989"/>
    <cellStyle name="Fountain Input 9 3 2 2 2_4F" xfId="18988"/>
    <cellStyle name="Fountain Input 9 3 2 2 3" xfId="18990"/>
    <cellStyle name="Fountain Input 9 3 2 2_4F" xfId="18987"/>
    <cellStyle name="Fountain Input 9 3 2 3" xfId="18991"/>
    <cellStyle name="Fountain Input 9 3 2_4F" xfId="18986"/>
    <cellStyle name="Fountain Input 9 3 3" xfId="6173"/>
    <cellStyle name="Fountain Input 9 3 3 2" xfId="11654"/>
    <cellStyle name="Fountain Input 9 3 3 2 2" xfId="18994"/>
    <cellStyle name="Fountain Input 9 3 3 2_4F" xfId="18993"/>
    <cellStyle name="Fountain Input 9 3 3 3" xfId="18995"/>
    <cellStyle name="Fountain Input 9 3 3_4F" xfId="18992"/>
    <cellStyle name="Fountain Input 9 3 4" xfId="18996"/>
    <cellStyle name="Fountain Input 9 3_4F" xfId="18985"/>
    <cellStyle name="Fountain Input 9 4" xfId="1171"/>
    <cellStyle name="Fountain Input 9 4 2" xfId="4226"/>
    <cellStyle name="Fountain Input 9 4 2 2" xfId="6438"/>
    <cellStyle name="Fountain Input 9 4 2 2 2" xfId="11821"/>
    <cellStyle name="Fountain Input 9 4 2 2 2 2" xfId="19001"/>
    <cellStyle name="Fountain Input 9 4 2 2 2_4F" xfId="19000"/>
    <cellStyle name="Fountain Input 9 4 2 2 3" xfId="19002"/>
    <cellStyle name="Fountain Input 9 4 2 2_4F" xfId="18999"/>
    <cellStyle name="Fountain Input 9 4 2 3" xfId="19003"/>
    <cellStyle name="Fountain Input 9 4 2_4F" xfId="18998"/>
    <cellStyle name="Fountain Input 9 4 3" xfId="6209"/>
    <cellStyle name="Fountain Input 9 4 3 2" xfId="11165"/>
    <cellStyle name="Fountain Input 9 4 3 2 2" xfId="19006"/>
    <cellStyle name="Fountain Input 9 4 3 2_4F" xfId="19005"/>
    <cellStyle name="Fountain Input 9 4 3 3" xfId="19007"/>
    <cellStyle name="Fountain Input 9 4 3_4F" xfId="19004"/>
    <cellStyle name="Fountain Input 9 4 4" xfId="19008"/>
    <cellStyle name="Fountain Input 9 4_4F" xfId="18997"/>
    <cellStyle name="Fountain Input 9 5" xfId="1426"/>
    <cellStyle name="Fountain Input 9 5 2" xfId="4481"/>
    <cellStyle name="Fountain Input 9 5 2 2" xfId="6474"/>
    <cellStyle name="Fountain Input 9 5 2 2 2" xfId="12345"/>
    <cellStyle name="Fountain Input 9 5 2 2 2 2" xfId="19013"/>
    <cellStyle name="Fountain Input 9 5 2 2 2_4F" xfId="19012"/>
    <cellStyle name="Fountain Input 9 5 2 2 3" xfId="19014"/>
    <cellStyle name="Fountain Input 9 5 2 2_4F" xfId="19011"/>
    <cellStyle name="Fountain Input 9 5 2 3" xfId="19015"/>
    <cellStyle name="Fountain Input 9 5 2_4F" xfId="19010"/>
    <cellStyle name="Fountain Input 9 5 3" xfId="6245"/>
    <cellStyle name="Fountain Input 9 5 3 2" xfId="7666"/>
    <cellStyle name="Fountain Input 9 5 3 2 2" xfId="19018"/>
    <cellStyle name="Fountain Input 9 5 3 2_4F" xfId="19017"/>
    <cellStyle name="Fountain Input 9 5 3 3" xfId="19019"/>
    <cellStyle name="Fountain Input 9 5 3_4F" xfId="19016"/>
    <cellStyle name="Fountain Input 9 5 4" xfId="19020"/>
    <cellStyle name="Fountain Input 9 5_4F" xfId="19009"/>
    <cellStyle name="Fountain Input 9 6" xfId="1677"/>
    <cellStyle name="Fountain Input 9 6 2" xfId="4732"/>
    <cellStyle name="Fountain Input 9 6 2 2" xfId="6510"/>
    <cellStyle name="Fountain Input 9 6 2 2 2" xfId="7998"/>
    <cellStyle name="Fountain Input 9 6 2 2 2 2" xfId="19025"/>
    <cellStyle name="Fountain Input 9 6 2 2 2_4F" xfId="19024"/>
    <cellStyle name="Fountain Input 9 6 2 2 3" xfId="19026"/>
    <cellStyle name="Fountain Input 9 6 2 2_4F" xfId="19023"/>
    <cellStyle name="Fountain Input 9 6 2 3" xfId="19027"/>
    <cellStyle name="Fountain Input 9 6 2_4F" xfId="19022"/>
    <cellStyle name="Fountain Input 9 6 3" xfId="6281"/>
    <cellStyle name="Fountain Input 9 6 3 2" xfId="6743"/>
    <cellStyle name="Fountain Input 9 6 3 2 2" xfId="19030"/>
    <cellStyle name="Fountain Input 9 6 3 2_4F" xfId="19029"/>
    <cellStyle name="Fountain Input 9 6 3 3" xfId="19031"/>
    <cellStyle name="Fountain Input 9 6 3_4F" xfId="19028"/>
    <cellStyle name="Fountain Input 9 6 4" xfId="19032"/>
    <cellStyle name="Fountain Input 9 6_4F" xfId="19021"/>
    <cellStyle name="Fountain Input 9 7" xfId="2910"/>
    <cellStyle name="Fountain Input 9 7 2" xfId="6337"/>
    <cellStyle name="Fountain Input 9 7 2 2" xfId="11736"/>
    <cellStyle name="Fountain Input 9 7 2 2 2" xfId="19036"/>
    <cellStyle name="Fountain Input 9 7 2 2_4F" xfId="19035"/>
    <cellStyle name="Fountain Input 9 7 2 3" xfId="19037"/>
    <cellStyle name="Fountain Input 9 7 2_4F" xfId="19034"/>
    <cellStyle name="Fountain Input 9 7 3" xfId="19038"/>
    <cellStyle name="Fountain Input 9 7_4F" xfId="19033"/>
    <cellStyle name="Fountain Input 9 8" xfId="6101"/>
    <cellStyle name="Fountain Input 9 8 2" xfId="11824"/>
    <cellStyle name="Fountain Input 9 8 2 2" xfId="19041"/>
    <cellStyle name="Fountain Input 9 8 2_4F" xfId="19040"/>
    <cellStyle name="Fountain Input 9 8 3" xfId="19042"/>
    <cellStyle name="Fountain Input 9 8_4F" xfId="19039"/>
    <cellStyle name="Fountain Input 9 9" xfId="19043"/>
    <cellStyle name="Fountain Input 9_4F" xfId="18972"/>
    <cellStyle name="Fountain Input_4F" xfId="16350"/>
    <cellStyle name="Fountain Table Header" xfId="242"/>
    <cellStyle name="Fountain Table Header 2" xfId="4998"/>
    <cellStyle name="Fountain Table Header_4F" xfId="19044"/>
    <cellStyle name="Fountain Text" xfId="243"/>
    <cellStyle name="Fountain Text 2" xfId="5002"/>
    <cellStyle name="Fountain Text_4F" xfId="19045"/>
    <cellStyle name="Good 2" xfId="244"/>
    <cellStyle name="Header" xfId="45"/>
    <cellStyle name="Header3rdlevel" xfId="46"/>
    <cellStyle name="Header3rdlevel 2" xfId="47"/>
    <cellStyle name="Header3rdlevel_4F" xfId="19046"/>
    <cellStyle name="Heading" xfId="3"/>
    <cellStyle name="Heading 1 2" xfId="245"/>
    <cellStyle name="Heading 1 3" xfId="12659"/>
    <cellStyle name="Heading 2 2" xfId="246"/>
    <cellStyle name="Heading 3 2" xfId="247"/>
    <cellStyle name="Heading 4 2" xfId="248"/>
    <cellStyle name="Hyperlink" xfId="5" builtinId="8"/>
    <cellStyle name="Hyperlink 2" xfId="249"/>
    <cellStyle name="Hyperlink 3" xfId="250"/>
    <cellStyle name="Hyperlink 4" xfId="4988"/>
    <cellStyle name="Input 10" xfId="48"/>
    <cellStyle name="Input 10 10" xfId="19048"/>
    <cellStyle name="Input 10 11" xfId="19049"/>
    <cellStyle name="Input 10 12" xfId="19050"/>
    <cellStyle name="Input 10 13" xfId="19051"/>
    <cellStyle name="Input 10 14" xfId="19052"/>
    <cellStyle name="Input 10 2" xfId="19053"/>
    <cellStyle name="Input 10 2 10" xfId="19054"/>
    <cellStyle name="Input 10 2 2" xfId="19055"/>
    <cellStyle name="Input 10 2 3" xfId="19056"/>
    <cellStyle name="Input 10 2 4" xfId="19057"/>
    <cellStyle name="Input 10 2 5" xfId="19058"/>
    <cellStyle name="Input 10 2 6" xfId="19059"/>
    <cellStyle name="Input 10 2 7" xfId="19060"/>
    <cellStyle name="Input 10 2 8" xfId="19061"/>
    <cellStyle name="Input 10 2 9" xfId="19062"/>
    <cellStyle name="Input 10 3" xfId="19063"/>
    <cellStyle name="Input 10 3 10" xfId="19064"/>
    <cellStyle name="Input 10 3 2" xfId="19065"/>
    <cellStyle name="Input 10 3 3" xfId="19066"/>
    <cellStyle name="Input 10 3 4" xfId="19067"/>
    <cellStyle name="Input 10 3 5" xfId="19068"/>
    <cellStyle name="Input 10 3 6" xfId="19069"/>
    <cellStyle name="Input 10 3 7" xfId="19070"/>
    <cellStyle name="Input 10 3 8" xfId="19071"/>
    <cellStyle name="Input 10 3 9" xfId="19072"/>
    <cellStyle name="Input 10 4" xfId="19073"/>
    <cellStyle name="Input 10 5" xfId="19074"/>
    <cellStyle name="Input 10 6" xfId="19075"/>
    <cellStyle name="Input 10 7" xfId="19076"/>
    <cellStyle name="Input 10 8" xfId="19077"/>
    <cellStyle name="Input 10 9" xfId="19078"/>
    <cellStyle name="Input 10_4F" xfId="19047"/>
    <cellStyle name="Input 11" xfId="49"/>
    <cellStyle name="Input 11 10" xfId="19080"/>
    <cellStyle name="Input 11 11" xfId="19081"/>
    <cellStyle name="Input 11 12" xfId="19082"/>
    <cellStyle name="Input 11 13" xfId="19083"/>
    <cellStyle name="Input 11 14" xfId="19084"/>
    <cellStyle name="Input 11 2" xfId="19085"/>
    <cellStyle name="Input 11 2 10" xfId="19086"/>
    <cellStyle name="Input 11 2 2" xfId="19087"/>
    <cellStyle name="Input 11 2 3" xfId="19088"/>
    <cellStyle name="Input 11 2 4" xfId="19089"/>
    <cellStyle name="Input 11 2 5" xfId="19090"/>
    <cellStyle name="Input 11 2 6" xfId="19091"/>
    <cellStyle name="Input 11 2 7" xfId="19092"/>
    <cellStyle name="Input 11 2 8" xfId="19093"/>
    <cellStyle name="Input 11 2 9" xfId="19094"/>
    <cellStyle name="Input 11 3" xfId="19095"/>
    <cellStyle name="Input 11 3 10" xfId="19096"/>
    <cellStyle name="Input 11 3 2" xfId="19097"/>
    <cellStyle name="Input 11 3 3" xfId="19098"/>
    <cellStyle name="Input 11 3 4" xfId="19099"/>
    <cellStyle name="Input 11 3 5" xfId="19100"/>
    <cellStyle name="Input 11 3 6" xfId="19101"/>
    <cellStyle name="Input 11 3 7" xfId="19102"/>
    <cellStyle name="Input 11 3 8" xfId="19103"/>
    <cellStyle name="Input 11 3 9" xfId="19104"/>
    <cellStyle name="Input 11 4" xfId="19105"/>
    <cellStyle name="Input 11 5" xfId="19106"/>
    <cellStyle name="Input 11 6" xfId="19107"/>
    <cellStyle name="Input 11 7" xfId="19108"/>
    <cellStyle name="Input 11 8" xfId="19109"/>
    <cellStyle name="Input 11 9" xfId="19110"/>
    <cellStyle name="Input 11_4F" xfId="19079"/>
    <cellStyle name="Input 12" xfId="50"/>
    <cellStyle name="Input 12 10" xfId="19112"/>
    <cellStyle name="Input 12 11" xfId="19113"/>
    <cellStyle name="Input 12 12" xfId="19114"/>
    <cellStyle name="Input 12 13" xfId="19115"/>
    <cellStyle name="Input 12 14" xfId="19116"/>
    <cellStyle name="Input 12 2" xfId="19117"/>
    <cellStyle name="Input 12 2 10" xfId="19118"/>
    <cellStyle name="Input 12 2 2" xfId="19119"/>
    <cellStyle name="Input 12 2 3" xfId="19120"/>
    <cellStyle name="Input 12 2 4" xfId="19121"/>
    <cellStyle name="Input 12 2 5" xfId="19122"/>
    <cellStyle name="Input 12 2 6" xfId="19123"/>
    <cellStyle name="Input 12 2 7" xfId="19124"/>
    <cellStyle name="Input 12 2 8" xfId="19125"/>
    <cellStyle name="Input 12 2 9" xfId="19126"/>
    <cellStyle name="Input 12 3" xfId="19127"/>
    <cellStyle name="Input 12 3 10" xfId="19128"/>
    <cellStyle name="Input 12 3 2" xfId="19129"/>
    <cellStyle name="Input 12 3 3" xfId="19130"/>
    <cellStyle name="Input 12 3 4" xfId="19131"/>
    <cellStyle name="Input 12 3 5" xfId="19132"/>
    <cellStyle name="Input 12 3 6" xfId="19133"/>
    <cellStyle name="Input 12 3 7" xfId="19134"/>
    <cellStyle name="Input 12 3 8" xfId="19135"/>
    <cellStyle name="Input 12 3 9" xfId="19136"/>
    <cellStyle name="Input 12 4" xfId="19137"/>
    <cellStyle name="Input 12 5" xfId="19138"/>
    <cellStyle name="Input 12 6" xfId="19139"/>
    <cellStyle name="Input 12 7" xfId="19140"/>
    <cellStyle name="Input 12 8" xfId="19141"/>
    <cellStyle name="Input 12 9" xfId="19142"/>
    <cellStyle name="Input 12_4F" xfId="19111"/>
    <cellStyle name="Input 13" xfId="51"/>
    <cellStyle name="Input 13 10" xfId="19144"/>
    <cellStyle name="Input 13 11" xfId="19145"/>
    <cellStyle name="Input 13 12" xfId="19146"/>
    <cellStyle name="Input 13 13" xfId="19147"/>
    <cellStyle name="Input 13 14" xfId="19148"/>
    <cellStyle name="Input 13 2" xfId="19149"/>
    <cellStyle name="Input 13 2 10" xfId="19150"/>
    <cellStyle name="Input 13 2 2" xfId="19151"/>
    <cellStyle name="Input 13 2 3" xfId="19152"/>
    <cellStyle name="Input 13 2 4" xfId="19153"/>
    <cellStyle name="Input 13 2 5" xfId="19154"/>
    <cellStyle name="Input 13 2 6" xfId="19155"/>
    <cellStyle name="Input 13 2 7" xfId="19156"/>
    <cellStyle name="Input 13 2 8" xfId="19157"/>
    <cellStyle name="Input 13 2 9" xfId="19158"/>
    <cellStyle name="Input 13 3" xfId="19159"/>
    <cellStyle name="Input 13 3 10" xfId="19160"/>
    <cellStyle name="Input 13 3 2" xfId="19161"/>
    <cellStyle name="Input 13 3 3" xfId="19162"/>
    <cellStyle name="Input 13 3 4" xfId="19163"/>
    <cellStyle name="Input 13 3 5" xfId="19164"/>
    <cellStyle name="Input 13 3 6" xfId="19165"/>
    <cellStyle name="Input 13 3 7" xfId="19166"/>
    <cellStyle name="Input 13 3 8" xfId="19167"/>
    <cellStyle name="Input 13 3 9" xfId="19168"/>
    <cellStyle name="Input 13 4" xfId="19169"/>
    <cellStyle name="Input 13 5" xfId="19170"/>
    <cellStyle name="Input 13 6" xfId="19171"/>
    <cellStyle name="Input 13 7" xfId="19172"/>
    <cellStyle name="Input 13 8" xfId="19173"/>
    <cellStyle name="Input 13 9" xfId="19174"/>
    <cellStyle name="Input 13_4F" xfId="19143"/>
    <cellStyle name="Input 14" xfId="52"/>
    <cellStyle name="Input 14 10" xfId="19176"/>
    <cellStyle name="Input 14 11" xfId="19177"/>
    <cellStyle name="Input 14 12" xfId="19178"/>
    <cellStyle name="Input 14 13" xfId="19179"/>
    <cellStyle name="Input 14 14" xfId="19180"/>
    <cellStyle name="Input 14 2" xfId="19181"/>
    <cellStyle name="Input 14 2 10" xfId="19182"/>
    <cellStyle name="Input 14 2 2" xfId="19183"/>
    <cellStyle name="Input 14 2 3" xfId="19184"/>
    <cellStyle name="Input 14 2 4" xfId="19185"/>
    <cellStyle name="Input 14 2 5" xfId="19186"/>
    <cellStyle name="Input 14 2 6" xfId="19187"/>
    <cellStyle name="Input 14 2 7" xfId="19188"/>
    <cellStyle name="Input 14 2 8" xfId="19189"/>
    <cellStyle name="Input 14 2 9" xfId="19190"/>
    <cellStyle name="Input 14 3" xfId="19191"/>
    <cellStyle name="Input 14 3 10" xfId="19192"/>
    <cellStyle name="Input 14 3 2" xfId="19193"/>
    <cellStyle name="Input 14 3 3" xfId="19194"/>
    <cellStyle name="Input 14 3 4" xfId="19195"/>
    <cellStyle name="Input 14 3 5" xfId="19196"/>
    <cellStyle name="Input 14 3 6" xfId="19197"/>
    <cellStyle name="Input 14 3 7" xfId="19198"/>
    <cellStyle name="Input 14 3 8" xfId="19199"/>
    <cellStyle name="Input 14 3 9" xfId="19200"/>
    <cellStyle name="Input 14 4" xfId="19201"/>
    <cellStyle name="Input 14 5" xfId="19202"/>
    <cellStyle name="Input 14 6" xfId="19203"/>
    <cellStyle name="Input 14 7" xfId="19204"/>
    <cellStyle name="Input 14 8" xfId="19205"/>
    <cellStyle name="Input 14 9" xfId="19206"/>
    <cellStyle name="Input 14_4F" xfId="19175"/>
    <cellStyle name="Input 15" xfId="19207"/>
    <cellStyle name="Input 16" xfId="19208"/>
    <cellStyle name="Input 17" xfId="19209"/>
    <cellStyle name="Input 2" xfId="53"/>
    <cellStyle name="Input 2 10" xfId="382"/>
    <cellStyle name="Input 2 10 10" xfId="19212"/>
    <cellStyle name="Input 2 10 2" xfId="646"/>
    <cellStyle name="Input 2 10 2 2" xfId="2332"/>
    <cellStyle name="Input 2 10 2 2 2" xfId="8676"/>
    <cellStyle name="Input 2 10 2 2 3" xfId="7350"/>
    <cellStyle name="Input 2 10 2 2_4F" xfId="19214"/>
    <cellStyle name="Input 2 10 2 3" xfId="3701"/>
    <cellStyle name="Input 2 10 2 3 2" xfId="11856"/>
    <cellStyle name="Input 2 10 2 3_4F" xfId="19215"/>
    <cellStyle name="Input 2 10 2 4" xfId="12548"/>
    <cellStyle name="Input 2 10 2_4F" xfId="19213"/>
    <cellStyle name="Input 2 10 3" xfId="922"/>
    <cellStyle name="Input 2 10 3 2" xfId="2599"/>
    <cellStyle name="Input 2 10 3 2 2" xfId="8941"/>
    <cellStyle name="Input 2 10 3 2 3" xfId="6813"/>
    <cellStyle name="Input 2 10 3 2_4F" xfId="19217"/>
    <cellStyle name="Input 2 10 3 3" xfId="3977"/>
    <cellStyle name="Input 2 10 3 3 2" xfId="10842"/>
    <cellStyle name="Input 2 10 3 3_4F" xfId="19218"/>
    <cellStyle name="Input 2 10 3 4" xfId="8183"/>
    <cellStyle name="Input 2 10 3_4F" xfId="19216"/>
    <cellStyle name="Input 2 10 4" xfId="1173"/>
    <cellStyle name="Input 2 10 4 2" xfId="2841"/>
    <cellStyle name="Input 2 10 4 2 2" xfId="9183"/>
    <cellStyle name="Input 2 10 4 2 3" xfId="10011"/>
    <cellStyle name="Input 2 10 4 2_4F" xfId="19220"/>
    <cellStyle name="Input 2 10 4 3" xfId="4228"/>
    <cellStyle name="Input 2 10 4 3 2" xfId="8750"/>
    <cellStyle name="Input 2 10 4 3_4F" xfId="19221"/>
    <cellStyle name="Input 2 10 4 4" xfId="6708"/>
    <cellStyle name="Input 2 10 4_4F" xfId="19219"/>
    <cellStyle name="Input 2 10 5" xfId="1428"/>
    <cellStyle name="Input 2 10 5 2" xfId="3084"/>
    <cellStyle name="Input 2 10 5 2 2" xfId="9425"/>
    <cellStyle name="Input 2 10 5 2 3" xfId="10397"/>
    <cellStyle name="Input 2 10 5 2_4F" xfId="19223"/>
    <cellStyle name="Input 2 10 5 3" xfId="4483"/>
    <cellStyle name="Input 2 10 5 3 2" xfId="8431"/>
    <cellStyle name="Input 2 10 5 3_4F" xfId="19224"/>
    <cellStyle name="Input 2 10 5 4" xfId="10136"/>
    <cellStyle name="Input 2 10 5_4F" xfId="19222"/>
    <cellStyle name="Input 2 10 6" xfId="1679"/>
    <cellStyle name="Input 2 10 6 2" xfId="3327"/>
    <cellStyle name="Input 2 10 6 2 2" xfId="9668"/>
    <cellStyle name="Input 2 10 6 2 3" xfId="9951"/>
    <cellStyle name="Input 2 10 6 2_4F" xfId="19226"/>
    <cellStyle name="Input 2 10 6 3" xfId="4734"/>
    <cellStyle name="Input 2 10 6 3 2" xfId="10901"/>
    <cellStyle name="Input 2 10 6 3_4F" xfId="19227"/>
    <cellStyle name="Input 2 10 6 4" xfId="10755"/>
    <cellStyle name="Input 2 10 6_4F" xfId="19225"/>
    <cellStyle name="Input 2 10 7" xfId="2073"/>
    <cellStyle name="Input 2 10 7 2" xfId="8421"/>
    <cellStyle name="Input 2 10 7 3" xfId="10822"/>
    <cellStyle name="Input 2 10 7_4F" xfId="19228"/>
    <cellStyle name="Input 2 10 8" xfId="2404"/>
    <cellStyle name="Input 2 10 8 2" xfId="12242"/>
    <cellStyle name="Input 2 10 8_4F" xfId="19229"/>
    <cellStyle name="Input 2 10 9" xfId="11239"/>
    <cellStyle name="Input 2 10_4F" xfId="19211"/>
    <cellStyle name="Input 2 11" xfId="439"/>
    <cellStyle name="Input 2 11 10" xfId="19231"/>
    <cellStyle name="Input 2 11 2" xfId="703"/>
    <cellStyle name="Input 2 11 2 2" xfId="2386"/>
    <cellStyle name="Input 2 11 2 2 2" xfId="8730"/>
    <cellStyle name="Input 2 11 2 2 3" xfId="12284"/>
    <cellStyle name="Input 2 11 2 2_4F" xfId="19233"/>
    <cellStyle name="Input 2 11 2 3" xfId="3758"/>
    <cellStyle name="Input 2 11 2 3 2" xfId="10299"/>
    <cellStyle name="Input 2 11 2 3_4F" xfId="19234"/>
    <cellStyle name="Input 2 11 2 4" xfId="12625"/>
    <cellStyle name="Input 2 11 2_4F" xfId="19232"/>
    <cellStyle name="Input 2 11 3" xfId="977"/>
    <cellStyle name="Input 2 11 3 2" xfId="2651"/>
    <cellStyle name="Input 2 11 3 2 2" xfId="8993"/>
    <cellStyle name="Input 2 11 3 2 3" xfId="11416"/>
    <cellStyle name="Input 2 11 3 2_4F" xfId="19236"/>
    <cellStyle name="Input 2 11 3 3" xfId="4032"/>
    <cellStyle name="Input 2 11 3 3 2" xfId="10101"/>
    <cellStyle name="Input 2 11 3 3_4F" xfId="19237"/>
    <cellStyle name="Input 2 11 3 4" xfId="11411"/>
    <cellStyle name="Input 2 11 3_4F" xfId="19235"/>
    <cellStyle name="Input 2 11 4" xfId="1227"/>
    <cellStyle name="Input 2 11 4 2" xfId="2892"/>
    <cellStyle name="Input 2 11 4 2 2" xfId="9234"/>
    <cellStyle name="Input 2 11 4 2 3" xfId="11671"/>
    <cellStyle name="Input 2 11 4 2_4F" xfId="19239"/>
    <cellStyle name="Input 2 11 4 3" xfId="4282"/>
    <cellStyle name="Input 2 11 4 3 2" xfId="11193"/>
    <cellStyle name="Input 2 11 4 3_4F" xfId="19240"/>
    <cellStyle name="Input 2 11 4 4" xfId="7678"/>
    <cellStyle name="Input 2 11 4_4F" xfId="19238"/>
    <cellStyle name="Input 2 11 5" xfId="1482"/>
    <cellStyle name="Input 2 11 5 2" xfId="3138"/>
    <cellStyle name="Input 2 11 5 2 2" xfId="9479"/>
    <cellStyle name="Input 2 11 5 2 3" xfId="11601"/>
    <cellStyle name="Input 2 11 5 2_4F" xfId="19242"/>
    <cellStyle name="Input 2 11 5 3" xfId="4537"/>
    <cellStyle name="Input 2 11 5 3 2" xfId="10697"/>
    <cellStyle name="Input 2 11 5 3_4F" xfId="19243"/>
    <cellStyle name="Input 2 11 5 4" xfId="11945"/>
    <cellStyle name="Input 2 11 5_4F" xfId="19241"/>
    <cellStyle name="Input 2 11 6" xfId="1733"/>
    <cellStyle name="Input 2 11 6 2" xfId="3379"/>
    <cellStyle name="Input 2 11 6 2 2" xfId="9719"/>
    <cellStyle name="Input 2 11 6 2 3" xfId="7016"/>
    <cellStyle name="Input 2 11 6 2_4F" xfId="19245"/>
    <cellStyle name="Input 2 11 6 3" xfId="4788"/>
    <cellStyle name="Input 2 11 6 3 2" xfId="8087"/>
    <cellStyle name="Input 2 11 6 3_4F" xfId="19246"/>
    <cellStyle name="Input 2 11 6 4" xfId="7709"/>
    <cellStyle name="Input 2 11 6_4F" xfId="19244"/>
    <cellStyle name="Input 2 11 7" xfId="2129"/>
    <cellStyle name="Input 2 11 7 2" xfId="8475"/>
    <cellStyle name="Input 2 11 7 3" xfId="10658"/>
    <cellStyle name="Input 2 11 7_4F" xfId="19247"/>
    <cellStyle name="Input 2 11 8" xfId="2908"/>
    <cellStyle name="Input 2 11 8 2" xfId="10187"/>
    <cellStyle name="Input 2 11 8_4F" xfId="19248"/>
    <cellStyle name="Input 2 11 9" xfId="7044"/>
    <cellStyle name="Input 2 11_4F" xfId="19230"/>
    <cellStyle name="Input 2 12" xfId="369"/>
    <cellStyle name="Input 2 12 2" xfId="635"/>
    <cellStyle name="Input 2 12 2 2" xfId="2322"/>
    <cellStyle name="Input 2 12 2 2 2" xfId="8666"/>
    <cellStyle name="Input 2 12 2 2 3" xfId="6660"/>
    <cellStyle name="Input 2 12 2 2_4F" xfId="19251"/>
    <cellStyle name="Input 2 12 2 3" xfId="3690"/>
    <cellStyle name="Input 2 12 2 3 2" xfId="8211"/>
    <cellStyle name="Input 2 12 2 3_4F" xfId="19252"/>
    <cellStyle name="Input 2 12 2 4" xfId="10592"/>
    <cellStyle name="Input 2 12 2_4F" xfId="19250"/>
    <cellStyle name="Input 2 12 3" xfId="910"/>
    <cellStyle name="Input 2 12 3 2" xfId="2588"/>
    <cellStyle name="Input 2 12 3 2 2" xfId="8930"/>
    <cellStyle name="Input 2 12 3 2 3" xfId="12491"/>
    <cellStyle name="Input 2 12 3 2_4F" xfId="19254"/>
    <cellStyle name="Input 2 12 3 3" xfId="3965"/>
    <cellStyle name="Input 2 12 3 3 2" xfId="10174"/>
    <cellStyle name="Input 2 12 3 3_4F" xfId="19255"/>
    <cellStyle name="Input 2 12 3 4" xfId="7255"/>
    <cellStyle name="Input 2 12 3_4F" xfId="19253"/>
    <cellStyle name="Input 2 12 4" xfId="318"/>
    <cellStyle name="Input 2 12 4 2" xfId="2017"/>
    <cellStyle name="Input 2 12 4 2 2" xfId="8365"/>
    <cellStyle name="Input 2 12 4 2 3" xfId="12037"/>
    <cellStyle name="Input 2 12 4 2_4F" xfId="19257"/>
    <cellStyle name="Input 2 12 4 3" xfId="2185"/>
    <cellStyle name="Input 2 12 4 3 2" xfId="11973"/>
    <cellStyle name="Input 2 12 4 3_4F" xfId="19258"/>
    <cellStyle name="Input 2 12 4 4" xfId="8105"/>
    <cellStyle name="Input 2 12 4_4F" xfId="19256"/>
    <cellStyle name="Input 2 12 5" xfId="1417"/>
    <cellStyle name="Input 2 12 5 2" xfId="3074"/>
    <cellStyle name="Input 2 12 5 2 2" xfId="9415"/>
    <cellStyle name="Input 2 12 5 2 3" xfId="7601"/>
    <cellStyle name="Input 2 12 5 2_4F" xfId="19260"/>
    <cellStyle name="Input 2 12 5 3" xfId="4472"/>
    <cellStyle name="Input 2 12 5 3 2" xfId="11631"/>
    <cellStyle name="Input 2 12 5 3_4F" xfId="19261"/>
    <cellStyle name="Input 2 12 5 4" xfId="7101"/>
    <cellStyle name="Input 2 12 5_4F" xfId="19259"/>
    <cellStyle name="Input 2 12 6" xfId="1668"/>
    <cellStyle name="Input 2 12 6 2" xfId="3316"/>
    <cellStyle name="Input 2 12 6 2 2" xfId="9657"/>
    <cellStyle name="Input 2 12 6 2 3" xfId="10204"/>
    <cellStyle name="Input 2 12 6 2_4F" xfId="19263"/>
    <cellStyle name="Input 2 12 6 3" xfId="4723"/>
    <cellStyle name="Input 2 12 6 3 2" xfId="10313"/>
    <cellStyle name="Input 2 12 6 3_4F" xfId="19264"/>
    <cellStyle name="Input 2 12 6 4" xfId="10871"/>
    <cellStyle name="Input 2 12 6_4F" xfId="19262"/>
    <cellStyle name="Input 2 12 7" xfId="2060"/>
    <cellStyle name="Input 2 12 7 2" xfId="8408"/>
    <cellStyle name="Input 2 12 7 3" xfId="11422"/>
    <cellStyle name="Input 2 12 7_4F" xfId="19265"/>
    <cellStyle name="Input 2 12 8" xfId="2995"/>
    <cellStyle name="Input 2 12 8 2" xfId="7460"/>
    <cellStyle name="Input 2 12 8_4F" xfId="19266"/>
    <cellStyle name="Input 2 12 9" xfId="7128"/>
    <cellStyle name="Input 2 12_4F" xfId="19249"/>
    <cellStyle name="Input 2 13" xfId="365"/>
    <cellStyle name="Input 2 13 2" xfId="631"/>
    <cellStyle name="Input 2 13 2 2" xfId="2318"/>
    <cellStyle name="Input 2 13 2 2 2" xfId="8662"/>
    <cellStyle name="Input 2 13 2 2 3" xfId="9451"/>
    <cellStyle name="Input 2 13 2 2_4F" xfId="19269"/>
    <cellStyle name="Input 2 13 2 3" xfId="3686"/>
    <cellStyle name="Input 2 13 2 3 2" xfId="8196"/>
    <cellStyle name="Input 2 13 2 3_4F" xfId="19270"/>
    <cellStyle name="Input 2 13 2 4" xfId="12348"/>
    <cellStyle name="Input 2 13 2_4F" xfId="19268"/>
    <cellStyle name="Input 2 13 3" xfId="906"/>
    <cellStyle name="Input 2 13 3 2" xfId="2584"/>
    <cellStyle name="Input 2 13 3 2 2" xfId="8926"/>
    <cellStyle name="Input 2 13 3 2 3" xfId="10711"/>
    <cellStyle name="Input 2 13 3 2_4F" xfId="19272"/>
    <cellStyle name="Input 2 13 3 3" xfId="3961"/>
    <cellStyle name="Input 2 13 3 3 2" xfId="11793"/>
    <cellStyle name="Input 2 13 3 3_4F" xfId="19273"/>
    <cellStyle name="Input 2 13 3 4" xfId="10433"/>
    <cellStyle name="Input 2 13 3_4F" xfId="19271"/>
    <cellStyle name="Input 2 13 4" xfId="348"/>
    <cellStyle name="Input 2 13 4 2" xfId="2046"/>
    <cellStyle name="Input 2 13 4 2 2" xfId="8394"/>
    <cellStyle name="Input 2 13 4 2 3" xfId="8441"/>
    <cellStyle name="Input 2 13 4 2_4F" xfId="19275"/>
    <cellStyle name="Input 2 13 4 3" xfId="2448"/>
    <cellStyle name="Input 2 13 4 3 2" xfId="10747"/>
    <cellStyle name="Input 2 13 4 3_4F" xfId="19276"/>
    <cellStyle name="Input 2 13 4 4" xfId="9936"/>
    <cellStyle name="Input 2 13 4_4F" xfId="19274"/>
    <cellStyle name="Input 2 13 5" xfId="1413"/>
    <cellStyle name="Input 2 13 5 2" xfId="3070"/>
    <cellStyle name="Input 2 13 5 2 2" xfId="9411"/>
    <cellStyle name="Input 2 13 5 2 3" xfId="8056"/>
    <cellStyle name="Input 2 13 5 2_4F" xfId="19278"/>
    <cellStyle name="Input 2 13 5 3" xfId="4468"/>
    <cellStyle name="Input 2 13 5 3 2" xfId="10233"/>
    <cellStyle name="Input 2 13 5 3_4F" xfId="19279"/>
    <cellStyle name="Input 2 13 5 4" xfId="7054"/>
    <cellStyle name="Input 2 13 5_4F" xfId="19277"/>
    <cellStyle name="Input 2 13 6" xfId="331"/>
    <cellStyle name="Input 2 13 6 2" xfId="2029"/>
    <cellStyle name="Input 2 13 6 2 2" xfId="8377"/>
    <cellStyle name="Input 2 13 6 2 3" xfId="12481"/>
    <cellStyle name="Input 2 13 6 2_4F" xfId="19281"/>
    <cellStyle name="Input 2 13 6 3" xfId="2094"/>
    <cellStyle name="Input 2 13 6 3 2" xfId="11231"/>
    <cellStyle name="Input 2 13 6 3_4F" xfId="19282"/>
    <cellStyle name="Input 2 13 6 4" xfId="7425"/>
    <cellStyle name="Input 2 13 6_4F" xfId="19280"/>
    <cellStyle name="Input 2 13 7" xfId="2056"/>
    <cellStyle name="Input 2 13 7 2" xfId="8404"/>
    <cellStyle name="Input 2 13 7 3" xfId="10576"/>
    <cellStyle name="Input 2 13 7_4F" xfId="19283"/>
    <cellStyle name="Input 2 13 8" xfId="2531"/>
    <cellStyle name="Input 2 13 8 2" xfId="10527"/>
    <cellStyle name="Input 2 13 8_4F" xfId="19284"/>
    <cellStyle name="Input 2 13 9" xfId="10112"/>
    <cellStyle name="Input 2 13_4F" xfId="19267"/>
    <cellStyle name="Input 2 14" xfId="355"/>
    <cellStyle name="Input 2 14 2" xfId="629"/>
    <cellStyle name="Input 2 14 2 2" xfId="2316"/>
    <cellStyle name="Input 2 14 2 2 2" xfId="8660"/>
    <cellStyle name="Input 2 14 2 2 3" xfId="7273"/>
    <cellStyle name="Input 2 14 2 2_4F" xfId="19287"/>
    <cellStyle name="Input 2 14 2 3" xfId="3684"/>
    <cellStyle name="Input 2 14 2 3 2" xfId="6550"/>
    <cellStyle name="Input 2 14 2 3_4F" xfId="19288"/>
    <cellStyle name="Input 2 14 2 4" xfId="7019"/>
    <cellStyle name="Input 2 14 2_4F" xfId="19286"/>
    <cellStyle name="Input 2 14 3" xfId="903"/>
    <cellStyle name="Input 2 14 3 2" xfId="2581"/>
    <cellStyle name="Input 2 14 3 2 2" xfId="8923"/>
    <cellStyle name="Input 2 14 3 2 3" xfId="10388"/>
    <cellStyle name="Input 2 14 3 2_4F" xfId="19290"/>
    <cellStyle name="Input 2 14 3 3" xfId="3958"/>
    <cellStyle name="Input 2 14 3 3 2" xfId="7277"/>
    <cellStyle name="Input 2 14 3 3_4F" xfId="19291"/>
    <cellStyle name="Input 2 14 3 4" xfId="7721"/>
    <cellStyle name="Input 2 14 3_4F" xfId="19289"/>
    <cellStyle name="Input 2 14 4" xfId="337"/>
    <cellStyle name="Input 2 14 4 2" xfId="2035"/>
    <cellStyle name="Input 2 14 4 2 2" xfId="8383"/>
    <cellStyle name="Input 2 14 4 2 3" xfId="11994"/>
    <cellStyle name="Input 2 14 4 2_4F" xfId="19293"/>
    <cellStyle name="Input 2 14 4 3" xfId="2276"/>
    <cellStyle name="Input 2 14 4 3 2" xfId="6914"/>
    <cellStyle name="Input 2 14 4 3_4F" xfId="19294"/>
    <cellStyle name="Input 2 14 4 4" xfId="7718"/>
    <cellStyle name="Input 2 14 4_4F" xfId="19292"/>
    <cellStyle name="Input 2 14 5" xfId="905"/>
    <cellStyle name="Input 2 14 5 2" xfId="2583"/>
    <cellStyle name="Input 2 14 5 2 2" xfId="8925"/>
    <cellStyle name="Input 2 14 5 2 3" xfId="6830"/>
    <cellStyle name="Input 2 14 5 2_4F" xfId="19296"/>
    <cellStyle name="Input 2 14 5 3" xfId="3960"/>
    <cellStyle name="Input 2 14 5 3 2" xfId="7292"/>
    <cellStyle name="Input 2 14 5 3_4F" xfId="19297"/>
    <cellStyle name="Input 2 14 5 4" xfId="11393"/>
    <cellStyle name="Input 2 14 5_4F" xfId="19295"/>
    <cellStyle name="Input 2 14 6" xfId="888"/>
    <cellStyle name="Input 2 14 6 2" xfId="2566"/>
    <cellStyle name="Input 2 14 6 2 2" xfId="8908"/>
    <cellStyle name="Input 2 14 6 2 3" xfId="6789"/>
    <cellStyle name="Input 2 14 6 2_4F" xfId="19299"/>
    <cellStyle name="Input 2 14 6 3" xfId="3943"/>
    <cellStyle name="Input 2 14 6 3 2" xfId="12565"/>
    <cellStyle name="Input 2 14 6 3_4F" xfId="19300"/>
    <cellStyle name="Input 2 14 6 4" xfId="8141"/>
    <cellStyle name="Input 2 14 6_4F" xfId="19298"/>
    <cellStyle name="Input 2 14 7" xfId="2054"/>
    <cellStyle name="Input 2 14 7 2" xfId="8402"/>
    <cellStyle name="Input 2 14 7 3" xfId="11935"/>
    <cellStyle name="Input 2 14 7_4F" xfId="19301"/>
    <cellStyle name="Input 2 14 8" xfId="3104"/>
    <cellStyle name="Input 2 14 8 2" xfId="10023"/>
    <cellStyle name="Input 2 14 8_4F" xfId="19302"/>
    <cellStyle name="Input 2 14 9" xfId="7786"/>
    <cellStyle name="Input 2 14_4F" xfId="19285"/>
    <cellStyle name="Input 2 15" xfId="341"/>
    <cellStyle name="Input 2 15 2" xfId="2039"/>
    <cellStyle name="Input 2 15 2 2" xfId="8387"/>
    <cellStyle name="Input 2 15 2 3" xfId="7608"/>
    <cellStyle name="Input 2 15 2_4F" xfId="19304"/>
    <cellStyle name="Input 2 15 3" xfId="2758"/>
    <cellStyle name="Input 2 15 3 2" xfId="10754"/>
    <cellStyle name="Input 2 15 3_4F" xfId="19305"/>
    <cellStyle name="Input 2 15 4" xfId="12393"/>
    <cellStyle name="Input 2 15_4F" xfId="19303"/>
    <cellStyle name="Input 2 16" xfId="326"/>
    <cellStyle name="Input 2 16 2" xfId="2024"/>
    <cellStyle name="Input 2 16 2 2" xfId="8372"/>
    <cellStyle name="Input 2 16 2 3" xfId="11088"/>
    <cellStyle name="Input 2 16 2_4F" xfId="19307"/>
    <cellStyle name="Input 2 16 3" xfId="3097"/>
    <cellStyle name="Input 2 16 3 2" xfId="10808"/>
    <cellStyle name="Input 2 16 3_4F" xfId="19308"/>
    <cellStyle name="Input 2 16 4" xfId="7918"/>
    <cellStyle name="Input 2 16_4F" xfId="19306"/>
    <cellStyle name="Input 2 17" xfId="320"/>
    <cellStyle name="Input 2 17 2" xfId="2019"/>
    <cellStyle name="Input 2 17 2 2" xfId="8367"/>
    <cellStyle name="Input 2 17 2 3" xfId="10026"/>
    <cellStyle name="Input 2 17 2_4F" xfId="19310"/>
    <cellStyle name="Input 2 17 3" xfId="3151"/>
    <cellStyle name="Input 2 17 3 2" xfId="7222"/>
    <cellStyle name="Input 2 17 3_4F" xfId="19311"/>
    <cellStyle name="Input 2 17 4" xfId="12216"/>
    <cellStyle name="Input 2 17_4F" xfId="19309"/>
    <cellStyle name="Input 2 18" xfId="891"/>
    <cellStyle name="Input 2 18 2" xfId="2569"/>
    <cellStyle name="Input 2 18 2 2" xfId="8911"/>
    <cellStyle name="Input 2 18 2 3" xfId="11100"/>
    <cellStyle name="Input 2 18 2_4F" xfId="19313"/>
    <cellStyle name="Input 2 18 3" xfId="3946"/>
    <cellStyle name="Input 2 18 3 2" xfId="8199"/>
    <cellStyle name="Input 2 18 3_4F" xfId="19314"/>
    <cellStyle name="Input 2 18 4" xfId="7662"/>
    <cellStyle name="Input 2 18_4F" xfId="19312"/>
    <cellStyle name="Input 2 19" xfId="3531"/>
    <cellStyle name="Input 2 19 2" xfId="6348"/>
    <cellStyle name="Input 2 19 3" xfId="11122"/>
    <cellStyle name="Input 2 19_4F" xfId="19315"/>
    <cellStyle name="Input 2 2" xfId="290"/>
    <cellStyle name="Input 2 2 10" xfId="1457"/>
    <cellStyle name="Input 2 2 10 2" xfId="3113"/>
    <cellStyle name="Input 2 2 10 2 2" xfId="9454"/>
    <cellStyle name="Input 2 2 10 2 3" xfId="11108"/>
    <cellStyle name="Input 2 2 10 2_4F" xfId="19318"/>
    <cellStyle name="Input 2 2 10 3" xfId="4512"/>
    <cellStyle name="Input 2 2 10 3 2" xfId="7788"/>
    <cellStyle name="Input 2 2 10 3_4F" xfId="19319"/>
    <cellStyle name="Input 2 2 10 4" xfId="12496"/>
    <cellStyle name="Input 2 2 10_4F" xfId="19317"/>
    <cellStyle name="Input 2 2 11" xfId="1708"/>
    <cellStyle name="Input 2 2 11 2" xfId="3354"/>
    <cellStyle name="Input 2 2 11 2 2" xfId="9694"/>
    <cellStyle name="Input 2 2 11 2 3" xfId="12053"/>
    <cellStyle name="Input 2 2 11 2_4F" xfId="19321"/>
    <cellStyle name="Input 2 2 11 3" xfId="4763"/>
    <cellStyle name="Input 2 2 11 3 2" xfId="12080"/>
    <cellStyle name="Input 2 2 11 3_4F" xfId="19322"/>
    <cellStyle name="Input 2 2 11 4" xfId="10649"/>
    <cellStyle name="Input 2 2 11_4F" xfId="19320"/>
    <cellStyle name="Input 2 2 12" xfId="1987"/>
    <cellStyle name="Input 2 2 12 2" xfId="8335"/>
    <cellStyle name="Input 2 2 12 3" xfId="11611"/>
    <cellStyle name="Input 2 2 12_4F" xfId="19323"/>
    <cellStyle name="Input 2 2 13" xfId="3418"/>
    <cellStyle name="Input 2 2 13 2" xfId="6898"/>
    <cellStyle name="Input 2 2 13_4F" xfId="19324"/>
    <cellStyle name="Input 2 2 14" xfId="10488"/>
    <cellStyle name="Input 2 2 15" xfId="19325"/>
    <cellStyle name="Input 2 2 16" xfId="19326"/>
    <cellStyle name="Input 2 2 17" xfId="19327"/>
    <cellStyle name="Input 2 2 18" xfId="19328"/>
    <cellStyle name="Input 2 2 19" xfId="19329"/>
    <cellStyle name="Input 2 2 2" xfId="468"/>
    <cellStyle name="Input 2 2 2 2" xfId="733"/>
    <cellStyle name="Input 2 2 2 2 2" xfId="2415"/>
    <cellStyle name="Input 2 2 2 2 2 2" xfId="8758"/>
    <cellStyle name="Input 2 2 2 2 2 3" xfId="6746"/>
    <cellStyle name="Input 2 2 2 2 2_4F" xfId="19332"/>
    <cellStyle name="Input 2 2 2 2 3" xfId="3788"/>
    <cellStyle name="Input 2 2 2 2 3 2" xfId="7630"/>
    <cellStyle name="Input 2 2 2 2 3_4F" xfId="19333"/>
    <cellStyle name="Input 2 2 2 2 4" xfId="11589"/>
    <cellStyle name="Input 2 2 2 2_4F" xfId="19331"/>
    <cellStyle name="Input 2 2 2 3" xfId="1007"/>
    <cellStyle name="Input 2 2 2 3 2" xfId="2680"/>
    <cellStyle name="Input 2 2 2 3 2 2" xfId="9022"/>
    <cellStyle name="Input 2 2 2 3 2 3" xfId="7388"/>
    <cellStyle name="Input 2 2 2 3 2_4F" xfId="19335"/>
    <cellStyle name="Input 2 2 2 3 3" xfId="4062"/>
    <cellStyle name="Input 2 2 2 3 3 2" xfId="10934"/>
    <cellStyle name="Input 2 2 2 3 3_4F" xfId="19336"/>
    <cellStyle name="Input 2 2 2 3 4" xfId="10529"/>
    <cellStyle name="Input 2 2 2 3_4F" xfId="19334"/>
    <cellStyle name="Input 2 2 2 4" xfId="1257"/>
    <cellStyle name="Input 2 2 2 4 2" xfId="2920"/>
    <cellStyle name="Input 2 2 2 4 2 2" xfId="9262"/>
    <cellStyle name="Input 2 2 2 4 2 3" xfId="10051"/>
    <cellStyle name="Input 2 2 2 4 2_4F" xfId="19338"/>
    <cellStyle name="Input 2 2 2 4 3" xfId="4312"/>
    <cellStyle name="Input 2 2 2 4 3 2" xfId="6714"/>
    <cellStyle name="Input 2 2 2 4 3_4F" xfId="19339"/>
    <cellStyle name="Input 2 2 2 4 4" xfId="8131"/>
    <cellStyle name="Input 2 2 2 4_4F" xfId="19337"/>
    <cellStyle name="Input 2 2 2 5" xfId="1512"/>
    <cellStyle name="Input 2 2 2 5 2" xfId="3166"/>
    <cellStyle name="Input 2 2 2 5 2 2" xfId="9507"/>
    <cellStyle name="Input 2 2 2 5 2 3" xfId="10891"/>
    <cellStyle name="Input 2 2 2 5 2_4F" xfId="19341"/>
    <cellStyle name="Input 2 2 2 5 3" xfId="4567"/>
    <cellStyle name="Input 2 2 2 5 3 2" xfId="10365"/>
    <cellStyle name="Input 2 2 2 5 3_4F" xfId="19342"/>
    <cellStyle name="Input 2 2 2 5 4" xfId="11316"/>
    <cellStyle name="Input 2 2 2 5_4F" xfId="19340"/>
    <cellStyle name="Input 2 2 2 6" xfId="1763"/>
    <cellStyle name="Input 2 2 2 6 2" xfId="3407"/>
    <cellStyle name="Input 2 2 2 6 2 2" xfId="9747"/>
    <cellStyle name="Input 2 2 2 6 2 3" xfId="6581"/>
    <cellStyle name="Input 2 2 2 6 2_4F" xfId="19344"/>
    <cellStyle name="Input 2 2 2 6 3" xfId="4818"/>
    <cellStyle name="Input 2 2 2 6 3 2" xfId="7604"/>
    <cellStyle name="Input 2 2 2 6 3_4F" xfId="19345"/>
    <cellStyle name="Input 2 2 2 6 4" xfId="8254"/>
    <cellStyle name="Input 2 2 2 6_4F" xfId="19343"/>
    <cellStyle name="Input 2 2 2 7" xfId="2158"/>
    <cellStyle name="Input 2 2 2 7 2" xfId="8504"/>
    <cellStyle name="Input 2 2 2 7 3" xfId="10895"/>
    <cellStyle name="Input 2 2 2 7_4F" xfId="19346"/>
    <cellStyle name="Input 2 2 2 8" xfId="1923"/>
    <cellStyle name="Input 2 2 2 8 2" xfId="6711"/>
    <cellStyle name="Input 2 2 2 8_4F" xfId="19347"/>
    <cellStyle name="Input 2 2 2 9" xfId="10561"/>
    <cellStyle name="Input 2 2 2_4F" xfId="19330"/>
    <cellStyle name="Input 2 2 20" xfId="19348"/>
    <cellStyle name="Input 2 2 21" xfId="19349"/>
    <cellStyle name="Input 2 2 22" xfId="19350"/>
    <cellStyle name="Input 2 2 23" xfId="19351"/>
    <cellStyle name="Input 2 2 24" xfId="19352"/>
    <cellStyle name="Input 2 2 25" xfId="19353"/>
    <cellStyle name="Input 2 2 3" xfId="512"/>
    <cellStyle name="Input 2 2 3 2" xfId="777"/>
    <cellStyle name="Input 2 2 3 2 2" xfId="2458"/>
    <cellStyle name="Input 2 2 3 2 2 2" xfId="8801"/>
    <cellStyle name="Input 2 2 3 2 2 3" xfId="12583"/>
    <cellStyle name="Input 2 2 3 2 2_4F" xfId="19356"/>
    <cellStyle name="Input 2 2 3 2 3" xfId="3832"/>
    <cellStyle name="Input 2 2 3 2 3 2" xfId="7160"/>
    <cellStyle name="Input 2 2 3 2 3_4F" xfId="19357"/>
    <cellStyle name="Input 2 2 3 2 4" xfId="10476"/>
    <cellStyle name="Input 2 2 3 2_4F" xfId="19355"/>
    <cellStyle name="Input 2 2 3 3" xfId="1051"/>
    <cellStyle name="Input 2 2 3 3 2" xfId="2724"/>
    <cellStyle name="Input 2 2 3 3 2 2" xfId="9066"/>
    <cellStyle name="Input 2 2 3 3 2 3" xfId="6967"/>
    <cellStyle name="Input 2 2 3 3 2_4F" xfId="19359"/>
    <cellStyle name="Input 2 2 3 3 3" xfId="4106"/>
    <cellStyle name="Input 2 2 3 3 3 2" xfId="12595"/>
    <cellStyle name="Input 2 2 3 3 3_4F" xfId="19360"/>
    <cellStyle name="Input 2 2 3 3 4" xfId="6745"/>
    <cellStyle name="Input 2 2 3 3_4F" xfId="19358"/>
    <cellStyle name="Input 2 2 3 4" xfId="1301"/>
    <cellStyle name="Input 2 2 3 4 2" xfId="2963"/>
    <cellStyle name="Input 2 2 3 4 2 2" xfId="9304"/>
    <cellStyle name="Input 2 2 3 4 2 3" xfId="11115"/>
    <cellStyle name="Input 2 2 3 4 2_4F" xfId="19362"/>
    <cellStyle name="Input 2 2 3 4 3" xfId="4356"/>
    <cellStyle name="Input 2 2 3 4 3 2" xfId="11721"/>
    <cellStyle name="Input 2 2 3 4 3_4F" xfId="19363"/>
    <cellStyle name="Input 2 2 3 4 4" xfId="10245"/>
    <cellStyle name="Input 2 2 3 4_4F" xfId="19361"/>
    <cellStyle name="Input 2 2 3 5" xfId="1556"/>
    <cellStyle name="Input 2 2 3 5 2" xfId="3209"/>
    <cellStyle name="Input 2 2 3 5 2 2" xfId="9550"/>
    <cellStyle name="Input 2 2 3 5 2 3" xfId="7883"/>
    <cellStyle name="Input 2 2 3 5 2_4F" xfId="19365"/>
    <cellStyle name="Input 2 2 3 5 3" xfId="4611"/>
    <cellStyle name="Input 2 2 3 5 3 2" xfId="10727"/>
    <cellStyle name="Input 2 2 3 5 3_4F" xfId="19366"/>
    <cellStyle name="Input 2 2 3 5 4" xfId="11998"/>
    <cellStyle name="Input 2 2 3 5_4F" xfId="19364"/>
    <cellStyle name="Input 2 2 3 6" xfId="1807"/>
    <cellStyle name="Input 2 2 3 6 2" xfId="3450"/>
    <cellStyle name="Input 2 2 3 6 2 2" xfId="9790"/>
    <cellStyle name="Input 2 2 3 6 2 3" xfId="11802"/>
    <cellStyle name="Input 2 2 3 6 2_4F" xfId="19368"/>
    <cellStyle name="Input 2 2 3 6 3" xfId="4862"/>
    <cellStyle name="Input 2 2 3 6 3 2" xfId="6908"/>
    <cellStyle name="Input 2 2 3 6 3_4F" xfId="19369"/>
    <cellStyle name="Input 2 2 3 6 4" xfId="8212"/>
    <cellStyle name="Input 2 2 3 6_4F" xfId="19367"/>
    <cellStyle name="Input 2 2 3 7" xfId="2200"/>
    <cellStyle name="Input 2 2 3 7 2" xfId="8546"/>
    <cellStyle name="Input 2 2 3 7 3" xfId="10904"/>
    <cellStyle name="Input 2 2 3 7_4F" xfId="19370"/>
    <cellStyle name="Input 2 2 3 8" xfId="3567"/>
    <cellStyle name="Input 2 2 3 8 2" xfId="10091"/>
    <cellStyle name="Input 2 2 3 8_4F" xfId="19371"/>
    <cellStyle name="Input 2 2 3 9" xfId="10396"/>
    <cellStyle name="Input 2 2 3_4F" xfId="19354"/>
    <cellStyle name="Input 2 2 4" xfId="556"/>
    <cellStyle name="Input 2 2 4 2" xfId="821"/>
    <cellStyle name="Input 2 2 4 2 2" xfId="2501"/>
    <cellStyle name="Input 2 2 4 2 2 2" xfId="8843"/>
    <cellStyle name="Input 2 2 4 2 2 3" xfId="10811"/>
    <cellStyle name="Input 2 2 4 2 2_4F" xfId="19374"/>
    <cellStyle name="Input 2 2 4 2 3" xfId="3876"/>
    <cellStyle name="Input 2 2 4 2 3 2" xfId="10583"/>
    <cellStyle name="Input 2 2 4 2 3_4F" xfId="19375"/>
    <cellStyle name="Input 2 2 4 2 4" xfId="12093"/>
    <cellStyle name="Input 2 2 4 2_4F" xfId="19373"/>
    <cellStyle name="Input 2 2 4 3" xfId="1095"/>
    <cellStyle name="Input 2 2 4 3 2" xfId="2767"/>
    <cellStyle name="Input 2 2 4 3 2 2" xfId="9109"/>
    <cellStyle name="Input 2 2 4 3 2 3" xfId="11166"/>
    <cellStyle name="Input 2 2 4 3 2_4F" xfId="19377"/>
    <cellStyle name="Input 2 2 4 3 3" xfId="4150"/>
    <cellStyle name="Input 2 2 4 3 3 2" xfId="6726"/>
    <cellStyle name="Input 2 2 4 3 3_4F" xfId="19378"/>
    <cellStyle name="Input 2 2 4 3 4" xfId="11047"/>
    <cellStyle name="Input 2 2 4 3_4F" xfId="19376"/>
    <cellStyle name="Input 2 2 4 4" xfId="1345"/>
    <cellStyle name="Input 2 2 4 4 2" xfId="3005"/>
    <cellStyle name="Input 2 2 4 4 2 2" xfId="9346"/>
    <cellStyle name="Input 2 2 4 4 2 3" xfId="6992"/>
    <cellStyle name="Input 2 2 4 4 2_4F" xfId="19380"/>
    <cellStyle name="Input 2 2 4 4 3" xfId="4400"/>
    <cellStyle name="Input 2 2 4 4 3 2" xfId="10888"/>
    <cellStyle name="Input 2 2 4 4 3_4F" xfId="19381"/>
    <cellStyle name="Input 2 2 4 4 4" xfId="7855"/>
    <cellStyle name="Input 2 2 4 4_4F" xfId="19379"/>
    <cellStyle name="Input 2 2 4 5" xfId="1600"/>
    <cellStyle name="Input 2 2 4 5 2" xfId="3252"/>
    <cellStyle name="Input 2 2 4 5 2 2" xfId="9593"/>
    <cellStyle name="Input 2 2 4 5 2 3" xfId="7082"/>
    <cellStyle name="Input 2 2 4 5 2_4F" xfId="19383"/>
    <cellStyle name="Input 2 2 4 5 3" xfId="4655"/>
    <cellStyle name="Input 2 2 4 5 3 2" xfId="11875"/>
    <cellStyle name="Input 2 2 4 5 3_4F" xfId="19384"/>
    <cellStyle name="Input 2 2 4 5 4" xfId="11211"/>
    <cellStyle name="Input 2 2 4 5_4F" xfId="19382"/>
    <cellStyle name="Input 2 2 4 6" xfId="1851"/>
    <cellStyle name="Input 2 2 4 6 2" xfId="3493"/>
    <cellStyle name="Input 2 2 4 6 2 2" xfId="9832"/>
    <cellStyle name="Input 2 2 4 6 2 3" xfId="6923"/>
    <cellStyle name="Input 2 2 4 6 2_4F" xfId="19386"/>
    <cellStyle name="Input 2 2 4 6 3" xfId="4906"/>
    <cellStyle name="Input 2 2 4 6 3 2" xfId="10119"/>
    <cellStyle name="Input 2 2 4 6 3_4F" xfId="19387"/>
    <cellStyle name="Input 2 2 4 6 4" xfId="12409"/>
    <cellStyle name="Input 2 2 4 6_4F" xfId="19385"/>
    <cellStyle name="Input 2 2 4 7" xfId="2244"/>
    <cellStyle name="Input 2 2 4 7 2" xfId="8589"/>
    <cellStyle name="Input 2 2 4 7 3" xfId="7312"/>
    <cellStyle name="Input 2 2 4 7_4F" xfId="19388"/>
    <cellStyle name="Input 2 2 4 8" xfId="3611"/>
    <cellStyle name="Input 2 2 4 8 2" xfId="7687"/>
    <cellStyle name="Input 2 2 4 8_4F" xfId="19389"/>
    <cellStyle name="Input 2 2 4 9" xfId="12307"/>
    <cellStyle name="Input 2 2 4_4F" xfId="19372"/>
    <cellStyle name="Input 2 2 5" xfId="598"/>
    <cellStyle name="Input 2 2 5 2" xfId="863"/>
    <cellStyle name="Input 2 2 5 2 2" xfId="2541"/>
    <cellStyle name="Input 2 2 5 2 2 2" xfId="8883"/>
    <cellStyle name="Input 2 2 5 2 2 3" xfId="10731"/>
    <cellStyle name="Input 2 2 5 2 2_4F" xfId="19392"/>
    <cellStyle name="Input 2 2 5 2 3" xfId="3918"/>
    <cellStyle name="Input 2 2 5 2 3 2" xfId="10072"/>
    <cellStyle name="Input 2 2 5 2 3_4F" xfId="19393"/>
    <cellStyle name="Input 2 2 5 2 4" xfId="11497"/>
    <cellStyle name="Input 2 2 5 2_4F" xfId="19391"/>
    <cellStyle name="Input 2 2 5 3" xfId="1137"/>
    <cellStyle name="Input 2 2 5 3 2" xfId="2806"/>
    <cellStyle name="Input 2 2 5 3 2 2" xfId="9148"/>
    <cellStyle name="Input 2 2 5 3 2 3" xfId="10857"/>
    <cellStyle name="Input 2 2 5 3 2_4F" xfId="19395"/>
    <cellStyle name="Input 2 2 5 3 3" xfId="4192"/>
    <cellStyle name="Input 2 2 5 3 3 2" xfId="7211"/>
    <cellStyle name="Input 2 2 5 3 3_4F" xfId="19396"/>
    <cellStyle name="Input 2 2 5 3 4" xfId="10197"/>
    <cellStyle name="Input 2 2 5 3_4F" xfId="19394"/>
    <cellStyle name="Input 2 2 5 4" xfId="1387"/>
    <cellStyle name="Input 2 2 5 4 2" xfId="3044"/>
    <cellStyle name="Input 2 2 5 4 2 2" xfId="9385"/>
    <cellStyle name="Input 2 2 5 4 2 3" xfId="8008"/>
    <cellStyle name="Input 2 2 5 4 2_4F" xfId="19398"/>
    <cellStyle name="Input 2 2 5 4 3" xfId="4442"/>
    <cellStyle name="Input 2 2 5 4 3 2" xfId="12209"/>
    <cellStyle name="Input 2 2 5 4 3_4F" xfId="19399"/>
    <cellStyle name="Input 2 2 5 4 4" xfId="10226"/>
    <cellStyle name="Input 2 2 5 4_4F" xfId="19397"/>
    <cellStyle name="Input 2 2 5 5" xfId="1642"/>
    <cellStyle name="Input 2 2 5 5 2" xfId="3290"/>
    <cellStyle name="Input 2 2 5 5 2 2" xfId="9631"/>
    <cellStyle name="Input 2 2 5 5 2 3" xfId="7096"/>
    <cellStyle name="Input 2 2 5 5 2_4F" xfId="19401"/>
    <cellStyle name="Input 2 2 5 5 3" xfId="4697"/>
    <cellStyle name="Input 2 2 5 5 3 2" xfId="10440"/>
    <cellStyle name="Input 2 2 5 5 3_4F" xfId="19402"/>
    <cellStyle name="Input 2 2 5 5 4" xfId="10983"/>
    <cellStyle name="Input 2 2 5 5_4F" xfId="19400"/>
    <cellStyle name="Input 2 2 5 6" xfId="1893"/>
    <cellStyle name="Input 2 2 5 6 2" xfId="3534"/>
    <cellStyle name="Input 2 2 5 6 2 2" xfId="9872"/>
    <cellStyle name="Input 2 2 5 6 2 3" xfId="10481"/>
    <cellStyle name="Input 2 2 5 6 2_4F" xfId="19404"/>
    <cellStyle name="Input 2 2 5 6 3" xfId="4948"/>
    <cellStyle name="Input 2 2 5 6 3 2" xfId="10182"/>
    <cellStyle name="Input 2 2 5 6 3_4F" xfId="19405"/>
    <cellStyle name="Input 2 2 5 6 4" xfId="6674"/>
    <cellStyle name="Input 2 2 5 6_4F" xfId="19403"/>
    <cellStyle name="Input 2 2 5 7" xfId="2285"/>
    <cellStyle name="Input 2 2 5 7 2" xfId="8629"/>
    <cellStyle name="Input 2 2 5 7 3" xfId="7567"/>
    <cellStyle name="Input 2 2 5 7_4F" xfId="19406"/>
    <cellStyle name="Input 2 2 5 8" xfId="3653"/>
    <cellStyle name="Input 2 2 5 8 2" xfId="11531"/>
    <cellStyle name="Input 2 2 5 8_4F" xfId="19407"/>
    <cellStyle name="Input 2 2 5 9" xfId="7204"/>
    <cellStyle name="Input 2 2 5_4F" xfId="19390"/>
    <cellStyle name="Input 2 2 6" xfId="414"/>
    <cellStyle name="Input 2 2 6 2" xfId="2105"/>
    <cellStyle name="Input 2 2 6 2 2" xfId="8451"/>
    <cellStyle name="Input 2 2 6 2 3" xfId="6894"/>
    <cellStyle name="Input 2 2 6 2_4F" xfId="19409"/>
    <cellStyle name="Input 2 2 6 3" xfId="1976"/>
    <cellStyle name="Input 2 2 6 3 2" xfId="6554"/>
    <cellStyle name="Input 2 2 6 3_4F" xfId="19410"/>
    <cellStyle name="Input 2 2 6 4" xfId="11726"/>
    <cellStyle name="Input 2 2 6_4F" xfId="19408"/>
    <cellStyle name="Input 2 2 7" xfId="678"/>
    <cellStyle name="Input 2 2 7 2" xfId="2362"/>
    <cellStyle name="Input 2 2 7 2 2" xfId="8706"/>
    <cellStyle name="Input 2 2 7 2 3" xfId="6812"/>
    <cellStyle name="Input 2 2 7 2_4F" xfId="19412"/>
    <cellStyle name="Input 2 2 7 3" xfId="3733"/>
    <cellStyle name="Input 2 2 7 3 2" xfId="12205"/>
    <cellStyle name="Input 2 2 7 3_4F" xfId="19413"/>
    <cellStyle name="Input 2 2 7 4" xfId="6578"/>
    <cellStyle name="Input 2 2 7_4F" xfId="19411"/>
    <cellStyle name="Input 2 2 8" xfId="952"/>
    <cellStyle name="Input 2 2 8 2" xfId="2627"/>
    <cellStyle name="Input 2 2 8 2 2" xfId="8969"/>
    <cellStyle name="Input 2 2 8 2 3" xfId="6700"/>
    <cellStyle name="Input 2 2 8 2_4F" xfId="19415"/>
    <cellStyle name="Input 2 2 8 3" xfId="4007"/>
    <cellStyle name="Input 2 2 8 3 2" xfId="12318"/>
    <cellStyle name="Input 2 2 8 3_4F" xfId="19416"/>
    <cellStyle name="Input 2 2 8 4" xfId="7144"/>
    <cellStyle name="Input 2 2 8_4F" xfId="19414"/>
    <cellStyle name="Input 2 2 9" xfId="1202"/>
    <cellStyle name="Input 2 2 9 2" xfId="2868"/>
    <cellStyle name="Input 2 2 9 2 2" xfId="9210"/>
    <cellStyle name="Input 2 2 9 2 3" xfId="12219"/>
    <cellStyle name="Input 2 2 9 2_4F" xfId="19418"/>
    <cellStyle name="Input 2 2 9 3" xfId="4257"/>
    <cellStyle name="Input 2 2 9 3 2" xfId="10645"/>
    <cellStyle name="Input 2 2 9 3_4F" xfId="19419"/>
    <cellStyle name="Input 2 2 9 4" xfId="8284"/>
    <cellStyle name="Input 2 2 9_4F" xfId="19417"/>
    <cellStyle name="Input 2 2_4F" xfId="19316"/>
    <cellStyle name="Input 2 20" xfId="10356"/>
    <cellStyle name="Input 2 21" xfId="251"/>
    <cellStyle name="Input 2 22" xfId="19420"/>
    <cellStyle name="Input 2 23" xfId="19421"/>
    <cellStyle name="Input 2 24" xfId="19422"/>
    <cellStyle name="Input 2 25" xfId="19423"/>
    <cellStyle name="Input 2 26" xfId="19424"/>
    <cellStyle name="Input 2 27" xfId="19425"/>
    <cellStyle name="Input 2 28" xfId="19426"/>
    <cellStyle name="Input 2 29" xfId="19427"/>
    <cellStyle name="Input 2 3" xfId="297"/>
    <cellStyle name="Input 2 3 10" xfId="1465"/>
    <cellStyle name="Input 2 3 10 2" xfId="3121"/>
    <cellStyle name="Input 2 3 10 2 2" xfId="9462"/>
    <cellStyle name="Input 2 3 10 2 3" xfId="8042"/>
    <cellStyle name="Input 2 3 10 2_4F" xfId="19430"/>
    <cellStyle name="Input 2 3 10 3" xfId="4520"/>
    <cellStyle name="Input 2 3 10 3 2" xfId="12015"/>
    <cellStyle name="Input 2 3 10 3_4F" xfId="19431"/>
    <cellStyle name="Input 2 3 10 4" xfId="7853"/>
    <cellStyle name="Input 2 3 10_4F" xfId="19429"/>
    <cellStyle name="Input 2 3 11" xfId="1716"/>
    <cellStyle name="Input 2 3 11 2" xfId="3362"/>
    <cellStyle name="Input 2 3 11 2 2" xfId="9702"/>
    <cellStyle name="Input 2 3 11 2 3" xfId="6943"/>
    <cellStyle name="Input 2 3 11 2_4F" xfId="19433"/>
    <cellStyle name="Input 2 3 11 3" xfId="4771"/>
    <cellStyle name="Input 2 3 11 3 2" xfId="7818"/>
    <cellStyle name="Input 2 3 11 3_4F" xfId="19434"/>
    <cellStyle name="Input 2 3 11 4" xfId="10927"/>
    <cellStyle name="Input 2 3 11_4F" xfId="19432"/>
    <cellStyle name="Input 2 3 12" xfId="1995"/>
    <cellStyle name="Input 2 3 12 2" xfId="8343"/>
    <cellStyle name="Input 2 3 12 3" xfId="7042"/>
    <cellStyle name="Input 2 3 12_4F" xfId="19435"/>
    <cellStyle name="Input 2 3 13" xfId="1998"/>
    <cellStyle name="Input 2 3 13 2" xfId="10956"/>
    <cellStyle name="Input 2 3 13_4F" xfId="19436"/>
    <cellStyle name="Input 2 3 14" xfId="11010"/>
    <cellStyle name="Input 2 3 15" xfId="19437"/>
    <cellStyle name="Input 2 3 16" xfId="19438"/>
    <cellStyle name="Input 2 3 17" xfId="19439"/>
    <cellStyle name="Input 2 3 18" xfId="19440"/>
    <cellStyle name="Input 2 3 19" xfId="19441"/>
    <cellStyle name="Input 2 3 2" xfId="476"/>
    <cellStyle name="Input 2 3 2 2" xfId="741"/>
    <cellStyle name="Input 2 3 2 2 2" xfId="2423"/>
    <cellStyle name="Input 2 3 2 2 2 2" xfId="8766"/>
    <cellStyle name="Input 2 3 2 2 2 3" xfId="10729"/>
    <cellStyle name="Input 2 3 2 2 2_4F" xfId="19444"/>
    <cellStyle name="Input 2 3 2 2 3" xfId="3796"/>
    <cellStyle name="Input 2 3 2 2 3 2" xfId="8055"/>
    <cellStyle name="Input 2 3 2 2 3_4F" xfId="19445"/>
    <cellStyle name="Input 2 3 2 2 4" xfId="8580"/>
    <cellStyle name="Input 2 3 2 2_4F" xfId="19443"/>
    <cellStyle name="Input 2 3 2 3" xfId="1015"/>
    <cellStyle name="Input 2 3 2 3 2" xfId="2688"/>
    <cellStyle name="Input 2 3 2 3 2 2" xfId="9030"/>
    <cellStyle name="Input 2 3 2 3 2 3" xfId="8079"/>
    <cellStyle name="Input 2 3 2 3 2_4F" xfId="19447"/>
    <cellStyle name="Input 2 3 2 3 3" xfId="4070"/>
    <cellStyle name="Input 2 3 2 3 3 2" xfId="10937"/>
    <cellStyle name="Input 2 3 2 3 3_4F" xfId="19448"/>
    <cellStyle name="Input 2 3 2 3 4" xfId="11225"/>
    <cellStyle name="Input 2 3 2 3_4F" xfId="19446"/>
    <cellStyle name="Input 2 3 2 4" xfId="1265"/>
    <cellStyle name="Input 2 3 2 4 2" xfId="2928"/>
    <cellStyle name="Input 2 3 2 4 2 2" xfId="9270"/>
    <cellStyle name="Input 2 3 2 4 2 3" xfId="7470"/>
    <cellStyle name="Input 2 3 2 4 2_4F" xfId="19450"/>
    <cellStyle name="Input 2 3 2 4 3" xfId="4320"/>
    <cellStyle name="Input 2 3 2 4 3 2" xfId="11054"/>
    <cellStyle name="Input 2 3 2 4 3_4F" xfId="19451"/>
    <cellStyle name="Input 2 3 2 4 4" xfId="11515"/>
    <cellStyle name="Input 2 3 2 4_4F" xfId="19449"/>
    <cellStyle name="Input 2 3 2 5" xfId="1520"/>
    <cellStyle name="Input 2 3 2 5 2" xfId="3174"/>
    <cellStyle name="Input 2 3 2 5 2 2" xfId="9515"/>
    <cellStyle name="Input 2 3 2 5 2 3" xfId="11516"/>
    <cellStyle name="Input 2 3 2 5 2_4F" xfId="19453"/>
    <cellStyle name="Input 2 3 2 5 3" xfId="4575"/>
    <cellStyle name="Input 2 3 2 5 3 2" xfId="10641"/>
    <cellStyle name="Input 2 3 2 5 3_4F" xfId="19454"/>
    <cellStyle name="Input 2 3 2 5 4" xfId="12083"/>
    <cellStyle name="Input 2 3 2 5_4F" xfId="19452"/>
    <cellStyle name="Input 2 3 2 6" xfId="1771"/>
    <cellStyle name="Input 2 3 2 6 2" xfId="3415"/>
    <cellStyle name="Input 2 3 2 6 2 2" xfId="9755"/>
    <cellStyle name="Input 2 3 2 6 2 3" xfId="7808"/>
    <cellStyle name="Input 2 3 2 6 2_4F" xfId="19456"/>
    <cellStyle name="Input 2 3 2 6 3" xfId="4826"/>
    <cellStyle name="Input 2 3 2 6 3 2" xfId="10029"/>
    <cellStyle name="Input 2 3 2 6 3_4F" xfId="19457"/>
    <cellStyle name="Input 2 3 2 6 4" xfId="9758"/>
    <cellStyle name="Input 2 3 2 6_4F" xfId="19455"/>
    <cellStyle name="Input 2 3 2 7" xfId="2166"/>
    <cellStyle name="Input 2 3 2 7 2" xfId="8512"/>
    <cellStyle name="Input 2 3 2 7 3" xfId="11151"/>
    <cellStyle name="Input 2 3 2 7_4F" xfId="19458"/>
    <cellStyle name="Input 2 3 2 8" xfId="1919"/>
    <cellStyle name="Input 2 3 2 8 2" xfId="11110"/>
    <cellStyle name="Input 2 3 2 8_4F" xfId="19459"/>
    <cellStyle name="Input 2 3 2 9" xfId="10037"/>
    <cellStyle name="Input 2 3 2_4F" xfId="19442"/>
    <cellStyle name="Input 2 3 20" xfId="19460"/>
    <cellStyle name="Input 2 3 21" xfId="19461"/>
    <cellStyle name="Input 2 3 22" xfId="19462"/>
    <cellStyle name="Input 2 3 23" xfId="19463"/>
    <cellStyle name="Input 2 3 24" xfId="19464"/>
    <cellStyle name="Input 2 3 25" xfId="19465"/>
    <cellStyle name="Input 2 3 3" xfId="520"/>
    <cellStyle name="Input 2 3 3 2" xfId="785"/>
    <cellStyle name="Input 2 3 3 2 2" xfId="2466"/>
    <cellStyle name="Input 2 3 3 2 2 2" xfId="8809"/>
    <cellStyle name="Input 2 3 3 2 2 3" xfId="11146"/>
    <cellStyle name="Input 2 3 3 2 2_4F" xfId="19468"/>
    <cellStyle name="Input 2 3 3 2 3" xfId="3840"/>
    <cellStyle name="Input 2 3 3 2 3 2" xfId="10753"/>
    <cellStyle name="Input 2 3 3 2 3_4F" xfId="19469"/>
    <cellStyle name="Input 2 3 3 2 4" xfId="9948"/>
    <cellStyle name="Input 2 3 3 2_4F" xfId="19467"/>
    <cellStyle name="Input 2 3 3 3" xfId="1059"/>
    <cellStyle name="Input 2 3 3 3 2" xfId="2732"/>
    <cellStyle name="Input 2 3 3 3 2 2" xfId="9074"/>
    <cellStyle name="Input 2 3 3 3 2 3" xfId="8021"/>
    <cellStyle name="Input 2 3 3 3 2_4F" xfId="19471"/>
    <cellStyle name="Input 2 3 3 3 3" xfId="4114"/>
    <cellStyle name="Input 2 3 3 3 3 2" xfId="11105"/>
    <cellStyle name="Input 2 3 3 3 3_4F" xfId="19472"/>
    <cellStyle name="Input 2 3 3 3 4" xfId="9934"/>
    <cellStyle name="Input 2 3 3 3_4F" xfId="19470"/>
    <cellStyle name="Input 2 3 3 4" xfId="1309"/>
    <cellStyle name="Input 2 3 3 4 2" xfId="2971"/>
    <cellStyle name="Input 2 3 3 4 2 2" xfId="9312"/>
    <cellStyle name="Input 2 3 3 4 2 3" xfId="7504"/>
    <cellStyle name="Input 2 3 3 4 2_4F" xfId="19474"/>
    <cellStyle name="Input 2 3 3 4 3" xfId="4364"/>
    <cellStyle name="Input 2 3 3 4 3 2" xfId="7484"/>
    <cellStyle name="Input 2 3 3 4 3_4F" xfId="19475"/>
    <cellStyle name="Input 2 3 3 4 4" xfId="11250"/>
    <cellStyle name="Input 2 3 3 4_4F" xfId="19473"/>
    <cellStyle name="Input 2 3 3 5" xfId="1564"/>
    <cellStyle name="Input 2 3 3 5 2" xfId="3217"/>
    <cellStyle name="Input 2 3 3 5 2 2" xfId="9558"/>
    <cellStyle name="Input 2 3 3 5 2 3" xfId="7789"/>
    <cellStyle name="Input 2 3 3 5 2_4F" xfId="19477"/>
    <cellStyle name="Input 2 3 3 5 3" xfId="4619"/>
    <cellStyle name="Input 2 3 3 5 3 2" xfId="11495"/>
    <cellStyle name="Input 2 3 3 5 3_4F" xfId="19478"/>
    <cellStyle name="Input 2 3 3 5 4" xfId="6648"/>
    <cellStyle name="Input 2 3 3 5_4F" xfId="19476"/>
    <cellStyle name="Input 2 3 3 6" xfId="1815"/>
    <cellStyle name="Input 2 3 3 6 2" xfId="3458"/>
    <cellStyle name="Input 2 3 3 6 2 2" xfId="9798"/>
    <cellStyle name="Input 2 3 3 6 2 3" xfId="7553"/>
    <cellStyle name="Input 2 3 3 6 2_4F" xfId="19480"/>
    <cellStyle name="Input 2 3 3 6 3" xfId="4870"/>
    <cellStyle name="Input 2 3 3 6 3 2" xfId="9981"/>
    <cellStyle name="Input 2 3 3 6 3_4F" xfId="19481"/>
    <cellStyle name="Input 2 3 3 6 4" xfId="12399"/>
    <cellStyle name="Input 2 3 3 6_4F" xfId="19479"/>
    <cellStyle name="Input 2 3 3 7" xfId="2208"/>
    <cellStyle name="Input 2 3 3 7 2" xfId="8554"/>
    <cellStyle name="Input 2 3 3 7 3" xfId="11183"/>
    <cellStyle name="Input 2 3 3 7_4F" xfId="19482"/>
    <cellStyle name="Input 2 3 3 8" xfId="3575"/>
    <cellStyle name="Input 2 3 3 8 2" xfId="7587"/>
    <cellStyle name="Input 2 3 3 8_4F" xfId="19483"/>
    <cellStyle name="Input 2 3 3 9" xfId="12389"/>
    <cellStyle name="Input 2 3 3_4F" xfId="19466"/>
    <cellStyle name="Input 2 3 4" xfId="564"/>
    <cellStyle name="Input 2 3 4 2" xfId="829"/>
    <cellStyle name="Input 2 3 4 2 2" xfId="2509"/>
    <cellStyle name="Input 2 3 4 2 2 2" xfId="8851"/>
    <cellStyle name="Input 2 3 4 2 2 3" xfId="10525"/>
    <cellStyle name="Input 2 3 4 2 2_4F" xfId="19486"/>
    <cellStyle name="Input 2 3 4 2 3" xfId="3884"/>
    <cellStyle name="Input 2 3 4 2 3 2" xfId="6983"/>
    <cellStyle name="Input 2 3 4 2 3_4F" xfId="19487"/>
    <cellStyle name="Input 2 3 4 2 4" xfId="10985"/>
    <cellStyle name="Input 2 3 4 2_4F" xfId="19485"/>
    <cellStyle name="Input 2 3 4 3" xfId="1103"/>
    <cellStyle name="Input 2 3 4 3 2" xfId="2775"/>
    <cellStyle name="Input 2 3 4 3 2 2" xfId="9117"/>
    <cellStyle name="Input 2 3 4 3 2 3" xfId="12169"/>
    <cellStyle name="Input 2 3 4 3 2_4F" xfId="19489"/>
    <cellStyle name="Input 2 3 4 3 3" xfId="4158"/>
    <cellStyle name="Input 2 3 4 3 3 2" xfId="6964"/>
    <cellStyle name="Input 2 3 4 3 3_4F" xfId="19490"/>
    <cellStyle name="Input 2 3 4 3 4" xfId="12434"/>
    <cellStyle name="Input 2 3 4 3_4F" xfId="19488"/>
    <cellStyle name="Input 2 3 4 4" xfId="1353"/>
    <cellStyle name="Input 2 3 4 4 2" xfId="3013"/>
    <cellStyle name="Input 2 3 4 4 2 2" xfId="9354"/>
    <cellStyle name="Input 2 3 4 4 2 3" xfId="10661"/>
    <cellStyle name="Input 2 3 4 4 2_4F" xfId="19492"/>
    <cellStyle name="Input 2 3 4 4 3" xfId="4408"/>
    <cellStyle name="Input 2 3 4 4 3 2" xfId="10324"/>
    <cellStyle name="Input 2 3 4 4 3_4F" xfId="19493"/>
    <cellStyle name="Input 2 3 4 4 4" xfId="11262"/>
    <cellStyle name="Input 2 3 4 4_4F" xfId="19491"/>
    <cellStyle name="Input 2 3 4 5" xfId="1608"/>
    <cellStyle name="Input 2 3 4 5 2" xfId="3260"/>
    <cellStyle name="Input 2 3 4 5 2 2" xfId="9601"/>
    <cellStyle name="Input 2 3 4 5 2 3" xfId="10373"/>
    <cellStyle name="Input 2 3 4 5 2_4F" xfId="19495"/>
    <cellStyle name="Input 2 3 4 5 3" xfId="4663"/>
    <cellStyle name="Input 2 3 4 5 3 2" xfId="7532"/>
    <cellStyle name="Input 2 3 4 5 3_4F" xfId="19496"/>
    <cellStyle name="Input 2 3 4 5 4" xfId="7777"/>
    <cellStyle name="Input 2 3 4 5_4F" xfId="19494"/>
    <cellStyle name="Input 2 3 4 6" xfId="1859"/>
    <cellStyle name="Input 2 3 4 6 2" xfId="3501"/>
    <cellStyle name="Input 2 3 4 6 2 2" xfId="9840"/>
    <cellStyle name="Input 2 3 4 6 2 3" xfId="8032"/>
    <cellStyle name="Input 2 3 4 6 2_4F" xfId="19498"/>
    <cellStyle name="Input 2 3 4 6 3" xfId="4914"/>
    <cellStyle name="Input 2 3 4 6 3 2" xfId="11670"/>
    <cellStyle name="Input 2 3 4 6 3_4F" xfId="19499"/>
    <cellStyle name="Input 2 3 4 6 4" xfId="7635"/>
    <cellStyle name="Input 2 3 4 6_4F" xfId="19497"/>
    <cellStyle name="Input 2 3 4 7" xfId="2252"/>
    <cellStyle name="Input 2 3 4 7 2" xfId="8597"/>
    <cellStyle name="Input 2 3 4 7 3" xfId="11358"/>
    <cellStyle name="Input 2 3 4 7_4F" xfId="19500"/>
    <cellStyle name="Input 2 3 4 8" xfId="3619"/>
    <cellStyle name="Input 2 3 4 8 2" xfId="8261"/>
    <cellStyle name="Input 2 3 4 8_4F" xfId="19501"/>
    <cellStyle name="Input 2 3 4 9" xfId="7060"/>
    <cellStyle name="Input 2 3 4_4F" xfId="19484"/>
    <cellStyle name="Input 2 3 5" xfId="606"/>
    <cellStyle name="Input 2 3 5 2" xfId="871"/>
    <cellStyle name="Input 2 3 5 2 2" xfId="2549"/>
    <cellStyle name="Input 2 3 5 2 2 2" xfId="8891"/>
    <cellStyle name="Input 2 3 5 2 2 3" xfId="7756"/>
    <cellStyle name="Input 2 3 5 2 2_4F" xfId="19504"/>
    <cellStyle name="Input 2 3 5 2 3" xfId="3926"/>
    <cellStyle name="Input 2 3 5 2 3 2" xfId="11428"/>
    <cellStyle name="Input 2 3 5 2 3_4F" xfId="19505"/>
    <cellStyle name="Input 2 3 5 2 4" xfId="11210"/>
    <cellStyle name="Input 2 3 5 2_4F" xfId="19503"/>
    <cellStyle name="Input 2 3 5 3" xfId="1145"/>
    <cellStyle name="Input 2 3 5 3 2" xfId="2814"/>
    <cellStyle name="Input 2 3 5 3 2 2" xfId="9156"/>
    <cellStyle name="Input 2 3 5 3 2 3" xfId="11981"/>
    <cellStyle name="Input 2 3 5 3 2_4F" xfId="19507"/>
    <cellStyle name="Input 2 3 5 3 3" xfId="4200"/>
    <cellStyle name="Input 2 3 5 3 3 2" xfId="11030"/>
    <cellStyle name="Input 2 3 5 3 3_4F" xfId="19508"/>
    <cellStyle name="Input 2 3 5 3 4" xfId="12316"/>
    <cellStyle name="Input 2 3 5 3_4F" xfId="19506"/>
    <cellStyle name="Input 2 3 5 4" xfId="1395"/>
    <cellStyle name="Input 2 3 5 4 2" xfId="3052"/>
    <cellStyle name="Input 2 3 5 4 2 2" xfId="9393"/>
    <cellStyle name="Input 2 3 5 4 2 3" xfId="10375"/>
    <cellStyle name="Input 2 3 5 4 2_4F" xfId="19510"/>
    <cellStyle name="Input 2 3 5 4 3" xfId="4450"/>
    <cellStyle name="Input 2 3 5 4 3 2" xfId="10224"/>
    <cellStyle name="Input 2 3 5 4 3_4F" xfId="19511"/>
    <cellStyle name="Input 2 3 5 4 4" xfId="11445"/>
    <cellStyle name="Input 2 3 5 4_4F" xfId="19509"/>
    <cellStyle name="Input 2 3 5 5" xfId="1650"/>
    <cellStyle name="Input 2 3 5 5 2" xfId="3298"/>
    <cellStyle name="Input 2 3 5 5 2 2" xfId="9639"/>
    <cellStyle name="Input 2 3 5 5 2 3" xfId="11957"/>
    <cellStyle name="Input 2 3 5 5 2_4F" xfId="19513"/>
    <cellStyle name="Input 2 3 5 5 3" xfId="4705"/>
    <cellStyle name="Input 2 3 5 5 3 2" xfId="9642"/>
    <cellStyle name="Input 2 3 5 5 3_4F" xfId="19514"/>
    <cellStyle name="Input 2 3 5 5 4" xfId="7806"/>
    <cellStyle name="Input 2 3 5 5_4F" xfId="19512"/>
    <cellStyle name="Input 2 3 5 6" xfId="1901"/>
    <cellStyle name="Input 2 3 5 6 2" xfId="3542"/>
    <cellStyle name="Input 2 3 5 6 2 2" xfId="9880"/>
    <cellStyle name="Input 2 3 5 6 2 3" xfId="8094"/>
    <cellStyle name="Input 2 3 5 6 2_4F" xfId="19516"/>
    <cellStyle name="Input 2 3 5 6 3" xfId="4956"/>
    <cellStyle name="Input 2 3 5 6 3 2" xfId="12641"/>
    <cellStyle name="Input 2 3 5 6 3_4F" xfId="19517"/>
    <cellStyle name="Input 2 3 5 6 4" xfId="10666"/>
    <cellStyle name="Input 2 3 5 6_4F" xfId="19515"/>
    <cellStyle name="Input 2 3 5 7" xfId="2293"/>
    <cellStyle name="Input 2 3 5 7 2" xfId="8637"/>
    <cellStyle name="Input 2 3 5 7 3" xfId="12287"/>
    <cellStyle name="Input 2 3 5 7_4F" xfId="19518"/>
    <cellStyle name="Input 2 3 5 8" xfId="3661"/>
    <cellStyle name="Input 2 3 5 8 2" xfId="11999"/>
    <cellStyle name="Input 2 3 5 8_4F" xfId="19519"/>
    <cellStyle name="Input 2 3 5 9" xfId="10713"/>
    <cellStyle name="Input 2 3 5_4F" xfId="19502"/>
    <cellStyle name="Input 2 3 6" xfId="422"/>
    <cellStyle name="Input 2 3 6 2" xfId="2113"/>
    <cellStyle name="Input 2 3 6 2 2" xfId="8459"/>
    <cellStyle name="Input 2 3 6 2 3" xfId="11787"/>
    <cellStyle name="Input 2 3 6 2_4F" xfId="19521"/>
    <cellStyle name="Input 2 3 6 3" xfId="2796"/>
    <cellStyle name="Input 2 3 6 3 2" xfId="11917"/>
    <cellStyle name="Input 2 3 6 3_4F" xfId="19522"/>
    <cellStyle name="Input 2 3 6 4" xfId="11176"/>
    <cellStyle name="Input 2 3 6_4F" xfId="19520"/>
    <cellStyle name="Input 2 3 7" xfId="686"/>
    <cellStyle name="Input 2 3 7 2" xfId="2370"/>
    <cellStyle name="Input 2 3 7 2 2" xfId="8714"/>
    <cellStyle name="Input 2 3 7 2 3" xfId="7708"/>
    <cellStyle name="Input 2 3 7 2_4F" xfId="19524"/>
    <cellStyle name="Input 2 3 7 3" xfId="3741"/>
    <cellStyle name="Input 2 3 7 3 2" xfId="6718"/>
    <cellStyle name="Input 2 3 7 3_4F" xfId="19525"/>
    <cellStyle name="Input 2 3 7 4" xfId="8133"/>
    <cellStyle name="Input 2 3 7_4F" xfId="19523"/>
    <cellStyle name="Input 2 3 8" xfId="960"/>
    <cellStyle name="Input 2 3 8 2" xfId="2635"/>
    <cellStyle name="Input 2 3 8 2 2" xfId="8977"/>
    <cellStyle name="Input 2 3 8 2 3" xfId="8108"/>
    <cellStyle name="Input 2 3 8 2_4F" xfId="19527"/>
    <cellStyle name="Input 2 3 8 3" xfId="4015"/>
    <cellStyle name="Input 2 3 8 3 2" xfId="7253"/>
    <cellStyle name="Input 2 3 8 3_4F" xfId="19528"/>
    <cellStyle name="Input 2 3 8 4" xfId="7872"/>
    <cellStyle name="Input 2 3 8_4F" xfId="19526"/>
    <cellStyle name="Input 2 3 9" xfId="1210"/>
    <cellStyle name="Input 2 3 9 2" xfId="2876"/>
    <cellStyle name="Input 2 3 9 2 2" xfId="9218"/>
    <cellStyle name="Input 2 3 9 2 3" xfId="10430"/>
    <cellStyle name="Input 2 3 9 2_4F" xfId="19530"/>
    <cellStyle name="Input 2 3 9 3" xfId="4265"/>
    <cellStyle name="Input 2 3 9 3 2" xfId="10205"/>
    <cellStyle name="Input 2 3 9 3_4F" xfId="19531"/>
    <cellStyle name="Input 2 3 9 4" xfId="7570"/>
    <cellStyle name="Input 2 3 9_4F" xfId="19529"/>
    <cellStyle name="Input 2 3_4F" xfId="19428"/>
    <cellStyle name="Input 2 30" xfId="19532"/>
    <cellStyle name="Input 2 31" xfId="19533"/>
    <cellStyle name="Input 2 32" xfId="19534"/>
    <cellStyle name="Input 2 4" xfId="263"/>
    <cellStyle name="Input 2 4 10" xfId="1437"/>
    <cellStyle name="Input 2 4 10 2" xfId="3093"/>
    <cellStyle name="Input 2 4 10 2 2" xfId="9434"/>
    <cellStyle name="Input 2 4 10 2 3" xfId="12003"/>
    <cellStyle name="Input 2 4 10 2_4F" xfId="19537"/>
    <cellStyle name="Input 2 4 10 3" xfId="4492"/>
    <cellStyle name="Input 2 4 10 3 2" xfId="7227"/>
    <cellStyle name="Input 2 4 10 3_4F" xfId="19538"/>
    <cellStyle name="Input 2 4 10 4" xfId="11284"/>
    <cellStyle name="Input 2 4 10_4F" xfId="19536"/>
    <cellStyle name="Input 2 4 11" xfId="1688"/>
    <cellStyle name="Input 2 4 11 2" xfId="3336"/>
    <cellStyle name="Input 2 4 11 2 2" xfId="9677"/>
    <cellStyle name="Input 2 4 11 2 3" xfId="12095"/>
    <cellStyle name="Input 2 4 11 2_4F" xfId="19540"/>
    <cellStyle name="Input 2 4 11 3" xfId="4743"/>
    <cellStyle name="Input 2 4 11 3 2" xfId="7511"/>
    <cellStyle name="Input 2 4 11 3_4F" xfId="19541"/>
    <cellStyle name="Input 2 4 11 4" xfId="7745"/>
    <cellStyle name="Input 2 4 11_4F" xfId="19539"/>
    <cellStyle name="Input 2 4 12" xfId="1963"/>
    <cellStyle name="Input 2 4 12 2" xfId="8311"/>
    <cellStyle name="Input 2 4 12 3" xfId="6810"/>
    <cellStyle name="Input 2 4 12_4F" xfId="19542"/>
    <cellStyle name="Input 2 4 13" xfId="2455"/>
    <cellStyle name="Input 2 4 13 2" xfId="11207"/>
    <cellStyle name="Input 2 4 13_4F" xfId="19543"/>
    <cellStyle name="Input 2 4 14" xfId="11192"/>
    <cellStyle name="Input 2 4 15" xfId="19544"/>
    <cellStyle name="Input 2 4 2" xfId="446"/>
    <cellStyle name="Input 2 4 2 2" xfId="711"/>
    <cellStyle name="Input 2 4 2 2 2" xfId="2394"/>
    <cellStyle name="Input 2 4 2 2 2 2" xfId="8738"/>
    <cellStyle name="Input 2 4 2 2 2 3" xfId="8298"/>
    <cellStyle name="Input 2 4 2 2 2_4F" xfId="19547"/>
    <cellStyle name="Input 2 4 2 2 3" xfId="3766"/>
    <cellStyle name="Input 2 4 2 2 3 2" xfId="7624"/>
    <cellStyle name="Input 2 4 2 2 3_4F" xfId="19548"/>
    <cellStyle name="Input 2 4 2 2 4" xfId="7500"/>
    <cellStyle name="Input 2 4 2 2_4F" xfId="19546"/>
    <cellStyle name="Input 2 4 2 3" xfId="985"/>
    <cellStyle name="Input 2 4 2 3 2" xfId="2659"/>
    <cellStyle name="Input 2 4 2 3 2 2" xfId="9001"/>
    <cellStyle name="Input 2 4 2 3 2 3" xfId="7937"/>
    <cellStyle name="Input 2 4 2 3 2_4F" xfId="19550"/>
    <cellStyle name="Input 2 4 2 3 3" xfId="4040"/>
    <cellStyle name="Input 2 4 2 3 3 2" xfId="8177"/>
    <cellStyle name="Input 2 4 2 3 3_4F" xfId="19551"/>
    <cellStyle name="Input 2 4 2 3 4" xfId="7731"/>
    <cellStyle name="Input 2 4 2 3_4F" xfId="19549"/>
    <cellStyle name="Input 2 4 2 4" xfId="1235"/>
    <cellStyle name="Input 2 4 2 4 2" xfId="2900"/>
    <cellStyle name="Input 2 4 2 4 2 2" xfId="9242"/>
    <cellStyle name="Input 2 4 2 4 2 3" xfId="10159"/>
    <cellStyle name="Input 2 4 2 4 2_4F" xfId="19553"/>
    <cellStyle name="Input 2 4 2 4 3" xfId="4290"/>
    <cellStyle name="Input 2 4 2 4 3 2" xfId="11337"/>
    <cellStyle name="Input 2 4 2 4 3_4F" xfId="19554"/>
    <cellStyle name="Input 2 4 2 4 4" xfId="12555"/>
    <cellStyle name="Input 2 4 2 4_4F" xfId="19552"/>
    <cellStyle name="Input 2 4 2 5" xfId="1490"/>
    <cellStyle name="Input 2 4 2 5 2" xfId="3146"/>
    <cellStyle name="Input 2 4 2 5 2 2" xfId="9487"/>
    <cellStyle name="Input 2 4 2 5 2 3" xfId="7542"/>
    <cellStyle name="Input 2 4 2 5 2_4F" xfId="19556"/>
    <cellStyle name="Input 2 4 2 5 3" xfId="4545"/>
    <cellStyle name="Input 2 4 2 5 3 2" xfId="11442"/>
    <cellStyle name="Input 2 4 2 5 3_4F" xfId="19557"/>
    <cellStyle name="Input 2 4 2 5 4" xfId="7271"/>
    <cellStyle name="Input 2 4 2 5_4F" xfId="19555"/>
    <cellStyle name="Input 2 4 2 6" xfId="1741"/>
    <cellStyle name="Input 2 4 2 6 2" xfId="3387"/>
    <cellStyle name="Input 2 4 2 6 2 2" xfId="9727"/>
    <cellStyle name="Input 2 4 2 6 2 3" xfId="12202"/>
    <cellStyle name="Input 2 4 2 6 2_4F" xfId="19559"/>
    <cellStyle name="Input 2 4 2 6 3" xfId="4796"/>
    <cellStyle name="Input 2 4 2 6 3 2" xfId="12240"/>
    <cellStyle name="Input 2 4 2 6 3_4F" xfId="19560"/>
    <cellStyle name="Input 2 4 2 6 4" xfId="7971"/>
    <cellStyle name="Input 2 4 2 6_4F" xfId="19558"/>
    <cellStyle name="Input 2 4 2 7" xfId="2137"/>
    <cellStyle name="Input 2 4 2 7 2" xfId="8483"/>
    <cellStyle name="Input 2 4 2 7 3" xfId="10133"/>
    <cellStyle name="Input 2 4 2 7_4F" xfId="19561"/>
    <cellStyle name="Input 2 4 2 8" xfId="1957"/>
    <cellStyle name="Input 2 4 2 8 2" xfId="12182"/>
    <cellStyle name="Input 2 4 2 8_4F" xfId="19562"/>
    <cellStyle name="Input 2 4 2 9" xfId="7332"/>
    <cellStyle name="Input 2 4 2_4F" xfId="19545"/>
    <cellStyle name="Input 2 4 3" xfId="386"/>
    <cellStyle name="Input 2 4 3 2" xfId="652"/>
    <cellStyle name="Input 2 4 3 2 2" xfId="2338"/>
    <cellStyle name="Input 2 4 3 2 2 2" xfId="8682"/>
    <cellStyle name="Input 2 4 3 2 2 3" xfId="6811"/>
    <cellStyle name="Input 2 4 3 2 2_4F" xfId="19565"/>
    <cellStyle name="Input 2 4 3 2 3" xfId="3707"/>
    <cellStyle name="Input 2 4 3 2 3 2" xfId="12543"/>
    <cellStyle name="Input 2 4 3 2 3_4F" xfId="19566"/>
    <cellStyle name="Input 2 4 3 2 4" xfId="12061"/>
    <cellStyle name="Input 2 4 3 2_4F" xfId="19564"/>
    <cellStyle name="Input 2 4 3 3" xfId="928"/>
    <cellStyle name="Input 2 4 3 3 2" xfId="2605"/>
    <cellStyle name="Input 2 4 3 3 2 2" xfId="8947"/>
    <cellStyle name="Input 2 4 3 3 2 3" xfId="7023"/>
    <cellStyle name="Input 2 4 3 3 2_4F" xfId="19568"/>
    <cellStyle name="Input 2 4 3 3 3" xfId="3983"/>
    <cellStyle name="Input 2 4 3 3 3 2" xfId="8828"/>
    <cellStyle name="Input 2 4 3 3 3_4F" xfId="19569"/>
    <cellStyle name="Input 2 4 3 3 4" xfId="9917"/>
    <cellStyle name="Input 2 4 3 3_4F" xfId="19567"/>
    <cellStyle name="Input 2 4 3 4" xfId="1179"/>
    <cellStyle name="Input 2 4 3 4 2" xfId="2847"/>
    <cellStyle name="Input 2 4 3 4 2 2" xfId="9189"/>
    <cellStyle name="Input 2 4 3 4 2 3" xfId="12396"/>
    <cellStyle name="Input 2 4 3 4 2_4F" xfId="19571"/>
    <cellStyle name="Input 2 4 3 4 3" xfId="4234"/>
    <cellStyle name="Input 2 4 3 4 3 2" xfId="9929"/>
    <cellStyle name="Input 2 4 3 4 3_4F" xfId="19572"/>
    <cellStyle name="Input 2 4 3 4 4" xfId="10567"/>
    <cellStyle name="Input 2 4 3 4_4F" xfId="19570"/>
    <cellStyle name="Input 2 4 3 5" xfId="1434"/>
    <cellStyle name="Input 2 4 3 5 2" xfId="3090"/>
    <cellStyle name="Input 2 4 3 5 2 2" xfId="9431"/>
    <cellStyle name="Input 2 4 3 5 2 3" xfId="12248"/>
    <cellStyle name="Input 2 4 3 5 2_4F" xfId="19574"/>
    <cellStyle name="Input 2 4 3 5 3" xfId="4489"/>
    <cellStyle name="Input 2 4 3 5 3 2" xfId="8362"/>
    <cellStyle name="Input 2 4 3 5 3_4F" xfId="19575"/>
    <cellStyle name="Input 2 4 3 5 4" xfId="8240"/>
    <cellStyle name="Input 2 4 3 5_4F" xfId="19573"/>
    <cellStyle name="Input 2 4 3 6" xfId="1685"/>
    <cellStyle name="Input 2 4 3 6 2" xfId="3333"/>
    <cellStyle name="Input 2 4 3 6 2 2" xfId="9674"/>
    <cellStyle name="Input 2 4 3 6 2 3" xfId="12340"/>
    <cellStyle name="Input 2 4 3 6 2_4F" xfId="19577"/>
    <cellStyle name="Input 2 4 3 6 3" xfId="4740"/>
    <cellStyle name="Input 2 4 3 6 3 2" xfId="6611"/>
    <cellStyle name="Input 2 4 3 6 3_4F" xfId="19578"/>
    <cellStyle name="Input 2 4 3 6 4" xfId="6633"/>
    <cellStyle name="Input 2 4 3 6_4F" xfId="19576"/>
    <cellStyle name="Input 2 4 3 7" xfId="2079"/>
    <cellStyle name="Input 2 4 3 7 2" xfId="8427"/>
    <cellStyle name="Input 2 4 3 7 3" xfId="10820"/>
    <cellStyle name="Input 2 4 3 7_4F" xfId="19579"/>
    <cellStyle name="Input 2 4 3 8" xfId="2619"/>
    <cellStyle name="Input 2 4 3 8 2" xfId="11648"/>
    <cellStyle name="Input 2 4 3 8_4F" xfId="19580"/>
    <cellStyle name="Input 2 4 3 9" xfId="10940"/>
    <cellStyle name="Input 2 4 3_4F" xfId="19563"/>
    <cellStyle name="Input 2 4 4" xfId="350"/>
    <cellStyle name="Input 2 4 4 2" xfId="624"/>
    <cellStyle name="Input 2 4 4 2 2" xfId="2311"/>
    <cellStyle name="Input 2 4 4 2 2 2" xfId="8655"/>
    <cellStyle name="Input 2 4 4 2 2 3" xfId="12245"/>
    <cellStyle name="Input 2 4 4 2 2_4F" xfId="19583"/>
    <cellStyle name="Input 2 4 4 2 3" xfId="3679"/>
    <cellStyle name="Input 2 4 4 2 3 2" xfId="10291"/>
    <cellStyle name="Input 2 4 4 2 3_4F" xfId="19584"/>
    <cellStyle name="Input 2 4 4 2 4" xfId="7552"/>
    <cellStyle name="Input 2 4 4 2_4F" xfId="19582"/>
    <cellStyle name="Input 2 4 4 3" xfId="898"/>
    <cellStyle name="Input 2 4 4 3 2" xfId="2576"/>
    <cellStyle name="Input 2 4 4 3 2 2" xfId="8918"/>
    <cellStyle name="Input 2 4 4 3 2 3" xfId="12047"/>
    <cellStyle name="Input 2 4 4 3 2_4F" xfId="19586"/>
    <cellStyle name="Input 2 4 4 3 3" xfId="3953"/>
    <cellStyle name="Input 2 4 4 3 3 2" xfId="10970"/>
    <cellStyle name="Input 2 4 4 3 3_4F" xfId="19587"/>
    <cellStyle name="Input 2 4 4 3 4" xfId="9897"/>
    <cellStyle name="Input 2 4 4 3_4F" xfId="19585"/>
    <cellStyle name="Input 2 4 4 4" xfId="340"/>
    <cellStyle name="Input 2 4 4 4 2" xfId="2038"/>
    <cellStyle name="Input 2 4 4 4 2 2" xfId="8386"/>
    <cellStyle name="Input 2 4 4 4 2 3" xfId="11751"/>
    <cellStyle name="Input 2 4 4 4 2_4F" xfId="19589"/>
    <cellStyle name="Input 2 4 4 4 3" xfId="2997"/>
    <cellStyle name="Input 2 4 4 4 3 2" xfId="12261"/>
    <cellStyle name="Input 2 4 4 4 3_4F" xfId="19590"/>
    <cellStyle name="Input 2 4 4 4 4" xfId="9378"/>
    <cellStyle name="Input 2 4 4 4_4F" xfId="19588"/>
    <cellStyle name="Input 2 4 4 5" xfId="391"/>
    <cellStyle name="Input 2 4 4 5 2" xfId="2085"/>
    <cellStyle name="Input 2 4 4 5 2 2" xfId="8433"/>
    <cellStyle name="Input 2 4 4 5 2 3" xfId="8024"/>
    <cellStyle name="Input 2 4 4 5 2_4F" xfId="19592"/>
    <cellStyle name="Input 2 4 4 5 3" xfId="2799"/>
    <cellStyle name="Input 2 4 4 5 3 2" xfId="11673"/>
    <cellStyle name="Input 2 4 4 5 3_4F" xfId="19593"/>
    <cellStyle name="Input 2 4 4 5 4" xfId="10352"/>
    <cellStyle name="Input 2 4 4 5_4F" xfId="19591"/>
    <cellStyle name="Input 2 4 4 6" xfId="890"/>
    <cellStyle name="Input 2 4 4 6 2" xfId="2568"/>
    <cellStyle name="Input 2 4 4 6 2 2" xfId="8910"/>
    <cellStyle name="Input 2 4 4 6 2 3" xfId="11279"/>
    <cellStyle name="Input 2 4 4 6 2_4F" xfId="19595"/>
    <cellStyle name="Input 2 4 4 6 3" xfId="3945"/>
    <cellStyle name="Input 2 4 4 6 3 2" xfId="12323"/>
    <cellStyle name="Input 2 4 4 6 3_4F" xfId="19596"/>
    <cellStyle name="Input 2 4 4 6 4" xfId="10082"/>
    <cellStyle name="Input 2 4 4 6_4F" xfId="19594"/>
    <cellStyle name="Input 2 4 4 7" xfId="2048"/>
    <cellStyle name="Input 2 4 4 7 2" xfId="8396"/>
    <cellStyle name="Input 2 4 4 7 3" xfId="10230"/>
    <cellStyle name="Input 2 4 4 7_4F" xfId="19597"/>
    <cellStyle name="Input 2 4 4 8" xfId="3398"/>
    <cellStyle name="Input 2 4 4 8 2" xfId="6985"/>
    <cellStyle name="Input 2 4 4 8_4F" xfId="19598"/>
    <cellStyle name="Input 2 4 4 9" xfId="11640"/>
    <cellStyle name="Input 2 4 4_4F" xfId="19581"/>
    <cellStyle name="Input 2 4 5" xfId="371"/>
    <cellStyle name="Input 2 4 5 2" xfId="637"/>
    <cellStyle name="Input 2 4 5 2 2" xfId="2324"/>
    <cellStyle name="Input 2 4 5 2 2 2" xfId="8668"/>
    <cellStyle name="Input 2 4 5 2 2 3" xfId="7299"/>
    <cellStyle name="Input 2 4 5 2 2_4F" xfId="19601"/>
    <cellStyle name="Input 2 4 5 2 3" xfId="3692"/>
    <cellStyle name="Input 2 4 5 2 3 2" xfId="8047"/>
    <cellStyle name="Input 2 4 5 2 3_4F" xfId="19602"/>
    <cellStyle name="Input 2 4 5 2 4" xfId="11861"/>
    <cellStyle name="Input 2 4 5 2_4F" xfId="19600"/>
    <cellStyle name="Input 2 4 5 3" xfId="912"/>
    <cellStyle name="Input 2 4 5 3 2" xfId="2590"/>
    <cellStyle name="Input 2 4 5 3 2 2" xfId="8932"/>
    <cellStyle name="Input 2 4 5 3 2 3" xfId="8245"/>
    <cellStyle name="Input 2 4 5 3 2_4F" xfId="19604"/>
    <cellStyle name="Input 2 4 5 3 3" xfId="3967"/>
    <cellStyle name="Input 2 4 5 3 3 2" xfId="12480"/>
    <cellStyle name="Input 2 4 5 3 3_4F" xfId="19605"/>
    <cellStyle name="Input 2 4 5 3 4" xfId="10557"/>
    <cellStyle name="Input 2 4 5 3_4F" xfId="19603"/>
    <cellStyle name="Input 2 4 5 4" xfId="1163"/>
    <cellStyle name="Input 2 4 5 4 2" xfId="2832"/>
    <cellStyle name="Input 2 4 5 4 2 2" xfId="9174"/>
    <cellStyle name="Input 2 4 5 4 2 3" xfId="7935"/>
    <cellStyle name="Input 2 4 5 4 2_4F" xfId="19607"/>
    <cellStyle name="Input 2 4 5 4 3" xfId="4218"/>
    <cellStyle name="Input 2 4 5 4 3 2" xfId="10706"/>
    <cellStyle name="Input 2 4 5 4 3_4F" xfId="19608"/>
    <cellStyle name="Input 2 4 5 4 4" xfId="12273"/>
    <cellStyle name="Input 2 4 5 4_4F" xfId="19606"/>
    <cellStyle name="Input 2 4 5 5" xfId="1419"/>
    <cellStyle name="Input 2 4 5 5 2" xfId="3076"/>
    <cellStyle name="Input 2 4 5 5 2 2" xfId="9417"/>
    <cellStyle name="Input 2 4 5 5 2 3" xfId="7083"/>
    <cellStyle name="Input 2 4 5 5 2_4F" xfId="19610"/>
    <cellStyle name="Input 2 4 5 5 3" xfId="4474"/>
    <cellStyle name="Input 2 4 5 5 3 2" xfId="7804"/>
    <cellStyle name="Input 2 4 5 5 3_4F" xfId="19611"/>
    <cellStyle name="Input 2 4 5 5 4" xfId="11327"/>
    <cellStyle name="Input 2 4 5 5_4F" xfId="19609"/>
    <cellStyle name="Input 2 4 5 6" xfId="1670"/>
    <cellStyle name="Input 2 4 5 6 2" xfId="3318"/>
    <cellStyle name="Input 2 4 5 6 2 2" xfId="9659"/>
    <cellStyle name="Input 2 4 5 6 2 3" xfId="12134"/>
    <cellStyle name="Input 2 4 5 6 2_4F" xfId="19613"/>
    <cellStyle name="Input 2 4 5 6 3" xfId="4725"/>
    <cellStyle name="Input 2 4 5 6 3 2" xfId="11943"/>
    <cellStyle name="Input 2 4 5 6 3_4F" xfId="19614"/>
    <cellStyle name="Input 2 4 5 6 4" xfId="7557"/>
    <cellStyle name="Input 2 4 5 6_4F" xfId="19612"/>
    <cellStyle name="Input 2 4 5 7" xfId="2062"/>
    <cellStyle name="Input 2 4 5 7 2" xfId="8410"/>
    <cellStyle name="Input 2 4 5 7 3" xfId="7778"/>
    <cellStyle name="Input 2 4 5 7_4F" xfId="19615"/>
    <cellStyle name="Input 2 4 5 8" xfId="2490"/>
    <cellStyle name="Input 2 4 5 8 2" xfId="9904"/>
    <cellStyle name="Input 2 4 5 8_4F" xfId="19616"/>
    <cellStyle name="Input 2 4 5 9" xfId="7308"/>
    <cellStyle name="Input 2 4 5_4F" xfId="19599"/>
    <cellStyle name="Input 2 4 6" xfId="389"/>
    <cellStyle name="Input 2 4 6 2" xfId="2082"/>
    <cellStyle name="Input 2 4 6 2 2" xfId="8430"/>
    <cellStyle name="Input 2 4 6 2 3" xfId="11143"/>
    <cellStyle name="Input 2 4 6 2_4F" xfId="19618"/>
    <cellStyle name="Input 2 4 6 3" xfId="3526"/>
    <cellStyle name="Input 2 4 6 3 2" xfId="11660"/>
    <cellStyle name="Input 2 4 6 3_4F" xfId="19619"/>
    <cellStyle name="Input 2 4 6 4" xfId="7203"/>
    <cellStyle name="Input 2 4 6_4F" xfId="19617"/>
    <cellStyle name="Input 2 4 7" xfId="655"/>
    <cellStyle name="Input 2 4 7 2" xfId="2341"/>
    <cellStyle name="Input 2 4 7 2 2" xfId="8685"/>
    <cellStyle name="Input 2 4 7 2 3" xfId="10269"/>
    <cellStyle name="Input 2 4 7 2_4F" xfId="19621"/>
    <cellStyle name="Input 2 4 7 3" xfId="3710"/>
    <cellStyle name="Input 2 4 7 3 2" xfId="7797"/>
    <cellStyle name="Input 2 4 7 3_4F" xfId="19622"/>
    <cellStyle name="Input 2 4 7 4" xfId="11818"/>
    <cellStyle name="Input 2 4 7_4F" xfId="19620"/>
    <cellStyle name="Input 2 4 8" xfId="931"/>
    <cellStyle name="Input 2 4 8 2" xfId="2608"/>
    <cellStyle name="Input 2 4 8 2 2" xfId="8950"/>
    <cellStyle name="Input 2 4 8 2 3" xfId="10249"/>
    <cellStyle name="Input 2 4 8 2_4F" xfId="19624"/>
    <cellStyle name="Input 2 4 8 3" xfId="3986"/>
    <cellStyle name="Input 2 4 8 3 2" xfId="11692"/>
    <cellStyle name="Input 2 4 8 3_4F" xfId="19625"/>
    <cellStyle name="Input 2 4 8 4" xfId="7154"/>
    <cellStyle name="Input 2 4 8_4F" xfId="19623"/>
    <cellStyle name="Input 2 4 9" xfId="1182"/>
    <cellStyle name="Input 2 4 9 2" xfId="2850"/>
    <cellStyle name="Input 2 4 9 2 2" xfId="9192"/>
    <cellStyle name="Input 2 4 9 2 3" xfId="12155"/>
    <cellStyle name="Input 2 4 9 2_4F" xfId="19627"/>
    <cellStyle name="Input 2 4 9 3" xfId="4237"/>
    <cellStyle name="Input 2 4 9 3 2" xfId="10469"/>
    <cellStyle name="Input 2 4 9 3_4F" xfId="19628"/>
    <cellStyle name="Input 2 4 9 4" xfId="6821"/>
    <cellStyle name="Input 2 4 9_4F" xfId="19626"/>
    <cellStyle name="Input 2 4_4F" xfId="19535"/>
    <cellStyle name="Input 2 5" xfId="267"/>
    <cellStyle name="Input 2 5 10" xfId="1440"/>
    <cellStyle name="Input 2 5 10 2" xfId="3096"/>
    <cellStyle name="Input 2 5 10 2 2" xfId="9437"/>
    <cellStyle name="Input 2 5 10 2 3" xfId="11760"/>
    <cellStyle name="Input 2 5 10 2_4F" xfId="19631"/>
    <cellStyle name="Input 2 5 10 3" xfId="4495"/>
    <cellStyle name="Input 2 5 10 3 2" xfId="9019"/>
    <cellStyle name="Input 2 5 10 3_4F" xfId="19632"/>
    <cellStyle name="Input 2 5 10 4" xfId="8316"/>
    <cellStyle name="Input 2 5 10_4F" xfId="19630"/>
    <cellStyle name="Input 2 5 11" xfId="1691"/>
    <cellStyle name="Input 2 5 11 2" xfId="3339"/>
    <cellStyle name="Input 2 5 11 2 2" xfId="9680"/>
    <cellStyle name="Input 2 5 11 2 3" xfId="11853"/>
    <cellStyle name="Input 2 5 11 2_4F" xfId="19634"/>
    <cellStyle name="Input 2 5 11 3" xfId="4746"/>
    <cellStyle name="Input 2 5 11 3 2" xfId="7260"/>
    <cellStyle name="Input 2 5 11 3_4F" xfId="19635"/>
    <cellStyle name="Input 2 5 11 4" xfId="6798"/>
    <cellStyle name="Input 2 5 11_4F" xfId="19633"/>
    <cellStyle name="Input 2 5 12" xfId="1967"/>
    <cellStyle name="Input 2 5 12 2" xfId="8315"/>
    <cellStyle name="Input 2 5 12 3" xfId="11429"/>
    <cellStyle name="Input 2 5 12_4F" xfId="19636"/>
    <cellStyle name="Input 2 5 13" xfId="2677"/>
    <cellStyle name="Input 2 5 13 2" xfId="10900"/>
    <cellStyle name="Input 2 5 13_4F" xfId="19637"/>
    <cellStyle name="Input 2 5 14" xfId="10922"/>
    <cellStyle name="Input 2 5 15" xfId="19638"/>
    <cellStyle name="Input 2 5 2" xfId="450"/>
    <cellStyle name="Input 2 5 2 2" xfId="715"/>
    <cellStyle name="Input 2 5 2 2 2" xfId="2398"/>
    <cellStyle name="Input 2 5 2 2 2 2" xfId="8742"/>
    <cellStyle name="Input 2 5 2 2 2 3" xfId="11131"/>
    <cellStyle name="Input 2 5 2 2 2_4F" xfId="19641"/>
    <cellStyle name="Input 2 5 2 2 3" xfId="3770"/>
    <cellStyle name="Input 2 5 2 2 3 2" xfId="10919"/>
    <cellStyle name="Input 2 5 2 2 3_4F" xfId="19642"/>
    <cellStyle name="Input 2 5 2 2 4" xfId="11630"/>
    <cellStyle name="Input 2 5 2 2_4F" xfId="19640"/>
    <cellStyle name="Input 2 5 2 3" xfId="989"/>
    <cellStyle name="Input 2 5 2 3 2" xfId="2663"/>
    <cellStyle name="Input 2 5 2 3 2 2" xfId="9005"/>
    <cellStyle name="Input 2 5 2 3 2 3" xfId="8263"/>
    <cellStyle name="Input 2 5 2 3 2_4F" xfId="19644"/>
    <cellStyle name="Input 2 5 2 3 3" xfId="4044"/>
    <cellStyle name="Input 2 5 2 3 3 2" xfId="6668"/>
    <cellStyle name="Input 2 5 2 3 3_4F" xfId="19645"/>
    <cellStyle name="Input 2 5 2 3 4" xfId="7980"/>
    <cellStyle name="Input 2 5 2 3_4F" xfId="19643"/>
    <cellStyle name="Input 2 5 2 4" xfId="1239"/>
    <cellStyle name="Input 2 5 2 4 2" xfId="2904"/>
    <cellStyle name="Input 2 5 2 4 2 2" xfId="9246"/>
    <cellStyle name="Input 2 5 2 4 2 3" xfId="12224"/>
    <cellStyle name="Input 2 5 2 4 2_4F" xfId="19647"/>
    <cellStyle name="Input 2 5 2 4 3" xfId="4294"/>
    <cellStyle name="Input 2 5 2 4 3 2" xfId="10601"/>
    <cellStyle name="Input 2 5 2 4 3_4F" xfId="19648"/>
    <cellStyle name="Input 2 5 2 4 4" xfId="10480"/>
    <cellStyle name="Input 2 5 2 4_4F" xfId="19646"/>
    <cellStyle name="Input 2 5 2 5" xfId="1494"/>
    <cellStyle name="Input 2 5 2 5 2" xfId="3150"/>
    <cellStyle name="Input 2 5 2 5 2 2" xfId="9491"/>
    <cellStyle name="Input 2 5 2 5 2 3" xfId="12069"/>
    <cellStyle name="Input 2 5 2 5 2_4F" xfId="19650"/>
    <cellStyle name="Input 2 5 2 5 3" xfId="4549"/>
    <cellStyle name="Input 2 5 2 5 3 2" xfId="7751"/>
    <cellStyle name="Input 2 5 2 5 3_4F" xfId="19651"/>
    <cellStyle name="Input 2 5 2 5 4" xfId="11356"/>
    <cellStyle name="Input 2 5 2 5_4F" xfId="19649"/>
    <cellStyle name="Input 2 5 2 6" xfId="1745"/>
    <cellStyle name="Input 2 5 2 6 2" xfId="3391"/>
    <cellStyle name="Input 2 5 2 6 2 2" xfId="9731"/>
    <cellStyle name="Input 2 5 2 6 2 3" xfId="11949"/>
    <cellStyle name="Input 2 5 2 6 2_4F" xfId="19653"/>
    <cellStyle name="Input 2 5 2 6 3" xfId="4800"/>
    <cellStyle name="Input 2 5 2 6 3 2" xfId="6888"/>
    <cellStyle name="Input 2 5 2 6 3_4F" xfId="19654"/>
    <cellStyle name="Input 2 5 2 6 4" xfId="8304"/>
    <cellStyle name="Input 2 5 2 6_4F" xfId="19652"/>
    <cellStyle name="Input 2 5 2 7" xfId="2141"/>
    <cellStyle name="Input 2 5 2 7 2" xfId="8487"/>
    <cellStyle name="Input 2 5 2 7 3" xfId="10990"/>
    <cellStyle name="Input 2 5 2 7_4F" xfId="19655"/>
    <cellStyle name="Input 2 5 2 8" xfId="2070"/>
    <cellStyle name="Input 2 5 2 8 2" xfId="7792"/>
    <cellStyle name="Input 2 5 2 8_4F" xfId="19656"/>
    <cellStyle name="Input 2 5 2 9" xfId="8416"/>
    <cellStyle name="Input 2 5 2_4F" xfId="19639"/>
    <cellStyle name="Input 2 5 3" xfId="494"/>
    <cellStyle name="Input 2 5 3 2" xfId="759"/>
    <cellStyle name="Input 2 5 3 2 2" xfId="2441"/>
    <cellStyle name="Input 2 5 3 2 2 2" xfId="8784"/>
    <cellStyle name="Input 2 5 3 2 2 3" xfId="6598"/>
    <cellStyle name="Input 2 5 3 2 2_4F" xfId="19659"/>
    <cellStyle name="Input 2 5 3 2 3" xfId="3814"/>
    <cellStyle name="Input 2 5 3 2 3 2" xfId="10336"/>
    <cellStyle name="Input 2 5 3 2 3_4F" xfId="19660"/>
    <cellStyle name="Input 2 5 3 2 4" xfId="9947"/>
    <cellStyle name="Input 2 5 3 2_4F" xfId="19658"/>
    <cellStyle name="Input 2 5 3 3" xfId="1033"/>
    <cellStyle name="Input 2 5 3 3 2" xfId="2706"/>
    <cellStyle name="Input 2 5 3 3 2 2" xfId="9048"/>
    <cellStyle name="Input 2 5 3 3 2 3" xfId="7345"/>
    <cellStyle name="Input 2 5 3 3 2_4F" xfId="19662"/>
    <cellStyle name="Input 2 5 3 3 3" xfId="4088"/>
    <cellStyle name="Input 2 5 3 3 3 2" xfId="12634"/>
    <cellStyle name="Input 2 5 3 3 3_4F" xfId="19663"/>
    <cellStyle name="Input 2 5 3 3 4" xfId="6656"/>
    <cellStyle name="Input 2 5 3 3_4F" xfId="19661"/>
    <cellStyle name="Input 2 5 3 4" xfId="1283"/>
    <cellStyle name="Input 2 5 3 4 2" xfId="2946"/>
    <cellStyle name="Input 2 5 3 4 2 2" xfId="9288"/>
    <cellStyle name="Input 2 5 3 4 2 3" xfId="12140"/>
    <cellStyle name="Input 2 5 3 4 2_4F" xfId="19665"/>
    <cellStyle name="Input 2 5 3 4 3" xfId="4338"/>
    <cellStyle name="Input 2 5 3 4 3 2" xfId="10745"/>
    <cellStyle name="Input 2 5 3 4 3_4F" xfId="19666"/>
    <cellStyle name="Input 2 5 3 4 4" xfId="11472"/>
    <cellStyle name="Input 2 5 3 4_4F" xfId="19664"/>
    <cellStyle name="Input 2 5 3 5" xfId="1538"/>
    <cellStyle name="Input 2 5 3 5 2" xfId="3192"/>
    <cellStyle name="Input 2 5 3 5 2 2" xfId="9533"/>
    <cellStyle name="Input 2 5 3 5 2 3" xfId="11473"/>
    <cellStyle name="Input 2 5 3 5 2_4F" xfId="19668"/>
    <cellStyle name="Input 2 5 3 5 3" xfId="4593"/>
    <cellStyle name="Input 2 5 3 5 3 2" xfId="9334"/>
    <cellStyle name="Input 2 5 3 5 3_4F" xfId="19669"/>
    <cellStyle name="Input 2 5 3 5 4" xfId="12041"/>
    <cellStyle name="Input 2 5 3 5_4F" xfId="19667"/>
    <cellStyle name="Input 2 5 3 6" xfId="1789"/>
    <cellStyle name="Input 2 5 3 6 2" xfId="3433"/>
    <cellStyle name="Input 2 5 3 6 2 2" xfId="9773"/>
    <cellStyle name="Input 2 5 3 6 2 3" xfId="11189"/>
    <cellStyle name="Input 2 5 3 6 2_4F" xfId="19671"/>
    <cellStyle name="Input 2 5 3 6 3" xfId="4844"/>
    <cellStyle name="Input 2 5 3 6 3 2" xfId="10708"/>
    <cellStyle name="Input 2 5 3 6 3_4F" xfId="19672"/>
    <cellStyle name="Input 2 5 3 6 4" xfId="10408"/>
    <cellStyle name="Input 2 5 3 6_4F" xfId="19670"/>
    <cellStyle name="Input 2 5 3 7" xfId="2184"/>
    <cellStyle name="Input 2 5 3 7 2" xfId="8530"/>
    <cellStyle name="Input 2 5 3 7 3" xfId="7654"/>
    <cellStyle name="Input 2 5 3 7_4F" xfId="19673"/>
    <cellStyle name="Input 2 5 3 8" xfId="1932"/>
    <cellStyle name="Input 2 5 3 8 2" xfId="8242"/>
    <cellStyle name="Input 2 5 3 8_4F" xfId="19674"/>
    <cellStyle name="Input 2 5 3 9" xfId="10212"/>
    <cellStyle name="Input 2 5 3_4F" xfId="19657"/>
    <cellStyle name="Input 2 5 4" xfId="538"/>
    <cellStyle name="Input 2 5 4 2" xfId="803"/>
    <cellStyle name="Input 2 5 4 2 2" xfId="2484"/>
    <cellStyle name="Input 2 5 4 2 2 2" xfId="8827"/>
    <cellStyle name="Input 2 5 4 2 2 3" xfId="8036"/>
    <cellStyle name="Input 2 5 4 2 2_4F" xfId="19677"/>
    <cellStyle name="Input 2 5 4 2 3" xfId="3858"/>
    <cellStyle name="Input 2 5 4 2 3 2" xfId="7314"/>
    <cellStyle name="Input 2 5 4 2 3_4F" xfId="19678"/>
    <cellStyle name="Input 2 5 4 2 4" xfId="12132"/>
    <cellStyle name="Input 2 5 4 2_4F" xfId="19676"/>
    <cellStyle name="Input 2 5 4 3" xfId="1077"/>
    <cellStyle name="Input 2 5 4 3 2" xfId="2750"/>
    <cellStyle name="Input 2 5 4 3 2 2" xfId="9092"/>
    <cellStyle name="Input 2 5 4 3 2 3" xfId="10395"/>
    <cellStyle name="Input 2 5 4 3 2_4F" xfId="19680"/>
    <cellStyle name="Input 2 5 4 3 3" xfId="4132"/>
    <cellStyle name="Input 2 5 4 3 3 2" xfId="7558"/>
    <cellStyle name="Input 2 5 4 3 3_4F" xfId="19681"/>
    <cellStyle name="Input 2 5 4 3 4" xfId="10415"/>
    <cellStyle name="Input 2 5 4 3_4F" xfId="19679"/>
    <cellStyle name="Input 2 5 4 4" xfId="1327"/>
    <cellStyle name="Input 2 5 4 4 2" xfId="2989"/>
    <cellStyle name="Input 2 5 4 4 2 2" xfId="9330"/>
    <cellStyle name="Input 2 5 4 4 2 3" xfId="6775"/>
    <cellStyle name="Input 2 5 4 4 2_4F" xfId="19683"/>
    <cellStyle name="Input 2 5 4 4 3" xfId="4382"/>
    <cellStyle name="Input 2 5 4 4 3 2" xfId="10473"/>
    <cellStyle name="Input 2 5 4 4 3_4F" xfId="19684"/>
    <cellStyle name="Input 2 5 4 4 4" xfId="7011"/>
    <cellStyle name="Input 2 5 4 4_4F" xfId="19682"/>
    <cellStyle name="Input 2 5 4 5" xfId="1582"/>
    <cellStyle name="Input 2 5 4 5 2" xfId="3235"/>
    <cellStyle name="Input 2 5 4 5 2 2" xfId="9576"/>
    <cellStyle name="Input 2 5 4 5 2 3" xfId="7056"/>
    <cellStyle name="Input 2 5 4 5 2_4F" xfId="19686"/>
    <cellStyle name="Input 2 5 4 5 3" xfId="4637"/>
    <cellStyle name="Input 2 5 4 5 3 2" xfId="7575"/>
    <cellStyle name="Input 2 5 4 5 3_4F" xfId="19687"/>
    <cellStyle name="Input 2 5 4 5 4" xfId="10200"/>
    <cellStyle name="Input 2 5 4 5_4F" xfId="19685"/>
    <cellStyle name="Input 2 5 4 6" xfId="1833"/>
    <cellStyle name="Input 2 5 4 6 2" xfId="3475"/>
    <cellStyle name="Input 2 5 4 6 2 2" xfId="9815"/>
    <cellStyle name="Input 2 5 4 6 2 3" xfId="10705"/>
    <cellStyle name="Input 2 5 4 6 2_4F" xfId="19689"/>
    <cellStyle name="Input 2 5 4 6 3" xfId="4888"/>
    <cellStyle name="Input 2 5 4 6 3 2" xfId="9063"/>
    <cellStyle name="Input 2 5 4 6 3_4F" xfId="19690"/>
    <cellStyle name="Input 2 5 4 6 4" xfId="12463"/>
    <cellStyle name="Input 2 5 4 6_4F" xfId="19688"/>
    <cellStyle name="Input 2 5 4 7" xfId="2226"/>
    <cellStyle name="Input 2 5 4 7 2" xfId="8572"/>
    <cellStyle name="Input 2 5 4 7 3" xfId="6906"/>
    <cellStyle name="Input 2 5 4 7_4F" xfId="19691"/>
    <cellStyle name="Input 2 5 4 8" xfId="3593"/>
    <cellStyle name="Input 2 5 4 8 2" xfId="8020"/>
    <cellStyle name="Input 2 5 4 8_4F" xfId="19692"/>
    <cellStyle name="Input 2 5 4 9" xfId="12350"/>
    <cellStyle name="Input 2 5 4_4F" xfId="19675"/>
    <cellStyle name="Input 2 5 5" xfId="581"/>
    <cellStyle name="Input 2 5 5 2" xfId="846"/>
    <cellStyle name="Input 2 5 5 2 2" xfId="2525"/>
    <cellStyle name="Input 2 5 5 2 2 2" xfId="8867"/>
    <cellStyle name="Input 2 5 5 2 2 3" xfId="7755"/>
    <cellStyle name="Input 2 5 5 2 2_4F" xfId="19695"/>
    <cellStyle name="Input 2 5 5 2 3" xfId="3901"/>
    <cellStyle name="Input 2 5 5 2 3 2" xfId="11522"/>
    <cellStyle name="Input 2 5 5 2 3_4F" xfId="19696"/>
    <cellStyle name="Input 2 5 5 2 4" xfId="10795"/>
    <cellStyle name="Input 2 5 5 2_4F" xfId="19694"/>
    <cellStyle name="Input 2 5 5 3" xfId="1120"/>
    <cellStyle name="Input 2 5 5 3 2" xfId="2792"/>
    <cellStyle name="Input 2 5 5 3 2 2" xfId="9134"/>
    <cellStyle name="Input 2 5 5 3 2 3" xfId="11112"/>
    <cellStyle name="Input 2 5 5 3 2_4F" xfId="19698"/>
    <cellStyle name="Input 2 5 5 3 3" xfId="4175"/>
    <cellStyle name="Input 2 5 5 3 3 2" xfId="10854"/>
    <cellStyle name="Input 2 5 5 3 3_4F" xfId="19699"/>
    <cellStyle name="Input 2 5 5 3 4" xfId="9619"/>
    <cellStyle name="Input 2 5 5 3_4F" xfId="19697"/>
    <cellStyle name="Input 2 5 5 4" xfId="1370"/>
    <cellStyle name="Input 2 5 5 4 2" xfId="3030"/>
    <cellStyle name="Input 2 5 5 4 2 2" xfId="9371"/>
    <cellStyle name="Input 2 5 5 4 2 3" xfId="7768"/>
    <cellStyle name="Input 2 5 5 4 2_4F" xfId="19701"/>
    <cellStyle name="Input 2 5 5 4 3" xfId="4425"/>
    <cellStyle name="Input 2 5 5 4 3 2" xfId="7928"/>
    <cellStyle name="Input 2 5 5 4 3_4F" xfId="19702"/>
    <cellStyle name="Input 2 5 5 4 4" xfId="12007"/>
    <cellStyle name="Input 2 5 5 4_4F" xfId="19700"/>
    <cellStyle name="Input 2 5 5 5" xfId="1625"/>
    <cellStyle name="Input 2 5 5 5 2" xfId="3277"/>
    <cellStyle name="Input 2 5 5 5 2 2" xfId="9618"/>
    <cellStyle name="Input 2 5 5 5 2 3" xfId="7585"/>
    <cellStyle name="Input 2 5 5 5 2_4F" xfId="19704"/>
    <cellStyle name="Input 2 5 5 5 3" xfId="4680"/>
    <cellStyle name="Input 2 5 5 5 3 2" xfId="7279"/>
    <cellStyle name="Input 2 5 5 5 3_4F" xfId="19705"/>
    <cellStyle name="Input 2 5 5 5 4" xfId="12542"/>
    <cellStyle name="Input 2 5 5 5_4F" xfId="19703"/>
    <cellStyle name="Input 2 5 5 6" xfId="1876"/>
    <cellStyle name="Input 2 5 5 6 2" xfId="3518"/>
    <cellStyle name="Input 2 5 5 6 2 2" xfId="9857"/>
    <cellStyle name="Input 2 5 5 6 2 3" xfId="8041"/>
    <cellStyle name="Input 2 5 5 6 2_4F" xfId="19707"/>
    <cellStyle name="Input 2 5 5 6 3" xfId="4931"/>
    <cellStyle name="Input 2 5 5 6 3 2" xfId="8086"/>
    <cellStyle name="Input 2 5 5 6 3_4F" xfId="19708"/>
    <cellStyle name="Input 2 5 5 6 4" xfId="6704"/>
    <cellStyle name="Input 2 5 5 6_4F" xfId="19706"/>
    <cellStyle name="Input 2 5 5 7" xfId="2268"/>
    <cellStyle name="Input 2 5 5 7 2" xfId="8613"/>
    <cellStyle name="Input 2 5 5 7 3" xfId="11102"/>
    <cellStyle name="Input 2 5 5 7_4F" xfId="19709"/>
    <cellStyle name="Input 2 5 5 8" xfId="3636"/>
    <cellStyle name="Input 2 5 5 8 2" xfId="7465"/>
    <cellStyle name="Input 2 5 5 8_4F" xfId="19710"/>
    <cellStyle name="Input 2 5 5 9" xfId="7741"/>
    <cellStyle name="Input 2 5 5_4F" xfId="19693"/>
    <cellStyle name="Input 2 5 6" xfId="393"/>
    <cellStyle name="Input 2 5 6 2" xfId="2087"/>
    <cellStyle name="Input 2 5 6 2 2" xfId="8435"/>
    <cellStyle name="Input 2 5 6 2 3" xfId="10912"/>
    <cellStyle name="Input 2 5 6 2_4F" xfId="19712"/>
    <cellStyle name="Input 2 5 6 3" xfId="2277"/>
    <cellStyle name="Input 2 5 6 3 2" xfId="10198"/>
    <cellStyle name="Input 2 5 6 3_4F" xfId="19713"/>
    <cellStyle name="Input 2 5 6 4" xfId="6723"/>
    <cellStyle name="Input 2 5 6_4F" xfId="19711"/>
    <cellStyle name="Input 2 5 7" xfId="659"/>
    <cellStyle name="Input 2 5 7 2" xfId="2345"/>
    <cellStyle name="Input 2 5 7 2 2" xfId="8689"/>
    <cellStyle name="Input 2 5 7 2 3" xfId="11355"/>
    <cellStyle name="Input 2 5 7 2_4F" xfId="19715"/>
    <cellStyle name="Input 2 5 7 3" xfId="3714"/>
    <cellStyle name="Input 2 5 7 3 2" xfId="7826"/>
    <cellStyle name="Input 2 5 7 3_4F" xfId="19716"/>
    <cellStyle name="Input 2 5 7 4" xfId="6628"/>
    <cellStyle name="Input 2 5 7_4F" xfId="19714"/>
    <cellStyle name="Input 2 5 8" xfId="934"/>
    <cellStyle name="Input 2 5 8 2" xfId="2611"/>
    <cellStyle name="Input 2 5 8 2 2" xfId="8953"/>
    <cellStyle name="Input 2 5 8 2 3" xfId="7736"/>
    <cellStyle name="Input 2 5 8 2_4F" xfId="19718"/>
    <cellStyle name="Input 2 5 8 3" xfId="3989"/>
    <cellStyle name="Input 2 5 8 3 2" xfId="9534"/>
    <cellStyle name="Input 2 5 8 3_4F" xfId="19719"/>
    <cellStyle name="Input 2 5 8 4" xfId="10417"/>
    <cellStyle name="Input 2 5 8_4F" xfId="19717"/>
    <cellStyle name="Input 2 5 9" xfId="1185"/>
    <cellStyle name="Input 2 5 9 2" xfId="2853"/>
    <cellStyle name="Input 2 5 9 2 2" xfId="9195"/>
    <cellStyle name="Input 2 5 9 2 3" xfId="11909"/>
    <cellStyle name="Input 2 5 9 2_4F" xfId="19721"/>
    <cellStyle name="Input 2 5 9 3" xfId="4240"/>
    <cellStyle name="Input 2 5 9 3 2" xfId="7845"/>
    <cellStyle name="Input 2 5 9 3_4F" xfId="19722"/>
    <cellStyle name="Input 2 5 9 4" xfId="7901"/>
    <cellStyle name="Input 2 5 9_4F" xfId="19720"/>
    <cellStyle name="Input 2 5_4F" xfId="19629"/>
    <cellStyle name="Input 2 6" xfId="291"/>
    <cellStyle name="Input 2 6 10" xfId="1458"/>
    <cellStyle name="Input 2 6 10 2" xfId="3114"/>
    <cellStyle name="Input 2 6 10 2 2" xfId="9455"/>
    <cellStyle name="Input 2 6 10 2 3" xfId="10834"/>
    <cellStyle name="Input 2 6 10 2_4F" xfId="19725"/>
    <cellStyle name="Input 2 6 10 3" xfId="4513"/>
    <cellStyle name="Input 2 6 10 3 2" xfId="7733"/>
    <cellStyle name="Input 2 6 10 3_4F" xfId="19726"/>
    <cellStyle name="Input 2 6 10 4" xfId="11194"/>
    <cellStyle name="Input 2 6 10_4F" xfId="19724"/>
    <cellStyle name="Input 2 6 11" xfId="1709"/>
    <cellStyle name="Input 2 6 11 2" xfId="3355"/>
    <cellStyle name="Input 2 6 11 2 2" xfId="9695"/>
    <cellStyle name="Input 2 6 11 2 3" xfId="8018"/>
    <cellStyle name="Input 2 6 11 2_4F" xfId="19728"/>
    <cellStyle name="Input 2 6 11 3" xfId="4764"/>
    <cellStyle name="Input 2 6 11 3 2" xfId="7446"/>
    <cellStyle name="Input 2 6 11 3_4F" xfId="19729"/>
    <cellStyle name="Input 2 6 11 4" xfId="10454"/>
    <cellStyle name="Input 2 6 11_4F" xfId="19727"/>
    <cellStyle name="Input 2 6 12" xfId="1988"/>
    <cellStyle name="Input 2 6 12 2" xfId="8336"/>
    <cellStyle name="Input 2 6 12 3" xfId="10669"/>
    <cellStyle name="Input 2 6 12_4F" xfId="19730"/>
    <cellStyle name="Input 2 6 13" xfId="3177"/>
    <cellStyle name="Input 2 6 13 2" xfId="9919"/>
    <cellStyle name="Input 2 6 13_4F" xfId="19731"/>
    <cellStyle name="Input 2 6 14" xfId="7316"/>
    <cellStyle name="Input 2 6 15" xfId="19732"/>
    <cellStyle name="Input 2 6 2" xfId="469"/>
    <cellStyle name="Input 2 6 2 2" xfId="734"/>
    <cellStyle name="Input 2 6 2 2 2" xfId="2416"/>
    <cellStyle name="Input 2 6 2 2 2 2" xfId="8759"/>
    <cellStyle name="Input 2 6 2 2 2 3" xfId="7586"/>
    <cellStyle name="Input 2 6 2 2 2_4F" xfId="19735"/>
    <cellStyle name="Input 2 6 2 2 3" xfId="3789"/>
    <cellStyle name="Input 2 6 2 2 3 2" xfId="11474"/>
    <cellStyle name="Input 2 6 2 2 3_4F" xfId="19736"/>
    <cellStyle name="Input 2 6 2 2 4" xfId="7747"/>
    <cellStyle name="Input 2 6 2 2_4F" xfId="19734"/>
    <cellStyle name="Input 2 6 2 3" xfId="1008"/>
    <cellStyle name="Input 2 6 2 3 2" xfId="2681"/>
    <cellStyle name="Input 2 6 2 3 2 2" xfId="9023"/>
    <cellStyle name="Input 2 6 2 3 2 3" xfId="10219"/>
    <cellStyle name="Input 2 6 2 3 2_4F" xfId="19738"/>
    <cellStyle name="Input 2 6 2 3 3" xfId="4063"/>
    <cellStyle name="Input 2 6 2 3 3 2" xfId="9537"/>
    <cellStyle name="Input 2 6 2 3 3_4F" xfId="19739"/>
    <cellStyle name="Input 2 6 2 3 4" xfId="10181"/>
    <cellStyle name="Input 2 6 2 3_4F" xfId="19737"/>
    <cellStyle name="Input 2 6 2 4" xfId="1258"/>
    <cellStyle name="Input 2 6 2 4 2" xfId="2921"/>
    <cellStyle name="Input 2 6 2 4 2 2" xfId="9263"/>
    <cellStyle name="Input 2 6 2 4 2 3" xfId="9561"/>
    <cellStyle name="Input 2 6 2 4 2_4F" xfId="19741"/>
    <cellStyle name="Input 2 6 2 4 3" xfId="4313"/>
    <cellStyle name="Input 2 6 2 4 3 2" xfId="12306"/>
    <cellStyle name="Input 2 6 2 4 3_4F" xfId="19742"/>
    <cellStyle name="Input 2 6 2 4 4" xfId="7088"/>
    <cellStyle name="Input 2 6 2 4_4F" xfId="19740"/>
    <cellStyle name="Input 2 6 2 5" xfId="1513"/>
    <cellStyle name="Input 2 6 2 5 2" xfId="3167"/>
    <cellStyle name="Input 2 6 2 5 2 2" xfId="9508"/>
    <cellStyle name="Input 2 6 2 5 2 3" xfId="6831"/>
    <cellStyle name="Input 2 6 2 5 2_4F" xfId="19744"/>
    <cellStyle name="Input 2 6 2 5 3" xfId="4568"/>
    <cellStyle name="Input 2 6 2 5 3 2" xfId="7513"/>
    <cellStyle name="Input 2 6 2 5 3_4F" xfId="19745"/>
    <cellStyle name="Input 2 6 2 5 4" xfId="10266"/>
    <cellStyle name="Input 2 6 2 5_4F" xfId="19743"/>
    <cellStyle name="Input 2 6 2 6" xfId="1764"/>
    <cellStyle name="Input 2 6 2 6 2" xfId="3408"/>
    <cellStyle name="Input 2 6 2 6 2 2" xfId="9748"/>
    <cellStyle name="Input 2 6 2 6 2 3" xfId="12371"/>
    <cellStyle name="Input 2 6 2 6 2_4F" xfId="19747"/>
    <cellStyle name="Input 2 6 2 6 3" xfId="4819"/>
    <cellStyle name="Input 2 6 2 6 3 2" xfId="11916"/>
    <cellStyle name="Input 2 6 2 6 3_4F" xfId="19748"/>
    <cellStyle name="Input 2 6 2 6 4" xfId="7540"/>
    <cellStyle name="Input 2 6 2 6_4F" xfId="19746"/>
    <cellStyle name="Input 2 6 2 7" xfId="2159"/>
    <cellStyle name="Input 2 6 2 7 2" xfId="8505"/>
    <cellStyle name="Input 2 6 2 7 3" xfId="8171"/>
    <cellStyle name="Input 2 6 2 7_4F" xfId="19749"/>
    <cellStyle name="Input 2 6 2 8" xfId="1960"/>
    <cellStyle name="Input 2 6 2 8 2" xfId="7404"/>
    <cellStyle name="Input 2 6 2 8_4F" xfId="19750"/>
    <cellStyle name="Input 2 6 2 9" xfId="11822"/>
    <cellStyle name="Input 2 6 2_4F" xfId="19733"/>
    <cellStyle name="Input 2 6 3" xfId="513"/>
    <cellStyle name="Input 2 6 3 2" xfId="778"/>
    <cellStyle name="Input 2 6 3 2 2" xfId="2459"/>
    <cellStyle name="Input 2 6 3 2 2 2" xfId="8802"/>
    <cellStyle name="Input 2 6 3 2 2 3" xfId="10781"/>
    <cellStyle name="Input 2 6 3 2 2_4F" xfId="19753"/>
    <cellStyle name="Input 2 6 3 2 3" xfId="3833"/>
    <cellStyle name="Input 2 6 3 2 3 2" xfId="12279"/>
    <cellStyle name="Input 2 6 3 2 3_4F" xfId="19754"/>
    <cellStyle name="Input 2 6 3 2 4" xfId="12206"/>
    <cellStyle name="Input 2 6 3 2_4F" xfId="19752"/>
    <cellStyle name="Input 2 6 3 3" xfId="1052"/>
    <cellStyle name="Input 2 6 3 3 2" xfId="2725"/>
    <cellStyle name="Input 2 6 3 3 2 2" xfId="9067"/>
    <cellStyle name="Input 2 6 3 3 2 3" xfId="10597"/>
    <cellStyle name="Input 2 6 3 3 2_4F" xfId="19756"/>
    <cellStyle name="Input 2 6 3 3 3" xfId="4107"/>
    <cellStyle name="Input 2 6 3 3 3 2" xfId="10790"/>
    <cellStyle name="Input 2 6 3 3 3_4F" xfId="19757"/>
    <cellStyle name="Input 2 6 3 3 4" xfId="12331"/>
    <cellStyle name="Input 2 6 3 3_4F" xfId="19755"/>
    <cellStyle name="Input 2 6 3 4" xfId="1302"/>
    <cellStyle name="Input 2 6 3 4 2" xfId="2964"/>
    <cellStyle name="Input 2 6 3 4 2 2" xfId="9305"/>
    <cellStyle name="Input 2 6 3 4 2 3" xfId="12101"/>
    <cellStyle name="Input 2 6 3 4 2_4F" xfId="19759"/>
    <cellStyle name="Input 2 6 3 4 3" xfId="4357"/>
    <cellStyle name="Input 2 6 3 4 3 2" xfId="6969"/>
    <cellStyle name="Input 2 6 3 4 3_4F" xfId="19760"/>
    <cellStyle name="Input 2 6 3 4 4" xfId="11443"/>
    <cellStyle name="Input 2 6 3 4_4F" xfId="19758"/>
    <cellStyle name="Input 2 6 3 5" xfId="1557"/>
    <cellStyle name="Input 2 6 3 5 2" xfId="3210"/>
    <cellStyle name="Input 2 6 3 5 2 2" xfId="9551"/>
    <cellStyle name="Input 2 6 3 5 2 3" xfId="10097"/>
    <cellStyle name="Input 2 6 3 5 2_4F" xfId="19762"/>
    <cellStyle name="Input 2 6 3 5 3" xfId="4612"/>
    <cellStyle name="Input 2 6 3 5 3 2" xfId="11023"/>
    <cellStyle name="Input 2 6 3 5 3_4F" xfId="19763"/>
    <cellStyle name="Input 2 6 3 5 4" xfId="8103"/>
    <cellStyle name="Input 2 6 3 5_4F" xfId="19761"/>
    <cellStyle name="Input 2 6 3 6" xfId="1808"/>
    <cellStyle name="Input 2 6 3 6 2" xfId="3451"/>
    <cellStyle name="Input 2 6 3 6 2 2" xfId="9791"/>
    <cellStyle name="Input 2 6 3 6 2 3" xfId="7415"/>
    <cellStyle name="Input 2 6 3 6 2_4F" xfId="19765"/>
    <cellStyle name="Input 2 6 3 6 3" xfId="4863"/>
    <cellStyle name="Input 2 6 3 6 3 2" xfId="11528"/>
    <cellStyle name="Input 2 6 3 6 3_4F" xfId="19766"/>
    <cellStyle name="Input 2 6 3 6 4" xfId="7692"/>
    <cellStyle name="Input 2 6 3 6_4F" xfId="19764"/>
    <cellStyle name="Input 2 6 3 7" xfId="2201"/>
    <cellStyle name="Input 2 6 3 7 2" xfId="8547"/>
    <cellStyle name="Input 2 6 3 7 3" xfId="10605"/>
    <cellStyle name="Input 2 6 3 7_4F" xfId="19767"/>
    <cellStyle name="Input 2 6 3 8" xfId="3568"/>
    <cellStyle name="Input 2 6 3 8 2" xfId="7685"/>
    <cellStyle name="Input 2 6 3 8_4F" xfId="19768"/>
    <cellStyle name="Input 2 6 3 9" xfId="10468"/>
    <cellStyle name="Input 2 6 3_4F" xfId="19751"/>
    <cellStyle name="Input 2 6 4" xfId="557"/>
    <cellStyle name="Input 2 6 4 2" xfId="822"/>
    <cellStyle name="Input 2 6 4 2 2" xfId="2502"/>
    <cellStyle name="Input 2 6 4 2 2 2" xfId="8844"/>
    <cellStyle name="Input 2 6 4 2 2 3" xfId="7605"/>
    <cellStyle name="Input 2 6 4 2 2_4F" xfId="19771"/>
    <cellStyle name="Input 2 6 4 2 3" xfId="3877"/>
    <cellStyle name="Input 2 6 4 2 3 2" xfId="11607"/>
    <cellStyle name="Input 2 6 4 2 3_4F" xfId="19772"/>
    <cellStyle name="Input 2 6 4 2 4" xfId="7402"/>
    <cellStyle name="Input 2 6 4 2_4F" xfId="19770"/>
    <cellStyle name="Input 2 6 4 3" xfId="1096"/>
    <cellStyle name="Input 2 6 4 3 2" xfId="2768"/>
    <cellStyle name="Input 2 6 4 3 2 2" xfId="9110"/>
    <cellStyle name="Input 2 6 4 3 2 3" xfId="10164"/>
    <cellStyle name="Input 2 6 4 3 2_4F" xfId="19774"/>
    <cellStyle name="Input 2 6 4 3 3" xfId="4151"/>
    <cellStyle name="Input 2 6 4 3 3 2" xfId="11780"/>
    <cellStyle name="Input 2 6 4 3 3_4F" xfId="19775"/>
    <cellStyle name="Input 2 6 4 3 4" xfId="10070"/>
    <cellStyle name="Input 2 6 4 3_4F" xfId="19773"/>
    <cellStyle name="Input 2 6 4 4" xfId="1346"/>
    <cellStyle name="Input 2 6 4 4 2" xfId="3006"/>
    <cellStyle name="Input 2 6 4 4 2 2" xfId="9347"/>
    <cellStyle name="Input 2 6 4 4 2 3" xfId="11505"/>
    <cellStyle name="Input 2 6 4 4 2_4F" xfId="19777"/>
    <cellStyle name="Input 2 6 4 4 3" xfId="4401"/>
    <cellStyle name="Input 2 6 4 4 3 2" xfId="11292"/>
    <cellStyle name="Input 2 6 4 4 3_4F" xfId="19778"/>
    <cellStyle name="Input 2 6 4 4 4" xfId="12537"/>
    <cellStyle name="Input 2 6 4 4_4F" xfId="19776"/>
    <cellStyle name="Input 2 6 4 5" xfId="1601"/>
    <cellStyle name="Input 2 6 4 5 2" xfId="3253"/>
    <cellStyle name="Input 2 6 4 5 2 2" xfId="9594"/>
    <cellStyle name="Input 2 6 4 5 2 3" xfId="10835"/>
    <cellStyle name="Input 2 6 4 5 2_4F" xfId="19780"/>
    <cellStyle name="Input 2 6 4 5 3" xfId="4656"/>
    <cellStyle name="Input 2 6 4 5 3 2" xfId="7370"/>
    <cellStyle name="Input 2 6 4 5 3_4F" xfId="19781"/>
    <cellStyle name="Input 2 6 4 5 4" xfId="11628"/>
    <cellStyle name="Input 2 6 4 5_4F" xfId="19779"/>
    <cellStyle name="Input 2 6 4 6" xfId="1852"/>
    <cellStyle name="Input 2 6 4 6 2" xfId="3494"/>
    <cellStyle name="Input 2 6 4 6 2 2" xfId="9833"/>
    <cellStyle name="Input 2 6 4 6 2 3" xfId="7987"/>
    <cellStyle name="Input 2 6 4 6 2_4F" xfId="19783"/>
    <cellStyle name="Input 2 6 4 6 3" xfId="4907"/>
    <cellStyle name="Input 2 6 4 6 3 2" xfId="6896"/>
    <cellStyle name="Input 2 6 4 6 3_4F" xfId="19784"/>
    <cellStyle name="Input 2 6 4 6 4" xfId="6682"/>
    <cellStyle name="Input 2 6 4 6_4F" xfId="19782"/>
    <cellStyle name="Input 2 6 4 7" xfId="2245"/>
    <cellStyle name="Input 2 6 4 7 2" xfId="8590"/>
    <cellStyle name="Input 2 6 4 7 3" xfId="8248"/>
    <cellStyle name="Input 2 6 4 7_4F" xfId="19785"/>
    <cellStyle name="Input 2 6 4 8" xfId="3612"/>
    <cellStyle name="Input 2 6 4 8 2" xfId="11946"/>
    <cellStyle name="Input 2 6 4 8_4F" xfId="19786"/>
    <cellStyle name="Input 2 6 4 9" xfId="9958"/>
    <cellStyle name="Input 2 6 4_4F" xfId="19769"/>
    <cellStyle name="Input 2 6 5" xfId="599"/>
    <cellStyle name="Input 2 6 5 2" xfId="864"/>
    <cellStyle name="Input 2 6 5 2 2" xfId="2542"/>
    <cellStyle name="Input 2 6 5 2 2 2" xfId="8884"/>
    <cellStyle name="Input 2 6 5 2 2 3" xfId="8792"/>
    <cellStyle name="Input 2 6 5 2 2_4F" xfId="19789"/>
    <cellStyle name="Input 2 6 5 2 3" xfId="3919"/>
    <cellStyle name="Input 2 6 5 2 3 2" xfId="12183"/>
    <cellStyle name="Input 2 6 5 2 3_4F" xfId="19790"/>
    <cellStyle name="Input 2 6 5 2 4" xfId="7281"/>
    <cellStyle name="Input 2 6 5 2_4F" xfId="19788"/>
    <cellStyle name="Input 2 6 5 3" xfId="1138"/>
    <cellStyle name="Input 2 6 5 3 2" xfId="2807"/>
    <cellStyle name="Input 2 6 5 3 2 2" xfId="9149"/>
    <cellStyle name="Input 2 6 5 3 2 3" xfId="6902"/>
    <cellStyle name="Input 2 6 5 3 2_4F" xfId="19792"/>
    <cellStyle name="Input 2 6 5 3 3" xfId="4193"/>
    <cellStyle name="Input 2 6 5 3 3 2" xfId="11637"/>
    <cellStyle name="Input 2 6 5 3 3_4F" xfId="19793"/>
    <cellStyle name="Input 2 6 5 3 4" xfId="8279"/>
    <cellStyle name="Input 2 6 5 3_4F" xfId="19791"/>
    <cellStyle name="Input 2 6 5 4" xfId="1388"/>
    <cellStyle name="Input 2 6 5 4 2" xfId="3045"/>
    <cellStyle name="Input 2 6 5 4 2 2" xfId="9386"/>
    <cellStyle name="Input 2 6 5 4 2 3" xfId="11619"/>
    <cellStyle name="Input 2 6 5 4 2_4F" xfId="19795"/>
    <cellStyle name="Input 2 6 5 4 3" xfId="4443"/>
    <cellStyle name="Input 2 6 5 4 3 2" xfId="11132"/>
    <cellStyle name="Input 2 6 5 4 3_4F" xfId="19796"/>
    <cellStyle name="Input 2 6 5 4 4" xfId="8265"/>
    <cellStyle name="Input 2 6 5 4_4F" xfId="19794"/>
    <cellStyle name="Input 2 6 5 5" xfId="1643"/>
    <cellStyle name="Input 2 6 5 5 2" xfId="3291"/>
    <cellStyle name="Input 2 6 5 5 2 2" xfId="9632"/>
    <cellStyle name="Input 2 6 5 5 2 3" xfId="12415"/>
    <cellStyle name="Input 2 6 5 5 2_4F" xfId="19798"/>
    <cellStyle name="Input 2 6 5 5 3" xfId="4698"/>
    <cellStyle name="Input 2 6 5 5 3 2" xfId="9098"/>
    <cellStyle name="Input 2 6 5 5 3_4F" xfId="19799"/>
    <cellStyle name="Input 2 6 5 5 4" xfId="12499"/>
    <cellStyle name="Input 2 6 5 5_4F" xfId="19797"/>
    <cellStyle name="Input 2 6 5 6" xfId="1894"/>
    <cellStyle name="Input 2 6 5 6 2" xfId="3535"/>
    <cellStyle name="Input 2 6 5 6 2 2" xfId="9873"/>
    <cellStyle name="Input 2 6 5 6 2 3" xfId="12395"/>
    <cellStyle name="Input 2 6 5 6 2_4F" xfId="19801"/>
    <cellStyle name="Input 2 6 5 6 3" xfId="4949"/>
    <cellStyle name="Input 2 6 5 6 3 2" xfId="7449"/>
    <cellStyle name="Input 2 6 5 6 3_4F" xfId="19802"/>
    <cellStyle name="Input 2 6 5 6 4" xfId="11606"/>
    <cellStyle name="Input 2 6 5 6_4F" xfId="19800"/>
    <cellStyle name="Input 2 6 5 7" xfId="2286"/>
    <cellStyle name="Input 2 6 5 7 2" xfId="8630"/>
    <cellStyle name="Input 2 6 5 7 3" xfId="7313"/>
    <cellStyle name="Input 2 6 5 7_4F" xfId="19803"/>
    <cellStyle name="Input 2 6 5 8" xfId="3654"/>
    <cellStyle name="Input 2 6 5 8 2" xfId="9944"/>
    <cellStyle name="Input 2 6 5 8_4F" xfId="19804"/>
    <cellStyle name="Input 2 6 5 9" xfId="11722"/>
    <cellStyle name="Input 2 6 5_4F" xfId="19787"/>
    <cellStyle name="Input 2 6 6" xfId="415"/>
    <cellStyle name="Input 2 6 6 2" xfId="2106"/>
    <cellStyle name="Input 2 6 6 2 2" xfId="8452"/>
    <cellStyle name="Input 2 6 6 2 3" xfId="10674"/>
    <cellStyle name="Input 2 6 6 2_4F" xfId="19806"/>
    <cellStyle name="Input 2 6 6 3" xfId="2857"/>
    <cellStyle name="Input 2 6 6 3 2" xfId="10210"/>
    <cellStyle name="Input 2 6 6 3_4F" xfId="19807"/>
    <cellStyle name="Input 2 6 6 4" xfId="7939"/>
    <cellStyle name="Input 2 6 6_4F" xfId="19805"/>
    <cellStyle name="Input 2 6 7" xfId="679"/>
    <cellStyle name="Input 2 6 7 2" xfId="2363"/>
    <cellStyle name="Input 2 6 7 2 2" xfId="8707"/>
    <cellStyle name="Input 2 6 7 2 3" xfId="11315"/>
    <cellStyle name="Input 2 6 7 2_4F" xfId="19809"/>
    <cellStyle name="Input 2 6 7 3" xfId="3734"/>
    <cellStyle name="Input 2 6 7 3 2" xfId="10943"/>
    <cellStyle name="Input 2 6 7 3_4F" xfId="19810"/>
    <cellStyle name="Input 2 6 7 4" xfId="8217"/>
    <cellStyle name="Input 2 6 7_4F" xfId="19808"/>
    <cellStyle name="Input 2 6 8" xfId="953"/>
    <cellStyle name="Input 2 6 8 2" xfId="2628"/>
    <cellStyle name="Input 2 6 8 2 2" xfId="8970"/>
    <cellStyle name="Input 2 6 8 2 3" xfId="7383"/>
    <cellStyle name="Input 2 6 8 2_4F" xfId="19812"/>
    <cellStyle name="Input 2 6 8 3" xfId="4008"/>
    <cellStyle name="Input 2 6 8 3 2" xfId="10238"/>
    <cellStyle name="Input 2 6 8 3_4F" xfId="19813"/>
    <cellStyle name="Input 2 6 8 4" xfId="11977"/>
    <cellStyle name="Input 2 6 8_4F" xfId="19811"/>
    <cellStyle name="Input 2 6 9" xfId="1203"/>
    <cellStyle name="Input 2 6 9 2" xfId="2869"/>
    <cellStyle name="Input 2 6 9 2 2" xfId="9211"/>
    <cellStyle name="Input 2 6 9 2 3" xfId="11080"/>
    <cellStyle name="Input 2 6 9 2_4F" xfId="19815"/>
    <cellStyle name="Input 2 6 9 3" xfId="4258"/>
    <cellStyle name="Input 2 6 9 3 2" xfId="6929"/>
    <cellStyle name="Input 2 6 9 3_4F" xfId="19816"/>
    <cellStyle name="Input 2 6 9 4" xfId="11931"/>
    <cellStyle name="Input 2 6 9_4F" xfId="19814"/>
    <cellStyle name="Input 2 6_4F" xfId="19723"/>
    <cellStyle name="Input 2 7" xfId="302"/>
    <cellStyle name="Input 2 7 10" xfId="1471"/>
    <cellStyle name="Input 2 7 10 2" xfId="3127"/>
    <cellStyle name="Input 2 7 10 2 2" xfId="9468"/>
    <cellStyle name="Input 2 7 10 2 3" xfId="10292"/>
    <cellStyle name="Input 2 7 10 2_4F" xfId="19819"/>
    <cellStyle name="Input 2 7 10 3" xfId="4526"/>
    <cellStyle name="Input 2 7 10 3 2" xfId="11504"/>
    <cellStyle name="Input 2 7 10 3_4F" xfId="19820"/>
    <cellStyle name="Input 2 7 10 4" xfId="6651"/>
    <cellStyle name="Input 2 7 10_4F" xfId="19818"/>
    <cellStyle name="Input 2 7 11" xfId="1722"/>
    <cellStyle name="Input 2 7 11 2" xfId="3368"/>
    <cellStyle name="Input 2 7 11 2 2" xfId="9708"/>
    <cellStyle name="Input 2 7 11 2 3" xfId="7509"/>
    <cellStyle name="Input 2 7 11 2_4F" xfId="19822"/>
    <cellStyle name="Input 2 7 11 3" xfId="4777"/>
    <cellStyle name="Input 2 7 11 3 2" xfId="11119"/>
    <cellStyle name="Input 2 7 11 3_4F" xfId="19823"/>
    <cellStyle name="Input 2 7 11 4" xfId="12292"/>
    <cellStyle name="Input 2 7 11_4F" xfId="19821"/>
    <cellStyle name="Input 2 7 12" xfId="2001"/>
    <cellStyle name="Input 2 7 12 2" xfId="8349"/>
    <cellStyle name="Input 2 7 12 3" xfId="7495"/>
    <cellStyle name="Input 2 7 12_4F" xfId="19824"/>
    <cellStyle name="Input 2 7 13" xfId="3278"/>
    <cellStyle name="Input 2 7 13 2" xfId="11103"/>
    <cellStyle name="Input 2 7 13_4F" xfId="19825"/>
    <cellStyle name="Input 2 7 14" xfId="12269"/>
    <cellStyle name="Input 2 7 15" xfId="19826"/>
    <cellStyle name="Input 2 7 2" xfId="482"/>
    <cellStyle name="Input 2 7 2 2" xfId="747"/>
    <cellStyle name="Input 2 7 2 2 2" xfId="2429"/>
    <cellStyle name="Input 2 7 2 2 2 2" xfId="8772"/>
    <cellStyle name="Input 2 7 2 2 2 3" xfId="11715"/>
    <cellStyle name="Input 2 7 2 2 2_4F" xfId="19829"/>
    <cellStyle name="Input 2 7 2 2 3" xfId="3802"/>
    <cellStyle name="Input 2 7 2 2 3 2" xfId="11427"/>
    <cellStyle name="Input 2 7 2 2 3_4F" xfId="19830"/>
    <cellStyle name="Input 2 7 2 2 4" xfId="10548"/>
    <cellStyle name="Input 2 7 2 2_4F" xfId="19828"/>
    <cellStyle name="Input 2 7 2 3" xfId="1021"/>
    <cellStyle name="Input 2 7 2 3 2" xfId="2694"/>
    <cellStyle name="Input 2 7 2 3 2 2" xfId="9036"/>
    <cellStyle name="Input 2 7 2 3 2 3" xfId="8280"/>
    <cellStyle name="Input 2 7 2 3 2_4F" xfId="19832"/>
    <cellStyle name="Input 2 7 2 3 3" xfId="4076"/>
    <cellStyle name="Input 2 7 2 3 3 2" xfId="10920"/>
    <cellStyle name="Input 2 7 2 3 3_4F" xfId="19833"/>
    <cellStyle name="Input 2 7 2 3 4" xfId="10046"/>
    <cellStyle name="Input 2 7 2 3_4F" xfId="19831"/>
    <cellStyle name="Input 2 7 2 4" xfId="1271"/>
    <cellStyle name="Input 2 7 2 4 2" xfId="2934"/>
    <cellStyle name="Input 2 7 2 4 2 2" xfId="9276"/>
    <cellStyle name="Input 2 7 2 4 2 3" xfId="7027"/>
    <cellStyle name="Input 2 7 2 4 2_4F" xfId="19835"/>
    <cellStyle name="Input 2 7 2 4 3" xfId="4326"/>
    <cellStyle name="Input 2 7 2 4 3 2" xfId="9497"/>
    <cellStyle name="Input 2 7 2 4 3_4F" xfId="19836"/>
    <cellStyle name="Input 2 7 2 4 4" xfId="12470"/>
    <cellStyle name="Input 2 7 2 4_4F" xfId="19834"/>
    <cellStyle name="Input 2 7 2 5" xfId="1526"/>
    <cellStyle name="Input 2 7 2 5 2" xfId="3180"/>
    <cellStyle name="Input 2 7 2 5 2 2" xfId="9521"/>
    <cellStyle name="Input 2 7 2 5 2 3" xfId="12471"/>
    <cellStyle name="Input 2 7 2 5 2_4F" xfId="19838"/>
    <cellStyle name="Input 2 7 2 5 3" xfId="4581"/>
    <cellStyle name="Input 2 7 2 5 3 2" xfId="10700"/>
    <cellStyle name="Input 2 7 2 5 3_4F" xfId="19839"/>
    <cellStyle name="Input 2 7 2 5 4" xfId="11573"/>
    <cellStyle name="Input 2 7 2 5_4F" xfId="19837"/>
    <cellStyle name="Input 2 7 2 6" xfId="1777"/>
    <cellStyle name="Input 2 7 2 6 2" xfId="3421"/>
    <cellStyle name="Input 2 7 2 6 2 2" xfId="9761"/>
    <cellStyle name="Input 2 7 2 6 2 3" xfId="11320"/>
    <cellStyle name="Input 2 7 2 6 2_4F" xfId="19841"/>
    <cellStyle name="Input 2 7 2 6 3" xfId="4832"/>
    <cellStyle name="Input 2 7 2 6 3 2" xfId="6763"/>
    <cellStyle name="Input 2 7 2 6 3_4F" xfId="19842"/>
    <cellStyle name="Input 2 7 2 6 4" xfId="8096"/>
    <cellStyle name="Input 2 7 2 6_4F" xfId="19840"/>
    <cellStyle name="Input 2 7 2 7" xfId="2172"/>
    <cellStyle name="Input 2 7 2 7 2" xfId="8518"/>
    <cellStyle name="Input 2 7 2 7 3" xfId="6926"/>
    <cellStyle name="Input 2 7 2 7_4F" xfId="19843"/>
    <cellStyle name="Input 2 7 2 8" xfId="1944"/>
    <cellStyle name="Input 2 7 2 8 2" xfId="9033"/>
    <cellStyle name="Input 2 7 2 8_4F" xfId="19844"/>
    <cellStyle name="Input 2 7 2 9" xfId="10173"/>
    <cellStyle name="Input 2 7 2_4F" xfId="19827"/>
    <cellStyle name="Input 2 7 3" xfId="526"/>
    <cellStyle name="Input 2 7 3 2" xfId="791"/>
    <cellStyle name="Input 2 7 3 2 2" xfId="2472"/>
    <cellStyle name="Input 2 7 3 2 2 2" xfId="8815"/>
    <cellStyle name="Input 2 7 3 2 2 3" xfId="7735"/>
    <cellStyle name="Input 2 7 3 2 2_4F" xfId="19847"/>
    <cellStyle name="Input 2 7 3 2 3" xfId="3846"/>
    <cellStyle name="Input 2 7 3 2 3 2" xfId="11049"/>
    <cellStyle name="Input 2 7 3 2 3_4F" xfId="19848"/>
    <cellStyle name="Input 2 7 3 2 4" xfId="8027"/>
    <cellStyle name="Input 2 7 3 2_4F" xfId="19846"/>
    <cellStyle name="Input 2 7 3 3" xfId="1065"/>
    <cellStyle name="Input 2 7 3 3 2" xfId="2738"/>
    <cellStyle name="Input 2 7 3 3 2 2" xfId="9080"/>
    <cellStyle name="Input 2 7 3 3 2 3" xfId="9968"/>
    <cellStyle name="Input 2 7 3 3 2_4F" xfId="19850"/>
    <cellStyle name="Input 2 7 3 3 3" xfId="4120"/>
    <cellStyle name="Input 2 7 3 3 3 2" xfId="7695"/>
    <cellStyle name="Input 2 7 3 3 3_4F" xfId="19851"/>
    <cellStyle name="Input 2 7 3 3 4" xfId="11276"/>
    <cellStyle name="Input 2 7 3 3_4F" xfId="19849"/>
    <cellStyle name="Input 2 7 3 4" xfId="1315"/>
    <cellStyle name="Input 2 7 3 4 2" xfId="2977"/>
    <cellStyle name="Input 2 7 3 4 2 2" xfId="9318"/>
    <cellStyle name="Input 2 7 3 4 2 3" xfId="9939"/>
    <cellStyle name="Input 2 7 3 4 2_4F" xfId="19853"/>
    <cellStyle name="Input 2 7 3 4 3" xfId="4370"/>
    <cellStyle name="Input 2 7 3 4 3 2" xfId="12386"/>
    <cellStyle name="Input 2 7 3 4 3_4F" xfId="19854"/>
    <cellStyle name="Input 2 7 3 4 4" xfId="7502"/>
    <cellStyle name="Input 2 7 3 4_4F" xfId="19852"/>
    <cellStyle name="Input 2 7 3 5" xfId="1570"/>
    <cellStyle name="Input 2 7 3 5 2" xfId="3223"/>
    <cellStyle name="Input 2 7 3 5 2 2" xfId="9564"/>
    <cellStyle name="Input 2 7 3 5 2 3" xfId="6877"/>
    <cellStyle name="Input 2 7 3 5 2_4F" xfId="19856"/>
    <cellStyle name="Input 2 7 3 5 3" xfId="4625"/>
    <cellStyle name="Input 2 7 3 5 3 2" xfId="12439"/>
    <cellStyle name="Input 2 7 3 5 3_4F" xfId="19857"/>
    <cellStyle name="Input 2 7 3 5 4" xfId="11007"/>
    <cellStyle name="Input 2 7 3 5_4F" xfId="19855"/>
    <cellStyle name="Input 2 7 3 6" xfId="1821"/>
    <cellStyle name="Input 2 7 3 6 2" xfId="3463"/>
    <cellStyle name="Input 2 7 3 6 2 2" xfId="9803"/>
    <cellStyle name="Input 2 7 3 6 2 3" xfId="11216"/>
    <cellStyle name="Input 2 7 3 6 2_4F" xfId="19859"/>
    <cellStyle name="Input 2 7 3 6 3" xfId="4876"/>
    <cellStyle name="Input 2 7 3 6 3 2" xfId="8379"/>
    <cellStyle name="Input 2 7 3 6 3_4F" xfId="19860"/>
    <cellStyle name="Input 2 7 3 6 4" xfId="11912"/>
    <cellStyle name="Input 2 7 3 6_4F" xfId="19858"/>
    <cellStyle name="Input 2 7 3 7" xfId="2214"/>
    <cellStyle name="Input 2 7 3 7 2" xfId="8560"/>
    <cellStyle name="Input 2 7 3 7 3" xfId="7426"/>
    <cellStyle name="Input 2 7 3 7_4F" xfId="19861"/>
    <cellStyle name="Input 2 7 3 8" xfId="3581"/>
    <cellStyle name="Input 2 7 3 8 2" xfId="10435"/>
    <cellStyle name="Input 2 7 3 8_4F" xfId="19862"/>
    <cellStyle name="Input 2 7 3 9" xfId="11903"/>
    <cellStyle name="Input 2 7 3_4F" xfId="19845"/>
    <cellStyle name="Input 2 7 4" xfId="570"/>
    <cellStyle name="Input 2 7 4 2" xfId="835"/>
    <cellStyle name="Input 2 7 4 2 2" xfId="2514"/>
    <cellStyle name="Input 2 7 4 2 2 2" xfId="8856"/>
    <cellStyle name="Input 2 7 4 2 2 3" xfId="7965"/>
    <cellStyle name="Input 2 7 4 2 2_4F" xfId="19865"/>
    <cellStyle name="Input 2 7 4 2 3" xfId="3890"/>
    <cellStyle name="Input 2 7 4 2 3 2" xfId="6857"/>
    <cellStyle name="Input 2 7 4 2 3_4F" xfId="19866"/>
    <cellStyle name="Input 2 7 4 2 4" xfId="8064"/>
    <cellStyle name="Input 2 7 4 2_4F" xfId="19864"/>
    <cellStyle name="Input 2 7 4 3" xfId="1109"/>
    <cellStyle name="Input 2 7 4 3 2" xfId="2781"/>
    <cellStyle name="Input 2 7 4 3 2 2" xfId="9123"/>
    <cellStyle name="Input 2 7 4 3 2 3" xfId="11680"/>
    <cellStyle name="Input 2 7 4 3 2_4F" xfId="19868"/>
    <cellStyle name="Input 2 7 4 3 3" xfId="4164"/>
    <cellStyle name="Input 2 7 4 3 3 2" xfId="10398"/>
    <cellStyle name="Input 2 7 4 3 3_4F" xfId="19869"/>
    <cellStyle name="Input 2 7 4 3 4" xfId="10084"/>
    <cellStyle name="Input 2 7 4 3_4F" xfId="19867"/>
    <cellStyle name="Input 2 7 4 4" xfId="1359"/>
    <cellStyle name="Input 2 7 4 4 2" xfId="3019"/>
    <cellStyle name="Input 2 7 4 4 2 2" xfId="9360"/>
    <cellStyle name="Input 2 7 4 4 2 3" xfId="11950"/>
    <cellStyle name="Input 2 7 4 4 2_4F" xfId="19871"/>
    <cellStyle name="Input 2 7 4 4 3" xfId="4414"/>
    <cellStyle name="Input 2 7 4 4 3 2" xfId="10322"/>
    <cellStyle name="Input 2 7 4 4 3_4F" xfId="19872"/>
    <cellStyle name="Input 2 7 4 4 4" xfId="8033"/>
    <cellStyle name="Input 2 7 4 4_4F" xfId="19870"/>
    <cellStyle name="Input 2 7 4 5" xfId="1614"/>
    <cellStyle name="Input 2 7 4 5 2" xfId="3266"/>
    <cellStyle name="Input 2 7 4 5 2 2" xfId="9607"/>
    <cellStyle name="Input 2 7 4 5 2 3" xfId="7606"/>
    <cellStyle name="Input 2 7 4 5 2_4F" xfId="19874"/>
    <cellStyle name="Input 2 7 4 5 3" xfId="4669"/>
    <cellStyle name="Input 2 7 4 5 3 2" xfId="9943"/>
    <cellStyle name="Input 2 7 4 5 3_4F" xfId="19875"/>
    <cellStyle name="Input 2 7 4 5 4" xfId="9331"/>
    <cellStyle name="Input 2 7 4 5_4F" xfId="19873"/>
    <cellStyle name="Input 2 7 4 6" xfId="1865"/>
    <cellStyle name="Input 2 7 4 6 2" xfId="3507"/>
    <cellStyle name="Input 2 7 4 6 2 2" xfId="9846"/>
    <cellStyle name="Input 2 7 4 6 2 3" xfId="7137"/>
    <cellStyle name="Input 2 7 4 6 2_4F" xfId="19877"/>
    <cellStyle name="Input 2 7 4 6 3" xfId="4920"/>
    <cellStyle name="Input 2 7 4 6 3 2" xfId="9923"/>
    <cellStyle name="Input 2 7 4 6 3_4F" xfId="19878"/>
    <cellStyle name="Input 2 7 4 6 4" xfId="6709"/>
    <cellStyle name="Input 2 7 4 6_4F" xfId="19876"/>
    <cellStyle name="Input 2 7 4 7" xfId="2257"/>
    <cellStyle name="Input 2 7 4 7 2" xfId="8602"/>
    <cellStyle name="Input 2 7 4 7 3" xfId="12369"/>
    <cellStyle name="Input 2 7 4 7_4F" xfId="19879"/>
    <cellStyle name="Input 2 7 4 8" xfId="3625"/>
    <cellStyle name="Input 2 7 4 8 2" xfId="12123"/>
    <cellStyle name="Input 2 7 4 8_4F" xfId="19880"/>
    <cellStyle name="Input 2 7 4 9" xfId="6968"/>
    <cellStyle name="Input 2 7 4_4F" xfId="19863"/>
    <cellStyle name="Input 2 7 5" xfId="612"/>
    <cellStyle name="Input 2 7 5 2" xfId="877"/>
    <cellStyle name="Input 2 7 5 2 2" xfId="2555"/>
    <cellStyle name="Input 2 7 5 2 2 2" xfId="8897"/>
    <cellStyle name="Input 2 7 5 2 2 3" xfId="12334"/>
    <cellStyle name="Input 2 7 5 2 2_4F" xfId="19883"/>
    <cellStyle name="Input 2 7 5 2 3" xfId="3932"/>
    <cellStyle name="Input 2 7 5 2 3 2" xfId="7035"/>
    <cellStyle name="Input 2 7 5 2 3_4F" xfId="19884"/>
    <cellStyle name="Input 2 7 5 2 4" xfId="10856"/>
    <cellStyle name="Input 2 7 5 2_4F" xfId="19882"/>
    <cellStyle name="Input 2 7 5 3" xfId="1151"/>
    <cellStyle name="Input 2 7 5 3 2" xfId="2820"/>
    <cellStyle name="Input 2 7 5 3 2 2" xfId="9162"/>
    <cellStyle name="Input 2 7 5 3 2 3" xfId="11470"/>
    <cellStyle name="Input 2 7 5 3 2_4F" xfId="19886"/>
    <cellStyle name="Input 2 7 5 3 3" xfId="4206"/>
    <cellStyle name="Input 2 7 5 3 3 2" xfId="7347"/>
    <cellStyle name="Input 2 7 5 3 3_4F" xfId="19887"/>
    <cellStyle name="Input 2 7 5 3 4" xfId="11829"/>
    <cellStyle name="Input 2 7 5 3_4F" xfId="19885"/>
    <cellStyle name="Input 2 7 5 4" xfId="1401"/>
    <cellStyle name="Input 2 7 5 4 2" xfId="3058"/>
    <cellStyle name="Input 2 7 5 4 2 2" xfId="9399"/>
    <cellStyle name="Input 2 7 5 4 2 3" xfId="10896"/>
    <cellStyle name="Input 2 7 5 4 2_4F" xfId="19889"/>
    <cellStyle name="Input 2 7 5 4 3" xfId="4456"/>
    <cellStyle name="Input 2 7 5 4 3 2" xfId="8202"/>
    <cellStyle name="Input 2 7 5 4 3_4F" xfId="19890"/>
    <cellStyle name="Input 2 7 5 4 4" xfId="11367"/>
    <cellStyle name="Input 2 7 5 4_4F" xfId="19888"/>
    <cellStyle name="Input 2 7 5 5" xfId="1656"/>
    <cellStyle name="Input 2 7 5 5 2" xfId="3304"/>
    <cellStyle name="Input 2 7 5 5 2 2" xfId="9645"/>
    <cellStyle name="Input 2 7 5 5 2 3" xfId="11446"/>
    <cellStyle name="Input 2 7 5 5 2_4F" xfId="19892"/>
    <cellStyle name="Input 2 7 5 5 3" xfId="4711"/>
    <cellStyle name="Input 2 7 5 5 3 2" xfId="8515"/>
    <cellStyle name="Input 2 7 5 5 3_4F" xfId="19893"/>
    <cellStyle name="Input 2 7 5 5 4" xfId="8873"/>
    <cellStyle name="Input 2 7 5 5_4F" xfId="19891"/>
    <cellStyle name="Input 2 7 5 6" xfId="1907"/>
    <cellStyle name="Input 2 7 5 6 2" xfId="3547"/>
    <cellStyle name="Input 2 7 5 6 2 2" xfId="9885"/>
    <cellStyle name="Input 2 7 5 6 2 3" xfId="11395"/>
    <cellStyle name="Input 2 7 5 6 2_4F" xfId="19895"/>
    <cellStyle name="Input 2 7 5 6 3" xfId="4962"/>
    <cellStyle name="Input 2 7 5 6 3 2" xfId="12647"/>
    <cellStyle name="Input 2 7 5 6 3_4F" xfId="19896"/>
    <cellStyle name="Input 2 7 5 6 4" xfId="10935"/>
    <cellStyle name="Input 2 7 5 6_4F" xfId="19894"/>
    <cellStyle name="Input 2 7 5 7" xfId="2299"/>
    <cellStyle name="Input 2 7 5 7 2" xfId="8643"/>
    <cellStyle name="Input 2 7 5 7 3" xfId="11800"/>
    <cellStyle name="Input 2 7 5 7_4F" xfId="19897"/>
    <cellStyle name="Input 2 7 5 8" xfId="3667"/>
    <cellStyle name="Input 2 7 5 8 2" xfId="7344"/>
    <cellStyle name="Input 2 7 5 8_4F" xfId="19898"/>
    <cellStyle name="Input 2 7 5 9" xfId="10554"/>
    <cellStyle name="Input 2 7 5_4F" xfId="19881"/>
    <cellStyle name="Input 2 7 6" xfId="428"/>
    <cellStyle name="Input 2 7 6 2" xfId="2118"/>
    <cellStyle name="Input 2 7 6 2 2" xfId="8464"/>
    <cellStyle name="Input 2 7 6 2 3" xfId="9986"/>
    <cellStyle name="Input 2 7 6 2_4F" xfId="19900"/>
    <cellStyle name="Input 2 7 6 3" xfId="2754"/>
    <cellStyle name="Input 2 7 6 3 2" xfId="11242"/>
    <cellStyle name="Input 2 7 6 3_4F" xfId="19901"/>
    <cellStyle name="Input 2 7 6 4" xfId="12391"/>
    <cellStyle name="Input 2 7 6_4F" xfId="19899"/>
    <cellStyle name="Input 2 7 7" xfId="692"/>
    <cellStyle name="Input 2 7 7 2" xfId="2375"/>
    <cellStyle name="Input 2 7 7 2 2" xfId="8719"/>
    <cellStyle name="Input 2 7 7 2 3" xfId="10229"/>
    <cellStyle name="Input 2 7 7 2_4F" xfId="19903"/>
    <cellStyle name="Input 2 7 7 3" xfId="3747"/>
    <cellStyle name="Input 2 7 7 3 2" xfId="12355"/>
    <cellStyle name="Input 2 7 7 3_4F" xfId="19904"/>
    <cellStyle name="Input 2 7 7 4" xfId="11718"/>
    <cellStyle name="Input 2 7 7_4F" xfId="19902"/>
    <cellStyle name="Input 2 7 8" xfId="966"/>
    <cellStyle name="Input 2 7 8 2" xfId="2640"/>
    <cellStyle name="Input 2 7 8 2 2" xfId="8982"/>
    <cellStyle name="Input 2 7 8 2 3" xfId="7436"/>
    <cellStyle name="Input 2 7 8 2_4F" xfId="19906"/>
    <cellStyle name="Input 2 7 8 3" xfId="4021"/>
    <cellStyle name="Input 2 7 8 3 2" xfId="12031"/>
    <cellStyle name="Input 2 7 8 3_4F" xfId="19907"/>
    <cellStyle name="Input 2 7 8 4" xfId="7560"/>
    <cellStyle name="Input 2 7 8_4F" xfId="19905"/>
    <cellStyle name="Input 2 7 9" xfId="1216"/>
    <cellStyle name="Input 2 7 9 2" xfId="2881"/>
    <cellStyle name="Input 2 7 9 2 2" xfId="9223"/>
    <cellStyle name="Input 2 7 9 2 3" xfId="7458"/>
    <cellStyle name="Input 2 7 9 2_4F" xfId="19909"/>
    <cellStyle name="Input 2 7 9 3" xfId="4271"/>
    <cellStyle name="Input 2 7 9 3 2" xfId="7219"/>
    <cellStyle name="Input 2 7 9 3_4F" xfId="19910"/>
    <cellStyle name="Input 2 7 9 4" xfId="10438"/>
    <cellStyle name="Input 2 7 9_4F" xfId="19908"/>
    <cellStyle name="Input 2 7_4F" xfId="19817"/>
    <cellStyle name="Input 2 8" xfId="262"/>
    <cellStyle name="Input 2 8 10" xfId="1436"/>
    <cellStyle name="Input 2 8 10 2" xfId="3092"/>
    <cellStyle name="Input 2 8 10 2 2" xfId="9433"/>
    <cellStyle name="Input 2 8 10 2 3" xfId="8697"/>
    <cellStyle name="Input 2 8 10 2_4F" xfId="19913"/>
    <cellStyle name="Input 2 8 10 3" xfId="4491"/>
    <cellStyle name="Input 2 8 10 3 2" xfId="10506"/>
    <cellStyle name="Input 2 8 10 3_4F" xfId="19914"/>
    <cellStyle name="Input 2 8 10 4" xfId="10436"/>
    <cellStyle name="Input 2 8 10_4F" xfId="19912"/>
    <cellStyle name="Input 2 8 11" xfId="1687"/>
    <cellStyle name="Input 2 8 11 2" xfId="3335"/>
    <cellStyle name="Input 2 8 11 2 2" xfId="9676"/>
    <cellStyle name="Input 2 8 11 2 3" xfId="10423"/>
    <cellStyle name="Input 2 8 11 2_4F" xfId="19916"/>
    <cellStyle name="Input 2 8 11 3" xfId="4742"/>
    <cellStyle name="Input 2 8 11 3 2" xfId="12365"/>
    <cellStyle name="Input 2 8 11 3_4F" xfId="19917"/>
    <cellStyle name="Input 2 8 11 4" xfId="7960"/>
    <cellStyle name="Input 2 8 11_4F" xfId="19915"/>
    <cellStyle name="Input 2 8 12" xfId="1962"/>
    <cellStyle name="Input 2 8 12 2" xfId="8310"/>
    <cellStyle name="Input 2 8 12 3" xfId="7108"/>
    <cellStyle name="Input 2 8 12_4F" xfId="19918"/>
    <cellStyle name="Input 2 8 13" xfId="2721"/>
    <cellStyle name="Input 2 8 13 2" xfId="10260"/>
    <cellStyle name="Input 2 8 13_4F" xfId="19919"/>
    <cellStyle name="Input 2 8 14" xfId="11908"/>
    <cellStyle name="Input 2 8 15" xfId="19920"/>
    <cellStyle name="Input 2 8 2" xfId="445"/>
    <cellStyle name="Input 2 8 2 2" xfId="710"/>
    <cellStyle name="Input 2 8 2 2 2" xfId="2393"/>
    <cellStyle name="Input 2 8 2 2 2 2" xfId="8737"/>
    <cellStyle name="Input 2 8 2 2 2 3" xfId="10908"/>
    <cellStyle name="Input 2 8 2 2 2_4F" xfId="19923"/>
    <cellStyle name="Input 2 8 2 2 3" xfId="3765"/>
    <cellStyle name="Input 2 8 2 2 3 2" xfId="11560"/>
    <cellStyle name="Input 2 8 2 2 3_4F" xfId="19924"/>
    <cellStyle name="Input 2 8 2 2 4" xfId="10933"/>
    <cellStyle name="Input 2 8 2 2_4F" xfId="19922"/>
    <cellStyle name="Input 2 8 2 3" xfId="984"/>
    <cellStyle name="Input 2 8 2 3 2" xfId="2658"/>
    <cellStyle name="Input 2 8 2 3 2 2" xfId="9000"/>
    <cellStyle name="Input 2 8 2 3 2 3" xfId="9956"/>
    <cellStyle name="Input 2 8 2 3 2_4F" xfId="19926"/>
    <cellStyle name="Input 2 8 2 3 3" xfId="4039"/>
    <cellStyle name="Input 2 8 2 3 3 2" xfId="7133"/>
    <cellStyle name="Input 2 8 2 3 3_4F" xfId="19927"/>
    <cellStyle name="Input 2 8 2 3 4" xfId="7224"/>
    <cellStyle name="Input 2 8 2 3_4F" xfId="19925"/>
    <cellStyle name="Input 2 8 2 4" xfId="1234"/>
    <cellStyle name="Input 2 8 2 4 2" xfId="2899"/>
    <cellStyle name="Input 2 8 2 4 2 2" xfId="9241"/>
    <cellStyle name="Input 2 8 2 4 2 3" xfId="10607"/>
    <cellStyle name="Input 2 8 2 4 2_4F" xfId="19929"/>
    <cellStyle name="Input 2 8 2 4 3" xfId="4289"/>
    <cellStyle name="Input 2 8 2 4 3 2" xfId="10206"/>
    <cellStyle name="Input 2 8 2 4 3_4F" xfId="19930"/>
    <cellStyle name="Input 2 8 2 4 4" xfId="9865"/>
    <cellStyle name="Input 2 8 2 4_4F" xfId="19928"/>
    <cellStyle name="Input 2 8 2 5" xfId="1489"/>
    <cellStyle name="Input 2 8 2 5 2" xfId="3145"/>
    <cellStyle name="Input 2 8 2 5 2 2" xfId="9486"/>
    <cellStyle name="Input 2 8 2 5 2 3" xfId="9899"/>
    <cellStyle name="Input 2 8 2 5 2_4F" xfId="19932"/>
    <cellStyle name="Input 2 8 2 5 3" xfId="4544"/>
    <cellStyle name="Input 2 8 2 5 3 2" xfId="7512"/>
    <cellStyle name="Input 2 8 2 5 3_4F" xfId="19933"/>
    <cellStyle name="Input 2 8 2 5 4" xfId="7507"/>
    <cellStyle name="Input 2 8 2 5_4F" xfId="19931"/>
    <cellStyle name="Input 2 8 2 6" xfId="1740"/>
    <cellStyle name="Input 2 8 2 6 2" xfId="3386"/>
    <cellStyle name="Input 2 8 2 6 2 2" xfId="9726"/>
    <cellStyle name="Input 2 8 2 6 2 3" xfId="10967"/>
    <cellStyle name="Input 2 8 2 6 2_4F" xfId="19935"/>
    <cellStyle name="Input 2 8 2 6 3" xfId="4795"/>
    <cellStyle name="Input 2 8 2 6 3 2" xfId="7572"/>
    <cellStyle name="Input 2 8 2 6 3_4F" xfId="19936"/>
    <cellStyle name="Input 2 8 2 6 4" xfId="12250"/>
    <cellStyle name="Input 2 8 2 6_4F" xfId="19934"/>
    <cellStyle name="Input 2 8 2 7" xfId="2136"/>
    <cellStyle name="Input 2 8 2 7 2" xfId="8482"/>
    <cellStyle name="Input 2 8 2 7 3" xfId="6640"/>
    <cellStyle name="Input 2 8 2 7_4F" xfId="19937"/>
    <cellStyle name="Input 2 8 2 8" xfId="1958"/>
    <cellStyle name="Input 2 8 2 8 2" xfId="7258"/>
    <cellStyle name="Input 2 8 2 8_4F" xfId="19938"/>
    <cellStyle name="Input 2 8 2 9" xfId="12352"/>
    <cellStyle name="Input 2 8 2_4F" xfId="19921"/>
    <cellStyle name="Input 2 8 3" xfId="375"/>
    <cellStyle name="Input 2 8 3 2" xfId="642"/>
    <cellStyle name="Input 2 8 3 2 2" xfId="2329"/>
    <cellStyle name="Input 2 8 3 2 2 2" xfId="8673"/>
    <cellStyle name="Input 2 8 3 2 2 3" xfId="12192"/>
    <cellStyle name="Input 2 8 3 2 2_4F" xfId="19941"/>
    <cellStyle name="Input 2 8 3 2 3" xfId="3697"/>
    <cellStyle name="Input 2 8 3 2 3 2" xfId="12343"/>
    <cellStyle name="Input 2 8 3 2 3_4F" xfId="19942"/>
    <cellStyle name="Input 2 8 3 2 4" xfId="11186"/>
    <cellStyle name="Input 2 8 3 2_4F" xfId="19940"/>
    <cellStyle name="Input 2 8 3 3" xfId="917"/>
    <cellStyle name="Input 2 8 3 3 2" xfId="2595"/>
    <cellStyle name="Input 2 8 3 3 2 2" xfId="8937"/>
    <cellStyle name="Input 2 8 3 3 2 3" xfId="7368"/>
    <cellStyle name="Input 2 8 3 3 2_4F" xfId="19944"/>
    <cellStyle name="Input 2 8 3 3 3" xfId="3972"/>
    <cellStyle name="Input 2 8 3 3 3 2" xfId="7822"/>
    <cellStyle name="Input 2 8 3 3 3_4F" xfId="19945"/>
    <cellStyle name="Input 2 8 3 3 4" xfId="7419"/>
    <cellStyle name="Input 2 8 3 3_4F" xfId="19943"/>
    <cellStyle name="Input 2 8 3 4" xfId="1168"/>
    <cellStyle name="Input 2 8 3 4 2" xfId="2837"/>
    <cellStyle name="Input 2 8 3 4 2 2" xfId="9179"/>
    <cellStyle name="Input 2 8 3 4 2 3" xfId="10887"/>
    <cellStyle name="Input 2 8 3 4 2_4F" xfId="19947"/>
    <cellStyle name="Input 2 8 3 4 3" xfId="4223"/>
    <cellStyle name="Input 2 8 3 4 3 2" xfId="12064"/>
    <cellStyle name="Input 2 8 3 4 3_4F" xfId="19948"/>
    <cellStyle name="Input 2 8 3 4 4" xfId="11028"/>
    <cellStyle name="Input 2 8 3 4_4F" xfId="19946"/>
    <cellStyle name="Input 2 8 3 5" xfId="1424"/>
    <cellStyle name="Input 2 8 3 5 2" xfId="3081"/>
    <cellStyle name="Input 2 8 3 5 2 2" xfId="9422"/>
    <cellStyle name="Input 2 8 3 5 2 3" xfId="11535"/>
    <cellStyle name="Input 2 8 3 5 2_4F" xfId="19950"/>
    <cellStyle name="Input 2 8 3 5 3" xfId="4479"/>
    <cellStyle name="Input 2 8 3 5 3 2" xfId="10283"/>
    <cellStyle name="Input 2 8 3 5 3_4F" xfId="19951"/>
    <cellStyle name="Input 2 8 3 5 4" xfId="12339"/>
    <cellStyle name="Input 2 8 3 5_4F" xfId="19949"/>
    <cellStyle name="Input 2 8 3 6" xfId="1675"/>
    <cellStyle name="Input 2 8 3 6 2" xfId="3323"/>
    <cellStyle name="Input 2 8 3 6 2 2" xfId="9664"/>
    <cellStyle name="Input 2 8 3 6 2 3" xfId="6995"/>
    <cellStyle name="Input 2 8 3 6 2_4F" xfId="19953"/>
    <cellStyle name="Input 2 8 3 6 3" xfId="4730"/>
    <cellStyle name="Input 2 8 3 6 3 2" xfId="7068"/>
    <cellStyle name="Input 2 8 3 6 3_4F" xfId="19954"/>
    <cellStyle name="Input 2 8 3 6 4" xfId="11441"/>
    <cellStyle name="Input 2 8 3 6_4F" xfId="19952"/>
    <cellStyle name="Input 2 8 3 7" xfId="2067"/>
    <cellStyle name="Input 2 8 3 7 2" xfId="8415"/>
    <cellStyle name="Input 2 8 3 7 3" xfId="7360"/>
    <cellStyle name="Input 2 8 3 7_4F" xfId="19955"/>
    <cellStyle name="Input 2 8 3 8" xfId="2712"/>
    <cellStyle name="Input 2 8 3 8 2" xfId="10169"/>
    <cellStyle name="Input 2 8 3 8_4F" xfId="19956"/>
    <cellStyle name="Input 2 8 3 9" xfId="7969"/>
    <cellStyle name="Input 2 8 3_4F" xfId="19939"/>
    <cellStyle name="Input 2 8 4" xfId="441"/>
    <cellStyle name="Input 2 8 4 2" xfId="705"/>
    <cellStyle name="Input 2 8 4 2 2" xfId="2388"/>
    <cellStyle name="Input 2 8 4 2 2 2" xfId="8732"/>
    <cellStyle name="Input 2 8 4 2 2 3" xfId="8319"/>
    <cellStyle name="Input 2 8 4 2 2_4F" xfId="19959"/>
    <cellStyle name="Input 2 8 4 2 3" xfId="3760"/>
    <cellStyle name="Input 2 8 4 2 3 2" xfId="7748"/>
    <cellStyle name="Input 2 8 4 2 3_4F" xfId="19960"/>
    <cellStyle name="Input 2 8 4 2 4" xfId="6548"/>
    <cellStyle name="Input 2 8 4 2_4F" xfId="19958"/>
    <cellStyle name="Input 2 8 4 3" xfId="979"/>
    <cellStyle name="Input 2 8 4 3 2" xfId="2653"/>
    <cellStyle name="Input 2 8 4 3 2 2" xfId="8995"/>
    <cellStyle name="Input 2 8 4 3 2 3" xfId="8537"/>
    <cellStyle name="Input 2 8 4 3 2_4F" xfId="19962"/>
    <cellStyle name="Input 2 8 4 3 3" xfId="4034"/>
    <cellStyle name="Input 2 8 4 3 3 2" xfId="6861"/>
    <cellStyle name="Input 2 8 4 3 3_4F" xfId="19963"/>
    <cellStyle name="Input 2 8 4 3 4" xfId="6715"/>
    <cellStyle name="Input 2 8 4 3_4F" xfId="19961"/>
    <cellStyle name="Input 2 8 4 4" xfId="1229"/>
    <cellStyle name="Input 2 8 4 4 2" xfId="2894"/>
    <cellStyle name="Input 2 8 4 4 2 2" xfId="9236"/>
    <cellStyle name="Input 2 8 4 4 2 3" xfId="10406"/>
    <cellStyle name="Input 2 8 4 4 2_4F" xfId="19965"/>
    <cellStyle name="Input 2 8 4 4 3" xfId="4284"/>
    <cellStyle name="Input 2 8 4 4 3 2" xfId="10501"/>
    <cellStyle name="Input 2 8 4 4 3_4F" xfId="19966"/>
    <cellStyle name="Input 2 8 4 4 4" xfId="11405"/>
    <cellStyle name="Input 2 8 4 4_4F" xfId="19964"/>
    <cellStyle name="Input 2 8 4 5" xfId="1484"/>
    <cellStyle name="Input 2 8 4 5 2" xfId="3140"/>
    <cellStyle name="Input 2 8 4 5 2 2" xfId="9481"/>
    <cellStyle name="Input 2 8 4 5 2 3" xfId="7186"/>
    <cellStyle name="Input 2 8 4 5 2_4F" xfId="19968"/>
    <cellStyle name="Input 2 8 4 5 3" xfId="4539"/>
    <cellStyle name="Input 2 8 4 5 3 2" xfId="11953"/>
    <cellStyle name="Input 2 8 4 5 3_4F" xfId="19969"/>
    <cellStyle name="Input 2 8 4 5 4" xfId="8246"/>
    <cellStyle name="Input 2 8 4 5_4F" xfId="19967"/>
    <cellStyle name="Input 2 8 4 6" xfId="1735"/>
    <cellStyle name="Input 2 8 4 6 2" xfId="3381"/>
    <cellStyle name="Input 2 8 4 6 2 2" xfId="9721"/>
    <cellStyle name="Input 2 8 4 6 2 3" xfId="7766"/>
    <cellStyle name="Input 2 8 4 6 2_4F" xfId="19971"/>
    <cellStyle name="Input 2 8 4 6 3" xfId="4790"/>
    <cellStyle name="Input 2 8 4 6 3 2" xfId="6917"/>
    <cellStyle name="Input 2 8 4 6 3_4F" xfId="19972"/>
    <cellStyle name="Input 2 8 4 6 4" xfId="10030"/>
    <cellStyle name="Input 2 8 4 6_4F" xfId="19970"/>
    <cellStyle name="Input 2 8 4 7" xfId="2131"/>
    <cellStyle name="Input 2 8 4 7 2" xfId="8477"/>
    <cellStyle name="Input 2 8 4 7 3" xfId="11744"/>
    <cellStyle name="Input 2 8 4 7_4F" xfId="19973"/>
    <cellStyle name="Input 2 8 4 8" xfId="2402"/>
    <cellStyle name="Input 2 8 4 8 2" xfId="11237"/>
    <cellStyle name="Input 2 8 4 8_4F" xfId="19974"/>
    <cellStyle name="Input 2 8 4 9" xfId="11340"/>
    <cellStyle name="Input 2 8 4_4F" xfId="19957"/>
    <cellStyle name="Input 2 8 5" xfId="370"/>
    <cellStyle name="Input 2 8 5 2" xfId="636"/>
    <cellStyle name="Input 2 8 5 2 2" xfId="2323"/>
    <cellStyle name="Input 2 8 5 2 2 2" xfId="8667"/>
    <cellStyle name="Input 2 8 5 2 2 3" xfId="10078"/>
    <cellStyle name="Input 2 8 5 2 2_4F" xfId="19977"/>
    <cellStyle name="Input 2 8 5 2 3" xfId="3691"/>
    <cellStyle name="Input 2 8 5 2 3 2" xfId="11629"/>
    <cellStyle name="Input 2 8 5 2 3_4F" xfId="19978"/>
    <cellStyle name="Input 2 8 5 2 4" xfId="7412"/>
    <cellStyle name="Input 2 8 5 2_4F" xfId="19976"/>
    <cellStyle name="Input 2 8 5 3" xfId="911"/>
    <cellStyle name="Input 2 8 5 3 2" xfId="2589"/>
    <cellStyle name="Input 2 8 5 3 2 2" xfId="8931"/>
    <cellStyle name="Input 2 8 5 3 2 3" xfId="7501"/>
    <cellStyle name="Input 2 8 5 3 2_4F" xfId="19980"/>
    <cellStyle name="Input 2 8 5 3 3" xfId="3966"/>
    <cellStyle name="Input 2 8 5 3 3 2" xfId="7927"/>
    <cellStyle name="Input 2 8 5 3 3_4F" xfId="19981"/>
    <cellStyle name="Input 2 8 5 3 4" xfId="11700"/>
    <cellStyle name="Input 2 8 5 3_4F" xfId="19979"/>
    <cellStyle name="Input 2 8 5 4" xfId="1162"/>
    <cellStyle name="Input 2 8 5 4 2" xfId="2831"/>
    <cellStyle name="Input 2 8 5 4 2 2" xfId="9173"/>
    <cellStyle name="Input 2 8 5 4 2 3" xfId="6852"/>
    <cellStyle name="Input 2 8 5 4 2_4F" xfId="19983"/>
    <cellStyle name="Input 2 8 5 4 3" xfId="4217"/>
    <cellStyle name="Input 2 8 5 4 3 2" xfId="12551"/>
    <cellStyle name="Input 2 8 5 4 3_4F" xfId="19984"/>
    <cellStyle name="Input 2 8 5 4 4" xfId="7917"/>
    <cellStyle name="Input 2 8 5 4_4F" xfId="19982"/>
    <cellStyle name="Input 2 8 5 5" xfId="1418"/>
    <cellStyle name="Input 2 8 5 5 2" xfId="3075"/>
    <cellStyle name="Input 2 8 5 5 2 2" xfId="9416"/>
    <cellStyle name="Input 2 8 5 5 2 3" xfId="12046"/>
    <cellStyle name="Input 2 8 5 5 2_4F" xfId="19986"/>
    <cellStyle name="Input 2 8 5 5 3" xfId="4473"/>
    <cellStyle name="Input 2 8 5 5 3 2" xfId="9077"/>
    <cellStyle name="Input 2 8 5 5 3_4F" xfId="19987"/>
    <cellStyle name="Input 2 8 5 5 4" xfId="6991"/>
    <cellStyle name="Input 2 8 5 5_4F" xfId="19985"/>
    <cellStyle name="Input 2 8 5 6" xfId="1669"/>
    <cellStyle name="Input 2 8 5 6 2" xfId="3317"/>
    <cellStyle name="Input 2 8 5 6 2 2" xfId="9658"/>
    <cellStyle name="Input 2 8 5 6 2 3" xfId="6980"/>
    <cellStyle name="Input 2 8 5 6 2_4F" xfId="19989"/>
    <cellStyle name="Input 2 8 5 6 3" xfId="4724"/>
    <cellStyle name="Input 2 8 5 6 3 2" xfId="7138"/>
    <cellStyle name="Input 2 8 5 6 3_4F" xfId="19990"/>
    <cellStyle name="Input 2 8 5 6 4" xfId="11952"/>
    <cellStyle name="Input 2 8 5 6_4F" xfId="19988"/>
    <cellStyle name="Input 2 8 5 7" xfId="2061"/>
    <cellStyle name="Input 2 8 5 7 2" xfId="8409"/>
    <cellStyle name="Input 2 8 5 7 3" xfId="7064"/>
    <cellStyle name="Input 2 8 5 7_4F" xfId="19991"/>
    <cellStyle name="Input 2 8 5 8" xfId="2756"/>
    <cellStyle name="Input 2 8 5 8 2" xfId="10897"/>
    <cellStyle name="Input 2 8 5 8_4F" xfId="19992"/>
    <cellStyle name="Input 2 8 5 9" xfId="11299"/>
    <cellStyle name="Input 2 8 5_4F" xfId="19975"/>
    <cellStyle name="Input 2 8 6" xfId="388"/>
    <cellStyle name="Input 2 8 6 2" xfId="2081"/>
    <cellStyle name="Input 2 8 6 2 2" xfId="8429"/>
    <cellStyle name="Input 2 8 6 2 3" xfId="7198"/>
    <cellStyle name="Input 2 8 6 2_4F" xfId="19994"/>
    <cellStyle name="Input 2 8 6 3" xfId="2095"/>
    <cellStyle name="Input 2 8 6 3 2" xfId="11830"/>
    <cellStyle name="Input 2 8 6 3_4F" xfId="19995"/>
    <cellStyle name="Input 2 8 6 4" xfId="7908"/>
    <cellStyle name="Input 2 8 6_4F" xfId="19993"/>
    <cellStyle name="Input 2 8 7" xfId="654"/>
    <cellStyle name="Input 2 8 7 2" xfId="2340"/>
    <cellStyle name="Input 2 8 7 2 2" xfId="8684"/>
    <cellStyle name="Input 2 8 7 2 3" xfId="10509"/>
    <cellStyle name="Input 2 8 7 2_4F" xfId="19997"/>
    <cellStyle name="Input 2 8 7 3" xfId="3709"/>
    <cellStyle name="Input 2 8 7 3 2" xfId="12300"/>
    <cellStyle name="Input 2 8 7 3_4F" xfId="19998"/>
    <cellStyle name="Input 2 8 7 4" xfId="10036"/>
    <cellStyle name="Input 2 8 7_4F" xfId="19996"/>
    <cellStyle name="Input 2 8 8" xfId="930"/>
    <cellStyle name="Input 2 8 8 2" xfId="2607"/>
    <cellStyle name="Input 2 8 8 2 2" xfId="8949"/>
    <cellStyle name="Input 2 8 8 2 3" xfId="10701"/>
    <cellStyle name="Input 2 8 8 2_4F" xfId="20000"/>
    <cellStyle name="Input 2 8 8 3" xfId="3985"/>
    <cellStyle name="Input 2 8 8 3 2" xfId="7573"/>
    <cellStyle name="Input 2 8 8 3_4F" xfId="20001"/>
    <cellStyle name="Input 2 8 8 4" xfId="7386"/>
    <cellStyle name="Input 2 8 8_4F" xfId="19999"/>
    <cellStyle name="Input 2 8 9" xfId="1181"/>
    <cellStyle name="Input 2 8 9 2" xfId="2849"/>
    <cellStyle name="Input 2 8 9 2 2" xfId="9191"/>
    <cellStyle name="Input 2 8 9 2 3" xfId="7663"/>
    <cellStyle name="Input 2 8 9 2_4F" xfId="20003"/>
    <cellStyle name="Input 2 8 9 3" xfId="4236"/>
    <cellStyle name="Input 2 8 9 3 2" xfId="11152"/>
    <cellStyle name="Input 2 8 9 3_4F" xfId="20004"/>
    <cellStyle name="Input 2 8 9 4" xfId="12231"/>
    <cellStyle name="Input 2 8 9_4F" xfId="20002"/>
    <cellStyle name="Input 2 8_4F" xfId="19911"/>
    <cellStyle name="Input 2 9" xfId="264"/>
    <cellStyle name="Input 2 9 10" xfId="1438"/>
    <cellStyle name="Input 2 9 10 2" xfId="3094"/>
    <cellStyle name="Input 2 9 10 2 2" xfId="9435"/>
    <cellStyle name="Input 2 9 10 2 3" xfId="10367"/>
    <cellStyle name="Input 2 9 10 2_4F" xfId="20007"/>
    <cellStyle name="Input 2 9 10 3" xfId="4493"/>
    <cellStyle name="Input 2 9 10 3 2" xfId="11128"/>
    <cellStyle name="Input 2 9 10 3_4F" xfId="20008"/>
    <cellStyle name="Input 2 9 10 4" xfId="7607"/>
    <cellStyle name="Input 2 9 10_4F" xfId="20006"/>
    <cellStyle name="Input 2 9 11" xfId="1689"/>
    <cellStyle name="Input 2 9 11 2" xfId="3337"/>
    <cellStyle name="Input 2 9 11 2 2" xfId="9678"/>
    <cellStyle name="Input 2 9 11 2 3" xfId="7136"/>
    <cellStyle name="Input 2 9 11 2_4F" xfId="20010"/>
    <cellStyle name="Input 2 9 11 3" xfId="4744"/>
    <cellStyle name="Input 2 9 11 3 2" xfId="7059"/>
    <cellStyle name="Input 2 9 11 3_4F" xfId="20011"/>
    <cellStyle name="Input 2 9 11 4" xfId="12129"/>
    <cellStyle name="Input 2 9 11_4F" xfId="20009"/>
    <cellStyle name="Input 2 9 12" xfId="1965"/>
    <cellStyle name="Input 2 9 12 2" xfId="8313"/>
    <cellStyle name="Input 2 9 12 3" xfId="7830"/>
    <cellStyle name="Input 2 9 12_4F" xfId="20012"/>
    <cellStyle name="Input 2 9 13" xfId="3404"/>
    <cellStyle name="Input 2 9 13 2" xfId="10071"/>
    <cellStyle name="Input 2 9 13_4F" xfId="20013"/>
    <cellStyle name="Input 2 9 14" xfId="11641"/>
    <cellStyle name="Input 2 9 15" xfId="20014"/>
    <cellStyle name="Input 2 9 2" xfId="447"/>
    <cellStyle name="Input 2 9 2 2" xfId="712"/>
    <cellStyle name="Input 2 9 2 2 2" xfId="2395"/>
    <cellStyle name="Input 2 9 2 2 2 2" xfId="8739"/>
    <cellStyle name="Input 2 9 2 2 2 3" xfId="11529"/>
    <cellStyle name="Input 2 9 2 2 2_4F" xfId="20017"/>
    <cellStyle name="Input 2 9 2 2 3" xfId="3767"/>
    <cellStyle name="Input 2 9 2 2 3 2" xfId="10521"/>
    <cellStyle name="Input 2 9 2 2 3_4F" xfId="20018"/>
    <cellStyle name="Input 2 9 2 2 4" xfId="11897"/>
    <cellStyle name="Input 2 9 2 2_4F" xfId="20016"/>
    <cellStyle name="Input 2 9 2 3" xfId="986"/>
    <cellStyle name="Input 2 9 2 3 2" xfId="2660"/>
    <cellStyle name="Input 2 9 2 3 2 2" xfId="9002"/>
    <cellStyle name="Input 2 9 2 3 2 3" xfId="11388"/>
    <cellStyle name="Input 2 9 2 3 2_4F" xfId="20020"/>
    <cellStyle name="Input 2 9 2 3 3" xfId="4041"/>
    <cellStyle name="Input 2 9 2 3 3 2" xfId="12422"/>
    <cellStyle name="Input 2 9 2 3 3_4F" xfId="20021"/>
    <cellStyle name="Input 2 9 2 3 4" xfId="10735"/>
    <cellStyle name="Input 2 9 2 3_4F" xfId="20019"/>
    <cellStyle name="Input 2 9 2 4" xfId="1236"/>
    <cellStyle name="Input 2 9 2 4 2" xfId="2901"/>
    <cellStyle name="Input 2 9 2 4 2 2" xfId="9243"/>
    <cellStyle name="Input 2 9 2 4 2 3" xfId="12466"/>
    <cellStyle name="Input 2 9 2 4 2_4F" xfId="20023"/>
    <cellStyle name="Input 2 9 2 4 3" xfId="4291"/>
    <cellStyle name="Input 2 9 2 4 3 2" xfId="10039"/>
    <cellStyle name="Input 2 9 2 4 3_4F" xfId="20024"/>
    <cellStyle name="Input 2 9 2 4 4" xfId="6938"/>
    <cellStyle name="Input 2 9 2 4_4F" xfId="20022"/>
    <cellStyle name="Input 2 9 2 5" xfId="1491"/>
    <cellStyle name="Input 2 9 2 5 2" xfId="3147"/>
    <cellStyle name="Input 2 9 2 5 2 2" xfId="9488"/>
    <cellStyle name="Input 2 9 2 5 2 3" xfId="12314"/>
    <cellStyle name="Input 2 9 2 5 2_4F" xfId="20026"/>
    <cellStyle name="Input 2 9 2 5 3" xfId="4546"/>
    <cellStyle name="Input 2 9 2 5 3 2" xfId="10958"/>
    <cellStyle name="Input 2 9 2 5 3_4F" xfId="20027"/>
    <cellStyle name="Input 2 9 2 5 4" xfId="9492"/>
    <cellStyle name="Input 2 9 2 5_4F" xfId="20025"/>
    <cellStyle name="Input 2 9 2 6" xfId="1742"/>
    <cellStyle name="Input 2 9 2 6 2" xfId="3388"/>
    <cellStyle name="Input 2 9 2 6 2 2" xfId="9728"/>
    <cellStyle name="Input 2 9 2 6 2 3" xfId="7684"/>
    <cellStyle name="Input 2 9 2 6 2_4F" xfId="20029"/>
    <cellStyle name="Input 2 9 2 6 3" xfId="4797"/>
    <cellStyle name="Input 2 9 2 6 3 2" xfId="10524"/>
    <cellStyle name="Input 2 9 2 6 3_4F" xfId="20030"/>
    <cellStyle name="Input 2 9 2 6 4" xfId="9582"/>
    <cellStyle name="Input 2 9 2 6_4F" xfId="20028"/>
    <cellStyle name="Input 2 9 2 7" xfId="2138"/>
    <cellStyle name="Input 2 9 2 7 2" xfId="8484"/>
    <cellStyle name="Input 2 9 2 7 3" xfId="9907"/>
    <cellStyle name="Input 2 9 2 7_4F" xfId="20031"/>
    <cellStyle name="Input 2 9 2 8" xfId="1956"/>
    <cellStyle name="Input 2 9 2 8 2" xfId="7337"/>
    <cellStyle name="Input 2 9 2 8_4F" xfId="20032"/>
    <cellStyle name="Input 2 9 2 9" xfId="10379"/>
    <cellStyle name="Input 2 9 2_4F" xfId="20015"/>
    <cellStyle name="Input 2 9 3" xfId="379"/>
    <cellStyle name="Input 2 9 3 2" xfId="643"/>
    <cellStyle name="Input 2 9 3 2 2" xfId="2330"/>
    <cellStyle name="Input 2 9 3 2 2 2" xfId="8674"/>
    <cellStyle name="Input 2 9 3 2 2 3" xfId="7483"/>
    <cellStyle name="Input 2 9 3 2 2_4F" xfId="20035"/>
    <cellStyle name="Input 2 9 3 2 3" xfId="3698"/>
    <cellStyle name="Input 2 9 3 2 3 2" xfId="7157"/>
    <cellStyle name="Input 2 9 3 2 3_4F" xfId="20036"/>
    <cellStyle name="Input 2 9 3 2 4" xfId="7884"/>
    <cellStyle name="Input 2 9 3 2_4F" xfId="20034"/>
    <cellStyle name="Input 2 9 3 3" xfId="919"/>
    <cellStyle name="Input 2 9 3 3 2" xfId="2597"/>
    <cellStyle name="Input 2 9 3 3 2 2" xfId="8939"/>
    <cellStyle name="Input 2 9 3 3 2 3" xfId="11761"/>
    <cellStyle name="Input 2 9 3 3 2_4F" xfId="20038"/>
    <cellStyle name="Input 2 9 3 3 3" xfId="3974"/>
    <cellStyle name="Input 2 9 3 3 3 2" xfId="8067"/>
    <cellStyle name="Input 2 9 3 3 3_4F" xfId="20039"/>
    <cellStyle name="Input 2 9 3 3 4" xfId="6880"/>
    <cellStyle name="Input 2 9 3 3_4F" xfId="20037"/>
    <cellStyle name="Input 2 9 3 4" xfId="1170"/>
    <cellStyle name="Input 2 9 3 4 2" xfId="2839"/>
    <cellStyle name="Input 2 9 3 4 2 2" xfId="9181"/>
    <cellStyle name="Input 2 9 3 4 2 3" xfId="11414"/>
    <cellStyle name="Input 2 9 3 4 2_4F" xfId="20041"/>
    <cellStyle name="Input 2 9 3 4 3" xfId="4225"/>
    <cellStyle name="Input 2 9 3 4 3 2" xfId="6635"/>
    <cellStyle name="Input 2 9 3 4 3_4F" xfId="20042"/>
    <cellStyle name="Input 2 9 3 4 4" xfId="7946"/>
    <cellStyle name="Input 2 9 3 4_4F" xfId="20040"/>
    <cellStyle name="Input 2 9 3 5" xfId="1425"/>
    <cellStyle name="Input 2 9 3 5 2" xfId="3082"/>
    <cellStyle name="Input 2 9 3 5 2 2" xfId="9423"/>
    <cellStyle name="Input 2 9 3 5 2 3" xfId="7087"/>
    <cellStyle name="Input 2 9 3 5 2_4F" xfId="20044"/>
    <cellStyle name="Input 2 9 3 5 3" xfId="4480"/>
    <cellStyle name="Input 2 9 3 5 3 2" xfId="11091"/>
    <cellStyle name="Input 2 9 3 5 3_4F" xfId="20045"/>
    <cellStyle name="Input 2 9 3 5 4" xfId="7395"/>
    <cellStyle name="Input 2 9 3 5_4F" xfId="20043"/>
    <cellStyle name="Input 2 9 3 6" xfId="1676"/>
    <cellStyle name="Input 2 9 3 6 2" xfId="3324"/>
    <cellStyle name="Input 2 9 3 6 2 2" xfId="9665"/>
    <cellStyle name="Input 2 9 3 6 2 3" xfId="11626"/>
    <cellStyle name="Input 2 9 3 6 2_4F" xfId="20047"/>
    <cellStyle name="Input 2 9 3 6 3" xfId="4731"/>
    <cellStyle name="Input 2 9 3 6 3 2" xfId="11430"/>
    <cellStyle name="Input 2 9 3 6 3_4F" xfId="20048"/>
    <cellStyle name="Input 2 9 3 6 4" xfId="8201"/>
    <cellStyle name="Input 2 9 3 6_4F" xfId="20046"/>
    <cellStyle name="Input 2 9 3 7" xfId="2071"/>
    <cellStyle name="Input 2 9 3 7 2" xfId="8419"/>
    <cellStyle name="Input 2 9 3 7 3" xfId="12357"/>
    <cellStyle name="Input 2 9 3 7_4F" xfId="20049"/>
    <cellStyle name="Input 2 9 3 8" xfId="3156"/>
    <cellStyle name="Input 2 9 3 8 2" xfId="11559"/>
    <cellStyle name="Input 2 9 3 8_4F" xfId="20050"/>
    <cellStyle name="Input 2 9 3 9" xfId="10315"/>
    <cellStyle name="Input 2 9 3_4F" xfId="20033"/>
    <cellStyle name="Input 2 9 4" xfId="384"/>
    <cellStyle name="Input 2 9 4 2" xfId="650"/>
    <cellStyle name="Input 2 9 4 2 2" xfId="2336"/>
    <cellStyle name="Input 2 9 4 2 2 2" xfId="8680"/>
    <cellStyle name="Input 2 9 4 2 2 3" xfId="11701"/>
    <cellStyle name="Input 2 9 4 2 2_4F" xfId="20053"/>
    <cellStyle name="Input 2 9 4 2 3" xfId="3705"/>
    <cellStyle name="Input 2 9 4 2 3 2" xfId="6913"/>
    <cellStyle name="Input 2 9 4 2 3_4F" xfId="20054"/>
    <cellStyle name="Input 2 9 4 2 4" xfId="7254"/>
    <cellStyle name="Input 2 9 4 2_4F" xfId="20052"/>
    <cellStyle name="Input 2 9 4 3" xfId="926"/>
    <cellStyle name="Input 2 9 4 3 2" xfId="2603"/>
    <cellStyle name="Input 2 9 4 3 2 2" xfId="8945"/>
    <cellStyle name="Input 2 9 4 3 2 3" xfId="10003"/>
    <cellStyle name="Input 2 9 4 3 2_4F" xfId="20056"/>
    <cellStyle name="Input 2 9 4 3 3" xfId="3981"/>
    <cellStyle name="Input 2 9 4 3 3 2" xfId="12186"/>
    <cellStyle name="Input 2 9 4 3 3_4F" xfId="20057"/>
    <cellStyle name="Input 2 9 4 3 4" xfId="10006"/>
    <cellStyle name="Input 2 9 4 3_4F" xfId="20055"/>
    <cellStyle name="Input 2 9 4 4" xfId="1177"/>
    <cellStyle name="Input 2 9 4 4 2" xfId="2845"/>
    <cellStyle name="Input 2 9 4 4 2 2" xfId="9187"/>
    <cellStyle name="Input 2 9 4 4 2 3" xfId="8232"/>
    <cellStyle name="Input 2 9 4 4 2_4F" xfId="20059"/>
    <cellStyle name="Input 2 9 4 4 3" xfId="4232"/>
    <cellStyle name="Input 2 9 4 4 3 2" xfId="6818"/>
    <cellStyle name="Input 2 9 4 4 3_4F" xfId="20060"/>
    <cellStyle name="Input 2 9 4 4 4" xfId="7873"/>
    <cellStyle name="Input 2 9 4 4_4F" xfId="20058"/>
    <cellStyle name="Input 2 9 4 5" xfId="1432"/>
    <cellStyle name="Input 2 9 4 5 2" xfId="3088"/>
    <cellStyle name="Input 2 9 4 5 2 2" xfId="9429"/>
    <cellStyle name="Input 2 9 4 5 2 3" xfId="10503"/>
    <cellStyle name="Input 2 9 4 5 2_4F" xfId="20062"/>
    <cellStyle name="Input 2 9 4 5 3" xfId="4487"/>
    <cellStyle name="Input 2 9 4 5 3 2" xfId="11858"/>
    <cellStyle name="Input 2 9 4 5 3_4F" xfId="20063"/>
    <cellStyle name="Input 2 9 4 5 4" xfId="7664"/>
    <cellStyle name="Input 2 9 4 5_4F" xfId="20061"/>
    <cellStyle name="Input 2 9 4 6" xfId="1683"/>
    <cellStyle name="Input 2 9 4 6 2" xfId="3331"/>
    <cellStyle name="Input 2 9 4 6 2 2" xfId="9672"/>
    <cellStyle name="Input 2 9 4 6 2 3" xfId="6719"/>
    <cellStyle name="Input 2 9 4 6 2_4F" xfId="20065"/>
    <cellStyle name="Input 2 9 4 6 3" xfId="4738"/>
    <cellStyle name="Input 2 9 4 6 3 2" xfId="7799"/>
    <cellStyle name="Input 2 9 4 6 3_4F" xfId="20066"/>
    <cellStyle name="Input 2 9 4 6 4" xfId="12616"/>
    <cellStyle name="Input 2 9 4 6_4F" xfId="20064"/>
    <cellStyle name="Input 2 9 4 7" xfId="2077"/>
    <cellStyle name="Input 2 9 4 7 2" xfId="8425"/>
    <cellStyle name="Input 2 9 4 7 3" xfId="11871"/>
    <cellStyle name="Input 2 9 4 7_4F" xfId="20067"/>
    <cellStyle name="Input 2 9 4 8" xfId="1973"/>
    <cellStyle name="Input 2 9 4 8 2" xfId="11353"/>
    <cellStyle name="Input 2 9 4 8_4F" xfId="20068"/>
    <cellStyle name="Input 2 9 4 9" xfId="8255"/>
    <cellStyle name="Input 2 9 4_4F" xfId="20051"/>
    <cellStyle name="Input 2 9 5" xfId="353"/>
    <cellStyle name="Input 2 9 5 2" xfId="627"/>
    <cellStyle name="Input 2 9 5 2 2" xfId="2314"/>
    <cellStyle name="Input 2 9 5 2 2 2" xfId="8658"/>
    <cellStyle name="Input 2 9 5 2 2 3" xfId="12000"/>
    <cellStyle name="Input 2 9 5 2 2_4F" xfId="20071"/>
    <cellStyle name="Input 2 9 5 2 3" xfId="3682"/>
    <cellStyle name="Input 2 9 5 2 3 2" xfId="11371"/>
    <cellStyle name="Input 2 9 5 2 3_4F" xfId="20072"/>
    <cellStyle name="Input 2 9 5 2 4" xfId="7305"/>
    <cellStyle name="Input 2 9 5 2_4F" xfId="20070"/>
    <cellStyle name="Input 2 9 5 3" xfId="901"/>
    <cellStyle name="Input 2 9 5 3 2" xfId="2579"/>
    <cellStyle name="Input 2 9 5 3 2 2" xfId="8921"/>
    <cellStyle name="Input 2 9 5 3 2 3" xfId="11804"/>
    <cellStyle name="Input 2 9 5 3 2_4F" xfId="20074"/>
    <cellStyle name="Input 2 9 5 3 3" xfId="3956"/>
    <cellStyle name="Input 2 9 5 3 3 2" xfId="6903"/>
    <cellStyle name="Input 2 9 5 3 3_4F" xfId="20075"/>
    <cellStyle name="Input 2 9 5 3 4" xfId="6965"/>
    <cellStyle name="Input 2 9 5 3_4F" xfId="20073"/>
    <cellStyle name="Input 2 9 5 4" xfId="317"/>
    <cellStyle name="Input 2 9 5 4 2" xfId="2016"/>
    <cellStyle name="Input 2 9 5 4 2 2" xfId="8364"/>
    <cellStyle name="Input 2 9 5 4 2 3" xfId="10013"/>
    <cellStyle name="Input 2 9 5 4 2_4F" xfId="20077"/>
    <cellStyle name="Input 2 9 5 4 3" xfId="2442"/>
    <cellStyle name="Input 2 9 5 4 3 2" xfId="6575"/>
    <cellStyle name="Input 2 9 5 4 3_4F" xfId="20078"/>
    <cellStyle name="Input 2 9 5 4 4" xfId="12458"/>
    <cellStyle name="Input 2 9 5 4_4F" xfId="20076"/>
    <cellStyle name="Input 2 9 5 5" xfId="671"/>
    <cellStyle name="Input 2 9 5 5 2" xfId="2356"/>
    <cellStyle name="Input 2 9 5 5 2 2" xfId="8700"/>
    <cellStyle name="Input 2 9 5 5 2 3" xfId="11880"/>
    <cellStyle name="Input 2 9 5 5 2_4F" xfId="20080"/>
    <cellStyle name="Input 2 9 5 5 3" xfId="3726"/>
    <cellStyle name="Input 2 9 5 5 3 2" xfId="7514"/>
    <cellStyle name="Input 2 9 5 5 3_4F" xfId="20081"/>
    <cellStyle name="Input 2 9 5 5 4" xfId="6642"/>
    <cellStyle name="Input 2 9 5 5_4F" xfId="20079"/>
    <cellStyle name="Input 2 9 5 6" xfId="330"/>
    <cellStyle name="Input 2 9 5 6 2" xfId="2028"/>
    <cellStyle name="Input 2 9 5 6 2 2" xfId="8376"/>
    <cellStyle name="Input 2 9 5 6 2 3" xfId="9518"/>
    <cellStyle name="Input 2 9 5 6 2_4F" xfId="20083"/>
    <cellStyle name="Input 2 9 5 6 3" xfId="2352"/>
    <cellStyle name="Input 2 9 5 6 3 2" xfId="9013"/>
    <cellStyle name="Input 2 9 5 6 3_4F" xfId="20084"/>
    <cellStyle name="Input 2 9 5 6 4" xfId="11460"/>
    <cellStyle name="Input 2 9 5 6_4F" xfId="20082"/>
    <cellStyle name="Input 2 9 5 7" xfId="2052"/>
    <cellStyle name="Input 2 9 5 7 2" xfId="8400"/>
    <cellStyle name="Input 2 9 5 7 3" xfId="7048"/>
    <cellStyle name="Input 2 9 5 7_4F" xfId="20085"/>
    <cellStyle name="Input 2 9 5 8" xfId="2406"/>
    <cellStyle name="Input 2 9 5 8 2" xfId="10551"/>
    <cellStyle name="Input 2 9 5 8_4F" xfId="20086"/>
    <cellStyle name="Input 2 9 5 9" xfId="11342"/>
    <cellStyle name="Input 2 9 5_4F" xfId="20069"/>
    <cellStyle name="Input 2 9 6" xfId="390"/>
    <cellStyle name="Input 2 9 6 2" xfId="2084"/>
    <cellStyle name="Input 2 9 6 2 2" xfId="8432"/>
    <cellStyle name="Input 2 9 6 2 3" xfId="11305"/>
    <cellStyle name="Input 2 9 6 2_4F" xfId="20088"/>
    <cellStyle name="Input 2 9 6 3" xfId="3037"/>
    <cellStyle name="Input 2 9 6 3 2" xfId="8205"/>
    <cellStyle name="Input 2 9 6 3_4F" xfId="20089"/>
    <cellStyle name="Input 2 9 6 4" xfId="6916"/>
    <cellStyle name="Input 2 9 6_4F" xfId="20087"/>
    <cellStyle name="Input 2 9 7" xfId="657"/>
    <cellStyle name="Input 2 9 7 2" xfId="2343"/>
    <cellStyle name="Input 2 9 7 2 2" xfId="8687"/>
    <cellStyle name="Input 2 9 7 2 3" xfId="9199"/>
    <cellStyle name="Input 2 9 7 2_4F" xfId="20091"/>
    <cellStyle name="Input 2 9 7 3" xfId="3712"/>
    <cellStyle name="Input 2 9 7 3 2" xfId="7793"/>
    <cellStyle name="Input 2 9 7 3_4F" xfId="20092"/>
    <cellStyle name="Input 2 9 7 4" xfId="7325"/>
    <cellStyle name="Input 2 9 7_4F" xfId="20090"/>
    <cellStyle name="Input 2 9 8" xfId="932"/>
    <cellStyle name="Input 2 9 8 2" xfId="2609"/>
    <cellStyle name="Input 2 9 8 2 2" xfId="8951"/>
    <cellStyle name="Input 2 9 8 2 3" xfId="12196"/>
    <cellStyle name="Input 2 9 8 2_4F" xfId="20094"/>
    <cellStyle name="Input 2 9 8 3" xfId="3987"/>
    <cellStyle name="Input 2 9 8 3 2" xfId="7801"/>
    <cellStyle name="Input 2 9 8 3_4F" xfId="20095"/>
    <cellStyle name="Input 2 9 8 4" xfId="12159"/>
    <cellStyle name="Input 2 9 8_4F" xfId="20093"/>
    <cellStyle name="Input 2 9 9" xfId="1183"/>
    <cellStyle name="Input 2 9 9 2" xfId="2851"/>
    <cellStyle name="Input 2 9 9 2 2" xfId="9193"/>
    <cellStyle name="Input 2 9 9 2 3" xfId="7134"/>
    <cellStyle name="Input 2 9 9 2_4F" xfId="20097"/>
    <cellStyle name="Input 2 9 9 3" xfId="4238"/>
    <cellStyle name="Input 2 9 9 3 2" xfId="12266"/>
    <cellStyle name="Input 2 9 9 3_4F" xfId="20098"/>
    <cellStyle name="Input 2 9 9 4" xfId="10366"/>
    <cellStyle name="Input 2 9 9_4F" xfId="20096"/>
    <cellStyle name="Input 2 9_4F" xfId="20005"/>
    <cellStyle name="Input 2_4F" xfId="19210"/>
    <cellStyle name="Input 3" xfId="54"/>
    <cellStyle name="Input 3 10" xfId="20100"/>
    <cellStyle name="Input 3 11" xfId="20101"/>
    <cellStyle name="Input 3 12" xfId="20102"/>
    <cellStyle name="Input 3 13" xfId="20103"/>
    <cellStyle name="Input 3 14" xfId="20104"/>
    <cellStyle name="Input 3 2" xfId="20105"/>
    <cellStyle name="Input 3 2 10" xfId="20106"/>
    <cellStyle name="Input 3 2 2" xfId="20107"/>
    <cellStyle name="Input 3 2 3" xfId="20108"/>
    <cellStyle name="Input 3 2 4" xfId="20109"/>
    <cellStyle name="Input 3 2 5" xfId="20110"/>
    <cellStyle name="Input 3 2 6" xfId="20111"/>
    <cellStyle name="Input 3 2 7" xfId="20112"/>
    <cellStyle name="Input 3 2 8" xfId="20113"/>
    <cellStyle name="Input 3 2 9" xfId="20114"/>
    <cellStyle name="Input 3 3" xfId="20115"/>
    <cellStyle name="Input 3 3 10" xfId="20116"/>
    <cellStyle name="Input 3 3 2" xfId="20117"/>
    <cellStyle name="Input 3 3 3" xfId="20118"/>
    <cellStyle name="Input 3 3 4" xfId="20119"/>
    <cellStyle name="Input 3 3 5" xfId="20120"/>
    <cellStyle name="Input 3 3 6" xfId="20121"/>
    <cellStyle name="Input 3 3 7" xfId="20122"/>
    <cellStyle name="Input 3 3 8" xfId="20123"/>
    <cellStyle name="Input 3 3 9" xfId="20124"/>
    <cellStyle name="Input 3 4" xfId="20125"/>
    <cellStyle name="Input 3 5" xfId="20126"/>
    <cellStyle name="Input 3 6" xfId="20127"/>
    <cellStyle name="Input 3 7" xfId="20128"/>
    <cellStyle name="Input 3 8" xfId="20129"/>
    <cellStyle name="Input 3 9" xfId="20130"/>
    <cellStyle name="Input 3_4F" xfId="20099"/>
    <cellStyle name="Input 4" xfId="55"/>
    <cellStyle name="Input 4 10" xfId="20132"/>
    <cellStyle name="Input 4 11" xfId="20133"/>
    <cellStyle name="Input 4 12" xfId="20134"/>
    <cellStyle name="Input 4 13" xfId="20135"/>
    <cellStyle name="Input 4 14" xfId="20136"/>
    <cellStyle name="Input 4 2" xfId="20137"/>
    <cellStyle name="Input 4 2 10" xfId="20138"/>
    <cellStyle name="Input 4 2 2" xfId="20139"/>
    <cellStyle name="Input 4 2 3" xfId="20140"/>
    <cellStyle name="Input 4 2 4" xfId="20141"/>
    <cellStyle name="Input 4 2 5" xfId="20142"/>
    <cellStyle name="Input 4 2 6" xfId="20143"/>
    <cellStyle name="Input 4 2 7" xfId="20144"/>
    <cellStyle name="Input 4 2 8" xfId="20145"/>
    <cellStyle name="Input 4 2 9" xfId="20146"/>
    <cellStyle name="Input 4 3" xfId="20147"/>
    <cellStyle name="Input 4 3 10" xfId="20148"/>
    <cellStyle name="Input 4 3 2" xfId="20149"/>
    <cellStyle name="Input 4 3 3" xfId="20150"/>
    <cellStyle name="Input 4 3 4" xfId="20151"/>
    <cellStyle name="Input 4 3 5" xfId="20152"/>
    <cellStyle name="Input 4 3 6" xfId="20153"/>
    <cellStyle name="Input 4 3 7" xfId="20154"/>
    <cellStyle name="Input 4 3 8" xfId="20155"/>
    <cellStyle name="Input 4 3 9" xfId="20156"/>
    <cellStyle name="Input 4 4" xfId="20157"/>
    <cellStyle name="Input 4 5" xfId="20158"/>
    <cellStyle name="Input 4 6" xfId="20159"/>
    <cellStyle name="Input 4 7" xfId="20160"/>
    <cellStyle name="Input 4 8" xfId="20161"/>
    <cellStyle name="Input 4 9" xfId="20162"/>
    <cellStyle name="Input 4_4F" xfId="20131"/>
    <cellStyle name="Input 5" xfId="56"/>
    <cellStyle name="Input 5 10" xfId="20164"/>
    <cellStyle name="Input 5 11" xfId="20165"/>
    <cellStyle name="Input 5 12" xfId="20166"/>
    <cellStyle name="Input 5 13" xfId="20167"/>
    <cellStyle name="Input 5 14" xfId="20168"/>
    <cellStyle name="Input 5 2" xfId="20169"/>
    <cellStyle name="Input 5 2 10" xfId="20170"/>
    <cellStyle name="Input 5 2 2" xfId="20171"/>
    <cellStyle name="Input 5 2 3" xfId="20172"/>
    <cellStyle name="Input 5 2 4" xfId="20173"/>
    <cellStyle name="Input 5 2 5" xfId="20174"/>
    <cellStyle name="Input 5 2 6" xfId="20175"/>
    <cellStyle name="Input 5 2 7" xfId="20176"/>
    <cellStyle name="Input 5 2 8" xfId="20177"/>
    <cellStyle name="Input 5 2 9" xfId="20178"/>
    <cellStyle name="Input 5 3" xfId="20179"/>
    <cellStyle name="Input 5 3 10" xfId="20180"/>
    <cellStyle name="Input 5 3 2" xfId="20181"/>
    <cellStyle name="Input 5 3 3" xfId="20182"/>
    <cellStyle name="Input 5 3 4" xfId="20183"/>
    <cellStyle name="Input 5 3 5" xfId="20184"/>
    <cellStyle name="Input 5 3 6" xfId="20185"/>
    <cellStyle name="Input 5 3 7" xfId="20186"/>
    <cellStyle name="Input 5 3 8" xfId="20187"/>
    <cellStyle name="Input 5 3 9" xfId="20188"/>
    <cellStyle name="Input 5 4" xfId="20189"/>
    <cellStyle name="Input 5 5" xfId="20190"/>
    <cellStyle name="Input 5 6" xfId="20191"/>
    <cellStyle name="Input 5 7" xfId="20192"/>
    <cellStyle name="Input 5 8" xfId="20193"/>
    <cellStyle name="Input 5 9" xfId="20194"/>
    <cellStyle name="Input 5_4F" xfId="20163"/>
    <cellStyle name="Input 6" xfId="57"/>
    <cellStyle name="Input 6 10" xfId="20196"/>
    <cellStyle name="Input 6 11" xfId="20197"/>
    <cellStyle name="Input 6 12" xfId="20198"/>
    <cellStyle name="Input 6 13" xfId="20199"/>
    <cellStyle name="Input 6 14" xfId="20200"/>
    <cellStyle name="Input 6 2" xfId="20201"/>
    <cellStyle name="Input 6 2 10" xfId="20202"/>
    <cellStyle name="Input 6 2 2" xfId="20203"/>
    <cellStyle name="Input 6 2 3" xfId="20204"/>
    <cellStyle name="Input 6 2 4" xfId="20205"/>
    <cellStyle name="Input 6 2 5" xfId="20206"/>
    <cellStyle name="Input 6 2 6" xfId="20207"/>
    <cellStyle name="Input 6 2 7" xfId="20208"/>
    <cellStyle name="Input 6 2 8" xfId="20209"/>
    <cellStyle name="Input 6 2 9" xfId="20210"/>
    <cellStyle name="Input 6 3" xfId="20211"/>
    <cellStyle name="Input 6 3 10" xfId="20212"/>
    <cellStyle name="Input 6 3 2" xfId="20213"/>
    <cellStyle name="Input 6 3 3" xfId="20214"/>
    <cellStyle name="Input 6 3 4" xfId="20215"/>
    <cellStyle name="Input 6 3 5" xfId="20216"/>
    <cellStyle name="Input 6 3 6" xfId="20217"/>
    <cellStyle name="Input 6 3 7" xfId="20218"/>
    <cellStyle name="Input 6 3 8" xfId="20219"/>
    <cellStyle name="Input 6 3 9" xfId="20220"/>
    <cellStyle name="Input 6 4" xfId="20221"/>
    <cellStyle name="Input 6 5" xfId="20222"/>
    <cellStyle name="Input 6 6" xfId="20223"/>
    <cellStyle name="Input 6 7" xfId="20224"/>
    <cellStyle name="Input 6 8" xfId="20225"/>
    <cellStyle name="Input 6 9" xfId="20226"/>
    <cellStyle name="Input 6_4F" xfId="20195"/>
    <cellStyle name="Input 7" xfId="58"/>
    <cellStyle name="Input 7 10" xfId="20228"/>
    <cellStyle name="Input 7 11" xfId="20229"/>
    <cellStyle name="Input 7 12" xfId="20230"/>
    <cellStyle name="Input 7 13" xfId="20231"/>
    <cellStyle name="Input 7 14" xfId="20232"/>
    <cellStyle name="Input 7 2" xfId="20233"/>
    <cellStyle name="Input 7 2 10" xfId="20234"/>
    <cellStyle name="Input 7 2 2" xfId="20235"/>
    <cellStyle name="Input 7 2 3" xfId="20236"/>
    <cellStyle name="Input 7 2 4" xfId="20237"/>
    <cellStyle name="Input 7 2 5" xfId="20238"/>
    <cellStyle name="Input 7 2 6" xfId="20239"/>
    <cellStyle name="Input 7 2 7" xfId="20240"/>
    <cellStyle name="Input 7 2 8" xfId="20241"/>
    <cellStyle name="Input 7 2 9" xfId="20242"/>
    <cellStyle name="Input 7 3" xfId="20243"/>
    <cellStyle name="Input 7 3 10" xfId="20244"/>
    <cellStyle name="Input 7 3 2" xfId="20245"/>
    <cellStyle name="Input 7 3 3" xfId="20246"/>
    <cellStyle name="Input 7 3 4" xfId="20247"/>
    <cellStyle name="Input 7 3 5" xfId="20248"/>
    <cellStyle name="Input 7 3 6" xfId="20249"/>
    <cellStyle name="Input 7 3 7" xfId="20250"/>
    <cellStyle name="Input 7 3 8" xfId="20251"/>
    <cellStyle name="Input 7 3 9" xfId="20252"/>
    <cellStyle name="Input 7 4" xfId="20253"/>
    <cellStyle name="Input 7 5" xfId="20254"/>
    <cellStyle name="Input 7 6" xfId="20255"/>
    <cellStyle name="Input 7 7" xfId="20256"/>
    <cellStyle name="Input 7 8" xfId="20257"/>
    <cellStyle name="Input 7 9" xfId="20258"/>
    <cellStyle name="Input 7_4F" xfId="20227"/>
    <cellStyle name="Input 8" xfId="59"/>
    <cellStyle name="Input 8 10" xfId="20260"/>
    <cellStyle name="Input 8 11" xfId="20261"/>
    <cellStyle name="Input 8 12" xfId="20262"/>
    <cellStyle name="Input 8 13" xfId="20263"/>
    <cellStyle name="Input 8 14" xfId="20264"/>
    <cellStyle name="Input 8 2" xfId="20265"/>
    <cellStyle name="Input 8 2 10" xfId="20266"/>
    <cellStyle name="Input 8 2 2" xfId="20267"/>
    <cellStyle name="Input 8 2 3" xfId="20268"/>
    <cellStyle name="Input 8 2 4" xfId="20269"/>
    <cellStyle name="Input 8 2 5" xfId="20270"/>
    <cellStyle name="Input 8 2 6" xfId="20271"/>
    <cellStyle name="Input 8 2 7" xfId="20272"/>
    <cellStyle name="Input 8 2 8" xfId="20273"/>
    <cellStyle name="Input 8 2 9" xfId="20274"/>
    <cellStyle name="Input 8 3" xfId="20275"/>
    <cellStyle name="Input 8 3 10" xfId="20276"/>
    <cellStyle name="Input 8 3 2" xfId="20277"/>
    <cellStyle name="Input 8 3 3" xfId="20278"/>
    <cellStyle name="Input 8 3 4" xfId="20279"/>
    <cellStyle name="Input 8 3 5" xfId="20280"/>
    <cellStyle name="Input 8 3 6" xfId="20281"/>
    <cellStyle name="Input 8 3 7" xfId="20282"/>
    <cellStyle name="Input 8 3 8" xfId="20283"/>
    <cellStyle name="Input 8 3 9" xfId="20284"/>
    <cellStyle name="Input 8 4" xfId="20285"/>
    <cellStyle name="Input 8 5" xfId="20286"/>
    <cellStyle name="Input 8 6" xfId="20287"/>
    <cellStyle name="Input 8 7" xfId="20288"/>
    <cellStyle name="Input 8 8" xfId="20289"/>
    <cellStyle name="Input 8 9" xfId="20290"/>
    <cellStyle name="Input 8_4F" xfId="20259"/>
    <cellStyle name="Input 9" xfId="60"/>
    <cellStyle name="Input 9 10" xfId="20292"/>
    <cellStyle name="Input 9 11" xfId="20293"/>
    <cellStyle name="Input 9 12" xfId="20294"/>
    <cellStyle name="Input 9 13" xfId="20295"/>
    <cellStyle name="Input 9 14" xfId="20296"/>
    <cellStyle name="Input 9 2" xfId="20297"/>
    <cellStyle name="Input 9 2 10" xfId="20298"/>
    <cellStyle name="Input 9 2 2" xfId="20299"/>
    <cellStyle name="Input 9 2 3" xfId="20300"/>
    <cellStyle name="Input 9 2 4" xfId="20301"/>
    <cellStyle name="Input 9 2 5" xfId="20302"/>
    <cellStyle name="Input 9 2 6" xfId="20303"/>
    <cellStyle name="Input 9 2 7" xfId="20304"/>
    <cellStyle name="Input 9 2 8" xfId="20305"/>
    <cellStyle name="Input 9 2 9" xfId="20306"/>
    <cellStyle name="Input 9 3" xfId="20307"/>
    <cellStyle name="Input 9 3 10" xfId="20308"/>
    <cellStyle name="Input 9 3 2" xfId="20309"/>
    <cellStyle name="Input 9 3 3" xfId="20310"/>
    <cellStyle name="Input 9 3 4" xfId="20311"/>
    <cellStyle name="Input 9 3 5" xfId="20312"/>
    <cellStyle name="Input 9 3 6" xfId="20313"/>
    <cellStyle name="Input 9 3 7" xfId="20314"/>
    <cellStyle name="Input 9 3 8" xfId="20315"/>
    <cellStyle name="Input 9 3 9" xfId="20316"/>
    <cellStyle name="Input 9 4" xfId="20317"/>
    <cellStyle name="Input 9 5" xfId="20318"/>
    <cellStyle name="Input 9 6" xfId="20319"/>
    <cellStyle name="Input 9 7" xfId="20320"/>
    <cellStyle name="Input 9 8" xfId="20321"/>
    <cellStyle name="Input 9 9" xfId="20322"/>
    <cellStyle name="Input 9_4F" xfId="20291"/>
    <cellStyle name="Linked Cell 2" xfId="252"/>
    <cellStyle name="Neutral 2" xfId="253"/>
    <cellStyle name="NJS" xfId="61"/>
    <cellStyle name="Normal" xfId="0" builtinId="0"/>
    <cellStyle name="Normal 10" xfId="62"/>
    <cellStyle name="Normal 10 10" xfId="5584"/>
    <cellStyle name="Normal 10 10 2" xfId="25403"/>
    <cellStyle name="Normal 10 11" xfId="5585"/>
    <cellStyle name="Normal 10 11 2" xfId="25404"/>
    <cellStyle name="Normal 10 12" xfId="5005"/>
    <cellStyle name="Normal 10 13" xfId="20323"/>
    <cellStyle name="Normal 10 2" xfId="63"/>
    <cellStyle name="Normal 10 2 10" xfId="25405"/>
    <cellStyle name="Normal 10 2 2" xfId="5587"/>
    <cellStyle name="Normal 10 2 2 2" xfId="20325"/>
    <cellStyle name="Normal 10 2 2 3" xfId="25406"/>
    <cellStyle name="Normal 10 2 2_4F" xfId="20324"/>
    <cellStyle name="Normal 10 2 3" xfId="5588"/>
    <cellStyle name="Normal 10 2 3 2" xfId="25407"/>
    <cellStyle name="Normal 10 2 4" xfId="5589"/>
    <cellStyle name="Normal 10 2 4 2" xfId="25408"/>
    <cellStyle name="Normal 10 2 5" xfId="5590"/>
    <cellStyle name="Normal 10 2 5 2" xfId="25409"/>
    <cellStyle name="Normal 10 2 6" xfId="5591"/>
    <cellStyle name="Normal 10 2 6 2" xfId="25410"/>
    <cellStyle name="Normal 10 2 7" xfId="5592"/>
    <cellStyle name="Normal 10 2 7 2" xfId="25411"/>
    <cellStyle name="Normal 10 2 8" xfId="5586"/>
    <cellStyle name="Normal 10 2 9" xfId="20326"/>
    <cellStyle name="Normal 10 2_2A" xfId="12661"/>
    <cellStyle name="Normal 10 3" xfId="64"/>
    <cellStyle name="Normal 10 3 10" xfId="25412"/>
    <cellStyle name="Normal 10 3 2" xfId="5594"/>
    <cellStyle name="Normal 10 3 2 2" xfId="20328"/>
    <cellStyle name="Normal 10 3 2 3" xfId="25413"/>
    <cellStyle name="Normal 10 3 2_4F" xfId="20327"/>
    <cellStyle name="Normal 10 3 3" xfId="5595"/>
    <cellStyle name="Normal 10 3 3 2" xfId="25414"/>
    <cellStyle name="Normal 10 3 4" xfId="5596"/>
    <cellStyle name="Normal 10 3 4 2" xfId="25415"/>
    <cellStyle name="Normal 10 3 5" xfId="5597"/>
    <cellStyle name="Normal 10 3 5 2" xfId="25416"/>
    <cellStyle name="Normal 10 3 6" xfId="5598"/>
    <cellStyle name="Normal 10 3 6 2" xfId="25417"/>
    <cellStyle name="Normal 10 3 7" xfId="5599"/>
    <cellStyle name="Normal 10 3 7 2" xfId="25418"/>
    <cellStyle name="Normal 10 3 8" xfId="5593"/>
    <cellStyle name="Normal 10 3 9" xfId="20329"/>
    <cellStyle name="Normal 10 3_2A" xfId="12662"/>
    <cellStyle name="Normal 10 4" xfId="65"/>
    <cellStyle name="Normal 10 4 10" xfId="25419"/>
    <cellStyle name="Normal 10 4 2" xfId="5601"/>
    <cellStyle name="Normal 10 4 2 2" xfId="20331"/>
    <cellStyle name="Normal 10 4 2 3" xfId="25420"/>
    <cellStyle name="Normal 10 4 2_4F" xfId="20330"/>
    <cellStyle name="Normal 10 4 3" xfId="5602"/>
    <cellStyle name="Normal 10 4 3 2" xfId="25421"/>
    <cellStyle name="Normal 10 4 4" xfId="5603"/>
    <cellStyle name="Normal 10 4 4 2" xfId="25422"/>
    <cellStyle name="Normal 10 4 5" xfId="5604"/>
    <cellStyle name="Normal 10 4 5 2" xfId="25423"/>
    <cellStyle name="Normal 10 4 6" xfId="5605"/>
    <cellStyle name="Normal 10 4 6 2" xfId="25424"/>
    <cellStyle name="Normal 10 4 7" xfId="5606"/>
    <cellStyle name="Normal 10 4 7 2" xfId="25425"/>
    <cellStyle name="Normal 10 4 8" xfId="5600"/>
    <cellStyle name="Normal 10 4 9" xfId="20332"/>
    <cellStyle name="Normal 10 4_2A" xfId="12663"/>
    <cellStyle name="Normal 10 5" xfId="66"/>
    <cellStyle name="Normal 10 5 10" xfId="25426"/>
    <cellStyle name="Normal 10 5 2" xfId="5608"/>
    <cellStyle name="Normal 10 5 2 2" xfId="20334"/>
    <cellStyle name="Normal 10 5 2 3" xfId="25427"/>
    <cellStyle name="Normal 10 5 2_4F" xfId="20333"/>
    <cellStyle name="Normal 10 5 3" xfId="5609"/>
    <cellStyle name="Normal 10 5 3 2" xfId="25428"/>
    <cellStyle name="Normal 10 5 4" xfId="5610"/>
    <cellStyle name="Normal 10 5 4 2" xfId="25429"/>
    <cellStyle name="Normal 10 5 5" xfId="5611"/>
    <cellStyle name="Normal 10 5 5 2" xfId="25430"/>
    <cellStyle name="Normal 10 5 6" xfId="5612"/>
    <cellStyle name="Normal 10 5 6 2" xfId="25431"/>
    <cellStyle name="Normal 10 5 7" xfId="5613"/>
    <cellStyle name="Normal 10 5 7 2" xfId="25432"/>
    <cellStyle name="Normal 10 5 8" xfId="5607"/>
    <cellStyle name="Normal 10 5 9" xfId="20335"/>
    <cellStyle name="Normal 10 5_2A" xfId="12664"/>
    <cellStyle name="Normal 10 6" xfId="5614"/>
    <cellStyle name="Normal 10 6 2" xfId="5615"/>
    <cellStyle name="Normal 10 6 2 2" xfId="25434"/>
    <cellStyle name="Normal 10 6 3" xfId="5616"/>
    <cellStyle name="Normal 10 6 3 2" xfId="25435"/>
    <cellStyle name="Normal 10 6 4" xfId="5617"/>
    <cellStyle name="Normal 10 6 4 2" xfId="25436"/>
    <cellStyle name="Normal 10 6 5" xfId="5618"/>
    <cellStyle name="Normal 10 6 5 2" xfId="25437"/>
    <cellStyle name="Normal 10 6 6" xfId="5619"/>
    <cellStyle name="Normal 10 6 6 2" xfId="25438"/>
    <cellStyle name="Normal 10 6 7" xfId="20337"/>
    <cellStyle name="Normal 10 6 8" xfId="25433"/>
    <cellStyle name="Normal 10 6_4F" xfId="20336"/>
    <cellStyle name="Normal 10 7" xfId="5620"/>
    <cellStyle name="Normal 10 7 2" xfId="25439"/>
    <cellStyle name="Normal 10 8" xfId="5621"/>
    <cellStyle name="Normal 10 8 2" xfId="25440"/>
    <cellStyle name="Normal 10 9" xfId="5622"/>
    <cellStyle name="Normal 10 9 2" xfId="25441"/>
    <cellStyle name="Normal 10_2A" xfId="12660"/>
    <cellStyle name="Normal 11" xfId="67"/>
    <cellStyle name="Normal 11 10" xfId="5623"/>
    <cellStyle name="Normal 11 10 2" xfId="25442"/>
    <cellStyle name="Normal 11 11" xfId="5624"/>
    <cellStyle name="Normal 11 11 2" xfId="25443"/>
    <cellStyle name="Normal 11 12" xfId="4993"/>
    <cellStyle name="Normal 11 13" xfId="20338"/>
    <cellStyle name="Normal 11 14" xfId="24829"/>
    <cellStyle name="Normal 11 2" xfId="68"/>
    <cellStyle name="Normal 11 2 10" xfId="25444"/>
    <cellStyle name="Normal 11 2 2" xfId="5626"/>
    <cellStyle name="Normal 11 2 2 2" xfId="20340"/>
    <cellStyle name="Normal 11 2 2 3" xfId="25445"/>
    <cellStyle name="Normal 11 2 2_4F" xfId="20339"/>
    <cellStyle name="Normal 11 2 3" xfId="5627"/>
    <cellStyle name="Normal 11 2 3 2" xfId="25446"/>
    <cellStyle name="Normal 11 2 4" xfId="5628"/>
    <cellStyle name="Normal 11 2 4 2" xfId="25447"/>
    <cellStyle name="Normal 11 2 5" xfId="5629"/>
    <cellStyle name="Normal 11 2 5 2" xfId="25448"/>
    <cellStyle name="Normal 11 2 6" xfId="5630"/>
    <cellStyle name="Normal 11 2 6 2" xfId="25449"/>
    <cellStyle name="Normal 11 2 7" xfId="5631"/>
    <cellStyle name="Normal 11 2 7 2" xfId="25450"/>
    <cellStyle name="Normal 11 2 8" xfId="5625"/>
    <cellStyle name="Normal 11 2 9" xfId="20341"/>
    <cellStyle name="Normal 11 2_2A" xfId="12666"/>
    <cellStyle name="Normal 11 3" xfId="69"/>
    <cellStyle name="Normal 11 3 10" xfId="25451"/>
    <cellStyle name="Normal 11 3 2" xfId="5633"/>
    <cellStyle name="Normal 11 3 2 2" xfId="20343"/>
    <cellStyle name="Normal 11 3 2 3" xfId="25452"/>
    <cellStyle name="Normal 11 3 2_4F" xfId="20342"/>
    <cellStyle name="Normal 11 3 3" xfId="5634"/>
    <cellStyle name="Normal 11 3 3 2" xfId="25453"/>
    <cellStyle name="Normal 11 3 4" xfId="5635"/>
    <cellStyle name="Normal 11 3 4 2" xfId="25454"/>
    <cellStyle name="Normal 11 3 5" xfId="5636"/>
    <cellStyle name="Normal 11 3 5 2" xfId="25455"/>
    <cellStyle name="Normal 11 3 6" xfId="5637"/>
    <cellStyle name="Normal 11 3 6 2" xfId="25456"/>
    <cellStyle name="Normal 11 3 7" xfId="5638"/>
    <cellStyle name="Normal 11 3 7 2" xfId="25457"/>
    <cellStyle name="Normal 11 3 8" xfId="5632"/>
    <cellStyle name="Normal 11 3 9" xfId="20344"/>
    <cellStyle name="Normal 11 3_2A" xfId="12667"/>
    <cellStyle name="Normal 11 4" xfId="70"/>
    <cellStyle name="Normal 11 4 10" xfId="25458"/>
    <cellStyle name="Normal 11 4 2" xfId="5640"/>
    <cellStyle name="Normal 11 4 2 2" xfId="20346"/>
    <cellStyle name="Normal 11 4 2 3" xfId="25459"/>
    <cellStyle name="Normal 11 4 2_4F" xfId="20345"/>
    <cellStyle name="Normal 11 4 3" xfId="5641"/>
    <cellStyle name="Normal 11 4 3 2" xfId="25460"/>
    <cellStyle name="Normal 11 4 4" xfId="5642"/>
    <cellStyle name="Normal 11 4 4 2" xfId="25461"/>
    <cellStyle name="Normal 11 4 5" xfId="5643"/>
    <cellStyle name="Normal 11 4 5 2" xfId="25462"/>
    <cellStyle name="Normal 11 4 6" xfId="5644"/>
    <cellStyle name="Normal 11 4 6 2" xfId="25463"/>
    <cellStyle name="Normal 11 4 7" xfId="5645"/>
    <cellStyle name="Normal 11 4 7 2" xfId="25464"/>
    <cellStyle name="Normal 11 4 8" xfId="5639"/>
    <cellStyle name="Normal 11 4 9" xfId="20347"/>
    <cellStyle name="Normal 11 4_2A" xfId="12668"/>
    <cellStyle name="Normal 11 5" xfId="71"/>
    <cellStyle name="Normal 11 5 10" xfId="25465"/>
    <cellStyle name="Normal 11 5 2" xfId="5647"/>
    <cellStyle name="Normal 11 5 2 2" xfId="20349"/>
    <cellStyle name="Normal 11 5 2 3" xfId="25466"/>
    <cellStyle name="Normal 11 5 2_4F" xfId="20348"/>
    <cellStyle name="Normal 11 5 3" xfId="5648"/>
    <cellStyle name="Normal 11 5 3 2" xfId="25467"/>
    <cellStyle name="Normal 11 5 4" xfId="5649"/>
    <cellStyle name="Normal 11 5 4 2" xfId="25468"/>
    <cellStyle name="Normal 11 5 5" xfId="5650"/>
    <cellStyle name="Normal 11 5 5 2" xfId="25469"/>
    <cellStyle name="Normal 11 5 6" xfId="5651"/>
    <cellStyle name="Normal 11 5 6 2" xfId="25470"/>
    <cellStyle name="Normal 11 5 7" xfId="5652"/>
    <cellStyle name="Normal 11 5 7 2" xfId="25471"/>
    <cellStyle name="Normal 11 5 8" xfId="5646"/>
    <cellStyle name="Normal 11 5 9" xfId="20350"/>
    <cellStyle name="Normal 11 5_2A" xfId="12669"/>
    <cellStyle name="Normal 11 6" xfId="5653"/>
    <cellStyle name="Normal 11 6 2" xfId="5654"/>
    <cellStyle name="Normal 11 6 2 2" xfId="25473"/>
    <cellStyle name="Normal 11 6 3" xfId="5655"/>
    <cellStyle name="Normal 11 6 3 2" xfId="25474"/>
    <cellStyle name="Normal 11 6 4" xfId="5656"/>
    <cellStyle name="Normal 11 6 4 2" xfId="25475"/>
    <cellStyle name="Normal 11 6 5" xfId="5657"/>
    <cellStyle name="Normal 11 6 5 2" xfId="25476"/>
    <cellStyle name="Normal 11 6 6" xfId="5658"/>
    <cellStyle name="Normal 11 6 6 2" xfId="25477"/>
    <cellStyle name="Normal 11 6 7" xfId="20352"/>
    <cellStyle name="Normal 11 6 8" xfId="25472"/>
    <cellStyle name="Normal 11 6_4F" xfId="20351"/>
    <cellStyle name="Normal 11 7" xfId="5659"/>
    <cellStyle name="Normal 11 7 2" xfId="25478"/>
    <cellStyle name="Normal 11 8" xfId="5660"/>
    <cellStyle name="Normal 11 8 2" xfId="25479"/>
    <cellStyle name="Normal 11 9" xfId="5661"/>
    <cellStyle name="Normal 11 9 2" xfId="25480"/>
    <cellStyle name="Normal 11_2A" xfId="12665"/>
    <cellStyle name="Normal 12" xfId="72"/>
    <cellStyle name="Normal 12 2" xfId="73"/>
    <cellStyle name="Normal 12 2 2" xfId="20354"/>
    <cellStyle name="Normal 12 2 3" xfId="20355"/>
    <cellStyle name="Normal 12 2_4F" xfId="20353"/>
    <cellStyle name="Normal 12 3" xfId="74"/>
    <cellStyle name="Normal 12 3 2" xfId="20357"/>
    <cellStyle name="Normal 12 3 3" xfId="20358"/>
    <cellStyle name="Normal 12 3_4F" xfId="20356"/>
    <cellStyle name="Normal 12 4" xfId="75"/>
    <cellStyle name="Normal 12 4 2" xfId="20360"/>
    <cellStyle name="Normal 12 4 3" xfId="20361"/>
    <cellStyle name="Normal 12 4_4F" xfId="20359"/>
    <cellStyle name="Normal 12 5" xfId="76"/>
    <cellStyle name="Normal 12 5 2" xfId="20363"/>
    <cellStyle name="Normal 12 5 3" xfId="20364"/>
    <cellStyle name="Normal 12 5_4F" xfId="20362"/>
    <cellStyle name="Normal 12 6" xfId="4983"/>
    <cellStyle name="Normal 12 6 2" xfId="20366"/>
    <cellStyle name="Normal 12 6_4F" xfId="20365"/>
    <cellStyle name="Normal 12 7" xfId="20367"/>
    <cellStyle name="Normal 12 8" xfId="24825"/>
    <cellStyle name="Normal 12 9" xfId="25894"/>
    <cellStyle name="Normal 12_2A" xfId="12670"/>
    <cellStyle name="Normal 13" xfId="77"/>
    <cellStyle name="Normal 13 2" xfId="78"/>
    <cellStyle name="Normal 13 3" xfId="5662"/>
    <cellStyle name="Normal 13 3 2" xfId="5663"/>
    <cellStyle name="Normal 13 3 2 2" xfId="25482"/>
    <cellStyle name="Normal 13 3 3" xfId="5664"/>
    <cellStyle name="Normal 13 3 3 2" xfId="25483"/>
    <cellStyle name="Normal 13 3 4" xfId="5665"/>
    <cellStyle name="Normal 13 3 4 2" xfId="25484"/>
    <cellStyle name="Normal 13 3 5" xfId="5666"/>
    <cellStyle name="Normal 13 3 5 2" xfId="25485"/>
    <cellStyle name="Normal 13 3 6" xfId="5667"/>
    <cellStyle name="Normal 13 3 6 2" xfId="25486"/>
    <cellStyle name="Normal 13 3 7" xfId="25481"/>
    <cellStyle name="Normal 13 3_4F" xfId="20369"/>
    <cellStyle name="Normal 13 4" xfId="4995"/>
    <cellStyle name="Normal 13 5" xfId="24830"/>
    <cellStyle name="Normal 13_4F" xfId="20368"/>
    <cellStyle name="Normal 14" xfId="79"/>
    <cellStyle name="Normal 14 10" xfId="24833"/>
    <cellStyle name="Normal 14 2" xfId="80"/>
    <cellStyle name="Normal 14 2 2" xfId="5668"/>
    <cellStyle name="Normal 14 2 2 2" xfId="20371"/>
    <cellStyle name="Normal 14 2 2_4F" xfId="20370"/>
    <cellStyle name="Normal 14 2 3" xfId="20372"/>
    <cellStyle name="Normal 14 2 4" xfId="25487"/>
    <cellStyle name="Normal 14 2 5" xfId="25897"/>
    <cellStyle name="Normal 14 2_2A" xfId="12672"/>
    <cellStyle name="Normal 14 3" xfId="81"/>
    <cellStyle name="Normal 14 3 2" xfId="5669"/>
    <cellStyle name="Normal 14 3 2 2" xfId="20374"/>
    <cellStyle name="Normal 14 3 2_4F" xfId="20373"/>
    <cellStyle name="Normal 14 3 3" xfId="20375"/>
    <cellStyle name="Normal 14 3 4" xfId="25488"/>
    <cellStyle name="Normal 14 3 5" xfId="25889"/>
    <cellStyle name="Normal 14 3_2A" xfId="12673"/>
    <cellStyle name="Normal 14 4" xfId="82"/>
    <cellStyle name="Normal 14 4 2" xfId="5670"/>
    <cellStyle name="Normal 14 4 2 2" xfId="20377"/>
    <cellStyle name="Normal 14 4 2_4F" xfId="20376"/>
    <cellStyle name="Normal 14 4 3" xfId="20378"/>
    <cellStyle name="Normal 14 4 4" xfId="25489"/>
    <cellStyle name="Normal 14 4 5" xfId="24820"/>
    <cellStyle name="Normal 14 4_2A" xfId="12674"/>
    <cellStyle name="Normal 14 5" xfId="83"/>
    <cellStyle name="Normal 14 5 2" xfId="5671"/>
    <cellStyle name="Normal 14 5 2 2" xfId="20380"/>
    <cellStyle name="Normal 14 5 2_4F" xfId="20379"/>
    <cellStyle name="Normal 14 5 3" xfId="20381"/>
    <cellStyle name="Normal 14 5 4" xfId="25490"/>
    <cellStyle name="Normal 14 5 5" xfId="25895"/>
    <cellStyle name="Normal 14 5_2A" xfId="12675"/>
    <cellStyle name="Normal 14 6" xfId="5672"/>
    <cellStyle name="Normal 14 6 2" xfId="20383"/>
    <cellStyle name="Normal 14 6 3" xfId="25491"/>
    <cellStyle name="Normal 14 6_4F" xfId="20382"/>
    <cellStyle name="Normal 14 7" xfId="5673"/>
    <cellStyle name="Normal 14 7 2" xfId="25492"/>
    <cellStyle name="Normal 14 8" xfId="4999"/>
    <cellStyle name="Normal 14 9" xfId="20384"/>
    <cellStyle name="Normal 14_2A" xfId="12671"/>
    <cellStyle name="Normal 15" xfId="84"/>
    <cellStyle name="Normal 15 10" xfId="24827"/>
    <cellStyle name="Normal 15 2" xfId="85"/>
    <cellStyle name="Normal 15 2 2" xfId="5674"/>
    <cellStyle name="Normal 15 2 2 2" xfId="20386"/>
    <cellStyle name="Normal 15 2 2_4F" xfId="20385"/>
    <cellStyle name="Normal 15 2 3" xfId="20387"/>
    <cellStyle name="Normal 15 2 4" xfId="25493"/>
    <cellStyle name="Normal 15 2 5" xfId="25888"/>
    <cellStyle name="Normal 15 2_2A" xfId="12677"/>
    <cellStyle name="Normal 15 3" xfId="86"/>
    <cellStyle name="Normal 15 3 2" xfId="5675"/>
    <cellStyle name="Normal 15 3 2 2" xfId="20389"/>
    <cellStyle name="Normal 15 3 2_4F" xfId="20388"/>
    <cellStyle name="Normal 15 3 3" xfId="20390"/>
    <cellStyle name="Normal 15 3 4" xfId="25494"/>
    <cellStyle name="Normal 15 3 5" xfId="25893"/>
    <cellStyle name="Normal 15 3_2A" xfId="12678"/>
    <cellStyle name="Normal 15 4" xfId="87"/>
    <cellStyle name="Normal 15 4 2" xfId="5676"/>
    <cellStyle name="Normal 15 4 2 2" xfId="20392"/>
    <cellStyle name="Normal 15 4 2_4F" xfId="20391"/>
    <cellStyle name="Normal 15 4 3" xfId="20393"/>
    <cellStyle name="Normal 15 4 4" xfId="25495"/>
    <cellStyle name="Normal 15 4 5" xfId="24821"/>
    <cellStyle name="Normal 15 4_2A" xfId="12679"/>
    <cellStyle name="Normal 15 5" xfId="88"/>
    <cellStyle name="Normal 15 5 2" xfId="5677"/>
    <cellStyle name="Normal 15 5 2 2" xfId="20395"/>
    <cellStyle name="Normal 15 5 2_4F" xfId="20394"/>
    <cellStyle name="Normal 15 5 3" xfId="20396"/>
    <cellStyle name="Normal 15 5 4" xfId="25496"/>
    <cellStyle name="Normal 15 5 5" xfId="24819"/>
    <cellStyle name="Normal 15 5_2A" xfId="12680"/>
    <cellStyle name="Normal 15 6" xfId="5678"/>
    <cellStyle name="Normal 15 6 2" xfId="20398"/>
    <cellStyle name="Normal 15 6 3" xfId="25497"/>
    <cellStyle name="Normal 15 6_4F" xfId="20397"/>
    <cellStyle name="Normal 15 7" xfId="5679"/>
    <cellStyle name="Normal 15 7 2" xfId="25498"/>
    <cellStyle name="Normal 15 8" xfId="4990"/>
    <cellStyle name="Normal 15 9" xfId="20399"/>
    <cellStyle name="Normal 15_2A" xfId="12676"/>
    <cellStyle name="Normal 156" xfId="89"/>
    <cellStyle name="Normal 156 2" xfId="90"/>
    <cellStyle name="Normal 156 3" xfId="91"/>
    <cellStyle name="Normal 156 3 2" xfId="20402"/>
    <cellStyle name="Normal 156 3 3" xfId="20403"/>
    <cellStyle name="Normal 156 3_4F" xfId="20401"/>
    <cellStyle name="Normal 156_4F" xfId="20400"/>
    <cellStyle name="Normal 16" xfId="92"/>
    <cellStyle name="Normal 16 10" xfId="24838"/>
    <cellStyle name="Normal 16 2" xfId="5680"/>
    <cellStyle name="Normal 16 2 2" xfId="20405"/>
    <cellStyle name="Normal 16 2 3" xfId="25499"/>
    <cellStyle name="Normal 16 2_4F" xfId="20404"/>
    <cellStyle name="Normal 16 3" xfId="5681"/>
    <cellStyle name="Normal 16 3 2" xfId="25500"/>
    <cellStyle name="Normal 16 4" xfId="5682"/>
    <cellStyle name="Normal 16 4 2" xfId="25501"/>
    <cellStyle name="Normal 16 5" xfId="5683"/>
    <cellStyle name="Normal 16 5 2" xfId="25502"/>
    <cellStyle name="Normal 16 6" xfId="5684"/>
    <cellStyle name="Normal 16 6 2" xfId="25503"/>
    <cellStyle name="Normal 16 7" xfId="5685"/>
    <cellStyle name="Normal 16 7 2" xfId="25504"/>
    <cellStyle name="Normal 16 8" xfId="5017"/>
    <cellStyle name="Normal 16 9" xfId="20406"/>
    <cellStyle name="Normal 16_2A" xfId="12681"/>
    <cellStyle name="Normal 17" xfId="5686"/>
    <cellStyle name="Normal 17 2" xfId="5687"/>
    <cellStyle name="Normal 17 2 2" xfId="25506"/>
    <cellStyle name="Normal 17 3" xfId="5688"/>
    <cellStyle name="Normal 17 3 2" xfId="25507"/>
    <cellStyle name="Normal 17 4" xfId="5689"/>
    <cellStyle name="Normal 17 4 2" xfId="25508"/>
    <cellStyle name="Normal 17 5" xfId="5690"/>
    <cellStyle name="Normal 17 5 2" xfId="25509"/>
    <cellStyle name="Normal 17 6" xfId="5691"/>
    <cellStyle name="Normal 17 6 2" xfId="25510"/>
    <cellStyle name="Normal 17 7" xfId="5692"/>
    <cellStyle name="Normal 17 7 2" xfId="25511"/>
    <cellStyle name="Normal 17 8" xfId="20408"/>
    <cellStyle name="Normal 17 9" xfId="25505"/>
    <cellStyle name="Normal 17_4F" xfId="20407"/>
    <cellStyle name="Normal 18" xfId="5693"/>
    <cellStyle name="Normal 18 2" xfId="5694"/>
    <cellStyle name="Normal 18 2 2" xfId="25513"/>
    <cellStyle name="Normal 18 3" xfId="5695"/>
    <cellStyle name="Normal 18 3 2" xfId="25514"/>
    <cellStyle name="Normal 18 4" xfId="5696"/>
    <cellStyle name="Normal 18 4 2" xfId="25515"/>
    <cellStyle name="Normal 18 5" xfId="5697"/>
    <cellStyle name="Normal 18 5 2" xfId="25516"/>
    <cellStyle name="Normal 18 6" xfId="5698"/>
    <cellStyle name="Normal 18 6 2" xfId="25517"/>
    <cellStyle name="Normal 18 7" xfId="5699"/>
    <cellStyle name="Normal 18 7 2" xfId="25518"/>
    <cellStyle name="Normal 18 8" xfId="25512"/>
    <cellStyle name="Normal 18_4F" xfId="20409"/>
    <cellStyle name="Normal 19" xfId="5700"/>
    <cellStyle name="Normal 19 2" xfId="5701"/>
    <cellStyle name="Normal 19 2 2" xfId="25520"/>
    <cellStyle name="Normal 19 3" xfId="5702"/>
    <cellStyle name="Normal 19 3 2" xfId="25521"/>
    <cellStyle name="Normal 19 4" xfId="5703"/>
    <cellStyle name="Normal 19 4 2" xfId="25522"/>
    <cellStyle name="Normal 19 5" xfId="5704"/>
    <cellStyle name="Normal 19 5 2" xfId="25523"/>
    <cellStyle name="Normal 19 6" xfId="5705"/>
    <cellStyle name="Normal 19 6 2" xfId="25524"/>
    <cellStyle name="Normal 19 7" xfId="25519"/>
    <cellStyle name="Normal 19_4F" xfId="20410"/>
    <cellStyle name="Normal 2" xfId="9"/>
    <cellStyle name="Normal 2 10" xfId="20411"/>
    <cellStyle name="Normal 2 2" xfId="11"/>
    <cellStyle name="Normal 2 2 10" xfId="6088"/>
    <cellStyle name="Normal 2 2 11" xfId="20412"/>
    <cellStyle name="Normal 2 2 2" xfId="95"/>
    <cellStyle name="Normal 2 2 2 2" xfId="6084"/>
    <cellStyle name="Normal 2 2 2_4F" xfId="20413"/>
    <cellStyle name="Normal 2 2 3" xfId="96"/>
    <cellStyle name="Normal 2 2 3 2" xfId="20415"/>
    <cellStyle name="Normal 2 2 3 3" xfId="20416"/>
    <cellStyle name="Normal 2 2 3_4F" xfId="20414"/>
    <cellStyle name="Normal 2 2 4" xfId="97"/>
    <cellStyle name="Normal 2 2 4 2" xfId="20418"/>
    <cellStyle name="Normal 2 2 4 3" xfId="20419"/>
    <cellStyle name="Normal 2 2 4_4F" xfId="20417"/>
    <cellStyle name="Normal 2 2 5" xfId="98"/>
    <cellStyle name="Normal 2 2 5 2" xfId="20421"/>
    <cellStyle name="Normal 2 2 5 3" xfId="20422"/>
    <cellStyle name="Normal 2 2 5_4F" xfId="20420"/>
    <cellStyle name="Normal 2 2 6" xfId="99"/>
    <cellStyle name="Normal 2 2 6 2" xfId="20424"/>
    <cellStyle name="Normal 2 2 6 3" xfId="20425"/>
    <cellStyle name="Normal 2 2 6_4F" xfId="20423"/>
    <cellStyle name="Normal 2 2 7" xfId="20426"/>
    <cellStyle name="Normal 2 2 7 2" xfId="20427"/>
    <cellStyle name="Normal 2 2 8" xfId="20428"/>
    <cellStyle name="Normal 2 2 9" xfId="20429"/>
    <cellStyle name="Normal 2 2_2A" xfId="94"/>
    <cellStyle name="Normal 2 3" xfId="100"/>
    <cellStyle name="Normal 2 3 2" xfId="101"/>
    <cellStyle name="Normal 2 3 3" xfId="204"/>
    <cellStyle name="Normal 2 3_4F" xfId="20430"/>
    <cellStyle name="Normal 2 4" xfId="102"/>
    <cellStyle name="Normal 2 4 2" xfId="103"/>
    <cellStyle name="Normal 2 4 2 2" xfId="5707"/>
    <cellStyle name="Normal 2 4 2_4F" xfId="20432"/>
    <cellStyle name="Normal 2 4 3" xfId="5708"/>
    <cellStyle name="Normal 2 4 4" xfId="12658"/>
    <cellStyle name="Normal 2 4 5" xfId="5706"/>
    <cellStyle name="Normal 2 4_4F" xfId="20431"/>
    <cellStyle name="Normal 2 5" xfId="104"/>
    <cellStyle name="Normal 2 5 2" xfId="20434"/>
    <cellStyle name="Normal 2 5 2 2" xfId="20435"/>
    <cellStyle name="Normal 2 5 3" xfId="20436"/>
    <cellStyle name="Normal 2 5_4F" xfId="20433"/>
    <cellStyle name="Normal 2 6" xfId="105"/>
    <cellStyle name="Normal 2 6 2" xfId="20438"/>
    <cellStyle name="Normal 2 6 3" xfId="20439"/>
    <cellStyle name="Normal 2 6_4F" xfId="20437"/>
    <cellStyle name="Normal 2 7" xfId="106"/>
    <cellStyle name="Normal 2 7 2" xfId="6079"/>
    <cellStyle name="Normal 2 7 2 2" xfId="20441"/>
    <cellStyle name="Normal 2 7 2_4F" xfId="20440"/>
    <cellStyle name="Normal 2 7 3" xfId="20442"/>
    <cellStyle name="Normal 2 7_2A" xfId="12682"/>
    <cellStyle name="Normal 2 8" xfId="107"/>
    <cellStyle name="Normal 2 8 2" xfId="20444"/>
    <cellStyle name="Normal 2 8 3" xfId="20445"/>
    <cellStyle name="Normal 2 8_4F" xfId="20443"/>
    <cellStyle name="Normal 2 9" xfId="20446"/>
    <cellStyle name="Normal 2 9 2" xfId="20447"/>
    <cellStyle name="Normal 2_2A" xfId="93"/>
    <cellStyle name="Normal 20" xfId="5709"/>
    <cellStyle name="Normal 20 2" xfId="25525"/>
    <cellStyle name="Normal 21" xfId="5710"/>
    <cellStyle name="Normal 21 2" xfId="25526"/>
    <cellStyle name="Normal 22" xfId="5711"/>
    <cellStyle name="Normal 22 2" xfId="25527"/>
    <cellStyle name="Normal 23" xfId="5712"/>
    <cellStyle name="Normal 23 2" xfId="25528"/>
    <cellStyle name="Normal 24" xfId="5713"/>
    <cellStyle name="Normal 24 2" xfId="25529"/>
    <cellStyle name="Normal 25" xfId="5714"/>
    <cellStyle name="Normal 25 2" xfId="25530"/>
    <cellStyle name="Normal 26" xfId="5715"/>
    <cellStyle name="Normal 26 2" xfId="25531"/>
    <cellStyle name="Normal 27" xfId="5716"/>
    <cellStyle name="Normal 27 2" xfId="25532"/>
    <cellStyle name="Normal 28" xfId="5717"/>
    <cellStyle name="Normal 28 2" xfId="25533"/>
    <cellStyle name="Normal 29" xfId="6086"/>
    <cellStyle name="Normal 3" xfId="6"/>
    <cellStyle name="Normal 3 2" xfId="254"/>
    <cellStyle name="Normal 3 2 2" xfId="20450"/>
    <cellStyle name="Normal 3 2_4F" xfId="20449"/>
    <cellStyle name="Normal 3 3" xfId="5015"/>
    <cellStyle name="Normal 3 4" xfId="20451"/>
    <cellStyle name="Normal 3_4F" xfId="20448"/>
    <cellStyle name="Normal 30" xfId="6090"/>
    <cellStyle name="Normal 30 2" xfId="25882"/>
    <cellStyle name="Normal 31" xfId="6093"/>
    <cellStyle name="Normal 31 2" xfId="25885"/>
    <cellStyle name="Normal 32" xfId="6094"/>
    <cellStyle name="Normal 32 2" xfId="25886"/>
    <cellStyle name="Normal 33" xfId="201"/>
    <cellStyle name="Normal 34" xfId="20452"/>
    <cellStyle name="Normal 35" xfId="5718"/>
    <cellStyle name="Normal 35 2" xfId="25534"/>
    <cellStyle name="Normal 36" xfId="24811"/>
    <cellStyle name="Normal 4" xfId="8"/>
    <cellStyle name="Normal 4 2" xfId="109"/>
    <cellStyle name="Normal 4 2 2" xfId="4987"/>
    <cellStyle name="Normal 4 2_4F" xfId="20453"/>
    <cellStyle name="Normal 4 3" xfId="110"/>
    <cellStyle name="Normal 4 4" xfId="4979"/>
    <cellStyle name="Normal 4_2A" xfId="108"/>
    <cellStyle name="Normal 5" xfId="111"/>
    <cellStyle name="Normal 5 2" xfId="255"/>
    <cellStyle name="Normal 5 3" xfId="4974"/>
    <cellStyle name="Normal 5_4F" xfId="20454"/>
    <cellStyle name="Normal 50" xfId="6080"/>
    <cellStyle name="Normal 6" xfId="112"/>
    <cellStyle name="Normal 6 2" xfId="6081"/>
    <cellStyle name="Normal 6 3" xfId="4994"/>
    <cellStyle name="Normal 6_4F" xfId="20455"/>
    <cellStyle name="Normal 7" xfId="113"/>
    <cellStyle name="Normal 7 10" xfId="5719"/>
    <cellStyle name="Normal 7 10 2" xfId="25535"/>
    <cellStyle name="Normal 7 11" xfId="5720"/>
    <cellStyle name="Normal 7 11 2" xfId="25536"/>
    <cellStyle name="Normal 7 12" xfId="5006"/>
    <cellStyle name="Normal 7 13" xfId="203"/>
    <cellStyle name="Normal 7 14" xfId="20456"/>
    <cellStyle name="Normal 7 2" xfId="114"/>
    <cellStyle name="Normal 7 2 10" xfId="24813"/>
    <cellStyle name="Normal 7 2 2" xfId="115"/>
    <cellStyle name="Normal 7 2 2 2" xfId="396"/>
    <cellStyle name="Normal 7 2 2 2 2" xfId="20458"/>
    <cellStyle name="Normal 7 2 2 2 3" xfId="24818"/>
    <cellStyle name="Normal 7 2 2 2_4F" xfId="20457"/>
    <cellStyle name="Normal 7 2 2 3" xfId="273"/>
    <cellStyle name="Normal 7 2 2 4" xfId="20459"/>
    <cellStyle name="Normal 7 2 2 5" xfId="24815"/>
    <cellStyle name="Normal 7 2 2_2A" xfId="12685"/>
    <cellStyle name="Normal 7 2 3" xfId="116"/>
    <cellStyle name="Normal 7 2 3 2" xfId="360"/>
    <cellStyle name="Normal 7 2 3 2 2" xfId="20461"/>
    <cellStyle name="Normal 7 2 3 2_4F" xfId="20460"/>
    <cellStyle name="Normal 7 2 3 3" xfId="20462"/>
    <cellStyle name="Normal 7 2 3 4" xfId="24817"/>
    <cellStyle name="Normal 7 2 3 5" xfId="25891"/>
    <cellStyle name="Normal 7 2 3_2A" xfId="12686"/>
    <cellStyle name="Normal 7 2 4" xfId="117"/>
    <cellStyle name="Normal 7 2 4 2" xfId="322"/>
    <cellStyle name="Normal 7 2 4 2 2" xfId="20464"/>
    <cellStyle name="Normal 7 2 4 2_4F" xfId="20463"/>
    <cellStyle name="Normal 7 2 4 3" xfId="20465"/>
    <cellStyle name="Normal 7 2 4 4" xfId="24816"/>
    <cellStyle name="Normal 7 2 4 5" xfId="24822"/>
    <cellStyle name="Normal 7 2 4_2A" xfId="12687"/>
    <cellStyle name="Normal 7 2 5" xfId="118"/>
    <cellStyle name="Normal 7 2 5 2" xfId="5721"/>
    <cellStyle name="Normal 7 2 5 2 2" xfId="20467"/>
    <cellStyle name="Normal 7 2 5 2_4F" xfId="20466"/>
    <cellStyle name="Normal 7 2 5 3" xfId="20468"/>
    <cellStyle name="Normal 7 2 5 4" xfId="25537"/>
    <cellStyle name="Normal 7 2 5 5" xfId="25887"/>
    <cellStyle name="Normal 7 2 5_2A" xfId="12688"/>
    <cellStyle name="Normal 7 2 6" xfId="5722"/>
    <cellStyle name="Normal 7 2 6 2" xfId="20470"/>
    <cellStyle name="Normal 7 2 6 3" xfId="25538"/>
    <cellStyle name="Normal 7 2 6_4F" xfId="20469"/>
    <cellStyle name="Normal 7 2 7" xfId="5723"/>
    <cellStyle name="Normal 7 2 7 2" xfId="25539"/>
    <cellStyle name="Normal 7 2 8" xfId="206"/>
    <cellStyle name="Normal 7 2 9" xfId="20471"/>
    <cellStyle name="Normal 7 2_2A" xfId="12684"/>
    <cellStyle name="Normal 7 3" xfId="119"/>
    <cellStyle name="Normal 7 3 10" xfId="25540"/>
    <cellStyle name="Normal 7 3 2" xfId="5725"/>
    <cellStyle name="Normal 7 3 2 2" xfId="20473"/>
    <cellStyle name="Normal 7 3 2 3" xfId="25541"/>
    <cellStyle name="Normal 7 3 2_4F" xfId="20472"/>
    <cellStyle name="Normal 7 3 3" xfId="5726"/>
    <cellStyle name="Normal 7 3 3 2" xfId="25542"/>
    <cellStyle name="Normal 7 3 4" xfId="5727"/>
    <cellStyle name="Normal 7 3 4 2" xfId="25543"/>
    <cellStyle name="Normal 7 3 5" xfId="5728"/>
    <cellStyle name="Normal 7 3 5 2" xfId="25544"/>
    <cellStyle name="Normal 7 3 6" xfId="5729"/>
    <cellStyle name="Normal 7 3 6 2" xfId="25545"/>
    <cellStyle name="Normal 7 3 7" xfId="5730"/>
    <cellStyle name="Normal 7 3 7 2" xfId="25546"/>
    <cellStyle name="Normal 7 3 8" xfId="5724"/>
    <cellStyle name="Normal 7 3 9" xfId="20474"/>
    <cellStyle name="Normal 7 3_2A" xfId="12689"/>
    <cellStyle name="Normal 7 4" xfId="120"/>
    <cellStyle name="Normal 7 4 10" xfId="25547"/>
    <cellStyle name="Normal 7 4 2" xfId="5732"/>
    <cellStyle name="Normal 7 4 2 2" xfId="20476"/>
    <cellStyle name="Normal 7 4 2 3" xfId="25548"/>
    <cellStyle name="Normal 7 4 2_4F" xfId="20475"/>
    <cellStyle name="Normal 7 4 3" xfId="5733"/>
    <cellStyle name="Normal 7 4 3 2" xfId="25549"/>
    <cellStyle name="Normal 7 4 4" xfId="5734"/>
    <cellStyle name="Normal 7 4 4 2" xfId="25550"/>
    <cellStyle name="Normal 7 4 5" xfId="5735"/>
    <cellStyle name="Normal 7 4 5 2" xfId="25551"/>
    <cellStyle name="Normal 7 4 6" xfId="5736"/>
    <cellStyle name="Normal 7 4 6 2" xfId="25552"/>
    <cellStyle name="Normal 7 4 7" xfId="5737"/>
    <cellStyle name="Normal 7 4 7 2" xfId="25553"/>
    <cellStyle name="Normal 7 4 8" xfId="5731"/>
    <cellStyle name="Normal 7 4 9" xfId="20477"/>
    <cellStyle name="Normal 7 4_2A" xfId="12690"/>
    <cellStyle name="Normal 7 5" xfId="121"/>
    <cellStyle name="Normal 7 5 10" xfId="25554"/>
    <cellStyle name="Normal 7 5 2" xfId="5739"/>
    <cellStyle name="Normal 7 5 2 2" xfId="20479"/>
    <cellStyle name="Normal 7 5 2 3" xfId="25555"/>
    <cellStyle name="Normal 7 5 2_4F" xfId="20478"/>
    <cellStyle name="Normal 7 5 3" xfId="5740"/>
    <cellStyle name="Normal 7 5 3 2" xfId="25556"/>
    <cellStyle name="Normal 7 5 4" xfId="5741"/>
    <cellStyle name="Normal 7 5 4 2" xfId="25557"/>
    <cellStyle name="Normal 7 5 5" xfId="5742"/>
    <cellStyle name="Normal 7 5 5 2" xfId="25558"/>
    <cellStyle name="Normal 7 5 6" xfId="5743"/>
    <cellStyle name="Normal 7 5 6 2" xfId="25559"/>
    <cellStyle name="Normal 7 5 7" xfId="5744"/>
    <cellStyle name="Normal 7 5 7 2" xfId="25560"/>
    <cellStyle name="Normal 7 5 8" xfId="5738"/>
    <cellStyle name="Normal 7 5 9" xfId="20480"/>
    <cellStyle name="Normal 7 5_2A" xfId="12691"/>
    <cellStyle name="Normal 7 6" xfId="122"/>
    <cellStyle name="Normal 7 6 2" xfId="5746"/>
    <cellStyle name="Normal 7 6 2 2" xfId="20482"/>
    <cellStyle name="Normal 7 6 2 3" xfId="25562"/>
    <cellStyle name="Normal 7 6 2_4F" xfId="20481"/>
    <cellStyle name="Normal 7 6 3" xfId="5747"/>
    <cellStyle name="Normal 7 6 3 2" xfId="25563"/>
    <cellStyle name="Normal 7 6 4" xfId="5748"/>
    <cellStyle name="Normal 7 6 4 2" xfId="25564"/>
    <cellStyle name="Normal 7 6 5" xfId="5749"/>
    <cellStyle name="Normal 7 6 5 2" xfId="25565"/>
    <cellStyle name="Normal 7 6 6" xfId="5750"/>
    <cellStyle name="Normal 7 6 6 2" xfId="25566"/>
    <cellStyle name="Normal 7 6 7" xfId="5745"/>
    <cellStyle name="Normal 7 6 8" xfId="20483"/>
    <cellStyle name="Normal 7 6 9" xfId="25561"/>
    <cellStyle name="Normal 7 6_2A" xfId="12692"/>
    <cellStyle name="Normal 7 7" xfId="5751"/>
    <cellStyle name="Normal 7 7 2" xfId="20485"/>
    <cellStyle name="Normal 7 7 3" xfId="25567"/>
    <cellStyle name="Normal 7 7_4F" xfId="20484"/>
    <cellStyle name="Normal 7 8" xfId="5752"/>
    <cellStyle name="Normal 7 8 2" xfId="25568"/>
    <cellStyle name="Normal 7 9" xfId="5753"/>
    <cellStyle name="Normal 7 9 2" xfId="25569"/>
    <cellStyle name="Normal 7_2A" xfId="12683"/>
    <cellStyle name="Normal 8" xfId="123"/>
    <cellStyle name="Normal 8 10" xfId="5754"/>
    <cellStyle name="Normal 8 10 2" xfId="25570"/>
    <cellStyle name="Normal 8 11" xfId="5755"/>
    <cellStyle name="Normal 8 11 2" xfId="25571"/>
    <cellStyle name="Normal 8 12" xfId="6092"/>
    <cellStyle name="Normal 8 12 2" xfId="25884"/>
    <cellStyle name="Normal 8 13" xfId="4996"/>
    <cellStyle name="Normal 8 14" xfId="24831"/>
    <cellStyle name="Normal 8 2" xfId="4997"/>
    <cellStyle name="Normal 8 2 2" xfId="4982"/>
    <cellStyle name="Normal 8 2 2 2" xfId="24824"/>
    <cellStyle name="Normal 8 2 3" xfId="5756"/>
    <cellStyle name="Normal 8 2 3 2" xfId="25572"/>
    <cellStyle name="Normal 8 2 4" xfId="5757"/>
    <cellStyle name="Normal 8 2 4 2" xfId="25573"/>
    <cellStyle name="Normal 8 2 5" xfId="5758"/>
    <cellStyle name="Normal 8 2 5 2" xfId="25574"/>
    <cellStyle name="Normal 8 2 6" xfId="5759"/>
    <cellStyle name="Normal 8 2 6 2" xfId="25575"/>
    <cellStyle name="Normal 8 2 7" xfId="5760"/>
    <cellStyle name="Normal 8 2 7 2" xfId="25576"/>
    <cellStyle name="Normal 8 2 8" xfId="24832"/>
    <cellStyle name="Normal 8 2_4F" xfId="20487"/>
    <cellStyle name="Normal 8 3" xfId="4989"/>
    <cellStyle name="Normal 8 3 2" xfId="5761"/>
    <cellStyle name="Normal 8 3 2 2" xfId="25577"/>
    <cellStyle name="Normal 8 3 3" xfId="5762"/>
    <cellStyle name="Normal 8 3 3 2" xfId="25578"/>
    <cellStyle name="Normal 8 3 4" xfId="5763"/>
    <cellStyle name="Normal 8 3 4 2" xfId="25579"/>
    <cellStyle name="Normal 8 3 5" xfId="5764"/>
    <cellStyle name="Normal 8 3 5 2" xfId="25580"/>
    <cellStyle name="Normal 8 3 6" xfId="5765"/>
    <cellStyle name="Normal 8 3 6 2" xfId="25581"/>
    <cellStyle name="Normal 8 3 7" xfId="5766"/>
    <cellStyle name="Normal 8 3 7 2" xfId="25582"/>
    <cellStyle name="Normal 8 3 8" xfId="24826"/>
    <cellStyle name="Normal 8 3_4F" xfId="20488"/>
    <cellStyle name="Normal 8 4" xfId="5767"/>
    <cellStyle name="Normal 8 4 2" xfId="5768"/>
    <cellStyle name="Normal 8 4 2 2" xfId="25584"/>
    <cellStyle name="Normal 8 4 3" xfId="5769"/>
    <cellStyle name="Normal 8 4 3 2" xfId="25585"/>
    <cellStyle name="Normal 8 4 4" xfId="5770"/>
    <cellStyle name="Normal 8 4 4 2" xfId="25586"/>
    <cellStyle name="Normal 8 4 5" xfId="5771"/>
    <cellStyle name="Normal 8 4 5 2" xfId="25587"/>
    <cellStyle name="Normal 8 4 6" xfId="5772"/>
    <cellStyle name="Normal 8 4 6 2" xfId="25588"/>
    <cellStyle name="Normal 8 4 7" xfId="5773"/>
    <cellStyle name="Normal 8 4 7 2" xfId="25589"/>
    <cellStyle name="Normal 8 4 8" xfId="25583"/>
    <cellStyle name="Normal 8 4_4F" xfId="20489"/>
    <cellStyle name="Normal 8 5" xfId="5774"/>
    <cellStyle name="Normal 8 5 2" xfId="5775"/>
    <cellStyle name="Normal 8 5 2 2" xfId="25591"/>
    <cellStyle name="Normal 8 5 3" xfId="5776"/>
    <cellStyle name="Normal 8 5 3 2" xfId="25592"/>
    <cellStyle name="Normal 8 5 4" xfId="5777"/>
    <cellStyle name="Normal 8 5 4 2" xfId="25593"/>
    <cellStyle name="Normal 8 5 5" xfId="5778"/>
    <cellStyle name="Normal 8 5 5 2" xfId="25594"/>
    <cellStyle name="Normal 8 5 6" xfId="5779"/>
    <cellStyle name="Normal 8 5 6 2" xfId="25595"/>
    <cellStyle name="Normal 8 5 7" xfId="5780"/>
    <cellStyle name="Normal 8 5 7 2" xfId="25596"/>
    <cellStyle name="Normal 8 5 8" xfId="25590"/>
    <cellStyle name="Normal 8 5_4F" xfId="20490"/>
    <cellStyle name="Normal 8 6" xfId="5781"/>
    <cellStyle name="Normal 8 6 2" xfId="5782"/>
    <cellStyle name="Normal 8 6 2 2" xfId="25598"/>
    <cellStyle name="Normal 8 6 3" xfId="5783"/>
    <cellStyle name="Normal 8 6 3 2" xfId="25599"/>
    <cellStyle name="Normal 8 6 4" xfId="5784"/>
    <cellStyle name="Normal 8 6 4 2" xfId="25600"/>
    <cellStyle name="Normal 8 6 5" xfId="5785"/>
    <cellStyle name="Normal 8 6 5 2" xfId="25601"/>
    <cellStyle name="Normal 8 6 6" xfId="5786"/>
    <cellStyle name="Normal 8 6 6 2" xfId="25602"/>
    <cellStyle name="Normal 8 6 7" xfId="25597"/>
    <cellStyle name="Normal 8 6_4F" xfId="20491"/>
    <cellStyle name="Normal 8 7" xfId="5787"/>
    <cellStyle name="Normal 8 7 2" xfId="25603"/>
    <cellStyle name="Normal 8 8" xfId="5788"/>
    <cellStyle name="Normal 8 8 2" xfId="25604"/>
    <cellStyle name="Normal 8 9" xfId="5789"/>
    <cellStyle name="Normal 8 9 2" xfId="25605"/>
    <cellStyle name="Normal 8_4F" xfId="20486"/>
    <cellStyle name="Normal 9" xfId="124"/>
    <cellStyle name="Normal 9 10" xfId="5790"/>
    <cellStyle name="Normal 9 10 2" xfId="25606"/>
    <cellStyle name="Normal 9 11" xfId="5791"/>
    <cellStyle name="Normal 9 11 2" xfId="25607"/>
    <cellStyle name="Normal 9 12" xfId="5004"/>
    <cellStyle name="Normal 9 13" xfId="20492"/>
    <cellStyle name="Normal 9 14" xfId="24837"/>
    <cellStyle name="Normal 9 2" xfId="125"/>
    <cellStyle name="Normal 9 2 10" xfId="25608"/>
    <cellStyle name="Normal 9 2 2" xfId="5793"/>
    <cellStyle name="Normal 9 2 2 2" xfId="20494"/>
    <cellStyle name="Normal 9 2 2 3" xfId="25609"/>
    <cellStyle name="Normal 9 2 2_4F" xfId="20493"/>
    <cellStyle name="Normal 9 2 3" xfId="5794"/>
    <cellStyle name="Normal 9 2 3 2" xfId="25610"/>
    <cellStyle name="Normal 9 2 4" xfId="5795"/>
    <cellStyle name="Normal 9 2 4 2" xfId="25611"/>
    <cellStyle name="Normal 9 2 5" xfId="5796"/>
    <cellStyle name="Normal 9 2 5 2" xfId="25612"/>
    <cellStyle name="Normal 9 2 6" xfId="5797"/>
    <cellStyle name="Normal 9 2 6 2" xfId="25613"/>
    <cellStyle name="Normal 9 2 7" xfId="5798"/>
    <cellStyle name="Normal 9 2 7 2" xfId="25614"/>
    <cellStyle name="Normal 9 2 8" xfId="5792"/>
    <cellStyle name="Normal 9 2 9" xfId="20495"/>
    <cellStyle name="Normal 9 2_2A" xfId="12694"/>
    <cellStyle name="Normal 9 3" xfId="126"/>
    <cellStyle name="Normal 9 3 10" xfId="25615"/>
    <cellStyle name="Normal 9 3 2" xfId="5800"/>
    <cellStyle name="Normal 9 3 2 2" xfId="20497"/>
    <cellStyle name="Normal 9 3 2 3" xfId="25616"/>
    <cellStyle name="Normal 9 3 2_4F" xfId="20496"/>
    <cellStyle name="Normal 9 3 3" xfId="5801"/>
    <cellStyle name="Normal 9 3 3 2" xfId="25617"/>
    <cellStyle name="Normal 9 3 4" xfId="5802"/>
    <cellStyle name="Normal 9 3 4 2" xfId="25618"/>
    <cellStyle name="Normal 9 3 5" xfId="5803"/>
    <cellStyle name="Normal 9 3 5 2" xfId="25619"/>
    <cellStyle name="Normal 9 3 6" xfId="5804"/>
    <cellStyle name="Normal 9 3 6 2" xfId="25620"/>
    <cellStyle name="Normal 9 3 7" xfId="5805"/>
    <cellStyle name="Normal 9 3 7 2" xfId="25621"/>
    <cellStyle name="Normal 9 3 8" xfId="5799"/>
    <cellStyle name="Normal 9 3 9" xfId="20498"/>
    <cellStyle name="Normal 9 3_2A" xfId="12695"/>
    <cellStyle name="Normal 9 4" xfId="127"/>
    <cellStyle name="Normal 9 4 10" xfId="25622"/>
    <cellStyle name="Normal 9 4 2" xfId="5807"/>
    <cellStyle name="Normal 9 4 2 2" xfId="20500"/>
    <cellStyle name="Normal 9 4 2 3" xfId="25623"/>
    <cellStyle name="Normal 9 4 2_4F" xfId="20499"/>
    <cellStyle name="Normal 9 4 3" xfId="5808"/>
    <cellStyle name="Normal 9 4 3 2" xfId="25624"/>
    <cellStyle name="Normal 9 4 4" xfId="5809"/>
    <cellStyle name="Normal 9 4 4 2" xfId="25625"/>
    <cellStyle name="Normal 9 4 5" xfId="5810"/>
    <cellStyle name="Normal 9 4 5 2" xfId="25626"/>
    <cellStyle name="Normal 9 4 6" xfId="5811"/>
    <cellStyle name="Normal 9 4 6 2" xfId="25627"/>
    <cellStyle name="Normal 9 4 7" xfId="5812"/>
    <cellStyle name="Normal 9 4 7 2" xfId="25628"/>
    <cellStyle name="Normal 9 4 8" xfId="5806"/>
    <cellStyle name="Normal 9 4 9" xfId="20501"/>
    <cellStyle name="Normal 9 4_2A" xfId="12696"/>
    <cellStyle name="Normal 9 5" xfId="128"/>
    <cellStyle name="Normal 9 5 10" xfId="25629"/>
    <cellStyle name="Normal 9 5 2" xfId="5814"/>
    <cellStyle name="Normal 9 5 2 2" xfId="20503"/>
    <cellStyle name="Normal 9 5 2 3" xfId="25630"/>
    <cellStyle name="Normal 9 5 2_4F" xfId="20502"/>
    <cellStyle name="Normal 9 5 3" xfId="5815"/>
    <cellStyle name="Normal 9 5 3 2" xfId="25631"/>
    <cellStyle name="Normal 9 5 4" xfId="5816"/>
    <cellStyle name="Normal 9 5 4 2" xfId="25632"/>
    <cellStyle name="Normal 9 5 5" xfId="5817"/>
    <cellStyle name="Normal 9 5 5 2" xfId="25633"/>
    <cellStyle name="Normal 9 5 6" xfId="5818"/>
    <cellStyle name="Normal 9 5 6 2" xfId="25634"/>
    <cellStyle name="Normal 9 5 7" xfId="5819"/>
    <cellStyle name="Normal 9 5 7 2" xfId="25635"/>
    <cellStyle name="Normal 9 5 8" xfId="5813"/>
    <cellStyle name="Normal 9 5 9" xfId="20504"/>
    <cellStyle name="Normal 9 5_2A" xfId="12697"/>
    <cellStyle name="Normal 9 6" xfId="5820"/>
    <cellStyle name="Normal 9 6 2" xfId="5821"/>
    <cellStyle name="Normal 9 6 2 2" xfId="25637"/>
    <cellStyle name="Normal 9 6 3" xfId="5822"/>
    <cellStyle name="Normal 9 6 3 2" xfId="25638"/>
    <cellStyle name="Normal 9 6 4" xfId="5823"/>
    <cellStyle name="Normal 9 6 4 2" xfId="25639"/>
    <cellStyle name="Normal 9 6 5" xfId="5824"/>
    <cellStyle name="Normal 9 6 5 2" xfId="25640"/>
    <cellStyle name="Normal 9 6 6" xfId="5825"/>
    <cellStyle name="Normal 9 6 6 2" xfId="25641"/>
    <cellStyle name="Normal 9 6 7" xfId="20506"/>
    <cellStyle name="Normal 9 6 8" xfId="25636"/>
    <cellStyle name="Normal 9 6_4F" xfId="20505"/>
    <cellStyle name="Normal 9 7" xfId="5826"/>
    <cellStyle name="Normal 9 7 2" xfId="25642"/>
    <cellStyle name="Normal 9 8" xfId="5827"/>
    <cellStyle name="Normal 9 8 2" xfId="25643"/>
    <cellStyle name="Normal 9 9" xfId="5828"/>
    <cellStyle name="Normal 9 9 2" xfId="25644"/>
    <cellStyle name="Normal 9_2A" xfId="12693"/>
    <cellStyle name="Note 10" xfId="129"/>
    <cellStyle name="Note 10 10" xfId="20508"/>
    <cellStyle name="Note 10 11" xfId="20509"/>
    <cellStyle name="Note 10 12" xfId="20510"/>
    <cellStyle name="Note 10 13" xfId="20511"/>
    <cellStyle name="Note 10 14" xfId="20512"/>
    <cellStyle name="Note 10 2" xfId="20513"/>
    <cellStyle name="Note 10 2 10" xfId="20514"/>
    <cellStyle name="Note 10 2 2" xfId="20515"/>
    <cellStyle name="Note 10 2 3" xfId="20516"/>
    <cellStyle name="Note 10 2 4" xfId="20517"/>
    <cellStyle name="Note 10 2 5" xfId="20518"/>
    <cellStyle name="Note 10 2 6" xfId="20519"/>
    <cellStyle name="Note 10 2 7" xfId="20520"/>
    <cellStyle name="Note 10 2 8" xfId="20521"/>
    <cellStyle name="Note 10 2 9" xfId="20522"/>
    <cellStyle name="Note 10 3" xfId="20523"/>
    <cellStyle name="Note 10 3 10" xfId="20524"/>
    <cellStyle name="Note 10 3 2" xfId="20525"/>
    <cellStyle name="Note 10 3 3" xfId="20526"/>
    <cellStyle name="Note 10 3 4" xfId="20527"/>
    <cellStyle name="Note 10 3 5" xfId="20528"/>
    <cellStyle name="Note 10 3 6" xfId="20529"/>
    <cellStyle name="Note 10 3 7" xfId="20530"/>
    <cellStyle name="Note 10 3 8" xfId="20531"/>
    <cellStyle name="Note 10 3 9" xfId="20532"/>
    <cellStyle name="Note 10 4" xfId="20533"/>
    <cellStyle name="Note 10 5" xfId="20534"/>
    <cellStyle name="Note 10 6" xfId="20535"/>
    <cellStyle name="Note 10 7" xfId="20536"/>
    <cellStyle name="Note 10 8" xfId="20537"/>
    <cellStyle name="Note 10 9" xfId="20538"/>
    <cellStyle name="Note 10_4F" xfId="20507"/>
    <cellStyle name="Note 11" xfId="130"/>
    <cellStyle name="Note 11 10" xfId="20540"/>
    <cellStyle name="Note 11 11" xfId="20541"/>
    <cellStyle name="Note 11 12" xfId="20542"/>
    <cellStyle name="Note 11 13" xfId="20543"/>
    <cellStyle name="Note 11 14" xfId="20544"/>
    <cellStyle name="Note 11 2" xfId="20545"/>
    <cellStyle name="Note 11 2 10" xfId="20546"/>
    <cellStyle name="Note 11 2 2" xfId="20547"/>
    <cellStyle name="Note 11 2 3" xfId="20548"/>
    <cellStyle name="Note 11 2 4" xfId="20549"/>
    <cellStyle name="Note 11 2 5" xfId="20550"/>
    <cellStyle name="Note 11 2 6" xfId="20551"/>
    <cellStyle name="Note 11 2 7" xfId="20552"/>
    <cellStyle name="Note 11 2 8" xfId="20553"/>
    <cellStyle name="Note 11 2 9" xfId="20554"/>
    <cellStyle name="Note 11 3" xfId="20555"/>
    <cellStyle name="Note 11 3 10" xfId="20556"/>
    <cellStyle name="Note 11 3 2" xfId="20557"/>
    <cellStyle name="Note 11 3 3" xfId="20558"/>
    <cellStyle name="Note 11 3 4" xfId="20559"/>
    <cellStyle name="Note 11 3 5" xfId="20560"/>
    <cellStyle name="Note 11 3 6" xfId="20561"/>
    <cellStyle name="Note 11 3 7" xfId="20562"/>
    <cellStyle name="Note 11 3 8" xfId="20563"/>
    <cellStyle name="Note 11 3 9" xfId="20564"/>
    <cellStyle name="Note 11 4" xfId="20565"/>
    <cellStyle name="Note 11 5" xfId="20566"/>
    <cellStyle name="Note 11 6" xfId="20567"/>
    <cellStyle name="Note 11 7" xfId="20568"/>
    <cellStyle name="Note 11 8" xfId="20569"/>
    <cellStyle name="Note 11 9" xfId="20570"/>
    <cellStyle name="Note 11_4F" xfId="20539"/>
    <cellStyle name="Note 12" xfId="131"/>
    <cellStyle name="Note 12 10" xfId="20572"/>
    <cellStyle name="Note 12 11" xfId="20573"/>
    <cellStyle name="Note 12 12" xfId="20574"/>
    <cellStyle name="Note 12 13" xfId="20575"/>
    <cellStyle name="Note 12 14" xfId="20576"/>
    <cellStyle name="Note 12 2" xfId="20577"/>
    <cellStyle name="Note 12 2 10" xfId="20578"/>
    <cellStyle name="Note 12 2 2" xfId="20579"/>
    <cellStyle name="Note 12 2 3" xfId="20580"/>
    <cellStyle name="Note 12 2 4" xfId="20581"/>
    <cellStyle name="Note 12 2 5" xfId="20582"/>
    <cellStyle name="Note 12 2 6" xfId="20583"/>
    <cellStyle name="Note 12 2 7" xfId="20584"/>
    <cellStyle name="Note 12 2 8" xfId="20585"/>
    <cellStyle name="Note 12 2 9" xfId="20586"/>
    <cellStyle name="Note 12 3" xfId="20587"/>
    <cellStyle name="Note 12 3 10" xfId="20588"/>
    <cellStyle name="Note 12 3 2" xfId="20589"/>
    <cellStyle name="Note 12 3 3" xfId="20590"/>
    <cellStyle name="Note 12 3 4" xfId="20591"/>
    <cellStyle name="Note 12 3 5" xfId="20592"/>
    <cellStyle name="Note 12 3 6" xfId="20593"/>
    <cellStyle name="Note 12 3 7" xfId="20594"/>
    <cellStyle name="Note 12 3 8" xfId="20595"/>
    <cellStyle name="Note 12 3 9" xfId="20596"/>
    <cellStyle name="Note 12 4" xfId="20597"/>
    <cellStyle name="Note 12 5" xfId="20598"/>
    <cellStyle name="Note 12 6" xfId="20599"/>
    <cellStyle name="Note 12 7" xfId="20600"/>
    <cellStyle name="Note 12 8" xfId="20601"/>
    <cellStyle name="Note 12 9" xfId="20602"/>
    <cellStyle name="Note 12_4F" xfId="20571"/>
    <cellStyle name="Note 13" xfId="132"/>
    <cellStyle name="Note 13 10" xfId="20604"/>
    <cellStyle name="Note 13 11" xfId="20605"/>
    <cellStyle name="Note 13 12" xfId="20606"/>
    <cellStyle name="Note 13 13" xfId="20607"/>
    <cellStyle name="Note 13 14" xfId="20608"/>
    <cellStyle name="Note 13 2" xfId="20609"/>
    <cellStyle name="Note 13 2 10" xfId="20610"/>
    <cellStyle name="Note 13 2 2" xfId="20611"/>
    <cellStyle name="Note 13 2 3" xfId="20612"/>
    <cellStyle name="Note 13 2 4" xfId="20613"/>
    <cellStyle name="Note 13 2 5" xfId="20614"/>
    <cellStyle name="Note 13 2 6" xfId="20615"/>
    <cellStyle name="Note 13 2 7" xfId="20616"/>
    <cellStyle name="Note 13 2 8" xfId="20617"/>
    <cellStyle name="Note 13 2 9" xfId="20618"/>
    <cellStyle name="Note 13 3" xfId="20619"/>
    <cellStyle name="Note 13 3 10" xfId="20620"/>
    <cellStyle name="Note 13 3 2" xfId="20621"/>
    <cellStyle name="Note 13 3 3" xfId="20622"/>
    <cellStyle name="Note 13 3 4" xfId="20623"/>
    <cellStyle name="Note 13 3 5" xfId="20624"/>
    <cellStyle name="Note 13 3 6" xfId="20625"/>
    <cellStyle name="Note 13 3 7" xfId="20626"/>
    <cellStyle name="Note 13 3 8" xfId="20627"/>
    <cellStyle name="Note 13 3 9" xfId="20628"/>
    <cellStyle name="Note 13 4" xfId="20629"/>
    <cellStyle name="Note 13 5" xfId="20630"/>
    <cellStyle name="Note 13 6" xfId="20631"/>
    <cellStyle name="Note 13 7" xfId="20632"/>
    <cellStyle name="Note 13 8" xfId="20633"/>
    <cellStyle name="Note 13 9" xfId="20634"/>
    <cellStyle name="Note 13_4F" xfId="20603"/>
    <cellStyle name="Note 14" xfId="133"/>
    <cellStyle name="Note 14 10" xfId="20636"/>
    <cellStyle name="Note 14 11" xfId="20637"/>
    <cellStyle name="Note 14 12" xfId="20638"/>
    <cellStyle name="Note 14 13" xfId="20639"/>
    <cellStyle name="Note 14 14" xfId="20640"/>
    <cellStyle name="Note 14 2" xfId="20641"/>
    <cellStyle name="Note 14 2 10" xfId="20642"/>
    <cellStyle name="Note 14 2 2" xfId="20643"/>
    <cellStyle name="Note 14 2 3" xfId="20644"/>
    <cellStyle name="Note 14 2 4" xfId="20645"/>
    <cellStyle name="Note 14 2 5" xfId="20646"/>
    <cellStyle name="Note 14 2 6" xfId="20647"/>
    <cellStyle name="Note 14 2 7" xfId="20648"/>
    <cellStyle name="Note 14 2 8" xfId="20649"/>
    <cellStyle name="Note 14 2 9" xfId="20650"/>
    <cellStyle name="Note 14 3" xfId="20651"/>
    <cellStyle name="Note 14 3 10" xfId="20652"/>
    <cellStyle name="Note 14 3 2" xfId="20653"/>
    <cellStyle name="Note 14 3 3" xfId="20654"/>
    <cellStyle name="Note 14 3 4" xfId="20655"/>
    <cellStyle name="Note 14 3 5" xfId="20656"/>
    <cellStyle name="Note 14 3 6" xfId="20657"/>
    <cellStyle name="Note 14 3 7" xfId="20658"/>
    <cellStyle name="Note 14 3 8" xfId="20659"/>
    <cellStyle name="Note 14 3 9" xfId="20660"/>
    <cellStyle name="Note 14 4" xfId="20661"/>
    <cellStyle name="Note 14 5" xfId="20662"/>
    <cellStyle name="Note 14 6" xfId="20663"/>
    <cellStyle name="Note 14 7" xfId="20664"/>
    <cellStyle name="Note 14 8" xfId="20665"/>
    <cellStyle name="Note 14 9" xfId="20666"/>
    <cellStyle name="Note 14_4F" xfId="20635"/>
    <cellStyle name="Note 15" xfId="134"/>
    <cellStyle name="Note 15 10" xfId="20668"/>
    <cellStyle name="Note 15 11" xfId="20669"/>
    <cellStyle name="Note 15 12" xfId="20670"/>
    <cellStyle name="Note 15 13" xfId="20671"/>
    <cellStyle name="Note 15 14" xfId="20672"/>
    <cellStyle name="Note 15 2" xfId="20673"/>
    <cellStyle name="Note 15 2 10" xfId="20674"/>
    <cellStyle name="Note 15 2 2" xfId="20675"/>
    <cellStyle name="Note 15 2 3" xfId="20676"/>
    <cellStyle name="Note 15 2 4" xfId="20677"/>
    <cellStyle name="Note 15 2 5" xfId="20678"/>
    <cellStyle name="Note 15 2 6" xfId="20679"/>
    <cellStyle name="Note 15 2 7" xfId="20680"/>
    <cellStyle name="Note 15 2 8" xfId="20681"/>
    <cellStyle name="Note 15 2 9" xfId="20682"/>
    <cellStyle name="Note 15 3" xfId="20683"/>
    <cellStyle name="Note 15 3 10" xfId="20684"/>
    <cellStyle name="Note 15 3 2" xfId="20685"/>
    <cellStyle name="Note 15 3 3" xfId="20686"/>
    <cellStyle name="Note 15 3 4" xfId="20687"/>
    <cellStyle name="Note 15 3 5" xfId="20688"/>
    <cellStyle name="Note 15 3 6" xfId="20689"/>
    <cellStyle name="Note 15 3 7" xfId="20690"/>
    <cellStyle name="Note 15 3 8" xfId="20691"/>
    <cellStyle name="Note 15 3 9" xfId="20692"/>
    <cellStyle name="Note 15 4" xfId="20693"/>
    <cellStyle name="Note 15 5" xfId="20694"/>
    <cellStyle name="Note 15 6" xfId="20695"/>
    <cellStyle name="Note 15 7" xfId="20696"/>
    <cellStyle name="Note 15 8" xfId="20697"/>
    <cellStyle name="Note 15 9" xfId="20698"/>
    <cellStyle name="Note 15_4F" xfId="20667"/>
    <cellStyle name="Note 16" xfId="20699"/>
    <cellStyle name="Note 2" xfId="135"/>
    <cellStyle name="Note 2 10" xfId="136"/>
    <cellStyle name="Note 2 10 10" xfId="20702"/>
    <cellStyle name="Note 2 10 11" xfId="20703"/>
    <cellStyle name="Note 2 10 12" xfId="20704"/>
    <cellStyle name="Note 2 10 13" xfId="20705"/>
    <cellStyle name="Note 2 10 14" xfId="20706"/>
    <cellStyle name="Note 2 10 15" xfId="20707"/>
    <cellStyle name="Note 2 10 16" xfId="20708"/>
    <cellStyle name="Note 2 10 17" xfId="20709"/>
    <cellStyle name="Note 2 10 18" xfId="20710"/>
    <cellStyle name="Note 2 10 19" xfId="20711"/>
    <cellStyle name="Note 2 10 2" xfId="648"/>
    <cellStyle name="Note 2 10 2 10" xfId="20713"/>
    <cellStyle name="Note 2 10 2 11" xfId="20714"/>
    <cellStyle name="Note 2 10 2 12" xfId="20715"/>
    <cellStyle name="Note 2 10 2 13" xfId="20716"/>
    <cellStyle name="Note 2 10 2 14" xfId="20717"/>
    <cellStyle name="Note 2 10 2 2" xfId="2334"/>
    <cellStyle name="Note 2 10 2 2 2" xfId="8678"/>
    <cellStyle name="Note 2 10 2 2 3" xfId="9604"/>
    <cellStyle name="Note 2 10 2 2_4F" xfId="20718"/>
    <cellStyle name="Note 2 10 2 3" xfId="3703"/>
    <cellStyle name="Note 2 10 2 3 2" xfId="11588"/>
    <cellStyle name="Note 2 10 2 3_4F" xfId="20719"/>
    <cellStyle name="Note 2 10 2 4" xfId="8488"/>
    <cellStyle name="Note 2 10 2 5" xfId="20720"/>
    <cellStyle name="Note 2 10 2 6" xfId="20721"/>
    <cellStyle name="Note 2 10 2 7" xfId="20722"/>
    <cellStyle name="Note 2 10 2 8" xfId="20723"/>
    <cellStyle name="Note 2 10 2 9" xfId="20724"/>
    <cellStyle name="Note 2 10 2_4F" xfId="20712"/>
    <cellStyle name="Note 2 10 20" xfId="20725"/>
    <cellStyle name="Note 2 10 3" xfId="924"/>
    <cellStyle name="Note 2 10 3 10" xfId="20727"/>
    <cellStyle name="Note 2 10 3 11" xfId="20728"/>
    <cellStyle name="Note 2 10 3 12" xfId="20729"/>
    <cellStyle name="Note 2 10 3 13" xfId="20730"/>
    <cellStyle name="Note 2 10 3 14" xfId="20731"/>
    <cellStyle name="Note 2 10 3 2" xfId="2601"/>
    <cellStyle name="Note 2 10 3 2 2" xfId="8943"/>
    <cellStyle name="Note 2 10 3 2 3" xfId="7283"/>
    <cellStyle name="Note 2 10 3 2_4F" xfId="20732"/>
    <cellStyle name="Note 2 10 3 3" xfId="3979"/>
    <cellStyle name="Note 2 10 3 3 2" xfId="12427"/>
    <cellStyle name="Note 2 10 3 3_4F" xfId="20733"/>
    <cellStyle name="Note 2 10 3 4" xfId="9911"/>
    <cellStyle name="Note 2 10 3 5" xfId="20734"/>
    <cellStyle name="Note 2 10 3 6" xfId="20735"/>
    <cellStyle name="Note 2 10 3 7" xfId="20736"/>
    <cellStyle name="Note 2 10 3 8" xfId="20737"/>
    <cellStyle name="Note 2 10 3 9" xfId="20738"/>
    <cellStyle name="Note 2 10 3_4F" xfId="20726"/>
    <cellStyle name="Note 2 10 4" xfId="1175"/>
    <cellStyle name="Note 2 10 4 2" xfId="2843"/>
    <cellStyle name="Note 2 10 4 2 2" xfId="9185"/>
    <cellStyle name="Note 2 10 4 2 3" xfId="7886"/>
    <cellStyle name="Note 2 10 4 2_4F" xfId="20740"/>
    <cellStyle name="Note 2 10 4 3" xfId="4230"/>
    <cellStyle name="Note 2 10 4 3 2" xfId="6625"/>
    <cellStyle name="Note 2 10 4 3_4F" xfId="20741"/>
    <cellStyle name="Note 2 10 4 4" xfId="8174"/>
    <cellStyle name="Note 2 10 4_4F" xfId="20739"/>
    <cellStyle name="Note 2 10 5" xfId="1430"/>
    <cellStyle name="Note 2 10 5 2" xfId="3086"/>
    <cellStyle name="Note 2 10 5 2 2" xfId="9427"/>
    <cellStyle name="Note 2 10 5 2 3" xfId="10310"/>
    <cellStyle name="Note 2 10 5 2_4F" xfId="20743"/>
    <cellStyle name="Note 2 10 5 3" xfId="4485"/>
    <cellStyle name="Note 2 10 5 3 2" xfId="10845"/>
    <cellStyle name="Note 2 10 5 3_4F" xfId="20744"/>
    <cellStyle name="Note 2 10 5 4" xfId="11852"/>
    <cellStyle name="Note 2 10 5_4F" xfId="20742"/>
    <cellStyle name="Note 2 10 6" xfId="1681"/>
    <cellStyle name="Note 2 10 6 2" xfId="3329"/>
    <cellStyle name="Note 2 10 6 2 2" xfId="9670"/>
    <cellStyle name="Note 2 10 6 2 3" xfId="11040"/>
    <cellStyle name="Note 2 10 6 2_4F" xfId="20746"/>
    <cellStyle name="Note 2 10 6 3" xfId="4736"/>
    <cellStyle name="Note 2 10 6 3 2" xfId="10080"/>
    <cellStyle name="Note 2 10 6 3_4F" xfId="20747"/>
    <cellStyle name="Note 2 10 6 4" xfId="11363"/>
    <cellStyle name="Note 2 10 6_4F" xfId="20745"/>
    <cellStyle name="Note 2 10 7" xfId="2075"/>
    <cellStyle name="Note 2 10 7 2" xfId="8423"/>
    <cellStyle name="Note 2 10 7 3" xfId="8016"/>
    <cellStyle name="Note 2 10 7_4F" xfId="20748"/>
    <cellStyle name="Note 2 10 8" xfId="3345"/>
    <cellStyle name="Note 2 10 8 2" xfId="7437"/>
    <cellStyle name="Note 2 10 8_4F" xfId="20749"/>
    <cellStyle name="Note 2 10 9" xfId="6560"/>
    <cellStyle name="Note 2 10_4F" xfId="20701"/>
    <cellStyle name="Note 2 11" xfId="137"/>
    <cellStyle name="Note 2 11 10" xfId="20751"/>
    <cellStyle name="Note 2 11 11" xfId="20752"/>
    <cellStyle name="Note 2 11 12" xfId="20753"/>
    <cellStyle name="Note 2 11 13" xfId="20754"/>
    <cellStyle name="Note 2 11 14" xfId="20755"/>
    <cellStyle name="Note 2 11 15" xfId="20756"/>
    <cellStyle name="Note 2 11 16" xfId="20757"/>
    <cellStyle name="Note 2 11 17" xfId="20758"/>
    <cellStyle name="Note 2 11 18" xfId="20759"/>
    <cellStyle name="Note 2 11 19" xfId="20760"/>
    <cellStyle name="Note 2 11 2" xfId="706"/>
    <cellStyle name="Note 2 11 2 10" xfId="20762"/>
    <cellStyle name="Note 2 11 2 11" xfId="20763"/>
    <cellStyle name="Note 2 11 2 12" xfId="20764"/>
    <cellStyle name="Note 2 11 2 13" xfId="20765"/>
    <cellStyle name="Note 2 11 2 14" xfId="20766"/>
    <cellStyle name="Note 2 11 2 2" xfId="2389"/>
    <cellStyle name="Note 2 11 2 2 2" xfId="8733"/>
    <cellStyle name="Note 2 11 2 2 3" xfId="12040"/>
    <cellStyle name="Note 2 11 2 2_4F" xfId="20767"/>
    <cellStyle name="Note 2 11 2 3" xfId="3761"/>
    <cellStyle name="Note 2 11 2 3 2" xfId="12070"/>
    <cellStyle name="Note 2 11 2 3_4F" xfId="20768"/>
    <cellStyle name="Note 2 11 2 4" xfId="12383"/>
    <cellStyle name="Note 2 11 2 5" xfId="20769"/>
    <cellStyle name="Note 2 11 2 6" xfId="20770"/>
    <cellStyle name="Note 2 11 2 7" xfId="20771"/>
    <cellStyle name="Note 2 11 2 8" xfId="20772"/>
    <cellStyle name="Note 2 11 2 9" xfId="20773"/>
    <cellStyle name="Note 2 11 2_4F" xfId="20761"/>
    <cellStyle name="Note 2 11 20" xfId="20774"/>
    <cellStyle name="Note 2 11 3" xfId="980"/>
    <cellStyle name="Note 2 11 3 10" xfId="20776"/>
    <cellStyle name="Note 2 11 3 11" xfId="20777"/>
    <cellStyle name="Note 2 11 3 12" xfId="20778"/>
    <cellStyle name="Note 2 11 3 13" xfId="20779"/>
    <cellStyle name="Note 2 11 3 14" xfId="20780"/>
    <cellStyle name="Note 2 11 3 2" xfId="2654"/>
    <cellStyle name="Note 2 11 3 2 2" xfId="8996"/>
    <cellStyle name="Note 2 11 3 2 3" xfId="10948"/>
    <cellStyle name="Note 2 11 3 2_4F" xfId="20781"/>
    <cellStyle name="Note 2 11 3 3" xfId="4035"/>
    <cellStyle name="Note 2 11 3 3 2" xfId="11745"/>
    <cellStyle name="Note 2 11 3 3_4F" xfId="20782"/>
    <cellStyle name="Note 2 11 3 4" xfId="11135"/>
    <cellStyle name="Note 2 11 3 5" xfId="20783"/>
    <cellStyle name="Note 2 11 3 6" xfId="20784"/>
    <cellStyle name="Note 2 11 3 7" xfId="20785"/>
    <cellStyle name="Note 2 11 3 8" xfId="20786"/>
    <cellStyle name="Note 2 11 3 9" xfId="20787"/>
    <cellStyle name="Note 2 11 3_4F" xfId="20775"/>
    <cellStyle name="Note 2 11 4" xfId="1230"/>
    <cellStyle name="Note 2 11 4 2" xfId="2895"/>
    <cellStyle name="Note 2 11 4 2 2" xfId="9237"/>
    <cellStyle name="Note 2 11 4 2 3" xfId="11402"/>
    <cellStyle name="Note 2 11 4 2_4F" xfId="20789"/>
    <cellStyle name="Note 2 11 4 3" xfId="4285"/>
    <cellStyle name="Note 2 11 4 3 2" xfId="7476"/>
    <cellStyle name="Note 2 11 4 3_4F" xfId="20790"/>
    <cellStyle name="Note 2 11 4 4" xfId="7633"/>
    <cellStyle name="Note 2 11 4_4F" xfId="20788"/>
    <cellStyle name="Note 2 11 5" xfId="1485"/>
    <cellStyle name="Note 2 11 5 2" xfId="3141"/>
    <cellStyle name="Note 2 11 5 2 2" xfId="9482"/>
    <cellStyle name="Note 2 11 5 2 3" xfId="11075"/>
    <cellStyle name="Note 2 11 5 2_4F" xfId="20792"/>
    <cellStyle name="Note 2 11 5 3" xfId="4540"/>
    <cellStyle name="Note 2 11 5 3 2" xfId="10314"/>
    <cellStyle name="Note 2 11 5 3_4F" xfId="20793"/>
    <cellStyle name="Note 2 11 5 4" xfId="11702"/>
    <cellStyle name="Note 2 11 5_4F" xfId="20791"/>
    <cellStyle name="Note 2 11 6" xfId="1736"/>
    <cellStyle name="Note 2 11 6 2" xfId="3382"/>
    <cellStyle name="Note 2 11 6 2 2" xfId="9722"/>
    <cellStyle name="Note 2 11 6 2 3" xfId="10353"/>
    <cellStyle name="Note 2 11 6 2_4F" xfId="20795"/>
    <cellStyle name="Note 2 11 6 3" xfId="4791"/>
    <cellStyle name="Note 2 11 6 3 2" xfId="11025"/>
    <cellStyle name="Note 2 11 6 3_4F" xfId="20796"/>
    <cellStyle name="Note 2 11 6 4" xfId="10045"/>
    <cellStyle name="Note 2 11 6_4F" xfId="20794"/>
    <cellStyle name="Note 2 11 7" xfId="2132"/>
    <cellStyle name="Note 2 11 7 2" xfId="8478"/>
    <cellStyle name="Note 2 11 7 3" xfId="6885"/>
    <cellStyle name="Note 2 11 7_4F" xfId="20797"/>
    <cellStyle name="Note 2 11 8" xfId="2145"/>
    <cellStyle name="Note 2 11 8 2" xfId="7812"/>
    <cellStyle name="Note 2 11 8_4F" xfId="20798"/>
    <cellStyle name="Note 2 11 9" xfId="8306"/>
    <cellStyle name="Note 2 11_4F" xfId="20750"/>
    <cellStyle name="Note 2 12" xfId="138"/>
    <cellStyle name="Note 2 12 10" xfId="20800"/>
    <cellStyle name="Note 2 12 11" xfId="20801"/>
    <cellStyle name="Note 2 12 12" xfId="20802"/>
    <cellStyle name="Note 2 12 13" xfId="20803"/>
    <cellStyle name="Note 2 12 14" xfId="20804"/>
    <cellStyle name="Note 2 12 15" xfId="20805"/>
    <cellStyle name="Note 2 12 16" xfId="20806"/>
    <cellStyle name="Note 2 12 17" xfId="20807"/>
    <cellStyle name="Note 2 12 18" xfId="20808"/>
    <cellStyle name="Note 2 12 19" xfId="20809"/>
    <cellStyle name="Note 2 12 2" xfId="638"/>
    <cellStyle name="Note 2 12 2 10" xfId="20811"/>
    <cellStyle name="Note 2 12 2 11" xfId="20812"/>
    <cellStyle name="Note 2 12 2 12" xfId="20813"/>
    <cellStyle name="Note 2 12 2 13" xfId="20814"/>
    <cellStyle name="Note 2 12 2 14" xfId="20815"/>
    <cellStyle name="Note 2 12 2 2" xfId="2325"/>
    <cellStyle name="Note 2 12 2 2 2" xfId="8669"/>
    <cellStyle name="Note 2 12 2 2 3" xfId="7531"/>
    <cellStyle name="Note 2 12 2 2_4F" xfId="20816"/>
    <cellStyle name="Note 2 12 2 3" xfId="3693"/>
    <cellStyle name="Note 2 12 2 3 2" xfId="10964"/>
    <cellStyle name="Note 2 12 2 3_4F" xfId="20817"/>
    <cellStyle name="Note 2 12 2 4" xfId="10660"/>
    <cellStyle name="Note 2 12 2 5" xfId="20818"/>
    <cellStyle name="Note 2 12 2 6" xfId="20819"/>
    <cellStyle name="Note 2 12 2 7" xfId="20820"/>
    <cellStyle name="Note 2 12 2 8" xfId="20821"/>
    <cellStyle name="Note 2 12 2 9" xfId="20822"/>
    <cellStyle name="Note 2 12 2_4F" xfId="20810"/>
    <cellStyle name="Note 2 12 20" xfId="20823"/>
    <cellStyle name="Note 2 12 3" xfId="913"/>
    <cellStyle name="Note 2 12 3 10" xfId="20825"/>
    <cellStyle name="Note 2 12 3 11" xfId="20826"/>
    <cellStyle name="Note 2 12 3 12" xfId="20827"/>
    <cellStyle name="Note 2 12 3 13" xfId="20828"/>
    <cellStyle name="Note 2 12 3 14" xfId="20829"/>
    <cellStyle name="Note 2 12 3 2" xfId="2591"/>
    <cellStyle name="Note 2 12 3 2 2" xfId="8933"/>
    <cellStyle name="Note 2 12 3 2 3" xfId="12249"/>
    <cellStyle name="Note 2 12 3 2_4F" xfId="20830"/>
    <cellStyle name="Note 2 12 3 3" xfId="3968"/>
    <cellStyle name="Note 2 12 3 3 2" xfId="6687"/>
    <cellStyle name="Note 2 12 3 3_4F" xfId="20831"/>
    <cellStyle name="Note 2 12 3 4" xfId="9861"/>
    <cellStyle name="Note 2 12 3 5" xfId="20832"/>
    <cellStyle name="Note 2 12 3 6" xfId="20833"/>
    <cellStyle name="Note 2 12 3 7" xfId="20834"/>
    <cellStyle name="Note 2 12 3 8" xfId="20835"/>
    <cellStyle name="Note 2 12 3 9" xfId="20836"/>
    <cellStyle name="Note 2 12 3_4F" xfId="20824"/>
    <cellStyle name="Note 2 12 4" xfId="1164"/>
    <cellStyle name="Note 2 12 4 2" xfId="2833"/>
    <cellStyle name="Note 2 12 4 2 2" xfId="9175"/>
    <cellStyle name="Note 2 12 4 2 3" xfId="11928"/>
    <cellStyle name="Note 2 12 4 2_4F" xfId="20838"/>
    <cellStyle name="Note 2 12 4 3" xfId="4219"/>
    <cellStyle name="Note 2 12 4 3 2" xfId="6734"/>
    <cellStyle name="Note 2 12 4 3_4F" xfId="20839"/>
    <cellStyle name="Note 2 12 4 4" xfId="10643"/>
    <cellStyle name="Note 2 12 4_4F" xfId="20837"/>
    <cellStyle name="Note 2 12 5" xfId="1420"/>
    <cellStyle name="Note 2 12 5 2" xfId="3077"/>
    <cellStyle name="Note 2 12 5 2 2" xfId="9418"/>
    <cellStyle name="Note 2 12 5 2 3" xfId="7599"/>
    <cellStyle name="Note 2 12 5 2_4F" xfId="20841"/>
    <cellStyle name="Note 2 12 5 3" xfId="4475"/>
    <cellStyle name="Note 2 12 5 3 2" xfId="10718"/>
    <cellStyle name="Note 2 12 5 3_4F" xfId="20842"/>
    <cellStyle name="Note 2 12 5 4" xfId="8961"/>
    <cellStyle name="Note 2 12 5_4F" xfId="20840"/>
    <cellStyle name="Note 2 12 6" xfId="1671"/>
    <cellStyle name="Note 2 12 6 2" xfId="3319"/>
    <cellStyle name="Note 2 12 6 2 2" xfId="9660"/>
    <cellStyle name="Note 2 12 6 2 3" xfId="6962"/>
    <cellStyle name="Note 2 12 6 2_4F" xfId="20844"/>
    <cellStyle name="Note 2 12 6 3" xfId="4726"/>
    <cellStyle name="Note 2 12 6 3 2" xfId="6851"/>
    <cellStyle name="Note 2 12 6 3_4F" xfId="20845"/>
    <cellStyle name="Note 2 12 6 4" xfId="10243"/>
    <cellStyle name="Note 2 12 6_4F" xfId="20843"/>
    <cellStyle name="Note 2 12 7" xfId="2063"/>
    <cellStyle name="Note 2 12 7 2" xfId="8411"/>
    <cellStyle name="Note 2 12 7 3" xfId="10743"/>
    <cellStyle name="Note 2 12 7_4F" xfId="20846"/>
    <cellStyle name="Note 2 12 8" xfId="2232"/>
    <cellStyle name="Note 2 12 8 2" xfId="7361"/>
    <cellStyle name="Note 2 12 8_4F" xfId="20847"/>
    <cellStyle name="Note 2 12 9" xfId="12554"/>
    <cellStyle name="Note 2 12_4F" xfId="20799"/>
    <cellStyle name="Note 2 13" xfId="139"/>
    <cellStyle name="Note 2 13 10" xfId="20849"/>
    <cellStyle name="Note 2 13 11" xfId="20850"/>
    <cellStyle name="Note 2 13 12" xfId="20851"/>
    <cellStyle name="Note 2 13 13" xfId="20852"/>
    <cellStyle name="Note 2 13 14" xfId="20853"/>
    <cellStyle name="Note 2 13 15" xfId="20854"/>
    <cellStyle name="Note 2 13 16" xfId="20855"/>
    <cellStyle name="Note 2 13 17" xfId="20856"/>
    <cellStyle name="Note 2 13 18" xfId="20857"/>
    <cellStyle name="Note 2 13 19" xfId="20858"/>
    <cellStyle name="Note 2 13 2" xfId="628"/>
    <cellStyle name="Note 2 13 2 10" xfId="20860"/>
    <cellStyle name="Note 2 13 2 11" xfId="20861"/>
    <cellStyle name="Note 2 13 2 12" xfId="20862"/>
    <cellStyle name="Note 2 13 2 13" xfId="20863"/>
    <cellStyle name="Note 2 13 2 14" xfId="20864"/>
    <cellStyle name="Note 2 13 2 2" xfId="2315"/>
    <cellStyle name="Note 2 13 2 2 2" xfId="8659"/>
    <cellStyle name="Note 2 13 2 2 3" xfId="7859"/>
    <cellStyle name="Note 2 13 2 2_4F" xfId="20865"/>
    <cellStyle name="Note 2 13 2 3" xfId="3683"/>
    <cellStyle name="Note 2 13 2 3 2" xfId="12624"/>
    <cellStyle name="Note 2 13 2 3_4F" xfId="20866"/>
    <cellStyle name="Note 2 13 2 4" xfId="12590"/>
    <cellStyle name="Note 2 13 2 5" xfId="20867"/>
    <cellStyle name="Note 2 13 2 6" xfId="20868"/>
    <cellStyle name="Note 2 13 2 7" xfId="20869"/>
    <cellStyle name="Note 2 13 2 8" xfId="20870"/>
    <cellStyle name="Note 2 13 2 9" xfId="20871"/>
    <cellStyle name="Note 2 13 2_4F" xfId="20859"/>
    <cellStyle name="Note 2 13 20" xfId="20872"/>
    <cellStyle name="Note 2 13 3" xfId="902"/>
    <cellStyle name="Note 2 13 3 10" xfId="20874"/>
    <cellStyle name="Note 2 13 3 11" xfId="20875"/>
    <cellStyle name="Note 2 13 3 12" xfId="20876"/>
    <cellStyle name="Note 2 13 3 13" xfId="20877"/>
    <cellStyle name="Note 2 13 3 14" xfId="20878"/>
    <cellStyle name="Note 2 13 3 2" xfId="2580"/>
    <cellStyle name="Note 2 13 3 2 2" xfId="8922"/>
    <cellStyle name="Note 2 13 3 2 3" xfId="7149"/>
    <cellStyle name="Note 2 13 3 2_4F" xfId="20879"/>
    <cellStyle name="Note 2 13 3 3" xfId="3957"/>
    <cellStyle name="Note 2 13 3 3 2" xfId="12280"/>
    <cellStyle name="Note 2 13 3 3_4F" xfId="20880"/>
    <cellStyle name="Note 2 13 3 4" xfId="11662"/>
    <cellStyle name="Note 2 13 3 5" xfId="20881"/>
    <cellStyle name="Note 2 13 3 6" xfId="20882"/>
    <cellStyle name="Note 2 13 3 7" xfId="20883"/>
    <cellStyle name="Note 2 13 3 8" xfId="20884"/>
    <cellStyle name="Note 2 13 3 9" xfId="20885"/>
    <cellStyle name="Note 2 13 3_4F" xfId="20873"/>
    <cellStyle name="Note 2 13 4" xfId="316"/>
    <cellStyle name="Note 2 13 4 2" xfId="2015"/>
    <cellStyle name="Note 2 13 4 2 2" xfId="8363"/>
    <cellStyle name="Note 2 13 4 2 3" xfId="11078"/>
    <cellStyle name="Note 2 13 4 2_4F" xfId="20887"/>
    <cellStyle name="Note 2 13 4 3" xfId="2707"/>
    <cellStyle name="Note 2 13 4 3 2" xfId="10869"/>
    <cellStyle name="Note 2 13 4 3_4F" xfId="20888"/>
    <cellStyle name="Note 2 13 4 4" xfId="10293"/>
    <cellStyle name="Note 2 13 4_4F" xfId="20886"/>
    <cellStyle name="Note 2 13 5" xfId="656"/>
    <cellStyle name="Note 2 13 5 2" xfId="2342"/>
    <cellStyle name="Note 2 13 5 2 2" xfId="8686"/>
    <cellStyle name="Note 2 13 5 2 3" xfId="10611"/>
    <cellStyle name="Note 2 13 5 2_4F" xfId="20890"/>
    <cellStyle name="Note 2 13 5 3" xfId="3711"/>
    <cellStyle name="Note 2 13 5 3 2" xfId="12056"/>
    <cellStyle name="Note 2 13 5 3_4F" xfId="20891"/>
    <cellStyle name="Note 2 13 5 4" xfId="9843"/>
    <cellStyle name="Note 2 13 5_4F" xfId="20889"/>
    <cellStyle name="Note 2 13 6" xfId="672"/>
    <cellStyle name="Note 2 13 6 2" xfId="2357"/>
    <cellStyle name="Note 2 13 6 2 2" xfId="8701"/>
    <cellStyle name="Note 2 13 6 2 3" xfId="8894"/>
    <cellStyle name="Note 2 13 6 2_4F" xfId="20893"/>
    <cellStyle name="Note 2 13 6 3" xfId="3727"/>
    <cellStyle name="Note 2 13 6 3 2" xfId="11502"/>
    <cellStyle name="Note 2 13 6 3_4F" xfId="20894"/>
    <cellStyle name="Note 2 13 6 4" xfId="10294"/>
    <cellStyle name="Note 2 13 6_4F" xfId="20892"/>
    <cellStyle name="Note 2 13 7" xfId="2053"/>
    <cellStyle name="Note 2 13 7 2" xfId="8401"/>
    <cellStyle name="Note 2 13 7 3" xfId="11086"/>
    <cellStyle name="Note 2 13 7_4F" xfId="20895"/>
    <cellStyle name="Note 2 13 8" xfId="2149"/>
    <cellStyle name="Note 2 13 8 2" xfId="7126"/>
    <cellStyle name="Note 2 13 8_4F" xfId="20896"/>
    <cellStyle name="Note 2 13 9" xfId="8095"/>
    <cellStyle name="Note 2 13_4F" xfId="20848"/>
    <cellStyle name="Note 2 14" xfId="140"/>
    <cellStyle name="Note 2 14 10" xfId="20898"/>
    <cellStyle name="Note 2 14 11" xfId="20899"/>
    <cellStyle name="Note 2 14 12" xfId="20900"/>
    <cellStyle name="Note 2 14 13" xfId="20901"/>
    <cellStyle name="Note 2 14 14" xfId="20902"/>
    <cellStyle name="Note 2 14 15" xfId="20903"/>
    <cellStyle name="Note 2 14 16" xfId="20904"/>
    <cellStyle name="Note 2 14 17" xfId="20905"/>
    <cellStyle name="Note 2 14 18" xfId="20906"/>
    <cellStyle name="Note 2 14 19" xfId="20907"/>
    <cellStyle name="Note 2 14 2" xfId="647"/>
    <cellStyle name="Note 2 14 2 10" xfId="20909"/>
    <cellStyle name="Note 2 14 2 11" xfId="20910"/>
    <cellStyle name="Note 2 14 2 12" xfId="20911"/>
    <cellStyle name="Note 2 14 2 13" xfId="20912"/>
    <cellStyle name="Note 2 14 2 14" xfId="20913"/>
    <cellStyle name="Note 2 14 2 2" xfId="2333"/>
    <cellStyle name="Note 2 14 2 2 2" xfId="8677"/>
    <cellStyle name="Note 2 14 2 2 3" xfId="11944"/>
    <cellStyle name="Note 2 14 2 2_4F" xfId="20914"/>
    <cellStyle name="Note 2 14 2 3" xfId="3702"/>
    <cellStyle name="Note 2 14 2 3 2" xfId="7155"/>
    <cellStyle name="Note 2 14 2 3_4F" xfId="20915"/>
    <cellStyle name="Note 2 14 2 4" xfId="8195"/>
    <cellStyle name="Note 2 14 2 5" xfId="20916"/>
    <cellStyle name="Note 2 14 2 6" xfId="20917"/>
    <cellStyle name="Note 2 14 2 7" xfId="20918"/>
    <cellStyle name="Note 2 14 2 8" xfId="20919"/>
    <cellStyle name="Note 2 14 2 9" xfId="20920"/>
    <cellStyle name="Note 2 14 2_4F" xfId="20908"/>
    <cellStyle name="Note 2 14 20" xfId="20921"/>
    <cellStyle name="Note 2 14 3" xfId="923"/>
    <cellStyle name="Note 2 14 3 10" xfId="20923"/>
    <cellStyle name="Note 2 14 3 11" xfId="20924"/>
    <cellStyle name="Note 2 14 3 12" xfId="20925"/>
    <cellStyle name="Note 2 14 3 13" xfId="20926"/>
    <cellStyle name="Note 2 14 3 14" xfId="20927"/>
    <cellStyle name="Note 2 14 3 2" xfId="2600"/>
    <cellStyle name="Note 2 14 3 2 2" xfId="8942"/>
    <cellStyle name="Note 2 14 3 2 3" xfId="11493"/>
    <cellStyle name="Note 2 14 3 2_4F" xfId="20928"/>
    <cellStyle name="Note 2 14 3 3" xfId="3978"/>
    <cellStyle name="Note 2 14 3 3 2" xfId="9858"/>
    <cellStyle name="Note 2 14 3 3_4F" xfId="20929"/>
    <cellStyle name="Note 2 14 3 4" xfId="11386"/>
    <cellStyle name="Note 2 14 3 5" xfId="20930"/>
    <cellStyle name="Note 2 14 3 6" xfId="20931"/>
    <cellStyle name="Note 2 14 3 7" xfId="20932"/>
    <cellStyle name="Note 2 14 3 8" xfId="20933"/>
    <cellStyle name="Note 2 14 3 9" xfId="20934"/>
    <cellStyle name="Note 2 14 3_4F" xfId="20922"/>
    <cellStyle name="Note 2 14 4" xfId="1174"/>
    <cellStyle name="Note 2 14 4 2" xfId="2842"/>
    <cellStyle name="Note 2 14 4 2 2" xfId="9184"/>
    <cellStyle name="Note 2 14 4 2 3" xfId="10574"/>
    <cellStyle name="Note 2 14 4 2_4F" xfId="20936"/>
    <cellStyle name="Note 2 14 4 3" xfId="4229"/>
    <cellStyle name="Note 2 14 4 3 2" xfId="11553"/>
    <cellStyle name="Note 2 14 4 3_4F" xfId="20937"/>
    <cellStyle name="Note 2 14 4 4" xfId="6806"/>
    <cellStyle name="Note 2 14 4_4F" xfId="20935"/>
    <cellStyle name="Note 2 14 5" xfId="1429"/>
    <cellStyle name="Note 2 14 5 2" xfId="3085"/>
    <cellStyle name="Note 2 14 5 2 2" xfId="9426"/>
    <cellStyle name="Note 2 14 5 2 3" xfId="10360"/>
    <cellStyle name="Note 2 14 5 2_4F" xfId="20939"/>
    <cellStyle name="Note 2 14 5 3" xfId="4484"/>
    <cellStyle name="Note 2 14 5 3 2" xfId="12100"/>
    <cellStyle name="Note 2 14 5 3_4F" xfId="20940"/>
    <cellStyle name="Note 2 14 5 4" xfId="6931"/>
    <cellStyle name="Note 2 14 5_4F" xfId="20938"/>
    <cellStyle name="Note 2 14 6" xfId="1680"/>
    <cellStyle name="Note 2 14 6 2" xfId="3328"/>
    <cellStyle name="Note 2 14 6 2 2" xfId="9669"/>
    <cellStyle name="Note 2 14 6 2 3" xfId="11328"/>
    <cellStyle name="Note 2 14 6 2_4F" xfId="20942"/>
    <cellStyle name="Note 2 14 6 3" xfId="4735"/>
    <cellStyle name="Note 2 14 6 3 2" xfId="10327"/>
    <cellStyle name="Note 2 14 6 3_4F" xfId="20943"/>
    <cellStyle name="Note 2 14 6 4" xfId="7525"/>
    <cellStyle name="Note 2 14 6_4F" xfId="20941"/>
    <cellStyle name="Note 2 14 7" xfId="2074"/>
    <cellStyle name="Note 2 14 7 2" xfId="8422"/>
    <cellStyle name="Note 2 14 7 3" xfId="12112"/>
    <cellStyle name="Note 2 14 7_4F" xfId="20944"/>
    <cellStyle name="Note 2 14 8" xfId="2147"/>
    <cellStyle name="Note 2 14 8 2" xfId="11927"/>
    <cellStyle name="Note 2 14 8_4F" xfId="20945"/>
    <cellStyle name="Note 2 14 9" xfId="11556"/>
    <cellStyle name="Note 2 14_4F" xfId="20897"/>
    <cellStyle name="Note 2 15" xfId="344"/>
    <cellStyle name="Note 2 15 2" xfId="2042"/>
    <cellStyle name="Note 2 15 2 2" xfId="8390"/>
    <cellStyle name="Note 2 15 2 3" xfId="6710"/>
    <cellStyle name="Note 2 15 2_4F" xfId="20947"/>
    <cellStyle name="Note 2 15 3" xfId="3441"/>
    <cellStyle name="Note 2 15 3 2" xfId="12532"/>
    <cellStyle name="Note 2 15 3_4F" xfId="20948"/>
    <cellStyle name="Note 2 15 4" xfId="12148"/>
    <cellStyle name="Note 2 15 5" xfId="20949"/>
    <cellStyle name="Note 2 15_4F" xfId="20946"/>
    <cellStyle name="Note 2 16" xfId="324"/>
    <cellStyle name="Note 2 16 2" xfId="2022"/>
    <cellStyle name="Note 2 16 2 2" xfId="8370"/>
    <cellStyle name="Note 2 16 2 3" xfId="10165"/>
    <cellStyle name="Note 2 16 2_4F" xfId="20951"/>
    <cellStyle name="Note 2 16 3" xfId="2142"/>
    <cellStyle name="Note 2 16 3 2" xfId="7579"/>
    <cellStyle name="Note 2 16 3_4F" xfId="20952"/>
    <cellStyle name="Note 2 16 4" xfId="11971"/>
    <cellStyle name="Note 2 16 5" xfId="20953"/>
    <cellStyle name="Note 2 16_4F" xfId="20950"/>
    <cellStyle name="Note 2 17" xfId="894"/>
    <cellStyle name="Note 2 17 2" xfId="2572"/>
    <cellStyle name="Note 2 17 2 2" xfId="8914"/>
    <cellStyle name="Note 2 17 2 3" xfId="7118"/>
    <cellStyle name="Note 2 17 2_4F" xfId="20955"/>
    <cellStyle name="Note 2 17 3" xfId="3949"/>
    <cellStyle name="Note 2 17 3 2" xfId="11836"/>
    <cellStyle name="Note 2 17 3_4F" xfId="20956"/>
    <cellStyle name="Note 2 17 4" xfId="6837"/>
    <cellStyle name="Note 2 17 5" xfId="20957"/>
    <cellStyle name="Note 2 17_4F" xfId="20954"/>
    <cellStyle name="Note 2 18" xfId="343"/>
    <cellStyle name="Note 2 18 2" xfId="2041"/>
    <cellStyle name="Note 2 18 2 2" xfId="8389"/>
    <cellStyle name="Note 2 18 2 3" xfId="11483"/>
    <cellStyle name="Note 2 18 2_4F" xfId="20959"/>
    <cellStyle name="Note 2 18 3" xfId="2234"/>
    <cellStyle name="Note 2 18 3 2" xfId="7318"/>
    <cellStyle name="Note 2 18 3_4F" xfId="20960"/>
    <cellStyle name="Note 2 18 4" xfId="11154"/>
    <cellStyle name="Note 2 18 5" xfId="20961"/>
    <cellStyle name="Note 2 18_4F" xfId="20958"/>
    <cellStyle name="Note 2 19" xfId="897"/>
    <cellStyle name="Note 2 19 2" xfId="2575"/>
    <cellStyle name="Note 2 19 2 2" xfId="8917"/>
    <cellStyle name="Note 2 19 2 3" xfId="10357"/>
    <cellStyle name="Note 2 19 2_4F" xfId="20963"/>
    <cellStyle name="Note 2 19 3" xfId="3952"/>
    <cellStyle name="Note 2 19 3 2" xfId="8061"/>
    <cellStyle name="Note 2 19 3_4F" xfId="20964"/>
    <cellStyle name="Note 2 19 4" xfId="10400"/>
    <cellStyle name="Note 2 19 5" xfId="20965"/>
    <cellStyle name="Note 2 19_4F" xfId="20962"/>
    <cellStyle name="Note 2 2" xfId="141"/>
    <cellStyle name="Note 2 2 10" xfId="1459"/>
    <cellStyle name="Note 2 2 10 2" xfId="3115"/>
    <cellStyle name="Note 2 2 10 2 2" xfId="9456"/>
    <cellStyle name="Note 2 2 10 2 3" xfId="11688"/>
    <cellStyle name="Note 2 2 10 2_4F" xfId="20968"/>
    <cellStyle name="Note 2 2 10 3" xfId="4514"/>
    <cellStyle name="Note 2 2 10 3 2" xfId="12502"/>
    <cellStyle name="Note 2 2 10 3_4F" xfId="20969"/>
    <cellStyle name="Note 2 2 10 4" xfId="10511"/>
    <cellStyle name="Note 2 2 10_4F" xfId="20967"/>
    <cellStyle name="Note 2 2 11" xfId="1710"/>
    <cellStyle name="Note 2 2 11 2" xfId="3356"/>
    <cellStyle name="Note 2 2 11 2 2" xfId="9696"/>
    <cellStyle name="Note 2 2 11 2 3" xfId="11037"/>
    <cellStyle name="Note 2 2 11 2_4F" xfId="20971"/>
    <cellStyle name="Note 2 2 11 3" xfId="4765"/>
    <cellStyle name="Note 2 2 11 3 2" xfId="10228"/>
    <cellStyle name="Note 2 2 11 3_4F" xfId="20972"/>
    <cellStyle name="Note 2 2 11 4" xfId="11848"/>
    <cellStyle name="Note 2 2 11_4F" xfId="20970"/>
    <cellStyle name="Note 2 2 12" xfId="1989"/>
    <cellStyle name="Note 2 2 12 2" xfId="8337"/>
    <cellStyle name="Note 2 2 12 3" xfId="7409"/>
    <cellStyle name="Note 2 2 12_4F" xfId="20973"/>
    <cellStyle name="Note 2 2 13" xfId="2931"/>
    <cellStyle name="Note 2 2 13 2" xfId="7715"/>
    <cellStyle name="Note 2 2 13_4F" xfId="20974"/>
    <cellStyle name="Note 2 2 14" xfId="11825"/>
    <cellStyle name="Note 2 2 15" xfId="20975"/>
    <cellStyle name="Note 2 2 16" xfId="20976"/>
    <cellStyle name="Note 2 2 17" xfId="20977"/>
    <cellStyle name="Note 2 2 18" xfId="20978"/>
    <cellStyle name="Note 2 2 19" xfId="20979"/>
    <cellStyle name="Note 2 2 2" xfId="470"/>
    <cellStyle name="Note 2 2 2 10" xfId="20981"/>
    <cellStyle name="Note 2 2 2 11" xfId="20982"/>
    <cellStyle name="Note 2 2 2 12" xfId="20983"/>
    <cellStyle name="Note 2 2 2 13" xfId="20984"/>
    <cellStyle name="Note 2 2 2 14" xfId="20985"/>
    <cellStyle name="Note 2 2 2 15" xfId="20986"/>
    <cellStyle name="Note 2 2 2 16" xfId="20987"/>
    <cellStyle name="Note 2 2 2 17" xfId="20988"/>
    <cellStyle name="Note 2 2 2 18" xfId="20989"/>
    <cellStyle name="Note 2 2 2 19" xfId="20990"/>
    <cellStyle name="Note 2 2 2 2" xfId="735"/>
    <cellStyle name="Note 2 2 2 2 2" xfId="2417"/>
    <cellStyle name="Note 2 2 2 2 2 2" xfId="8760"/>
    <cellStyle name="Note 2 2 2 2 2 3" xfId="10767"/>
    <cellStyle name="Note 2 2 2 2 2_4F" xfId="20992"/>
    <cellStyle name="Note 2 2 2 2 3" xfId="3790"/>
    <cellStyle name="Note 2 2 2 2 3 2" xfId="7038"/>
    <cellStyle name="Note 2 2 2 2 3_4F" xfId="20993"/>
    <cellStyle name="Note 2 2 2 2 4" xfId="10225"/>
    <cellStyle name="Note 2 2 2 2_4F" xfId="20991"/>
    <cellStyle name="Note 2 2 2 3" xfId="1009"/>
    <cellStyle name="Note 2 2 2 3 2" xfId="2682"/>
    <cellStyle name="Note 2 2 2 3 2 2" xfId="9024"/>
    <cellStyle name="Note 2 2 2 3 2 3" xfId="7626"/>
    <cellStyle name="Note 2 2 2 3 2_4F" xfId="20995"/>
    <cellStyle name="Note 2 2 2 3 3" xfId="4064"/>
    <cellStyle name="Note 2 2 2 3 3 2" xfId="7842"/>
    <cellStyle name="Note 2 2 2 3 3_4F" xfId="20996"/>
    <cellStyle name="Note 2 2 2 3 4" xfId="7261"/>
    <cellStyle name="Note 2 2 2 3_4F" xfId="20994"/>
    <cellStyle name="Note 2 2 2 4" xfId="1259"/>
    <cellStyle name="Note 2 2 2 4 2" xfId="2922"/>
    <cellStyle name="Note 2 2 2 4 2 2" xfId="9264"/>
    <cellStyle name="Note 2 2 2 4 2 3" xfId="12173"/>
    <cellStyle name="Note 2 2 2 4 2_4F" xfId="20998"/>
    <cellStyle name="Note 2 2 2 4 3" xfId="4314"/>
    <cellStyle name="Note 2 2 2 4 3 2" xfId="6998"/>
    <cellStyle name="Note 2 2 2 4 3_4F" xfId="20999"/>
    <cellStyle name="Note 2 2 2 4 4" xfId="12026"/>
    <cellStyle name="Note 2 2 2 4_4F" xfId="20997"/>
    <cellStyle name="Note 2 2 2 5" xfId="1514"/>
    <cellStyle name="Note 2 2 2 5 2" xfId="3168"/>
    <cellStyle name="Note 2 2 2 5 2 2" xfId="9509"/>
    <cellStyle name="Note 2 2 2 5 2 3" xfId="12027"/>
    <cellStyle name="Note 2 2 2 5 2_4F" xfId="21001"/>
    <cellStyle name="Note 2 2 2 5 3" xfId="4569"/>
    <cellStyle name="Note 2 2 2 5 3 2" xfId="11324"/>
    <cellStyle name="Note 2 2 2 5 3_4F" xfId="21002"/>
    <cellStyle name="Note 2 2 2 5 4" xfId="12570"/>
    <cellStyle name="Note 2 2 2 5_4F" xfId="21000"/>
    <cellStyle name="Note 2 2 2 6" xfId="1765"/>
    <cellStyle name="Note 2 2 2 6 2" xfId="3409"/>
    <cellStyle name="Note 2 2 2 6 2 2" xfId="9749"/>
    <cellStyle name="Note 2 2 2 6 2 3" xfId="11205"/>
    <cellStyle name="Note 2 2 2 6 2_4F" xfId="21004"/>
    <cellStyle name="Note 2 2 2 6 3" xfId="4820"/>
    <cellStyle name="Note 2 2 2 6 3 2" xfId="7193"/>
    <cellStyle name="Note 2 2 2 6 3_4F" xfId="21005"/>
    <cellStyle name="Note 2 2 2 6 4" xfId="7539"/>
    <cellStyle name="Note 2 2 2 6_4F" xfId="21003"/>
    <cellStyle name="Note 2 2 2 7" xfId="2160"/>
    <cellStyle name="Note 2 2 2 7 2" xfId="8506"/>
    <cellStyle name="Note 2 2 2 7 3" xfId="7723"/>
    <cellStyle name="Note 2 2 2 7_4F" xfId="21006"/>
    <cellStyle name="Note 2 2 2 8" xfId="1951"/>
    <cellStyle name="Note 2 2 2 8 2" xfId="6876"/>
    <cellStyle name="Note 2 2 2 8_4F" xfId="21007"/>
    <cellStyle name="Note 2 2 2 9" xfId="7810"/>
    <cellStyle name="Note 2 2 2_4F" xfId="20980"/>
    <cellStyle name="Note 2 2 20" xfId="21008"/>
    <cellStyle name="Note 2 2 21" xfId="21009"/>
    <cellStyle name="Note 2 2 3" xfId="514"/>
    <cellStyle name="Note 2 2 3 10" xfId="21011"/>
    <cellStyle name="Note 2 2 3 11" xfId="21012"/>
    <cellStyle name="Note 2 2 3 12" xfId="21013"/>
    <cellStyle name="Note 2 2 3 13" xfId="21014"/>
    <cellStyle name="Note 2 2 3 14" xfId="21015"/>
    <cellStyle name="Note 2 2 3 15" xfId="21016"/>
    <cellStyle name="Note 2 2 3 16" xfId="21017"/>
    <cellStyle name="Note 2 2 3 17" xfId="21018"/>
    <cellStyle name="Note 2 2 3 18" xfId="21019"/>
    <cellStyle name="Note 2 2 3 19" xfId="21020"/>
    <cellStyle name="Note 2 2 3 2" xfId="779"/>
    <cellStyle name="Note 2 2 3 2 2" xfId="2460"/>
    <cellStyle name="Note 2 2 3 2 2 2" xfId="8803"/>
    <cellStyle name="Note 2 2 3 2 2 3" xfId="10025"/>
    <cellStyle name="Note 2 2 3 2 2_4F" xfId="21022"/>
    <cellStyle name="Note 2 2 3 2 3" xfId="3834"/>
    <cellStyle name="Note 2 2 3 2 3 2" xfId="10275"/>
    <cellStyle name="Note 2 2 3 2 3_4F" xfId="21023"/>
    <cellStyle name="Note 2 2 3 2 4" xfId="7175"/>
    <cellStyle name="Note 2 2 3 2_4F" xfId="21021"/>
    <cellStyle name="Note 2 2 3 3" xfId="1053"/>
    <cellStyle name="Note 2 2 3 3 2" xfId="2726"/>
    <cellStyle name="Note 2 2 3 3 2 2" xfId="9068"/>
    <cellStyle name="Note 2 2 3 3 2 3" xfId="7732"/>
    <cellStyle name="Note 2 2 3 3 2_4F" xfId="21025"/>
    <cellStyle name="Note 2 2 3 3 3" xfId="4108"/>
    <cellStyle name="Note 2 2 3 3 3 2" xfId="10089"/>
    <cellStyle name="Note 2 2 3 3 3_4F" xfId="21026"/>
    <cellStyle name="Note 2 2 3 3 4" xfId="8294"/>
    <cellStyle name="Note 2 2 3 3_4F" xfId="21024"/>
    <cellStyle name="Note 2 2 3 4" xfId="1303"/>
    <cellStyle name="Note 2 2 3 4 2" xfId="2965"/>
    <cellStyle name="Note 2 2 3 4 2 2" xfId="9306"/>
    <cellStyle name="Note 2 2 3 4 2 3" xfId="7840"/>
    <cellStyle name="Note 2 2 3 4 2_4F" xfId="21028"/>
    <cellStyle name="Note 2 2 3 4 3" xfId="4358"/>
    <cellStyle name="Note 2 2 3 4 3 2" xfId="10472"/>
    <cellStyle name="Note 2 2 3 4 3_4F" xfId="21029"/>
    <cellStyle name="Note 2 2 3 4 4" xfId="7956"/>
    <cellStyle name="Note 2 2 3 4_4F" xfId="21027"/>
    <cellStyle name="Note 2 2 3 5" xfId="1558"/>
    <cellStyle name="Note 2 2 3 5 2" xfId="3211"/>
    <cellStyle name="Note 2 2 3 5 2 2" xfId="9552"/>
    <cellStyle name="Note 2 2 3 5 2 3" xfId="11415"/>
    <cellStyle name="Note 2 2 3 5 2_4F" xfId="21031"/>
    <cellStyle name="Note 2 2 3 5 3" xfId="4613"/>
    <cellStyle name="Note 2 2 3 5 3 2" xfId="12006"/>
    <cellStyle name="Note 2 2 3 5 3_4F" xfId="21032"/>
    <cellStyle name="Note 2 2 3 5 4" xfId="6732"/>
    <cellStyle name="Note 2 2 3 5_4F" xfId="21030"/>
    <cellStyle name="Note 2 2 3 6" xfId="1809"/>
    <cellStyle name="Note 2 2 3 6 2" xfId="3452"/>
    <cellStyle name="Note 2 2 3 6 2 2" xfId="9792"/>
    <cellStyle name="Note 2 2 3 6 2 3" xfId="10635"/>
    <cellStyle name="Note 2 2 3 6 2_4F" xfId="21034"/>
    <cellStyle name="Note 2 2 3 6 3" xfId="4864"/>
    <cellStyle name="Note 2 2 3 6 3 2" xfId="10849"/>
    <cellStyle name="Note 2 2 3 6 3_4F" xfId="21035"/>
    <cellStyle name="Note 2 2 3 6 4" xfId="11390"/>
    <cellStyle name="Note 2 2 3 6_4F" xfId="21033"/>
    <cellStyle name="Note 2 2 3 7" xfId="2202"/>
    <cellStyle name="Note 2 2 3 7 2" xfId="8548"/>
    <cellStyle name="Note 2 2 3 7 3" xfId="7689"/>
    <cellStyle name="Note 2 2 3 7_4F" xfId="21036"/>
    <cellStyle name="Note 2 2 3 8" xfId="3569"/>
    <cellStyle name="Note 2 2 3 8 2" xfId="6678"/>
    <cellStyle name="Note 2 2 3 8_4F" xfId="21037"/>
    <cellStyle name="Note 2 2 3 9" xfId="6961"/>
    <cellStyle name="Note 2 2 3_4F" xfId="21010"/>
    <cellStyle name="Note 2 2 4" xfId="558"/>
    <cellStyle name="Note 2 2 4 2" xfId="823"/>
    <cellStyle name="Note 2 2 4 2 2" xfId="2503"/>
    <cellStyle name="Note 2 2 4 2 2 2" xfId="8845"/>
    <cellStyle name="Note 2 2 4 2 2 3" xfId="11768"/>
    <cellStyle name="Note 2 2 4 2 2_4F" xfId="21040"/>
    <cellStyle name="Note 2 2 4 2 3" xfId="3878"/>
    <cellStyle name="Note 2 2 4 2 3 2" xfId="7900"/>
    <cellStyle name="Note 2 2 4 2 3_4F" xfId="21041"/>
    <cellStyle name="Note 2 2 4 2 4" xfId="7189"/>
    <cellStyle name="Note 2 2 4 2_4F" xfId="21039"/>
    <cellStyle name="Note 2 2 4 3" xfId="1097"/>
    <cellStyle name="Note 2 2 4 3 2" xfId="2769"/>
    <cellStyle name="Note 2 2 4 3 2 2" xfId="9111"/>
    <cellStyle name="Note 2 2 4 3 2 3" xfId="11261"/>
    <cellStyle name="Note 2 2 4 3 2_4F" xfId="21043"/>
    <cellStyle name="Note 2 2 4 3 3" xfId="4152"/>
    <cellStyle name="Note 2 2 4 3 3 2" xfId="10231"/>
    <cellStyle name="Note 2 2 4 3 3_4F" xfId="21044"/>
    <cellStyle name="Note 2 2 4 3 4" xfId="11490"/>
    <cellStyle name="Note 2 2 4 3_4F" xfId="21042"/>
    <cellStyle name="Note 2 2 4 4" xfId="1347"/>
    <cellStyle name="Note 2 2 4 4 2" xfId="3007"/>
    <cellStyle name="Note 2 2 4 4 2 2" xfId="9348"/>
    <cellStyle name="Note 2 2 4 4 2 3" xfId="7776"/>
    <cellStyle name="Note 2 2 4 4 2_4F" xfId="21046"/>
    <cellStyle name="Note 2 2 4 4 3" xfId="4402"/>
    <cellStyle name="Note 2 2 4 4 3 2" xfId="8045"/>
    <cellStyle name="Note 2 2 4 4 3_4F" xfId="21047"/>
    <cellStyle name="Note 2 2 4 4 4" xfId="10541"/>
    <cellStyle name="Note 2 2 4 4_4F" xfId="21045"/>
    <cellStyle name="Note 2 2 4 5" xfId="1602"/>
    <cellStyle name="Note 2 2 4 5 2" xfId="3254"/>
    <cellStyle name="Note 2 2 4 5 2 2" xfId="9595"/>
    <cellStyle name="Note 2 2 4 5 2 3" xfId="8130"/>
    <cellStyle name="Note 2 2 4 5 2_4F" xfId="21049"/>
    <cellStyle name="Note 2 2 4 5 3" xfId="4657"/>
    <cellStyle name="Note 2 2 4 5 3 2" xfId="7580"/>
    <cellStyle name="Note 2 2 4 5 3_4F" xfId="21050"/>
    <cellStyle name="Note 2 2 4 5 4" xfId="10113"/>
    <cellStyle name="Note 2 2 4 5_4F" xfId="21048"/>
    <cellStyle name="Note 2 2 4 6" xfId="1853"/>
    <cellStyle name="Note 2 2 4 6 2" xfId="3495"/>
    <cellStyle name="Note 2 2 4 6 2 2" xfId="9834"/>
    <cellStyle name="Note 2 2 4 6 2 3" xfId="9096"/>
    <cellStyle name="Note 2 2 4 6 2_4F" xfId="21052"/>
    <cellStyle name="Note 2 2 4 6 3" xfId="4908"/>
    <cellStyle name="Note 2 2 4 6 3 2" xfId="12160"/>
    <cellStyle name="Note 2 2 4 6 3_4F" xfId="21053"/>
    <cellStyle name="Note 2 2 4 6 4" xfId="10376"/>
    <cellStyle name="Note 2 2 4 6_4F" xfId="21051"/>
    <cellStyle name="Note 2 2 4 7" xfId="2246"/>
    <cellStyle name="Note 2 2 4 7 2" xfId="8591"/>
    <cellStyle name="Note 2 2 4 7 3" xfId="11436"/>
    <cellStyle name="Note 2 2 4 7_4F" xfId="21054"/>
    <cellStyle name="Note 2 2 4 8" xfId="3613"/>
    <cellStyle name="Note 2 2 4 8 2" xfId="11001"/>
    <cellStyle name="Note 2 2 4 8_4F" xfId="21055"/>
    <cellStyle name="Note 2 2 4 9" xfId="7062"/>
    <cellStyle name="Note 2 2 4_4F" xfId="21038"/>
    <cellStyle name="Note 2 2 5" xfId="600"/>
    <cellStyle name="Note 2 2 5 2" xfId="865"/>
    <cellStyle name="Note 2 2 5 2 2" xfId="2543"/>
    <cellStyle name="Note 2 2 5 2 2 2" xfId="8885"/>
    <cellStyle name="Note 2 2 5 2 2 3" xfId="11887"/>
    <cellStyle name="Note 2 2 5 2 2_4F" xfId="21058"/>
    <cellStyle name="Note 2 2 5 2 3" xfId="3920"/>
    <cellStyle name="Note 2 2 5 2 3 2" xfId="7556"/>
    <cellStyle name="Note 2 2 5 2 3_4F" xfId="21059"/>
    <cellStyle name="Note 2 2 5 2 4" xfId="6749"/>
    <cellStyle name="Note 2 2 5 2_4F" xfId="21057"/>
    <cellStyle name="Note 2 2 5 3" xfId="1139"/>
    <cellStyle name="Note 2 2 5 3 2" xfId="2808"/>
    <cellStyle name="Note 2 2 5 3 2 2" xfId="9150"/>
    <cellStyle name="Note 2 2 5 3 2 3" xfId="12468"/>
    <cellStyle name="Note 2 2 5 3 2_4F" xfId="21061"/>
    <cellStyle name="Note 2 2 5 3 3" xfId="4194"/>
    <cellStyle name="Note 2 2 5 3 3 2" xfId="10584"/>
    <cellStyle name="Note 2 2 5 3 3_4F" xfId="21062"/>
    <cellStyle name="Note 2 2 5 3 4" xfId="10836"/>
    <cellStyle name="Note 2 2 5 3_4F" xfId="21060"/>
    <cellStyle name="Note 2 2 5 4" xfId="1389"/>
    <cellStyle name="Note 2 2 5 4 2" xfId="3046"/>
    <cellStyle name="Note 2 2 5 4 2 2" xfId="9387"/>
    <cellStyle name="Note 2 2 5 4 2 3" xfId="8398"/>
    <cellStyle name="Note 2 2 5 4 2_4F" xfId="21064"/>
    <cellStyle name="Note 2 2 5 4 3" xfId="4444"/>
    <cellStyle name="Note 2 2 5 4 3 2" xfId="10452"/>
    <cellStyle name="Note 2 2 5 4 3_4F" xfId="21065"/>
    <cellStyle name="Note 2 2 5 4 4" xfId="11956"/>
    <cellStyle name="Note 2 2 5 4_4F" xfId="21063"/>
    <cellStyle name="Note 2 2 5 5" xfId="1644"/>
    <cellStyle name="Note 2 2 5 5 2" xfId="3292"/>
    <cellStyle name="Note 2 2 5 5 2 2" xfId="9633"/>
    <cellStyle name="Note 2 2 5 5 2 3" xfId="7052"/>
    <cellStyle name="Note 2 2 5 5 2_4F" xfId="21067"/>
    <cellStyle name="Note 2 2 5 5 3" xfId="4699"/>
    <cellStyle name="Note 2 2 5 5 3 2" xfId="10116"/>
    <cellStyle name="Note 2 2 5 5 3_4F" xfId="21068"/>
    <cellStyle name="Note 2 2 5 5 4" xfId="7949"/>
    <cellStyle name="Note 2 2 5 5_4F" xfId="21066"/>
    <cellStyle name="Note 2 2 5 6" xfId="1895"/>
    <cellStyle name="Note 2 2 5 6 2" xfId="3536"/>
    <cellStyle name="Note 2 2 5 6 2 2" xfId="9874"/>
    <cellStyle name="Note 2 2 5 6 2 3" xfId="10880"/>
    <cellStyle name="Note 2 2 5 6 2_4F" xfId="21070"/>
    <cellStyle name="Note 2 2 5 6 3" xfId="4950"/>
    <cellStyle name="Note 2 2 5 6 3 2" xfId="10448"/>
    <cellStyle name="Note 2 2 5 6 3_4F" xfId="21071"/>
    <cellStyle name="Note 2 2 5 6 4" xfId="9902"/>
    <cellStyle name="Note 2 2 5 6_4F" xfId="21069"/>
    <cellStyle name="Note 2 2 5 7" xfId="2287"/>
    <cellStyle name="Note 2 2 5 7 2" xfId="8631"/>
    <cellStyle name="Note 2 2 5 7 3" xfId="7213"/>
    <cellStyle name="Note 2 2 5 7_4F" xfId="21072"/>
    <cellStyle name="Note 2 2 5 8" xfId="3655"/>
    <cellStyle name="Note 2 2 5 8 2" xfId="10892"/>
    <cellStyle name="Note 2 2 5 8_4F" xfId="21073"/>
    <cellStyle name="Note 2 2 5 9" xfId="9930"/>
    <cellStyle name="Note 2 2 5_4F" xfId="21056"/>
    <cellStyle name="Note 2 2 6" xfId="416"/>
    <cellStyle name="Note 2 2 6 2" xfId="2107"/>
    <cellStyle name="Note 2 2 6 2 2" xfId="8453"/>
    <cellStyle name="Note 2 2 6 2 3" xfId="12274"/>
    <cellStyle name="Note 2 2 6 2_4F" xfId="21075"/>
    <cellStyle name="Note 2 2 6 3" xfId="2615"/>
    <cellStyle name="Note 2 2 6 3 2" xfId="6774"/>
    <cellStyle name="Note 2 2 6 3_4F" xfId="21076"/>
    <cellStyle name="Note 2 2 6 4" xfId="9908"/>
    <cellStyle name="Note 2 2 6_4F" xfId="21074"/>
    <cellStyle name="Note 2 2 7" xfId="680"/>
    <cellStyle name="Note 2 2 7 2" xfId="2364"/>
    <cellStyle name="Note 2 2 7 2 2" xfId="8708"/>
    <cellStyle name="Note 2 2 7 2 3" xfId="9738"/>
    <cellStyle name="Note 2 2 7 2_4F" xfId="21078"/>
    <cellStyle name="Note 2 2 7 3" xfId="3735"/>
    <cellStyle name="Note 2 2 7 3 2" xfId="7529"/>
    <cellStyle name="Note 2 2 7 3_4F" xfId="21079"/>
    <cellStyle name="Note 2 2 7 4" xfId="10866"/>
    <cellStyle name="Note 2 2 7_4F" xfId="21077"/>
    <cellStyle name="Note 2 2 8" xfId="954"/>
    <cellStyle name="Note 2 2 8 2" xfId="2629"/>
    <cellStyle name="Note 2 2 8 2 2" xfId="8971"/>
    <cellStyle name="Note 2 2 8 2 3" xfId="10172"/>
    <cellStyle name="Note 2 2 8 2_4F" xfId="21081"/>
    <cellStyle name="Note 2 2 8 3" xfId="4009"/>
    <cellStyle name="Note 2 2 8 3 2" xfId="12073"/>
    <cellStyle name="Note 2 2 8 3_4F" xfId="21082"/>
    <cellStyle name="Note 2 2 8 4" xfId="10453"/>
    <cellStyle name="Note 2 2 8_4F" xfId="21080"/>
    <cellStyle name="Note 2 2 9" xfId="1204"/>
    <cellStyle name="Note 2 2 9 2" xfId="2870"/>
    <cellStyle name="Note 2 2 9 2 2" xfId="9212"/>
    <cellStyle name="Note 2 2 9 2 3" xfId="10410"/>
    <cellStyle name="Note 2 2 9 2_4F" xfId="21084"/>
    <cellStyle name="Note 2 2 9 3" xfId="4259"/>
    <cellStyle name="Note 2 2 9 3 2" xfId="7978"/>
    <cellStyle name="Note 2 2 9 3_4F" xfId="21085"/>
    <cellStyle name="Note 2 2 9 4" xfId="8417"/>
    <cellStyle name="Note 2 2 9_4F" xfId="21083"/>
    <cellStyle name="Note 2 2_4F" xfId="20966"/>
    <cellStyle name="Note 2 20" xfId="2282"/>
    <cellStyle name="Note 2 20 2" xfId="6331"/>
    <cellStyle name="Note 2 20 3" xfId="6974"/>
    <cellStyle name="Note 2 20 4" xfId="21087"/>
    <cellStyle name="Note 2 20_4F" xfId="21086"/>
    <cellStyle name="Note 2 21" xfId="10475"/>
    <cellStyle name="Note 2 21 2" xfId="21089"/>
    <cellStyle name="Note 2 21_4F" xfId="21088"/>
    <cellStyle name="Note 2 22" xfId="21090"/>
    <cellStyle name="Note 2 22 2" xfId="21091"/>
    <cellStyle name="Note 2 23" xfId="21092"/>
    <cellStyle name="Note 2 23 2" xfId="21093"/>
    <cellStyle name="Note 2 24" xfId="21094"/>
    <cellStyle name="Note 2 3" xfId="142"/>
    <cellStyle name="Note 2 3 10" xfId="1466"/>
    <cellStyle name="Note 2 3 10 2" xfId="3122"/>
    <cellStyle name="Note 2 3 10 2 2" xfId="9463"/>
    <cellStyle name="Note 2 3 10 2 3" xfId="7130"/>
    <cellStyle name="Note 2 3 10 2_4F" xfId="21097"/>
    <cellStyle name="Note 2 3 10 3" xfId="4521"/>
    <cellStyle name="Note 2 3 10 3 2" xfId="6619"/>
    <cellStyle name="Note 2 3 10 3_4F" xfId="21098"/>
    <cellStyle name="Note 2 3 10 4" xfId="11766"/>
    <cellStyle name="Note 2 3 10_4F" xfId="21096"/>
    <cellStyle name="Note 2 3 11" xfId="1717"/>
    <cellStyle name="Note 2 3 11 2" xfId="3363"/>
    <cellStyle name="Note 2 3 11 2 2" xfId="9703"/>
    <cellStyle name="Note 2 3 11 2 3" xfId="8078"/>
    <cellStyle name="Note 2 3 11 2_4F" xfId="21100"/>
    <cellStyle name="Note 2 3 11 3" xfId="4772"/>
    <cellStyle name="Note 2 3 11 3 2" xfId="10724"/>
    <cellStyle name="Note 2 3 11 3_4F" xfId="21101"/>
    <cellStyle name="Note 2 3 11 4" xfId="11280"/>
    <cellStyle name="Note 2 3 11_4F" xfId="21099"/>
    <cellStyle name="Note 2 3 12" xfId="1996"/>
    <cellStyle name="Note 2 3 12 2" xfId="8344"/>
    <cellStyle name="Note 2 3 12 3" xfId="12324"/>
    <cellStyle name="Note 2 3 12_4F" xfId="21102"/>
    <cellStyle name="Note 2 3 13" xfId="2854"/>
    <cellStyle name="Note 2 3 13 2" xfId="10949"/>
    <cellStyle name="Note 2 3 13_4F" xfId="21103"/>
    <cellStyle name="Note 2 3 14" xfId="7545"/>
    <cellStyle name="Note 2 3 15" xfId="21104"/>
    <cellStyle name="Note 2 3 16" xfId="21105"/>
    <cellStyle name="Note 2 3 17" xfId="21106"/>
    <cellStyle name="Note 2 3 18" xfId="21107"/>
    <cellStyle name="Note 2 3 19" xfId="21108"/>
    <cellStyle name="Note 2 3 2" xfId="477"/>
    <cellStyle name="Note 2 3 2 10" xfId="21110"/>
    <cellStyle name="Note 2 3 2 11" xfId="21111"/>
    <cellStyle name="Note 2 3 2 12" xfId="21112"/>
    <cellStyle name="Note 2 3 2 13" xfId="21113"/>
    <cellStyle name="Note 2 3 2 14" xfId="21114"/>
    <cellStyle name="Note 2 3 2 15" xfId="21115"/>
    <cellStyle name="Note 2 3 2 16" xfId="21116"/>
    <cellStyle name="Note 2 3 2 17" xfId="21117"/>
    <cellStyle name="Note 2 3 2 18" xfId="21118"/>
    <cellStyle name="Note 2 3 2 19" xfId="21119"/>
    <cellStyle name="Note 2 3 2 2" xfId="742"/>
    <cellStyle name="Note 2 3 2 2 2" xfId="2424"/>
    <cellStyle name="Note 2 3 2 2 2 2" xfId="8767"/>
    <cellStyle name="Note 2 3 2 2 2 3" xfId="6791"/>
    <cellStyle name="Note 2 3 2 2 2_4F" xfId="21121"/>
    <cellStyle name="Note 2 3 2 2 3" xfId="3797"/>
    <cellStyle name="Note 2 3 2 2 3 2" xfId="6924"/>
    <cellStyle name="Note 2 3 2 2 3_4F" xfId="21122"/>
    <cellStyle name="Note 2 3 2 2 4" xfId="12301"/>
    <cellStyle name="Note 2 3 2 2_4F" xfId="21120"/>
    <cellStyle name="Note 2 3 2 3" xfId="1016"/>
    <cellStyle name="Note 2 3 2 3 2" xfId="2689"/>
    <cellStyle name="Note 2 3 2 3 2 2" xfId="9031"/>
    <cellStyle name="Note 2 3 2 3 2 3" xfId="7410"/>
    <cellStyle name="Note 2 3 2 3 2_4F" xfId="21124"/>
    <cellStyle name="Note 2 3 2 3 3" xfId="4071"/>
    <cellStyle name="Note 2 3 2 3 3 2" xfId="6829"/>
    <cellStyle name="Note 2 3 2 3 3_4F" xfId="21125"/>
    <cellStyle name="Note 2 3 2 3 4" xfId="9969"/>
    <cellStyle name="Note 2 3 2 3_4F" xfId="21123"/>
    <cellStyle name="Note 2 3 2 4" xfId="1266"/>
    <cellStyle name="Note 2 3 2 4 2" xfId="2929"/>
    <cellStyle name="Note 2 3 2 4 2 2" xfId="9271"/>
    <cellStyle name="Note 2 3 2 4 2 3" xfId="11720"/>
    <cellStyle name="Note 2 3 2 4 2_4F" xfId="21127"/>
    <cellStyle name="Note 2 3 2 4 3" xfId="4321"/>
    <cellStyle name="Note 2 3 2 4 3 2" xfId="10059"/>
    <cellStyle name="Note 2 3 2 4 3_4F" xfId="21128"/>
    <cellStyle name="Note 2 3 2 4 4" xfId="10784"/>
    <cellStyle name="Note 2 3 2 4_4F" xfId="21126"/>
    <cellStyle name="Note 2 3 2 5" xfId="1521"/>
    <cellStyle name="Note 2 3 2 5 2" xfId="3175"/>
    <cellStyle name="Note 2 3 2 5 2 2" xfId="9516"/>
    <cellStyle name="Note 2 3 2 5 2 3" xfId="7780"/>
    <cellStyle name="Note 2 3 2 5 2_4F" xfId="21130"/>
    <cellStyle name="Note 2 3 2 5 3" xfId="4576"/>
    <cellStyle name="Note 2 3 2 5 3 2" xfId="10915"/>
    <cellStyle name="Note 2 3 2 5 3_4F" xfId="21131"/>
    <cellStyle name="Note 2 3 2 5 4" xfId="6922"/>
    <cellStyle name="Note 2 3 2 5_4F" xfId="21129"/>
    <cellStyle name="Note 2 3 2 6" xfId="1772"/>
    <cellStyle name="Note 2 3 2 6 2" xfId="3416"/>
    <cellStyle name="Note 2 3 2 6 2 2" xfId="9756"/>
    <cellStyle name="Note 2 3 2 6 2 3" xfId="11008"/>
    <cellStyle name="Note 2 3 2 6 2_4F" xfId="21133"/>
    <cellStyle name="Note 2 3 2 6 3" xfId="4827"/>
    <cellStyle name="Note 2 3 2 6 3 2" xfId="7223"/>
    <cellStyle name="Note 2 3 2 6 3_4F" xfId="21134"/>
    <cellStyle name="Note 2 3 2 6 4" xfId="7602"/>
    <cellStyle name="Note 2 3 2 6_4F" xfId="21132"/>
    <cellStyle name="Note 2 3 2 7" xfId="2167"/>
    <cellStyle name="Note 2 3 2 7 2" xfId="8513"/>
    <cellStyle name="Note 2 3 2 7 3" xfId="6742"/>
    <cellStyle name="Note 2 3 2 7_4F" xfId="21135"/>
    <cellStyle name="Note 2 3 2 8" xfId="1918"/>
    <cellStyle name="Note 2 3 2 8 2" xfId="12519"/>
    <cellStyle name="Note 2 3 2 8_4F" xfId="21136"/>
    <cellStyle name="Note 2 3 2 9" xfId="11184"/>
    <cellStyle name="Note 2 3 2_4F" xfId="21109"/>
    <cellStyle name="Note 2 3 20" xfId="21137"/>
    <cellStyle name="Note 2 3 21" xfId="21138"/>
    <cellStyle name="Note 2 3 22" xfId="21139"/>
    <cellStyle name="Note 2 3 23" xfId="21140"/>
    <cellStyle name="Note 2 3 24" xfId="21141"/>
    <cellStyle name="Note 2 3 25" xfId="21142"/>
    <cellStyle name="Note 2 3 3" xfId="521"/>
    <cellStyle name="Note 2 3 3 10" xfId="21144"/>
    <cellStyle name="Note 2 3 3 11" xfId="21145"/>
    <cellStyle name="Note 2 3 3 12" xfId="21146"/>
    <cellStyle name="Note 2 3 3 13" xfId="21147"/>
    <cellStyle name="Note 2 3 3 14" xfId="21148"/>
    <cellStyle name="Note 2 3 3 15" xfId="21149"/>
    <cellStyle name="Note 2 3 3 16" xfId="21150"/>
    <cellStyle name="Note 2 3 3 17" xfId="21151"/>
    <cellStyle name="Note 2 3 3 18" xfId="21152"/>
    <cellStyle name="Note 2 3 3 19" xfId="21153"/>
    <cellStyle name="Note 2 3 3 2" xfId="786"/>
    <cellStyle name="Note 2 3 3 2 2" xfId="2467"/>
    <cellStyle name="Note 2 3 3 2 2 2" xfId="8810"/>
    <cellStyle name="Note 2 3 3 2 2 3" xfId="11854"/>
    <cellStyle name="Note 2 3 3 2 2_4F" xfId="21155"/>
    <cellStyle name="Note 2 3 3 2 3" xfId="3841"/>
    <cellStyle name="Note 2 3 3 2 3 2" xfId="7441"/>
    <cellStyle name="Note 2 3 3 2 3_4F" xfId="21156"/>
    <cellStyle name="Note 2 3 3 2 4" xfId="11712"/>
    <cellStyle name="Note 2 3 3 2_4F" xfId="21154"/>
    <cellStyle name="Note 2 3 3 3" xfId="1060"/>
    <cellStyle name="Note 2 3 3 3 2" xfId="2733"/>
    <cellStyle name="Note 2 3 3 3 2 2" xfId="9075"/>
    <cellStyle name="Note 2 3 3 3 2 3" xfId="10736"/>
    <cellStyle name="Note 2 3 3 3 2_4F" xfId="21158"/>
    <cellStyle name="Note 2 3 3 3 3" xfId="4115"/>
    <cellStyle name="Note 2 3 3 3 3 2" xfId="11866"/>
    <cellStyle name="Note 2 3 3 3 3_4F" xfId="21159"/>
    <cellStyle name="Note 2 3 3 3 4" xfId="7197"/>
    <cellStyle name="Note 2 3 3 3_4F" xfId="21157"/>
    <cellStyle name="Note 2 3 3 4" xfId="1310"/>
    <cellStyle name="Note 2 3 3 4 2" xfId="2972"/>
    <cellStyle name="Note 2 3 3 4 2 2" xfId="9313"/>
    <cellStyle name="Note 2 3 3 4 2 3" xfId="6970"/>
    <cellStyle name="Note 2 3 3 4 2_4F" xfId="21161"/>
    <cellStyle name="Note 2 3 3 4 3" xfId="4365"/>
    <cellStyle name="Note 2 3 3 4 3 2" xfId="11375"/>
    <cellStyle name="Note 2 3 3 4 3_4F" xfId="21162"/>
    <cellStyle name="Note 2 3 3 4 4" xfId="12618"/>
    <cellStyle name="Note 2 3 3 4_4F" xfId="21160"/>
    <cellStyle name="Note 2 3 3 5" xfId="1565"/>
    <cellStyle name="Note 2 3 3 5 2" xfId="3218"/>
    <cellStyle name="Note 2 3 3 5 2 2" xfId="9559"/>
    <cellStyle name="Note 2 3 3 5 2 3" xfId="10213"/>
    <cellStyle name="Note 2 3 3 5 2_4F" xfId="21164"/>
    <cellStyle name="Note 2 3 3 5 3" xfId="4620"/>
    <cellStyle name="Note 2 3 3 5 3 2" xfId="6727"/>
    <cellStyle name="Note 2 3 3 5 3_4F" xfId="21165"/>
    <cellStyle name="Note 2 3 3 5 4" xfId="10342"/>
    <cellStyle name="Note 2 3 3 5_4F" xfId="21163"/>
    <cellStyle name="Note 2 3 3 6" xfId="1816"/>
    <cellStyle name="Note 2 3 3 6 2" xfId="3459"/>
    <cellStyle name="Note 2 3 3 6 2 2" xfId="9799"/>
    <cellStyle name="Note 2 3 3 6 2 3" xfId="12489"/>
    <cellStyle name="Note 2 3 3 6 2_4F" xfId="21167"/>
    <cellStyle name="Note 2 3 3 6 3" xfId="4871"/>
    <cellStyle name="Note 2 3 3 6 3 2" xfId="10328"/>
    <cellStyle name="Note 2 3 3 6 3_4F" xfId="21168"/>
    <cellStyle name="Note 2 3 3 6 4" xfId="10385"/>
    <cellStyle name="Note 2 3 3 6_4F" xfId="21166"/>
    <cellStyle name="Note 2 3 3 7" xfId="2209"/>
    <cellStyle name="Note 2 3 3 7 2" xfId="8555"/>
    <cellStyle name="Note 2 3 3 7 3" xfId="11385"/>
    <cellStyle name="Note 2 3 3 7_4F" xfId="21169"/>
    <cellStyle name="Note 2 3 3 8" xfId="3576"/>
    <cellStyle name="Note 2 3 3 8 2" xfId="11109"/>
    <cellStyle name="Note 2 3 3 8_4F" xfId="21170"/>
    <cellStyle name="Note 2 3 3 9" xfId="10429"/>
    <cellStyle name="Note 2 3 3_4F" xfId="21143"/>
    <cellStyle name="Note 2 3 4" xfId="565"/>
    <cellStyle name="Note 2 3 4 2" xfId="830"/>
    <cellStyle name="Note 2 3 4 2 2" xfId="2510"/>
    <cellStyle name="Note 2 3 4 2 2 2" xfId="8852"/>
    <cellStyle name="Note 2 3 4 2 2 3" xfId="8107"/>
    <cellStyle name="Note 2 3 4 2 2_4F" xfId="21173"/>
    <cellStyle name="Note 2 3 4 2 3" xfId="3885"/>
    <cellStyle name="Note 2 3 4 2 3 2" xfId="12075"/>
    <cellStyle name="Note 2 3 4 2 3_4F" xfId="21174"/>
    <cellStyle name="Note 2 3 4 2 4" xfId="7679"/>
    <cellStyle name="Note 2 3 4 2_4F" xfId="21172"/>
    <cellStyle name="Note 2 3 4 3" xfId="1104"/>
    <cellStyle name="Note 2 3 4 3 2" xfId="2776"/>
    <cellStyle name="Note 2 3 4 3 2 2" xfId="9118"/>
    <cellStyle name="Note 2 3 4 3 2 3" xfId="7079"/>
    <cellStyle name="Note 2 3 4 3 2_4F" xfId="21176"/>
    <cellStyle name="Note 2 3 4 3 3" xfId="4159"/>
    <cellStyle name="Note 2 3 4 3 3 2" xfId="10540"/>
    <cellStyle name="Note 2 3 4 3 3_4F" xfId="21177"/>
    <cellStyle name="Note 2 3 4 3 4" xfId="8191"/>
    <cellStyle name="Note 2 3 4 3_4F" xfId="21175"/>
    <cellStyle name="Note 2 3 4 4" xfId="1354"/>
    <cellStyle name="Note 2 3 4 4 2" xfId="3014"/>
    <cellStyle name="Note 2 3 4 4 2 2" xfId="9355"/>
    <cellStyle name="Note 2 3 4 4 2 3" xfId="10208"/>
    <cellStyle name="Note 2 3 4 4 2_4F" xfId="21179"/>
    <cellStyle name="Note 2 3 4 4 3" xfId="4409"/>
    <cellStyle name="Note 2 3 4 4 3 2" xfId="12060"/>
    <cellStyle name="Note 2 3 4 4 3_4F" xfId="21180"/>
    <cellStyle name="Note 2 3 4 4 4" xfId="7091"/>
    <cellStyle name="Note 2 3 4 4_4F" xfId="21178"/>
    <cellStyle name="Note 2 3 4 5" xfId="1609"/>
    <cellStyle name="Note 2 3 4 5 2" xfId="3261"/>
    <cellStyle name="Note 2 3 4 5 2 2" xfId="9602"/>
    <cellStyle name="Note 2 3 4 5 2 3" xfId="11926"/>
    <cellStyle name="Note 2 3 4 5 2_4F" xfId="21182"/>
    <cellStyle name="Note 2 3 4 5 3" xfId="4664"/>
    <cellStyle name="Note 2 3 4 5 3 2" xfId="12563"/>
    <cellStyle name="Note 2 3 4 5 3_4F" xfId="21183"/>
    <cellStyle name="Note 2 3 4 5 4" xfId="7025"/>
    <cellStyle name="Note 2 3 4 5_4F" xfId="21181"/>
    <cellStyle name="Note 2 3 4 6" xfId="1860"/>
    <cellStyle name="Note 2 3 4 6 2" xfId="3502"/>
    <cellStyle name="Note 2 3 4 6 2 2" xfId="9841"/>
    <cellStyle name="Note 2 3 4 6 2 3" xfId="11659"/>
    <cellStyle name="Note 2 3 4 6 2_4F" xfId="21185"/>
    <cellStyle name="Note 2 3 4 6 3" xfId="4915"/>
    <cellStyle name="Note 2 3 4 6 3 2" xfId="8169"/>
    <cellStyle name="Note 2 3 4 6 3_4F" xfId="21186"/>
    <cellStyle name="Note 2 3 4 6 4" xfId="11679"/>
    <cellStyle name="Note 2 3 4 6_4F" xfId="21184"/>
    <cellStyle name="Note 2 3 4 7" xfId="2253"/>
    <cellStyle name="Note 2 3 4 7 2" xfId="8598"/>
    <cellStyle name="Note 2 3 4 7 3" xfId="10334"/>
    <cellStyle name="Note 2 3 4 7_4F" xfId="21187"/>
    <cellStyle name="Note 2 3 4 8" xfId="3620"/>
    <cellStyle name="Note 2 3 4 8 2" xfId="11357"/>
    <cellStyle name="Note 2 3 4 8_4F" xfId="21188"/>
    <cellStyle name="Note 2 3 4 9" xfId="11552"/>
    <cellStyle name="Note 2 3 4_4F" xfId="21171"/>
    <cellStyle name="Note 2 3 5" xfId="607"/>
    <cellStyle name="Note 2 3 5 2" xfId="872"/>
    <cellStyle name="Note 2 3 5 2 2" xfId="2550"/>
    <cellStyle name="Note 2 3 5 2 2 2" xfId="8892"/>
    <cellStyle name="Note 2 3 5 2 2 3" xfId="11322"/>
    <cellStyle name="Note 2 3 5 2 2_4F" xfId="21191"/>
    <cellStyle name="Note 2 3 5 2 3" xfId="3927"/>
    <cellStyle name="Note 2 3 5 2 3 2" xfId="7020"/>
    <cellStyle name="Note 2 3 5 2 3_4F" xfId="21192"/>
    <cellStyle name="Note 2 3 5 2 4" xfId="12200"/>
    <cellStyle name="Note 2 3 5 2_4F" xfId="21190"/>
    <cellStyle name="Note 2 3 5 3" xfId="1146"/>
    <cellStyle name="Note 2 3 5 3 2" xfId="2815"/>
    <cellStyle name="Note 2 3 5 3 2 2" xfId="9157"/>
    <cellStyle name="Note 2 3 5 3 2 3" xfId="6930"/>
    <cellStyle name="Note 2 3 5 3 2_4F" xfId="21194"/>
    <cellStyle name="Note 2 3 5 3 3" xfId="4201"/>
    <cellStyle name="Note 2 3 5 3 3 2" xfId="10354"/>
    <cellStyle name="Note 2 3 5 3 3_4F" xfId="21195"/>
    <cellStyle name="Note 2 3 5 3 4" xfId="7214"/>
    <cellStyle name="Note 2 3 5 3_4F" xfId="21193"/>
    <cellStyle name="Note 2 3 5 4" xfId="1396"/>
    <cellStyle name="Note 2 3 5 4 2" xfId="3053"/>
    <cellStyle name="Note 2 3 5 4 2 2" xfId="9394"/>
    <cellStyle name="Note 2 3 5 4 2 3" xfId="11027"/>
    <cellStyle name="Note 2 3 5 4 2_4F" xfId="21197"/>
    <cellStyle name="Note 2 3 5 4 3" xfId="4451"/>
    <cellStyle name="Note 2 3 5 4 3 2" xfId="10717"/>
    <cellStyle name="Note 2 3 5 4 3_4F" xfId="21198"/>
    <cellStyle name="Note 2 3 5 4 4" xfId="7710"/>
    <cellStyle name="Note 2 3 5 4_4F" xfId="21196"/>
    <cellStyle name="Note 2 3 5 5" xfId="1651"/>
    <cellStyle name="Note 2 3 5 5 2" xfId="3299"/>
    <cellStyle name="Note 2 3 5 5 2 2" xfId="9640"/>
    <cellStyle name="Note 2 3 5 5 2 3" xfId="8835"/>
    <cellStyle name="Note 2 3 5 5 2_4F" xfId="21200"/>
    <cellStyle name="Note 2 3 5 5 3" xfId="4706"/>
    <cellStyle name="Note 2 3 5 5 3 2" xfId="11991"/>
    <cellStyle name="Note 2 3 5 5 3_4F" xfId="21201"/>
    <cellStyle name="Note 2 3 5 5 4" xfId="10361"/>
    <cellStyle name="Note 2 3 5 5_4F" xfId="21199"/>
    <cellStyle name="Note 2 3 5 6" xfId="1902"/>
    <cellStyle name="Note 2 3 5 6 2" xfId="3543"/>
    <cellStyle name="Note 2 3 5 6 2 2" xfId="9881"/>
    <cellStyle name="Note 2 3 5 6 2 3" xfId="10936"/>
    <cellStyle name="Note 2 3 5 6 2_4F" xfId="21203"/>
    <cellStyle name="Note 2 3 5 6 3" xfId="4957"/>
    <cellStyle name="Note 2 3 5 6 3 2" xfId="12642"/>
    <cellStyle name="Note 2 3 5 6 3_4F" xfId="21204"/>
    <cellStyle name="Note 2 3 5 6 4" xfId="6776"/>
    <cellStyle name="Note 2 3 5 6_4F" xfId="21202"/>
    <cellStyle name="Note 2 3 5 7" xfId="2294"/>
    <cellStyle name="Note 2 3 5 7 2" xfId="8638"/>
    <cellStyle name="Note 2 3 5 7 3" xfId="10586"/>
    <cellStyle name="Note 2 3 5 7_4F" xfId="21205"/>
    <cellStyle name="Note 2 3 5 8" xfId="3662"/>
    <cellStyle name="Note 2 3 5 8 2" xfId="10271"/>
    <cellStyle name="Note 2 3 5 8_4F" xfId="21206"/>
    <cellStyle name="Note 2 3 5 9" xfId="10217"/>
    <cellStyle name="Note 2 3 5_4F" xfId="21189"/>
    <cellStyle name="Note 2 3 6" xfId="423"/>
    <cellStyle name="Note 2 3 6 2" xfId="2114"/>
    <cellStyle name="Note 2 3 6 2 2" xfId="8460"/>
    <cellStyle name="Note 2 3 6 2 3" xfId="10702"/>
    <cellStyle name="Note 2 3 6 2_4F" xfId="21208"/>
    <cellStyle name="Note 2 3 6 3" xfId="2529"/>
    <cellStyle name="Note 2 3 6 3 2" xfId="6869"/>
    <cellStyle name="Note 2 3 6 3_4F" xfId="21209"/>
    <cellStyle name="Note 2 3 6 4" xfId="11380"/>
    <cellStyle name="Note 2 3 6_4F" xfId="21207"/>
    <cellStyle name="Note 2 3 7" xfId="687"/>
    <cellStyle name="Note 2 3 7 2" xfId="2371"/>
    <cellStyle name="Note 2 3 7 2 2" xfId="8715"/>
    <cellStyle name="Note 2 3 7 2 3" xfId="12082"/>
    <cellStyle name="Note 2 3 7 2_4F" xfId="21211"/>
    <cellStyle name="Note 2 3 7 3" xfId="3742"/>
    <cellStyle name="Note 2 3 7 3 2" xfId="10153"/>
    <cellStyle name="Note 2 3 7 3_4F" xfId="21212"/>
    <cellStyle name="Note 2 3 7 4" xfId="7453"/>
    <cellStyle name="Note 2 3 7_4F" xfId="21210"/>
    <cellStyle name="Note 2 3 8" xfId="961"/>
    <cellStyle name="Note 2 3 8 2" xfId="2636"/>
    <cellStyle name="Note 2 3 8 2 2" xfId="8978"/>
    <cellStyle name="Note 2 3 8 2 3" xfId="11921"/>
    <cellStyle name="Note 2 3 8 2_4F" xfId="21214"/>
    <cellStyle name="Note 2 3 8 3" xfId="4016"/>
    <cellStyle name="Note 2 3 8 3 2" xfId="6744"/>
    <cellStyle name="Note 2 3 8 3_4F" xfId="21215"/>
    <cellStyle name="Note 2 3 8 4" xfId="8038"/>
    <cellStyle name="Note 2 3 8_4F" xfId="21213"/>
    <cellStyle name="Note 2 3 9" xfId="1211"/>
    <cellStyle name="Note 2 3 9 2" xfId="2877"/>
    <cellStyle name="Note 2 3 9 2 2" xfId="9219"/>
    <cellStyle name="Note 2 3 9 2 3" xfId="11463"/>
    <cellStyle name="Note 2 3 9 2_4F" xfId="21217"/>
    <cellStyle name="Note 2 3 9 3" xfId="4266"/>
    <cellStyle name="Note 2 3 9 3 2" xfId="11455"/>
    <cellStyle name="Note 2 3 9 3_4F" xfId="21218"/>
    <cellStyle name="Note 2 3 9 4" xfId="9821"/>
    <cellStyle name="Note 2 3 9_4F" xfId="21216"/>
    <cellStyle name="Note 2 3_4F" xfId="21095"/>
    <cellStyle name="Note 2 4" xfId="143"/>
    <cellStyle name="Note 2 4 10" xfId="1452"/>
    <cellStyle name="Note 2 4 10 2" xfId="3108"/>
    <cellStyle name="Note 2 4 10 2 2" xfId="9449"/>
    <cellStyle name="Note 2 4 10 2 3" xfId="12195"/>
    <cellStyle name="Note 2 4 10 2_4F" xfId="21221"/>
    <cellStyle name="Note 2 4 10 3" xfId="4507"/>
    <cellStyle name="Note 2 4 10 3 2" xfId="10569"/>
    <cellStyle name="Note 2 4 10 3_4F" xfId="21222"/>
    <cellStyle name="Note 2 4 10 4" xfId="7791"/>
    <cellStyle name="Note 2 4 10_4F" xfId="21220"/>
    <cellStyle name="Note 2 4 11" xfId="1703"/>
    <cellStyle name="Note 2 4 11 2" xfId="3350"/>
    <cellStyle name="Note 2 4 11 2 2" xfId="9690"/>
    <cellStyle name="Note 2 4 11 2 3" xfId="7821"/>
    <cellStyle name="Note 2 4 11 2_4F" xfId="21224"/>
    <cellStyle name="Note 2 4 11 3" xfId="4758"/>
    <cellStyle name="Note 2 4 11 3 2" xfId="6895"/>
    <cellStyle name="Note 2 4 11 3_4F" xfId="21225"/>
    <cellStyle name="Note 2 4 11 4" xfId="10787"/>
    <cellStyle name="Note 2 4 11_4F" xfId="21223"/>
    <cellStyle name="Note 2 4 12" xfId="1982"/>
    <cellStyle name="Note 2 4 12 2" xfId="8330"/>
    <cellStyle name="Note 2 4 12 3" xfId="10259"/>
    <cellStyle name="Note 2 4 12_4F" xfId="21226"/>
    <cellStyle name="Note 2 4 13" xfId="3220"/>
    <cellStyle name="Note 2 4 13 2" xfId="10632"/>
    <cellStyle name="Note 2 4 13_4F" xfId="21227"/>
    <cellStyle name="Note 2 4 14" xfId="10796"/>
    <cellStyle name="Note 2 4 15" xfId="21228"/>
    <cellStyle name="Note 2 4 16" xfId="21229"/>
    <cellStyle name="Note 2 4 17" xfId="21230"/>
    <cellStyle name="Note 2 4 18" xfId="21231"/>
    <cellStyle name="Note 2 4 19" xfId="21232"/>
    <cellStyle name="Note 2 4 2" xfId="463"/>
    <cellStyle name="Note 2 4 2 10" xfId="21234"/>
    <cellStyle name="Note 2 4 2 11" xfId="21235"/>
    <cellStyle name="Note 2 4 2 12" xfId="21236"/>
    <cellStyle name="Note 2 4 2 13" xfId="21237"/>
    <cellStyle name="Note 2 4 2 14" xfId="21238"/>
    <cellStyle name="Note 2 4 2 15" xfId="21239"/>
    <cellStyle name="Note 2 4 2 16" xfId="21240"/>
    <cellStyle name="Note 2 4 2 17" xfId="21241"/>
    <cellStyle name="Note 2 4 2 18" xfId="21242"/>
    <cellStyle name="Note 2 4 2 19" xfId="21243"/>
    <cellStyle name="Note 2 4 2 2" xfId="728"/>
    <cellStyle name="Note 2 4 2 2 2" xfId="2411"/>
    <cellStyle name="Note 2 4 2 2 2 2" xfId="8754"/>
    <cellStyle name="Note 2 4 2 2 2 3" xfId="10099"/>
    <cellStyle name="Note 2 4 2 2 2_4F" xfId="21245"/>
    <cellStyle name="Note 2 4 2 2 3" xfId="3783"/>
    <cellStyle name="Note 2 4 2 2 3 2" xfId="12230"/>
    <cellStyle name="Note 2 4 2 2 3_4F" xfId="21246"/>
    <cellStyle name="Note 2 4 2 2 4" xfId="8083"/>
    <cellStyle name="Note 2 4 2 2_4F" xfId="21244"/>
    <cellStyle name="Note 2 4 2 3" xfId="1002"/>
    <cellStyle name="Note 2 4 2 3 2" xfId="2675"/>
    <cellStyle name="Note 2 4 2 3 2 2" xfId="9017"/>
    <cellStyle name="Note 2 4 2 3 2 3" xfId="11667"/>
    <cellStyle name="Note 2 4 2 3 2_4F" xfId="21248"/>
    <cellStyle name="Note 2 4 2 3 3" xfId="4057"/>
    <cellStyle name="Note 2 4 2 3 3 2" xfId="7647"/>
    <cellStyle name="Note 2 4 2 3 3_4F" xfId="21249"/>
    <cellStyle name="Note 2 4 2 3 4" xfId="7770"/>
    <cellStyle name="Note 2 4 2 3_4F" xfId="21247"/>
    <cellStyle name="Note 2 4 2 4" xfId="1252"/>
    <cellStyle name="Note 2 4 2 4 2" xfId="2915"/>
    <cellStyle name="Note 2 4 2 4 2 2" xfId="9257"/>
    <cellStyle name="Note 2 4 2 4 2 3" xfId="7795"/>
    <cellStyle name="Note 2 4 2 4 2_4F" xfId="21251"/>
    <cellStyle name="Note 2 4 2 4 3" xfId="4307"/>
    <cellStyle name="Note 2 4 2 4 3 2" xfId="10640"/>
    <cellStyle name="Note 2 4 2 4 3_4F" xfId="21252"/>
    <cellStyle name="Note 2 4 2 4 4" xfId="7693"/>
    <cellStyle name="Note 2 4 2 4_4F" xfId="21250"/>
    <cellStyle name="Note 2 4 2 5" xfId="1507"/>
    <cellStyle name="Note 2 4 2 5 2" xfId="3162"/>
    <cellStyle name="Note 2 4 2 5 2 2" xfId="9503"/>
    <cellStyle name="Note 2 4 2 5 2 3" xfId="12514"/>
    <cellStyle name="Note 2 4 2 5 2_4F" xfId="21254"/>
    <cellStyle name="Note 2 4 2 5 3" xfId="4562"/>
    <cellStyle name="Note 2 4 2 5 3 2" xfId="11889"/>
    <cellStyle name="Note 2 4 2 5 3_4F" xfId="21255"/>
    <cellStyle name="Note 2 4 2 5 4" xfId="6816"/>
    <cellStyle name="Note 2 4 2 5_4F" xfId="21253"/>
    <cellStyle name="Note 2 4 2 6" xfId="1758"/>
    <cellStyle name="Note 2 4 2 6 2" xfId="3402"/>
    <cellStyle name="Note 2 4 2 6 2 2" xfId="9742"/>
    <cellStyle name="Note 2 4 2 6 2 3" xfId="10772"/>
    <cellStyle name="Note 2 4 2 6 2_4F" xfId="21257"/>
    <cellStyle name="Note 2 4 2 6 3" xfId="4813"/>
    <cellStyle name="Note 2 4 2 6 3 2" xfId="11251"/>
    <cellStyle name="Note 2 4 2 6 3_4F" xfId="21258"/>
    <cellStyle name="Note 2 4 2 6 4" xfId="12197"/>
    <cellStyle name="Note 2 4 2 6_4F" xfId="21256"/>
    <cellStyle name="Note 2 4 2 7" xfId="2154"/>
    <cellStyle name="Note 2 4 2 7 2" xfId="8500"/>
    <cellStyle name="Note 2 4 2 7 3" xfId="8070"/>
    <cellStyle name="Note 2 4 2 7_4F" xfId="21259"/>
    <cellStyle name="Note 2 4 2 8" xfId="1952"/>
    <cellStyle name="Note 2 4 2 8 2" xfId="11235"/>
    <cellStyle name="Note 2 4 2 8_4F" xfId="21260"/>
    <cellStyle name="Note 2 4 2 9" xfId="12309"/>
    <cellStyle name="Note 2 4 2_4F" xfId="21233"/>
    <cellStyle name="Note 2 4 20" xfId="21261"/>
    <cellStyle name="Note 2 4 21" xfId="21262"/>
    <cellStyle name="Note 2 4 22" xfId="21263"/>
    <cellStyle name="Note 2 4 23" xfId="21264"/>
    <cellStyle name="Note 2 4 24" xfId="21265"/>
    <cellStyle name="Note 2 4 25" xfId="21266"/>
    <cellStyle name="Note 2 4 3" xfId="507"/>
    <cellStyle name="Note 2 4 3 10" xfId="21268"/>
    <cellStyle name="Note 2 4 3 11" xfId="21269"/>
    <cellStyle name="Note 2 4 3 12" xfId="21270"/>
    <cellStyle name="Note 2 4 3 13" xfId="21271"/>
    <cellStyle name="Note 2 4 3 14" xfId="21272"/>
    <cellStyle name="Note 2 4 3 15" xfId="21273"/>
    <cellStyle name="Note 2 4 3 16" xfId="21274"/>
    <cellStyle name="Note 2 4 3 17" xfId="21275"/>
    <cellStyle name="Note 2 4 3 18" xfId="21276"/>
    <cellStyle name="Note 2 4 3 19" xfId="21277"/>
    <cellStyle name="Note 2 4 3 2" xfId="772"/>
    <cellStyle name="Note 2 4 3 2 2" xfId="2453"/>
    <cellStyle name="Note 2 4 3 2 2 2" xfId="8796"/>
    <cellStyle name="Note 2 4 3 2 2 3" xfId="7379"/>
    <cellStyle name="Note 2 4 3 2 2_4F" xfId="21279"/>
    <cellStyle name="Note 2 4 3 2 3" xfId="3827"/>
    <cellStyle name="Note 2 4 3 2 3 2" xfId="11567"/>
    <cellStyle name="Note 2 4 3 2 3_4F" xfId="21280"/>
    <cellStyle name="Note 2 4 3 2 4" xfId="7257"/>
    <cellStyle name="Note 2 4 3 2_4F" xfId="21278"/>
    <cellStyle name="Note 2 4 3 3" xfId="1046"/>
    <cellStyle name="Note 2 4 3 3 2" xfId="2719"/>
    <cellStyle name="Note 2 4 3 3 2 2" xfId="9061"/>
    <cellStyle name="Note 2 4 3 3 2 3" xfId="12637"/>
    <cellStyle name="Note 2 4 3 3 2_4F" xfId="21282"/>
    <cellStyle name="Note 2 4 3 3 3" xfId="4101"/>
    <cellStyle name="Note 2 4 3 3 3 2" xfId="10337"/>
    <cellStyle name="Note 2 4 3 3 3_4F" xfId="21283"/>
    <cellStyle name="Note 2 4 3 3 4" xfId="11004"/>
    <cellStyle name="Note 2 4 3 3_4F" xfId="21281"/>
    <cellStyle name="Note 2 4 3 4" xfId="1296"/>
    <cellStyle name="Note 2 4 3 4 2" xfId="2958"/>
    <cellStyle name="Note 2 4 3 4 2 2" xfId="9299"/>
    <cellStyle name="Note 2 4 3 4 2 3" xfId="12588"/>
    <cellStyle name="Note 2 4 3 4 2_4F" xfId="21285"/>
    <cellStyle name="Note 2 4 3 4 3" xfId="4351"/>
    <cellStyle name="Note 2 4 3 4 3 2" xfId="10186"/>
    <cellStyle name="Note 2 4 3 4 3_4F" xfId="21286"/>
    <cellStyle name="Note 2 4 3 4 4" xfId="11954"/>
    <cellStyle name="Note 2 4 3 4_4F" xfId="21284"/>
    <cellStyle name="Note 2 4 3 5" xfId="1551"/>
    <cellStyle name="Note 2 4 3 5 2" xfId="3205"/>
    <cellStyle name="Note 2 4 3 5 2 2" xfId="9546"/>
    <cellStyle name="Note 2 4 3 5 2 3" xfId="11929"/>
    <cellStyle name="Note 2 4 3 5 2_4F" xfId="21288"/>
    <cellStyle name="Note 2 4 3 5 3" xfId="4606"/>
    <cellStyle name="Note 2 4 3 5 3 2" xfId="7045"/>
    <cellStyle name="Note 2 4 3 5 3_4F" xfId="21289"/>
    <cellStyle name="Note 2 4 3 5 4" xfId="8237"/>
    <cellStyle name="Note 2 4 3 5_4F" xfId="21287"/>
    <cellStyle name="Note 2 4 3 6" xfId="1802"/>
    <cellStyle name="Note 2 4 3 6 2" xfId="3446"/>
    <cellStyle name="Note 2 4 3 6 2 2" xfId="9786"/>
    <cellStyle name="Note 2 4 3 6 2 3" xfId="10604"/>
    <cellStyle name="Note 2 4 3 6 2_4F" xfId="21291"/>
    <cellStyle name="Note 2 4 3 6 3" xfId="4857"/>
    <cellStyle name="Note 2 4 3 6 3 2" xfId="12039"/>
    <cellStyle name="Note 2 4 3 6 3_4F" xfId="21292"/>
    <cellStyle name="Note 2 4 3 6 4" xfId="10193"/>
    <cellStyle name="Note 2 4 3 6_4F" xfId="21290"/>
    <cellStyle name="Note 2 4 3 7" xfId="2196"/>
    <cellStyle name="Note 2 4 3 7 2" xfId="8542"/>
    <cellStyle name="Note 2 4 3 7 3" xfId="7521"/>
    <cellStyle name="Note 2 4 3 7_4F" xfId="21293"/>
    <cellStyle name="Note 2 4 3 8" xfId="3562"/>
    <cellStyle name="Note 2 4 3 8 2" xfId="11729"/>
    <cellStyle name="Note 2 4 3 8_4F" xfId="21294"/>
    <cellStyle name="Note 2 4 3 9" xfId="8185"/>
    <cellStyle name="Note 2 4 3_4F" xfId="21267"/>
    <cellStyle name="Note 2 4 4" xfId="551"/>
    <cellStyle name="Note 2 4 4 2" xfId="816"/>
    <cellStyle name="Note 2 4 4 2 2" xfId="2497"/>
    <cellStyle name="Note 2 4 4 2 2 2" xfId="8839"/>
    <cellStyle name="Note 2 4 4 2 2 3" xfId="12256"/>
    <cellStyle name="Note 2 4 4 2 2_4F" xfId="21297"/>
    <cellStyle name="Note 2 4 4 2 3" xfId="3871"/>
    <cellStyle name="Note 2 4 4 2 3 2" xfId="12360"/>
    <cellStyle name="Note 2 4 4 2 3_4F" xfId="21298"/>
    <cellStyle name="Note 2 4 4 2 4" xfId="8619"/>
    <cellStyle name="Note 2 4 4 2_4F" xfId="21296"/>
    <cellStyle name="Note 2 4 4 3" xfId="1090"/>
    <cellStyle name="Note 2 4 4 3 2" xfId="2763"/>
    <cellStyle name="Note 2 4 4 3 2 2" xfId="9105"/>
    <cellStyle name="Note 2 4 4 3 2 3" xfId="11655"/>
    <cellStyle name="Note 2 4 4 3 2_4F" xfId="21300"/>
    <cellStyle name="Note 2 4 4 3 3" xfId="4145"/>
    <cellStyle name="Note 2 4 4 3 3 2" xfId="12268"/>
    <cellStyle name="Note 2 4 4 3 3_4F" xfId="21301"/>
    <cellStyle name="Note 2 4 4 3 4" xfId="10040"/>
    <cellStyle name="Note 2 4 4 3_4F" xfId="21299"/>
    <cellStyle name="Note 2 4 4 4" xfId="1340"/>
    <cellStyle name="Note 2 4 4 4 2" xfId="3001"/>
    <cellStyle name="Note 2 4 4 4 2 2" xfId="9342"/>
    <cellStyle name="Note 2 4 4 4 2 3" xfId="6618"/>
    <cellStyle name="Note 2 4 4 4 2_4F" xfId="21303"/>
    <cellStyle name="Note 2 4 4 4 3" xfId="4395"/>
    <cellStyle name="Note 2 4 4 4 3 2" xfId="7903"/>
    <cellStyle name="Note 2 4 4 4 3_4F" xfId="21304"/>
    <cellStyle name="Note 2 4 4 4 4" xfId="11582"/>
    <cellStyle name="Note 2 4 4 4_4F" xfId="21302"/>
    <cellStyle name="Note 2 4 4 5" xfId="1595"/>
    <cellStyle name="Note 2 4 4 5 2" xfId="3248"/>
    <cellStyle name="Note 2 4 4 5 2 2" xfId="9589"/>
    <cellStyle name="Note 2 4 4 5 2 3" xfId="9928"/>
    <cellStyle name="Note 2 4 4 5 2_4F" xfId="21306"/>
    <cellStyle name="Note 2 4 4 5 3" xfId="4650"/>
    <cellStyle name="Note 2 4 4 5 3 2" xfId="7754"/>
    <cellStyle name="Note 2 4 4 5 3_4F" xfId="21307"/>
    <cellStyle name="Note 2 4 4 5 4" xfId="12136"/>
    <cellStyle name="Note 2 4 4 5_4F" xfId="21305"/>
    <cellStyle name="Note 2 4 4 6" xfId="1846"/>
    <cellStyle name="Note 2 4 4 6 2" xfId="3488"/>
    <cellStyle name="Note 2 4 4 6 2 2" xfId="9828"/>
    <cellStyle name="Note 2 4 4 6 2 3" xfId="8831"/>
    <cellStyle name="Note 2 4 4 6 2_4F" xfId="21309"/>
    <cellStyle name="Note 2 4 4 6 3" xfId="4901"/>
    <cellStyle name="Note 2 4 4 6 3 2" xfId="8122"/>
    <cellStyle name="Note 2 4 4 6 3_4F" xfId="21310"/>
    <cellStyle name="Note 2 4 4 6 4" xfId="10876"/>
    <cellStyle name="Note 2 4 4 6_4F" xfId="21308"/>
    <cellStyle name="Note 2 4 4 7" xfId="2239"/>
    <cellStyle name="Note 2 4 4 7 2" xfId="8585"/>
    <cellStyle name="Note 2 4 4 7 3" xfId="9926"/>
    <cellStyle name="Note 2 4 4 7_4F" xfId="21311"/>
    <cellStyle name="Note 2 4 4 8" xfId="3606"/>
    <cellStyle name="Note 2 4 4 8 2" xfId="11126"/>
    <cellStyle name="Note 2 4 4 8_4F" xfId="21312"/>
    <cellStyle name="Note 2 4 4 9" xfId="11295"/>
    <cellStyle name="Note 2 4 4_4F" xfId="21295"/>
    <cellStyle name="Note 2 4 5" xfId="593"/>
    <cellStyle name="Note 2 4 5 2" xfId="858"/>
    <cellStyle name="Note 2 4 5 2 2" xfId="2537"/>
    <cellStyle name="Note 2 4 5 2 2 2" xfId="8879"/>
    <cellStyle name="Note 2 4 5 2 2 3" xfId="12373"/>
    <cellStyle name="Note 2 4 5 2 2_4F" xfId="21315"/>
    <cellStyle name="Note 2 4 5 2 3" xfId="3913"/>
    <cellStyle name="Note 2 4 5 2 3 2" xfId="11479"/>
    <cellStyle name="Note 2 4 5 2 3_4F" xfId="21316"/>
    <cellStyle name="Note 2 4 5 2 4" xfId="9396"/>
    <cellStyle name="Note 2 4 5 2_4F" xfId="21314"/>
    <cellStyle name="Note 2 4 5 3" xfId="1132"/>
    <cellStyle name="Note 2 4 5 3 2" xfId="2802"/>
    <cellStyle name="Note 2 4 5 3 2 2" xfId="9144"/>
    <cellStyle name="Note 2 4 5 3 2 3" xfId="11403"/>
    <cellStyle name="Note 2 4 5 3 2_4F" xfId="21318"/>
    <cellStyle name="Note 2 4 5 3 3" xfId="4187"/>
    <cellStyle name="Note 2 4 5 3 3 2" xfId="12145"/>
    <cellStyle name="Note 2 4 5 3 3_4F" xfId="21319"/>
    <cellStyle name="Note 2 4 5 3 4" xfId="10368"/>
    <cellStyle name="Note 2 4 5 3_4F" xfId="21317"/>
    <cellStyle name="Note 2 4 5 4" xfId="1382"/>
    <cellStyle name="Note 2 4 5 4 2" xfId="3040"/>
    <cellStyle name="Note 2 4 5 4 2 2" xfId="9381"/>
    <cellStyle name="Note 2 4 5 4 2 3" xfId="7975"/>
    <cellStyle name="Note 2 4 5 4 2_4F" xfId="21321"/>
    <cellStyle name="Note 2 4 5 4 3" xfId="4437"/>
    <cellStyle name="Note 2 4 5 4 3 2" xfId="8262"/>
    <cellStyle name="Note 2 4 5 4 3_4F" xfId="21322"/>
    <cellStyle name="Note 2 4 5 4 4" xfId="12440"/>
    <cellStyle name="Note 2 4 5 4_4F" xfId="21320"/>
    <cellStyle name="Note 2 4 5 5" xfId="1637"/>
    <cellStyle name="Note 2 4 5 5 2" xfId="3286"/>
    <cellStyle name="Note 2 4 5 5 2 2" xfId="9627"/>
    <cellStyle name="Note 2 4 5 5 2 3" xfId="10381"/>
    <cellStyle name="Note 2 4 5 5 2_4F" xfId="21324"/>
    <cellStyle name="Note 2 4 5 5 3" xfId="4692"/>
    <cellStyle name="Note 2 4 5 5 3 2" xfId="10191"/>
    <cellStyle name="Note 2 4 5 5 3_4F" xfId="21325"/>
    <cellStyle name="Note 2 4 5 5 4" xfId="11544"/>
    <cellStyle name="Note 2 4 5 5_4F" xfId="21323"/>
    <cellStyle name="Note 2 4 5 6" xfId="1888"/>
    <cellStyle name="Note 2 4 5 6 2" xfId="3529"/>
    <cellStyle name="Note 2 4 5 6 2 2" xfId="9868"/>
    <cellStyle name="Note 2 4 5 6 2 3" xfId="11391"/>
    <cellStyle name="Note 2 4 5 6 2_4F" xfId="21327"/>
    <cellStyle name="Note 2 4 5 6 3" xfId="4943"/>
    <cellStyle name="Note 2 4 5 6 3 2" xfId="8139"/>
    <cellStyle name="Note 2 4 5 6 3_4F" xfId="21328"/>
    <cellStyle name="Note 2 4 5 6 4" xfId="12114"/>
    <cellStyle name="Note 2 4 5 6_4F" xfId="21326"/>
    <cellStyle name="Note 2 4 5 7" xfId="2280"/>
    <cellStyle name="Note 2 4 5 7 2" xfId="8625"/>
    <cellStyle name="Note 2 4 5 7 3" xfId="8189"/>
    <cellStyle name="Note 2 4 5 7_4F" xfId="21329"/>
    <cellStyle name="Note 2 4 5 8" xfId="3648"/>
    <cellStyle name="Note 2 4 5 8 2" xfId="8093"/>
    <cellStyle name="Note 2 4 5 8_4F" xfId="21330"/>
    <cellStyle name="Note 2 4 5 9" xfId="7889"/>
    <cellStyle name="Note 2 4 5_4F" xfId="21313"/>
    <cellStyle name="Note 2 4 6" xfId="409"/>
    <cellStyle name="Note 2 4 6 2" xfId="2101"/>
    <cellStyle name="Note 2 4 6 2 2" xfId="8447"/>
    <cellStyle name="Note 2 4 6 2 3" xfId="10252"/>
    <cellStyle name="Note 2 4 6 2_4F" xfId="21332"/>
    <cellStyle name="Note 2 4 6 3" xfId="2671"/>
    <cellStyle name="Note 2 4 6 3 2" xfId="10664"/>
    <cellStyle name="Note 2 4 6 3_4F" xfId="21333"/>
    <cellStyle name="Note 2 4 6 4" xfId="8144"/>
    <cellStyle name="Note 2 4 6_4F" xfId="21331"/>
    <cellStyle name="Note 2 4 7" xfId="673"/>
    <cellStyle name="Note 2 4 7 2" xfId="2358"/>
    <cellStyle name="Note 2 4 7 2 2" xfId="8702"/>
    <cellStyle name="Note 2 4 7 2 3" xfId="8617"/>
    <cellStyle name="Note 2 4 7 2_4F" xfId="21335"/>
    <cellStyle name="Note 2 4 7 3" xfId="3728"/>
    <cellStyle name="Note 2 4 7 3 2" xfId="6750"/>
    <cellStyle name="Note 2 4 7 3_4F" xfId="21336"/>
    <cellStyle name="Note 2 4 7 4" xfId="11775"/>
    <cellStyle name="Note 2 4 7_4F" xfId="21334"/>
    <cellStyle name="Note 2 4 8" xfId="947"/>
    <cellStyle name="Note 2 4 8 2" xfId="2623"/>
    <cellStyle name="Note 2 4 8 2 2" xfId="8965"/>
    <cellStyle name="Note 2 4 8 2 3" xfId="10358"/>
    <cellStyle name="Note 2 4 8 2_4F" xfId="21338"/>
    <cellStyle name="Note 2 4 8 3" xfId="4002"/>
    <cellStyle name="Note 2 4 8 3 2" xfId="8143"/>
    <cellStyle name="Note 2 4 8 3_4F" xfId="21339"/>
    <cellStyle name="Note 2 4 8 4" xfId="12464"/>
    <cellStyle name="Note 2 4 8_4F" xfId="21337"/>
    <cellStyle name="Note 2 4 9" xfId="1197"/>
    <cellStyle name="Note 2 4 9 2" xfId="2864"/>
    <cellStyle name="Note 2 4 9 2 2" xfId="9206"/>
    <cellStyle name="Note 2 4 9 2 3" xfId="7916"/>
    <cellStyle name="Note 2 4 9 2_4F" xfId="21341"/>
    <cellStyle name="Note 2 4 9 3" xfId="4252"/>
    <cellStyle name="Note 2 4 9 3 2" xfId="10791"/>
    <cellStyle name="Note 2 4 9 3_4F" xfId="21342"/>
    <cellStyle name="Note 2 4 9 4" xfId="8233"/>
    <cellStyle name="Note 2 4 9_4F" xfId="21340"/>
    <cellStyle name="Note 2 4_4F" xfId="21219"/>
    <cellStyle name="Note 2 5" xfId="144"/>
    <cellStyle name="Note 2 5 10" xfId="1455"/>
    <cellStyle name="Note 2 5 10 2" xfId="3111"/>
    <cellStyle name="Note 2 5 10 2 2" xfId="9452"/>
    <cellStyle name="Note 2 5 10 2 3" xfId="8534"/>
    <cellStyle name="Note 2 5 10 2_4F" xfId="21345"/>
    <cellStyle name="Note 2 5 10 3" xfId="4510"/>
    <cellStyle name="Note 2 5 10 3 2" xfId="7914"/>
    <cellStyle name="Note 2 5 10 3_4F" xfId="21346"/>
    <cellStyle name="Note 2 5 10 4" xfId="7296"/>
    <cellStyle name="Note 2 5 10_4F" xfId="21344"/>
    <cellStyle name="Note 2 5 11" xfId="1706"/>
    <cellStyle name="Note 2 5 11 2" xfId="3352"/>
    <cellStyle name="Note 2 5 11 2 2" xfId="9692"/>
    <cellStyle name="Note 2 5 11 2 3" xfId="8256"/>
    <cellStyle name="Note 2 5 11 2_4F" xfId="21348"/>
    <cellStyle name="Note 2 5 11 3" xfId="4761"/>
    <cellStyle name="Note 2 5 11 3 2" xfId="10437"/>
    <cellStyle name="Note 2 5 11 3_4F" xfId="21349"/>
    <cellStyle name="Note 2 5 11 4" xfId="8157"/>
    <cellStyle name="Note 2 5 11_4F" xfId="21347"/>
    <cellStyle name="Note 2 5 12" xfId="1985"/>
    <cellStyle name="Note 2 5 12 2" xfId="8333"/>
    <cellStyle name="Note 2 5 12 3" xfId="7105"/>
    <cellStyle name="Note 2 5 12_4F" xfId="21350"/>
    <cellStyle name="Note 2 5 13" xfId="2469"/>
    <cellStyle name="Note 2 5 13 2" xfId="7421"/>
    <cellStyle name="Note 2 5 13_4F" xfId="21351"/>
    <cellStyle name="Note 2 5 14" xfId="8241"/>
    <cellStyle name="Note 2 5 15" xfId="21352"/>
    <cellStyle name="Note 2 5 16" xfId="21353"/>
    <cellStyle name="Note 2 5 17" xfId="21354"/>
    <cellStyle name="Note 2 5 18" xfId="21355"/>
    <cellStyle name="Note 2 5 19" xfId="21356"/>
    <cellStyle name="Note 2 5 2" xfId="466"/>
    <cellStyle name="Note 2 5 2 10" xfId="21358"/>
    <cellStyle name="Note 2 5 2 11" xfId="21359"/>
    <cellStyle name="Note 2 5 2 12" xfId="21360"/>
    <cellStyle name="Note 2 5 2 13" xfId="21361"/>
    <cellStyle name="Note 2 5 2 14" xfId="21362"/>
    <cellStyle name="Note 2 5 2 15" xfId="21363"/>
    <cellStyle name="Note 2 5 2 16" xfId="21364"/>
    <cellStyle name="Note 2 5 2 17" xfId="21365"/>
    <cellStyle name="Note 2 5 2 18" xfId="21366"/>
    <cellStyle name="Note 2 5 2 19" xfId="21367"/>
    <cellStyle name="Note 2 5 2 2" xfId="731"/>
    <cellStyle name="Note 2 5 2 2 2" xfId="2413"/>
    <cellStyle name="Note 2 5 2 2 2 2" xfId="8756"/>
    <cellStyle name="Note 2 5 2 2 2 3" xfId="11486"/>
    <cellStyle name="Note 2 5 2 2 2_4F" xfId="21369"/>
    <cellStyle name="Note 2 5 2 2 3" xfId="3786"/>
    <cellStyle name="Note 2 5 2 2 3 2" xfId="7385"/>
    <cellStyle name="Note 2 5 2 2 3_4F" xfId="21370"/>
    <cellStyle name="Note 2 5 2 2 4" xfId="11147"/>
    <cellStyle name="Note 2 5 2 2_4F" xfId="21368"/>
    <cellStyle name="Note 2 5 2 3" xfId="1005"/>
    <cellStyle name="Note 2 5 2 3 2" xfId="2678"/>
    <cellStyle name="Note 2 5 2 3 2 2" xfId="9020"/>
    <cellStyle name="Note 2 5 2 3 2 3" xfId="11398"/>
    <cellStyle name="Note 2 5 2 3 2_4F" xfId="21372"/>
    <cellStyle name="Note 2 5 2 3 3" xfId="4060"/>
    <cellStyle name="Note 2 5 2 3 3 2" xfId="10847"/>
    <cellStyle name="Note 2 5 2 3 3_4F" xfId="21373"/>
    <cellStyle name="Note 2 5 2 3 4" xfId="10898"/>
    <cellStyle name="Note 2 5 2 3_4F" xfId="21371"/>
    <cellStyle name="Note 2 5 2 4" xfId="1255"/>
    <cellStyle name="Note 2 5 2 4 2" xfId="2918"/>
    <cellStyle name="Note 2 5 2 4 2 2" xfId="9260"/>
    <cellStyle name="Note 2 5 2 4 2 3" xfId="10095"/>
    <cellStyle name="Note 2 5 2 4 2_4F" xfId="21375"/>
    <cellStyle name="Note 2 5 2 4 3" xfId="4310"/>
    <cellStyle name="Note 2 5 2 4 3 2" xfId="12549"/>
    <cellStyle name="Note 2 5 2 4 3_4F" xfId="21376"/>
    <cellStyle name="Note 2 5 2 4 4" xfId="11160"/>
    <cellStyle name="Note 2 5 2 4_4F" xfId="21374"/>
    <cellStyle name="Note 2 5 2 5" xfId="1510"/>
    <cellStyle name="Note 2 5 2 5 2" xfId="3164"/>
    <cellStyle name="Note 2 5 2 5 2 2" xfId="9505"/>
    <cellStyle name="Note 2 5 2 5 2 3" xfId="8161"/>
    <cellStyle name="Note 2 5 2 5 2_4F" xfId="21378"/>
    <cellStyle name="Note 2 5 2 5 3" xfId="4565"/>
    <cellStyle name="Note 2 5 2 5 3 2" xfId="11622"/>
    <cellStyle name="Note 2 5 2 5 3_4F" xfId="21379"/>
    <cellStyle name="Note 2 5 2 5 4" xfId="6886"/>
    <cellStyle name="Note 2 5 2 5_4F" xfId="21377"/>
    <cellStyle name="Note 2 5 2 6" xfId="1761"/>
    <cellStyle name="Note 2 5 2 6 2" xfId="3405"/>
    <cellStyle name="Note 2 5 2 6 2 2" xfId="9745"/>
    <cellStyle name="Note 2 5 2 6 2 3" xfId="12613"/>
    <cellStyle name="Note 2 5 2 6 2_4F" xfId="21381"/>
    <cellStyle name="Note 2 5 2 6 3" xfId="4816"/>
    <cellStyle name="Note 2 5 2 6 3 2" xfId="9101"/>
    <cellStyle name="Note 2 5 2 6 3_4F" xfId="21382"/>
    <cellStyle name="Note 2 5 2 6 4" xfId="10008"/>
    <cellStyle name="Note 2 5 2 6_4F" xfId="21380"/>
    <cellStyle name="Note 2 5 2 7" xfId="2156"/>
    <cellStyle name="Note 2 5 2 7 2" xfId="8502"/>
    <cellStyle name="Note 2 5 2 7 3" xfId="8243"/>
    <cellStyle name="Note 2 5 2 7_4F" xfId="21383"/>
    <cellStyle name="Note 2 5 2 8" xfId="2083"/>
    <cellStyle name="Note 2 5 2 8 2" xfId="7831"/>
    <cellStyle name="Note 2 5 2 8_4F" xfId="21384"/>
    <cellStyle name="Note 2 5 2 9" xfId="12065"/>
    <cellStyle name="Note 2 5 2_4F" xfId="21357"/>
    <cellStyle name="Note 2 5 20" xfId="21385"/>
    <cellStyle name="Note 2 5 21" xfId="21386"/>
    <cellStyle name="Note 2 5 22" xfId="21387"/>
    <cellStyle name="Note 2 5 23" xfId="21388"/>
    <cellStyle name="Note 2 5 24" xfId="21389"/>
    <cellStyle name="Note 2 5 25" xfId="21390"/>
    <cellStyle name="Note 2 5 3" xfId="510"/>
    <cellStyle name="Note 2 5 3 10" xfId="21392"/>
    <cellStyle name="Note 2 5 3 11" xfId="21393"/>
    <cellStyle name="Note 2 5 3 12" xfId="21394"/>
    <cellStyle name="Note 2 5 3 13" xfId="21395"/>
    <cellStyle name="Note 2 5 3 14" xfId="21396"/>
    <cellStyle name="Note 2 5 3 15" xfId="21397"/>
    <cellStyle name="Note 2 5 3 16" xfId="21398"/>
    <cellStyle name="Note 2 5 3 17" xfId="21399"/>
    <cellStyle name="Note 2 5 3 18" xfId="21400"/>
    <cellStyle name="Note 2 5 3 19" xfId="21401"/>
    <cellStyle name="Note 2 5 3 2" xfId="775"/>
    <cellStyle name="Note 2 5 3 2 2" xfId="2456"/>
    <cellStyle name="Note 2 5 3 2 2 2" xfId="8799"/>
    <cellStyle name="Note 2 5 3 2 2 3" xfId="11329"/>
    <cellStyle name="Note 2 5 3 2 2_4F" xfId="21403"/>
    <cellStyle name="Note 2 5 3 2 3" xfId="3830"/>
    <cellStyle name="Note 2 5 3 2 3 2" xfId="10277"/>
    <cellStyle name="Note 2 5 3 2 3_4F" xfId="21404"/>
    <cellStyle name="Note 2 5 3 2 4" xfId="12447"/>
    <cellStyle name="Note 2 5 3 2_4F" xfId="21402"/>
    <cellStyle name="Note 2 5 3 3" xfId="1049"/>
    <cellStyle name="Note 2 5 3 3 2" xfId="2722"/>
    <cellStyle name="Note 2 5 3 3 2 2" xfId="9064"/>
    <cellStyle name="Note 2 5 3 3 2 3" xfId="11083"/>
    <cellStyle name="Note 2 5 3 3 2_4F" xfId="21406"/>
    <cellStyle name="Note 2 5 3 3 3" xfId="4104"/>
    <cellStyle name="Note 2 5 3 3 3 2" xfId="11341"/>
    <cellStyle name="Note 2 5 3 3 3_4F" xfId="21407"/>
    <cellStyle name="Note 2 5 3 3 4" xfId="12573"/>
    <cellStyle name="Note 2 5 3 3_4F" xfId="21405"/>
    <cellStyle name="Note 2 5 3 4" xfId="1299"/>
    <cellStyle name="Note 2 5 3 4 2" xfId="2961"/>
    <cellStyle name="Note 2 5 3 4 2 2" xfId="9302"/>
    <cellStyle name="Note 2 5 3 4 2 3" xfId="12346"/>
    <cellStyle name="Note 2 5 3 4 2_4F" xfId="21409"/>
    <cellStyle name="Note 2 5 3 4 3" xfId="4354"/>
    <cellStyle name="Note 2 5 3 4 3 2" xfId="7985"/>
    <cellStyle name="Note 2 5 3 4 3_4F" xfId="21410"/>
    <cellStyle name="Note 2 5 3 4 4" xfId="11711"/>
    <cellStyle name="Note 2 5 3 4_4F" xfId="21408"/>
    <cellStyle name="Note 2 5 3 5" xfId="1554"/>
    <cellStyle name="Note 2 5 3 5 2" xfId="3207"/>
    <cellStyle name="Note 2 5 3 5 2 2" xfId="9548"/>
    <cellStyle name="Note 2 5 3 5 2 3" xfId="8954"/>
    <cellStyle name="Note 2 5 3 5 2_4F" xfId="21412"/>
    <cellStyle name="Note 2 5 3 5 3" xfId="4609"/>
    <cellStyle name="Note 2 5 3 5 3 2" xfId="8000"/>
    <cellStyle name="Note 2 5 3 5 3_4F" xfId="21413"/>
    <cellStyle name="Note 2 5 3 5 4" xfId="7256"/>
    <cellStyle name="Note 2 5 3 5_4F" xfId="21411"/>
    <cellStyle name="Note 2 5 3 6" xfId="1805"/>
    <cellStyle name="Note 2 5 3 6 2" xfId="3448"/>
    <cellStyle name="Note 2 5 3 6 2 2" xfId="9788"/>
    <cellStyle name="Note 2 5 3 6 2 3" xfId="10083"/>
    <cellStyle name="Note 2 5 3 6 2_4F" xfId="21415"/>
    <cellStyle name="Note 2 5 3 6 3" xfId="4860"/>
    <cellStyle name="Note 2 5 3 6 3 2" xfId="11796"/>
    <cellStyle name="Note 2 5 3 6 3_4F" xfId="21416"/>
    <cellStyle name="Note 2 5 3 6 4" xfId="10137"/>
    <cellStyle name="Note 2 5 3 6_4F" xfId="21414"/>
    <cellStyle name="Note 2 5 3 7" xfId="2198"/>
    <cellStyle name="Note 2 5 3 7 2" xfId="8544"/>
    <cellStyle name="Note 2 5 3 7 3" xfId="6817"/>
    <cellStyle name="Note 2 5 3 7_4F" xfId="21417"/>
    <cellStyle name="Note 2 5 3 8" xfId="3565"/>
    <cellStyle name="Note 2 5 3 8 2" xfId="11461"/>
    <cellStyle name="Note 2 5 3 8_4F" xfId="21418"/>
    <cellStyle name="Note 2 5 3 9" xfId="7915"/>
    <cellStyle name="Note 2 5 3_4F" xfId="21391"/>
    <cellStyle name="Note 2 5 4" xfId="554"/>
    <cellStyle name="Note 2 5 4 2" xfId="819"/>
    <cellStyle name="Note 2 5 4 2 2" xfId="2499"/>
    <cellStyle name="Note 2 5 4 2 2 2" xfId="8841"/>
    <cellStyle name="Note 2 5 4 2 2 3" xfId="6736"/>
    <cellStyle name="Note 2 5 4 2 2_4F" xfId="21421"/>
    <cellStyle name="Note 2 5 4 2 3" xfId="3874"/>
    <cellStyle name="Note 2 5 4 2 3 2" xfId="6847"/>
    <cellStyle name="Note 2 5 4 2 3_4F" xfId="21422"/>
    <cellStyle name="Note 2 5 4 2 4" xfId="10394"/>
    <cellStyle name="Note 2 5 4 2_4F" xfId="21420"/>
    <cellStyle name="Note 2 5 4 3" xfId="1093"/>
    <cellStyle name="Note 2 5 4 3 2" xfId="2765"/>
    <cellStyle name="Note 2 5 4 3 2 2" xfId="9107"/>
    <cellStyle name="Note 2 5 4 3 2 3" xfId="10939"/>
    <cellStyle name="Note 2 5 4 3 2_4F" xfId="21424"/>
    <cellStyle name="Note 2 5 4 3 3" xfId="4148"/>
    <cellStyle name="Note 2 5 4 3 3 2" xfId="12023"/>
    <cellStyle name="Note 2 5 4 3 3_4F" xfId="21425"/>
    <cellStyle name="Note 2 5 4 3 4" xfId="8743"/>
    <cellStyle name="Note 2 5 4 3_4F" xfId="21423"/>
    <cellStyle name="Note 2 5 4 4" xfId="1343"/>
    <cellStyle name="Note 2 5 4 4 2" xfId="3003"/>
    <cellStyle name="Note 2 5 4 4 2 2" xfId="9344"/>
    <cellStyle name="Note 2 5 4 4 2 3" xfId="11773"/>
    <cellStyle name="Note 2 5 4 4 2_4F" xfId="21427"/>
    <cellStyle name="Note 2 5 4 4 3" xfId="4398"/>
    <cellStyle name="Note 2 5 4 4 3 2" xfId="10237"/>
    <cellStyle name="Note 2 5 4 4 3_4F" xfId="21428"/>
    <cellStyle name="Note 2 5 4 4 4" xfId="10682"/>
    <cellStyle name="Note 2 5 4 4_4F" xfId="21426"/>
    <cellStyle name="Note 2 5 4 5" xfId="1598"/>
    <cellStyle name="Note 2 5 4 5 2" xfId="3250"/>
    <cellStyle name="Note 2 5 4 5 2 2" xfId="9591"/>
    <cellStyle name="Note 2 5 4 5 2 3" xfId="7209"/>
    <cellStyle name="Note 2 5 4 5 2_4F" xfId="21430"/>
    <cellStyle name="Note 2 5 4 5 3" xfId="4653"/>
    <cellStyle name="Note 2 5 4 5 3 2" xfId="10528"/>
    <cellStyle name="Note 2 5 4 5 3_4F" xfId="21431"/>
    <cellStyle name="Note 2 5 4 5 4" xfId="11895"/>
    <cellStyle name="Note 2 5 4 5_4F" xfId="21429"/>
    <cellStyle name="Note 2 5 4 6" xfId="1849"/>
    <cellStyle name="Note 2 5 4 6 2" xfId="3491"/>
    <cellStyle name="Note 2 5 4 6 2 2" xfId="9830"/>
    <cellStyle name="Note 2 5 4 6 2 3" xfId="7767"/>
    <cellStyle name="Note 2 5 4 6 2_4F" xfId="21433"/>
    <cellStyle name="Note 2 5 4 6 3" xfId="4904"/>
    <cellStyle name="Note 2 5 4 6 3 2" xfId="11172"/>
    <cellStyle name="Note 2 5 4 6 3_4F" xfId="21434"/>
    <cellStyle name="Note 2 5 4 6 4" xfId="7002"/>
    <cellStyle name="Note 2 5 4 6_4F" xfId="21432"/>
    <cellStyle name="Note 2 5 4 7" xfId="2242"/>
    <cellStyle name="Note 2 5 4 7 2" xfId="8587"/>
    <cellStyle name="Note 2 5 4 7 3" xfId="8001"/>
    <cellStyle name="Note 2 5 4 7_4F" xfId="21435"/>
    <cellStyle name="Note 2 5 4 8" xfId="3609"/>
    <cellStyle name="Note 2 5 4 8 2" xfId="11404"/>
    <cellStyle name="Note 2 5 4 8_4F" xfId="21436"/>
    <cellStyle name="Note 2 5 4 9" xfId="7950"/>
    <cellStyle name="Note 2 5 4_4F" xfId="21419"/>
    <cellStyle name="Note 2 5 5" xfId="596"/>
    <cellStyle name="Note 2 5 5 2" xfId="861"/>
    <cellStyle name="Note 2 5 5 2 2" xfId="2539"/>
    <cellStyle name="Note 2 5 5 2 2 2" xfId="8881"/>
    <cellStyle name="Note 2 5 5 2 2 3" xfId="10749"/>
    <cellStyle name="Note 2 5 5 2 2_4F" xfId="21439"/>
    <cellStyle name="Note 2 5 5 2 3" xfId="3916"/>
    <cellStyle name="Note 2 5 5 2 3 2" xfId="7114"/>
    <cellStyle name="Note 2 5 5 2 3_4F" xfId="21440"/>
    <cellStyle name="Note 2 5 5 2 4" xfId="10317"/>
    <cellStyle name="Note 2 5 5 2_4F" xfId="21438"/>
    <cellStyle name="Note 2 5 5 3" xfId="1135"/>
    <cellStyle name="Note 2 5 5 3 2" xfId="2804"/>
    <cellStyle name="Note 2 5 5 3 2 2" xfId="9146"/>
    <cellStyle name="Note 2 5 5 3 2 3" xfId="11069"/>
    <cellStyle name="Note 2 5 5 3 2_4F" xfId="21442"/>
    <cellStyle name="Note 2 5 5 3 3" xfId="4190"/>
    <cellStyle name="Note 2 5 5 3 3 2" xfId="11904"/>
    <cellStyle name="Note 2 5 5 3 3_4F" xfId="21443"/>
    <cellStyle name="Note 2 5 5 3 4" xfId="8058"/>
    <cellStyle name="Note 2 5 5 3_4F" xfId="21441"/>
    <cellStyle name="Note 2 5 5 4" xfId="1385"/>
    <cellStyle name="Note 2 5 5 4 2" xfId="3042"/>
    <cellStyle name="Note 2 5 5 4 2 2" xfId="9383"/>
    <cellStyle name="Note 2 5 5 4 2 3" xfId="11886"/>
    <cellStyle name="Note 2 5 5 4 2_4F" xfId="21445"/>
    <cellStyle name="Note 2 5 5 4 3" xfId="4440"/>
    <cellStyle name="Note 2 5 5 4 3 2" xfId="7658"/>
    <cellStyle name="Note 2 5 5 4 3_4F" xfId="21446"/>
    <cellStyle name="Note 2 5 5 4 4" xfId="12199"/>
    <cellStyle name="Note 2 5 5 4_4F" xfId="21444"/>
    <cellStyle name="Note 2 5 5 5" xfId="1640"/>
    <cellStyle name="Note 2 5 5 5 2" xfId="3288"/>
    <cellStyle name="Note 2 5 5 5 2 2" xfId="9629"/>
    <cellStyle name="Note 2 5 5 5 2 3" xfId="8134"/>
    <cellStyle name="Note 2 5 5 5 2_4F" xfId="21448"/>
    <cellStyle name="Note 2 5 5 5 3" xfId="4695"/>
    <cellStyle name="Note 2 5 5 5 3 2" xfId="7022"/>
    <cellStyle name="Note 2 5 5 5 3_4F" xfId="21449"/>
    <cellStyle name="Note 2 5 5 5 4" xfId="7835"/>
    <cellStyle name="Note 2 5 5 5_4F" xfId="21447"/>
    <cellStyle name="Note 2 5 5 6" xfId="1891"/>
    <cellStyle name="Note 2 5 5 6 2" xfId="3532"/>
    <cellStyle name="Note 2 5 5 6 2 2" xfId="9870"/>
    <cellStyle name="Note 2 5 5 6 2 3" xfId="8221"/>
    <cellStyle name="Note 2 5 5 6 2_4F" xfId="21451"/>
    <cellStyle name="Note 2 5 5 6 3" xfId="4946"/>
    <cellStyle name="Note 2 5 5 6 3 2" xfId="6925"/>
    <cellStyle name="Note 2 5 5 6 3_4F" xfId="21452"/>
    <cellStyle name="Note 2 5 5 6 4" xfId="11873"/>
    <cellStyle name="Note 2 5 5 6_4F" xfId="21450"/>
    <cellStyle name="Note 2 5 5 7" xfId="2283"/>
    <cellStyle name="Note 2 5 5 7 2" xfId="8627"/>
    <cellStyle name="Note 2 5 5 7 3" xfId="10196"/>
    <cellStyle name="Note 2 5 5 7_4F" xfId="21453"/>
    <cellStyle name="Note 2 5 5 8" xfId="3651"/>
    <cellStyle name="Note 2 5 5 8 2" xfId="11799"/>
    <cellStyle name="Note 2 5 5 8_4F" xfId="21454"/>
    <cellStyle name="Note 2 5 5 9" xfId="11965"/>
    <cellStyle name="Note 2 5 5_4F" xfId="21437"/>
    <cellStyle name="Note 2 5 6" xfId="412"/>
    <cellStyle name="Note 2 5 6 2" xfId="2103"/>
    <cellStyle name="Note 2 5 6 2 2" xfId="8449"/>
    <cellStyle name="Note 2 5 6 2 3" xfId="7184"/>
    <cellStyle name="Note 2 5 6 2_4F" xfId="21456"/>
    <cellStyle name="Note 2 5 6 3" xfId="3347"/>
    <cellStyle name="Note 2 5 6 3 2" xfId="10363"/>
    <cellStyle name="Note 2 5 6 3_4F" xfId="21457"/>
    <cellStyle name="Note 2 5 6 4" xfId="10227"/>
    <cellStyle name="Note 2 5 6_4F" xfId="21455"/>
    <cellStyle name="Note 2 5 7" xfId="676"/>
    <cellStyle name="Note 2 5 7 2" xfId="2360"/>
    <cellStyle name="Note 2 5 7 2 2" xfId="8704"/>
    <cellStyle name="Note 2 5 7 2 3" xfId="10422"/>
    <cellStyle name="Note 2 5 7 2_4F" xfId="21459"/>
    <cellStyle name="Note 2 5 7 3" xfId="3731"/>
    <cellStyle name="Note 2 5 7 3 2" xfId="12446"/>
    <cellStyle name="Note 2 5 7 3_4F" xfId="21460"/>
    <cellStyle name="Note 2 5 7 4" xfId="11507"/>
    <cellStyle name="Note 2 5 7_4F" xfId="21458"/>
    <cellStyle name="Note 2 5 8" xfId="950"/>
    <cellStyle name="Note 2 5 8 2" xfId="2625"/>
    <cellStyle name="Note 2 5 8 2 2" xfId="8967"/>
    <cellStyle name="Note 2 5 8 2 3" xfId="7865"/>
    <cellStyle name="Note 2 5 8 2_4F" xfId="21462"/>
    <cellStyle name="Note 2 5 8 3" xfId="4005"/>
    <cellStyle name="Note 2 5 8 3 2" xfId="12560"/>
    <cellStyle name="Note 2 5 8 3_4F" xfId="21463"/>
    <cellStyle name="Note 2 5 8 4" xfId="12222"/>
    <cellStyle name="Note 2 5 8_4F" xfId="21461"/>
    <cellStyle name="Note 2 5 9" xfId="1200"/>
    <cellStyle name="Note 2 5 9 2" xfId="2866"/>
    <cellStyle name="Note 2 5 9 2 2" xfId="9208"/>
    <cellStyle name="Note 2 5 9 2 3" xfId="7614"/>
    <cellStyle name="Note 2 5 9 2_4F" xfId="21465"/>
    <cellStyle name="Note 2 5 9 3" xfId="4255"/>
    <cellStyle name="Note 2 5 9 3 2" xfId="8168"/>
    <cellStyle name="Note 2 5 9 3_4F" xfId="21466"/>
    <cellStyle name="Note 2 5 9 4" xfId="10526"/>
    <cellStyle name="Note 2 5 9_4F" xfId="21464"/>
    <cellStyle name="Note 2 5_4F" xfId="21343"/>
    <cellStyle name="Note 2 6" xfId="145"/>
    <cellStyle name="Note 2 6 10" xfId="1435"/>
    <cellStyle name="Note 2 6 10 2" xfId="3091"/>
    <cellStyle name="Note 2 6 10 2 2" xfId="9432"/>
    <cellStyle name="Note 2 6 10 2 3" xfId="8216"/>
    <cellStyle name="Note 2 6 10 2_4F" xfId="21469"/>
    <cellStyle name="Note 2 6 10 3" xfId="4490"/>
    <cellStyle name="Note 2 6 10 3 2" xfId="11590"/>
    <cellStyle name="Note 2 6 10 3_4F" xfId="21470"/>
    <cellStyle name="Note 2 6 10 4" xfId="7983"/>
    <cellStyle name="Note 2 6 10_4F" xfId="21468"/>
    <cellStyle name="Note 2 6 11" xfId="1686"/>
    <cellStyle name="Note 2 6 11 2" xfId="3334"/>
    <cellStyle name="Note 2 6 11 2 2" xfId="9675"/>
    <cellStyle name="Note 2 6 11 2 3" xfId="10128"/>
    <cellStyle name="Note 2 6 11 2_4F" xfId="21472"/>
    <cellStyle name="Note 2 6 11 3" xfId="4741"/>
    <cellStyle name="Note 2 6 11 3 2" xfId="6634"/>
    <cellStyle name="Note 2 6 11 3_4F" xfId="21473"/>
    <cellStyle name="Note 2 6 11 4" xfId="12374"/>
    <cellStyle name="Note 2 6 11_4F" xfId="21471"/>
    <cellStyle name="Note 2 6 12" xfId="1961"/>
    <cellStyle name="Note 2 6 12 2" xfId="8309"/>
    <cellStyle name="Note 2 6 12 3" xfId="11942"/>
    <cellStyle name="Note 2 6 12_4F" xfId="21474"/>
    <cellStyle name="Note 2 6 13" xfId="2960"/>
    <cellStyle name="Note 2 6 13 2" xfId="8090"/>
    <cellStyle name="Note 2 6 13_4F" xfId="21475"/>
    <cellStyle name="Note 2 6 14" xfId="10459"/>
    <cellStyle name="Note 2 6 15" xfId="21476"/>
    <cellStyle name="Note 2 6 16" xfId="21477"/>
    <cellStyle name="Note 2 6 17" xfId="21478"/>
    <cellStyle name="Note 2 6 18" xfId="21479"/>
    <cellStyle name="Note 2 6 19" xfId="21480"/>
    <cellStyle name="Note 2 6 2" xfId="444"/>
    <cellStyle name="Note 2 6 2 10" xfId="21482"/>
    <cellStyle name="Note 2 6 2 11" xfId="21483"/>
    <cellStyle name="Note 2 6 2 12" xfId="21484"/>
    <cellStyle name="Note 2 6 2 13" xfId="21485"/>
    <cellStyle name="Note 2 6 2 14" xfId="21486"/>
    <cellStyle name="Note 2 6 2 15" xfId="21487"/>
    <cellStyle name="Note 2 6 2 16" xfId="21488"/>
    <cellStyle name="Note 2 6 2 17" xfId="21489"/>
    <cellStyle name="Note 2 6 2 18" xfId="21490"/>
    <cellStyle name="Note 2 6 2 19" xfId="21491"/>
    <cellStyle name="Note 2 6 2 2" xfId="709"/>
    <cellStyle name="Note 2 6 2 2 2" xfId="2392"/>
    <cellStyle name="Note 2 6 2 2 2 2" xfId="8736"/>
    <cellStyle name="Note 2 6 2 2 2 3" xfId="11797"/>
    <cellStyle name="Note 2 6 2 2 2_4F" xfId="21493"/>
    <cellStyle name="Note 2 6 2 2 3" xfId="3764"/>
    <cellStyle name="Note 2 6 2 2 3 2" xfId="7746"/>
    <cellStyle name="Note 2 6 2 2 3_4F" xfId="21494"/>
    <cellStyle name="Note 2 6 2 2 4" xfId="12138"/>
    <cellStyle name="Note 2 6 2 2_4F" xfId="21492"/>
    <cellStyle name="Note 2 6 2 3" xfId="983"/>
    <cellStyle name="Note 2 6 2 3 2" xfId="2657"/>
    <cellStyle name="Note 2 6 2 3 2 2" xfId="8999"/>
    <cellStyle name="Note 2 6 2 3 2 3" xfId="11656"/>
    <cellStyle name="Note 2 6 2 3 2_4F" xfId="21496"/>
    <cellStyle name="Note 2 6 2 3 3" xfId="4038"/>
    <cellStyle name="Note 2 6 2 3 3 2" xfId="6639"/>
    <cellStyle name="Note 2 6 2 3 3_4F" xfId="21497"/>
    <cellStyle name="Note 2 6 2 3 4" xfId="10490"/>
    <cellStyle name="Note 2 6 2 3_4F" xfId="21495"/>
    <cellStyle name="Note 2 6 2 4" xfId="1233"/>
    <cellStyle name="Note 2 6 2 4 2" xfId="2898"/>
    <cellStyle name="Note 2 6 2 4 2 2" xfId="9240"/>
    <cellStyle name="Note 2 6 2 4 2 3" xfId="11178"/>
    <cellStyle name="Note 2 6 2 4 2_4F" xfId="21499"/>
    <cellStyle name="Note 2 6 2 4 3" xfId="4288"/>
    <cellStyle name="Note 2 6 2 4 3 2" xfId="10309"/>
    <cellStyle name="Note 2 6 2 4 3_4F" xfId="21500"/>
    <cellStyle name="Note 2 6 2 4 4" xfId="11301"/>
    <cellStyle name="Note 2 6 2 4_4F" xfId="21498"/>
    <cellStyle name="Note 2 6 2 5" xfId="1488"/>
    <cellStyle name="Note 2 6 2 5 2" xfId="3144"/>
    <cellStyle name="Note 2 6 2 5 2 2" xfId="9485"/>
    <cellStyle name="Note 2 6 2 5 2 3" xfId="12556"/>
    <cellStyle name="Note 2 6 2 5 2_4F" xfId="21502"/>
    <cellStyle name="Note 2 6 2 5 3" xfId="4543"/>
    <cellStyle name="Note 2 6 2 5 3 2" xfId="11227"/>
    <cellStyle name="Note 2 6 2 5 3_4F" xfId="21503"/>
    <cellStyle name="Note 2 6 2 5 4" xfId="11434"/>
    <cellStyle name="Note 2 6 2 5_4F" xfId="21501"/>
    <cellStyle name="Note 2 6 2 6" xfId="1739"/>
    <cellStyle name="Note 2 6 2 6 2" xfId="3385"/>
    <cellStyle name="Note 2 6 2 6 2 2" xfId="9725"/>
    <cellStyle name="Note 2 6 2 6 2 3" xfId="6933"/>
    <cellStyle name="Note 2 6 2 6 2_4F" xfId="21505"/>
    <cellStyle name="Note 2 6 2 6 3" xfId="4794"/>
    <cellStyle name="Note 2 6 2 6 3 2" xfId="6799"/>
    <cellStyle name="Note 2 6 2 6 3_4F" xfId="21506"/>
    <cellStyle name="Note 2 6 2 6 4" xfId="11000"/>
    <cellStyle name="Note 2 6 2 6_4F" xfId="21504"/>
    <cellStyle name="Note 2 6 2 7" xfId="2135"/>
    <cellStyle name="Note 2 6 2 7 2" xfId="8481"/>
    <cellStyle name="Note 2 6 2 7 3" xfId="8062"/>
    <cellStyle name="Note 2 6 2 7_4F" xfId="21507"/>
    <cellStyle name="Note 2 6 2 8" xfId="1971"/>
    <cellStyle name="Note 2 6 2 8 2" xfId="7571"/>
    <cellStyle name="Note 2 6 2 8_4F" xfId="21508"/>
    <cellStyle name="Note 2 6 2 9" xfId="7356"/>
    <cellStyle name="Note 2 6 2_4F" xfId="21481"/>
    <cellStyle name="Note 2 6 20" xfId="21509"/>
    <cellStyle name="Note 2 6 21" xfId="21510"/>
    <cellStyle name="Note 2 6 22" xfId="21511"/>
    <cellStyle name="Note 2 6 23" xfId="21512"/>
    <cellStyle name="Note 2 6 24" xfId="21513"/>
    <cellStyle name="Note 2 6 25" xfId="21514"/>
    <cellStyle name="Note 2 6 3" xfId="351"/>
    <cellStyle name="Note 2 6 3 10" xfId="21516"/>
    <cellStyle name="Note 2 6 3 11" xfId="21517"/>
    <cellStyle name="Note 2 6 3 12" xfId="21518"/>
    <cellStyle name="Note 2 6 3 13" xfId="21519"/>
    <cellStyle name="Note 2 6 3 14" xfId="21520"/>
    <cellStyle name="Note 2 6 3 15" xfId="21521"/>
    <cellStyle name="Note 2 6 3 16" xfId="21522"/>
    <cellStyle name="Note 2 6 3 17" xfId="21523"/>
    <cellStyle name="Note 2 6 3 18" xfId="21524"/>
    <cellStyle name="Note 2 6 3 19" xfId="21525"/>
    <cellStyle name="Note 2 6 3 2" xfId="625"/>
    <cellStyle name="Note 2 6 3 2 2" xfId="2312"/>
    <cellStyle name="Note 2 6 3 2 2 2" xfId="8656"/>
    <cellStyle name="Note 2 6 3 2 2 3" xfId="7000"/>
    <cellStyle name="Note 2 6 3 2 2_4F" xfId="21527"/>
    <cellStyle name="Note 2 6 3 2 3" xfId="3680"/>
    <cellStyle name="Note 2 6 3 2 3 2" xfId="7909"/>
    <cellStyle name="Note 2 6 3 2 3_4F" xfId="21528"/>
    <cellStyle name="Note 2 6 3 2 4" xfId="7473"/>
    <cellStyle name="Note 2 6 3 2_4F" xfId="21526"/>
    <cellStyle name="Note 2 6 3 3" xfId="899"/>
    <cellStyle name="Note 2 6 3 3 2" xfId="2577"/>
    <cellStyle name="Note 2 6 3 3 2 2" xfId="8919"/>
    <cellStyle name="Note 2 6 3 3 2 3" xfId="8788"/>
    <cellStyle name="Note 2 6 3 3 2_4F" xfId="21530"/>
    <cellStyle name="Note 2 6 3 3 3" xfId="3954"/>
    <cellStyle name="Note 2 6 3 3 3 2" xfId="11268"/>
    <cellStyle name="Note 2 6 3 3 3_4F" xfId="21531"/>
    <cellStyle name="Note 2 6 3 3 4" xfId="7887"/>
    <cellStyle name="Note 2 6 3 3_4F" xfId="21529"/>
    <cellStyle name="Note 2 6 3 4" xfId="339"/>
    <cellStyle name="Note 2 6 3 4 2" xfId="2037"/>
    <cellStyle name="Note 2 6 3 4 2 2" xfId="8385"/>
    <cellStyle name="Note 2 6 3 4 2 3" xfId="6681"/>
    <cellStyle name="Note 2 6 3 4 2_4F" xfId="21533"/>
    <cellStyle name="Note 2 6 3 4 3" xfId="3243"/>
    <cellStyle name="Note 2 6 3 4 3 2" xfId="7688"/>
    <cellStyle name="Note 2 6 3 4 3_4F" xfId="21534"/>
    <cellStyle name="Note 2 6 3 4 4" xfId="6586"/>
    <cellStyle name="Note 2 6 3 4_4F" xfId="21532"/>
    <cellStyle name="Note 2 6 3 5" xfId="321"/>
    <cellStyle name="Note 2 6 3 5 2" xfId="2020"/>
    <cellStyle name="Note 2 6 3 5 2 2" xfId="8368"/>
    <cellStyle name="Note 2 6 3 5 2 3" xfId="11794"/>
    <cellStyle name="Note 2 6 3 5 2_4F" xfId="21536"/>
    <cellStyle name="Note 2 6 3 5 3" xfId="2905"/>
    <cellStyle name="Note 2 6 3 5 3 2" xfId="10588"/>
    <cellStyle name="Note 2 6 3 5 3_4F" xfId="21537"/>
    <cellStyle name="Note 2 6 3 5 4" xfId="10132"/>
    <cellStyle name="Note 2 6 3 5_4F" xfId="21535"/>
    <cellStyle name="Note 2 6 3 6" xfId="889"/>
    <cellStyle name="Note 2 6 3 6 2" xfId="2567"/>
    <cellStyle name="Note 2 6 3 6 2 2" xfId="8909"/>
    <cellStyle name="Note 2 6 3 6 2 3" xfId="8170"/>
    <cellStyle name="Note 2 6 3 6 2_4F" xfId="21539"/>
    <cellStyle name="Note 2 6 3 6 3" xfId="3944"/>
    <cellStyle name="Note 2 6 3 6 3 2" xfId="10042"/>
    <cellStyle name="Note 2 6 3 6 3_4F" xfId="21540"/>
    <cellStyle name="Note 2 6 3 6 4" xfId="7764"/>
    <cellStyle name="Note 2 6 3 6_4F" xfId="21538"/>
    <cellStyle name="Note 2 6 3 7" xfId="2049"/>
    <cellStyle name="Note 2 6 3 7 2" xfId="8397"/>
    <cellStyle name="Note 2 6 3 7 3" xfId="9996"/>
    <cellStyle name="Note 2 6 3 7_4F" xfId="21541"/>
    <cellStyle name="Note 2 6 3 8" xfId="3158"/>
    <cellStyle name="Note 2 6 3 8 2" xfId="10627"/>
    <cellStyle name="Note 2 6 3 8_4F" xfId="21542"/>
    <cellStyle name="Note 2 6 3 9" xfId="7339"/>
    <cellStyle name="Note 2 6 3_4F" xfId="21515"/>
    <cellStyle name="Note 2 6 4" xfId="440"/>
    <cellStyle name="Note 2 6 4 2" xfId="704"/>
    <cellStyle name="Note 2 6 4 2 2" xfId="2387"/>
    <cellStyle name="Note 2 6 4 2 2 2" xfId="8731"/>
    <cellStyle name="Note 2 6 4 2 2 3" xfId="7834"/>
    <cellStyle name="Note 2 6 4 2 2_4F" xfId="21545"/>
    <cellStyle name="Note 2 6 4 2 3" xfId="3759"/>
    <cellStyle name="Note 2 6 4 2 3 2" xfId="12315"/>
    <cellStyle name="Note 2 6 4 2 3_4F" xfId="21546"/>
    <cellStyle name="Note 2 6 4 2 4" xfId="6596"/>
    <cellStyle name="Note 2 6 4 2_4F" xfId="21544"/>
    <cellStyle name="Note 2 6 4 3" xfId="978"/>
    <cellStyle name="Note 2 6 4 3 2" xfId="2652"/>
    <cellStyle name="Note 2 6 4 3 2 2" xfId="8994"/>
    <cellStyle name="Note 2 6 4 3 2 3" xfId="6686"/>
    <cellStyle name="Note 2 6 4 3 2_4F" xfId="21548"/>
    <cellStyle name="Note 2 6 4 3 3" xfId="4033"/>
    <cellStyle name="Note 2 6 4 3 3 2" xfId="11988"/>
    <cellStyle name="Note 2 6 4 3 3_4F" xfId="21549"/>
    <cellStyle name="Note 2 6 4 3 4" xfId="8346"/>
    <cellStyle name="Note 2 6 4 3_4F" xfId="21547"/>
    <cellStyle name="Note 2 6 4 4" xfId="1228"/>
    <cellStyle name="Note 2 6 4 4 2" xfId="2893"/>
    <cellStyle name="Note 2 6 4 4 2 2" xfId="9235"/>
    <cellStyle name="Note 2 6 4 4 2 3" xfId="10926"/>
    <cellStyle name="Note 2 6 4 4 2_4F" xfId="21551"/>
    <cellStyle name="Note 2 6 4 4 3" xfId="4283"/>
    <cellStyle name="Note 2 6 4 4 3 2" xfId="11902"/>
    <cellStyle name="Note 2 6 4 4 3_4F" xfId="21552"/>
    <cellStyle name="Note 2 6 4 4 4" xfId="6883"/>
    <cellStyle name="Note 2 6 4 4_4F" xfId="21550"/>
    <cellStyle name="Note 2 6 4 5" xfId="1483"/>
    <cellStyle name="Note 2 6 4 5 2" xfId="3139"/>
    <cellStyle name="Note 2 6 4 5 2 2" xfId="9480"/>
    <cellStyle name="Note 2 6 4 5 2 3" xfId="10464"/>
    <cellStyle name="Note 2 6 4 5 2_4F" xfId="21554"/>
    <cellStyle name="Note 2 6 4 5 3" xfId="4538"/>
    <cellStyle name="Note 2 6 4 5 3 2" xfId="7263"/>
    <cellStyle name="Note 2 6 4 5 3_4F" xfId="21555"/>
    <cellStyle name="Note 2 6 4 5 4" xfId="11055"/>
    <cellStyle name="Note 2 6 4 5_4F" xfId="21553"/>
    <cellStyle name="Note 2 6 4 6" xfId="1734"/>
    <cellStyle name="Note 2 6 4 6 2" xfId="3380"/>
    <cellStyle name="Note 2 6 4 6 2 2" xfId="9720"/>
    <cellStyle name="Note 2 6 4 6 2 3" xfId="6754"/>
    <cellStyle name="Note 2 6 4 6 2_4F" xfId="21557"/>
    <cellStyle name="Note 2 6 4 6 3" xfId="4789"/>
    <cellStyle name="Note 2 6 4 6 3 2" xfId="7506"/>
    <cellStyle name="Note 2 6 4 6 3_4F" xfId="21558"/>
    <cellStyle name="Note 2 6 4 6 4" xfId="10131"/>
    <cellStyle name="Note 2 6 4 6_4F" xfId="21556"/>
    <cellStyle name="Note 2 6 4 7" xfId="2130"/>
    <cellStyle name="Note 2 6 4 7 2" xfId="8476"/>
    <cellStyle name="Note 2 6 4 7 3" xfId="7119"/>
    <cellStyle name="Note 2 6 4 7_4F" xfId="21559"/>
    <cellStyle name="Note 2 6 4 8" xfId="2666"/>
    <cellStyle name="Note 2 6 4 8 2" xfId="12398"/>
    <cellStyle name="Note 2 6 4 8_4F" xfId="21560"/>
    <cellStyle name="Note 2 6 4 9" xfId="9909"/>
    <cellStyle name="Note 2 6 4_4F" xfId="21543"/>
    <cellStyle name="Note 2 6 5" xfId="368"/>
    <cellStyle name="Note 2 6 5 2" xfId="634"/>
    <cellStyle name="Note 2 6 5 2 2" xfId="2321"/>
    <cellStyle name="Note 2 6 5 2 2 2" xfId="8665"/>
    <cellStyle name="Note 2 6 5 2 2 3" xfId="9445"/>
    <cellStyle name="Note 2 6 5 2 2_4F" xfId="21563"/>
    <cellStyle name="Note 2 6 5 2 3" xfId="3689"/>
    <cellStyle name="Note 2 6 5 2 3 2" xfId="11896"/>
    <cellStyle name="Note 2 6 5 2 3_4F" xfId="21564"/>
    <cellStyle name="Note 2 6 5 2 4" xfId="12103"/>
    <cellStyle name="Note 2 6 5 2_4F" xfId="21562"/>
    <cellStyle name="Note 2 6 5 3" xfId="909"/>
    <cellStyle name="Note 2 6 5 3 2" xfId="2587"/>
    <cellStyle name="Note 2 6 5 3 2 2" xfId="8929"/>
    <cellStyle name="Note 2 6 5 3 2 3" xfId="7311"/>
    <cellStyle name="Note 2 6 5 3 2_4F" xfId="21566"/>
    <cellStyle name="Note 2 6 5 3 3" xfId="3964"/>
    <cellStyle name="Note 2 6 5 3 3 2" xfId="7749"/>
    <cellStyle name="Note 2 6 5 3 3_4F" xfId="21567"/>
    <cellStyle name="Note 2 6 5 3 4" xfId="7856"/>
    <cellStyle name="Note 2 6 5 3_4F" xfId="21565"/>
    <cellStyle name="Note 2 6 5 4" xfId="346"/>
    <cellStyle name="Note 2 6 5 4 2" xfId="2044"/>
    <cellStyle name="Note 2 6 5 4 2 2" xfId="8392"/>
    <cellStyle name="Note 2 6 5 4 2 3" xfId="7837"/>
    <cellStyle name="Note 2 6 5 4 2_4F" xfId="21569"/>
    <cellStyle name="Note 2 6 5 4 3" xfId="2953"/>
    <cellStyle name="Note 2 6 5 4 3 2" xfId="11060"/>
    <cellStyle name="Note 2 6 5 4 3_4F" xfId="21570"/>
    <cellStyle name="Note 2 6 5 4 4" xfId="7703"/>
    <cellStyle name="Note 2 6 5 4_4F" xfId="21568"/>
    <cellStyle name="Note 2 6 5 5" xfId="1416"/>
    <cellStyle name="Note 2 6 5 5 2" xfId="3073"/>
    <cellStyle name="Note 2 6 5 5 2 2" xfId="9414"/>
    <cellStyle name="Note 2 6 5 5 2 3" xfId="7341"/>
    <cellStyle name="Note 2 6 5 5 2_4F" xfId="21572"/>
    <cellStyle name="Note 2 6 5 5 3" xfId="4471"/>
    <cellStyle name="Note 2 6 5 5 3 2" xfId="7966"/>
    <cellStyle name="Note 2 6 5 5 3_4F" xfId="21573"/>
    <cellStyle name="Note 2 6 5 5 4" xfId="7622"/>
    <cellStyle name="Note 2 6 5 5_4F" xfId="21571"/>
    <cellStyle name="Note 2 6 5 6" xfId="1667"/>
    <cellStyle name="Note 2 6 5 6 2" xfId="3315"/>
    <cellStyle name="Note 2 6 5 6 2 2" xfId="9656"/>
    <cellStyle name="Note 2 6 5 6 2 3" xfId="12379"/>
    <cellStyle name="Note 2 6 5 6 2_4F" xfId="21575"/>
    <cellStyle name="Note 2 6 5 6 3" xfId="4722"/>
    <cellStyle name="Note 2 6 5 6 3 2" xfId="9962"/>
    <cellStyle name="Note 2 6 5 6 3_4F" xfId="21576"/>
    <cellStyle name="Note 2 6 5 6 4" xfId="10531"/>
    <cellStyle name="Note 2 6 5 6_4F" xfId="21574"/>
    <cellStyle name="Note 2 6 5 7" xfId="2059"/>
    <cellStyle name="Note 2 6 5 7 2" xfId="8407"/>
    <cellStyle name="Note 2 6 5 7 3" xfId="10806"/>
    <cellStyle name="Note 2 6 5 7_4F" xfId="21577"/>
    <cellStyle name="Note 2 6 5 8" xfId="3241"/>
    <cellStyle name="Note 2 6 5 8 2" xfId="7396"/>
    <cellStyle name="Note 2 6 5 8_4F" xfId="21578"/>
    <cellStyle name="Note 2 6 5 9" xfId="10451"/>
    <cellStyle name="Note 2 6 5_4F" xfId="21561"/>
    <cellStyle name="Note 2 6 6" xfId="387"/>
    <cellStyle name="Note 2 6 6 2" xfId="2080"/>
    <cellStyle name="Note 2 6 6 2 2" xfId="8428"/>
    <cellStyle name="Note 2 6 6 2 3" xfId="11604"/>
    <cellStyle name="Note 2 6 6 2_4F" xfId="21580"/>
    <cellStyle name="Note 2 6 6 3" xfId="2353"/>
    <cellStyle name="Note 2 6 6 3 2" xfId="12121"/>
    <cellStyle name="Note 2 6 6 3_4F" xfId="21581"/>
    <cellStyle name="Note 2 6 6 4" xfId="12511"/>
    <cellStyle name="Note 2 6 6_4F" xfId="21579"/>
    <cellStyle name="Note 2 6 7" xfId="653"/>
    <cellStyle name="Note 2 6 7 2" xfId="2339"/>
    <cellStyle name="Note 2 6 7 2 2" xfId="8683"/>
    <cellStyle name="Note 2 6 7 2 3" xfId="11433"/>
    <cellStyle name="Note 2 6 7 2_4F" xfId="21583"/>
    <cellStyle name="Note 2 6 7 3" xfId="3708"/>
    <cellStyle name="Note 2 6 7 3 2" xfId="7275"/>
    <cellStyle name="Note 2 6 7 3_4F" xfId="21584"/>
    <cellStyle name="Note 2 6 7 4" xfId="9966"/>
    <cellStyle name="Note 2 6 7_4F" xfId="21582"/>
    <cellStyle name="Note 2 6 8" xfId="929"/>
    <cellStyle name="Note 2 6 8 2" xfId="2606"/>
    <cellStyle name="Note 2 6 8 2 2" xfId="8948"/>
    <cellStyle name="Note 2 6 8 2 3" xfId="12437"/>
    <cellStyle name="Note 2 6 8 2_4F" xfId="21586"/>
    <cellStyle name="Note 2 6 8 3" xfId="3984"/>
    <cellStyle name="Note 2 6 8 3 2" xfId="11936"/>
    <cellStyle name="Note 2 6 8 3_4F" xfId="21587"/>
    <cellStyle name="Note 2 6 8 4" xfId="12400"/>
    <cellStyle name="Note 2 6 8_4F" xfId="21585"/>
    <cellStyle name="Note 2 6 9" xfId="1180"/>
    <cellStyle name="Note 2 6 9 2" xfId="2848"/>
    <cellStyle name="Note 2 6 9 2 2" xfId="9190"/>
    <cellStyle name="Note 2 6 9 2 3" xfId="7876"/>
    <cellStyle name="Note 2 6 9 2_4F" xfId="21589"/>
    <cellStyle name="Note 2 6 9 3" xfId="4235"/>
    <cellStyle name="Note 2 6 9 3 2" xfId="12508"/>
    <cellStyle name="Note 2 6 9 3_4F" xfId="21590"/>
    <cellStyle name="Note 2 6 9 4" xfId="7125"/>
    <cellStyle name="Note 2 6 9_4F" xfId="21588"/>
    <cellStyle name="Note 2 6_4F" xfId="21467"/>
    <cellStyle name="Note 2 7" xfId="146"/>
    <cellStyle name="Note 2 7 10" xfId="1443"/>
    <cellStyle name="Note 2 7 10 2" xfId="3099"/>
    <cellStyle name="Note 2 7 10 2 2" xfId="9440"/>
    <cellStyle name="Note 2 7 10 2 3" xfId="11492"/>
    <cellStyle name="Note 2 7 10 2_4F" xfId="21593"/>
    <cellStyle name="Note 2 7 10 3" xfId="4498"/>
    <cellStyle name="Note 2 7 10 3 2" xfId="6733"/>
    <cellStyle name="Note 2 7 10 3_4F" xfId="21594"/>
    <cellStyle name="Note 2 7 10 4" xfId="11255"/>
    <cellStyle name="Note 2 7 10_4F" xfId="21592"/>
    <cellStyle name="Note 2 7 11" xfId="1694"/>
    <cellStyle name="Note 2 7 11 2" xfId="3342"/>
    <cellStyle name="Note 2 7 11 2 2" xfId="9683"/>
    <cellStyle name="Note 2 7 11 2 3" xfId="11585"/>
    <cellStyle name="Note 2 7 11 2_4F" xfId="21596"/>
    <cellStyle name="Note 2 7 11 3" xfId="4749"/>
    <cellStyle name="Note 2 7 11 3 2" xfId="6848"/>
    <cellStyle name="Note 2 7 11 3_4F" xfId="21597"/>
    <cellStyle name="Note 2 7 11 4" xfId="7760"/>
    <cellStyle name="Note 2 7 11_4F" xfId="21595"/>
    <cellStyle name="Note 2 7 12" xfId="1970"/>
    <cellStyle name="Note 2 7 12 2" xfId="8318"/>
    <cellStyle name="Note 2 7 12 3" xfId="9250"/>
    <cellStyle name="Note 2 7 12_4F" xfId="21598"/>
    <cellStyle name="Note 2 7 13" xfId="3301"/>
    <cellStyle name="Note 2 7 13 2" xfId="11714"/>
    <cellStyle name="Note 2 7 13_4F" xfId="21599"/>
    <cellStyle name="Note 2 7 14" xfId="10865"/>
    <cellStyle name="Note 2 7 15" xfId="21600"/>
    <cellStyle name="Note 2 7 16" xfId="21601"/>
    <cellStyle name="Note 2 7 17" xfId="21602"/>
    <cellStyle name="Note 2 7 18" xfId="21603"/>
    <cellStyle name="Note 2 7 19" xfId="21604"/>
    <cellStyle name="Note 2 7 2" xfId="453"/>
    <cellStyle name="Note 2 7 2 10" xfId="21606"/>
    <cellStyle name="Note 2 7 2 11" xfId="21607"/>
    <cellStyle name="Note 2 7 2 12" xfId="21608"/>
    <cellStyle name="Note 2 7 2 13" xfId="21609"/>
    <cellStyle name="Note 2 7 2 14" xfId="21610"/>
    <cellStyle name="Note 2 7 2 15" xfId="21611"/>
    <cellStyle name="Note 2 7 2 16" xfId="21612"/>
    <cellStyle name="Note 2 7 2 17" xfId="21613"/>
    <cellStyle name="Note 2 7 2 18" xfId="21614"/>
    <cellStyle name="Note 2 7 2 19" xfId="21615"/>
    <cellStyle name="Note 2 7 2 2" xfId="718"/>
    <cellStyle name="Note 2 7 2 2 2" xfId="2401"/>
    <cellStyle name="Note 2 7 2 2 2 2" xfId="8745"/>
    <cellStyle name="Note 2 7 2 2 2 3" xfId="12484"/>
    <cellStyle name="Note 2 7 2 2 2_4F" xfId="21617"/>
    <cellStyle name="Note 2 7 2 2 3" xfId="3773"/>
    <cellStyle name="Note 2 7 2 2 3 2" xfId="12028"/>
    <cellStyle name="Note 2 7 2 2 3_4F" xfId="21618"/>
    <cellStyle name="Note 2 7 2 2 4" xfId="7962"/>
    <cellStyle name="Note 2 7 2 2_4F" xfId="21616"/>
    <cellStyle name="Note 2 7 2 3" xfId="992"/>
    <cellStyle name="Note 2 7 2 3 2" xfId="2665"/>
    <cellStyle name="Note 2 7 2 3 2 2" xfId="9007"/>
    <cellStyle name="Note 2 7 2 3 2 3" xfId="7215"/>
    <cellStyle name="Note 2 7 2 3 2_4F" xfId="21620"/>
    <cellStyle name="Note 2 7 2 3 3" xfId="4047"/>
    <cellStyle name="Note 2 7 2 3 3 2" xfId="10009"/>
    <cellStyle name="Note 2 7 2 3 3_4F" xfId="21621"/>
    <cellStyle name="Note 2 7 2 3 4" xfId="10692"/>
    <cellStyle name="Note 2 7 2 3_4F" xfId="21619"/>
    <cellStyle name="Note 2 7 2 4" xfId="1242"/>
    <cellStyle name="Note 2 7 2 4 2" xfId="2907"/>
    <cellStyle name="Note 2 7 2 4 2 2" xfId="9249"/>
    <cellStyle name="Note 2 7 2 4 2 3" xfId="11979"/>
    <cellStyle name="Note 2 7 2 4 2_4F" xfId="21623"/>
    <cellStyle name="Note 2 7 2 4 3" xfId="4297"/>
    <cellStyle name="Note 2 7 2 4 3 2" xfId="7870"/>
    <cellStyle name="Note 2 7 2 4 3_4F" xfId="21624"/>
    <cellStyle name="Note 2 7 2 4 4" xfId="10220"/>
    <cellStyle name="Note 2 7 2 4_4F" xfId="21622"/>
    <cellStyle name="Note 2 7 2 5" xfId="1497"/>
    <cellStyle name="Note 2 7 2 5 2" xfId="3153"/>
    <cellStyle name="Note 2 7 2 5 2 2" xfId="9494"/>
    <cellStyle name="Note 2 7 2 5 2 3" xfId="11827"/>
    <cellStyle name="Note 2 7 2 5 2_4F" xfId="21626"/>
    <cellStyle name="Note 2 7 2 5 3" xfId="4552"/>
    <cellStyle name="Note 2 7 2 5 3 2" xfId="9995"/>
    <cellStyle name="Note 2 7 2 5 3_4F" xfId="21627"/>
    <cellStyle name="Note 2 7 2 5 4" xfId="6552"/>
    <cellStyle name="Note 2 7 2 5_4F" xfId="21625"/>
    <cellStyle name="Note 2 7 2 6" xfId="1748"/>
    <cellStyle name="Note 2 7 2 6 2" xfId="3394"/>
    <cellStyle name="Note 2 7 2 6 2 2" xfId="9734"/>
    <cellStyle name="Note 2 7 2 6 2 3" xfId="11706"/>
    <cellStyle name="Note 2 7 2 6 2_4F" xfId="21629"/>
    <cellStyle name="Note 2 7 2 6 3" xfId="4803"/>
    <cellStyle name="Note 2 7 2 6 3 2" xfId="10364"/>
    <cellStyle name="Note 2 7 2 6 3_4F" xfId="21630"/>
    <cellStyle name="Note 2 7 2 6 4" xfId="9994"/>
    <cellStyle name="Note 2 7 2 6_4F" xfId="21628"/>
    <cellStyle name="Note 2 7 2 7" xfId="2144"/>
    <cellStyle name="Note 2 7 2 7 2" xfId="8490"/>
    <cellStyle name="Note 2 7 2 7 3" xfId="7524"/>
    <cellStyle name="Note 2 7 2 7_4F" xfId="21631"/>
    <cellStyle name="Note 2 7 2 8" xfId="1954"/>
    <cellStyle name="Note 2 7 2 8 2" xfId="12423"/>
    <cellStyle name="Note 2 7 2 8_4F" xfId="21632"/>
    <cellStyle name="Note 2 7 2 9" xfId="10377"/>
    <cellStyle name="Note 2 7 2_4F" xfId="21605"/>
    <cellStyle name="Note 2 7 20" xfId="21633"/>
    <cellStyle name="Note 2 7 21" xfId="21634"/>
    <cellStyle name="Note 2 7 22" xfId="21635"/>
    <cellStyle name="Note 2 7 23" xfId="21636"/>
    <cellStyle name="Note 2 7 24" xfId="21637"/>
    <cellStyle name="Note 2 7 25" xfId="21638"/>
    <cellStyle name="Note 2 7 3" xfId="497"/>
    <cellStyle name="Note 2 7 3 10" xfId="21640"/>
    <cellStyle name="Note 2 7 3 11" xfId="21641"/>
    <cellStyle name="Note 2 7 3 12" xfId="21642"/>
    <cellStyle name="Note 2 7 3 13" xfId="21643"/>
    <cellStyle name="Note 2 7 3 14" xfId="21644"/>
    <cellStyle name="Note 2 7 3 15" xfId="21645"/>
    <cellStyle name="Note 2 7 3 16" xfId="21646"/>
    <cellStyle name="Note 2 7 3 17" xfId="21647"/>
    <cellStyle name="Note 2 7 3 18" xfId="21648"/>
    <cellStyle name="Note 2 7 3 19" xfId="21649"/>
    <cellStyle name="Note 2 7 3 2" xfId="762"/>
    <cellStyle name="Note 2 7 3 2 2" xfId="2444"/>
    <cellStyle name="Note 2 7 3 2 2 2" xfId="8787"/>
    <cellStyle name="Note 2 7 3 2 2 3" xfId="7205"/>
    <cellStyle name="Note 2 7 3 2 2_4F" xfId="21651"/>
    <cellStyle name="Note 2 7 3 2 3" xfId="3817"/>
    <cellStyle name="Note 2 7 3 2 3 2" xfId="7334"/>
    <cellStyle name="Note 2 7 3 2 3_4F" xfId="21652"/>
    <cellStyle name="Note 2 7 3 2 4" xfId="10021"/>
    <cellStyle name="Note 2 7 3 2_4F" xfId="21650"/>
    <cellStyle name="Note 2 7 3 3" xfId="1036"/>
    <cellStyle name="Note 2 7 3 3 2" xfId="2709"/>
    <cellStyle name="Note 2 7 3 3 2 2" xfId="9051"/>
    <cellStyle name="Note 2 7 3 3 2 3" xfId="10909"/>
    <cellStyle name="Note 2 7 3 3 2_4F" xfId="21654"/>
    <cellStyle name="Note 2 7 3 3 3" xfId="4091"/>
    <cellStyle name="Note 2 7 3 3 3 2" xfId="12392"/>
    <cellStyle name="Note 2 7 3 3 3_4F" xfId="21655"/>
    <cellStyle name="Note 2 7 3 3 4" xfId="8238"/>
    <cellStyle name="Note 2 7 3 3_4F" xfId="21653"/>
    <cellStyle name="Note 2 7 3 4" xfId="1286"/>
    <cellStyle name="Note 2 7 3 4 2" xfId="2948"/>
    <cellStyle name="Note 2 7 3 4 2 2" xfId="9290"/>
    <cellStyle name="Note 2 7 3 4 2 3" xfId="7234"/>
    <cellStyle name="Note 2 7 3 4 2_4F" xfId="21657"/>
    <cellStyle name="Note 2 7 3 4 3" xfId="4341"/>
    <cellStyle name="Note 2 7 3 4 3 2" xfId="10282"/>
    <cellStyle name="Note 2 7 3 4 3_4F" xfId="21658"/>
    <cellStyle name="Note 2 7 3 4 4" xfId="10646"/>
    <cellStyle name="Note 2 7 3 4_4F" xfId="21656"/>
    <cellStyle name="Note 2 7 3 5" xfId="1541"/>
    <cellStyle name="Note 2 7 3 5 2" xfId="3195"/>
    <cellStyle name="Note 2 7 3 5 2 2" xfId="9536"/>
    <cellStyle name="Note 2 7 3 5 2 3" xfId="7643"/>
    <cellStyle name="Note 2 7 3 5 2_4F" xfId="21660"/>
    <cellStyle name="Note 2 7 3 5 3" xfId="4596"/>
    <cellStyle name="Note 2 7 3 5 3 2" xfId="10007"/>
    <cellStyle name="Note 2 7 3 5 3_4F" xfId="21661"/>
    <cellStyle name="Note 2 7 3 5 4" xfId="11798"/>
    <cellStyle name="Note 2 7 3 5_4F" xfId="21659"/>
    <cellStyle name="Note 2 7 3 6" xfId="1792"/>
    <cellStyle name="Note 2 7 3 6 2" xfId="3436"/>
    <cellStyle name="Note 2 7 3 6 2 2" xfId="9776"/>
    <cellStyle name="Note 2 7 3 6 2 3" xfId="7326"/>
    <cellStyle name="Note 2 7 3 6 2_4F" xfId="21663"/>
    <cellStyle name="Note 2 7 3 6 3" xfId="4847"/>
    <cellStyle name="Note 2 7 3 6 3 2" xfId="6677"/>
    <cellStyle name="Note 2 7 3 6 3_4F" xfId="21664"/>
    <cellStyle name="Note 2 7 3 6 4" xfId="10115"/>
    <cellStyle name="Note 2 7 3 6_4F" xfId="21662"/>
    <cellStyle name="Note 2 7 3 7" xfId="2187"/>
    <cellStyle name="Note 2 7 3 7 2" xfId="8533"/>
    <cellStyle name="Note 2 7 3 7 3" xfId="7428"/>
    <cellStyle name="Note 2 7 3 7_4F" xfId="21665"/>
    <cellStyle name="Note 2 7 3 8" xfId="1929"/>
    <cellStyle name="Note 2 7 3 8 2" xfId="7920"/>
    <cellStyle name="Note 2 7 3 8_4F" xfId="21666"/>
    <cellStyle name="Note 2 7 3 9" xfId="6890"/>
    <cellStyle name="Note 2 7 3_4F" xfId="21639"/>
    <cellStyle name="Note 2 7 4" xfId="541"/>
    <cellStyle name="Note 2 7 4 2" xfId="806"/>
    <cellStyle name="Note 2 7 4 2 2" xfId="2487"/>
    <cellStyle name="Note 2 7 4 2 2 2" xfId="8830"/>
    <cellStyle name="Note 2 7 4 2 2 3" xfId="8069"/>
    <cellStyle name="Note 2 7 4 2 2_4F" xfId="21669"/>
    <cellStyle name="Note 2 7 4 2 3" xfId="3861"/>
    <cellStyle name="Note 2 7 4 2 3 2" xfId="7331"/>
    <cellStyle name="Note 2 7 4 2 3_4F" xfId="21670"/>
    <cellStyle name="Note 2 7 4 2 4" xfId="11891"/>
    <cellStyle name="Note 2 7 4 2_4F" xfId="21668"/>
    <cellStyle name="Note 2 7 4 3" xfId="1080"/>
    <cellStyle name="Note 2 7 4 3 2" xfId="2753"/>
    <cellStyle name="Note 2 7 4 3 2 2" xfId="9095"/>
    <cellStyle name="Note 2 7 4 3 2 3" xfId="6999"/>
    <cellStyle name="Note 2 7 4 3 2_4F" xfId="21672"/>
    <cellStyle name="Note 2 7 4 3 3" xfId="4135"/>
    <cellStyle name="Note 2 7 4 3 3 2" xfId="9983"/>
    <cellStyle name="Note 2 7 4 3 3_4F" xfId="21673"/>
    <cellStyle name="Note 2 7 4 3 4" xfId="7353"/>
    <cellStyle name="Note 2 7 4 3_4F" xfId="21671"/>
    <cellStyle name="Note 2 7 4 4" xfId="1330"/>
    <cellStyle name="Note 2 7 4 4 2" xfId="2992"/>
    <cellStyle name="Note 2 7 4 4 2 2" xfId="9333"/>
    <cellStyle name="Note 2 7 4 4 2 3" xfId="10792"/>
    <cellStyle name="Note 2 7 4 4 2_4F" xfId="21675"/>
    <cellStyle name="Note 2 7 4 4 3" xfId="4385"/>
    <cellStyle name="Note 2 7 4 4 3 2" xfId="12589"/>
    <cellStyle name="Note 2 7 4 4 3_4F" xfId="21676"/>
    <cellStyle name="Note 2 7 4 4 4" xfId="10536"/>
    <cellStyle name="Note 2 7 4 4_4F" xfId="21674"/>
    <cellStyle name="Note 2 7 4 5" xfId="1585"/>
    <cellStyle name="Note 2 7 4 5 2" xfId="3238"/>
    <cellStyle name="Note 2 7 4 5 2 2" xfId="9579"/>
    <cellStyle name="Note 2 7 4 5 2 3" xfId="9998"/>
    <cellStyle name="Note 2 7 4 5 2_4F" xfId="21678"/>
    <cellStyle name="Note 2 7 4 5 3" xfId="4640"/>
    <cellStyle name="Note 2 7 4 5 3 2" xfId="7286"/>
    <cellStyle name="Note 2 7 4 5 3_4F" xfId="21679"/>
    <cellStyle name="Note 2 7 4 5 4" xfId="9946"/>
    <cellStyle name="Note 2 7 4 5_4F" xfId="21677"/>
    <cellStyle name="Note 2 7 4 6" xfId="1836"/>
    <cellStyle name="Note 2 7 4 6 2" xfId="3478"/>
    <cellStyle name="Note 2 7 4 6 2 2" xfId="9818"/>
    <cellStyle name="Note 2 7 4 6 2 3" xfId="10947"/>
    <cellStyle name="Note 2 7 4 6 2_4F" xfId="21681"/>
    <cellStyle name="Note 2 7 4 6 3" xfId="4891"/>
    <cellStyle name="Note 2 7 4 6 3 2" xfId="7644"/>
    <cellStyle name="Note 2 7 4 6 3_4F" xfId="21682"/>
    <cellStyle name="Note 2 7 4 6 4" xfId="12221"/>
    <cellStyle name="Note 2 7 4 6_4F" xfId="21680"/>
    <cellStyle name="Note 2 7 4 7" xfId="2229"/>
    <cellStyle name="Note 2 7 4 7 2" xfId="8575"/>
    <cellStyle name="Note 2 7 4 7 3" xfId="10800"/>
    <cellStyle name="Note 2 7 4 7_4F" xfId="21683"/>
    <cellStyle name="Note 2 7 4 8" xfId="3596"/>
    <cellStyle name="Note 2 7 4 8 2" xfId="10010"/>
    <cellStyle name="Note 2 7 4 8_4F" xfId="21684"/>
    <cellStyle name="Note 2 7 4 9" xfId="12105"/>
    <cellStyle name="Note 2 7 4_4F" xfId="21667"/>
    <cellStyle name="Note 2 7 5" xfId="584"/>
    <cellStyle name="Note 2 7 5 2" xfId="849"/>
    <cellStyle name="Note 2 7 5 2 2" xfId="2528"/>
    <cellStyle name="Note 2 7 5 2 2 2" xfId="8870"/>
    <cellStyle name="Note 2 7 5 2 2 3" xfId="7013"/>
    <cellStyle name="Note 2 7 5 2 2_4F" xfId="21687"/>
    <cellStyle name="Note 2 7 5 2 3" xfId="3904"/>
    <cellStyle name="Note 2 7 5 2 3 2" xfId="7329"/>
    <cellStyle name="Note 2 7 5 2 3_4F" xfId="21688"/>
    <cellStyle name="Note 2 7 5 2 4" xfId="10056"/>
    <cellStyle name="Note 2 7 5 2_4F" xfId="21686"/>
    <cellStyle name="Note 2 7 5 3" xfId="1123"/>
    <cellStyle name="Note 2 7 5 3 2" xfId="2795"/>
    <cellStyle name="Note 2 7 5 3 2 2" xfId="9137"/>
    <cellStyle name="Note 2 7 5 3 2 3" xfId="7151"/>
    <cellStyle name="Note 2 7 5 3 2_4F" xfId="21690"/>
    <cellStyle name="Note 2 7 5 3 3" xfId="4178"/>
    <cellStyle name="Note 2 7 5 3 3 2" xfId="9921"/>
    <cellStyle name="Note 2 7 5 3 3_4F" xfId="21691"/>
    <cellStyle name="Note 2 7 5 3 4" xfId="10359"/>
    <cellStyle name="Note 2 7 5 3_4F" xfId="21689"/>
    <cellStyle name="Note 2 7 5 4" xfId="1373"/>
    <cellStyle name="Note 2 7 5 4 2" xfId="3033"/>
    <cellStyle name="Note 2 7 5 4 2 2" xfId="9374"/>
    <cellStyle name="Note 2 7 5 4 2 3" xfId="12614"/>
    <cellStyle name="Note 2 7 5 4 2_4F" xfId="21693"/>
    <cellStyle name="Note 2 7 5 4 3" xfId="4428"/>
    <cellStyle name="Note 2 7 5 4 3 2" xfId="6617"/>
    <cellStyle name="Note 2 7 5 4 3_4F" xfId="21694"/>
    <cellStyle name="Note 2 7 5 4 4" xfId="11764"/>
    <cellStyle name="Note 2 7 5 4_4F" xfId="21692"/>
    <cellStyle name="Note 2 7 5 5" xfId="1628"/>
    <cellStyle name="Note 2 7 5 5 2" xfId="3280"/>
    <cellStyle name="Note 2 7 5 5 2 2" xfId="9621"/>
    <cellStyle name="Note 2 7 5 5 2 3" xfId="7188"/>
    <cellStyle name="Note 2 7 5 5 2_4F" xfId="21696"/>
    <cellStyle name="Note 2 7 5 5 3" xfId="4683"/>
    <cellStyle name="Note 2 7 5 5 3 2" xfId="10870"/>
    <cellStyle name="Note 2 7 5 5 3_4F" xfId="21697"/>
    <cellStyle name="Note 2 7 5 5 4" xfId="12299"/>
    <cellStyle name="Note 2 7 5 5_4F" xfId="21695"/>
    <cellStyle name="Note 2 7 5 6" xfId="1879"/>
    <cellStyle name="Note 2 7 5 6 2" xfId="3521"/>
    <cellStyle name="Note 2 7 5 6 2 2" xfId="9860"/>
    <cellStyle name="Note 2 7 5 6 2 3" xfId="10647"/>
    <cellStyle name="Note 2 7 5 6 2_4F" xfId="21699"/>
    <cellStyle name="Note 2 7 5 6 3" xfId="4934"/>
    <cellStyle name="Note 2 7 5 6 3 2" xfId="6882"/>
    <cellStyle name="Note 2 7 5 6 3_4F" xfId="21700"/>
    <cellStyle name="Note 2 7 5 6 4" xfId="7839"/>
    <cellStyle name="Note 2 7 5 6_4F" xfId="21698"/>
    <cellStyle name="Note 2 7 5 7" xfId="2271"/>
    <cellStyle name="Note 2 7 5 7 2" xfId="8616"/>
    <cellStyle name="Note 2 7 5 7 3" xfId="9141"/>
    <cellStyle name="Note 2 7 5 7_4F" xfId="21701"/>
    <cellStyle name="Note 2 7 5 8" xfId="3639"/>
    <cellStyle name="Note 2 7 5 8 2" xfId="11842"/>
    <cellStyle name="Note 2 7 5 8_4F" xfId="21702"/>
    <cellStyle name="Note 2 7 5 9" xfId="7284"/>
    <cellStyle name="Note 2 7 5_4F" xfId="21685"/>
    <cellStyle name="Note 2 7 6" xfId="397"/>
    <cellStyle name="Note 2 7 6 2" xfId="2090"/>
    <cellStyle name="Note 2 7 6 2 2" xfId="8437"/>
    <cellStyle name="Note 2 7 6 2 3" xfId="6956"/>
    <cellStyle name="Note 2 7 6 2_4F" xfId="21704"/>
    <cellStyle name="Note 2 7 6 3" xfId="2759"/>
    <cellStyle name="Note 2 7 6 3 2" xfId="10320"/>
    <cellStyle name="Note 2 7 6 3_4F" xfId="21705"/>
    <cellStyle name="Note 2 7 6 4" xfId="10474"/>
    <cellStyle name="Note 2 7 6_4F" xfId="21703"/>
    <cellStyle name="Note 2 7 7" xfId="662"/>
    <cellStyle name="Note 2 7 7 2" xfId="2348"/>
    <cellStyle name="Note 2 7 7 2 2" xfId="8692"/>
    <cellStyle name="Note 2 7 7 2 3" xfId="6553"/>
    <cellStyle name="Note 2 7 7 2_4F" xfId="21707"/>
    <cellStyle name="Note 2 7 7 3" xfId="3717"/>
    <cellStyle name="Note 2 7 7 3 2" xfId="6694"/>
    <cellStyle name="Note 2 7 7 3_4F" xfId="21708"/>
    <cellStyle name="Note 2 7 7 4" xfId="11032"/>
    <cellStyle name="Note 2 7 7_4F" xfId="21706"/>
    <cellStyle name="Note 2 7 8" xfId="937"/>
    <cellStyle name="Note 2 7 8 2" xfId="2614"/>
    <cellStyle name="Note 2 7 8 2 2" xfId="8956"/>
    <cellStyle name="Note 2 7 8 2 3" xfId="10520"/>
    <cellStyle name="Note 2 7 8 2_4F" xfId="21710"/>
    <cellStyle name="Note 2 7 8 3" xfId="3992"/>
    <cellStyle name="Note 2 7 8 3 2" xfId="11347"/>
    <cellStyle name="Note 2 7 8 3_4F" xfId="21711"/>
    <cellStyle name="Note 2 7 8 4" xfId="7435"/>
    <cellStyle name="Note 2 7 8_4F" xfId="21709"/>
    <cellStyle name="Note 2 7 9" xfId="1188"/>
    <cellStyle name="Note 2 7 9 2" xfId="2856"/>
    <cellStyle name="Note 2 7 9 2 2" xfId="9198"/>
    <cellStyle name="Note 2 7 9 2 3" xfId="11665"/>
    <cellStyle name="Note 2 7 9 2_4F" xfId="21713"/>
    <cellStyle name="Note 2 7 9 3" xfId="4243"/>
    <cellStyle name="Note 2 7 9 3 2" xfId="7775"/>
    <cellStyle name="Note 2 7 9 3_4F" xfId="21714"/>
    <cellStyle name="Note 2 7 9 4" xfId="7142"/>
    <cellStyle name="Note 2 7 9_4F" xfId="21712"/>
    <cellStyle name="Note 2 7_4F" xfId="21591"/>
    <cellStyle name="Note 2 8" xfId="147"/>
    <cellStyle name="Note 2 8 10" xfId="1450"/>
    <cellStyle name="Note 2 8 10 2" xfId="3106"/>
    <cellStyle name="Note 2 8 10 2 2" xfId="9447"/>
    <cellStyle name="Note 2 8 10 2 3" xfId="7945"/>
    <cellStyle name="Note 2 8 10 2_4F" xfId="21717"/>
    <cellStyle name="Note 2 8 10 3" xfId="4505"/>
    <cellStyle name="Note 2 8 10 3 2" xfId="11815"/>
    <cellStyle name="Note 2 8 10 3_4F" xfId="21718"/>
    <cellStyle name="Note 2 8 10 4" xfId="9465"/>
    <cellStyle name="Note 2 8 10_4F" xfId="21716"/>
    <cellStyle name="Note 2 8 11" xfId="1701"/>
    <cellStyle name="Note 2 8 11 2" xfId="3348"/>
    <cellStyle name="Note 2 8 11 2 2" xfId="9688"/>
    <cellStyle name="Note 2 8 11 2 3" xfId="12540"/>
    <cellStyle name="Note 2 8 11 2_4F" xfId="21720"/>
    <cellStyle name="Note 2 8 11 3" xfId="4756"/>
    <cellStyle name="Note 2 8 11 3 2" xfId="7024"/>
    <cellStyle name="Note 2 8 11 3_4F" xfId="21721"/>
    <cellStyle name="Note 2 8 11 4" xfId="12577"/>
    <cellStyle name="Note 2 8 11_4F" xfId="21719"/>
    <cellStyle name="Note 2 8 12" xfId="1977"/>
    <cellStyle name="Note 2 8 12 2" xfId="8325"/>
    <cellStyle name="Note 2 8 12 3" xfId="6777"/>
    <cellStyle name="Note 2 8 12_4F" xfId="21722"/>
    <cellStyle name="Note 2 8 13" xfId="3016"/>
    <cellStyle name="Note 2 8 13 2" xfId="8290"/>
    <cellStyle name="Note 2 8 13_4F" xfId="21723"/>
    <cellStyle name="Note 2 8 14" xfId="6870"/>
    <cellStyle name="Note 2 8 15" xfId="21724"/>
    <cellStyle name="Note 2 8 16" xfId="21725"/>
    <cellStyle name="Note 2 8 17" xfId="21726"/>
    <cellStyle name="Note 2 8 18" xfId="21727"/>
    <cellStyle name="Note 2 8 19" xfId="21728"/>
    <cellStyle name="Note 2 8 2" xfId="460"/>
    <cellStyle name="Note 2 8 2 10" xfId="21730"/>
    <cellStyle name="Note 2 8 2 11" xfId="21731"/>
    <cellStyle name="Note 2 8 2 12" xfId="21732"/>
    <cellStyle name="Note 2 8 2 13" xfId="21733"/>
    <cellStyle name="Note 2 8 2 14" xfId="21734"/>
    <cellStyle name="Note 2 8 2 15" xfId="21735"/>
    <cellStyle name="Note 2 8 2 16" xfId="21736"/>
    <cellStyle name="Note 2 8 2 17" xfId="21737"/>
    <cellStyle name="Note 2 8 2 18" xfId="21738"/>
    <cellStyle name="Note 2 8 2 19" xfId="21739"/>
    <cellStyle name="Note 2 8 2 2" xfId="725"/>
    <cellStyle name="Note 2 8 2 2 2" xfId="2408"/>
    <cellStyle name="Note 2 8 2 2 2 2" xfId="8751"/>
    <cellStyle name="Note 2 8 2 2 2 3" xfId="11104"/>
    <cellStyle name="Note 2 8 2 2 2_4F" xfId="21741"/>
    <cellStyle name="Note 2 8 2 2 3" xfId="3780"/>
    <cellStyle name="Note 2 8 2 2 3 2" xfId="7065"/>
    <cellStyle name="Note 2 8 2 2 3_4F" xfId="21742"/>
    <cellStyle name="Note 2 8 2 2 4" xfId="11076"/>
    <cellStyle name="Note 2 8 2 2_4F" xfId="21740"/>
    <cellStyle name="Note 2 8 2 3" xfId="999"/>
    <cellStyle name="Note 2 8 2 3 2" xfId="2672"/>
    <cellStyle name="Note 2 8 2 3 2 2" xfId="9014"/>
    <cellStyle name="Note 2 8 2 3 2 3" xfId="11911"/>
    <cellStyle name="Note 2 8 2 3 2_4F" xfId="21744"/>
    <cellStyle name="Note 2 8 2 3 3" xfId="4054"/>
    <cellStyle name="Note 2 8 2 3 3 2" xfId="6824"/>
    <cellStyle name="Note 2 8 2 3 3_4F" xfId="21745"/>
    <cellStyle name="Note 2 8 2 3 4" xfId="7895"/>
    <cellStyle name="Note 2 8 2 3_4F" xfId="21743"/>
    <cellStyle name="Note 2 8 2 4" xfId="1249"/>
    <cellStyle name="Note 2 8 2 4 2" xfId="2912"/>
    <cellStyle name="Note 2 8 2 4 2 2" xfId="9254"/>
    <cellStyle name="Note 2 8 2 4 2 3" xfId="8271"/>
    <cellStyle name="Note 2 8 2 4 2_4F" xfId="21747"/>
    <cellStyle name="Note 2 8 2 4 3" xfId="4304"/>
    <cellStyle name="Note 2 8 2 4 3 2" xfId="11594"/>
    <cellStyle name="Note 2 8 2 4 3_4F" xfId="21748"/>
    <cellStyle name="Note 2 8 2 4 4" xfId="7871"/>
    <cellStyle name="Note 2 8 2 4_4F" xfId="21746"/>
    <cellStyle name="Note 2 8 2 5" xfId="1504"/>
    <cellStyle name="Note 2 8 2 5 2" xfId="3159"/>
    <cellStyle name="Note 2 8 2 5 2 2" xfId="9500"/>
    <cellStyle name="Note 2 8 2 5 2 3" xfId="7762"/>
    <cellStyle name="Note 2 8 2 5 2_4F" xfId="21750"/>
    <cellStyle name="Note 2 8 2 5 3" xfId="4559"/>
    <cellStyle name="Note 2 8 2 5 3 2" xfId="12130"/>
    <cellStyle name="Note 2 8 2 5 3_4F" xfId="21751"/>
    <cellStyle name="Note 2 8 2 5 4" xfId="10566"/>
    <cellStyle name="Note 2 8 2 5_4F" xfId="21749"/>
    <cellStyle name="Note 2 8 2 6" xfId="1755"/>
    <cellStyle name="Note 2 8 2 6 2" xfId="3399"/>
    <cellStyle name="Note 2 8 2 6 2 2" xfId="9739"/>
    <cellStyle name="Note 2 8 2 6 2 3" xfId="7278"/>
    <cellStyle name="Note 2 8 2 6 2_4F" xfId="21753"/>
    <cellStyle name="Note 2 8 2 6 3" xfId="4810"/>
    <cellStyle name="Note 2 8 2 6 3 2" xfId="6783"/>
    <cellStyle name="Note 2 8 2 6 3_4F" xfId="21754"/>
    <cellStyle name="Note 2 8 2 6 4" xfId="12438"/>
    <cellStyle name="Note 2 8 2 6_4F" xfId="21752"/>
    <cellStyle name="Note 2 8 2 7" xfId="2151"/>
    <cellStyle name="Note 2 8 2 7 2" xfId="8497"/>
    <cellStyle name="Note 2 8 2 7 3" xfId="8127"/>
    <cellStyle name="Note 2 8 2 7_4F" xfId="21755"/>
    <cellStyle name="Note 2 8 2 8" xfId="2099"/>
    <cellStyle name="Note 2 8 2 8 2" xfId="11033"/>
    <cellStyle name="Note 2 8 2 8_4F" xfId="21756"/>
    <cellStyle name="Note 2 8 2 9" xfId="12552"/>
    <cellStyle name="Note 2 8 2_4F" xfId="21729"/>
    <cellStyle name="Note 2 8 20" xfId="21757"/>
    <cellStyle name="Note 2 8 21" xfId="21758"/>
    <cellStyle name="Note 2 8 22" xfId="21759"/>
    <cellStyle name="Note 2 8 23" xfId="21760"/>
    <cellStyle name="Note 2 8 24" xfId="21761"/>
    <cellStyle name="Note 2 8 25" xfId="21762"/>
    <cellStyle name="Note 2 8 3" xfId="504"/>
    <cellStyle name="Note 2 8 3 10" xfId="21764"/>
    <cellStyle name="Note 2 8 3 11" xfId="21765"/>
    <cellStyle name="Note 2 8 3 12" xfId="21766"/>
    <cellStyle name="Note 2 8 3 13" xfId="21767"/>
    <cellStyle name="Note 2 8 3 14" xfId="21768"/>
    <cellStyle name="Note 2 8 3 15" xfId="21769"/>
    <cellStyle name="Note 2 8 3 16" xfId="21770"/>
    <cellStyle name="Note 2 8 3 17" xfId="21771"/>
    <cellStyle name="Note 2 8 3 18" xfId="21772"/>
    <cellStyle name="Note 2 8 3 19" xfId="21773"/>
    <cellStyle name="Note 2 8 3 2" xfId="769"/>
    <cellStyle name="Note 2 8 3 2 2" xfId="2450"/>
    <cellStyle name="Note 2 8 3 2 2 2" xfId="8793"/>
    <cellStyle name="Note 2 8 3 2 2 3" xfId="6797"/>
    <cellStyle name="Note 2 8 3 2 2_4F" xfId="21775"/>
    <cellStyle name="Note 2 8 3 2 3" xfId="3824"/>
    <cellStyle name="Note 2 8 3 2 3 2" xfId="7738"/>
    <cellStyle name="Note 2 8 3 2 3_4F" xfId="21776"/>
    <cellStyle name="Note 2 8 3 2 4" xfId="11503"/>
    <cellStyle name="Note 2 8 3 2_4F" xfId="21774"/>
    <cellStyle name="Note 2 8 3 3" xfId="1043"/>
    <cellStyle name="Note 2 8 3 3 2" xfId="2716"/>
    <cellStyle name="Note 2 8 3 3 2 2" xfId="9058"/>
    <cellStyle name="Note 2 8 3 3 2 3" xfId="9732"/>
    <cellStyle name="Note 2 8 3 3 2_4F" xfId="21778"/>
    <cellStyle name="Note 2 8 3 3 3" xfId="4098"/>
    <cellStyle name="Note 2 8 3 3 3 2" xfId="6977"/>
    <cellStyle name="Note 2 8 3 3 3_4F" xfId="21779"/>
    <cellStyle name="Note 2 8 3 3 4" xfId="11617"/>
    <cellStyle name="Note 2 8 3 3_4F" xfId="21777"/>
    <cellStyle name="Note 2 8 3 4" xfId="1293"/>
    <cellStyle name="Note 2 8 3 4 2" xfId="2955"/>
    <cellStyle name="Note 2 8 3 4 2 2" xfId="9296"/>
    <cellStyle name="Note 2 8 3 4 2 3" xfId="7716"/>
    <cellStyle name="Note 2 8 3 4 2_4F" xfId="21781"/>
    <cellStyle name="Note 2 8 3 4 3" xfId="4348"/>
    <cellStyle name="Note 2 8 3 4 3 2" xfId="9912"/>
    <cellStyle name="Note 2 8 3 4 3_4F" xfId="21782"/>
    <cellStyle name="Note 2 8 3 4 4" xfId="8014"/>
    <cellStyle name="Note 2 8 3 4_4F" xfId="21780"/>
    <cellStyle name="Note 2 8 3 5" xfId="1548"/>
    <cellStyle name="Note 2 8 3 5 2" xfId="3202"/>
    <cellStyle name="Note 2 8 3 5 2 2" xfId="9543"/>
    <cellStyle name="Note 2 8 3 5 2 3" xfId="10771"/>
    <cellStyle name="Note 2 8 3 5 2_4F" xfId="21784"/>
    <cellStyle name="Note 2 8 3 5 3" xfId="4603"/>
    <cellStyle name="Note 2 8 3 5 3 2" xfId="10466"/>
    <cellStyle name="Note 2 8 3 5 3_4F" xfId="21785"/>
    <cellStyle name="Note 2 8 3 5 4" xfId="6768"/>
    <cellStyle name="Note 2 8 3 5_4F" xfId="21783"/>
    <cellStyle name="Note 2 8 3 6" xfId="1799"/>
    <cellStyle name="Note 2 8 3 6 2" xfId="3443"/>
    <cellStyle name="Note 2 8 3 6 2 2" xfId="9783"/>
    <cellStyle name="Note 2 8 3 6 2 3" xfId="7384"/>
    <cellStyle name="Note 2 8 3 6 2_4F" xfId="21787"/>
    <cellStyle name="Note 2 8 3 6 3" xfId="4854"/>
    <cellStyle name="Note 2 8 3 6 3 2" xfId="12283"/>
    <cellStyle name="Note 2 8 3 6 3_4F" xfId="21788"/>
    <cellStyle name="Note 2 8 3 6 4" xfId="7406"/>
    <cellStyle name="Note 2 8 3 6_4F" xfId="21786"/>
    <cellStyle name="Note 2 8 3 7" xfId="2193"/>
    <cellStyle name="Note 2 8 3 7 2" xfId="8539"/>
    <cellStyle name="Note 2 8 3 7 3" xfId="7092"/>
    <cellStyle name="Note 2 8 3 7_4F" xfId="21789"/>
    <cellStyle name="Note 2 8 3 8" xfId="3559"/>
    <cellStyle name="Note 2 8 3 8 2" xfId="11972"/>
    <cellStyle name="Note 2 8 3 8_4F" xfId="21790"/>
    <cellStyle name="Note 2 8 3 9" xfId="10496"/>
    <cellStyle name="Note 2 8 3_4F" xfId="21763"/>
    <cellStyle name="Note 2 8 4" xfId="548"/>
    <cellStyle name="Note 2 8 4 2" xfId="813"/>
    <cellStyle name="Note 2 8 4 2 2" xfId="2494"/>
    <cellStyle name="Note 2 8 4 2 2 2" xfId="8836"/>
    <cellStyle name="Note 2 8 4 2 2 3" xfId="12498"/>
    <cellStyle name="Note 2 8 4 2 2_4F" xfId="21793"/>
    <cellStyle name="Note 2 8 4 2 3" xfId="3868"/>
    <cellStyle name="Note 2 8 4 2 3 2" xfId="11349"/>
    <cellStyle name="Note 2 8 4 2 3_4F" xfId="21794"/>
    <cellStyle name="Note 2 8 4 2 4" xfId="11326"/>
    <cellStyle name="Note 2 8 4 2_4F" xfId="21792"/>
    <cellStyle name="Note 2 8 4 3" xfId="1087"/>
    <cellStyle name="Note 2 8 4 3 2" xfId="2760"/>
    <cellStyle name="Note 2 8 4 3 2 2" xfId="9102"/>
    <cellStyle name="Note 2 8 4 3 2 3" xfId="8531"/>
    <cellStyle name="Note 2 8 4 3 2_4F" xfId="21796"/>
    <cellStyle name="Note 2 8 4 3 3" xfId="4142"/>
    <cellStyle name="Note 2 8 4 3 3 2" xfId="12510"/>
    <cellStyle name="Note 2 8 4 3 3_4F" xfId="21797"/>
    <cellStyle name="Note 2 8 4 3 4" xfId="6809"/>
    <cellStyle name="Note 2 8 4 3_4F" xfId="21795"/>
    <cellStyle name="Note 2 8 4 4" xfId="1337"/>
    <cellStyle name="Note 2 8 4 4 2" xfId="2998"/>
    <cellStyle name="Note 2 8 4 4 2 2" xfId="9339"/>
    <cellStyle name="Note 2 8 4 4 2 3" xfId="10930"/>
    <cellStyle name="Note 2 8 4 4 2_4F" xfId="21799"/>
    <cellStyle name="Note 2 8 4 4 3" xfId="4392"/>
    <cellStyle name="Note 2 8 4 4 3 2" xfId="6699"/>
    <cellStyle name="Note 2 8 4 4 3_4F" xfId="21800"/>
    <cellStyle name="Note 2 8 4 4 4" xfId="11850"/>
    <cellStyle name="Note 2 8 4 4_4F" xfId="21798"/>
    <cellStyle name="Note 2 8 4 5" xfId="1592"/>
    <cellStyle name="Note 2 8 4 5 2" xfId="3245"/>
    <cellStyle name="Note 2 8 4 5 2 2" xfId="9586"/>
    <cellStyle name="Note 2 8 4 5 2 3" xfId="11085"/>
    <cellStyle name="Note 2 8 4 5 2_4F" xfId="21802"/>
    <cellStyle name="Note 2 8 4 5 3" xfId="4647"/>
    <cellStyle name="Note 2 8 4 5 3 2" xfId="6557"/>
    <cellStyle name="Note 2 8 4 5 3_4F" xfId="21803"/>
    <cellStyle name="Note 2 8 4 5 4" xfId="12381"/>
    <cellStyle name="Note 2 8 4 5_4F" xfId="21801"/>
    <cellStyle name="Note 2 8 4 6" xfId="1843"/>
    <cellStyle name="Note 2 8 4 6 2" xfId="3485"/>
    <cellStyle name="Note 2 8 4 6 2 2" xfId="9825"/>
    <cellStyle name="Note 2 8 4 6 2 3" xfId="11645"/>
    <cellStyle name="Note 2 8 4 6 2_4F" xfId="21805"/>
    <cellStyle name="Note 2 8 4 6 3" xfId="4898"/>
    <cellStyle name="Note 2 8 4 6 3 2" xfId="10183"/>
    <cellStyle name="Note 2 8 4 6 3_4F" xfId="21806"/>
    <cellStyle name="Note 2 8 4 6 4" xfId="11142"/>
    <cellStyle name="Note 2 8 4 6_4F" xfId="21804"/>
    <cellStyle name="Note 2 8 4 7" xfId="2236"/>
    <cellStyle name="Note 2 8 4 7 2" xfId="8582"/>
    <cellStyle name="Note 2 8 4 7 3" xfId="12172"/>
    <cellStyle name="Note 2 8 4 7_4F" xfId="21807"/>
    <cellStyle name="Note 2 8 4 8" xfId="3603"/>
    <cellStyle name="Note 2 8 4 8 2" xfId="12163"/>
    <cellStyle name="Note 2 8 4 8_4F" xfId="21808"/>
    <cellStyle name="Note 2 8 4 9" xfId="9942"/>
    <cellStyle name="Note 2 8 4_4F" xfId="21791"/>
    <cellStyle name="Note 2 8 5" xfId="591"/>
    <cellStyle name="Note 2 8 5 2" xfId="856"/>
    <cellStyle name="Note 2 8 5 2 2" xfId="2535"/>
    <cellStyle name="Note 2 8 5 2 2 2" xfId="8877"/>
    <cellStyle name="Note 2 8 5 2 2 3" xfId="6605"/>
    <cellStyle name="Note 2 8 5 2 2_4F" xfId="21811"/>
    <cellStyle name="Note 2 8 5 2 3" xfId="3911"/>
    <cellStyle name="Note 2 8 5 2 3 2" xfId="11747"/>
    <cellStyle name="Note 2 8 5 2 3_4F" xfId="21812"/>
    <cellStyle name="Note 2 8 5 2 4" xfId="10783"/>
    <cellStyle name="Note 2 8 5 2_4F" xfId="21810"/>
    <cellStyle name="Note 2 8 5 3" xfId="1130"/>
    <cellStyle name="Note 2 8 5 3 2" xfId="2800"/>
    <cellStyle name="Note 2 8 5 3 2 2" xfId="9142"/>
    <cellStyle name="Note 2 8 5 3 2 3" xfId="10681"/>
    <cellStyle name="Note 2 8 5 3 2_4F" xfId="21814"/>
    <cellStyle name="Note 2 8 5 3 3" xfId="4185"/>
    <cellStyle name="Note 2 8 5 3 3 2" xfId="7429"/>
    <cellStyle name="Note 2 8 5 3 3_4F" xfId="21815"/>
    <cellStyle name="Note 2 8 5 3 4" xfId="12111"/>
    <cellStyle name="Note 2 8 5 3_4F" xfId="21813"/>
    <cellStyle name="Note 2 8 5 4" xfId="1380"/>
    <cellStyle name="Note 2 8 5 4 2" xfId="3038"/>
    <cellStyle name="Note 2 8 5 4 2 2" xfId="9379"/>
    <cellStyle name="Note 2 8 5 4 2 3" xfId="7993"/>
    <cellStyle name="Note 2 8 5 4 2_4F" xfId="21817"/>
    <cellStyle name="Note 2 8 5 4 3" xfId="4435"/>
    <cellStyle name="Note 2 8 5 4 3 2" xfId="6582"/>
    <cellStyle name="Note 2 8 5 4 3_4F" xfId="21818"/>
    <cellStyle name="Note 2 8 5 4 4" xfId="7981"/>
    <cellStyle name="Note 2 8 5 4_4F" xfId="21816"/>
    <cellStyle name="Note 2 8 5 5" xfId="1635"/>
    <cellStyle name="Note 2 8 5 5 2" xfId="3284"/>
    <cellStyle name="Note 2 8 5 5 2 2" xfId="9625"/>
    <cellStyle name="Note 2 8 5 5 2 3" xfId="11121"/>
    <cellStyle name="Note 2 8 5 5 2_4F" xfId="21820"/>
    <cellStyle name="Note 2 8 5 5 3" xfId="4690"/>
    <cellStyle name="Note 2 8 5 5 3 2" xfId="7534"/>
    <cellStyle name="Note 2 8 5 5 3_4F" xfId="21821"/>
    <cellStyle name="Note 2 8 5 5 4" xfId="7615"/>
    <cellStyle name="Note 2 8 5 5_4F" xfId="21819"/>
    <cellStyle name="Note 2 8 5 6" xfId="1886"/>
    <cellStyle name="Note 2 8 5 6 2" xfId="3527"/>
    <cellStyle name="Note 2 8 5 6 2 2" xfId="9866"/>
    <cellStyle name="Note 2 8 5 6 2 3" xfId="7967"/>
    <cellStyle name="Note 2 8 5 6 2_4F" xfId="21823"/>
    <cellStyle name="Note 2 8 5 6 3" xfId="4941"/>
    <cellStyle name="Note 2 8 5 6 3 2" xfId="7896"/>
    <cellStyle name="Note 2 8 5 6 3_4F" xfId="21824"/>
    <cellStyle name="Note 2 8 5 6 4" xfId="10758"/>
    <cellStyle name="Note 2 8 5 6_4F" xfId="21822"/>
    <cellStyle name="Note 2 8 5 7" xfId="2278"/>
    <cellStyle name="Note 2 8 5 7 2" xfId="8623"/>
    <cellStyle name="Note 2 8 5 7 3" xfId="12085"/>
    <cellStyle name="Note 2 8 5 7_4F" xfId="21825"/>
    <cellStyle name="Note 2 8 5 8" xfId="3646"/>
    <cellStyle name="Note 2 8 5 8 2" xfId="10630"/>
    <cellStyle name="Note 2 8 5 8_4F" xfId="21826"/>
    <cellStyle name="Note 2 8 5 9" xfId="11167"/>
    <cellStyle name="Note 2 8 5_4F" xfId="21809"/>
    <cellStyle name="Note 2 8 6" xfId="404"/>
    <cellStyle name="Note 2 8 6 2" xfId="2096"/>
    <cellStyle name="Note 2 8 6 2 2" xfId="8442"/>
    <cellStyle name="Note 2 8 6 2 3" xfId="6794"/>
    <cellStyle name="Note 2 8 6 2_4F" xfId="21828"/>
    <cellStyle name="Note 2 8 6 3" xfId="2449"/>
    <cellStyle name="Note 2 8 6 3 2" xfId="11894"/>
    <cellStyle name="Note 2 8 6 3_4F" xfId="21829"/>
    <cellStyle name="Note 2 8 6 4" xfId="12457"/>
    <cellStyle name="Note 2 8 6_4F" xfId="21827"/>
    <cellStyle name="Note 2 8 7" xfId="669"/>
    <cellStyle name="Note 2 8 7 2" xfId="2354"/>
    <cellStyle name="Note 2 8 7 2 2" xfId="8698"/>
    <cellStyle name="Note 2 8 7 2 3" xfId="7004"/>
    <cellStyle name="Note 2 8 7 2_4F" xfId="21831"/>
    <cellStyle name="Note 2 8 7 3" xfId="3724"/>
    <cellStyle name="Note 2 8 7 3 2" xfId="7362"/>
    <cellStyle name="Note 2 8 7 3_4F" xfId="21832"/>
    <cellStyle name="Note 2 8 7 4" xfId="11089"/>
    <cellStyle name="Note 2 8 7_4F" xfId="21830"/>
    <cellStyle name="Note 2 8 8" xfId="944"/>
    <cellStyle name="Note 2 8 8 2" xfId="2620"/>
    <cellStyle name="Note 2 8 8 2 2" xfId="8962"/>
    <cellStyle name="Note 2 8 8 2 3" xfId="8009"/>
    <cellStyle name="Note 2 8 8 2_4F" xfId="21834"/>
    <cellStyle name="Note 2 8 8 3" xfId="3999"/>
    <cellStyle name="Note 2 8 8 3 2" xfId="11872"/>
    <cellStyle name="Note 2 8 8 3_4F" xfId="21835"/>
    <cellStyle name="Note 2 8 8 4" xfId="6963"/>
    <cellStyle name="Note 2 8 8_4F" xfId="21833"/>
    <cellStyle name="Note 2 8 9" xfId="1195"/>
    <cellStyle name="Note 2 8 9 2" xfId="2862"/>
    <cellStyle name="Note 2 8 9 2 2" xfId="9204"/>
    <cellStyle name="Note 2 8 9 2 3" xfId="10487"/>
    <cellStyle name="Note 2 8 9 2_4F" xfId="21837"/>
    <cellStyle name="Note 2 8 9 3" xfId="4250"/>
    <cellStyle name="Note 2 8 9 3 2" xfId="10728"/>
    <cellStyle name="Note 2 8 9 3_4F" xfId="21838"/>
    <cellStyle name="Note 2 8 9 4" xfId="7800"/>
    <cellStyle name="Note 2 8 9_4F" xfId="21836"/>
    <cellStyle name="Note 2 8_4F" xfId="21715"/>
    <cellStyle name="Note 2 9" xfId="148"/>
    <cellStyle name="Note 2 9 10" xfId="1445"/>
    <cellStyle name="Note 2 9 10 2" xfId="3101"/>
    <cellStyle name="Note 2 9 10 2 2" xfId="9442"/>
    <cellStyle name="Note 2 9 10 2 3" xfId="6653"/>
    <cellStyle name="Note 2 9 10 2_4F" xfId="21841"/>
    <cellStyle name="Note 2 9 10 3" xfId="4500"/>
    <cellStyle name="Note 2 9 10 3 2" xfId="10522"/>
    <cellStyle name="Note 2 9 10 3_4F" xfId="21842"/>
    <cellStyle name="Note 2 9 10 4" xfId="12052"/>
    <cellStyle name="Note 2 9 10_4F" xfId="21840"/>
    <cellStyle name="Note 2 9 11" xfId="1696"/>
    <cellStyle name="Note 2 9 11 2" xfId="3344"/>
    <cellStyle name="Note 2 9 11 2 2" xfId="9685"/>
    <cellStyle name="Note 2 9 11 2 3" xfId="10739"/>
    <cellStyle name="Note 2 9 11 2_4F" xfId="21844"/>
    <cellStyle name="Note 2 9 11 3" xfId="4751"/>
    <cellStyle name="Note 2 9 11 3 2" xfId="11612"/>
    <cellStyle name="Note 2 9 11 3_4F" xfId="21845"/>
    <cellStyle name="Note 2 9 11 4" xfId="8113"/>
    <cellStyle name="Note 2 9 11_4F" xfId="21843"/>
    <cellStyle name="Note 2 9 12" xfId="1972"/>
    <cellStyle name="Note 2 9 12 2" xfId="8320"/>
    <cellStyle name="Note 2 9 12 3" xfId="7346"/>
    <cellStyle name="Note 2 9 12_4F" xfId="21846"/>
    <cellStyle name="Note 2 9 13" xfId="2817"/>
    <cellStyle name="Note 2 9 13 2" xfId="11738"/>
    <cellStyle name="Note 2 9 13_4F" xfId="21847"/>
    <cellStyle name="Note 2 9 14" xfId="8444"/>
    <cellStyle name="Note 2 9 15" xfId="21848"/>
    <cellStyle name="Note 2 9 16" xfId="21849"/>
    <cellStyle name="Note 2 9 17" xfId="21850"/>
    <cellStyle name="Note 2 9 18" xfId="21851"/>
    <cellStyle name="Note 2 9 19" xfId="21852"/>
    <cellStyle name="Note 2 9 2" xfId="455"/>
    <cellStyle name="Note 2 9 2 10" xfId="21854"/>
    <cellStyle name="Note 2 9 2 11" xfId="21855"/>
    <cellStyle name="Note 2 9 2 12" xfId="21856"/>
    <cellStyle name="Note 2 9 2 13" xfId="21857"/>
    <cellStyle name="Note 2 9 2 14" xfId="21858"/>
    <cellStyle name="Note 2 9 2 15" xfId="21859"/>
    <cellStyle name="Note 2 9 2 16" xfId="21860"/>
    <cellStyle name="Note 2 9 2 17" xfId="21861"/>
    <cellStyle name="Note 2 9 2 18" xfId="21862"/>
    <cellStyle name="Note 2 9 2 19" xfId="21863"/>
    <cellStyle name="Note 2 9 2 2" xfId="720"/>
    <cellStyle name="Note 2 9 2 2 2" xfId="2403"/>
    <cellStyle name="Note 2 9 2 2 2 2" xfId="8747"/>
    <cellStyle name="Note 2 9 2 2 2 3" xfId="7330"/>
    <cellStyle name="Note 2 9 2 2 2_4F" xfId="21865"/>
    <cellStyle name="Note 2 9 2 2 3" xfId="3775"/>
    <cellStyle name="Note 2 9 2 2 3 2" xfId="11785"/>
    <cellStyle name="Note 2 9 2 2 3_4F" xfId="21866"/>
    <cellStyle name="Note 2 9 2 2 4" xfId="7796"/>
    <cellStyle name="Note 2 9 2 2_4F" xfId="21864"/>
    <cellStyle name="Note 2 9 2 3" xfId="994"/>
    <cellStyle name="Note 2 9 2 3 2" xfId="2667"/>
    <cellStyle name="Note 2 9 2 3 2 2" xfId="9009"/>
    <cellStyle name="Note 2 9 2 3 2 3" xfId="7629"/>
    <cellStyle name="Note 2 9 2 3 2_4F" xfId="21868"/>
    <cellStyle name="Note 2 9 2 3 3" xfId="4049"/>
    <cellStyle name="Note 2 9 2 3 3 2" xfId="9735"/>
    <cellStyle name="Note 2 9 2 3 3_4F" xfId="21869"/>
    <cellStyle name="Note 2 9 2 3 4" xfId="10651"/>
    <cellStyle name="Note 2 9 2 3_4F" xfId="21867"/>
    <cellStyle name="Note 2 9 2 4" xfId="1244"/>
    <cellStyle name="Note 2 9 2 4 2" xfId="2909"/>
    <cellStyle name="Note 2 9 2 4 2 2" xfId="9251"/>
    <cellStyle name="Note 2 9 2 4 2 3" xfId="8119"/>
    <cellStyle name="Note 2 9 2 4 2_4F" xfId="21871"/>
    <cellStyle name="Note 2 9 2 4 3" xfId="4299"/>
    <cellStyle name="Note 2 9 2 4 3 2" xfId="7589"/>
    <cellStyle name="Note 2 9 2 4 3_4F" xfId="21872"/>
    <cellStyle name="Note 2 9 2 4 4" xfId="11826"/>
    <cellStyle name="Note 2 9 2 4_4F" xfId="21870"/>
    <cellStyle name="Note 2 9 2 5" xfId="1499"/>
    <cellStyle name="Note 2 9 2 5 2" xfId="3155"/>
    <cellStyle name="Note 2 9 2 5 2 2" xfId="9496"/>
    <cellStyle name="Note 2 9 2 5 2 3" xfId="10750"/>
    <cellStyle name="Note 2 9 2 5 2_4F" xfId="21874"/>
    <cellStyle name="Note 2 9 2 5 3" xfId="4554"/>
    <cellStyle name="Note 2 9 2 5 3 2" xfId="6603"/>
    <cellStyle name="Note 2 9 2 5 3_4F" xfId="21875"/>
    <cellStyle name="Note 2 9 2 5 4" xfId="12367"/>
    <cellStyle name="Note 2 9 2 5_4F" xfId="21873"/>
    <cellStyle name="Note 2 9 2 6" xfId="1750"/>
    <cellStyle name="Note 2 9 2 6 2" xfId="3396"/>
    <cellStyle name="Note 2 9 2 6 2 2" xfId="9736"/>
    <cellStyle name="Note 2 9 2 6 2 3" xfId="8003"/>
    <cellStyle name="Note 2 9 2 6 2_4F" xfId="21877"/>
    <cellStyle name="Note 2 9 2 6 3" xfId="4805"/>
    <cellStyle name="Note 2 9 2 6 3 2" xfId="11484"/>
    <cellStyle name="Note 2 9 2 6 3_4F" xfId="21878"/>
    <cellStyle name="Note 2 9 2 6 4" xfId="8621"/>
    <cellStyle name="Note 2 9 2 6_4F" xfId="21876"/>
    <cellStyle name="Note 2 9 2 7" xfId="2146"/>
    <cellStyle name="Note 2 9 2 7 2" xfId="8492"/>
    <cellStyle name="Note 2 9 2 7 3" xfId="7648"/>
    <cellStyle name="Note 2 9 2 7_4F" xfId="21879"/>
    <cellStyle name="Note 2 9 2 8" xfId="2068"/>
    <cellStyle name="Note 2 9 2 8 2" xfId="12599"/>
    <cellStyle name="Note 2 9 2 8_4F" xfId="21880"/>
    <cellStyle name="Note 2 9 2 9" xfId="8198"/>
    <cellStyle name="Note 2 9 2_4F" xfId="21853"/>
    <cellStyle name="Note 2 9 20" xfId="21881"/>
    <cellStyle name="Note 2 9 21" xfId="21882"/>
    <cellStyle name="Note 2 9 22" xfId="21883"/>
    <cellStyle name="Note 2 9 23" xfId="21884"/>
    <cellStyle name="Note 2 9 24" xfId="21885"/>
    <cellStyle name="Note 2 9 25" xfId="21886"/>
    <cellStyle name="Note 2 9 3" xfId="499"/>
    <cellStyle name="Note 2 9 3 10" xfId="21888"/>
    <cellStyle name="Note 2 9 3 11" xfId="21889"/>
    <cellStyle name="Note 2 9 3 12" xfId="21890"/>
    <cellStyle name="Note 2 9 3 13" xfId="21891"/>
    <cellStyle name="Note 2 9 3 14" xfId="21892"/>
    <cellStyle name="Note 2 9 3 15" xfId="21893"/>
    <cellStyle name="Note 2 9 3 16" xfId="21894"/>
    <cellStyle name="Note 2 9 3 17" xfId="21895"/>
    <cellStyle name="Note 2 9 3 18" xfId="21896"/>
    <cellStyle name="Note 2 9 3 19" xfId="21897"/>
    <cellStyle name="Note 2 9 3 2" xfId="764"/>
    <cellStyle name="Note 2 9 3 2 2" xfId="2446"/>
    <cellStyle name="Note 2 9 3 2 2 2" xfId="8789"/>
    <cellStyle name="Note 2 9 3 2 2 3" xfId="12135"/>
    <cellStyle name="Note 2 9 3 2 2_4F" xfId="21899"/>
    <cellStyle name="Note 2 9 3 2 3" xfId="3819"/>
    <cellStyle name="Note 2 9 3 2 3 2" xfId="12564"/>
    <cellStyle name="Note 2 9 3 2 3_4F" xfId="21900"/>
    <cellStyle name="Note 2 9 3 2 4" xfId="6620"/>
    <cellStyle name="Note 2 9 3 2_4F" xfId="21898"/>
    <cellStyle name="Note 2 9 3 3" xfId="1038"/>
    <cellStyle name="Note 2 9 3 3 2" xfId="2711"/>
    <cellStyle name="Note 2 9 3 3 2 2" xfId="9053"/>
    <cellStyle name="Note 2 9 3 3 2 3" xfId="11678"/>
    <cellStyle name="Note 2 9 3 3 2_4F" xfId="21902"/>
    <cellStyle name="Note 2 9 3 3 3" xfId="4093"/>
    <cellStyle name="Note 2 9 3 3 3 2" xfId="9900"/>
    <cellStyle name="Note 2 9 3 3 3_4F" xfId="21903"/>
    <cellStyle name="Note 2 9 3 3 4" xfId="8220"/>
    <cellStyle name="Note 2 9 3 3_4F" xfId="21901"/>
    <cellStyle name="Note 2 9 3 4" xfId="1288"/>
    <cellStyle name="Note 2 9 3 4 2" xfId="2950"/>
    <cellStyle name="Note 2 9 3 4 2 2" xfId="9291"/>
    <cellStyle name="Note 2 9 3 4 2 3" xfId="7990"/>
    <cellStyle name="Note 2 9 3 4 2_4F" xfId="21905"/>
    <cellStyle name="Note 2 9 3 4 3" xfId="4343"/>
    <cellStyle name="Note 2 9 3 4 3 2" xfId="10974"/>
    <cellStyle name="Note 2 9 3 4 3_4F" xfId="21906"/>
    <cellStyle name="Note 2 9 3 4 4" xfId="11044"/>
    <cellStyle name="Note 2 9 3 4_4F" xfId="21904"/>
    <cellStyle name="Note 2 9 3 5" xfId="1543"/>
    <cellStyle name="Note 2 9 3 5 2" xfId="3197"/>
    <cellStyle name="Note 2 9 3 5 2 2" xfId="9538"/>
    <cellStyle name="Note 2 9 3 5 2 3" xfId="8043"/>
    <cellStyle name="Note 2 9 3 5 2_4F" xfId="21908"/>
    <cellStyle name="Note 2 9 3 5 3" xfId="4598"/>
    <cellStyle name="Note 2 9 3 5 3 2" xfId="11806"/>
    <cellStyle name="Note 2 9 3 5 3_4F" xfId="21909"/>
    <cellStyle name="Note 2 9 3 5 4" xfId="11123"/>
    <cellStyle name="Note 2 9 3 5_4F" xfId="21907"/>
    <cellStyle name="Note 2 9 3 6" xfId="1794"/>
    <cellStyle name="Note 2 9 3 6 2" xfId="3438"/>
    <cellStyle name="Note 2 9 3 6 2 2" xfId="9778"/>
    <cellStyle name="Note 2 9 3 6 2 3" xfId="9915"/>
    <cellStyle name="Note 2 9 3 6 2_4F" xfId="21911"/>
    <cellStyle name="Note 2 9 3 6 3" xfId="4849"/>
    <cellStyle name="Note 2 9 3 6 3 2" xfId="11271"/>
    <cellStyle name="Note 2 9 3 6 3_4F" xfId="21912"/>
    <cellStyle name="Note 2 9 3 6 4" xfId="7890"/>
    <cellStyle name="Note 2 9 3 6_4F" xfId="21910"/>
    <cellStyle name="Note 2 9 3 7" xfId="2189"/>
    <cellStyle name="Note 2 9 3 7 2" xfId="8535"/>
    <cellStyle name="Note 2 9 3 7 3" xfId="7185"/>
    <cellStyle name="Note 2 9 3 7_4F" xfId="21913"/>
    <cellStyle name="Note 2 9 3 8" xfId="1927"/>
    <cellStyle name="Note 2 9 3 8 2" xfId="11789"/>
    <cellStyle name="Note 2 9 3 8_4F" xfId="21914"/>
    <cellStyle name="Note 2 9 3 9" xfId="12214"/>
    <cellStyle name="Note 2 9 3_4F" xfId="21887"/>
    <cellStyle name="Note 2 9 4" xfId="543"/>
    <cellStyle name="Note 2 9 4 2" xfId="808"/>
    <cellStyle name="Note 2 9 4 2 2" xfId="2489"/>
    <cellStyle name="Note 2 9 4 2 2 2" xfId="8832"/>
    <cellStyle name="Note 2 9 4 2 2 3" xfId="7541"/>
    <cellStyle name="Note 2 9 4 2 2_4F" xfId="21917"/>
    <cellStyle name="Note 2 9 4 2 3" xfId="3863"/>
    <cellStyle name="Note 2 9 4 2 3 2" xfId="10578"/>
    <cellStyle name="Note 2 9 4 2 3_4F" xfId="21918"/>
    <cellStyle name="Note 2 9 4 2 4" xfId="10250"/>
    <cellStyle name="Note 2 9 4 2_4F" xfId="21916"/>
    <cellStyle name="Note 2 9 4 3" xfId="1082"/>
    <cellStyle name="Note 2 9 4 3 2" xfId="2755"/>
    <cellStyle name="Note 2 9 4 3 2 2" xfId="9097"/>
    <cellStyle name="Note 2 9 4 3 2 3" xfId="11042"/>
    <cellStyle name="Note 2 9 4 3 2_4F" xfId="21920"/>
    <cellStyle name="Note 2 9 4 3 3" xfId="4137"/>
    <cellStyle name="Note 2 9 4 3 3 2" xfId="6623"/>
    <cellStyle name="Note 2 9 4 3 3_4F" xfId="21921"/>
    <cellStyle name="Note 2 9 4 3 4" xfId="10644"/>
    <cellStyle name="Note 2 9 4 3_4F" xfId="21919"/>
    <cellStyle name="Note 2 9 4 4" xfId="1332"/>
    <cellStyle name="Note 2 9 4 4 2" xfId="2994"/>
    <cellStyle name="Note 2 9 4 4 2 2" xfId="9335"/>
    <cellStyle name="Note 2 9 4 4 2 3" xfId="12503"/>
    <cellStyle name="Note 2 9 4 4 2_4F" xfId="21923"/>
    <cellStyle name="Note 2 9 4 4 3" xfId="4387"/>
    <cellStyle name="Note 2 9 4 4 3 2" xfId="10852"/>
    <cellStyle name="Note 2 9 4 4 3_4F" xfId="21924"/>
    <cellStyle name="Note 2 9 4 4 4" xfId="7638"/>
    <cellStyle name="Note 2 9 4 4_4F" xfId="21922"/>
    <cellStyle name="Note 2 9 4 5" xfId="1587"/>
    <cellStyle name="Note 2 9 4 5 2" xfId="3240"/>
    <cellStyle name="Note 2 9 4 5 2 2" xfId="9581"/>
    <cellStyle name="Note 2 9 4 5 2 3" xfId="10104"/>
    <cellStyle name="Note 2 9 4 5 2_4F" xfId="21926"/>
    <cellStyle name="Note 2 9 4 5 3" xfId="4642"/>
    <cellStyle name="Note 2 9 4 5 3 2" xfId="7833"/>
    <cellStyle name="Note 2 9 4 5 3_4F" xfId="21927"/>
    <cellStyle name="Note 2 9 4 5 4" xfId="11370"/>
    <cellStyle name="Note 2 9 4 5_4F" xfId="21925"/>
    <cellStyle name="Note 2 9 4 6" xfId="1838"/>
    <cellStyle name="Note 2 9 4 6 2" xfId="3480"/>
    <cellStyle name="Note 2 9 4 6 2 2" xfId="9820"/>
    <cellStyle name="Note 2 9 4 6 2 3" xfId="12194"/>
    <cellStyle name="Note 2 9 4 6 2_4F" xfId="21929"/>
    <cellStyle name="Note 2 9 4 6 3" xfId="4893"/>
    <cellStyle name="Note 2 9 4 6 3 2" xfId="7192"/>
    <cellStyle name="Note 2 9 4 6 3_4F" xfId="21930"/>
    <cellStyle name="Note 2 9 4 6 4" xfId="10144"/>
    <cellStyle name="Note 2 9 4 6_4F" xfId="21928"/>
    <cellStyle name="Note 2 9 4 7" xfId="2231"/>
    <cellStyle name="Note 2 9 4 7 2" xfId="8577"/>
    <cellStyle name="Note 2 9 4 7 3" xfId="7591"/>
    <cellStyle name="Note 2 9 4 7_4F" xfId="21931"/>
    <cellStyle name="Note 2 9 4 8" xfId="3598"/>
    <cellStyle name="Note 2 9 4 8 2" xfId="8266"/>
    <cellStyle name="Note 2 9 4 8_4F" xfId="21932"/>
    <cellStyle name="Note 2 9 4 9" xfId="7146"/>
    <cellStyle name="Note 2 9 4_4F" xfId="21915"/>
    <cellStyle name="Note 2 9 5" xfId="586"/>
    <cellStyle name="Note 2 9 5 2" xfId="851"/>
    <cellStyle name="Note 2 9 5 2 2" xfId="2530"/>
    <cellStyle name="Note 2 9 5 2 2 2" xfId="8872"/>
    <cellStyle name="Note 2 9 5 2 2 3" xfId="7999"/>
    <cellStyle name="Note 2 9 5 2 2_4F" xfId="21935"/>
    <cellStyle name="Note 2 9 5 2 3" xfId="3906"/>
    <cellStyle name="Note 2 9 5 2 3 2" xfId="8071"/>
    <cellStyle name="Note 2 9 5 2 3_4F" xfId="21936"/>
    <cellStyle name="Note 2 9 5 2 4" xfId="12495"/>
    <cellStyle name="Note 2 9 5 2_4F" xfId="21934"/>
    <cellStyle name="Note 2 9 5 3" xfId="1125"/>
    <cellStyle name="Note 2 9 5 3 2" xfId="2797"/>
    <cellStyle name="Note 2 9 5 3 2 2" xfId="9139"/>
    <cellStyle name="Note 2 9 5 3 2 3" xfId="6935"/>
    <cellStyle name="Note 2 9 5 3 2_4F" xfId="21938"/>
    <cellStyle name="Note 2 9 5 3 3" xfId="4180"/>
    <cellStyle name="Note 2 9 5 3 3 2" xfId="10966"/>
    <cellStyle name="Note 2 9 5 3 3_4F" xfId="21939"/>
    <cellStyle name="Note 2 9 5 3 4" xfId="10028"/>
    <cellStyle name="Note 2 9 5 3_4F" xfId="21937"/>
    <cellStyle name="Note 2 9 5 4" xfId="1375"/>
    <cellStyle name="Note 2 9 5 4 2" xfId="3035"/>
    <cellStyle name="Note 2 9 5 4 2 2" xfId="9376"/>
    <cellStyle name="Note 2 9 5 4 2 3" xfId="6551"/>
    <cellStyle name="Note 2 9 5 4 2_4F" xfId="21941"/>
    <cellStyle name="Note 2 9 5 4 3" xfId="4430"/>
    <cellStyle name="Note 2 9 5 4 3 2" xfId="11774"/>
    <cellStyle name="Note 2 9 5 4 3_4F" xfId="21942"/>
    <cellStyle name="Note 2 9 5 4 4" xfId="8250"/>
    <cellStyle name="Note 2 9 5 4_4F" xfId="21940"/>
    <cellStyle name="Note 2 9 5 5" xfId="1630"/>
    <cellStyle name="Note 2 9 5 5 2" xfId="3282"/>
    <cellStyle name="Note 2 9 5 5 2 2" xfId="9623"/>
    <cellStyle name="Note 2 9 5 5 2 3" xfId="11737"/>
    <cellStyle name="Note 2 9 5 5 2_4F" xfId="21944"/>
    <cellStyle name="Note 2 9 5 5 3" xfId="4685"/>
    <cellStyle name="Note 2 9 5 5 3 2" xfId="12278"/>
    <cellStyle name="Note 2 9 5 5 3_4F" xfId="21945"/>
    <cellStyle name="Note 2 9 5 5 4" xfId="10802"/>
    <cellStyle name="Note 2 9 5 5_4F" xfId="21943"/>
    <cellStyle name="Note 2 9 5 6" xfId="1881"/>
    <cellStyle name="Note 2 9 5 6 2" xfId="3523"/>
    <cellStyle name="Note 2 9 5 6 2 2" xfId="9862"/>
    <cellStyle name="Note 2 9 5 6 2 3" xfId="6761"/>
    <cellStyle name="Note 2 9 5 6 2_4F" xfId="21947"/>
    <cellStyle name="Note 2 9 5 6 3" xfId="4936"/>
    <cellStyle name="Note 2 9 5 6 3 2" xfId="10139"/>
    <cellStyle name="Note 2 9 5 6 3_4F" xfId="21948"/>
    <cellStyle name="Note 2 9 5 6 4" xfId="7095"/>
    <cellStyle name="Note 2 9 5 6_4F" xfId="21946"/>
    <cellStyle name="Note 2 9 5 7" xfId="2273"/>
    <cellStyle name="Note 2 9 5 7 2" xfId="8618"/>
    <cellStyle name="Note 2 9 5 7 3" xfId="7866"/>
    <cellStyle name="Note 2 9 5 7_4F" xfId="21949"/>
    <cellStyle name="Note 2 9 5 8" xfId="3641"/>
    <cellStyle name="Note 2 9 5 8 2" xfId="11574"/>
    <cellStyle name="Note 2 9 5 8_4F" xfId="21950"/>
    <cellStyle name="Note 2 9 5 9" xfId="7972"/>
    <cellStyle name="Note 2 9 5_4F" xfId="21933"/>
    <cellStyle name="Note 2 9 6" xfId="399"/>
    <cellStyle name="Note 2 9 6 2" xfId="2092"/>
    <cellStyle name="Note 2 9 6 2 2" xfId="8438"/>
    <cellStyle name="Note 2 9 6 2 3" xfId="12072"/>
    <cellStyle name="Note 2 9 6 2_4F" xfId="21952"/>
    <cellStyle name="Note 2 9 6 3" xfId="2235"/>
    <cellStyle name="Note 2 9 6 3 2" xfId="6855"/>
    <cellStyle name="Note 2 9 6 3_4F" xfId="21953"/>
    <cellStyle name="Note 2 9 6 4" xfId="9336"/>
    <cellStyle name="Note 2 9 6_4F" xfId="21951"/>
    <cellStyle name="Note 2 9 7" xfId="664"/>
    <cellStyle name="Note 2 9 7 2" xfId="2350"/>
    <cellStyle name="Note 2 9 7 2 2" xfId="8694"/>
    <cellStyle name="Note 2 9 7 2 3" xfId="12366"/>
    <cellStyle name="Note 2 9 7 2_4F" xfId="21955"/>
    <cellStyle name="Note 2 9 7 3" xfId="3719"/>
    <cellStyle name="Note 2 9 7 3 2" xfId="12500"/>
    <cellStyle name="Note 2 9 7 3_4F" xfId="21956"/>
    <cellStyle name="Note 2 9 7 4" xfId="12505"/>
    <cellStyle name="Note 2 9 7_4F" xfId="21954"/>
    <cellStyle name="Note 2 9 8" xfId="939"/>
    <cellStyle name="Note 2 9 8 2" xfId="2616"/>
    <cellStyle name="Note 2 9 8 2 2" xfId="8958"/>
    <cellStyle name="Note 2 9 8 2 3" xfId="10288"/>
    <cellStyle name="Note 2 9 8 2_4F" xfId="21958"/>
    <cellStyle name="Note 2 9 8 3" xfId="3994"/>
    <cellStyle name="Note 2 9 8 3 2" xfId="10547"/>
    <cellStyle name="Note 2 9 8 3_4F" xfId="21959"/>
    <cellStyle name="Note 2 9 8 4" xfId="11169"/>
    <cellStyle name="Note 2 9 8_4F" xfId="21957"/>
    <cellStyle name="Note 2 9 9" xfId="1190"/>
    <cellStyle name="Note 2 9 9 2" xfId="2858"/>
    <cellStyle name="Note 2 9 9 2 2" xfId="9200"/>
    <cellStyle name="Note 2 9 9 2 3" xfId="11140"/>
    <cellStyle name="Note 2 9 9 2_4F" xfId="21961"/>
    <cellStyle name="Note 2 9 9 3" xfId="4245"/>
    <cellStyle name="Note 2 9 9 3 2" xfId="10500"/>
    <cellStyle name="Note 2 9 9 3_4F" xfId="21962"/>
    <cellStyle name="Note 2 9 9 4" xfId="11475"/>
    <cellStyle name="Note 2 9 9_4F" xfId="21960"/>
    <cellStyle name="Note 2 9_4F" xfId="21839"/>
    <cellStyle name="Note 2_4F" xfId="20700"/>
    <cellStyle name="Note 3" xfId="149"/>
    <cellStyle name="Note 3 10" xfId="21964"/>
    <cellStyle name="Note 3 10 2" xfId="21965"/>
    <cellStyle name="Note 3 11" xfId="21966"/>
    <cellStyle name="Note 3 11 2" xfId="21967"/>
    <cellStyle name="Note 3 12" xfId="21968"/>
    <cellStyle name="Note 3 13" xfId="21969"/>
    <cellStyle name="Note 3 14" xfId="21970"/>
    <cellStyle name="Note 3 15" xfId="21971"/>
    <cellStyle name="Note 3 16" xfId="21972"/>
    <cellStyle name="Note 3 17" xfId="21973"/>
    <cellStyle name="Note 3 18" xfId="21974"/>
    <cellStyle name="Note 3 2" xfId="6083"/>
    <cellStyle name="Note 3 2 10" xfId="21976"/>
    <cellStyle name="Note 3 2 11" xfId="21977"/>
    <cellStyle name="Note 3 2 12" xfId="21978"/>
    <cellStyle name="Note 3 2 2" xfId="21979"/>
    <cellStyle name="Note 3 2 3" xfId="21980"/>
    <cellStyle name="Note 3 2 4" xfId="21981"/>
    <cellStyle name="Note 3 2 5" xfId="21982"/>
    <cellStyle name="Note 3 2 6" xfId="21983"/>
    <cellStyle name="Note 3 2 7" xfId="21984"/>
    <cellStyle name="Note 3 2 8" xfId="21985"/>
    <cellStyle name="Note 3 2 9" xfId="21986"/>
    <cellStyle name="Note 3 2_4F" xfId="21975"/>
    <cellStyle name="Note 3 3" xfId="6082"/>
    <cellStyle name="Note 3 3 10" xfId="21988"/>
    <cellStyle name="Note 3 3 11" xfId="21989"/>
    <cellStyle name="Note 3 3 12" xfId="21990"/>
    <cellStyle name="Note 3 3 2" xfId="21991"/>
    <cellStyle name="Note 3 3 3" xfId="21992"/>
    <cellStyle name="Note 3 3 4" xfId="21993"/>
    <cellStyle name="Note 3 3 5" xfId="21994"/>
    <cellStyle name="Note 3 3 6" xfId="21995"/>
    <cellStyle name="Note 3 3 7" xfId="21996"/>
    <cellStyle name="Note 3 3 8" xfId="21997"/>
    <cellStyle name="Note 3 3 9" xfId="21998"/>
    <cellStyle name="Note 3 3_4F" xfId="21987"/>
    <cellStyle name="Note 3 4" xfId="21999"/>
    <cellStyle name="Note 3 4 2" xfId="22000"/>
    <cellStyle name="Note 3 5" xfId="22001"/>
    <cellStyle name="Note 3 5 2" xfId="22002"/>
    <cellStyle name="Note 3 6" xfId="22003"/>
    <cellStyle name="Note 3 6 2" xfId="22004"/>
    <cellStyle name="Note 3 7" xfId="22005"/>
    <cellStyle name="Note 3 7 2" xfId="22006"/>
    <cellStyle name="Note 3 8" xfId="22007"/>
    <cellStyle name="Note 3 8 2" xfId="22008"/>
    <cellStyle name="Note 3 9" xfId="22009"/>
    <cellStyle name="Note 3 9 2" xfId="22010"/>
    <cellStyle name="Note 3_4F" xfId="21963"/>
    <cellStyle name="Note 4" xfId="150"/>
    <cellStyle name="Note 4 10" xfId="22012"/>
    <cellStyle name="Note 4 11" xfId="22013"/>
    <cellStyle name="Note 4 12" xfId="22014"/>
    <cellStyle name="Note 4 13" xfId="22015"/>
    <cellStyle name="Note 4 14" xfId="22016"/>
    <cellStyle name="Note 4 2" xfId="22017"/>
    <cellStyle name="Note 4 2 10" xfId="22018"/>
    <cellStyle name="Note 4 2 2" xfId="22019"/>
    <cellStyle name="Note 4 2 3" xfId="22020"/>
    <cellStyle name="Note 4 2 4" xfId="22021"/>
    <cellStyle name="Note 4 2 5" xfId="22022"/>
    <cellStyle name="Note 4 2 6" xfId="22023"/>
    <cellStyle name="Note 4 2 7" xfId="22024"/>
    <cellStyle name="Note 4 2 8" xfId="22025"/>
    <cellStyle name="Note 4 2 9" xfId="22026"/>
    <cellStyle name="Note 4 3" xfId="22027"/>
    <cellStyle name="Note 4 3 10" xfId="22028"/>
    <cellStyle name="Note 4 3 2" xfId="22029"/>
    <cellStyle name="Note 4 3 3" xfId="22030"/>
    <cellStyle name="Note 4 3 4" xfId="22031"/>
    <cellStyle name="Note 4 3 5" xfId="22032"/>
    <cellStyle name="Note 4 3 6" xfId="22033"/>
    <cellStyle name="Note 4 3 7" xfId="22034"/>
    <cellStyle name="Note 4 3 8" xfId="22035"/>
    <cellStyle name="Note 4 3 9" xfId="22036"/>
    <cellStyle name="Note 4 4" xfId="22037"/>
    <cellStyle name="Note 4 5" xfId="22038"/>
    <cellStyle name="Note 4 6" xfId="22039"/>
    <cellStyle name="Note 4 7" xfId="22040"/>
    <cellStyle name="Note 4 8" xfId="22041"/>
    <cellStyle name="Note 4 9" xfId="22042"/>
    <cellStyle name="Note 4_4F" xfId="22011"/>
    <cellStyle name="Note 5" xfId="151"/>
    <cellStyle name="Note 5 10" xfId="22044"/>
    <cellStyle name="Note 5 11" xfId="22045"/>
    <cellStyle name="Note 5 12" xfId="22046"/>
    <cellStyle name="Note 5 13" xfId="22047"/>
    <cellStyle name="Note 5 14" xfId="22048"/>
    <cellStyle name="Note 5 2" xfId="22049"/>
    <cellStyle name="Note 5 2 10" xfId="22050"/>
    <cellStyle name="Note 5 2 2" xfId="22051"/>
    <cellStyle name="Note 5 2 3" xfId="22052"/>
    <cellStyle name="Note 5 2 4" xfId="22053"/>
    <cellStyle name="Note 5 2 5" xfId="22054"/>
    <cellStyle name="Note 5 2 6" xfId="22055"/>
    <cellStyle name="Note 5 2 7" xfId="22056"/>
    <cellStyle name="Note 5 2 8" xfId="22057"/>
    <cellStyle name="Note 5 2 9" xfId="22058"/>
    <cellStyle name="Note 5 3" xfId="22059"/>
    <cellStyle name="Note 5 3 10" xfId="22060"/>
    <cellStyle name="Note 5 3 2" xfId="22061"/>
    <cellStyle name="Note 5 3 3" xfId="22062"/>
    <cellStyle name="Note 5 3 4" xfId="22063"/>
    <cellStyle name="Note 5 3 5" xfId="22064"/>
    <cellStyle name="Note 5 3 6" xfId="22065"/>
    <cellStyle name="Note 5 3 7" xfId="22066"/>
    <cellStyle name="Note 5 3 8" xfId="22067"/>
    <cellStyle name="Note 5 3 9" xfId="22068"/>
    <cellStyle name="Note 5 4" xfId="22069"/>
    <cellStyle name="Note 5 5" xfId="22070"/>
    <cellStyle name="Note 5 6" xfId="22071"/>
    <cellStyle name="Note 5 7" xfId="22072"/>
    <cellStyle name="Note 5 8" xfId="22073"/>
    <cellStyle name="Note 5 9" xfId="22074"/>
    <cellStyle name="Note 5_4F" xfId="22043"/>
    <cellStyle name="Note 6" xfId="152"/>
    <cellStyle name="Note 6 10" xfId="22076"/>
    <cellStyle name="Note 6 11" xfId="22077"/>
    <cellStyle name="Note 6 12" xfId="22078"/>
    <cellStyle name="Note 6 13" xfId="22079"/>
    <cellStyle name="Note 6 14" xfId="22080"/>
    <cellStyle name="Note 6 2" xfId="22081"/>
    <cellStyle name="Note 6 2 10" xfId="22082"/>
    <cellStyle name="Note 6 2 2" xfId="22083"/>
    <cellStyle name="Note 6 2 3" xfId="22084"/>
    <cellStyle name="Note 6 2 4" xfId="22085"/>
    <cellStyle name="Note 6 2 5" xfId="22086"/>
    <cellStyle name="Note 6 2 6" xfId="22087"/>
    <cellStyle name="Note 6 2 7" xfId="22088"/>
    <cellStyle name="Note 6 2 8" xfId="22089"/>
    <cellStyle name="Note 6 2 9" xfId="22090"/>
    <cellStyle name="Note 6 3" xfId="22091"/>
    <cellStyle name="Note 6 3 10" xfId="22092"/>
    <cellStyle name="Note 6 3 2" xfId="22093"/>
    <cellStyle name="Note 6 3 3" xfId="22094"/>
    <cellStyle name="Note 6 3 4" xfId="22095"/>
    <cellStyle name="Note 6 3 5" xfId="22096"/>
    <cellStyle name="Note 6 3 6" xfId="22097"/>
    <cellStyle name="Note 6 3 7" xfId="22098"/>
    <cellStyle name="Note 6 3 8" xfId="22099"/>
    <cellStyle name="Note 6 3 9" xfId="22100"/>
    <cellStyle name="Note 6 4" xfId="22101"/>
    <cellStyle name="Note 6 5" xfId="22102"/>
    <cellStyle name="Note 6 6" xfId="22103"/>
    <cellStyle name="Note 6 7" xfId="22104"/>
    <cellStyle name="Note 6 8" xfId="22105"/>
    <cellStyle name="Note 6 9" xfId="22106"/>
    <cellStyle name="Note 6_4F" xfId="22075"/>
    <cellStyle name="Note 7" xfId="153"/>
    <cellStyle name="Note 7 10" xfId="22108"/>
    <cellStyle name="Note 7 11" xfId="22109"/>
    <cellStyle name="Note 7 12" xfId="22110"/>
    <cellStyle name="Note 7 13" xfId="22111"/>
    <cellStyle name="Note 7 14" xfId="22112"/>
    <cellStyle name="Note 7 2" xfId="22113"/>
    <cellStyle name="Note 7 2 10" xfId="22114"/>
    <cellStyle name="Note 7 2 2" xfId="22115"/>
    <cellStyle name="Note 7 2 3" xfId="22116"/>
    <cellStyle name="Note 7 2 4" xfId="22117"/>
    <cellStyle name="Note 7 2 5" xfId="22118"/>
    <cellStyle name="Note 7 2 6" xfId="22119"/>
    <cellStyle name="Note 7 2 7" xfId="22120"/>
    <cellStyle name="Note 7 2 8" xfId="22121"/>
    <cellStyle name="Note 7 2 9" xfId="22122"/>
    <cellStyle name="Note 7 3" xfId="22123"/>
    <cellStyle name="Note 7 3 10" xfId="22124"/>
    <cellStyle name="Note 7 3 2" xfId="22125"/>
    <cellStyle name="Note 7 3 3" xfId="22126"/>
    <cellStyle name="Note 7 3 4" xfId="22127"/>
    <cellStyle name="Note 7 3 5" xfId="22128"/>
    <cellStyle name="Note 7 3 6" xfId="22129"/>
    <cellStyle name="Note 7 3 7" xfId="22130"/>
    <cellStyle name="Note 7 3 8" xfId="22131"/>
    <cellStyle name="Note 7 3 9" xfId="22132"/>
    <cellStyle name="Note 7 4" xfId="22133"/>
    <cellStyle name="Note 7 5" xfId="22134"/>
    <cellStyle name="Note 7 6" xfId="22135"/>
    <cellStyle name="Note 7 7" xfId="22136"/>
    <cellStyle name="Note 7 8" xfId="22137"/>
    <cellStyle name="Note 7 9" xfId="22138"/>
    <cellStyle name="Note 7_4F" xfId="22107"/>
    <cellStyle name="Note 8" xfId="154"/>
    <cellStyle name="Note 8 10" xfId="22140"/>
    <cellStyle name="Note 8 11" xfId="22141"/>
    <cellStyle name="Note 8 12" xfId="22142"/>
    <cellStyle name="Note 8 13" xfId="22143"/>
    <cellStyle name="Note 8 14" xfId="22144"/>
    <cellStyle name="Note 8 2" xfId="22145"/>
    <cellStyle name="Note 8 2 10" xfId="22146"/>
    <cellStyle name="Note 8 2 2" xfId="22147"/>
    <cellStyle name="Note 8 2 3" xfId="22148"/>
    <cellStyle name="Note 8 2 4" xfId="22149"/>
    <cellStyle name="Note 8 2 5" xfId="22150"/>
    <cellStyle name="Note 8 2 6" xfId="22151"/>
    <cellStyle name="Note 8 2 7" xfId="22152"/>
    <cellStyle name="Note 8 2 8" xfId="22153"/>
    <cellStyle name="Note 8 2 9" xfId="22154"/>
    <cellStyle name="Note 8 3" xfId="22155"/>
    <cellStyle name="Note 8 3 10" xfId="22156"/>
    <cellStyle name="Note 8 3 2" xfId="22157"/>
    <cellStyle name="Note 8 3 3" xfId="22158"/>
    <cellStyle name="Note 8 3 4" xfId="22159"/>
    <cellStyle name="Note 8 3 5" xfId="22160"/>
    <cellStyle name="Note 8 3 6" xfId="22161"/>
    <cellStyle name="Note 8 3 7" xfId="22162"/>
    <cellStyle name="Note 8 3 8" xfId="22163"/>
    <cellStyle name="Note 8 3 9" xfId="22164"/>
    <cellStyle name="Note 8 4" xfId="22165"/>
    <cellStyle name="Note 8 5" xfId="22166"/>
    <cellStyle name="Note 8 6" xfId="22167"/>
    <cellStyle name="Note 8 7" xfId="22168"/>
    <cellStyle name="Note 8 8" xfId="22169"/>
    <cellStyle name="Note 8 9" xfId="22170"/>
    <cellStyle name="Note 8_4F" xfId="22139"/>
    <cellStyle name="Note 9" xfId="155"/>
    <cellStyle name="Note 9 10" xfId="22172"/>
    <cellStyle name="Note 9 11" xfId="22173"/>
    <cellStyle name="Note 9 12" xfId="22174"/>
    <cellStyle name="Note 9 13" xfId="22175"/>
    <cellStyle name="Note 9 14" xfId="22176"/>
    <cellStyle name="Note 9 2" xfId="22177"/>
    <cellStyle name="Note 9 2 10" xfId="22178"/>
    <cellStyle name="Note 9 2 2" xfId="22179"/>
    <cellStyle name="Note 9 2 3" xfId="22180"/>
    <cellStyle name="Note 9 2 4" xfId="22181"/>
    <cellStyle name="Note 9 2 5" xfId="22182"/>
    <cellStyle name="Note 9 2 6" xfId="22183"/>
    <cellStyle name="Note 9 2 7" xfId="22184"/>
    <cellStyle name="Note 9 2 8" xfId="22185"/>
    <cellStyle name="Note 9 2 9" xfId="22186"/>
    <cellStyle name="Note 9 3" xfId="22187"/>
    <cellStyle name="Note 9 3 10" xfId="22188"/>
    <cellStyle name="Note 9 3 2" xfId="22189"/>
    <cellStyle name="Note 9 3 3" xfId="22190"/>
    <cellStyle name="Note 9 3 4" xfId="22191"/>
    <cellStyle name="Note 9 3 5" xfId="22192"/>
    <cellStyle name="Note 9 3 6" xfId="22193"/>
    <cellStyle name="Note 9 3 7" xfId="22194"/>
    <cellStyle name="Note 9 3 8" xfId="22195"/>
    <cellStyle name="Note 9 3 9" xfId="22196"/>
    <cellStyle name="Note 9 4" xfId="22197"/>
    <cellStyle name="Note 9 5" xfId="22198"/>
    <cellStyle name="Note 9 6" xfId="22199"/>
    <cellStyle name="Note 9 7" xfId="22200"/>
    <cellStyle name="Note 9 8" xfId="22201"/>
    <cellStyle name="Note 9 9" xfId="22202"/>
    <cellStyle name="Note 9_4F" xfId="22171"/>
    <cellStyle name="Output 10" xfId="156"/>
    <cellStyle name="Output 10 10" xfId="22204"/>
    <cellStyle name="Output 10 11" xfId="22205"/>
    <cellStyle name="Output 10 12" xfId="22206"/>
    <cellStyle name="Output 10 13" xfId="22207"/>
    <cellStyle name="Output 10 14" xfId="22208"/>
    <cellStyle name="Output 10 2" xfId="22209"/>
    <cellStyle name="Output 10 2 10" xfId="22210"/>
    <cellStyle name="Output 10 2 2" xfId="22211"/>
    <cellStyle name="Output 10 2 3" xfId="22212"/>
    <cellStyle name="Output 10 2 4" xfId="22213"/>
    <cellStyle name="Output 10 2 5" xfId="22214"/>
    <cellStyle name="Output 10 2 6" xfId="22215"/>
    <cellStyle name="Output 10 2 7" xfId="22216"/>
    <cellStyle name="Output 10 2 8" xfId="22217"/>
    <cellStyle name="Output 10 2 9" xfId="22218"/>
    <cellStyle name="Output 10 3" xfId="22219"/>
    <cellStyle name="Output 10 3 10" xfId="22220"/>
    <cellStyle name="Output 10 3 2" xfId="22221"/>
    <cellStyle name="Output 10 3 3" xfId="22222"/>
    <cellStyle name="Output 10 3 4" xfId="22223"/>
    <cellStyle name="Output 10 3 5" xfId="22224"/>
    <cellStyle name="Output 10 3 6" xfId="22225"/>
    <cellStyle name="Output 10 3 7" xfId="22226"/>
    <cellStyle name="Output 10 3 8" xfId="22227"/>
    <cellStyle name="Output 10 3 9" xfId="22228"/>
    <cellStyle name="Output 10 4" xfId="22229"/>
    <cellStyle name="Output 10 5" xfId="22230"/>
    <cellStyle name="Output 10 6" xfId="22231"/>
    <cellStyle name="Output 10 7" xfId="22232"/>
    <cellStyle name="Output 10 8" xfId="22233"/>
    <cellStyle name="Output 10 9" xfId="22234"/>
    <cellStyle name="Output 10_4F" xfId="22203"/>
    <cellStyle name="Output 11" xfId="157"/>
    <cellStyle name="Output 11 10" xfId="22236"/>
    <cellStyle name="Output 11 11" xfId="22237"/>
    <cellStyle name="Output 11 12" xfId="22238"/>
    <cellStyle name="Output 11 13" xfId="22239"/>
    <cellStyle name="Output 11 14" xfId="22240"/>
    <cellStyle name="Output 11 2" xfId="22241"/>
    <cellStyle name="Output 11 2 10" xfId="22242"/>
    <cellStyle name="Output 11 2 2" xfId="22243"/>
    <cellStyle name="Output 11 2 3" xfId="22244"/>
    <cellStyle name="Output 11 2 4" xfId="22245"/>
    <cellStyle name="Output 11 2 5" xfId="22246"/>
    <cellStyle name="Output 11 2 6" xfId="22247"/>
    <cellStyle name="Output 11 2 7" xfId="22248"/>
    <cellStyle name="Output 11 2 8" xfId="22249"/>
    <cellStyle name="Output 11 2 9" xfId="22250"/>
    <cellStyle name="Output 11 3" xfId="22251"/>
    <cellStyle name="Output 11 3 10" xfId="22252"/>
    <cellStyle name="Output 11 3 2" xfId="22253"/>
    <cellStyle name="Output 11 3 3" xfId="22254"/>
    <cellStyle name="Output 11 3 4" xfId="22255"/>
    <cellStyle name="Output 11 3 5" xfId="22256"/>
    <cellStyle name="Output 11 3 6" xfId="22257"/>
    <cellStyle name="Output 11 3 7" xfId="22258"/>
    <cellStyle name="Output 11 3 8" xfId="22259"/>
    <cellStyle name="Output 11 3 9" xfId="22260"/>
    <cellStyle name="Output 11 4" xfId="22261"/>
    <cellStyle name="Output 11 5" xfId="22262"/>
    <cellStyle name="Output 11 6" xfId="22263"/>
    <cellStyle name="Output 11 7" xfId="22264"/>
    <cellStyle name="Output 11 8" xfId="22265"/>
    <cellStyle name="Output 11 9" xfId="22266"/>
    <cellStyle name="Output 11_4F" xfId="22235"/>
    <cellStyle name="Output 12" xfId="158"/>
    <cellStyle name="Output 12 10" xfId="22268"/>
    <cellStyle name="Output 12 11" xfId="22269"/>
    <cellStyle name="Output 12 12" xfId="22270"/>
    <cellStyle name="Output 12 13" xfId="22271"/>
    <cellStyle name="Output 12 14" xfId="22272"/>
    <cellStyle name="Output 12 2" xfId="22273"/>
    <cellStyle name="Output 12 2 10" xfId="22274"/>
    <cellStyle name="Output 12 2 2" xfId="22275"/>
    <cellStyle name="Output 12 2 3" xfId="22276"/>
    <cellStyle name="Output 12 2 4" xfId="22277"/>
    <cellStyle name="Output 12 2 5" xfId="22278"/>
    <cellStyle name="Output 12 2 6" xfId="22279"/>
    <cellStyle name="Output 12 2 7" xfId="22280"/>
    <cellStyle name="Output 12 2 8" xfId="22281"/>
    <cellStyle name="Output 12 2 9" xfId="22282"/>
    <cellStyle name="Output 12 3" xfId="22283"/>
    <cellStyle name="Output 12 3 10" xfId="22284"/>
    <cellStyle name="Output 12 3 2" xfId="22285"/>
    <cellStyle name="Output 12 3 3" xfId="22286"/>
    <cellStyle name="Output 12 3 4" xfId="22287"/>
    <cellStyle name="Output 12 3 5" xfId="22288"/>
    <cellStyle name="Output 12 3 6" xfId="22289"/>
    <cellStyle name="Output 12 3 7" xfId="22290"/>
    <cellStyle name="Output 12 3 8" xfId="22291"/>
    <cellStyle name="Output 12 3 9" xfId="22292"/>
    <cellStyle name="Output 12 4" xfId="22293"/>
    <cellStyle name="Output 12 5" xfId="22294"/>
    <cellStyle name="Output 12 6" xfId="22295"/>
    <cellStyle name="Output 12 7" xfId="22296"/>
    <cellStyle name="Output 12 8" xfId="22297"/>
    <cellStyle name="Output 12 9" xfId="22298"/>
    <cellStyle name="Output 12_4F" xfId="22267"/>
    <cellStyle name="Output 13" xfId="159"/>
    <cellStyle name="Output 13 10" xfId="22300"/>
    <cellStyle name="Output 13 11" xfId="22301"/>
    <cellStyle name="Output 13 12" xfId="22302"/>
    <cellStyle name="Output 13 13" xfId="22303"/>
    <cellStyle name="Output 13 14" xfId="22304"/>
    <cellStyle name="Output 13 2" xfId="22305"/>
    <cellStyle name="Output 13 2 10" xfId="22306"/>
    <cellStyle name="Output 13 2 2" xfId="22307"/>
    <cellStyle name="Output 13 2 3" xfId="22308"/>
    <cellStyle name="Output 13 2 4" xfId="22309"/>
    <cellStyle name="Output 13 2 5" xfId="22310"/>
    <cellStyle name="Output 13 2 6" xfId="22311"/>
    <cellStyle name="Output 13 2 7" xfId="22312"/>
    <cellStyle name="Output 13 2 8" xfId="22313"/>
    <cellStyle name="Output 13 2 9" xfId="22314"/>
    <cellStyle name="Output 13 3" xfId="22315"/>
    <cellStyle name="Output 13 3 10" xfId="22316"/>
    <cellStyle name="Output 13 3 2" xfId="22317"/>
    <cellStyle name="Output 13 3 3" xfId="22318"/>
    <cellStyle name="Output 13 3 4" xfId="22319"/>
    <cellStyle name="Output 13 3 5" xfId="22320"/>
    <cellStyle name="Output 13 3 6" xfId="22321"/>
    <cellStyle name="Output 13 3 7" xfId="22322"/>
    <cellStyle name="Output 13 3 8" xfId="22323"/>
    <cellStyle name="Output 13 3 9" xfId="22324"/>
    <cellStyle name="Output 13 4" xfId="22325"/>
    <cellStyle name="Output 13 5" xfId="22326"/>
    <cellStyle name="Output 13 6" xfId="22327"/>
    <cellStyle name="Output 13 7" xfId="22328"/>
    <cellStyle name="Output 13 8" xfId="22329"/>
    <cellStyle name="Output 13 9" xfId="22330"/>
    <cellStyle name="Output 13_4F" xfId="22299"/>
    <cellStyle name="Output 14" xfId="160"/>
    <cellStyle name="Output 14 10" xfId="22332"/>
    <cellStyle name="Output 14 11" xfId="22333"/>
    <cellStyle name="Output 14 12" xfId="22334"/>
    <cellStyle name="Output 14 13" xfId="22335"/>
    <cellStyle name="Output 14 14" xfId="22336"/>
    <cellStyle name="Output 14 2" xfId="22337"/>
    <cellStyle name="Output 14 2 10" xfId="22338"/>
    <cellStyle name="Output 14 2 2" xfId="22339"/>
    <cellStyle name="Output 14 2 3" xfId="22340"/>
    <cellStyle name="Output 14 2 4" xfId="22341"/>
    <cellStyle name="Output 14 2 5" xfId="22342"/>
    <cellStyle name="Output 14 2 6" xfId="22343"/>
    <cellStyle name="Output 14 2 7" xfId="22344"/>
    <cellStyle name="Output 14 2 8" xfId="22345"/>
    <cellStyle name="Output 14 2 9" xfId="22346"/>
    <cellStyle name="Output 14 3" xfId="22347"/>
    <cellStyle name="Output 14 3 10" xfId="22348"/>
    <cellStyle name="Output 14 3 2" xfId="22349"/>
    <cellStyle name="Output 14 3 3" xfId="22350"/>
    <cellStyle name="Output 14 3 4" xfId="22351"/>
    <cellStyle name="Output 14 3 5" xfId="22352"/>
    <cellStyle name="Output 14 3 6" xfId="22353"/>
    <cellStyle name="Output 14 3 7" xfId="22354"/>
    <cellStyle name="Output 14 3 8" xfId="22355"/>
    <cellStyle name="Output 14 3 9" xfId="22356"/>
    <cellStyle name="Output 14 4" xfId="22357"/>
    <cellStyle name="Output 14 5" xfId="22358"/>
    <cellStyle name="Output 14 6" xfId="22359"/>
    <cellStyle name="Output 14 7" xfId="22360"/>
    <cellStyle name="Output 14 8" xfId="22361"/>
    <cellStyle name="Output 14 9" xfId="22362"/>
    <cellStyle name="Output 14_4F" xfId="22331"/>
    <cellStyle name="Output 15" xfId="22363"/>
    <cellStyle name="Output 16" xfId="22364"/>
    <cellStyle name="Output 17" xfId="22365"/>
    <cellStyle name="Output 18" xfId="22366"/>
    <cellStyle name="Output 2" xfId="161"/>
    <cellStyle name="Output 2 10" xfId="383"/>
    <cellStyle name="Output 2 10 10" xfId="22369"/>
    <cellStyle name="Output 2 10 2" xfId="649"/>
    <cellStyle name="Output 2 10 2 2" xfId="2335"/>
    <cellStyle name="Output 2 10 2 2 2" xfId="8679"/>
    <cellStyle name="Output 2 10 2 2 3" xfId="11245"/>
    <cellStyle name="Output 2 10 2 2_4F" xfId="22371"/>
    <cellStyle name="Output 2 10 2 3" xfId="3704"/>
    <cellStyle name="Output 2 10 2 3 2" xfId="7492"/>
    <cellStyle name="Output 2 10 2 3_4F" xfId="22372"/>
    <cellStyle name="Output 2 10 2 4" xfId="12305"/>
    <cellStyle name="Output 2 10 2_4F" xfId="22370"/>
    <cellStyle name="Output 2 10 3" xfId="925"/>
    <cellStyle name="Output 2 10 3 2" xfId="2602"/>
    <cellStyle name="Output 2 10 3 2 2" xfId="8944"/>
    <cellStyle name="Output 2 10 3 2 3" xfId="6755"/>
    <cellStyle name="Output 2 10 3 2_4F" xfId="22374"/>
    <cellStyle name="Output 2 10 3 3" xfId="3980"/>
    <cellStyle name="Output 2 10 3 3 2" xfId="6815"/>
    <cellStyle name="Output 2 10 3 3_4F" xfId="22375"/>
    <cellStyle name="Output 2 10 3 4" xfId="7431"/>
    <cellStyle name="Output 2 10 3_4F" xfId="22373"/>
    <cellStyle name="Output 2 10 4" xfId="1176"/>
    <cellStyle name="Output 2 10 4 2" xfId="2844"/>
    <cellStyle name="Output 2 10 4 2 2" xfId="9186"/>
    <cellStyle name="Output 2 10 4 2 3" xfId="7892"/>
    <cellStyle name="Output 2 10 4 2_4F" xfId="22377"/>
    <cellStyle name="Output 2 10 4 3" xfId="4231"/>
    <cellStyle name="Output 2 10 4 3 2" xfId="7158"/>
    <cellStyle name="Output 2 10 4 3_4F" xfId="22378"/>
    <cellStyle name="Output 2 10 4 4" xfId="8023"/>
    <cellStyle name="Output 2 10 4_4F" xfId="22376"/>
    <cellStyle name="Output 2 10 5" xfId="1431"/>
    <cellStyle name="Output 2 10 5 2" xfId="3087"/>
    <cellStyle name="Output 2 10 5 2 2" xfId="9428"/>
    <cellStyle name="Output 2 10 5 2 3" xfId="12490"/>
    <cellStyle name="Output 2 10 5 2_4F" xfId="22380"/>
    <cellStyle name="Output 2 10 5 3" xfId="4486"/>
    <cellStyle name="Output 2 10 5 3 2" xfId="10659"/>
    <cellStyle name="Output 2 10 5 3_4F" xfId="22381"/>
    <cellStyle name="Output 2 10 5 4" xfId="7456"/>
    <cellStyle name="Output 2 10 5_4F" xfId="22379"/>
    <cellStyle name="Output 2 10 6" xfId="1682"/>
    <cellStyle name="Output 2 10 6 2" xfId="3330"/>
    <cellStyle name="Output 2 10 6 2 2" xfId="9671"/>
    <cellStyle name="Output 2 10 6 2 3" xfId="12582"/>
    <cellStyle name="Output 2 10 6 2_4F" xfId="22383"/>
    <cellStyle name="Output 2 10 6 3" xfId="4737"/>
    <cellStyle name="Output 2 10 6 3 2" xfId="11354"/>
    <cellStyle name="Output 2 10 6 3_4F" xfId="22384"/>
    <cellStyle name="Output 2 10 6 4" xfId="6814"/>
    <cellStyle name="Output 2 10 6_4F" xfId="22382"/>
    <cellStyle name="Output 2 10 7" xfId="2076"/>
    <cellStyle name="Output 2 10 7 2" xfId="8424"/>
    <cellStyle name="Output 2 10 7 3" xfId="7369"/>
    <cellStyle name="Output 2 10 7_4F" xfId="22385"/>
    <cellStyle name="Output 2 10 8" xfId="3102"/>
    <cellStyle name="Output 2 10 8 2" xfId="6822"/>
    <cellStyle name="Output 2 10 8_4F" xfId="22386"/>
    <cellStyle name="Output 2 10 9" xfId="11116"/>
    <cellStyle name="Output 2 10_4F" xfId="22368"/>
    <cellStyle name="Output 2 11" xfId="442"/>
    <cellStyle name="Output 2 11 10" xfId="22388"/>
    <cellStyle name="Output 2 11 2" xfId="707"/>
    <cellStyle name="Output 2 11 2 2" xfId="2390"/>
    <cellStyle name="Output 2 11 2 2 2" xfId="8734"/>
    <cellStyle name="Output 2 11 2 2 3" xfId="6613"/>
    <cellStyle name="Output 2 11 2 2_4F" xfId="22390"/>
    <cellStyle name="Output 2 11 2 3" xfId="3762"/>
    <cellStyle name="Output 2 11 2 3 2" xfId="6793"/>
    <cellStyle name="Output 2 11 2 3_4F" xfId="22391"/>
    <cellStyle name="Output 2 11 2 4" xfId="11162"/>
    <cellStyle name="Output 2 11 2_4F" xfId="22389"/>
    <cellStyle name="Output 2 11 3" xfId="981"/>
    <cellStyle name="Output 2 11 3 2" xfId="2655"/>
    <cellStyle name="Output 2 11 3 2 2" xfId="8997"/>
    <cellStyle name="Output 2 11 3 2 3" xfId="8307"/>
    <cellStyle name="Output 2 11 3 2_4F" xfId="22393"/>
    <cellStyle name="Output 2 11 3 3" xfId="4036"/>
    <cellStyle name="Output 2 11 3 3 2" xfId="10120"/>
    <cellStyle name="Output 2 11 3 3_4F" xfId="22394"/>
    <cellStyle name="Output 2 11 3 4" xfId="10221"/>
    <cellStyle name="Output 2 11 3_4F" xfId="22392"/>
    <cellStyle name="Output 2 11 4" xfId="1231"/>
    <cellStyle name="Output 2 11 4 2" xfId="2896"/>
    <cellStyle name="Output 2 11 4 2 2" xfId="9238"/>
    <cellStyle name="Output 2 11 4 2 3" xfId="7880"/>
    <cellStyle name="Output 2 11 4 2_4F" xfId="22396"/>
    <cellStyle name="Output 2 11 4 3" xfId="4286"/>
    <cellStyle name="Output 2 11 4 3 2" xfId="11635"/>
    <cellStyle name="Output 2 11 4 3_4F" xfId="22397"/>
    <cellStyle name="Output 2 11 4 4" xfId="10830"/>
    <cellStyle name="Output 2 11 4_4F" xfId="22395"/>
    <cellStyle name="Output 2 11 5" xfId="1486"/>
    <cellStyle name="Output 2 11 5 2" xfId="3142"/>
    <cellStyle name="Output 2 11 5 2 2" xfId="9483"/>
    <cellStyle name="Output 2 11 5 2 3" xfId="11302"/>
    <cellStyle name="Output 2 11 5 2_4F" xfId="22399"/>
    <cellStyle name="Output 2 11 5 3" xfId="4541"/>
    <cellStyle name="Output 2 11 5 3 2" xfId="7244"/>
    <cellStyle name="Output 2 11 5 3_4F" xfId="22400"/>
    <cellStyle name="Output 2 11 5 4" xfId="10311"/>
    <cellStyle name="Output 2 11 5_4F" xfId="22398"/>
    <cellStyle name="Output 2 11 6" xfId="1737"/>
    <cellStyle name="Output 2 11 6 2" xfId="3383"/>
    <cellStyle name="Output 2 11 6 2 2" xfId="9723"/>
    <cellStyle name="Output 2 11 6 2 3" xfId="7846"/>
    <cellStyle name="Output 2 11 6 2_4F" xfId="22402"/>
    <cellStyle name="Output 2 11 6 3" xfId="4792"/>
    <cellStyle name="Output 2 11 6 3 2" xfId="11064"/>
    <cellStyle name="Output 2 11 6 3_4F" xfId="22403"/>
    <cellStyle name="Output 2 11 6 4" xfId="12492"/>
    <cellStyle name="Output 2 11 6_4F" xfId="22401"/>
    <cellStyle name="Output 2 11 7" xfId="2133"/>
    <cellStyle name="Output 2 11 7 2" xfId="8479"/>
    <cellStyle name="Output 2 11 7 3" xfId="7387"/>
    <cellStyle name="Output 2 11 7_4F" xfId="22404"/>
    <cellStyle name="Output 2 11 8" xfId="3343"/>
    <cellStyle name="Output 2 11 8 2" xfId="10996"/>
    <cellStyle name="Output 2 11 8_4F" xfId="22405"/>
    <cellStyle name="Output 2 11 9" xfId="12594"/>
    <cellStyle name="Output 2 11_4F" xfId="22387"/>
    <cellStyle name="Output 2 12" xfId="372"/>
    <cellStyle name="Output 2 12 2" xfId="639"/>
    <cellStyle name="Output 2 12 2 2" xfId="2326"/>
    <cellStyle name="Output 2 12 2 2 2" xfId="8670"/>
    <cellStyle name="Output 2 12 2 2 3" xfId="12433"/>
    <cellStyle name="Output 2 12 2 2_4F" xfId="22408"/>
    <cellStyle name="Output 2 12 2 3" xfId="3694"/>
    <cellStyle name="Output 2 12 2 3 2" xfId="11331"/>
    <cellStyle name="Output 2 12 2 3_4F" xfId="22409"/>
    <cellStyle name="Output 2 12 2 4" xfId="10873"/>
    <cellStyle name="Output 2 12 2_4F" xfId="22407"/>
    <cellStyle name="Output 2 12 3" xfId="914"/>
    <cellStyle name="Output 2 12 3 2" xfId="2592"/>
    <cellStyle name="Output 2 12 3 2 2" xfId="8934"/>
    <cellStyle name="Output 2 12 3 2 3" xfId="10973"/>
    <cellStyle name="Output 2 12 3 2_4F" xfId="22411"/>
    <cellStyle name="Output 2 12 3 3" xfId="3969"/>
    <cellStyle name="Output 2 12 3 3 2" xfId="12238"/>
    <cellStyle name="Output 2 12 3 3_4F" xfId="22412"/>
    <cellStyle name="Output 2 12 3 4" xfId="11647"/>
    <cellStyle name="Output 2 12 3_4F" xfId="22410"/>
    <cellStyle name="Output 2 12 4" xfId="1165"/>
    <cellStyle name="Output 2 12 4 2" xfId="2834"/>
    <cellStyle name="Output 2 12 4 2 2" xfId="9176"/>
    <cellStyle name="Output 2 12 4 2 3" xfId="10150"/>
    <cellStyle name="Output 2 12 4 2_4F" xfId="22414"/>
    <cellStyle name="Output 2 12 4 3" xfId="4220"/>
    <cellStyle name="Output 2 12 4 3 2" xfId="12308"/>
    <cellStyle name="Output 2 12 4 3_4F" xfId="22415"/>
    <cellStyle name="Output 2 12 4 4" xfId="10265"/>
    <cellStyle name="Output 2 12 4_4F" xfId="22413"/>
    <cellStyle name="Output 2 12 5" xfId="1421"/>
    <cellStyle name="Output 2 12 5 2" xfId="3078"/>
    <cellStyle name="Output 2 12 5 2 2" xfId="9419"/>
    <cellStyle name="Output 2 12 5 2 3" xfId="11803"/>
    <cellStyle name="Output 2 12 5 2_4F" xfId="22417"/>
    <cellStyle name="Output 2 12 5 3" xfId="4476"/>
    <cellStyle name="Output 2 12 5 3 2" xfId="11333"/>
    <cellStyle name="Output 2 12 5 3_4F" xfId="22418"/>
    <cellStyle name="Output 2 12 5 4" xfId="12581"/>
    <cellStyle name="Output 2 12 5_4F" xfId="22416"/>
    <cellStyle name="Output 2 12 6" xfId="1672"/>
    <cellStyle name="Output 2 12 6 2" xfId="3320"/>
    <cellStyle name="Output 2 12 6 2 2" xfId="9661"/>
    <cellStyle name="Output 2 12 6 2 3" xfId="7991"/>
    <cellStyle name="Output 2 12 6 2_4F" xfId="22420"/>
    <cellStyle name="Output 2 12 6 3" xfId="4727"/>
    <cellStyle name="Output 2 12 6 3 2" xfId="9990"/>
    <cellStyle name="Output 2 12 6 3_4F" xfId="22421"/>
    <cellStyle name="Output 2 12 6 4" xfId="11709"/>
    <cellStyle name="Output 2 12 6_4F" xfId="22419"/>
    <cellStyle name="Output 2 12 7" xfId="2064"/>
    <cellStyle name="Output 2 12 7 2" xfId="8412"/>
    <cellStyle name="Output 2 12 7 3" xfId="11077"/>
    <cellStyle name="Output 2 12 7_4F" xfId="22422"/>
    <cellStyle name="Output 2 12 8" xfId="3439"/>
    <cellStyle name="Output 2 12 8 2" xfId="11277"/>
    <cellStyle name="Output 2 12 8_4F" xfId="22423"/>
    <cellStyle name="Output 2 12 9" xfId="7461"/>
    <cellStyle name="Output 2 12_4F" xfId="22406"/>
    <cellStyle name="Output 2 13" xfId="356"/>
    <cellStyle name="Output 2 13 2" xfId="630"/>
    <cellStyle name="Output 2 13 2 2" xfId="2317"/>
    <cellStyle name="Output 2 13 2 2 2" xfId="8661"/>
    <cellStyle name="Output 2 13 2 2 3" xfId="11757"/>
    <cellStyle name="Output 2 13 2 2_4F" xfId="22426"/>
    <cellStyle name="Output 2 13 2 3" xfId="3685"/>
    <cellStyle name="Output 2 13 2 3 2" xfId="12382"/>
    <cellStyle name="Output 2 13 2 3_4F" xfId="22427"/>
    <cellStyle name="Output 2 13 2 4" xfId="7847"/>
    <cellStyle name="Output 2 13 2_4F" xfId="22425"/>
    <cellStyle name="Output 2 13 3" xfId="904"/>
    <cellStyle name="Output 2 13 3 2" xfId="2582"/>
    <cellStyle name="Output 2 13 3 2 2" xfId="8924"/>
    <cellStyle name="Output 2 13 3 2 3" xfId="11536"/>
    <cellStyle name="Output 2 13 3 2_4F" xfId="22429"/>
    <cellStyle name="Output 2 13 3 3" xfId="3959"/>
    <cellStyle name="Output 2 13 3 3 2" xfId="12036"/>
    <cellStyle name="Output 2 13 3 3_4F" xfId="22430"/>
    <cellStyle name="Output 2 13 3 4" xfId="7183"/>
    <cellStyle name="Output 2 13 3_4F" xfId="22428"/>
    <cellStyle name="Output 2 13 4" xfId="336"/>
    <cellStyle name="Output 2 13 4 2" xfId="2034"/>
    <cellStyle name="Output 2 13 4 2 2" xfId="8382"/>
    <cellStyle name="Output 2 13 4 2 3" xfId="10810"/>
    <cellStyle name="Output 2 13 4 2_4F" xfId="22432"/>
    <cellStyle name="Output 2 13 4 3" xfId="2533"/>
    <cellStyle name="Output 2 13 4 3 2" xfId="9138"/>
    <cellStyle name="Output 2 13 4 3_4F" xfId="22433"/>
    <cellStyle name="Output 2 13 4 4" xfId="11382"/>
    <cellStyle name="Output 2 13 4_4F" xfId="22431"/>
    <cellStyle name="Output 2 13 5" xfId="1412"/>
    <cellStyle name="Output 2 13 5 2" xfId="3069"/>
    <cellStyle name="Output 2 13 5 2 2" xfId="9410"/>
    <cellStyle name="Output 2 13 5 2 3" xfId="12533"/>
    <cellStyle name="Output 2 13 5 2_4F" xfId="22435"/>
    <cellStyle name="Output 2 13 5 3" xfId="4467"/>
    <cellStyle name="Output 2 13 5 3 2" xfId="7931"/>
    <cellStyle name="Output 2 13 5 3_4F" xfId="22436"/>
    <cellStyle name="Output 2 13 5 4" xfId="11892"/>
    <cellStyle name="Output 2 13 5_4F" xfId="22434"/>
    <cellStyle name="Output 2 13 6" xfId="918"/>
    <cellStyle name="Output 2 13 6 2" xfId="2596"/>
    <cellStyle name="Output 2 13 6 2 2" xfId="8938"/>
    <cellStyle name="Output 2 13 6 2 3" xfId="6735"/>
    <cellStyle name="Output 2 13 6 2_4F" xfId="22438"/>
    <cellStyle name="Output 2 13 6 3" xfId="3973"/>
    <cellStyle name="Output 2 13 6 3 2" xfId="11750"/>
    <cellStyle name="Output 2 13 6 3_4F" xfId="22439"/>
    <cellStyle name="Output 2 13 6 4" xfId="7342"/>
    <cellStyle name="Output 2 13 6_4F" xfId="22437"/>
    <cellStyle name="Output 2 13 7" xfId="2055"/>
    <cellStyle name="Output 2 13 7 2" xfId="8403"/>
    <cellStyle name="Output 2 13 7 3" xfId="7863"/>
    <cellStyle name="Output 2 13 7_4F" xfId="22440"/>
    <cellStyle name="Output 2 13 8" xfId="1975"/>
    <cellStyle name="Output 2 13 8 2" xfId="12606"/>
    <cellStyle name="Output 2 13 8_4F" xfId="22441"/>
    <cellStyle name="Output 2 13 9" xfId="7090"/>
    <cellStyle name="Output 2 13_4F" xfId="22424"/>
    <cellStyle name="Output 2 14" xfId="448"/>
    <cellStyle name="Output 2 14 2" xfId="713"/>
    <cellStyle name="Output 2 14 2 2" xfId="2396"/>
    <cellStyle name="Output 2 14 2 2 2" xfId="8740"/>
    <cellStyle name="Output 2 14 2 2 3" xfId="7844"/>
    <cellStyle name="Output 2 14 2 2_4F" xfId="22444"/>
    <cellStyle name="Output 2 14 2 3" xfId="3768"/>
    <cellStyle name="Output 2 14 2 3 2" xfId="8037"/>
    <cellStyle name="Output 2 14 2 3_4F" xfId="22445"/>
    <cellStyle name="Output 2 14 2 4" xfId="8235"/>
    <cellStyle name="Output 2 14 2_4F" xfId="22443"/>
    <cellStyle name="Output 2 14 3" xfId="987"/>
    <cellStyle name="Output 2 14 3 2" xfId="2661"/>
    <cellStyle name="Output 2 14 3 2 2" xfId="9003"/>
    <cellStyle name="Output 2 14 3 2 3" xfId="8167"/>
    <cellStyle name="Output 2 14 3 2_4F" xfId="22447"/>
    <cellStyle name="Output 2 14 3 3" xfId="4042"/>
    <cellStyle name="Output 2 14 3 3 2" xfId="10335"/>
    <cellStyle name="Output 2 14 3 3_4F" xfId="22448"/>
    <cellStyle name="Output 2 14 3 4" xfId="10533"/>
    <cellStyle name="Output 2 14 3_4F" xfId="22446"/>
    <cellStyle name="Output 2 14 4" xfId="1237"/>
    <cellStyle name="Output 2 14 4 2" xfId="2902"/>
    <cellStyle name="Output 2 14 4 2 2" xfId="9244"/>
    <cellStyle name="Output 2 14 4 2 3" xfId="6849"/>
    <cellStyle name="Output 2 14 4 2_4F" xfId="22450"/>
    <cellStyle name="Output 2 14 4 3" xfId="4292"/>
    <cellStyle name="Output 2 14 4 3 2" xfId="12591"/>
    <cellStyle name="Output 2 14 4 3_4F" xfId="22451"/>
    <cellStyle name="Output 2 14 4 4" xfId="10546"/>
    <cellStyle name="Output 2 14 4_4F" xfId="22449"/>
    <cellStyle name="Output 2 14 5" xfId="1492"/>
    <cellStyle name="Output 2 14 5 2" xfId="3148"/>
    <cellStyle name="Output 2 14 5 2 2" xfId="9489"/>
    <cellStyle name="Output 2 14 5 2 3" xfId="7479"/>
    <cellStyle name="Output 2 14 5 2_4F" xfId="22453"/>
    <cellStyle name="Output 2 14 5 3" xfId="4547"/>
    <cellStyle name="Output 2 14 5 3 2" xfId="9539"/>
    <cellStyle name="Output 2 14 5 3_4F" xfId="22454"/>
    <cellStyle name="Output 2 14 5 4" xfId="6808"/>
    <cellStyle name="Output 2 14 5_4F" xfId="22452"/>
    <cellStyle name="Output 2 14 6" xfId="1743"/>
    <cellStyle name="Output 2 14 6 2" xfId="3389"/>
    <cellStyle name="Output 2 14 6 2 2" xfId="9729"/>
    <cellStyle name="Output 2 14 6 2 3" xfId="9932"/>
    <cellStyle name="Output 2 14 6 2_4F" xfId="22456"/>
    <cellStyle name="Output 2 14 6 3" xfId="4798"/>
    <cellStyle name="Output 2 14 6 3 2" xfId="7805"/>
    <cellStyle name="Output 2 14 6 3_4F" xfId="22457"/>
    <cellStyle name="Output 2 14 6 4" xfId="12005"/>
    <cellStyle name="Output 2 14 6_4F" xfId="22455"/>
    <cellStyle name="Output 2 14 7" xfId="2139"/>
    <cellStyle name="Output 2 14 7 2" xfId="8485"/>
    <cellStyle name="Output 2 14 7 3" xfId="6647"/>
    <cellStyle name="Output 2 14 7_4F" xfId="22458"/>
    <cellStyle name="Output 2 14 8" xfId="1955"/>
    <cellStyle name="Output 2 14 8 2" xfId="10744"/>
    <cellStyle name="Output 2 14 8_4F" xfId="22459"/>
    <cellStyle name="Output 2 14 9" xfId="12107"/>
    <cellStyle name="Output 2 14_4F" xfId="22442"/>
    <cellStyle name="Output 2 15" xfId="345"/>
    <cellStyle name="Output 2 15 2" xfId="2043"/>
    <cellStyle name="Output 2 15 2 2" xfId="8391"/>
    <cellStyle name="Output 2 15 2 3" xfId="6549"/>
    <cellStyle name="Output 2 15 2_4F" xfId="22461"/>
    <cellStyle name="Output 2 15 3" xfId="3200"/>
    <cellStyle name="Output 2 15 3 2" xfId="7814"/>
    <cellStyle name="Output 2 15 3_4F" xfId="22462"/>
    <cellStyle name="Output 2 15 4" xfId="11134"/>
    <cellStyle name="Output 2 15_4F" xfId="22460"/>
    <cellStyle name="Output 2 16" xfId="323"/>
    <cellStyle name="Output 2 16 2" xfId="2021"/>
    <cellStyle name="Output 2 16 2 2" xfId="8369"/>
    <cellStyle name="Output 2 16 2 3" xfId="8273"/>
    <cellStyle name="Output 2 16 2_4F" xfId="22464"/>
    <cellStyle name="Output 2 16 3" xfId="2399"/>
    <cellStyle name="Output 2 16 3 2" xfId="6772"/>
    <cellStyle name="Output 2 16 3_4F" xfId="22465"/>
    <cellStyle name="Output 2 16 4" xfId="7487"/>
    <cellStyle name="Output 2 16_4F" xfId="22463"/>
    <cellStyle name="Output 2 17" xfId="895"/>
    <cellStyle name="Output 2 17 2" xfId="2573"/>
    <cellStyle name="Output 2 17 2 2" xfId="8915"/>
    <cellStyle name="Output 2 17 2 3" xfId="12291"/>
    <cellStyle name="Output 2 17 2_4F" xfId="22467"/>
    <cellStyle name="Output 2 17 3" xfId="3950"/>
    <cellStyle name="Output 2 17 3 2" xfId="8197"/>
    <cellStyle name="Output 2 17 3_4F" xfId="22468"/>
    <cellStyle name="Output 2 17 4" xfId="11137"/>
    <cellStyle name="Output 2 17_4F" xfId="22466"/>
    <cellStyle name="Output 2 18" xfId="342"/>
    <cellStyle name="Output 2 18 2" xfId="2040"/>
    <cellStyle name="Output 2 18 2 2" xfId="8388"/>
    <cellStyle name="Output 2 18 2 3" xfId="10829"/>
    <cellStyle name="Output 2 18 2_4F" xfId="22470"/>
    <cellStyle name="Output 2 18 3" xfId="2492"/>
    <cellStyle name="Output 2 18 3 2" xfId="8696"/>
    <cellStyle name="Output 2 18 3_4F" xfId="22471"/>
    <cellStyle name="Output 2 18 4" xfId="6905"/>
    <cellStyle name="Output 2 18_4F" xfId="22469"/>
    <cellStyle name="Output 2 19" xfId="892"/>
    <cellStyle name="Output 2 19 2" xfId="2570"/>
    <cellStyle name="Output 2 19 2 2" xfId="8912"/>
    <cellStyle name="Output 2 19 2 3" xfId="12534"/>
    <cellStyle name="Output 2 19 2_4F" xfId="22473"/>
    <cellStyle name="Output 2 19 3" xfId="3947"/>
    <cellStyle name="Output 2 19 3 2" xfId="12078"/>
    <cellStyle name="Output 2 19 3_4F" xfId="22474"/>
    <cellStyle name="Output 2 19 4" xfId="10726"/>
    <cellStyle name="Output 2 19_4F" xfId="22472"/>
    <cellStyle name="Output 2 2" xfId="292"/>
    <cellStyle name="Output 2 2 10" xfId="1460"/>
    <cellStyle name="Output 2 2 10 2" xfId="3116"/>
    <cellStyle name="Output 2 2 10 2 2" xfId="9457"/>
    <cellStyle name="Output 2 2 10 2 3" xfId="10392"/>
    <cellStyle name="Output 2 2 10 2_4F" xfId="22477"/>
    <cellStyle name="Output 2 2 10 3" xfId="4515"/>
    <cellStyle name="Output 2 2 10 3 2" xfId="10460"/>
    <cellStyle name="Output 2 2 10 3_4F" xfId="22478"/>
    <cellStyle name="Output 2 2 10 4" xfId="12254"/>
    <cellStyle name="Output 2 2 10_4F" xfId="22476"/>
    <cellStyle name="Output 2 2 11" xfId="1711"/>
    <cellStyle name="Output 2 2 11 2" xfId="3357"/>
    <cellStyle name="Output 2 2 11 2 2" xfId="9697"/>
    <cellStyle name="Output 2 2 11 2 3" xfId="11810"/>
    <cellStyle name="Output 2 2 11 2_4F" xfId="22480"/>
    <cellStyle name="Output 2 2 11 3" xfId="4766"/>
    <cellStyle name="Output 2 2 11 3 2" xfId="11838"/>
    <cellStyle name="Output 2 2 11 3_4F" xfId="22481"/>
    <cellStyle name="Output 2 2 11 4" xfId="7944"/>
    <cellStyle name="Output 2 2 11_4F" xfId="22479"/>
    <cellStyle name="Output 2 2 12" xfId="1990"/>
    <cellStyle name="Output 2 2 12 2" xfId="8338"/>
    <cellStyle name="Output 2 2 12 3" xfId="7069"/>
    <cellStyle name="Output 2 2 12_4F" xfId="22482"/>
    <cellStyle name="Output 2 2 13" xfId="2691"/>
    <cellStyle name="Output 2 2 13 2" xfId="10698"/>
    <cellStyle name="Output 2 2 13_4F" xfId="22483"/>
    <cellStyle name="Output 2 2 14" xfId="7559"/>
    <cellStyle name="Output 2 2 15" xfId="22484"/>
    <cellStyle name="Output 2 2 16" xfId="22485"/>
    <cellStyle name="Output 2 2 17" xfId="22486"/>
    <cellStyle name="Output 2 2 18" xfId="22487"/>
    <cellStyle name="Output 2 2 19" xfId="22488"/>
    <cellStyle name="Output 2 2 2" xfId="471"/>
    <cellStyle name="Output 2 2 2 2" xfId="736"/>
    <cellStyle name="Output 2 2 2 2 2" xfId="2418"/>
    <cellStyle name="Output 2 2 2 2 2 2" xfId="8761"/>
    <cellStyle name="Output 2 2 2 2 2 3" xfId="10785"/>
    <cellStyle name="Output 2 2 2 2 2_4F" xfId="22491"/>
    <cellStyle name="Output 2 2 2 2 3" xfId="3791"/>
    <cellStyle name="Output 2 2 2 2 3 2" xfId="10399"/>
    <cellStyle name="Output 2 2 2 2 3_4F" xfId="22492"/>
    <cellStyle name="Output 2 2 2 2 4" xfId="8295"/>
    <cellStyle name="Output 2 2 2 2_4F" xfId="22490"/>
    <cellStyle name="Output 2 2 2 3" xfId="1010"/>
    <cellStyle name="Output 2 2 2 3 2" xfId="2683"/>
    <cellStyle name="Output 2 2 2 3 2 2" xfId="9025"/>
    <cellStyle name="Output 2 2 2 3 2 3" xfId="10673"/>
    <cellStyle name="Output 2 2 2 3 2_4F" xfId="22494"/>
    <cellStyle name="Output 2 2 2 3 3" xfId="4065"/>
    <cellStyle name="Output 2 2 2 3 3 2" xfId="7351"/>
    <cellStyle name="Output 2 2 2 3 3_4F" xfId="22495"/>
    <cellStyle name="Output 2 2 2 3 4" xfId="8138"/>
    <cellStyle name="Output 2 2 2 3_4F" xfId="22493"/>
    <cellStyle name="Output 2 2 2 4" xfId="1260"/>
    <cellStyle name="Output 2 2 2 4 2" xfId="2923"/>
    <cellStyle name="Output 2 2 2 4 2 2" xfId="9265"/>
    <cellStyle name="Output 2 2 2 4 2 3" xfId="11258"/>
    <cellStyle name="Output 2 2 2 4 2_4F" xfId="22497"/>
    <cellStyle name="Output 2 2 2 4 3" xfId="4315"/>
    <cellStyle name="Output 2 2 2 4 3 2" xfId="10061"/>
    <cellStyle name="Output 2 2 2 4 3_4F" xfId="22498"/>
    <cellStyle name="Output 2 2 2 4 4" xfId="6670"/>
    <cellStyle name="Output 2 2 2 4_4F" xfId="22496"/>
    <cellStyle name="Output 2 2 2 5" xfId="1515"/>
    <cellStyle name="Output 2 2 2 5 2" xfId="3169"/>
    <cellStyle name="Output 2 2 2 5 2 2" xfId="9510"/>
    <cellStyle name="Output 2 2 2 5 2 3" xfId="6724"/>
    <cellStyle name="Output 2 2 2 5 2_4F" xfId="22500"/>
    <cellStyle name="Output 2 2 2 5 3" xfId="4570"/>
    <cellStyle name="Output 2 2 2 5 3 2" xfId="10012"/>
    <cellStyle name="Output 2 2 2 5 3_4F" xfId="22501"/>
    <cellStyle name="Output 2 2 2 5 4" xfId="8110"/>
    <cellStyle name="Output 2 2 2 5_4F" xfId="22499"/>
    <cellStyle name="Output 2 2 2 6" xfId="1766"/>
    <cellStyle name="Output 2 2 2 6 2" xfId="3410"/>
    <cellStyle name="Output 2 2 2 6 2 2" xfId="9750"/>
    <cellStyle name="Output 2 2 2 6 2 3" xfId="10995"/>
    <cellStyle name="Output 2 2 2 6 2_4F" xfId="22503"/>
    <cellStyle name="Output 2 2 2 6 3" xfId="4821"/>
    <cellStyle name="Output 2 2 2 6 3 2" xfId="6911"/>
    <cellStyle name="Output 2 2 2 6 3_4F" xfId="22504"/>
    <cellStyle name="Output 2 2 2 6 4" xfId="6820"/>
    <cellStyle name="Output 2 2 2 6_4F" xfId="22502"/>
    <cellStyle name="Output 2 2 2 7" xfId="2161"/>
    <cellStyle name="Output 2 2 2 7 2" xfId="8507"/>
    <cellStyle name="Output 2 2 2 7 3" xfId="12394"/>
    <cellStyle name="Output 2 2 2 7_4F" xfId="22505"/>
    <cellStyle name="Output 2 2 2 8" xfId="1950"/>
    <cellStyle name="Output 2 2 2 8 2" xfId="6638"/>
    <cellStyle name="Output 2 2 2 8_4F" xfId="22506"/>
    <cellStyle name="Output 2 2 2 9" xfId="6803"/>
    <cellStyle name="Output 2 2 2_4F" xfId="22489"/>
    <cellStyle name="Output 2 2 20" xfId="22507"/>
    <cellStyle name="Output 2 2 21" xfId="22508"/>
    <cellStyle name="Output 2 2 22" xfId="22509"/>
    <cellStyle name="Output 2 2 23" xfId="22510"/>
    <cellStyle name="Output 2 2 24" xfId="22511"/>
    <cellStyle name="Output 2 2 25" xfId="22512"/>
    <cellStyle name="Output 2 2 3" xfId="515"/>
    <cellStyle name="Output 2 2 3 2" xfId="780"/>
    <cellStyle name="Output 2 2 3 2 2" xfId="2461"/>
    <cellStyle name="Output 2 2 3 2 2 2" xfId="8804"/>
    <cellStyle name="Output 2 2 3 2 2 3" xfId="12341"/>
    <cellStyle name="Output 2 2 3 2 2_4F" xfId="22515"/>
    <cellStyle name="Output 2 2 3 2 3" xfId="3835"/>
    <cellStyle name="Output 2 2 3 2 3 2" xfId="12035"/>
    <cellStyle name="Output 2 2 3 2 3_4F" xfId="22516"/>
    <cellStyle name="Output 2 2 3 2 4" xfId="7941"/>
    <cellStyle name="Output 2 2 3 2_4F" xfId="22514"/>
    <cellStyle name="Output 2 2 3 3" xfId="1054"/>
    <cellStyle name="Output 2 2 3 3 2" xfId="2727"/>
    <cellStyle name="Output 2 2 3 3 2 2" xfId="9069"/>
    <cellStyle name="Output 2 2 3 3 2 3" xfId="8224"/>
    <cellStyle name="Output 2 2 3 3 2_4F" xfId="22518"/>
    <cellStyle name="Output 2 2 3 3 3" xfId="4109"/>
    <cellStyle name="Output 2 2 3 3 3 2" xfId="12353"/>
    <cellStyle name="Output 2 2 3 3 3_4F" xfId="22519"/>
    <cellStyle name="Output 2 2 3 3 4" xfId="7199"/>
    <cellStyle name="Output 2 2 3 3_4F" xfId="22517"/>
    <cellStyle name="Output 2 2 3 4" xfId="1304"/>
    <cellStyle name="Output 2 2 3 4 2" xfId="2966"/>
    <cellStyle name="Output 2 2 3 4 2 2" xfId="9307"/>
    <cellStyle name="Output 2 2 3 4 2 3" xfId="7656"/>
    <cellStyle name="Output 2 2 3 4 2_4F" xfId="22521"/>
    <cellStyle name="Output 2 2 3 4 3" xfId="4359"/>
    <cellStyle name="Output 2 2 3 4 3 2" xfId="11453"/>
    <cellStyle name="Output 2 2 3 4 3_4F" xfId="22522"/>
    <cellStyle name="Output 2 2 3 4 4" xfId="11029"/>
    <cellStyle name="Output 2 2 3 4_4F" xfId="22520"/>
    <cellStyle name="Output 2 2 3 5" xfId="1559"/>
    <cellStyle name="Output 2 2 3 5 2" xfId="3212"/>
    <cellStyle name="Output 2 2 3 5 2 2" xfId="9553"/>
    <cellStyle name="Output 2 2 3 5 2 3" xfId="7827"/>
    <cellStyle name="Output 2 2 3 5 2_4F" xfId="22524"/>
    <cellStyle name="Output 2 2 3 5 3" xfId="4614"/>
    <cellStyle name="Output 2 2 3 5 3 2" xfId="7103"/>
    <cellStyle name="Output 2 2 3 5 3_4F" xfId="22525"/>
    <cellStyle name="Output 2 2 3 5 4" xfId="11755"/>
    <cellStyle name="Output 2 2 3 5_4F" xfId="22523"/>
    <cellStyle name="Output 2 2 3 6" xfId="1810"/>
    <cellStyle name="Output 2 2 3 6 2" xfId="3453"/>
    <cellStyle name="Output 2 2 3 6 2 2" xfId="9793"/>
    <cellStyle name="Output 2 2 3 6 2 3" xfId="11534"/>
    <cellStyle name="Output 2 2 3 6 2_4F" xfId="22527"/>
    <cellStyle name="Output 2 2 3 6 3" xfId="4865"/>
    <cellStyle name="Output 2 2 3 6 3 2" xfId="10239"/>
    <cellStyle name="Output 2 2 3 6 3_4F" xfId="22528"/>
    <cellStyle name="Output 2 2 3 6 4" xfId="7921"/>
    <cellStyle name="Output 2 2 3 6_4F" xfId="22526"/>
    <cellStyle name="Output 2 2 3 7" xfId="2203"/>
    <cellStyle name="Output 2 2 3 7 2" xfId="8549"/>
    <cellStyle name="Output 2 2 3 7 3" xfId="7926"/>
    <cellStyle name="Output 2 2 3 7_4F" xfId="22529"/>
    <cellStyle name="Output 2 2 3 8" xfId="3570"/>
    <cellStyle name="Output 2 2 3 8 2" xfId="7439"/>
    <cellStyle name="Output 2 2 3 8_4F" xfId="22530"/>
    <cellStyle name="Output 2 2 3 9" xfId="11378"/>
    <cellStyle name="Output 2 2 3_4F" xfId="22513"/>
    <cellStyle name="Output 2 2 4" xfId="559"/>
    <cellStyle name="Output 2 2 4 2" xfId="824"/>
    <cellStyle name="Output 2 2 4 2 2" xfId="2504"/>
    <cellStyle name="Output 2 2 4 2 2 2" xfId="8846"/>
    <cellStyle name="Output 2 2 4 2 2 3" xfId="7053"/>
    <cellStyle name="Output 2 2 4 2 2_4F" xfId="22533"/>
    <cellStyle name="Output 2 2 4 2 3" xfId="3879"/>
    <cellStyle name="Output 2 2 4 2 3 2" xfId="7576"/>
    <cellStyle name="Output 2 2 4 2 3_4F" xfId="22534"/>
    <cellStyle name="Output 2 2 4 2 4" xfId="11851"/>
    <cellStyle name="Output 2 2 4 2_4F" xfId="22532"/>
    <cellStyle name="Output 2 2 4 3" xfId="1098"/>
    <cellStyle name="Output 2 2 4 3 2" xfId="2770"/>
    <cellStyle name="Output 2 2 4 3 2 2" xfId="9112"/>
    <cellStyle name="Output 2 2 4 3 2 3" xfId="10306"/>
    <cellStyle name="Output 2 2 4 3 2_4F" xfId="22536"/>
    <cellStyle name="Output 2 2 4 3 3" xfId="4153"/>
    <cellStyle name="Output 2 2 4 3 3 2" xfId="7717"/>
    <cellStyle name="Output 2 2 4 3 3_4F" xfId="22537"/>
    <cellStyle name="Output 2 2 4 3 4" xfId="10264"/>
    <cellStyle name="Output 2 2 4 3_4F" xfId="22535"/>
    <cellStyle name="Output 2 2 4 4" xfId="1348"/>
    <cellStyle name="Output 2 2 4 4 2" xfId="3008"/>
    <cellStyle name="Output 2 2 4 4 2 2" xfId="9349"/>
    <cellStyle name="Output 2 2 4 4 2 3" xfId="6657"/>
    <cellStyle name="Output 2 2 4 4 2_4F" xfId="22539"/>
    <cellStyle name="Output 2 2 4 4 3" xfId="4403"/>
    <cellStyle name="Output 2 2 4 4 3 2" xfId="12547"/>
    <cellStyle name="Output 2 2 4 4 3_4F" xfId="22540"/>
    <cellStyle name="Output 2 2 4 4 4" xfId="11065"/>
    <cellStyle name="Output 2 2 4 4_4F" xfId="22538"/>
    <cellStyle name="Output 2 2 4 5" xfId="1603"/>
    <cellStyle name="Output 2 2 4 5 2" xfId="3255"/>
    <cellStyle name="Output 2 2 4 5 2 2" xfId="9596"/>
    <cellStyle name="Output 2 2 4 5 2 3" xfId="12412"/>
    <cellStyle name="Output 2 2 4 5 2_4F" xfId="22542"/>
    <cellStyle name="Output 2 2 4 5 3" xfId="4658"/>
    <cellStyle name="Output 2 2 4 5 3 2" xfId="11608"/>
    <cellStyle name="Output 2 2 4 5 3_4F" xfId="22543"/>
    <cellStyle name="Output 2 2 4 5 4" xfId="11048"/>
    <cellStyle name="Output 2 2 4 5_4F" xfId="22541"/>
    <cellStyle name="Output 2 2 4 6" xfId="1854"/>
    <cellStyle name="Output 2 2 4 6 2" xfId="3496"/>
    <cellStyle name="Output 2 2 4 6 2 2" xfId="9835"/>
    <cellStyle name="Output 2 2 4 6 2 3" xfId="8084"/>
    <cellStyle name="Output 2 2 4 6 2_4F" xfId="22545"/>
    <cellStyle name="Output 2 2 4 6 3" xfId="4909"/>
    <cellStyle name="Output 2 2 4 6 3 2" xfId="10843"/>
    <cellStyle name="Output 2 2 4 6 3_4F" xfId="22546"/>
    <cellStyle name="Output 2 2 4 6 4" xfId="12168"/>
    <cellStyle name="Output 2 2 4 6_4F" xfId="22544"/>
    <cellStyle name="Output 2 2 4 7" xfId="2247"/>
    <cellStyle name="Output 2 2 4 7 2" xfId="8592"/>
    <cellStyle name="Output 2 2 4 7 3" xfId="10240"/>
    <cellStyle name="Output 2 2 4 7_4F" xfId="22547"/>
    <cellStyle name="Output 2 2 4 8" xfId="3614"/>
    <cellStyle name="Output 2 2 4 8 2" xfId="11703"/>
    <cellStyle name="Output 2 2 4 8_4F" xfId="22548"/>
    <cellStyle name="Output 2 2 4 9" xfId="12063"/>
    <cellStyle name="Output 2 2 4_4F" xfId="22531"/>
    <cellStyle name="Output 2 2 5" xfId="601"/>
    <cellStyle name="Output 2 2 5 2" xfId="866"/>
    <cellStyle name="Output 2 2 5 2 2" xfId="2544"/>
    <cellStyle name="Output 2 2 5 2 2 2" xfId="8886"/>
    <cellStyle name="Output 2 2 5 2 2 3" xfId="10565"/>
    <cellStyle name="Output 2 2 5 2 2_4F" xfId="22551"/>
    <cellStyle name="Output 2 2 5 2 3" xfId="3921"/>
    <cellStyle name="Output 2 2 5 2 3 2" xfId="10138"/>
    <cellStyle name="Output 2 2 5 2 3_4F" xfId="22552"/>
    <cellStyle name="Output 2 2 5 2 4" xfId="8013"/>
    <cellStyle name="Output 2 2 5 2_4F" xfId="22550"/>
    <cellStyle name="Output 2 2 5 3" xfId="1140"/>
    <cellStyle name="Output 2 2 5 3 2" xfId="2809"/>
    <cellStyle name="Output 2 2 5 3 2 2" xfId="9151"/>
    <cellStyle name="Output 2 2 5 3 2 3" xfId="11053"/>
    <cellStyle name="Output 2 2 5 3 2_4F" xfId="22554"/>
    <cellStyle name="Output 2 2 5 3 3" xfId="4195"/>
    <cellStyle name="Output 2 2 5 3 3 2" xfId="10044"/>
    <cellStyle name="Output 2 2 5 3 3_4F" xfId="22555"/>
    <cellStyle name="Output 2 2 5 3 4" xfId="11304"/>
    <cellStyle name="Output 2 2 5 3_4F" xfId="22553"/>
    <cellStyle name="Output 2 2 5 4" xfId="1390"/>
    <cellStyle name="Output 2 2 5 4 2" xfId="3047"/>
    <cellStyle name="Output 2 2 5 4 2 2" xfId="9388"/>
    <cellStyle name="Output 2 2 5 4 2 3" xfId="7857"/>
    <cellStyle name="Output 2 2 5 4 2_4F" xfId="22557"/>
    <cellStyle name="Output 2 2 5 4 3" xfId="4445"/>
    <cellStyle name="Output 2 2 5 4 3 2" xfId="9967"/>
    <cellStyle name="Output 2 2 5 4 3_4F" xfId="22558"/>
    <cellStyle name="Output 2 2 5 4 4" xfId="7049"/>
    <cellStyle name="Output 2 2 5 4_4F" xfId="22556"/>
    <cellStyle name="Output 2 2 5 5" xfId="1645"/>
    <cellStyle name="Output 2 2 5 5 2" xfId="3293"/>
    <cellStyle name="Output 2 2 5 5 2 2" xfId="9634"/>
    <cellStyle name="Output 2 2 5 5 2 3" xfId="11058"/>
    <cellStyle name="Output 2 2 5 5 2_4F" xfId="22560"/>
    <cellStyle name="Output 2 2 5 5 3" xfId="4700"/>
    <cellStyle name="Output 2 2 5 5 3 2" xfId="12478"/>
    <cellStyle name="Output 2 2 5 5 3_4F" xfId="22561"/>
    <cellStyle name="Output 2 2 5 5 4" xfId="7243"/>
    <cellStyle name="Output 2 2 5 5_4F" xfId="22559"/>
    <cellStyle name="Output 2 2 5 6" xfId="1896"/>
    <cellStyle name="Output 2 2 5 6 2" xfId="3537"/>
    <cellStyle name="Output 2 2 5 6 2 2" xfId="9875"/>
    <cellStyle name="Output 2 2 5 6 2 3" xfId="10667"/>
    <cellStyle name="Output 2 2 5 6 2_4F" xfId="22563"/>
    <cellStyle name="Output 2 2 5 6 3" xfId="4951"/>
    <cellStyle name="Output 2 2 5 6 3 2" xfId="7691"/>
    <cellStyle name="Output 2 2 5 6 3_4F" xfId="22564"/>
    <cellStyle name="Output 2 2 5 6 4" xfId="10903"/>
    <cellStyle name="Output 2 2 5 6_4F" xfId="22562"/>
    <cellStyle name="Output 2 2 5 7" xfId="2288"/>
    <cellStyle name="Output 2 2 5 7 2" xfId="8632"/>
    <cellStyle name="Output 2 2 5 7 3" xfId="11275"/>
    <cellStyle name="Output 2 2 5 7_4F" xfId="22565"/>
    <cellStyle name="Output 2 2 5 8" xfId="3656"/>
    <cellStyle name="Output 2 2 5 8 2" xfId="10254"/>
    <cellStyle name="Output 2 2 5 8_4F" xfId="22566"/>
    <cellStyle name="Output 2 2 5 9" xfId="7472"/>
    <cellStyle name="Output 2 2 5_4F" xfId="22549"/>
    <cellStyle name="Output 2 2 6" xfId="417"/>
    <cellStyle name="Output 2 2 6 2" xfId="2108"/>
    <cellStyle name="Output 2 2 6 2 2" xfId="8454"/>
    <cellStyle name="Output 2 2 6 2 3" xfId="7640"/>
    <cellStyle name="Output 2 2 6 2_4F" xfId="22568"/>
    <cellStyle name="Output 2 2 6 3" xfId="2349"/>
    <cellStyle name="Output 2 2 6 3 2" xfId="11266"/>
    <cellStyle name="Output 2 2 6 3_4F" xfId="22569"/>
    <cellStyle name="Output 2 2 6 4" xfId="11458"/>
    <cellStyle name="Output 2 2 6_4F" xfId="22567"/>
    <cellStyle name="Output 2 2 7" xfId="681"/>
    <cellStyle name="Output 2 2 7 2" xfId="2365"/>
    <cellStyle name="Output 2 2 7 2 2" xfId="8709"/>
    <cellStyle name="Output 2 2 7 2 3" xfId="12569"/>
    <cellStyle name="Output 2 2 7 2_4F" xfId="22571"/>
    <cellStyle name="Output 2 2 7 3" xfId="3736"/>
    <cellStyle name="Output 2 2 7 3 2" xfId="11933"/>
    <cellStyle name="Output 2 2 7 3_4F" xfId="22572"/>
    <cellStyle name="Output 2 2 7 4" xfId="9054"/>
    <cellStyle name="Output 2 2 7_4F" xfId="22570"/>
    <cellStyle name="Output 2 2 8" xfId="955"/>
    <cellStyle name="Output 2 2 8 2" xfId="2630"/>
    <cellStyle name="Output 2 2 8 2 2" xfId="8972"/>
    <cellStyle name="Output 2 2 8 2 3" xfId="12407"/>
    <cellStyle name="Output 2 2 8 2_4F" xfId="22574"/>
    <cellStyle name="Output 2 2 8 3" xfId="4010"/>
    <cellStyle name="Output 2 2 8 3 2" xfId="8231"/>
    <cellStyle name="Output 2 2 8 3_4F" xfId="22575"/>
    <cellStyle name="Output 2 2 8 4" xfId="8299"/>
    <cellStyle name="Output 2 2 8_4F" xfId="22573"/>
    <cellStyle name="Output 2 2 9" xfId="1205"/>
    <cellStyle name="Output 2 2 9 2" xfId="2871"/>
    <cellStyle name="Output 2 2 9 2 2" xfId="9213"/>
    <cellStyle name="Output 2 2 9 2 3" xfId="11974"/>
    <cellStyle name="Output 2 2 9 2_4F" xfId="22577"/>
    <cellStyle name="Output 2 2 9 3" xfId="4260"/>
    <cellStyle name="Output 2 2 9 3 2" xfId="11966"/>
    <cellStyle name="Output 2 2 9 3_4F" xfId="22578"/>
    <cellStyle name="Output 2 2 9 4" xfId="8072"/>
    <cellStyle name="Output 2 2 9_4F" xfId="22576"/>
    <cellStyle name="Output 2 2_4F" xfId="22475"/>
    <cellStyle name="Output 2 20" xfId="3490"/>
    <cellStyle name="Output 2 20 2" xfId="6346"/>
    <cellStyle name="Output 2 20 3" xfId="10691"/>
    <cellStyle name="Output 2 20_4F" xfId="22579"/>
    <cellStyle name="Output 2 21" xfId="12636"/>
    <cellStyle name="Output 2 22" xfId="256"/>
    <cellStyle name="Output 2 23" xfId="22580"/>
    <cellStyle name="Output 2 24" xfId="22581"/>
    <cellStyle name="Output 2 25" xfId="22582"/>
    <cellStyle name="Output 2 26" xfId="22583"/>
    <cellStyle name="Output 2 27" xfId="22584"/>
    <cellStyle name="Output 2 28" xfId="22585"/>
    <cellStyle name="Output 2 29" xfId="22586"/>
    <cellStyle name="Output 2 3" xfId="298"/>
    <cellStyle name="Output 2 3 10" xfId="1467"/>
    <cellStyle name="Output 2 3 10 2" xfId="3123"/>
    <cellStyle name="Output 2 3 10 2 2" xfId="9464"/>
    <cellStyle name="Output 2 3 10 2 3" xfId="7135"/>
    <cellStyle name="Output 2 3 10 2_4F" xfId="22589"/>
    <cellStyle name="Output 2 3 10 3" xfId="4522"/>
    <cellStyle name="Output 2 3 10 3 2" xfId="7097"/>
    <cellStyle name="Output 2 3 10 3_4F" xfId="22590"/>
    <cellStyle name="Output 2 3 10 4" xfId="7319"/>
    <cellStyle name="Output 2 3 10_4F" xfId="22588"/>
    <cellStyle name="Output 2 3 11" xfId="1718"/>
    <cellStyle name="Output 2 3 11 2" xfId="3364"/>
    <cellStyle name="Output 2 3 11 2 2" xfId="9704"/>
    <cellStyle name="Output 2 3 11 2 3" xfId="6720"/>
    <cellStyle name="Output 2 3 11 2_4F" xfId="22592"/>
    <cellStyle name="Output 2 3 11 3" xfId="4773"/>
    <cellStyle name="Output 2 3 11 3 2" xfId="11270"/>
    <cellStyle name="Output 2 3 11 3_4F" xfId="22593"/>
    <cellStyle name="Output 2 3 11 4" xfId="8099"/>
    <cellStyle name="Output 2 3 11_4F" xfId="22591"/>
    <cellStyle name="Output 2 3 12" xfId="1997"/>
    <cellStyle name="Output 2 3 12 2" xfId="8345"/>
    <cellStyle name="Output 2 3 12 3" xfId="7680"/>
    <cellStyle name="Output 2 3 12_4F" xfId="22594"/>
    <cellStyle name="Output 2 3 13" xfId="2612"/>
    <cellStyle name="Output 2 3 13 2" xfId="6827"/>
    <cellStyle name="Output 2 3 13_4F" xfId="22595"/>
    <cellStyle name="Output 2 3 14" xfId="7938"/>
    <cellStyle name="Output 2 3 15" xfId="22596"/>
    <cellStyle name="Output 2 3 16" xfId="22597"/>
    <cellStyle name="Output 2 3 17" xfId="22598"/>
    <cellStyle name="Output 2 3 18" xfId="22599"/>
    <cellStyle name="Output 2 3 19" xfId="22600"/>
    <cellStyle name="Output 2 3 2" xfId="478"/>
    <cellStyle name="Output 2 3 2 2" xfId="743"/>
    <cellStyle name="Output 2 3 2 2 2" xfId="2425"/>
    <cellStyle name="Output 2 3 2 2 2 2" xfId="8768"/>
    <cellStyle name="Output 2 3 2 2 2 3" xfId="10595"/>
    <cellStyle name="Output 2 3 2 2 2_4F" xfId="22603"/>
    <cellStyle name="Output 2 3 2 2 3" xfId="3798"/>
    <cellStyle name="Output 2 3 2 2 3 2" xfId="11940"/>
    <cellStyle name="Output 2 3 2 2 3_4F" xfId="22604"/>
    <cellStyle name="Output 2 3 2 2 4" xfId="7763"/>
    <cellStyle name="Output 2 3 2 2_4F" xfId="22602"/>
    <cellStyle name="Output 2 3 2 3" xfId="1017"/>
    <cellStyle name="Output 2 3 2 3 2" xfId="2690"/>
    <cellStyle name="Output 2 3 2 3 2 2" xfId="9032"/>
    <cellStyle name="Output 2 3 2 3 2 3" xfId="11975"/>
    <cellStyle name="Output 2 3 2 3 2_4F" xfId="22606"/>
    <cellStyle name="Output 2 3 2 3 3" xfId="4072"/>
    <cellStyle name="Output 2 3 2 3 3 2" xfId="12638"/>
    <cellStyle name="Output 2 3 2 3 3_4F" xfId="22607"/>
    <cellStyle name="Output 2 3 2 3 4" xfId="11948"/>
    <cellStyle name="Output 2 3 2 3_4F" xfId="22605"/>
    <cellStyle name="Output 2 3 2 4" xfId="1267"/>
    <cellStyle name="Output 2 3 2 4 2" xfId="2930"/>
    <cellStyle name="Output 2 3 2 4 2 2" xfId="9272"/>
    <cellStyle name="Output 2 3 2 4 2 3" xfId="7226"/>
    <cellStyle name="Output 2 3 2 4 2_4F" xfId="22609"/>
    <cellStyle name="Output 2 3 2 4 3" xfId="4322"/>
    <cellStyle name="Output 2 3 2 4 3 2" xfId="11551"/>
    <cellStyle name="Output 2 3 2 4 3_4F" xfId="22610"/>
    <cellStyle name="Output 2 3 2 4 4" xfId="10062"/>
    <cellStyle name="Output 2 3 2 4_4F" xfId="22608"/>
    <cellStyle name="Output 2 3 2 5" xfId="1522"/>
    <cellStyle name="Output 2 3 2 5 2" xfId="3176"/>
    <cellStyle name="Output 2 3 2 5 2 2" xfId="9517"/>
    <cellStyle name="Output 2 3 2 5 2 3" xfId="7063"/>
    <cellStyle name="Output 2 3 2 5 2_4F" xfId="22612"/>
    <cellStyle name="Output 2 3 2 5 3" xfId="4577"/>
    <cellStyle name="Output 2 3 2 5 3 2" xfId="12091"/>
    <cellStyle name="Output 2 3 2 5 3_4F" xfId="22613"/>
    <cellStyle name="Output 2 3 2 5 4" xfId="9933"/>
    <cellStyle name="Output 2 3 2 5_4F" xfId="22611"/>
    <cellStyle name="Output 2 3 2 6" xfId="1773"/>
    <cellStyle name="Output 2 3 2 6 2" xfId="3417"/>
    <cellStyle name="Output 2 3 2 6 2 2" xfId="9757"/>
    <cellStyle name="Output 2 3 2 6 2 3" xfId="11618"/>
    <cellStyle name="Output 2 3 2 6 2_4F" xfId="22615"/>
    <cellStyle name="Output 2 3 2 6 3" xfId="4828"/>
    <cellStyle name="Output 2 3 2 6 3 2" xfId="6556"/>
    <cellStyle name="Output 2 3 2 6 3_4F" xfId="22616"/>
    <cellStyle name="Output 2 3 2 6 4" xfId="7447"/>
    <cellStyle name="Output 2 3 2 6_4F" xfId="22614"/>
    <cellStyle name="Output 2 3 2 7" xfId="2168"/>
    <cellStyle name="Output 2 3 2 7 2" xfId="8514"/>
    <cellStyle name="Output 2 3 2 7 3" xfId="11012"/>
    <cellStyle name="Output 2 3 2 7_4F" xfId="22617"/>
    <cellStyle name="Output 2 3 2 8" xfId="1948"/>
    <cellStyle name="Output 2 3 2 8 2" xfId="11478"/>
    <cellStyle name="Output 2 3 2 8_4F" xfId="22618"/>
    <cellStyle name="Output 2 3 2 9" xfId="12509"/>
    <cellStyle name="Output 2 3 2_4F" xfId="22601"/>
    <cellStyle name="Output 2 3 20" xfId="22619"/>
    <cellStyle name="Output 2 3 21" xfId="22620"/>
    <cellStyle name="Output 2 3 22" xfId="22621"/>
    <cellStyle name="Output 2 3 23" xfId="22622"/>
    <cellStyle name="Output 2 3 24" xfId="22623"/>
    <cellStyle name="Output 2 3 25" xfId="22624"/>
    <cellStyle name="Output 2 3 3" xfId="522"/>
    <cellStyle name="Output 2 3 3 2" xfId="787"/>
    <cellStyle name="Output 2 3 3 2 2" xfId="2468"/>
    <cellStyle name="Output 2 3 3 2 2 2" xfId="8811"/>
    <cellStyle name="Output 2 3 3 2 2 3" xfId="7190"/>
    <cellStyle name="Output 2 3 3 2 2_4F" xfId="22627"/>
    <cellStyle name="Output 2 3 3 2 3" xfId="3842"/>
    <cellStyle name="Output 2 3 3 2 3 2" xfId="6644"/>
    <cellStyle name="Output 2 3 3 2 3_4F" xfId="22628"/>
    <cellStyle name="Output 2 3 3 2 4" xfId="10984"/>
    <cellStyle name="Output 2 3 3 2_4F" xfId="22626"/>
    <cellStyle name="Output 2 3 3 3" xfId="1061"/>
    <cellStyle name="Output 2 3 3 3 2" xfId="2734"/>
    <cellStyle name="Output 2 3 3 3 2 2" xfId="9076"/>
    <cellStyle name="Output 2 3 3 3 2 3" xfId="11022"/>
    <cellStyle name="Output 2 3 3 3 2_4F" xfId="22630"/>
    <cellStyle name="Output 2 3 3 3 3" xfId="4116"/>
    <cellStyle name="Output 2 3 3 3 3 2" xfId="7147"/>
    <cellStyle name="Output 2 3 3 3 3_4F" xfId="22631"/>
    <cellStyle name="Output 2 3 3 3 4" xfId="11576"/>
    <cellStyle name="Output 2 3 3 3_4F" xfId="22629"/>
    <cellStyle name="Output 2 3 3 4" xfId="1311"/>
    <cellStyle name="Output 2 3 3 4 2" xfId="2973"/>
    <cellStyle name="Output 2 3 3 4 2 2" xfId="9314"/>
    <cellStyle name="Output 2 3 3 4 2 3" xfId="8128"/>
    <cellStyle name="Output 2 3 3 4 2_4F" xfId="22633"/>
    <cellStyle name="Output 2 3 3 4 3" xfId="4366"/>
    <cellStyle name="Output 2 3 3 4 3 2" xfId="6993"/>
    <cellStyle name="Output 2 3 3 4 3_4F" xfId="22634"/>
    <cellStyle name="Output 2 3 3 4 4" xfId="6602"/>
    <cellStyle name="Output 2 3 3 4_4F" xfId="22632"/>
    <cellStyle name="Output 2 3 3 5" xfId="1566"/>
    <cellStyle name="Output 2 3 3 5 2" xfId="3219"/>
    <cellStyle name="Output 2 3 3 5 2 2" xfId="9560"/>
    <cellStyle name="Output 2 3 3 5 2 3" xfId="12397"/>
    <cellStyle name="Output 2 3 3 5 2_4F" xfId="22636"/>
    <cellStyle name="Output 2 3 3 5 3" xfId="4621"/>
    <cellStyle name="Output 2 3 3 5 3 2" xfId="6584"/>
    <cellStyle name="Output 2 3 3 5 3_4F" xfId="22637"/>
    <cellStyle name="Output 2 3 3 5 4" xfId="10530"/>
    <cellStyle name="Output 2 3 3 5_4F" xfId="22635"/>
    <cellStyle name="Output 2 3 3 6" xfId="1817"/>
    <cellStyle name="Output 2 3 3 6 2" xfId="3460"/>
    <cellStyle name="Output 2 3 3 6 2 2" xfId="9800"/>
    <cellStyle name="Output 2 3 3 6 2 3" xfId="7744"/>
    <cellStyle name="Output 2 3 3 6 2_4F" xfId="22639"/>
    <cellStyle name="Output 2 3 3 6 3" xfId="4872"/>
    <cellStyle name="Output 2 3 3 6 3 2" xfId="12241"/>
    <cellStyle name="Output 2 3 3 6 3_4F" xfId="22640"/>
    <cellStyle name="Output 2 3 3 6 4" xfId="10154"/>
    <cellStyle name="Output 2 3 3 6_4F" xfId="22638"/>
    <cellStyle name="Output 2 3 3 7" xfId="2210"/>
    <cellStyle name="Output 2 3 3 7 2" xfId="8556"/>
    <cellStyle name="Output 2 3 3 7 3" xfId="6951"/>
    <cellStyle name="Output 2 3 3 7_4F" xfId="22641"/>
    <cellStyle name="Output 2 3 3 8" xfId="3577"/>
    <cellStyle name="Output 2 3 3 8 2" xfId="11920"/>
    <cellStyle name="Output 2 3 3 8_4F" xfId="22642"/>
    <cellStyle name="Output 2 3 3 9" xfId="10195"/>
    <cellStyle name="Output 2 3 3_4F" xfId="22625"/>
    <cellStyle name="Output 2 3 4" xfId="566"/>
    <cellStyle name="Output 2 3 4 2" xfId="831"/>
    <cellStyle name="Output 2 3 4 2 2" xfId="2511"/>
    <cellStyle name="Output 2 3 4 2 2 2" xfId="8853"/>
    <cellStyle name="Output 2 3 4 2 2 3" xfId="10600"/>
    <cellStyle name="Output 2 3 4 2 2_4F" xfId="22645"/>
    <cellStyle name="Output 2 3 4 2 3" xfId="3886"/>
    <cellStyle name="Output 2 3 4 2 3 2" xfId="7986"/>
    <cellStyle name="Output 2 3 4 2 3_4F" xfId="22646"/>
    <cellStyle name="Output 2 3 4 2 4" xfId="11283"/>
    <cellStyle name="Output 2 3 4 2_4F" xfId="22644"/>
    <cellStyle name="Output 2 3 4 3" xfId="1105"/>
    <cellStyle name="Output 2 3 4 3 2" xfId="2777"/>
    <cellStyle name="Output 2 3 4 3 2 2" xfId="9119"/>
    <cellStyle name="Output 2 3 4 3 2 3" xfId="10620"/>
    <cellStyle name="Output 2 3 4 3 2_4F" xfId="22648"/>
    <cellStyle name="Output 2 3 4 3 3" xfId="4160"/>
    <cellStyle name="Output 2 3 4 3 3 2" xfId="12456"/>
    <cellStyle name="Output 2 3 4 3 3_4F" xfId="22649"/>
    <cellStyle name="Output 2 3 4 3 4" xfId="7759"/>
    <cellStyle name="Output 2 3 4 3_4F" xfId="22647"/>
    <cellStyle name="Output 2 3 4 4" xfId="1355"/>
    <cellStyle name="Output 2 3 4 4 2" xfId="3015"/>
    <cellStyle name="Output 2 3 4 4 2 2" xfId="9356"/>
    <cellStyle name="Output 2 3 4 4 2 3" xfId="12208"/>
    <cellStyle name="Output 2 3 4 4 2_4F" xfId="22651"/>
    <cellStyle name="Output 2 3 4 4 3" xfId="4410"/>
    <cellStyle name="Output 2 3 4 4 3 2" xfId="7006"/>
    <cellStyle name="Output 2 3 4 4 3_4F" xfId="22652"/>
    <cellStyle name="Output 2 3 4 4 4" xfId="11807"/>
    <cellStyle name="Output 2 3 4 4_4F" xfId="22650"/>
    <cellStyle name="Output 2 3 4 5" xfId="1610"/>
    <cellStyle name="Output 2 3 4 5 2" xfId="3262"/>
    <cellStyle name="Output 2 3 4 5 2 2" xfId="9603"/>
    <cellStyle name="Output 2 3 4 5 2 3" xfId="10416"/>
    <cellStyle name="Output 2 3 4 5 2_4F" xfId="22654"/>
    <cellStyle name="Output 2 3 4 5 3" xfId="4665"/>
    <cellStyle name="Output 2 3 4 5 3 2" xfId="10419"/>
    <cellStyle name="Output 2 3 4 5 3_4F" xfId="22655"/>
    <cellStyle name="Output 2 3 4 5 4" xfId="12342"/>
    <cellStyle name="Output 2 3 4 5_4F" xfId="22653"/>
    <cellStyle name="Output 2 3 4 6" xfId="1861"/>
    <cellStyle name="Output 2 3 4 6 2" xfId="3503"/>
    <cellStyle name="Output 2 3 4 6 2 2" xfId="9842"/>
    <cellStyle name="Output 2 3 4 6 2 3" xfId="10969"/>
    <cellStyle name="Output 2 3 4 6 2_4F" xfId="22657"/>
    <cellStyle name="Output 2 3 4 6 3" xfId="4916"/>
    <cellStyle name="Output 2 3 4 6 3 2" xfId="7650"/>
    <cellStyle name="Output 2 3 4 6 3_4F" xfId="22658"/>
    <cellStyle name="Output 2 3 4 6 4" xfId="7169"/>
    <cellStyle name="Output 2 3 4 6_4F" xfId="22656"/>
    <cellStyle name="Output 2 3 4 7" xfId="2254"/>
    <cellStyle name="Output 2 3 4 7 2" xfId="8599"/>
    <cellStyle name="Output 2 3 4 7 3" xfId="12611"/>
    <cellStyle name="Output 2 3 4 7_4F" xfId="22659"/>
    <cellStyle name="Output 2 3 4 8" xfId="3621"/>
    <cellStyle name="Output 2 3 4 8 2" xfId="12610"/>
    <cellStyle name="Output 2 3 4 8_4F" xfId="22660"/>
    <cellStyle name="Output 2 3 4 9" xfId="6626"/>
    <cellStyle name="Output 2 3 4_4F" xfId="22643"/>
    <cellStyle name="Output 2 3 5" xfId="608"/>
    <cellStyle name="Output 2 3 5 2" xfId="873"/>
    <cellStyle name="Output 2 3 5 2 2" xfId="2551"/>
    <cellStyle name="Output 2 3 5 2 2 2" xfId="8893"/>
    <cellStyle name="Output 2 3 5 2 2 3" xfId="10274"/>
    <cellStyle name="Output 2 3 5 2 2_4F" xfId="22663"/>
    <cellStyle name="Output 2 3 5 2 3" xfId="3928"/>
    <cellStyle name="Output 2 3 5 2 3 2" xfId="6934"/>
    <cellStyle name="Output 2 3 5 2 3_4F" xfId="22664"/>
    <cellStyle name="Output 2 3 5 2 4" xfId="7930"/>
    <cellStyle name="Output 2 3 5 2_4F" xfId="22662"/>
    <cellStyle name="Output 2 3 5 3" xfId="1147"/>
    <cellStyle name="Output 2 3 5 3 2" xfId="2816"/>
    <cellStyle name="Output 2 3 5 3 2 2" xfId="9158"/>
    <cellStyle name="Output 2 3 5 3 2 3" xfId="7875"/>
    <cellStyle name="Output 2 3 5 3 2_4F" xfId="22666"/>
    <cellStyle name="Output 2 3 5 3 3" xfId="4202"/>
    <cellStyle name="Output 2 3 5 3 3 2" xfId="12351"/>
    <cellStyle name="Output 2 3 5 3 3_4F" xfId="22667"/>
    <cellStyle name="Output 2 3 5 3 4" xfId="10507"/>
    <cellStyle name="Output 2 3 5 3_4F" xfId="22665"/>
    <cellStyle name="Output 2 3 5 4" xfId="1397"/>
    <cellStyle name="Output 2 3 5 4 2" xfId="3054"/>
    <cellStyle name="Output 2 3 5 4 2 2" xfId="9395"/>
    <cellStyle name="Output 2 3 5 4 2 3" xfId="12333"/>
    <cellStyle name="Output 2 3 5 4 2_4F" xfId="22669"/>
    <cellStyle name="Output 2 3 5 4 3" xfId="4452"/>
    <cellStyle name="Output 2 3 5 4 3 2" xfId="11451"/>
    <cellStyle name="Output 2 3 5 4 3_4F" xfId="22670"/>
    <cellStyle name="Output 2 3 5 4 4" xfId="10789"/>
    <cellStyle name="Output 2 3 5 4_4F" xfId="22668"/>
    <cellStyle name="Output 2 3 5 5" xfId="1652"/>
    <cellStyle name="Output 2 3 5 5 2" xfId="3300"/>
    <cellStyle name="Output 2 3 5 5 2 2" xfId="9641"/>
    <cellStyle name="Output 2 3 5 5 2 3" xfId="8204"/>
    <cellStyle name="Output 2 3 5 5 2_4F" xfId="22672"/>
    <cellStyle name="Output 2 3 5 5 3" xfId="4707"/>
    <cellStyle name="Output 2 3 5 5 3 2" xfId="10145"/>
    <cellStyle name="Output 2 3 5 5 3_4F" xfId="22673"/>
    <cellStyle name="Output 2 3 5 5 4" xfId="11769"/>
    <cellStyle name="Output 2 3 5 5_4F" xfId="22671"/>
    <cellStyle name="Output 2 3 5 6" xfId="1903"/>
    <cellStyle name="Output 2 3 5 6 2" xfId="3544"/>
    <cellStyle name="Output 2 3 5 6 2 2" xfId="9882"/>
    <cellStyle name="Output 2 3 5 6 2 3" xfId="11664"/>
    <cellStyle name="Output 2 3 5 6 2_4F" xfId="22675"/>
    <cellStyle name="Output 2 3 5 6 3" xfId="4958"/>
    <cellStyle name="Output 2 3 5 6 3 2" xfId="12643"/>
    <cellStyle name="Output 2 3 5 6 3_4F" xfId="22676"/>
    <cellStyle name="Output 2 3 5 6 4" xfId="12319"/>
    <cellStyle name="Output 2 3 5 6_4F" xfId="22674"/>
    <cellStyle name="Output 2 3 5 7" xfId="2295"/>
    <cellStyle name="Output 2 3 5 7 2" xfId="8639"/>
    <cellStyle name="Output 2 3 5 7 3" xfId="10855"/>
    <cellStyle name="Output 2 3 5 7_4F" xfId="22677"/>
    <cellStyle name="Output 2 3 5 8" xfId="3663"/>
    <cellStyle name="Output 2 3 5 8 2" xfId="11756"/>
    <cellStyle name="Output 2 3 5 8_4F" xfId="22678"/>
    <cellStyle name="Output 2 3 5 9" xfId="11376"/>
    <cellStyle name="Output 2 3 5_4F" xfId="22661"/>
    <cellStyle name="Output 2 3 6" xfId="424"/>
    <cellStyle name="Output 2 3 6 2" xfId="2115"/>
    <cellStyle name="Output 2 3 6 2 2" xfId="8461"/>
    <cellStyle name="Output 2 3 6 2 3" xfId="8166"/>
    <cellStyle name="Output 2 3 6 2_4F" xfId="22680"/>
    <cellStyle name="Output 2 3 6 3" xfId="2272"/>
    <cellStyle name="Output 2 3 6 3 2" xfId="12572"/>
    <cellStyle name="Output 2 3 6 3_4F" xfId="22681"/>
    <cellStyle name="Output 2 3 6 4" xfId="7964"/>
    <cellStyle name="Output 2 3 6_4F" xfId="22679"/>
    <cellStyle name="Output 2 3 7" xfId="688"/>
    <cellStyle name="Output 2 3 7 2" xfId="2372"/>
    <cellStyle name="Output 2 3 7 2 2" xfId="8716"/>
    <cellStyle name="Output 2 3 7 2 3" xfId="7179"/>
    <cellStyle name="Output 2 3 7 2_4F" xfId="22683"/>
    <cellStyle name="Output 2 3 7 3" xfId="3743"/>
    <cellStyle name="Output 2 3 7 3 2" xfId="6878"/>
    <cellStyle name="Output 2 3 7 3_4F" xfId="22684"/>
    <cellStyle name="Output 2 3 7 4" xfId="11223"/>
    <cellStyle name="Output 2 3 7_4F" xfId="22682"/>
    <cellStyle name="Output 2 3 8" xfId="962"/>
    <cellStyle name="Output 2 3 8 2" xfId="2637"/>
    <cellStyle name="Output 2 3 8 2 2" xfId="8979"/>
    <cellStyle name="Output 2 3 8 2 3" xfId="8150"/>
    <cellStyle name="Output 2 3 8 2_4F" xfId="22686"/>
    <cellStyle name="Output 2 3 8 3" xfId="4017"/>
    <cellStyle name="Output 2 3 8 3 2" xfId="12518"/>
    <cellStyle name="Output 2 3 8 3_4F" xfId="22687"/>
    <cellStyle name="Output 2 3 8 4" xfId="6919"/>
    <cellStyle name="Output 2 3 8_4F" xfId="22685"/>
    <cellStyle name="Output 2 3 9" xfId="1212"/>
    <cellStyle name="Output 2 3 9 2" xfId="2878"/>
    <cellStyle name="Output 2 3 9 2 2" xfId="9220"/>
    <cellStyle name="Output 2 3 9 2 3" xfId="11117"/>
    <cellStyle name="Output 2 3 9 2_4F" xfId="22689"/>
    <cellStyle name="Output 2 3 9 3" xfId="4267"/>
    <cellStyle name="Output 2 3 9 3 2" xfId="10917"/>
    <cellStyle name="Output 2 3 9 3_4F" xfId="22690"/>
    <cellStyle name="Output 2 3 9 4" xfId="7912"/>
    <cellStyle name="Output 2 3 9_4F" xfId="22688"/>
    <cellStyle name="Output 2 3_4F" xfId="22587"/>
    <cellStyle name="Output 2 30" xfId="22691"/>
    <cellStyle name="Output 2 31" xfId="22692"/>
    <cellStyle name="Output 2 32" xfId="22693"/>
    <cellStyle name="Output 2 33" xfId="22694"/>
    <cellStyle name="Output 2 4" xfId="287"/>
    <cellStyle name="Output 2 4 10" xfId="1453"/>
    <cellStyle name="Output 2 4 10 2" xfId="3109"/>
    <cellStyle name="Output 2 4 10 2 2" xfId="9450"/>
    <cellStyle name="Output 2 4 10 2 3" xfId="6960"/>
    <cellStyle name="Output 2 4 10 2_4F" xfId="22697"/>
    <cellStyle name="Output 2 4 10 3" xfId="4508"/>
    <cellStyle name="Output 2 4 10 3 2" xfId="11547"/>
    <cellStyle name="Output 2 4 10 3_4F" xfId="22698"/>
    <cellStyle name="Output 2 4 10 4" xfId="7200"/>
    <cellStyle name="Output 2 4 10_4F" xfId="22696"/>
    <cellStyle name="Output 2 4 11" xfId="1704"/>
    <cellStyle name="Output 2 4 11 2" xfId="3351"/>
    <cellStyle name="Output 2 4 11 2 2" xfId="9691"/>
    <cellStyle name="Output 2 4 11 2 3" xfId="12297"/>
    <cellStyle name="Output 2 4 11 2_4F" xfId="22700"/>
    <cellStyle name="Output 2 4 11 3" xfId="4759"/>
    <cellStyle name="Output 2 4 11 3 2" xfId="9049"/>
    <cellStyle name="Output 2 4 11 3_4F" xfId="22701"/>
    <cellStyle name="Output 2 4 11 4" xfId="12335"/>
    <cellStyle name="Output 2 4 11_4F" xfId="22699"/>
    <cellStyle name="Output 2 4 12" xfId="1983"/>
    <cellStyle name="Output 2 4 12 2" xfId="8331"/>
    <cellStyle name="Output 2 4 12 3" xfId="10812"/>
    <cellStyle name="Output 2 4 12_4F" xfId="22702"/>
    <cellStyle name="Output 2 4 13" xfId="2974"/>
    <cellStyle name="Output 2 4 13 2" xfId="11291"/>
    <cellStyle name="Output 2 4 13_4F" xfId="22703"/>
    <cellStyle name="Output 2 4 14" xfId="12312"/>
    <cellStyle name="Output 2 4 15" xfId="22704"/>
    <cellStyle name="Output 2 4 2" xfId="464"/>
    <cellStyle name="Output 2 4 2 2" xfId="729"/>
    <cellStyle name="Output 2 4 2 2 2" xfId="2412"/>
    <cellStyle name="Output 2 4 2 2 2 2" xfId="8755"/>
    <cellStyle name="Output 2 4 2 2 2 3" xfId="10580"/>
    <cellStyle name="Output 2 4 2 2 2_4F" xfId="22707"/>
    <cellStyle name="Output 2 4 2 2 3" xfId="3784"/>
    <cellStyle name="Output 2 4 2 2 3 2" xfId="7610"/>
    <cellStyle name="Output 2 4 2 2 3_4F" xfId="22708"/>
    <cellStyle name="Output 2 4 2 2 4" xfId="7902"/>
    <cellStyle name="Output 2 4 2 2_4F" xfId="22706"/>
    <cellStyle name="Output 2 4 2 3" xfId="1003"/>
    <cellStyle name="Output 2 4 2 3 2" xfId="2676"/>
    <cellStyle name="Output 2 4 2 3 2 2" xfId="9018"/>
    <cellStyle name="Output 2 4 2 3 2 3" xfId="6954"/>
    <cellStyle name="Output 2 4 2 3 2_4F" xfId="22710"/>
    <cellStyle name="Output 2 4 2 3 3" xfId="4058"/>
    <cellStyle name="Output 2 4 2 3 3 2" xfId="8178"/>
    <cellStyle name="Output 2 4 2 3 3_4F" xfId="22711"/>
    <cellStyle name="Output 2 4 2 3 4" xfId="7448"/>
    <cellStyle name="Output 2 4 2 3_4F" xfId="22709"/>
    <cellStyle name="Output 2 4 2 4" xfId="1253"/>
    <cellStyle name="Output 2 4 2 4 2" xfId="2916"/>
    <cellStyle name="Output 2 4 2 4 2 2" xfId="9258"/>
    <cellStyle name="Output 2 4 2 4 2 3" xfId="11133"/>
    <cellStyle name="Output 2 4 2 4 2_4F" xfId="22713"/>
    <cellStyle name="Output 2 4 2 4 3" xfId="4308"/>
    <cellStyle name="Output 2 4 2 4 3 2" xfId="11294"/>
    <cellStyle name="Output 2 4 2 4 3_4F" xfId="22714"/>
    <cellStyle name="Output 2 4 2 4 4" xfId="12513"/>
    <cellStyle name="Output 2 4 2 4_4F" xfId="22712"/>
    <cellStyle name="Output 2 4 2 5" xfId="1508"/>
    <cellStyle name="Output 2 4 2 5 2" xfId="3163"/>
    <cellStyle name="Output 2 4 2 5 2 2" xfId="9504"/>
    <cellStyle name="Output 2 4 2 5 2 3" xfId="7418"/>
    <cellStyle name="Output 2 4 2 5 2_4F" xfId="22716"/>
    <cellStyle name="Output 2 4 2 5 3" xfId="4563"/>
    <cellStyle name="Output 2 4 2 5 3 2" xfId="10318"/>
    <cellStyle name="Output 2 4 2 5 3_4F" xfId="22717"/>
    <cellStyle name="Output 2 4 2 5 4" xfId="11614"/>
    <cellStyle name="Output 2 4 2 5_4F" xfId="22715"/>
    <cellStyle name="Output 2 4 2 6" xfId="1759"/>
    <cellStyle name="Output 2 4 2 6 2" xfId="3403"/>
    <cellStyle name="Output 2 4 2 6 2 2" xfId="9743"/>
    <cellStyle name="Output 2 4 2 6 2 3" xfId="11360"/>
    <cellStyle name="Output 2 4 2 6 2_4F" xfId="22719"/>
    <cellStyle name="Output 2 4 2 6 3" xfId="4814"/>
    <cellStyle name="Output 2 4 2 6 3 2" xfId="12188"/>
    <cellStyle name="Output 2 4 2 6 3_4F" xfId="22720"/>
    <cellStyle name="Output 2 4 2 6 4" xfId="11175"/>
    <cellStyle name="Output 2 4 2 6_4F" xfId="22718"/>
    <cellStyle name="Output 2 4 2 7" xfId="2155"/>
    <cellStyle name="Output 2 4 2 7 2" xfId="8501"/>
    <cellStyle name="Output 2 4 2 7 3" xfId="7274"/>
    <cellStyle name="Output 2 4 2 7_4F" xfId="22721"/>
    <cellStyle name="Output 2 4 2 8" xfId="2014"/>
    <cellStyle name="Output 2 4 2 8 2" xfId="12281"/>
    <cellStyle name="Output 2 4 2 8_4F" xfId="22722"/>
    <cellStyle name="Output 2 4 2 9" xfId="8214"/>
    <cellStyle name="Output 2 4 2_4F" xfId="22705"/>
    <cellStyle name="Output 2 4 3" xfId="508"/>
    <cellStyle name="Output 2 4 3 2" xfId="773"/>
    <cellStyle name="Output 2 4 3 2 2" xfId="2454"/>
    <cellStyle name="Output 2 4 3 2 2 2" xfId="8797"/>
    <cellStyle name="Output 2 4 3 2 2 3" xfId="8332"/>
    <cellStyle name="Output 2 4 3 2 2_4F" xfId="22725"/>
    <cellStyle name="Output 2 4 3 2 3" xfId="3828"/>
    <cellStyle name="Output 2 4 3 2 3 2" xfId="11062"/>
    <cellStyle name="Output 2 4 3 2 3_4F" xfId="22726"/>
    <cellStyle name="Output 2 4 3 2 4" xfId="6872"/>
    <cellStyle name="Output 2 4 3 2_4F" xfId="22724"/>
    <cellStyle name="Output 2 4 3 3" xfId="1047"/>
    <cellStyle name="Output 2 4 3 3 2" xfId="2720"/>
    <cellStyle name="Output 2 4 3 3 2 2" xfId="9062"/>
    <cellStyle name="Output 2 4 3 3 2 3" xfId="10446"/>
    <cellStyle name="Output 2 4 3 3 2_4F" xfId="22728"/>
    <cellStyle name="Output 2 4 3 3 3" xfId="4102"/>
    <cellStyle name="Output 2 4 3 3 3 2" xfId="8876"/>
    <cellStyle name="Output 2 4 3 3 3_4F" xfId="22729"/>
    <cellStyle name="Output 2 4 3 3 4" xfId="11319"/>
    <cellStyle name="Output 2 4 3 3_4F" xfId="22727"/>
    <cellStyle name="Output 2 4 3 4" xfId="1297"/>
    <cellStyle name="Output 2 4 3 4 2" xfId="2959"/>
    <cellStyle name="Output 2 4 3 4 2 2" xfId="9300"/>
    <cellStyle name="Output 2 4 3 4 2 3" xfId="7285"/>
    <cellStyle name="Output 2 4 3 4 2_4F" xfId="22731"/>
    <cellStyle name="Output 2 4 3 4 3" xfId="4352"/>
    <cellStyle name="Output 2 4 3 4 3 2" xfId="8223"/>
    <cellStyle name="Output 2 4 3 4 3_4F" xfId="22732"/>
    <cellStyle name="Output 2 4 3 4 4" xfId="7315"/>
    <cellStyle name="Output 2 4 3 4_4F" xfId="22730"/>
    <cellStyle name="Output 2 4 3 5" xfId="1552"/>
    <cellStyle name="Output 2 4 3 5 2" xfId="3206"/>
    <cellStyle name="Output 2 4 3 5 2 2" xfId="9547"/>
    <cellStyle name="Output 2 4 3 5 2 3" xfId="7150"/>
    <cellStyle name="Output 2 4 3 5 2_4F" xfId="22734"/>
    <cellStyle name="Output 2 4 3 5 3" xfId="4607"/>
    <cellStyle name="Output 2 4 3 5 3 2" xfId="12493"/>
    <cellStyle name="Output 2 4 3 5 3_4F" xfId="22735"/>
    <cellStyle name="Output 2 4 3 5 4" xfId="10065"/>
    <cellStyle name="Output 2 4 3 5_4F" xfId="22733"/>
    <cellStyle name="Output 2 4 3 6" xfId="1803"/>
    <cellStyle name="Output 2 4 3 6 2" xfId="3447"/>
    <cellStyle name="Output 2 4 3 6 2 2" xfId="9787"/>
    <cellStyle name="Output 2 4 3 6 2 3" xfId="12045"/>
    <cellStyle name="Output 2 4 3 6 2_4F" xfId="22737"/>
    <cellStyle name="Output 2 4 3 6 3" xfId="4858"/>
    <cellStyle name="Output 2 4 3 6 3 2" xfId="11267"/>
    <cellStyle name="Output 2 4 3 6 3_4F" xfId="22738"/>
    <cellStyle name="Output 2 4 3 6 4" xfId="10914"/>
    <cellStyle name="Output 2 4 3 6_4F" xfId="22736"/>
    <cellStyle name="Output 2 4 3 7" xfId="2197"/>
    <cellStyle name="Output 2 4 3 7 2" xfId="8543"/>
    <cellStyle name="Output 2 4 3 7 3" xfId="11643"/>
    <cellStyle name="Output 2 4 3 7_4F" xfId="22739"/>
    <cellStyle name="Output 2 4 3 8" xfId="3563"/>
    <cellStyle name="Output 2 4 3 8 2" xfId="10185"/>
    <cellStyle name="Output 2 4 3 8_4F" xfId="22740"/>
    <cellStyle name="Output 2 4 3 9" xfId="7206"/>
    <cellStyle name="Output 2 4 3_4F" xfId="22723"/>
    <cellStyle name="Output 2 4 4" xfId="552"/>
    <cellStyle name="Output 2 4 4 2" xfId="817"/>
    <cellStyle name="Output 2 4 4 2 2" xfId="2498"/>
    <cellStyle name="Output 2 4 4 2 2 2" xfId="8840"/>
    <cellStyle name="Output 2 4 4 2 2 3" xfId="7216"/>
    <cellStyle name="Output 2 4 4 2 2_4F" xfId="22743"/>
    <cellStyle name="Output 2 4 4 2 3" xfId="3872"/>
    <cellStyle name="Output 2 4 4 2 3 2" xfId="10568"/>
    <cellStyle name="Output 2 4 4 2 3_4F" xfId="22744"/>
    <cellStyle name="Output 2 4 4 2 4" xfId="7533"/>
    <cellStyle name="Output 2 4 4 2_4F" xfId="22742"/>
    <cellStyle name="Output 2 4 4 3" xfId="1091"/>
    <cellStyle name="Output 2 4 4 3 2" xfId="2764"/>
    <cellStyle name="Output 2 4 4 3 2 2" xfId="9106"/>
    <cellStyle name="Output 2 4 4 3 2 3" xfId="6996"/>
    <cellStyle name="Output 2 4 4 3 2_4F" xfId="22746"/>
    <cellStyle name="Output 2 4 4 3 3" xfId="4146"/>
    <cellStyle name="Output 2 4 4 3 3 2" xfId="7173"/>
    <cellStyle name="Output 2 4 4 3 3_4F" xfId="22747"/>
    <cellStyle name="Output 2 4 4 3 4" xfId="12001"/>
    <cellStyle name="Output 2 4 4 3_4F" xfId="22745"/>
    <cellStyle name="Output 2 4 4 4" xfId="1341"/>
    <cellStyle name="Output 2 4 4 4 2" xfId="3002"/>
    <cellStyle name="Output 2 4 4 4 2 2" xfId="9343"/>
    <cellStyle name="Output 2 4 4 4 2 3" xfId="6840"/>
    <cellStyle name="Output 2 4 4 4 2_4F" xfId="22749"/>
    <cellStyle name="Output 2 4 4 4 3" xfId="4396"/>
    <cellStyle name="Output 2 4 4 4 3 2" xfId="8112"/>
    <cellStyle name="Output 2 4 4 4 3_4F" xfId="22750"/>
    <cellStyle name="Output 2 4 4 4 4" xfId="9984"/>
    <cellStyle name="Output 2 4 4 4_4F" xfId="22748"/>
    <cellStyle name="Output 2 4 4 5" xfId="1596"/>
    <cellStyle name="Output 2 4 4 5 2" xfId="3249"/>
    <cellStyle name="Output 2 4 4 5 2 2" xfId="9590"/>
    <cellStyle name="Output 2 4 4 5 2 3" xfId="11384"/>
    <cellStyle name="Output 2 4 4 5 2_4F" xfId="22752"/>
    <cellStyle name="Output 2 4 4 5 3" xfId="4651"/>
    <cellStyle name="Output 2 4 4 5 3 2" xfId="7565"/>
    <cellStyle name="Output 2 4 4 5 3_4F" xfId="22753"/>
    <cellStyle name="Output 2 4 4 5 4" xfId="11177"/>
    <cellStyle name="Output 2 4 4 5_4F" xfId="22751"/>
    <cellStyle name="Output 2 4 4 6" xfId="1847"/>
    <cellStyle name="Output 2 4 4 6 2" xfId="3489"/>
    <cellStyle name="Output 2 4 4 6 2 2" xfId="9829"/>
    <cellStyle name="Output 2 4 4 6 2 3" xfId="7851"/>
    <cellStyle name="Output 2 4 4 6 2_4F" xfId="22755"/>
    <cellStyle name="Output 2 4 4 6 3" xfId="4902"/>
    <cellStyle name="Output 2 4 4 6 3 2" xfId="10978"/>
    <cellStyle name="Output 2 4 4 6 3_4F" xfId="22756"/>
    <cellStyle name="Output 2 4 4 6 4" xfId="11039"/>
    <cellStyle name="Output 2 4 4 6_4F" xfId="22754"/>
    <cellStyle name="Output 2 4 4 7" xfId="2240"/>
    <cellStyle name="Output 2 4 4 7 2" xfId="8586"/>
    <cellStyle name="Output 2 4 4 7 3" xfId="11947"/>
    <cellStyle name="Output 2 4 4 7_4F" xfId="22757"/>
    <cellStyle name="Output 2 4 4 8" xfId="3607"/>
    <cellStyle name="Output 2 4 4 8 2" xfId="11674"/>
    <cellStyle name="Output 2 4 4 8_4F" xfId="22758"/>
    <cellStyle name="Output 2 4 4 9" xfId="6650"/>
    <cellStyle name="Output 2 4 4_4F" xfId="22741"/>
    <cellStyle name="Output 2 4 5" xfId="594"/>
    <cellStyle name="Output 2 4 5 2" xfId="859"/>
    <cellStyle name="Output 2 4 5 2 2" xfId="2538"/>
    <cellStyle name="Output 2 4 5 2 2 2" xfId="8880"/>
    <cellStyle name="Output 2 4 5 2 2 3" xfId="10962"/>
    <cellStyle name="Output 2 4 5 2 2_4F" xfId="22761"/>
    <cellStyle name="Output 2 4 5 2 3" xfId="3914"/>
    <cellStyle name="Output 2 4 5 2 3 2" xfId="6580"/>
    <cellStyle name="Output 2 4 5 2 3_4F" xfId="22762"/>
    <cellStyle name="Output 2 4 5 2 4" xfId="10858"/>
    <cellStyle name="Output 2 4 5 2_4F" xfId="22760"/>
    <cellStyle name="Output 2 4 5 3" xfId="1133"/>
    <cellStyle name="Output 2 4 5 3 2" xfId="2803"/>
    <cellStyle name="Output 2 4 5 3 2 2" xfId="9145"/>
    <cellStyle name="Output 2 4 5 3 2 3" xfId="10636"/>
    <cellStyle name="Output 2 4 5 3 2_4F" xfId="22764"/>
    <cellStyle name="Output 2 4 5 3 3" xfId="4188"/>
    <cellStyle name="Output 2 4 5 3 3 2" xfId="7177"/>
    <cellStyle name="Output 2 4 5 3 3_4F" xfId="22765"/>
    <cellStyle name="Output 2 4 5 3 4" xfId="11870"/>
    <cellStyle name="Output 2 4 5 3_4F" xfId="22763"/>
    <cellStyle name="Output 2 4 5 4" xfId="1383"/>
    <cellStyle name="Output 2 4 5 4 2" xfId="3041"/>
    <cellStyle name="Output 2 4 5 4 2 2" xfId="9382"/>
    <cellStyle name="Output 2 4 5 4 2 3" xfId="7055"/>
    <cellStyle name="Output 2 4 5 4 2_4F" xfId="22767"/>
    <cellStyle name="Output 2 4 5 4 3" xfId="4438"/>
    <cellStyle name="Output 2 4 5 4 3 2" xfId="6832"/>
    <cellStyle name="Output 2 4 5 4 3_4F" xfId="22768"/>
    <cellStyle name="Output 2 4 5 4 4" xfId="7457"/>
    <cellStyle name="Output 2 4 5 4_4F" xfId="22766"/>
    <cellStyle name="Output 2 4 5 5" xfId="1638"/>
    <cellStyle name="Output 2 4 5 5 2" xfId="3287"/>
    <cellStyle name="Output 2 4 5 5 2 2" xfId="9628"/>
    <cellStyle name="Output 2 4 5 5 2 3" xfId="10549"/>
    <cellStyle name="Output 2 4 5 5 2_4F" xfId="22770"/>
    <cellStyle name="Output 2 4 5 5 3" xfId="4693"/>
    <cellStyle name="Output 2 4 5 5 3 2" xfId="7674"/>
    <cellStyle name="Output 2 4 5 5 3_4F" xfId="22771"/>
    <cellStyle name="Output 2 4 5 5 4" xfId="10298"/>
    <cellStyle name="Output 2 4 5 5_4F" xfId="22769"/>
    <cellStyle name="Output 2 4 5 6" xfId="1889"/>
    <cellStyle name="Output 2 4 5 6 2" xfId="3530"/>
    <cellStyle name="Output 2 4 5 6 2 2" xfId="9869"/>
    <cellStyle name="Output 2 4 5 6 2 3" xfId="10679"/>
    <cellStyle name="Output 2 4 5 6 2_4F" xfId="22773"/>
    <cellStyle name="Output 2 4 5 6 3" xfId="4944"/>
    <cellStyle name="Output 2 4 5 6 3 2" xfId="11139"/>
    <cellStyle name="Output 2 4 5 6 3_4F" xfId="22774"/>
    <cellStyle name="Output 2 4 5 6 4" xfId="7769"/>
    <cellStyle name="Output 2 4 5 6_4F" xfId="22772"/>
    <cellStyle name="Output 2 4 5 7" xfId="2281"/>
    <cellStyle name="Output 2 4 5 7 2" xfId="8626"/>
    <cellStyle name="Output 2 4 5 7 3" xfId="11843"/>
    <cellStyle name="Output 2 4 5 7_4F" xfId="22775"/>
    <cellStyle name="Output 2 4 5 8" xfId="3649"/>
    <cellStyle name="Output 2 4 5 8 2" xfId="12042"/>
    <cellStyle name="Output 2 4 5 8_4F" xfId="22776"/>
    <cellStyle name="Output 2 4 5 9" xfId="7187"/>
    <cellStyle name="Output 2 4 5_4F" xfId="22759"/>
    <cellStyle name="Output 2 4 6" xfId="410"/>
    <cellStyle name="Output 2 4 6 2" xfId="2102"/>
    <cellStyle name="Output 2 4 6 2 2" xfId="8448"/>
    <cellStyle name="Output 2 4 6 2 3" xfId="8321"/>
    <cellStyle name="Output 2 4 6 2_4F" xfId="22778"/>
    <cellStyle name="Output 2 4 6 3" xfId="2407"/>
    <cellStyle name="Output 2 4 6 3 2" xfId="11997"/>
    <cellStyle name="Output 2 4 6 3_4F" xfId="22779"/>
    <cellStyle name="Output 2 4 6 4" xfId="10489"/>
    <cellStyle name="Output 2 4 6_4F" xfId="22777"/>
    <cellStyle name="Output 2 4 7" xfId="674"/>
    <cellStyle name="Output 2 4 7 2" xfId="2359"/>
    <cellStyle name="Output 2 4 7 2 2" xfId="8703"/>
    <cellStyle name="Output 2 4 7 2 3" xfId="11613"/>
    <cellStyle name="Output 2 4 7 2_4F" xfId="22781"/>
    <cellStyle name="Output 2 4 7 3" xfId="3729"/>
    <cellStyle name="Output 2 4 7 3 2" xfId="10256"/>
    <cellStyle name="Output 2 4 7 3_4F" xfId="22782"/>
    <cellStyle name="Output 2 4 7 4" xfId="7989"/>
    <cellStyle name="Output 2 4 7_4F" xfId="22780"/>
    <cellStyle name="Output 2 4 8" xfId="948"/>
    <cellStyle name="Output 2 4 8 2" xfId="2624"/>
    <cellStyle name="Output 2 4 8 2 2" xfId="8966"/>
    <cellStyle name="Output 2 4 8 2 3" xfId="10180"/>
    <cellStyle name="Output 2 4 8 2_4F" xfId="22784"/>
    <cellStyle name="Output 2 4 8 3" xfId="4003"/>
    <cellStyle name="Output 2 4 8 3 2" xfId="6690"/>
    <cellStyle name="Output 2 4 8 3_4F" xfId="22785"/>
    <cellStyle name="Output 2 4 8 4" xfId="10105"/>
    <cellStyle name="Output 2 4 8_4F" xfId="22783"/>
    <cellStyle name="Output 2 4 9" xfId="1198"/>
    <cellStyle name="Output 2 4 9 2" xfId="2865"/>
    <cellStyle name="Output 2 4 9 2 2" xfId="9207"/>
    <cellStyle name="Output 2 4 9 2 3" xfId="12461"/>
    <cellStyle name="Output 2 4 9 2_4F" xfId="22787"/>
    <cellStyle name="Output 2 4 9 3" xfId="4253"/>
    <cellStyle name="Output 2 4 9 3 2" xfId="12454"/>
    <cellStyle name="Output 2 4 9 3_4F" xfId="22788"/>
    <cellStyle name="Output 2 4 9 4" xfId="10582"/>
    <cellStyle name="Output 2 4 9_4F" xfId="22786"/>
    <cellStyle name="Output 2 4_4F" xfId="22695"/>
    <cellStyle name="Output 2 5" xfId="296"/>
    <cellStyle name="Output 2 5 10" xfId="1464"/>
    <cellStyle name="Output 2 5 10 2" xfId="3120"/>
    <cellStyle name="Output 2 5 10 2 2" xfId="9461"/>
    <cellStyle name="Output 2 5 10 2 3" xfId="9202"/>
    <cellStyle name="Output 2 5 10 2_4F" xfId="22791"/>
    <cellStyle name="Output 2 5 10 3" xfId="4519"/>
    <cellStyle name="Output 2 5 10 3 2" xfId="7021"/>
    <cellStyle name="Output 2 5 10 3_4F" xfId="22792"/>
    <cellStyle name="Output 2 5 10 4" xfId="11050"/>
    <cellStyle name="Output 2 5 10_4F" xfId="22790"/>
    <cellStyle name="Output 2 5 11" xfId="1715"/>
    <cellStyle name="Output 2 5 11 2" xfId="3361"/>
    <cellStyle name="Output 2 5 11 2 2" xfId="9701"/>
    <cellStyle name="Output 2 5 11 2 3" xfId="10545"/>
    <cellStyle name="Output 2 5 11 2_4F" xfId="22794"/>
    <cellStyle name="Output 2 5 11 3" xfId="4770"/>
    <cellStyle name="Output 2 5 11 3 2" xfId="10031"/>
    <cellStyle name="Output 2 5 11 3_4F" xfId="22795"/>
    <cellStyle name="Output 2 5 11 4" xfId="9972"/>
    <cellStyle name="Output 2 5 11_4F" xfId="22793"/>
    <cellStyle name="Output 2 5 12" xfId="1994"/>
    <cellStyle name="Output 2 5 12 2" xfId="8342"/>
    <cellStyle name="Output 2 5 12 3" xfId="7153"/>
    <cellStyle name="Output 2 5 12_4F" xfId="22796"/>
    <cellStyle name="Output 2 5 13" xfId="3124"/>
    <cellStyle name="Output 2 5 13 2" xfId="11343"/>
    <cellStyle name="Output 2 5 13_4F" xfId="22797"/>
    <cellStyle name="Output 2 5 14" xfId="8115"/>
    <cellStyle name="Output 2 5 15" xfId="22798"/>
    <cellStyle name="Output 2 5 2" xfId="475"/>
    <cellStyle name="Output 2 5 2 2" xfId="740"/>
    <cellStyle name="Output 2 5 2 2 2" xfId="2422"/>
    <cellStyle name="Output 2 5 2 2 2 2" xfId="8765"/>
    <cellStyle name="Output 2 5 2 2 2 3" xfId="12189"/>
    <cellStyle name="Output 2 5 2 2 2_4F" xfId="22801"/>
    <cellStyle name="Output 2 5 2 2 3" xfId="3795"/>
    <cellStyle name="Output 2 5 2 2 3 2" xfId="12178"/>
    <cellStyle name="Output 2 5 2 2 3_4F" xfId="22802"/>
    <cellStyle name="Output 2 5 2 2 4" xfId="9864"/>
    <cellStyle name="Output 2 5 2 2_4F" xfId="22800"/>
    <cellStyle name="Output 2 5 2 3" xfId="1014"/>
    <cellStyle name="Output 2 5 2 3 2" xfId="2687"/>
    <cellStyle name="Output 2 5 2 3 2 2" xfId="9029"/>
    <cellStyle name="Output 2 5 2 3 2 3" xfId="12220"/>
    <cellStyle name="Output 2 5 2 3 2_4F" xfId="22804"/>
    <cellStyle name="Output 2 5 2 3 3" xfId="4069"/>
    <cellStyle name="Output 2 5 2 3 3 2" xfId="7645"/>
    <cellStyle name="Output 2 5 2 3 3_4F" xfId="22805"/>
    <cellStyle name="Output 2 5 2 3 4" xfId="8225"/>
    <cellStyle name="Output 2 5 2 3_4F" xfId="22803"/>
    <cellStyle name="Output 2 5 2 4" xfId="1264"/>
    <cellStyle name="Output 2 5 2 4 2" xfId="2927"/>
    <cellStyle name="Output 2 5 2 4 2 2" xfId="9269"/>
    <cellStyle name="Output 2 5 2 4 2 3" xfId="10987"/>
    <cellStyle name="Output 2 5 2 4 2_4F" xfId="22807"/>
    <cellStyle name="Output 2 5 2 4 3" xfId="4319"/>
    <cellStyle name="Output 2 5 2 4 3 2" xfId="11819"/>
    <cellStyle name="Output 2 5 2 4 3_4F" xfId="22808"/>
    <cellStyle name="Output 2 5 2 4 4" xfId="7208"/>
    <cellStyle name="Output 2 5 2 4_4F" xfId="22806"/>
    <cellStyle name="Output 2 5 2 5" xfId="1519"/>
    <cellStyle name="Output 2 5 2 5 2" xfId="3173"/>
    <cellStyle name="Output 2 5 2 5 2 2" xfId="9514"/>
    <cellStyle name="Output 2 5 2 5 2 3" xfId="6950"/>
    <cellStyle name="Output 2 5 2 5 2_4F" xfId="22810"/>
    <cellStyle name="Output 2 5 2 5 3" xfId="4574"/>
    <cellStyle name="Output 2 5 2 5 3 2" xfId="12336"/>
    <cellStyle name="Output 2 5 2 5 3_4F" xfId="22811"/>
    <cellStyle name="Output 2 5 2 5 4" xfId="10465"/>
    <cellStyle name="Output 2 5 2 5_4F" xfId="22809"/>
    <cellStyle name="Output 2 5 2 6" xfId="1770"/>
    <cellStyle name="Output 2 5 2 6 2" xfId="3414"/>
    <cellStyle name="Output 2 5 2 6 2 2" xfId="9754"/>
    <cellStyle name="Output 2 5 2 6 2 3" xfId="11885"/>
    <cellStyle name="Output 2 5 2 6 2_4F" xfId="22813"/>
    <cellStyle name="Output 2 5 2 6 3" xfId="4825"/>
    <cellStyle name="Output 2 5 2 6 3 2" xfId="10152"/>
    <cellStyle name="Output 2 5 2 6 3_4F" xfId="22814"/>
    <cellStyle name="Output 2 5 2 6 4" xfId="10032"/>
    <cellStyle name="Output 2 5 2 6_4F" xfId="22812"/>
    <cellStyle name="Output 2 5 2 7" xfId="2165"/>
    <cellStyle name="Output 2 5 2 7 2" xfId="8511"/>
    <cellStyle name="Output 2 5 2 7 3" xfId="7400"/>
    <cellStyle name="Output 2 5 2 7_4F" xfId="22815"/>
    <cellStyle name="Output 2 5 2 8" xfId="1949"/>
    <cellStyle name="Output 2 5 2 8 2" xfId="7819"/>
    <cellStyle name="Output 2 5 2 8_4F" xfId="22816"/>
    <cellStyle name="Output 2 5 2 9" xfId="9999"/>
    <cellStyle name="Output 2 5 2_4F" xfId="22799"/>
    <cellStyle name="Output 2 5 3" xfId="519"/>
    <cellStyle name="Output 2 5 3 2" xfId="784"/>
    <cellStyle name="Output 2 5 3 2 2" xfId="2465"/>
    <cellStyle name="Output 2 5 3 2 2 2" xfId="8808"/>
    <cellStyle name="Output 2 5 3 2 2 3" xfId="6879"/>
    <cellStyle name="Output 2 5 3 2 2_4F" xfId="22819"/>
    <cellStyle name="Output 2 5 3 2 3" xfId="3839"/>
    <cellStyle name="Output 2 5 3 2 3 2" xfId="11524"/>
    <cellStyle name="Output 2 5 3 2 3_4F" xfId="22820"/>
    <cellStyle name="Output 2 5 3 2 4" xfId="10049"/>
    <cellStyle name="Output 2 5 3 2_4F" xfId="22818"/>
    <cellStyle name="Output 2 5 3 3" xfId="1058"/>
    <cellStyle name="Output 2 5 3 3 2" xfId="2731"/>
    <cellStyle name="Output 2 5 3 3 2 2" xfId="9073"/>
    <cellStyle name="Output 2 5 3 3 2 3" xfId="11224"/>
    <cellStyle name="Output 2 5 3 3 2_4F" xfId="22822"/>
    <cellStyle name="Output 2 5 3 3 3" xfId="4113"/>
    <cellStyle name="Output 2 5 3 3 3 2" xfId="7081"/>
    <cellStyle name="Output 2 5 3 3 3_4F" xfId="22823"/>
    <cellStyle name="Output 2 5 3 3 4" xfId="11844"/>
    <cellStyle name="Output 2 5 3 3_4F" xfId="22821"/>
    <cellStyle name="Output 2 5 3 4" xfId="1308"/>
    <cellStyle name="Output 2 5 3 4 2" xfId="2970"/>
    <cellStyle name="Output 2 5 3 4 2 2" xfId="9311"/>
    <cellStyle name="Output 2 5 3 4 2 3" xfId="11591"/>
    <cellStyle name="Output 2 5 3 4 2_4F" xfId="22825"/>
    <cellStyle name="Output 2 5 3 4 3" xfId="4363"/>
    <cellStyle name="Output 2 5 3 4 3 2" xfId="7957"/>
    <cellStyle name="Output 2 5 3 4 3_4F" xfId="22826"/>
    <cellStyle name="Output 2 5 3 4 4" xfId="11365"/>
    <cellStyle name="Output 2 5 3 4_4F" xfId="22824"/>
    <cellStyle name="Output 2 5 3 5" xfId="1563"/>
    <cellStyle name="Output 2 5 3 5 2" xfId="3216"/>
    <cellStyle name="Output 2 5 3 5 2 2" xfId="9557"/>
    <cellStyle name="Output 2 5 3 5 2 3" xfId="10648"/>
    <cellStyle name="Output 2 5 3 5 2_4F" xfId="22828"/>
    <cellStyle name="Output 2 5 3 5 3" xfId="4618"/>
    <cellStyle name="Output 2 5 3 5 3 2" xfId="11249"/>
    <cellStyle name="Output 2 5 3 5 3_4F" xfId="22829"/>
    <cellStyle name="Output 2 5 3 5 4" xfId="6731"/>
    <cellStyle name="Output 2 5 3 5_4F" xfId="22827"/>
    <cellStyle name="Output 2 5 3 6" xfId="1814"/>
    <cellStyle name="Output 2 5 3 6 2" xfId="3457"/>
    <cellStyle name="Output 2 5 3 6 2 2" xfId="9797"/>
    <cellStyle name="Output 2 5 3 6 2 3" xfId="6707"/>
    <cellStyle name="Output 2 5 3 6 2_4F" xfId="22831"/>
    <cellStyle name="Output 2 5 3 6 3" xfId="4869"/>
    <cellStyle name="Output 2 5 3 6 3 2" xfId="12483"/>
    <cellStyle name="Output 2 5 3 6 3_4F" xfId="22832"/>
    <cellStyle name="Output 2 5 3 6 4" xfId="6957"/>
    <cellStyle name="Output 2 5 3 6_4F" xfId="22830"/>
    <cellStyle name="Output 2 5 3 7" xfId="2207"/>
    <cellStyle name="Output 2 5 3 7 2" xfId="8553"/>
    <cellStyle name="Output 2 5 3 7 3" xfId="10251"/>
    <cellStyle name="Output 2 5 3 7_4F" xfId="22833"/>
    <cellStyle name="Output 2 5 3 8" xfId="3574"/>
    <cellStyle name="Output 2 5 3 8 2" xfId="12165"/>
    <cellStyle name="Output 2 5 3 8_4F" xfId="22834"/>
    <cellStyle name="Output 2 5 3 9" xfId="10308"/>
    <cellStyle name="Output 2 5 3_4F" xfId="22817"/>
    <cellStyle name="Output 2 5 4" xfId="563"/>
    <cellStyle name="Output 2 5 4 2" xfId="828"/>
    <cellStyle name="Output 2 5 4 2 2" xfId="2508"/>
    <cellStyle name="Output 2 5 4 2 2 2" xfId="8850"/>
    <cellStyle name="Output 2 5 4 2 2 3" xfId="6658"/>
    <cellStyle name="Output 2 5 4 2 2_4F" xfId="22837"/>
    <cellStyle name="Output 2 5 4 2 3" xfId="3883"/>
    <cellStyle name="Output 2 5 4 2 3 2" xfId="12320"/>
    <cellStyle name="Output 2 5 4 2 3_4F" xfId="22838"/>
    <cellStyle name="Output 2 5 4 2 4" xfId="11240"/>
    <cellStyle name="Output 2 5 4 2_4F" xfId="22836"/>
    <cellStyle name="Output 2 5 4 3" xfId="1102"/>
    <cellStyle name="Output 2 5 4 3 2" xfId="2774"/>
    <cellStyle name="Output 2 5 4 3 2 2" xfId="9116"/>
    <cellStyle name="Output 2 5 4 3 2 3" xfId="7377"/>
    <cellStyle name="Output 2 5 4 3 2_4F" xfId="22840"/>
    <cellStyle name="Output 2 5 4 3 3" xfId="4157"/>
    <cellStyle name="Output 2 5 4 3 3 2" xfId="10483"/>
    <cellStyle name="Output 2 5 4 3 3_4F" xfId="22841"/>
    <cellStyle name="Output 2 5 4 3 4" xfId="10287"/>
    <cellStyle name="Output 2 5 4 3_4F" xfId="22839"/>
    <cellStyle name="Output 2 5 4 4" xfId="1352"/>
    <cellStyle name="Output 2 5 4 4 2" xfId="3012"/>
    <cellStyle name="Output 2 5 4 4 2 2" xfId="9353"/>
    <cellStyle name="Output 2 5 4 4 2 3" xfId="12449"/>
    <cellStyle name="Output 2 5 4 4 2_4F" xfId="22843"/>
    <cellStyle name="Output 2 5 4 4 3" xfId="4407"/>
    <cellStyle name="Output 2 5 4 4 3 2" xfId="10253"/>
    <cellStyle name="Output 2 5 4 4 3_4F" xfId="22844"/>
    <cellStyle name="Output 2 5 4 4 4" xfId="12050"/>
    <cellStyle name="Output 2 5 4 4_4F" xfId="22842"/>
    <cellStyle name="Output 2 5 4 5" xfId="1607"/>
    <cellStyle name="Output 2 5 4 5 2" xfId="3259"/>
    <cellStyle name="Output 2 5 4 5 2 2" xfId="9600"/>
    <cellStyle name="Output 2 5 4 5 2 3" xfId="6823"/>
    <cellStyle name="Output 2 5 4 5 2_4F" xfId="22846"/>
    <cellStyle name="Output 2 5 4 5 3" xfId="4662"/>
    <cellStyle name="Output 2 5 4 5 3 2" xfId="11309"/>
    <cellStyle name="Output 2 5 4 5 3_4F" xfId="22847"/>
    <cellStyle name="Output 2 5 4 5 4" xfId="12584"/>
    <cellStyle name="Output 2 5 4 5_4F" xfId="22845"/>
    <cellStyle name="Output 2 5 4 6" xfId="1858"/>
    <cellStyle name="Output 2 5 4 6 2" xfId="3500"/>
    <cellStyle name="Output 2 5 4 6 2 2" xfId="9839"/>
    <cellStyle name="Output 2 5 4 6 2 3" xfId="9819"/>
    <cellStyle name="Output 2 5 4 6 2_4F" xfId="22849"/>
    <cellStyle name="Output 2 5 4 6 3" xfId="4913"/>
    <cellStyle name="Output 2 5 4 6 3 2" xfId="10168"/>
    <cellStyle name="Output 2 5 4 6 3_4F" xfId="22850"/>
    <cellStyle name="Output 2 5 4 6 4" xfId="7906"/>
    <cellStyle name="Output 2 5 4 6_4F" xfId="22848"/>
    <cellStyle name="Output 2 5 4 7" xfId="2251"/>
    <cellStyle name="Output 2 5 4 7 2" xfId="8596"/>
    <cellStyle name="Output 2 5 4 7 3" xfId="11016"/>
    <cellStyle name="Output 2 5 4 7_4F" xfId="22851"/>
    <cellStyle name="Output 2 5 4 8" xfId="3618"/>
    <cellStyle name="Output 2 5 4 8 2" xfId="6859"/>
    <cellStyle name="Output 2 5 4 8_4F" xfId="22852"/>
    <cellStyle name="Output 2 5 4 9" xfId="8053"/>
    <cellStyle name="Output 2 5 4_4F" xfId="22835"/>
    <cellStyle name="Output 2 5 5" xfId="605"/>
    <cellStyle name="Output 2 5 5 2" xfId="870"/>
    <cellStyle name="Output 2 5 5 2 2" xfId="2548"/>
    <cellStyle name="Output 2 5 5 2 2 2" xfId="8890"/>
    <cellStyle name="Output 2 5 5 2 2 3" xfId="10612"/>
    <cellStyle name="Output 2 5 5 2 2_4F" xfId="22855"/>
    <cellStyle name="Output 2 5 5 2 3" xfId="3925"/>
    <cellStyle name="Output 2 5 5 2 3 2" xfId="7333"/>
    <cellStyle name="Output 2 5 5 2 3_4F" xfId="22856"/>
    <cellStyle name="Output 2 5 5 2 4" xfId="10190"/>
    <cellStyle name="Output 2 5 5 2_4F" xfId="22854"/>
    <cellStyle name="Output 2 5 5 3" xfId="1144"/>
    <cellStyle name="Output 2 5 5 3 2" xfId="2813"/>
    <cellStyle name="Output 2 5 5 3 2 2" xfId="9155"/>
    <cellStyle name="Output 2 5 5 3 2 3" xfId="8102"/>
    <cellStyle name="Output 2 5 5 3 2_4F" xfId="22858"/>
    <cellStyle name="Output 2 5 5 3 3" xfId="4199"/>
    <cellStyle name="Output 2 5 5 3 3 2" xfId="12593"/>
    <cellStyle name="Output 2 5 5 3 3_4F" xfId="22859"/>
    <cellStyle name="Output 2 5 5 3 4" xfId="7300"/>
    <cellStyle name="Output 2 5 5 3_4F" xfId="22857"/>
    <cellStyle name="Output 2 5 5 4" xfId="1394"/>
    <cellStyle name="Output 2 5 5 4 2" xfId="3051"/>
    <cellStyle name="Output 2 5 5 4 2 2" xfId="9392"/>
    <cellStyle name="Output 2 5 5 4 2 3" xfId="12575"/>
    <cellStyle name="Output 2 5 5 4 2_4F" xfId="22861"/>
    <cellStyle name="Output 2 5 5 4 3" xfId="4449"/>
    <cellStyle name="Output 2 5 5 4 3 2" xfId="11719"/>
    <cellStyle name="Output 2 5 5 4 3_4F" xfId="22862"/>
    <cellStyle name="Output 2 5 5 4 4" xfId="6990"/>
    <cellStyle name="Output 2 5 5 4_4F" xfId="22860"/>
    <cellStyle name="Output 2 5 5 5" xfId="1649"/>
    <cellStyle name="Output 2 5 5 5 2" xfId="3297"/>
    <cellStyle name="Output 2 5 5 5 2 2" xfId="9638"/>
    <cellStyle name="Output 2 5 5 5 2 3" xfId="8181"/>
    <cellStyle name="Output 2 5 5 5 2_4F" xfId="22864"/>
    <cellStyle name="Output 2 5 5 5 3" xfId="4704"/>
    <cellStyle name="Output 2 5 5 5 3 2" xfId="8012"/>
    <cellStyle name="Output 2 5 5 5 3_4F" xfId="22865"/>
    <cellStyle name="Output 2 5 5 5 4" xfId="12012"/>
    <cellStyle name="Output 2 5 5 5_4F" xfId="22863"/>
    <cellStyle name="Output 2 5 5 6" xfId="1900"/>
    <cellStyle name="Output 2 5 5 6 2" xfId="3541"/>
    <cellStyle name="Output 2 5 5 6 2 2" xfId="9879"/>
    <cellStyle name="Output 2 5 5 6 2 3" xfId="7451"/>
    <cellStyle name="Output 2 5 5 6 2_4F" xfId="22867"/>
    <cellStyle name="Output 2 5 5 6 3" xfId="4955"/>
    <cellStyle name="Output 2 5 5 6 3 2" xfId="12640"/>
    <cellStyle name="Output 2 5 5 6 3_4F" xfId="22868"/>
    <cellStyle name="Output 2 5 5 6 4" xfId="12561"/>
    <cellStyle name="Output 2 5 5 6_4F" xfId="22866"/>
    <cellStyle name="Output 2 5 5 7" xfId="2292"/>
    <cellStyle name="Output 2 5 5 7 2" xfId="8636"/>
    <cellStyle name="Output 2 5 5 7 3" xfId="7627"/>
    <cellStyle name="Output 2 5 5 7_4F" xfId="22869"/>
    <cellStyle name="Output 2 5 5 8" xfId="3660"/>
    <cellStyle name="Output 2 5 5 8 2" xfId="10305"/>
    <cellStyle name="Output 2 5 5 8_4F" xfId="22870"/>
    <cellStyle name="Output 2 5 5 9" xfId="10786"/>
    <cellStyle name="Output 2 5 5_4F" xfId="22853"/>
    <cellStyle name="Output 2 5 6" xfId="421"/>
    <cellStyle name="Output 2 5 6 2" xfId="2112"/>
    <cellStyle name="Output 2 5 6 2 2" xfId="8458"/>
    <cellStyle name="Output 2 5 6 2 3" xfId="8026"/>
    <cellStyle name="Output 2 5 6 2_4F" xfId="22872"/>
    <cellStyle name="Output 2 5 6 3" xfId="3034"/>
    <cellStyle name="Output 2 5 6 3 2" xfId="6606"/>
    <cellStyle name="Output 2 5 6 3_4F" xfId="22873"/>
    <cellStyle name="Output 2 5 6 4" xfId="10201"/>
    <cellStyle name="Output 2 5 6_4F" xfId="22871"/>
    <cellStyle name="Output 2 5 7" xfId="685"/>
    <cellStyle name="Output 2 5 7 2" xfId="2369"/>
    <cellStyle name="Output 2 5 7 2 2" xfId="8713"/>
    <cellStyle name="Output 2 5 7 2 3" xfId="10171"/>
    <cellStyle name="Output 2 5 7 2_4F" xfId="22875"/>
    <cellStyle name="Output 2 5 7 3" xfId="3740"/>
    <cellStyle name="Output 2 5 7 3 2" xfId="11420"/>
    <cellStyle name="Output 2 5 7 3_4F" xfId="22876"/>
    <cellStyle name="Output 2 5 7 4" xfId="12210"/>
    <cellStyle name="Output 2 5 7_4F" xfId="22874"/>
    <cellStyle name="Output 2 5 8" xfId="959"/>
    <cellStyle name="Output 2 5 8 2" xfId="2634"/>
    <cellStyle name="Output 2 5 8 2 2" xfId="8976"/>
    <cellStyle name="Output 2 5 8 2 3" xfId="10343"/>
    <cellStyle name="Output 2 5 8 2_4F" xfId="22878"/>
    <cellStyle name="Output 2 5 8 3" xfId="4014"/>
    <cellStyle name="Output 2 5 8 3 2" xfId="10114"/>
    <cellStyle name="Output 2 5 8 3_4F" xfId="22879"/>
    <cellStyle name="Output 2 5 8 4" xfId="11466"/>
    <cellStyle name="Output 2 5 8_4F" xfId="22877"/>
    <cellStyle name="Output 2 5 9" xfId="1209"/>
    <cellStyle name="Output 2 5 9 2" xfId="2875"/>
    <cellStyle name="Output 2 5 9 2 2" xfId="9217"/>
    <cellStyle name="Output 2 5 9 2 3" xfId="6927"/>
    <cellStyle name="Output 2 5 9 2_4F" xfId="22881"/>
    <cellStyle name="Output 2 5 9 3" xfId="4264"/>
    <cellStyle name="Output 2 5 9 3 2" xfId="11185"/>
    <cellStyle name="Output 2 5 9 3_4F" xfId="22882"/>
    <cellStyle name="Output 2 5 9 4" xfId="11418"/>
    <cellStyle name="Output 2 5 9_4F" xfId="22880"/>
    <cellStyle name="Output 2 5_4F" xfId="22789"/>
    <cellStyle name="Output 2 6" xfId="294"/>
    <cellStyle name="Output 2 6 10" xfId="1462"/>
    <cellStyle name="Output 2 6 10 2" xfId="3118"/>
    <cellStyle name="Output 2 6 10 2 2" xfId="9459"/>
    <cellStyle name="Output 2 6 10 2 3" xfId="11419"/>
    <cellStyle name="Output 2 6 10 2_4F" xfId="22885"/>
    <cellStyle name="Output 2 6 10 3" xfId="4517"/>
    <cellStyle name="Output 2 6 10 3 2" xfId="12260"/>
    <cellStyle name="Output 2 6 10 3_4F" xfId="22886"/>
    <cellStyle name="Output 2 6 10 4" xfId="7779"/>
    <cellStyle name="Output 2 6 10_4F" xfId="22884"/>
    <cellStyle name="Output 2 6 11" xfId="1713"/>
    <cellStyle name="Output 2 6 11 2" xfId="3359"/>
    <cellStyle name="Output 2 6 11 2 2" xfId="9699"/>
    <cellStyle name="Output 2 6 11 2 3" xfId="11070"/>
    <cellStyle name="Output 2 6 11 2_4F" xfId="22888"/>
    <cellStyle name="Output 2 6 11 3" xfId="4768"/>
    <cellStyle name="Output 2 6 11 3 2" xfId="7952"/>
    <cellStyle name="Output 2 6 11 3_4F" xfId="22889"/>
    <cellStyle name="Output 2 6 11 4" xfId="11580"/>
    <cellStyle name="Output 2 6 11_4F" xfId="22887"/>
    <cellStyle name="Output 2 6 12" xfId="1992"/>
    <cellStyle name="Output 2 6 12 2" xfId="8340"/>
    <cellStyle name="Output 2 6 12 3" xfId="10024"/>
    <cellStyle name="Output 2 6 12_4F" xfId="22890"/>
    <cellStyle name="Output 2 6 13" xfId="2169"/>
    <cellStyle name="Output 2 6 13 2" xfId="7590"/>
    <cellStyle name="Output 2 6 13_4F" xfId="22891"/>
    <cellStyle name="Output 2 6 14" xfId="11557"/>
    <cellStyle name="Output 2 6 15" xfId="22892"/>
    <cellStyle name="Output 2 6 2" xfId="473"/>
    <cellStyle name="Output 2 6 2 2" xfId="738"/>
    <cellStyle name="Output 2 6 2 2 2" xfId="2420"/>
    <cellStyle name="Output 2 6 2 2 2 2" xfId="8763"/>
    <cellStyle name="Output 2 6 2 2 2 3" xfId="6975"/>
    <cellStyle name="Output 2 6 2 2 2_4F" xfId="22895"/>
    <cellStyle name="Output 2 6 2 2 3" xfId="3793"/>
    <cellStyle name="Output 2 6 2 2 3 2" xfId="12419"/>
    <cellStyle name="Output 2 6 2 2 3_4F" xfId="22896"/>
    <cellStyle name="Output 2 6 2 2 4" xfId="6842"/>
    <cellStyle name="Output 2 6 2 2_4F" xfId="22894"/>
    <cellStyle name="Output 2 6 2 3" xfId="1012"/>
    <cellStyle name="Output 2 6 2 3 2" xfId="2685"/>
    <cellStyle name="Output 2 6 2 3 2 2" xfId="9027"/>
    <cellStyle name="Output 2 6 2 3 2 3" xfId="10370"/>
    <cellStyle name="Output 2 6 2 3 2_4F" xfId="22898"/>
    <cellStyle name="Output 2 6 2 3 3" xfId="4067"/>
    <cellStyle name="Output 2 6 2 3 3 2" xfId="9925"/>
    <cellStyle name="Output 2 6 2 3 3_4F" xfId="22899"/>
    <cellStyle name="Output 2 6 2 3 4" xfId="7489"/>
    <cellStyle name="Output 2 6 2 3_4F" xfId="22897"/>
    <cellStyle name="Output 2 6 2 4" xfId="1262"/>
    <cellStyle name="Output 2 6 2 4 2" xfId="2925"/>
    <cellStyle name="Output 2 6 2 4 2 2" xfId="9267"/>
    <cellStyle name="Output 2 6 2 4 2 3" xfId="11181"/>
    <cellStyle name="Output 2 6 2 4 2_4F" xfId="22901"/>
    <cellStyle name="Output 2 6 2 4 3" xfId="4317"/>
    <cellStyle name="Output 2 6 2 4 3 2" xfId="11222"/>
    <cellStyle name="Output 2 6 2 4 3_4F" xfId="22902"/>
    <cellStyle name="Output 2 6 2 4 4" xfId="11783"/>
    <cellStyle name="Output 2 6 2 4_4F" xfId="22900"/>
    <cellStyle name="Output 2 6 2 5" xfId="1517"/>
    <cellStyle name="Output 2 6 2 5 2" xfId="3171"/>
    <cellStyle name="Output 2 6 2 5 2 2" xfId="9512"/>
    <cellStyle name="Output 2 6 2 5 2 3" xfId="11784"/>
    <cellStyle name="Output 2 6 2 5 2_4F" xfId="22904"/>
    <cellStyle name="Output 2 6 2 5 3" xfId="4572"/>
    <cellStyle name="Output 2 6 2 5 3 2" xfId="7111"/>
    <cellStyle name="Output 2 6 2 5 3_4F" xfId="22905"/>
    <cellStyle name="Output 2 6 2 5 4" xfId="12328"/>
    <cellStyle name="Output 2 6 2 5_4F" xfId="22903"/>
    <cellStyle name="Output 2 6 2 6" xfId="1768"/>
    <cellStyle name="Output 2 6 2 6 2" xfId="3412"/>
    <cellStyle name="Output 2 6 2 6 2 2" xfId="9752"/>
    <cellStyle name="Output 2 6 2 6 2 3" xfId="10977"/>
    <cellStyle name="Output 2 6 2 6 2_4F" xfId="22907"/>
    <cellStyle name="Output 2 6 2 6 3" xfId="4823"/>
    <cellStyle name="Output 2 6 2 6 3 2" xfId="7094"/>
    <cellStyle name="Output 2 6 2 6 3_4F" xfId="22908"/>
    <cellStyle name="Output 2 6 2 6 4" xfId="11649"/>
    <cellStyle name="Output 2 6 2 6_4F" xfId="22906"/>
    <cellStyle name="Output 2 6 2 7" xfId="2163"/>
    <cellStyle name="Output 2 6 2 7 2" xfId="8509"/>
    <cellStyle name="Output 2 6 2 7 3" xfId="7910"/>
    <cellStyle name="Output 2 6 2 7_4F" xfId="22909"/>
    <cellStyle name="Output 2 6 2 8" xfId="1921"/>
    <cellStyle name="Output 2 6 2 8 2" xfId="12276"/>
    <cellStyle name="Output 2 6 2 8_4F" xfId="22910"/>
    <cellStyle name="Output 2 6 2 9" xfId="6624"/>
    <cellStyle name="Output 2 6 2_4F" xfId="22893"/>
    <cellStyle name="Output 2 6 3" xfId="517"/>
    <cellStyle name="Output 2 6 3 2" xfId="782"/>
    <cellStyle name="Output 2 6 3 2 2" xfId="2463"/>
    <cellStyle name="Output 2 6 3 2 2 2" xfId="8806"/>
    <cellStyle name="Output 2 6 3 2 2 3" xfId="7423"/>
    <cellStyle name="Output 2 6 3 2 2_4F" xfId="22913"/>
    <cellStyle name="Output 2 6 3 2 3" xfId="3837"/>
    <cellStyle name="Output 2 6 3 2 3 2" xfId="11792"/>
    <cellStyle name="Output 2 6 3 2 3_4F" xfId="22914"/>
    <cellStyle name="Output 2 6 3 2 4" xfId="7268"/>
    <cellStyle name="Output 2 6 3 2_4F" xfId="22912"/>
    <cellStyle name="Output 2 6 3 3" xfId="1056"/>
    <cellStyle name="Output 2 6 3 3 2" xfId="2729"/>
    <cellStyle name="Output 2 6 3 3 2 2" xfId="9071"/>
    <cellStyle name="Output 2 6 3 3 2 3" xfId="7774"/>
    <cellStyle name="Output 2 6 3 3 2_4F" xfId="22916"/>
    <cellStyle name="Output 2 6 3 3 3" xfId="4111"/>
    <cellStyle name="Output 2 6 3 3 3 2" xfId="7380"/>
    <cellStyle name="Output 2 6 3 3 3_4F" xfId="22917"/>
    <cellStyle name="Output 2 6 3 3 4" xfId="11136"/>
    <cellStyle name="Output 2 6 3 3_4F" xfId="22915"/>
    <cellStyle name="Output 2 6 3 4" xfId="1306"/>
    <cellStyle name="Output 2 6 3 4 2" xfId="2968"/>
    <cellStyle name="Output 2 6 3 4 2 2" xfId="9309"/>
    <cellStyle name="Output 2 6 3 4 2 3" xfId="10906"/>
    <cellStyle name="Output 2 6 3 4 2_4F" xfId="22919"/>
    <cellStyle name="Output 2 6 3 4 3" xfId="4361"/>
    <cellStyle name="Output 2 6 3 4 3 2" xfId="6766"/>
    <cellStyle name="Output 2 6 3 4 3_4F" xfId="22920"/>
    <cellStyle name="Output 2 6 3 4 4" xfId="10510"/>
    <cellStyle name="Output 2 6 3 4_4F" xfId="22918"/>
    <cellStyle name="Output 2 6 3 5" xfId="1561"/>
    <cellStyle name="Output 2 6 3 5 2" xfId="3214"/>
    <cellStyle name="Output 2 6 3 5 2 2" xfId="9555"/>
    <cellStyle name="Output 2 6 3 5 2 3" xfId="6555"/>
    <cellStyle name="Output 2 6 3 5 2_4F" xfId="22922"/>
    <cellStyle name="Output 2 6 3 5 3" xfId="4616"/>
    <cellStyle name="Output 2 6 3 5 3 2" xfId="11763"/>
    <cellStyle name="Output 2 6 3 5 3_4F" xfId="22923"/>
    <cellStyle name="Output 2 6 3 5 4" xfId="7577"/>
    <cellStyle name="Output 2 6 3 5_4F" xfId="22921"/>
    <cellStyle name="Output 2 6 3 6" xfId="1812"/>
    <cellStyle name="Output 2 6 3 6 2" xfId="3455"/>
    <cellStyle name="Output 2 6 3 6 2 2" xfId="9795"/>
    <cellStyle name="Output 2 6 3 6 2 3" xfId="10957"/>
    <cellStyle name="Output 2 6 3 6 2_4F" xfId="22925"/>
    <cellStyle name="Output 2 6 3 6 3" xfId="4867"/>
    <cellStyle name="Output 2 6 3 6 3 2" xfId="8305"/>
    <cellStyle name="Output 2 6 3 6 3_4F" xfId="22926"/>
    <cellStyle name="Output 2 6 3 6 4" xfId="10774"/>
    <cellStyle name="Output 2 6 3 6_4F" xfId="22924"/>
    <cellStyle name="Output 2 6 3 7" xfId="2205"/>
    <cellStyle name="Output 2 6 3 7 2" xfId="8551"/>
    <cellStyle name="Output 2 6 3 7 3" xfId="9093"/>
    <cellStyle name="Output 2 6 3 7_4F" xfId="22927"/>
    <cellStyle name="Output 2 6 3 8" xfId="3572"/>
    <cellStyle name="Output 2 6 3 8 2" xfId="8066"/>
    <cellStyle name="Output 2 6 3 8_4F" xfId="22928"/>
    <cellStyle name="Output 2 6 3 9" xfId="12631"/>
    <cellStyle name="Output 2 6 3_4F" xfId="22911"/>
    <cellStyle name="Output 2 6 4" xfId="561"/>
    <cellStyle name="Output 2 6 4 2" xfId="826"/>
    <cellStyle name="Output 2 6 4 2 2" xfId="2506"/>
    <cellStyle name="Output 2 6 4 2 2 2" xfId="8848"/>
    <cellStyle name="Output 2 6 4 2 2 3" xfId="11500"/>
    <cellStyle name="Output 2 6 4 2 2_4F" xfId="22931"/>
    <cellStyle name="Output 2 6 4 2 3" xfId="3881"/>
    <cellStyle name="Output 2 6 4 2 3 2" xfId="12562"/>
    <cellStyle name="Output 2 6 4 2 3_4F" xfId="22932"/>
    <cellStyle name="Output 2 6 4 2 4" xfId="10668"/>
    <cellStyle name="Output 2 6 4 2_4F" xfId="22930"/>
    <cellStyle name="Output 2 6 4 3" xfId="1100"/>
    <cellStyle name="Output 2 6 4 3 2" xfId="2772"/>
    <cellStyle name="Output 2 6 4 3 2 2" xfId="9114"/>
    <cellStyle name="Output 2 6 4 3 2 3" xfId="12410"/>
    <cellStyle name="Output 2 6 4 3 2_4F" xfId="22934"/>
    <cellStyle name="Output 2 6 4 3 3" xfId="4155"/>
    <cellStyle name="Output 2 6 4 3 3 2" xfId="6757"/>
    <cellStyle name="Output 2 6 4 3 3_4F" xfId="22935"/>
    <cellStyle name="Output 2 6 4 3 4" xfId="7078"/>
    <cellStyle name="Output 2 6 4 3_4F" xfId="22933"/>
    <cellStyle name="Output 2 6 4 4" xfId="1350"/>
    <cellStyle name="Output 2 6 4 4 2" xfId="3010"/>
    <cellStyle name="Output 2 6 4 4 2 2" xfId="9351"/>
    <cellStyle name="Output 2 6 4 4 2 3" xfId="11246"/>
    <cellStyle name="Output 2 6 4 4 2_4F" xfId="22937"/>
    <cellStyle name="Output 2 6 4 4 3" xfId="4405"/>
    <cellStyle name="Output 2 6 4 4 3 2" xfId="7272"/>
    <cellStyle name="Output 2 6 4 4 3_4F" xfId="22938"/>
    <cellStyle name="Output 2 6 4 4 4" xfId="6819"/>
    <cellStyle name="Output 2 6 4 4_4F" xfId="22936"/>
    <cellStyle name="Output 2 6 4 5" xfId="1605"/>
    <cellStyle name="Output 2 6 4 5 2" xfId="3257"/>
    <cellStyle name="Output 2 6 4 5 2 2" xfId="9598"/>
    <cellStyle name="Output 2 6 4 5 2 3" xfId="7112"/>
    <cellStyle name="Output 2 6 4 5 2_4F" xfId="22940"/>
    <cellStyle name="Output 2 6 4 5 3" xfId="4660"/>
    <cellStyle name="Output 2 6 4 5 3 2" xfId="10656"/>
    <cellStyle name="Output 2 6 4 5 3_4F" xfId="22941"/>
    <cellStyle name="Output 2 6 4 5 4" xfId="11330"/>
    <cellStyle name="Output 2 6 4 5_4F" xfId="22939"/>
    <cellStyle name="Output 2 6 4 6" xfId="1856"/>
    <cellStyle name="Output 2 6 4 6 2" xfId="3498"/>
    <cellStyle name="Output 2 6 4 6 2 2" xfId="9837"/>
    <cellStyle name="Output 2 6 4 6 2 3" xfId="11215"/>
    <cellStyle name="Output 2 6 4 6 2_4F" xfId="22943"/>
    <cellStyle name="Output 2 6 4 6 3" xfId="4911"/>
    <cellStyle name="Output 2 6 4 6 3 2" xfId="11914"/>
    <cellStyle name="Output 2 6 4 6 3_4F" xfId="22944"/>
    <cellStyle name="Output 2 6 4 6 4" xfId="7864"/>
    <cellStyle name="Output 2 6 4 6_4F" xfId="22942"/>
    <cellStyle name="Output 2 6 4 7" xfId="2249"/>
    <cellStyle name="Output 2 6 4 7 2" xfId="8594"/>
    <cellStyle name="Output 2 6 4 7 3" xfId="7497"/>
    <cellStyle name="Output 2 6 4 7_4F" xfId="22945"/>
    <cellStyle name="Output 2 6 4 8" xfId="3616"/>
    <cellStyle name="Output 2 6 4 8 2" xfId="11435"/>
    <cellStyle name="Output 2 6 4 8_4F" xfId="22946"/>
    <cellStyle name="Output 2 6 4 9" xfId="6778"/>
    <cellStyle name="Output 2 6 4_4F" xfId="22929"/>
    <cellStyle name="Output 2 6 5" xfId="603"/>
    <cellStyle name="Output 2 6 5 2" xfId="868"/>
    <cellStyle name="Output 2 6 5 2 2" xfId="2546"/>
    <cellStyle name="Output 2 6 5 2 2 2" xfId="8888"/>
    <cellStyle name="Output 2 6 5 2 2 3" xfId="11620"/>
    <cellStyle name="Output 2 6 5 2 2_4F" xfId="22949"/>
    <cellStyle name="Output 2 6 5 2 3" xfId="3923"/>
    <cellStyle name="Output 2 6 5 2 3 2" xfId="8693"/>
    <cellStyle name="Output 2 6 5 2 3_4F" xfId="22950"/>
    <cellStyle name="Output 2 6 5 2 4" xfId="8089"/>
    <cellStyle name="Output 2 6 5 2_4F" xfId="22948"/>
    <cellStyle name="Output 2 6 5 3" xfId="1142"/>
    <cellStyle name="Output 2 6 5 3 2" xfId="2811"/>
    <cellStyle name="Output 2 6 5 3 2 2" xfId="9153"/>
    <cellStyle name="Output 2 6 5 3 2 3" xfId="12226"/>
    <cellStyle name="Output 2 6 5 3 2_4F" xfId="22952"/>
    <cellStyle name="Output 2 6 5 3 3" xfId="4197"/>
    <cellStyle name="Output 2 6 5 3 3 2" xfId="11339"/>
    <cellStyle name="Output 2 6 5 3 3_4F" xfId="22953"/>
    <cellStyle name="Output 2 6 5 3 4" xfId="12558"/>
    <cellStyle name="Output 2 6 5 3_4F" xfId="22951"/>
    <cellStyle name="Output 2 6 5 4" xfId="1392"/>
    <cellStyle name="Output 2 6 5 4 2" xfId="3049"/>
    <cellStyle name="Output 2 6 5 4 2 2" xfId="9390"/>
    <cellStyle name="Output 2 6 5 4 2 3" xfId="11321"/>
    <cellStyle name="Output 2 6 5 4 2_4F" xfId="22955"/>
    <cellStyle name="Output 2 6 5 4 3" xfId="4447"/>
    <cellStyle name="Output 2 6 5 4 3 2" xfId="8230"/>
    <cellStyle name="Output 2 6 5 4 3_4F" xfId="22956"/>
    <cellStyle name="Output 2 6 5 4 4" xfId="11713"/>
    <cellStyle name="Output 2 6 5 4_4F" xfId="22954"/>
    <cellStyle name="Output 2 6 5 5" xfId="1647"/>
    <cellStyle name="Output 2 6 5 5 2" xfId="3295"/>
    <cellStyle name="Output 2 6 5 5 2 2" xfId="9636"/>
    <cellStyle name="Output 2 6 5 5 2 3" xfId="8260"/>
    <cellStyle name="Output 2 6 5 5 2_4F" xfId="22958"/>
    <cellStyle name="Output 2 6 5 5 3" xfId="4702"/>
    <cellStyle name="Output 2 6 5 5 3 2" xfId="10833"/>
    <cellStyle name="Output 2 6 5 5 3_4F" xfId="22959"/>
    <cellStyle name="Output 2 6 5 5 4" xfId="6958"/>
    <cellStyle name="Output 2 6 5 5_4F" xfId="22957"/>
    <cellStyle name="Output 2 6 5 6" xfId="1898"/>
    <cellStyle name="Output 2 6 5 6 2" xfId="3539"/>
    <cellStyle name="Output 2 6 5 6 2 2" xfId="9877"/>
    <cellStyle name="Output 2 6 5 6 2 3" xfId="10134"/>
    <cellStyle name="Output 2 6 5 6 2_4F" xfId="22961"/>
    <cellStyle name="Output 2 6 5 6 3" xfId="4953"/>
    <cellStyle name="Output 2 6 5 6 3 2" xfId="7936"/>
    <cellStyle name="Output 2 6 5 6 3_4F" xfId="22962"/>
    <cellStyle name="Output 2 6 5 6 4" xfId="11307"/>
    <cellStyle name="Output 2 6 5 6_4F" xfId="22960"/>
    <cellStyle name="Output 2 6 5 7" xfId="2290"/>
    <cellStyle name="Output 2 6 5 7 2" xfId="8634"/>
    <cellStyle name="Output 2 6 5 7 3" xfId="12530"/>
    <cellStyle name="Output 2 6 5 7_4F" xfId="22963"/>
    <cellStyle name="Output 2 6 5 8" xfId="3658"/>
    <cellStyle name="Output 2 6 5 8 2" xfId="7066"/>
    <cellStyle name="Output 2 6 5 8_4F" xfId="22964"/>
    <cellStyle name="Output 2 6 5 9" xfId="8159"/>
    <cellStyle name="Output 2 6 5_4F" xfId="22947"/>
    <cellStyle name="Output 2 6 6" xfId="419"/>
    <cellStyle name="Output 2 6 6 2" xfId="2110"/>
    <cellStyle name="Output 2 6 6 2 2" xfId="8456"/>
    <cellStyle name="Output 2 6 6 2 3" xfId="12030"/>
    <cellStyle name="Output 2 6 6 2_4F" xfId="22966"/>
    <cellStyle name="Output 2 6 6 3" xfId="3522"/>
    <cellStyle name="Output 2 6 6 3 2" xfId="7194"/>
    <cellStyle name="Output 2 6 6 3_4F" xfId="22967"/>
    <cellStyle name="Output 2 6 6 4" xfId="7849"/>
    <cellStyle name="Output 2 6 6_4F" xfId="22965"/>
    <cellStyle name="Output 2 6 7" xfId="683"/>
    <cellStyle name="Output 2 6 7 2" xfId="2367"/>
    <cellStyle name="Output 2 6 7 2 2" xfId="8711"/>
    <cellStyle name="Output 2 6 7 2 3" xfId="10278"/>
    <cellStyle name="Output 2 6 7 2_4F" xfId="22969"/>
    <cellStyle name="Output 2 6 7 3" xfId="3738"/>
    <cellStyle name="Output 2 6 7 3 2" xfId="11689"/>
    <cellStyle name="Output 2 6 7 3_4F" xfId="22970"/>
    <cellStyle name="Output 2 6 7 4" xfId="10414"/>
    <cellStyle name="Output 2 6 7_4F" xfId="22968"/>
    <cellStyle name="Output 2 6 8" xfId="957"/>
    <cellStyle name="Output 2 6 8 2" xfId="2632"/>
    <cellStyle name="Output 2 6 8 2 2" xfId="8974"/>
    <cellStyle name="Output 2 6 8 2 3" xfId="10623"/>
    <cellStyle name="Output 2 6 8 2_4F" xfId="22972"/>
    <cellStyle name="Output 2 6 8 3" xfId="4012"/>
    <cellStyle name="Output 2 6 8 3 2" xfId="10236"/>
    <cellStyle name="Output 2 6 8 3_4F" xfId="22973"/>
    <cellStyle name="Output 2 6 8 4" xfId="8142"/>
    <cellStyle name="Output 2 6 8_4F" xfId="22971"/>
    <cellStyle name="Output 2 6 9" xfId="1207"/>
    <cellStyle name="Output 2 6 9 2" xfId="2873"/>
    <cellStyle name="Output 2 6 9 2 2" xfId="9215"/>
    <cellStyle name="Output 2 6 9 2 3" xfId="10161"/>
    <cellStyle name="Output 2 6 9 2_4F" xfId="22975"/>
    <cellStyle name="Output 2 6 9 3" xfId="4262"/>
    <cellStyle name="Output 2 6 9 3 2" xfId="6946"/>
    <cellStyle name="Output 2 6 9 3_4F" xfId="22976"/>
    <cellStyle name="Output 2 6 9 4" xfId="7636"/>
    <cellStyle name="Output 2 6 9_4F" xfId="22974"/>
    <cellStyle name="Output 2 6_4F" xfId="22883"/>
    <cellStyle name="Output 2 7" xfId="266"/>
    <cellStyle name="Output 2 7 10" xfId="1439"/>
    <cellStyle name="Output 2 7 10 2" xfId="3095"/>
    <cellStyle name="Output 2 7 10 2 2" xfId="9436"/>
    <cellStyle name="Output 2 7 10 2 3" xfId="9541"/>
    <cellStyle name="Output 2 7 10 2_4F" xfId="22979"/>
    <cellStyle name="Output 2 7 10 3" xfId="4494"/>
    <cellStyle name="Output 2 7 10 3 2" xfId="11290"/>
    <cellStyle name="Output 2 7 10 3_4F" xfId="22980"/>
    <cellStyle name="Output 2 7 10 4" xfId="12539"/>
    <cellStyle name="Output 2 7 10_4F" xfId="22978"/>
    <cellStyle name="Output 2 7 11" xfId="1690"/>
    <cellStyle name="Output 2 7 11 2" xfId="3338"/>
    <cellStyle name="Output 2 7 11 2 2" xfId="9679"/>
    <cellStyle name="Output 2 7 11 2 3" xfId="8276"/>
    <cellStyle name="Output 2 7 11 2_4F" xfId="22982"/>
    <cellStyle name="Output 2 7 11 3" xfId="4745"/>
    <cellStyle name="Output 2 7 11 3 2" xfId="12120"/>
    <cellStyle name="Output 2 7 11 3_4F" xfId="22983"/>
    <cellStyle name="Output 2 7 11 4" xfId="7728"/>
    <cellStyle name="Output 2 7 11_4F" xfId="22981"/>
    <cellStyle name="Output 2 7 12" xfId="1966"/>
    <cellStyle name="Output 2 7 12 2" xfId="8314"/>
    <cellStyle name="Output 2 7 12 3" xfId="10068"/>
    <cellStyle name="Output 2 7 12_4F" xfId="22984"/>
    <cellStyle name="Output 2 7 13" xfId="2917"/>
    <cellStyle name="Output 2 7 13 2" xfId="10662"/>
    <cellStyle name="Output 2 7 13_4F" xfId="22985"/>
    <cellStyle name="Output 2 7 14" xfId="9010"/>
    <cellStyle name="Output 2 7 15" xfId="22986"/>
    <cellStyle name="Output 2 7 2" xfId="449"/>
    <cellStyle name="Output 2 7 2 2" xfId="714"/>
    <cellStyle name="Output 2 7 2 2 2" xfId="2397"/>
    <cellStyle name="Output 2 7 2 2 2 2" xfId="8741"/>
    <cellStyle name="Output 2 7 2 2 2 3" xfId="7240"/>
    <cellStyle name="Output 2 7 2 2 2_4F" xfId="22989"/>
    <cellStyle name="Output 2 7 2 2 3" xfId="3769"/>
    <cellStyle name="Output 2 7 2 2 3 2" xfId="12515"/>
    <cellStyle name="Output 2 7 2 2 3_4F" xfId="22990"/>
    <cellStyle name="Output 2 7 2 2 4" xfId="10968"/>
    <cellStyle name="Output 2 7 2 2_4F" xfId="22988"/>
    <cellStyle name="Output 2 7 2 3" xfId="988"/>
    <cellStyle name="Output 2 7 2 3 2" xfId="2662"/>
    <cellStyle name="Output 2 7 2 3 2 2" xfId="9004"/>
    <cellStyle name="Output 2 7 2 3 2 3" xfId="7164"/>
    <cellStyle name="Output 2 7 2 3 2_4F" xfId="22992"/>
    <cellStyle name="Output 2 7 2 3 3" xfId="4043"/>
    <cellStyle name="Output 2 7 2 3 3 2" xfId="12181"/>
    <cellStyle name="Output 2 7 2 3 3_4F" xfId="22993"/>
    <cellStyle name="Output 2 7 2 3 4" xfId="6566"/>
    <cellStyle name="Output 2 7 2 3_4F" xfId="22991"/>
    <cellStyle name="Output 2 7 2 4" xfId="1238"/>
    <cellStyle name="Output 2 7 2 4 2" xfId="2903"/>
    <cellStyle name="Output 2 7 2 4 2 2" xfId="9245"/>
    <cellStyle name="Output 2 7 2 4 2 3" xfId="10885"/>
    <cellStyle name="Output 2 7 2 4 2_4F" xfId="22995"/>
    <cellStyle name="Output 2 7 2 4 3" xfId="4293"/>
    <cellStyle name="Output 2 7 2 4 3 2" xfId="6758"/>
    <cellStyle name="Output 2 7 2 4 3_4F" xfId="22996"/>
    <cellStyle name="Output 2 7 2 4 4" xfId="12313"/>
    <cellStyle name="Output 2 7 2 4_4F" xfId="22994"/>
    <cellStyle name="Output 2 7 2 5" xfId="1493"/>
    <cellStyle name="Output 2 7 2 5 2" xfId="3149"/>
    <cellStyle name="Output 2 7 2 5 2 2" xfId="9490"/>
    <cellStyle name="Output 2 7 2 5 2 3" xfId="10752"/>
    <cellStyle name="Output 2 7 2 5 2_4F" xfId="22998"/>
    <cellStyle name="Output 2 7 2 5 3" xfId="4548"/>
    <cellStyle name="Output 2 7 2 5 3 2" xfId="8076"/>
    <cellStyle name="Output 2 7 2 5 3_4F" xfId="22999"/>
    <cellStyle name="Output 2 7 2 5 4" xfId="11259"/>
    <cellStyle name="Output 2 7 2 5_4F" xfId="22997"/>
    <cellStyle name="Output 2 7 2 6" xfId="1744"/>
    <cellStyle name="Output 2 7 2 6 2" xfId="3390"/>
    <cellStyle name="Output 2 7 2 6 2 2" xfId="9730"/>
    <cellStyle name="Output 2 7 2 6 2 3" xfId="10776"/>
    <cellStyle name="Output 2 7 2 6 2_4F" xfId="23001"/>
    <cellStyle name="Output 2 7 2 6 3" xfId="4799"/>
    <cellStyle name="Output 2 7 2 6 3 2" xfId="11995"/>
    <cellStyle name="Output 2 7 2 6 3_4F" xfId="23002"/>
    <cellStyle name="Output 2 7 2 6 4" xfId="10102"/>
    <cellStyle name="Output 2 7 2 6_4F" xfId="23000"/>
    <cellStyle name="Output 2 7 2 7" xfId="2140"/>
    <cellStyle name="Output 2 7 2 7 2" xfId="8486"/>
    <cellStyle name="Output 2 7 2 7 3" xfId="12421"/>
    <cellStyle name="Output 2 7 2 7_4F" xfId="23003"/>
    <cellStyle name="Output 2 7 2 8" xfId="2033"/>
    <cellStyle name="Output 2 7 2 8 2" xfId="7765"/>
    <cellStyle name="Output 2 7 2 8_4F" xfId="23004"/>
    <cellStyle name="Output 2 7 2 9" xfId="10081"/>
    <cellStyle name="Output 2 7 2_4F" xfId="22987"/>
    <cellStyle name="Output 2 7 3" xfId="493"/>
    <cellStyle name="Output 2 7 3 2" xfId="758"/>
    <cellStyle name="Output 2 7 3 2 2" xfId="2440"/>
    <cellStyle name="Output 2 7 3 2 2 2" xfId="8783"/>
    <cellStyle name="Output 2 7 3 2 2 3" xfId="12622"/>
    <cellStyle name="Output 2 7 3 2 2_4F" xfId="23007"/>
    <cellStyle name="Output 2 7 3 2 3" xfId="3813"/>
    <cellStyle name="Output 2 7 3 2 3 2" xfId="11876"/>
    <cellStyle name="Output 2 7 3 2 3_4F" xfId="23008"/>
    <cellStyle name="Output 2 7 3 2 4" xfId="7704"/>
    <cellStyle name="Output 2 7 3 2_4F" xfId="23006"/>
    <cellStyle name="Output 2 7 3 3" xfId="1032"/>
    <cellStyle name="Output 2 7 3 3 2" xfId="2705"/>
    <cellStyle name="Output 2 7 3 3 2 2" xfId="9047"/>
    <cellStyle name="Output 2 7 3 3 2 3" xfId="12167"/>
    <cellStyle name="Output 2 7 3 3 2_4F" xfId="23010"/>
    <cellStyle name="Output 2 7 3 3 3" xfId="4087"/>
    <cellStyle name="Output 2 7 3 3 3 2" xfId="10720"/>
    <cellStyle name="Output 2 7 3 3 3_4F" xfId="23011"/>
    <cellStyle name="Output 2 7 3 3 4" xfId="6608"/>
    <cellStyle name="Output 2 7 3 3_4F" xfId="23009"/>
    <cellStyle name="Output 2 7 3 4" xfId="1282"/>
    <cellStyle name="Output 2 7 3 4 2" xfId="2945"/>
    <cellStyle name="Output 2 7 3 4 2 2" xfId="9287"/>
    <cellStyle name="Output 2 7 3 4 2 3" xfId="10707"/>
    <cellStyle name="Output 2 7 3 4 2_4F" xfId="23013"/>
    <cellStyle name="Output 2 7 3 4 3" xfId="4337"/>
    <cellStyle name="Output 2 7 3 4 3 2" xfId="11776"/>
    <cellStyle name="Output 2 7 3 4 3_4F" xfId="23014"/>
    <cellStyle name="Output 2 7 3 4 4" xfId="7877"/>
    <cellStyle name="Output 2 7 3 4_4F" xfId="23012"/>
    <cellStyle name="Output 2 7 3 5" xfId="1537"/>
    <cellStyle name="Output 2 7 3 5 2" xfId="3191"/>
    <cellStyle name="Output 2 7 3 5 2 2" xfId="9532"/>
    <cellStyle name="Output 2 7 3 5 2 3" xfId="10633"/>
    <cellStyle name="Output 2 7 3 5 2_4F" xfId="23016"/>
    <cellStyle name="Output 2 7 3 5 3" xfId="4592"/>
    <cellStyle name="Output 2 7 3 5 3 2" xfId="12293"/>
    <cellStyle name="Output 2 7 3 5 3_4F" xfId="23017"/>
    <cellStyle name="Output 2 7 3 5 4" xfId="11094"/>
    <cellStyle name="Output 2 7 3 5_4F" xfId="23015"/>
    <cellStyle name="Output 2 7 3 6" xfId="1788"/>
    <cellStyle name="Output 2 7 3 6 2" xfId="3432"/>
    <cellStyle name="Output 2 7 3 6 2 2" xfId="9772"/>
    <cellStyle name="Output 2 7 3 6 2 3" xfId="11845"/>
    <cellStyle name="Output 2 7 3 6 2_4F" xfId="23019"/>
    <cellStyle name="Output 2 7 3 6 3" xfId="4843"/>
    <cellStyle name="Output 2 7 3 6 3 2" xfId="7496"/>
    <cellStyle name="Output 2 7 3 6 3_4F" xfId="23020"/>
    <cellStyle name="Output 2 7 3 6 4" xfId="11739"/>
    <cellStyle name="Output 2 7 3 6_4F" xfId="23018"/>
    <cellStyle name="Output 2 7 3 7" xfId="2183"/>
    <cellStyle name="Output 2 7 3 7 2" xfId="8529"/>
    <cellStyle name="Output 2 7 3 7 3" xfId="8868"/>
    <cellStyle name="Output 2 7 3 7_4F" xfId="23021"/>
    <cellStyle name="Output 2 7 3 8" xfId="1933"/>
    <cellStyle name="Output 2 7 3 8 2" xfId="10686"/>
    <cellStyle name="Output 2 7 3 8_4F" xfId="23022"/>
    <cellStyle name="Output 2 7 3 9" xfId="7725"/>
    <cellStyle name="Output 2 7 3_4F" xfId="23005"/>
    <cellStyle name="Output 2 7 4" xfId="537"/>
    <cellStyle name="Output 2 7 4 2" xfId="802"/>
    <cellStyle name="Output 2 7 4 2 2" xfId="2483"/>
    <cellStyle name="Output 2 7 4 2 2 2" xfId="8826"/>
    <cellStyle name="Output 2 7 4 2 2 3" xfId="10775"/>
    <cellStyle name="Output 2 7 4 2 2_4F" xfId="23025"/>
    <cellStyle name="Output 2 7 4 2 3" xfId="3857"/>
    <cellStyle name="Output 2 7 4 2 3 2" xfId="12185"/>
    <cellStyle name="Output 2 7 4 2 3_4F" xfId="23026"/>
    <cellStyle name="Output 2 7 4 2 4" xfId="10235"/>
    <cellStyle name="Output 2 7 4 2_4F" xfId="23024"/>
    <cellStyle name="Output 2 7 4 3" xfId="1076"/>
    <cellStyle name="Output 2 7 4 3 2" xfId="2749"/>
    <cellStyle name="Output 2 7 4 3 2 2" xfId="9091"/>
    <cellStyle name="Output 2 7 4 3 2 3" xfId="7526"/>
    <cellStyle name="Output 2 7 4 3 2_4F" xfId="23028"/>
    <cellStyle name="Output 2 7 4 3 3" xfId="4131"/>
    <cellStyle name="Output 2 7 4 3 3 2" xfId="10733"/>
    <cellStyle name="Output 2 7 4 3 3_4F" xfId="23029"/>
    <cellStyle name="Output 2 7 4 3 4" xfId="11801"/>
    <cellStyle name="Output 2 7 4 3_4F" xfId="23027"/>
    <cellStyle name="Output 2 7 4 4" xfId="1326"/>
    <cellStyle name="Output 2 7 4 4 2" xfId="2988"/>
    <cellStyle name="Output 2 7 4 4 2 2" xfId="9329"/>
    <cellStyle name="Output 2 7 4 4 2 3" xfId="11548"/>
    <cellStyle name="Output 2 7 4 4 2_4F" xfId="23031"/>
    <cellStyle name="Output 2 7 4 4 3" xfId="4381"/>
    <cellStyle name="Output 2 7 4 4 3 2" xfId="10555"/>
    <cellStyle name="Output 2 7 4 4 3_4F" xfId="23032"/>
    <cellStyle name="Output 2 7 4 4 4" xfId="11325"/>
    <cellStyle name="Output 2 7 4 4_4F" xfId="23030"/>
    <cellStyle name="Output 2 7 4 5" xfId="1581"/>
    <cellStyle name="Output 2 7 4 5 2" xfId="3234"/>
    <cellStyle name="Output 2 7 4 5 2 2" xfId="9575"/>
    <cellStyle name="Output 2 7 4 5 2 3" xfId="7486"/>
    <cellStyle name="Output 2 7 4 5 2_4F" xfId="23034"/>
    <cellStyle name="Output 2 7 4 5 3" xfId="4636"/>
    <cellStyle name="Output 2 7 4 5 3 2" xfId="11074"/>
    <cellStyle name="Output 2 7 4 5 3_4F" xfId="23035"/>
    <cellStyle name="Output 2 7 4 5 4" xfId="11448"/>
    <cellStyle name="Output 2 7 4 5_4F" xfId="23033"/>
    <cellStyle name="Output 2 7 4 6" xfId="1832"/>
    <cellStyle name="Output 2 7 4 6 2" xfId="3474"/>
    <cellStyle name="Output 2 7 4 6 2 2" xfId="9814"/>
    <cellStyle name="Output 2 7 4 6 2 3" xfId="8576"/>
    <cellStyle name="Output 2 7 4 6 2_4F" xfId="23037"/>
    <cellStyle name="Output 2 7 4 6 3" xfId="4887"/>
    <cellStyle name="Output 2 7 4 6 3 2" xfId="8073"/>
    <cellStyle name="Output 2 7 4 6 3_4F" xfId="23038"/>
    <cellStyle name="Output 2 7 4 6 4" xfId="7669"/>
    <cellStyle name="Output 2 7 4 6_4F" xfId="23036"/>
    <cellStyle name="Output 2 7 4 7" xfId="2225"/>
    <cellStyle name="Output 2 7 4 7 2" xfId="8571"/>
    <cellStyle name="Output 2 7 4 7 3" xfId="10902"/>
    <cellStyle name="Output 2 7 4 7_4F" xfId="23039"/>
    <cellStyle name="Output 2 7 4 8" xfId="3592"/>
    <cellStyle name="Output 2 7 4 8 2" xfId="10777"/>
    <cellStyle name="Output 2 7 4 8_4F" xfId="23040"/>
    <cellStyle name="Output 2 7 4 9" xfId="7598"/>
    <cellStyle name="Output 2 7 4_4F" xfId="23023"/>
    <cellStyle name="Output 2 7 5" xfId="381"/>
    <cellStyle name="Output 2 7 5 2" xfId="645"/>
    <cellStyle name="Output 2 7 5 2 2" xfId="2331"/>
    <cellStyle name="Output 2 7 5 2 2 2" xfId="8675"/>
    <cellStyle name="Output 2 7 5 2 2 3" xfId="8229"/>
    <cellStyle name="Output 2 7 5 2 2_4F" xfId="23043"/>
    <cellStyle name="Output 2 7 5 2 3" xfId="3700"/>
    <cellStyle name="Output 2 7 5 2 3 2" xfId="10905"/>
    <cellStyle name="Output 2 7 5 2 3_4F" xfId="23044"/>
    <cellStyle name="Output 2 7 5 2 4" xfId="10807"/>
    <cellStyle name="Output 2 7 5 2_4F" xfId="23042"/>
    <cellStyle name="Output 2 7 5 3" xfId="921"/>
    <cellStyle name="Output 2 7 5 3 2" xfId="2598"/>
    <cellStyle name="Output 2 7 5 3 2 2" xfId="8940"/>
    <cellStyle name="Output 2 7 5 3 2 3" xfId="7803"/>
    <cellStyle name="Output 2 7 5 3 2_4F" xfId="23046"/>
    <cellStyle name="Output 2 7 5 3 3" xfId="3976"/>
    <cellStyle name="Output 2 7 5 3 3 2" xfId="6565"/>
    <cellStyle name="Output 2 7 5 3 3_4F" xfId="23047"/>
    <cellStyle name="Output 2 7 5 3 4" xfId="7252"/>
    <cellStyle name="Output 2 7 5 3_4F" xfId="23045"/>
    <cellStyle name="Output 2 7 5 4" xfId="1172"/>
    <cellStyle name="Output 2 7 5 4 2" xfId="2840"/>
    <cellStyle name="Output 2 7 5 4 2 2" xfId="9182"/>
    <cellStyle name="Output 2 7 5 4 2 3" xfId="10832"/>
    <cellStyle name="Output 2 7 5 4 2_4F" xfId="23049"/>
    <cellStyle name="Output 2 7 5 4 3" xfId="4227"/>
    <cellStyle name="Output 2 7 5 4 3 2" xfId="10815"/>
    <cellStyle name="Output 2 7 5 4 3_4F" xfId="23050"/>
    <cellStyle name="Output 2 7 5 4 4" xfId="11518"/>
    <cellStyle name="Output 2 7 5 4_4F" xfId="23048"/>
    <cellStyle name="Output 2 7 5 5" xfId="1427"/>
    <cellStyle name="Output 2 7 5 5 2" xfId="3083"/>
    <cellStyle name="Output 2 7 5 5 2 2" xfId="9424"/>
    <cellStyle name="Output 2 7 5 5 2 3" xfId="7955"/>
    <cellStyle name="Output 2 7 5 5 2_4F" xfId="23052"/>
    <cellStyle name="Output 2 7 5 5 3" xfId="4482"/>
    <cellStyle name="Output 2 7 5 5 3 2" xfId="8075"/>
    <cellStyle name="Output 2 7 5 5 3_4F" xfId="23053"/>
    <cellStyle name="Output 2 7 5 5 4" xfId="12094"/>
    <cellStyle name="Output 2 7 5 5_4F" xfId="23051"/>
    <cellStyle name="Output 2 7 5 6" xfId="1678"/>
    <cellStyle name="Output 2 7 5 6 2" xfId="3326"/>
    <cellStyle name="Output 2 7 5 6 2 2" xfId="9667"/>
    <cellStyle name="Output 2 7 5 6 2 3" xfId="6844"/>
    <cellStyle name="Output 2 7 5 6 2_4F" xfId="23055"/>
    <cellStyle name="Output 2 7 5 6 3" xfId="4733"/>
    <cellStyle name="Output 2 7 5 6 3 2" xfId="9012"/>
    <cellStyle name="Output 2 7 5 6 3_4F" xfId="23056"/>
    <cellStyle name="Output 2 7 5 6 4" xfId="8324"/>
    <cellStyle name="Output 2 7 5 6_4F" xfId="23054"/>
    <cellStyle name="Output 2 7 5 7" xfId="2072"/>
    <cellStyle name="Output 2 7 5 7 2" xfId="8420"/>
    <cellStyle name="Output 2 7 5 7 3" xfId="11002"/>
    <cellStyle name="Output 2 7 5 7_4F" xfId="23057"/>
    <cellStyle name="Output 2 7 5 8" xfId="2668"/>
    <cellStyle name="Output 2 7 5 8 2" xfId="7420"/>
    <cellStyle name="Output 2 7 5 8_4F" xfId="23058"/>
    <cellStyle name="Output 2 7 5 9" xfId="10562"/>
    <cellStyle name="Output 2 7 5_4F" xfId="23041"/>
    <cellStyle name="Output 2 7 6" xfId="392"/>
    <cellStyle name="Output 2 7 6 2" xfId="2086"/>
    <cellStyle name="Output 2 7 6 2 2" xfId="8434"/>
    <cellStyle name="Output 2 7 6 2 3" xfId="12559"/>
    <cellStyle name="Output 2 7 6 2_4F" xfId="23060"/>
    <cellStyle name="Output 2 7 6 3" xfId="2534"/>
    <cellStyle name="Output 2 7 6 3 2" xfId="12615"/>
    <cellStyle name="Output 2 7 6 3_4F" xfId="23061"/>
    <cellStyle name="Output 2 7 6 4" xfId="12024"/>
    <cellStyle name="Output 2 7 6_4F" xfId="23059"/>
    <cellStyle name="Output 2 7 7" xfId="658"/>
    <cellStyle name="Output 2 7 7 2" xfId="2344"/>
    <cellStyle name="Output 2 7 7 2 2" xfId="8688"/>
    <cellStyle name="Output 2 7 7 2 3" xfId="10005"/>
    <cellStyle name="Output 2 7 7 2_4F" xfId="23063"/>
    <cellStyle name="Output 2 7 7 3" xfId="3713"/>
    <cellStyle name="Output 2 7 7 3 2" xfId="11813"/>
    <cellStyle name="Output 2 7 7 3_4F" xfId="23064"/>
    <cellStyle name="Output 2 7 7 4" xfId="11550"/>
    <cellStyle name="Output 2 7 7_4F" xfId="23062"/>
    <cellStyle name="Output 2 7 8" xfId="933"/>
    <cellStyle name="Output 2 7 8 2" xfId="2610"/>
    <cellStyle name="Output 2 7 8 2 2" xfId="8952"/>
    <cellStyle name="Output 2 7 8 2 3" xfId="9920"/>
    <cellStyle name="Output 2 7 8 2_4F" xfId="23066"/>
    <cellStyle name="Output 2 7 8 3" xfId="3988"/>
    <cellStyle name="Output 2 7 8 3 2" xfId="11423"/>
    <cellStyle name="Output 2 7 8 3_4F" xfId="23067"/>
    <cellStyle name="Output 2 7 8 4" xfId="8081"/>
    <cellStyle name="Output 2 7 8_4F" xfId="23065"/>
    <cellStyle name="Output 2 7 9" xfId="1184"/>
    <cellStyle name="Output 2 7 9 2" xfId="2852"/>
    <cellStyle name="Output 2 7 9 2 2" xfId="9194"/>
    <cellStyle name="Output 2 7 9 2 3" xfId="10910"/>
    <cellStyle name="Output 2 7 9 2_4F" xfId="23069"/>
    <cellStyle name="Output 2 7 9 3" xfId="4239"/>
    <cellStyle name="Output 2 7 9 3 2" xfId="7440"/>
    <cellStyle name="Output 2 7 9 3_4F" xfId="23070"/>
    <cellStyle name="Output 2 7 9 4" xfId="11986"/>
    <cellStyle name="Output 2 7 9_4F" xfId="23068"/>
    <cellStyle name="Output 2 7_4F" xfId="22977"/>
    <cellStyle name="Output 2 8" xfId="272"/>
    <cellStyle name="Output 2 8 10" xfId="1442"/>
    <cellStyle name="Output 2 8 10 2" xfId="3098"/>
    <cellStyle name="Output 2 8 10 2 2" xfId="9439"/>
    <cellStyle name="Output 2 8 10 2 3" xfId="9375"/>
    <cellStyle name="Output 2 8 10 2_4F" xfId="23073"/>
    <cellStyle name="Output 2 8 10 3" xfId="4497"/>
    <cellStyle name="Output 2 8 10 3 2" xfId="6722"/>
    <cellStyle name="Output 2 8 10 3_4F" xfId="23074"/>
    <cellStyle name="Output 2 8 10 4" xfId="12296"/>
    <cellStyle name="Output 2 8 10_4F" xfId="23072"/>
    <cellStyle name="Output 2 8 11" xfId="1693"/>
    <cellStyle name="Output 2 8 11 2" xfId="3341"/>
    <cellStyle name="Output 2 8 11 2 2" xfId="9682"/>
    <cellStyle name="Output 2 8 11 2 3" xfId="10421"/>
    <cellStyle name="Output 2 8 11 2_4F" xfId="23076"/>
    <cellStyle name="Output 2 8 11 3" xfId="4748"/>
    <cellStyle name="Output 2 8 11 3 2" xfId="11879"/>
    <cellStyle name="Output 2 8 11 3_4F" xfId="23077"/>
    <cellStyle name="Output 2 8 11 4" xfId="7562"/>
    <cellStyle name="Output 2 8 11_4F" xfId="23075"/>
    <cellStyle name="Output 2 8 12" xfId="1969"/>
    <cellStyle name="Output 2 8 12 2" xfId="8317"/>
    <cellStyle name="Output 2 8 12 3" xfId="6759"/>
    <cellStyle name="Output 2 8 12_4F" xfId="23078"/>
    <cellStyle name="Output 2 8 13" xfId="1984"/>
    <cellStyle name="Output 2 8 13 2" xfId="11878"/>
    <cellStyle name="Output 2 8 13_4F" xfId="23079"/>
    <cellStyle name="Output 2 8 14" xfId="6833"/>
    <cellStyle name="Output 2 8 15" xfId="23080"/>
    <cellStyle name="Output 2 8 2" xfId="452"/>
    <cellStyle name="Output 2 8 2 2" xfId="717"/>
    <cellStyle name="Output 2 8 2 2 2" xfId="2400"/>
    <cellStyle name="Output 2 8 2 2 2 2" xfId="8744"/>
    <cellStyle name="Output 2 8 2 2 2 3" xfId="10825"/>
    <cellStyle name="Output 2 8 2 2 2_4F" xfId="23083"/>
    <cellStyle name="Output 2 8 2 2 3" xfId="3772"/>
    <cellStyle name="Output 2 8 2 2 3 2" xfId="9499"/>
    <cellStyle name="Output 2 8 2 2 3_4F" xfId="23084"/>
    <cellStyle name="Output 2 8 2 2 4" xfId="10809"/>
    <cellStyle name="Output 2 8 2 2_4F" xfId="23082"/>
    <cellStyle name="Output 2 8 2 3" xfId="991"/>
    <cellStyle name="Output 2 8 2 3 2" xfId="2664"/>
    <cellStyle name="Output 2 8 2 3 2 2" xfId="9006"/>
    <cellStyle name="Output 2 8 2 3 2 3" xfId="10535"/>
    <cellStyle name="Output 2 8 2 3 2_4F" xfId="23086"/>
    <cellStyle name="Output 2 8 2 3 3" xfId="4046"/>
    <cellStyle name="Output 2 8 2 3 3 2" xfId="8769"/>
    <cellStyle name="Output 2 8 2 3 3_4F" xfId="23087"/>
    <cellStyle name="Output 2 8 2 3 4" xfId="11018"/>
    <cellStyle name="Output 2 8 2 3_4F" xfId="23085"/>
    <cellStyle name="Output 2 8 2 4" xfId="1241"/>
    <cellStyle name="Output 2 8 2 4 2" xfId="2906"/>
    <cellStyle name="Output 2 8 2 4 2 2" xfId="9248"/>
    <cellStyle name="Output 2 8 2 4 2 3" xfId="8303"/>
    <cellStyle name="Output 2 8 2 4 2_4F" xfId="23089"/>
    <cellStyle name="Output 2 8 2 4 3" xfId="4296"/>
    <cellStyle name="Output 2 8 2 4 3 2" xfId="10577"/>
    <cellStyle name="Output 2 8 2 4 3_4F" xfId="23090"/>
    <cellStyle name="Output 2 8 2 4 4" xfId="12068"/>
    <cellStyle name="Output 2 8 2 4_4F" xfId="23088"/>
    <cellStyle name="Output 2 8 2 5" xfId="1496"/>
    <cellStyle name="Output 2 8 2 5 2" xfId="3152"/>
    <cellStyle name="Output 2 8 2 5 2 2" xfId="9493"/>
    <cellStyle name="Output 2 8 2 5 2 3" xfId="8581"/>
    <cellStyle name="Output 2 8 2 5 2_4F" xfId="23092"/>
    <cellStyle name="Output 2 8 2 5 3" xfId="4551"/>
    <cellStyle name="Output 2 8 2 5 3 2" xfId="11364"/>
    <cellStyle name="Output 2 8 2 5 3_4F" xfId="23093"/>
    <cellStyle name="Output 2 8 2 5 4" xfId="12609"/>
    <cellStyle name="Output 2 8 2 5_4F" xfId="23091"/>
    <cellStyle name="Output 2 8 2 6" xfId="1747"/>
    <cellStyle name="Output 2 8 2 6 2" xfId="3393"/>
    <cellStyle name="Output 2 8 2 6 2 2" xfId="9733"/>
    <cellStyle name="Output 2 8 2 6 2 3" xfId="7753"/>
    <cellStyle name="Output 2 8 2 6 2_4F" xfId="23095"/>
    <cellStyle name="Output 2 8 2 6 3" xfId="4802"/>
    <cellStyle name="Output 2 8 2 6 3 2" xfId="11752"/>
    <cellStyle name="Output 2 8 2 6 3_4F" xfId="23096"/>
    <cellStyle name="Output 2 8 2 6 4" xfId="6654"/>
    <cellStyle name="Output 2 8 2 6_4F" xfId="23094"/>
    <cellStyle name="Output 2 8 2 7" xfId="2143"/>
    <cellStyle name="Output 2 8 2 7 2" xfId="8489"/>
    <cellStyle name="Output 2 8 2 7 3" xfId="12180"/>
    <cellStyle name="Output 2 8 2 7_4F" xfId="23097"/>
    <cellStyle name="Output 2 8 2 8" xfId="1981"/>
    <cellStyle name="Output 2 8 2 8 2" xfId="12119"/>
    <cellStyle name="Output 2 8 2 8_4F" xfId="23098"/>
    <cellStyle name="Output 2 8 2 9" xfId="10147"/>
    <cellStyle name="Output 2 8 2_4F" xfId="23081"/>
    <cellStyle name="Output 2 8 3" xfId="496"/>
    <cellStyle name="Output 2 8 3 2" xfId="761"/>
    <cellStyle name="Output 2 8 3 2 2" xfId="2443"/>
    <cellStyle name="Output 2 8 3 2 2 2" xfId="8786"/>
    <cellStyle name="Output 2 8 3 2 2 3" xfId="12380"/>
    <cellStyle name="Output 2 8 3 2 2_4F" xfId="23101"/>
    <cellStyle name="Output 2 8 3 2 3" xfId="3816"/>
    <cellStyle name="Output 2 8 3 2 3 2" xfId="7653"/>
    <cellStyle name="Output 2 8 3 2 3_4F" xfId="23102"/>
    <cellStyle name="Output 2 8 3 2 4" xfId="11173"/>
    <cellStyle name="Output 2 8 3 2_4F" xfId="23100"/>
    <cellStyle name="Output 2 8 3 3" xfId="1035"/>
    <cellStyle name="Output 2 8 3 3 2" xfId="2708"/>
    <cellStyle name="Output 2 8 3 3 2 2" xfId="9050"/>
    <cellStyle name="Output 2 8 3 3 2 3" xfId="11922"/>
    <cellStyle name="Output 2 8 3 3 2_4F" xfId="23104"/>
    <cellStyle name="Output 2 8 3 3 3" xfId="4090"/>
    <cellStyle name="Output 2 8 3 3 3 2" xfId="7043"/>
    <cellStyle name="Output 2 8 3 3 3_4F" xfId="23105"/>
    <cellStyle name="Output 2 8 3 3 4" xfId="9949"/>
    <cellStyle name="Output 2 8 3 3_4F" xfId="23103"/>
    <cellStyle name="Output 2 8 3 4" xfId="1285"/>
    <cellStyle name="Output 2 8 3 4 2" xfId="2947"/>
    <cellStyle name="Output 2 8 3 4 2 2" xfId="9289"/>
    <cellStyle name="Output 2 8 3 4 2 3" xfId="10688"/>
    <cellStyle name="Output 2 8 3 4 2_4F" xfId="23107"/>
    <cellStyle name="Output 2 8 3 4 3" xfId="4340"/>
    <cellStyle name="Output 2 8 3 4 3 2" xfId="11508"/>
    <cellStyle name="Output 2 8 3 4 3_4F" xfId="23108"/>
    <cellStyle name="Output 2 8 3 4 4" xfId="7304"/>
    <cellStyle name="Output 2 8 3 4_4F" xfId="23106"/>
    <cellStyle name="Output 2 8 3 5" xfId="1540"/>
    <cellStyle name="Output 2 8 3 5 2" xfId="3194"/>
    <cellStyle name="Output 2 8 3 5 2 2" xfId="9535"/>
    <cellStyle name="Output 2 8 3 5 2 3" xfId="10038"/>
    <cellStyle name="Output 2 8 3 5 2_4F" xfId="23110"/>
    <cellStyle name="Output 2 8 3 5 3" xfId="4595"/>
    <cellStyle name="Output 2 8 3 5 3 2" xfId="12049"/>
    <cellStyle name="Output 2 8 3 5 3_4F" xfId="23111"/>
    <cellStyle name="Output 2 8 3 5 4" xfId="11092"/>
    <cellStyle name="Output 2 8 3 5_4F" xfId="23109"/>
    <cellStyle name="Output 2 8 3 6" xfId="1791"/>
    <cellStyle name="Output 2 8 3 6 2" xfId="3435"/>
    <cellStyle name="Output 2 8 3 6 2 2" xfId="9775"/>
    <cellStyle name="Output 2 8 3 6 2 3" xfId="11577"/>
    <cellStyle name="Output 2 8 3 6 2_4F" xfId="23113"/>
    <cellStyle name="Output 2 8 3 6 3" xfId="4846"/>
    <cellStyle name="Output 2 8 3 6 3 2" xfId="7031"/>
    <cellStyle name="Output 2 8 3 6 3_4F" xfId="23114"/>
    <cellStyle name="Output 2 8 3 6 4" xfId="11471"/>
    <cellStyle name="Output 2 8 3 6_4F" xfId="23112"/>
    <cellStyle name="Output 2 8 3 7" xfId="2186"/>
    <cellStyle name="Output 2 8 3 7 2" xfId="8532"/>
    <cellStyle name="Output 2 8 3 7 3" xfId="10944"/>
    <cellStyle name="Output 2 8 3 7_4F" xfId="23115"/>
    <cellStyle name="Output 2 8 3 8" xfId="1930"/>
    <cellStyle name="Output 2 8 3 8 2" xfId="11521"/>
    <cellStyle name="Output 2 8 3 8_4F" xfId="23116"/>
    <cellStyle name="Output 2 8 3 9" xfId="12455"/>
    <cellStyle name="Output 2 8 3_4F" xfId="23099"/>
    <cellStyle name="Output 2 8 4" xfId="540"/>
    <cellStyle name="Output 2 8 4 2" xfId="805"/>
    <cellStyle name="Output 2 8 4 2 2" xfId="2486"/>
    <cellStyle name="Output 2 8 4 2 2 2" xfId="8829"/>
    <cellStyle name="Output 2 8 4 2 2 3" xfId="10618"/>
    <cellStyle name="Output 2 8 4 2 2_4F" xfId="23119"/>
    <cellStyle name="Output 2 8 4 2 3" xfId="3860"/>
    <cellStyle name="Output 2 8 4 2 3 2" xfId="11938"/>
    <cellStyle name="Output 2 8 4 2 3_4F" xfId="23120"/>
    <cellStyle name="Output 2 8 4 2 4" xfId="8236"/>
    <cellStyle name="Output 2 8 4 2_4F" xfId="23118"/>
    <cellStyle name="Output 2 8 4 3" xfId="1079"/>
    <cellStyle name="Output 2 8 4 3 2" xfId="2752"/>
    <cellStyle name="Output 2 8 4 3 2 2" xfId="9094"/>
    <cellStyle name="Output 2 8 4 3 2 3" xfId="7269"/>
    <cellStyle name="Output 2 8 4 3 2_4F" xfId="23122"/>
    <cellStyle name="Output 2 8 4 3 3" xfId="4134"/>
    <cellStyle name="Output 2 8 4 3 3 2" xfId="6666"/>
    <cellStyle name="Output 2 8 4 3 3_4F" xfId="23123"/>
    <cellStyle name="Output 2 8 4 3 4" xfId="11533"/>
    <cellStyle name="Output 2 8 4 3_4F" xfId="23121"/>
    <cellStyle name="Output 2 8 4 4" xfId="1329"/>
    <cellStyle name="Output 2 8 4 4 2" xfId="2991"/>
    <cellStyle name="Output 2 8 4 4 2 2" xfId="9332"/>
    <cellStyle name="Output 2 8 4 4 2 3" xfId="10338"/>
    <cellStyle name="Output 2 8 4 4 2_4F" xfId="23125"/>
    <cellStyle name="Output 2 8 4 4 3" xfId="4384"/>
    <cellStyle name="Output 2 8 4 4 3 2" xfId="10304"/>
    <cellStyle name="Output 2 8 4 4 3_4F" xfId="23126"/>
    <cellStyle name="Output 2 8 4 4 4" xfId="6854"/>
    <cellStyle name="Output 2 8 4 4_4F" xfId="23124"/>
    <cellStyle name="Output 2 8 4 5" xfId="1584"/>
    <cellStyle name="Output 2 8 4 5 2" xfId="3237"/>
    <cellStyle name="Output 2 8 4 5 2 2" xfId="9578"/>
    <cellStyle name="Output 2 8 4 5 2 3" xfId="11644"/>
    <cellStyle name="Output 2 8 4 5 2_4F" xfId="23128"/>
    <cellStyle name="Output 2 8 4 5 3" xfId="4639"/>
    <cellStyle name="Output 2 8 4 5 3 2" xfId="9987"/>
    <cellStyle name="Output 2 8 4 5 3_4F" xfId="23129"/>
    <cellStyle name="Output 2 8 4 5 4" xfId="10094"/>
    <cellStyle name="Output 2 8 4 5_4F" xfId="23127"/>
    <cellStyle name="Output 2 8 4 6" xfId="1835"/>
    <cellStyle name="Output 2 8 4 6 2" xfId="3477"/>
    <cellStyle name="Output 2 8 4 6 2 2" xfId="9817"/>
    <cellStyle name="Output 2 8 4 6 2 3" xfId="12435"/>
    <cellStyle name="Output 2 8 4 6 2_4F" xfId="23131"/>
    <cellStyle name="Output 2 8 4 6 3" xfId="4890"/>
    <cellStyle name="Output 2 8 4 6 3 2" xfId="12151"/>
    <cellStyle name="Output 2 8 4 6 3_4F" xfId="23132"/>
    <cellStyle name="Output 2 8 4 6 4" xfId="8268"/>
    <cellStyle name="Output 2 8 4 6_4F" xfId="23130"/>
    <cellStyle name="Output 2 8 4 7" xfId="2228"/>
    <cellStyle name="Output 2 8 4 7 2" xfId="8574"/>
    <cellStyle name="Output 2 8 4 7 3" xfId="10628"/>
    <cellStyle name="Output 2 8 4 7_4F" xfId="23133"/>
    <cellStyle name="Output 2 8 4 8" xfId="3595"/>
    <cellStyle name="Output 2 8 4 8 2" xfId="11265"/>
    <cellStyle name="Output 2 8 4 8_4F" xfId="23134"/>
    <cellStyle name="Output 2 8 4 9" xfId="10626"/>
    <cellStyle name="Output 2 8 4_4F" xfId="23117"/>
    <cellStyle name="Output 2 8 5" xfId="583"/>
    <cellStyle name="Output 2 8 5 2" xfId="848"/>
    <cellStyle name="Output 2 8 5 2 2" xfId="2527"/>
    <cellStyle name="Output 2 8 5 2 2 2" xfId="8869"/>
    <cellStyle name="Output 2 8 5 2 2 3" xfId="11201"/>
    <cellStyle name="Output 2 8 5 2 2_4F" xfId="23137"/>
    <cellStyle name="Output 2 8 5 2 3" xfId="3903"/>
    <cellStyle name="Output 2 8 5 2 3 2" xfId="7683"/>
    <cellStyle name="Output 2 8 5 2 3_4F" xfId="23138"/>
    <cellStyle name="Output 2 8 5 2 4" xfId="9135"/>
    <cellStyle name="Output 2 8 5 2_4F" xfId="23136"/>
    <cellStyle name="Output 2 8 5 3" xfId="1122"/>
    <cellStyle name="Output 2 8 5 3 2" xfId="2794"/>
    <cellStyle name="Output 2 8 5 3 2 2" xfId="9136"/>
    <cellStyle name="Output 2 8 5 3 2 3" xfId="6697"/>
    <cellStyle name="Output 2 8 5 3 2_4F" xfId="23140"/>
    <cellStyle name="Output 2 8 5 3 3" xfId="4177"/>
    <cellStyle name="Output 2 8 5 3 3 2" xfId="7468"/>
    <cellStyle name="Output 2 8 5 3 3_4F" xfId="23141"/>
    <cellStyle name="Output 2 8 5 3 4" xfId="11345"/>
    <cellStyle name="Output 2 8 5 3_4F" xfId="23139"/>
    <cellStyle name="Output 2 8 5 4" xfId="1372"/>
    <cellStyle name="Output 2 8 5 4 2" xfId="3032"/>
    <cellStyle name="Output 2 8 5 4 2 2" xfId="9373"/>
    <cellStyle name="Output 2 8 5 4 2 3" xfId="7071"/>
    <cellStyle name="Output 2 8 5 4 2_4F" xfId="23143"/>
    <cellStyle name="Output 2 8 5 4 3" xfId="4427"/>
    <cellStyle name="Output 2 8 5 4 3 2" xfId="12017"/>
    <cellStyle name="Output 2 8 5 4 3_4F" xfId="23144"/>
    <cellStyle name="Output 2 8 5 4 4" xfId="8097"/>
    <cellStyle name="Output 2 8 5 4_4F" xfId="23142"/>
    <cellStyle name="Output 2 8 5 5" xfId="1627"/>
    <cellStyle name="Output 2 8 5 5 2" xfId="3279"/>
    <cellStyle name="Output 2 8 5 5 2 2" xfId="9620"/>
    <cellStyle name="Output 2 8 5 5 2 3" xfId="11980"/>
    <cellStyle name="Output 2 8 5 5 2_4F" xfId="23146"/>
    <cellStyle name="Output 2 8 5 5 3" xfId="4682"/>
    <cellStyle name="Output 2 8 5 5 3 2" xfId="12521"/>
    <cellStyle name="Output 2 8 5 5 3_4F" xfId="23147"/>
    <cellStyle name="Output 2 8 5 5 4" xfId="10273"/>
    <cellStyle name="Output 2 8 5 5_4F" xfId="23145"/>
    <cellStyle name="Output 2 8 5 6" xfId="1878"/>
    <cellStyle name="Output 2 8 5 6 2" xfId="3520"/>
    <cellStyle name="Output 2 8 5 6 2 2" xfId="9859"/>
    <cellStyle name="Output 2 8 5 6 2 3" xfId="12150"/>
    <cellStyle name="Output 2 8 5 6 2_4F" xfId="23149"/>
    <cellStyle name="Output 2 8 5 6 3" xfId="4933"/>
    <cellStyle name="Output 2 8 5 6 3 2" xfId="8573"/>
    <cellStyle name="Output 2 8 5 6 3_4F" xfId="23150"/>
    <cellStyle name="Output 2 8 5 6 4" xfId="10838"/>
    <cellStyle name="Output 2 8 5 6_4F" xfId="23148"/>
    <cellStyle name="Output 2 8 5 7" xfId="2270"/>
    <cellStyle name="Output 2 8 5 7 2" xfId="8615"/>
    <cellStyle name="Output 2 8 5 7 3" xfId="11318"/>
    <cellStyle name="Output 2 8 5 7_4F" xfId="23151"/>
    <cellStyle name="Output 2 8 5 8" xfId="3638"/>
    <cellStyle name="Output 2 8 5 8 2" xfId="11188"/>
    <cellStyle name="Output 2 8 5 8_4F" xfId="23152"/>
    <cellStyle name="Output 2 8 5 9" xfId="11509"/>
    <cellStyle name="Output 2 8 5_4F" xfId="23135"/>
    <cellStyle name="Output 2 8 6" xfId="395"/>
    <cellStyle name="Output 2 8 6 2" xfId="2089"/>
    <cellStyle name="Output 2 8 6 2 2" xfId="8436"/>
    <cellStyle name="Output 2 8 6 2 3" xfId="12317"/>
    <cellStyle name="Output 2 8 6 2_4F" xfId="23154"/>
    <cellStyle name="Output 2 8 6 3" xfId="3244"/>
    <cellStyle name="Output 2 8 6 3 2" xfId="7076"/>
    <cellStyle name="Output 2 8 6 3_4F" xfId="23155"/>
    <cellStyle name="Output 2 8 6 4" xfId="11781"/>
    <cellStyle name="Output 2 8 6_4F" xfId="23153"/>
    <cellStyle name="Output 2 8 7" xfId="661"/>
    <cellStyle name="Output 2 8 7 2" xfId="2347"/>
    <cellStyle name="Output 2 8 7 2 2" xfId="8691"/>
    <cellStyle name="Output 2 8 7 2 3" xfId="12608"/>
    <cellStyle name="Output 2 8 7 2_4F" xfId="23157"/>
    <cellStyle name="Output 2 8 7 3" xfId="3716"/>
    <cellStyle name="Output 2 8 7 3 2" xfId="8158"/>
    <cellStyle name="Output 2 8 7 3_4F" xfId="23158"/>
    <cellStyle name="Output 2 8 7 4" xfId="10074"/>
    <cellStyle name="Output 2 8 7_4F" xfId="23156"/>
    <cellStyle name="Output 2 8 8" xfId="936"/>
    <cellStyle name="Output 2 8 8 2" xfId="2613"/>
    <cellStyle name="Output 2 8 8 2 2" xfId="8955"/>
    <cellStyle name="Output 2 8 8 2 3" xfId="11651"/>
    <cellStyle name="Output 2 8 8 2_4F" xfId="23160"/>
    <cellStyle name="Output 2 8 8 3" xfId="3991"/>
    <cellStyle name="Output 2 8 8 3 2" xfId="10844"/>
    <cellStyle name="Output 2 8 8 3_4F" xfId="23161"/>
    <cellStyle name="Output 2 8 8 4" xfId="10458"/>
    <cellStyle name="Output 2 8 8_4F" xfId="23159"/>
    <cellStyle name="Output 2 8 9" xfId="1187"/>
    <cellStyle name="Output 2 8 9 2" xfId="2855"/>
    <cellStyle name="Output 2 8 9 2 2" xfId="9197"/>
    <cellStyle name="Output 2 8 9 2 3" xfId="7923"/>
    <cellStyle name="Output 2 8 9 2_4F" xfId="23163"/>
    <cellStyle name="Output 2 8 9 3" xfId="4242"/>
    <cellStyle name="Output 2 8 9 3 2" xfId="6801"/>
    <cellStyle name="Output 2 8 9 3_4F" xfId="23164"/>
    <cellStyle name="Output 2 8 9 4" xfId="11743"/>
    <cellStyle name="Output 2 8 9_4F" xfId="23162"/>
    <cellStyle name="Output 2 8_4F" xfId="23071"/>
    <cellStyle name="Output 2 9" xfId="289"/>
    <cellStyle name="Output 2 9 10" xfId="1456"/>
    <cellStyle name="Output 2 9 10 2" xfId="3112"/>
    <cellStyle name="Output 2 9 10 2 2" xfId="9453"/>
    <cellStyle name="Output 2 9 10 2 3" xfId="11932"/>
    <cellStyle name="Output 2 9 10 2_4F" xfId="23167"/>
    <cellStyle name="Output 2 9 10 3" xfId="4511"/>
    <cellStyle name="Output 2 9 10 3 2" xfId="7582"/>
    <cellStyle name="Output 2 9 10 3_4F" xfId="23168"/>
    <cellStyle name="Output 2 9 10 4" xfId="9970"/>
    <cellStyle name="Output 2 9 10_4F" xfId="23166"/>
    <cellStyle name="Output 2 9 11" xfId="1707"/>
    <cellStyle name="Output 2 9 11 2" xfId="3353"/>
    <cellStyle name="Output 2 9 11 2 2" xfId="9693"/>
    <cellStyle name="Output 2 9 11 2 3" xfId="11041"/>
    <cellStyle name="Output 2 9 11 2_4F" xfId="23170"/>
    <cellStyle name="Output 2 9 11 3" xfId="4762"/>
    <cellStyle name="Output 2 9 11 3 2" xfId="7954"/>
    <cellStyle name="Output 2 9 11 3_4F" xfId="23171"/>
    <cellStyle name="Output 2 9 11 4" xfId="12090"/>
    <cellStyle name="Output 2 9 11_4F" xfId="23169"/>
    <cellStyle name="Output 2 9 12" xfId="1986"/>
    <cellStyle name="Output 2 9 12 2" xfId="8334"/>
    <cellStyle name="Output 2 9 12 3" xfId="10073"/>
    <cellStyle name="Output 2 9 12_4F" xfId="23172"/>
    <cellStyle name="Output 2 9 13" xfId="2211"/>
    <cellStyle name="Output 2 9 13 2" xfId="10431"/>
    <cellStyle name="Output 2 9 13_4F" xfId="23173"/>
    <cellStyle name="Output 2 9 14" xfId="12067"/>
    <cellStyle name="Output 2 9 15" xfId="23174"/>
    <cellStyle name="Output 2 9 2" xfId="467"/>
    <cellStyle name="Output 2 9 2 2" xfId="732"/>
    <cellStyle name="Output 2 9 2 2 2" xfId="2414"/>
    <cellStyle name="Output 2 9 2 2 2 2" xfId="8757"/>
    <cellStyle name="Output 2 9 2 2 2 3" xfId="9100"/>
    <cellStyle name="Output 2 9 2 2 2_4F" xfId="23177"/>
    <cellStyle name="Output 2 9 2 2 3" xfId="3787"/>
    <cellStyle name="Output 2 9 2 2 3 2" xfId="11742"/>
    <cellStyle name="Output 2 9 2 2 3_4F" xfId="23178"/>
    <cellStyle name="Output 2 9 2 2 4" xfId="6897"/>
    <cellStyle name="Output 2 9 2 2_4F" xfId="23176"/>
    <cellStyle name="Output 2 9 2 3" xfId="1006"/>
    <cellStyle name="Output 2 9 2 3 2" xfId="2679"/>
    <cellStyle name="Output 2 9 2 3 2 2" xfId="9021"/>
    <cellStyle name="Output 2 9 2 3 2 3" xfId="8269"/>
    <cellStyle name="Output 2 9 2 3 2_4F" xfId="23180"/>
    <cellStyle name="Output 2 9 2 3 3" xfId="4061"/>
    <cellStyle name="Output 2 9 2 3 3 2" xfId="10403"/>
    <cellStyle name="Output 2 9 2 3 3_4F" xfId="23181"/>
    <cellStyle name="Output 2 9 2 3 4" xfId="11182"/>
    <cellStyle name="Output 2 9 2 3_4F" xfId="23179"/>
    <cellStyle name="Output 2 9 2 4" xfId="1256"/>
    <cellStyle name="Output 2 9 2 4 2" xfId="2919"/>
    <cellStyle name="Output 2 9 2 4 2 2" xfId="9261"/>
    <cellStyle name="Output 2 9 2 4 2 3" xfId="12414"/>
    <cellStyle name="Output 2 9 2 4 2_4F" xfId="23183"/>
    <cellStyle name="Output 2 9 2 4 3" xfId="4311"/>
    <cellStyle name="Output 2 9 2 4 3 2" xfId="10952"/>
    <cellStyle name="Output 2 9 2 4 3_4F" xfId="23184"/>
    <cellStyle name="Output 2 9 2 4 4" xfId="12270"/>
    <cellStyle name="Output 2 9 2 4_4F" xfId="23182"/>
    <cellStyle name="Output 2 9 2 5" xfId="1511"/>
    <cellStyle name="Output 2 9 2 5 2" xfId="3165"/>
    <cellStyle name="Output 2 9 2 5 2 2" xfId="9506"/>
    <cellStyle name="Output 2 9 2 5 2 3" xfId="12271"/>
    <cellStyle name="Output 2 9 2 5 2_4F" xfId="23186"/>
    <cellStyle name="Output 2 9 2 5 3" xfId="4566"/>
    <cellStyle name="Output 2 9 2 5 3 2" xfId="10874"/>
    <cellStyle name="Output 2 9 2 5 3_4F" xfId="23187"/>
    <cellStyle name="Output 2 9 2 5 4" xfId="9993"/>
    <cellStyle name="Output 2 9 2 5_4F" xfId="23185"/>
    <cellStyle name="Output 2 9 2 6" xfId="1762"/>
    <cellStyle name="Output 2 9 2 6 2" xfId="3406"/>
    <cellStyle name="Output 2 9 2 6 2 2" xfId="9746"/>
    <cellStyle name="Output 2 9 2 6 2 3" xfId="6607"/>
    <cellStyle name="Output 2 9 2 6 2_4F" xfId="23189"/>
    <cellStyle name="Output 2 9 2 6 3" xfId="4817"/>
    <cellStyle name="Output 2 9 2 6 3 2" xfId="8085"/>
    <cellStyle name="Output 2 9 2 6 3_4F" xfId="23190"/>
    <cellStyle name="Output 2 9 2 6 4" xfId="11646"/>
    <cellStyle name="Output 2 9 2 6_4F" xfId="23188"/>
    <cellStyle name="Output 2 9 2 7" xfId="2157"/>
    <cellStyle name="Output 2 9 2 7 2" xfId="8503"/>
    <cellStyle name="Output 2 9 2 7 3" xfId="10890"/>
    <cellStyle name="Output 2 9 2 7_4F" xfId="23191"/>
    <cellStyle name="Output 2 9 2 8" xfId="1964"/>
    <cellStyle name="Output 2 9 2 8 2" xfId="11698"/>
    <cellStyle name="Output 2 9 2 8_4F" xfId="23192"/>
    <cellStyle name="Output 2 9 2 9" xfId="7977"/>
    <cellStyle name="Output 2 9 2_4F" xfId="23175"/>
    <cellStyle name="Output 2 9 3" xfId="511"/>
    <cellStyle name="Output 2 9 3 2" xfId="776"/>
    <cellStyle name="Output 2 9 3 2 2" xfId="2457"/>
    <cellStyle name="Output 2 9 3 2 2 2" xfId="8800"/>
    <cellStyle name="Output 2 9 3 2 2 3" xfId="8039"/>
    <cellStyle name="Output 2 9 3 2 2_4F" xfId="23195"/>
    <cellStyle name="Output 2 9 3 2 3" xfId="3831"/>
    <cellStyle name="Output 2 9 3 2 3 2" xfId="12522"/>
    <cellStyle name="Output 2 9 3 2 3_4F" xfId="23196"/>
    <cellStyle name="Output 2 9 3 2 4" xfId="10907"/>
    <cellStyle name="Output 2 9 3 2_4F" xfId="23194"/>
    <cellStyle name="Output 2 9 3 3" xfId="1050"/>
    <cellStyle name="Output 2 9 3 3 2" xfId="2723"/>
    <cellStyle name="Output 2 9 3 3 2 2" xfId="9065"/>
    <cellStyle name="Output 2 9 3 3 2 3" xfId="11138"/>
    <cellStyle name="Output 2 9 3 3 2_4F" xfId="23198"/>
    <cellStyle name="Output 2 9 3 3 3" xfId="4105"/>
    <cellStyle name="Output 2 9 3 3 3 2" xfId="11096"/>
    <cellStyle name="Output 2 9 3 3 3_4F" xfId="23199"/>
    <cellStyle name="Output 2 9 3 3 4" xfId="10622"/>
    <cellStyle name="Output 2 9 3 3_4F" xfId="23197"/>
    <cellStyle name="Output 2 9 3 4" xfId="1300"/>
    <cellStyle name="Output 2 9 3 4 2" xfId="2962"/>
    <cellStyle name="Output 2 9 3 4 2 2" xfId="9303"/>
    <cellStyle name="Output 2 9 3 4 2 3" xfId="10837"/>
    <cellStyle name="Output 2 9 3 4 2_4F" xfId="23201"/>
    <cellStyle name="Output 2 9 3 4 3" xfId="4355"/>
    <cellStyle name="Output 2 9 3 4 3 2" xfId="10203"/>
    <cellStyle name="Output 2 9 3 4 3_4F" xfId="23202"/>
    <cellStyle name="Output 2 9 3 4 4" xfId="8227"/>
    <cellStyle name="Output 2 9 3 4_4F" xfId="23200"/>
    <cellStyle name="Output 2 9 3 5" xfId="1555"/>
    <cellStyle name="Output 2 9 3 5 2" xfId="3208"/>
    <cellStyle name="Output 2 9 3 5 2 2" xfId="9549"/>
    <cellStyle name="Output 2 9 3 5 2 3" xfId="11685"/>
    <cellStyle name="Output 2 9 3 5 2_4F" xfId="23204"/>
    <cellStyle name="Output 2 9 3 5 3" xfId="4610"/>
    <cellStyle name="Output 2 9 3 5 3 2" xfId="12251"/>
    <cellStyle name="Output 2 9 3 5 3_4F" xfId="23205"/>
    <cellStyle name="Output 2 9 3 5 4" xfId="7548"/>
    <cellStyle name="Output 2 9 3 5_4F" xfId="23203"/>
    <cellStyle name="Output 2 9 3 6" xfId="1806"/>
    <cellStyle name="Output 2 9 3 6 2" xfId="3449"/>
    <cellStyle name="Output 2 9 3 6 2 2" xfId="9789"/>
    <cellStyle name="Output 2 9 3 6 2 3" xfId="10602"/>
    <cellStyle name="Output 2 9 3 6 2_4F" xfId="23207"/>
    <cellStyle name="Output 2 9 3 6 3" xfId="4861"/>
    <cellStyle name="Output 2 9 3 6 3 2" xfId="8149"/>
    <cellStyle name="Output 2 9 3 6 3_4F" xfId="23208"/>
    <cellStyle name="Output 2 9 3 6 4" xfId="11658"/>
    <cellStyle name="Output 2 9 3 6_4F" xfId="23206"/>
    <cellStyle name="Output 2 9 3 7" xfId="2199"/>
    <cellStyle name="Output 2 9 3 7 2" xfId="8545"/>
    <cellStyle name="Output 2 9 3 7 3" xfId="10794"/>
    <cellStyle name="Output 2 9 3 7_4F" xfId="23209"/>
    <cellStyle name="Output 2 9 3 8" xfId="3566"/>
    <cellStyle name="Output 2 9 3 8 2" xfId="6901"/>
    <cellStyle name="Output 2 9 3 8_4F" xfId="23210"/>
    <cellStyle name="Output 2 9 3 9" xfId="8092"/>
    <cellStyle name="Output 2 9 3_4F" xfId="23193"/>
    <cellStyle name="Output 2 9 4" xfId="555"/>
    <cellStyle name="Output 2 9 4 2" xfId="820"/>
    <cellStyle name="Output 2 9 4 2 2" xfId="2500"/>
    <cellStyle name="Output 2 9 4 2 2 2" xfId="8842"/>
    <cellStyle name="Output 2 9 4 2 2 3" xfId="12011"/>
    <cellStyle name="Output 2 9 4 2 2_4F" xfId="23213"/>
    <cellStyle name="Output 2 9 4 2 3" xfId="3875"/>
    <cellStyle name="Output 2 9 4 2 3 2" xfId="11874"/>
    <cellStyle name="Output 2 9 4 2 3_4F" xfId="23214"/>
    <cellStyle name="Output 2 9 4 2 4" xfId="10670"/>
    <cellStyle name="Output 2 9 4 2_4F" xfId="23212"/>
    <cellStyle name="Output 2 9 4 3" xfId="1094"/>
    <cellStyle name="Output 2 9 4 3 2" xfId="2766"/>
    <cellStyle name="Output 2 9 4 3 2 2" xfId="9108"/>
    <cellStyle name="Output 2 9 4 3 2 3" xfId="11387"/>
    <cellStyle name="Output 2 9 4 3 2_4F" xfId="23216"/>
    <cellStyle name="Output 2 9 4 3 3" xfId="4149"/>
    <cellStyle name="Output 2 9 4 3 3 2" xfId="6616"/>
    <cellStyle name="Output 2 9 4 3 3_4F" xfId="23217"/>
    <cellStyle name="Output 2 9 4 3 4" xfId="11758"/>
    <cellStyle name="Output 2 9 4 3_4F" xfId="23215"/>
    <cellStyle name="Output 2 9 4 4" xfId="1344"/>
    <cellStyle name="Output 2 9 4 4 2" xfId="3004"/>
    <cellStyle name="Output 2 9 4 4 2 2" xfId="9345"/>
    <cellStyle name="Output 2 9 4 4 2 3" xfId="8234"/>
    <cellStyle name="Output 2 9 4 4 2_4F" xfId="23219"/>
    <cellStyle name="Output 2 9 4 4 3" xfId="4399"/>
    <cellStyle name="Output 2 9 4 4 3 2" xfId="9931"/>
    <cellStyle name="Output 2 9 4 4 3_4F" xfId="23220"/>
    <cellStyle name="Output 2 9 4 4 4" xfId="11282"/>
    <cellStyle name="Output 2 9 4 4_4F" xfId="23218"/>
    <cellStyle name="Output 2 9 4 5" xfId="1599"/>
    <cellStyle name="Output 2 9 4 5 2" xfId="3251"/>
    <cellStyle name="Output 2 9 4 5 2 2" xfId="9592"/>
    <cellStyle name="Output 2 9 4 5 2 3" xfId="7673"/>
    <cellStyle name="Output 2 9 4 5 2_4F" xfId="23222"/>
    <cellStyle name="Output 2 9 4 5 3" xfId="4654"/>
    <cellStyle name="Output 2 9 4 5 3 2" xfId="9159"/>
    <cellStyle name="Output 2 9 4 5 3_4F" xfId="23223"/>
    <cellStyle name="Output 2 9 4 5 4" xfId="9979"/>
    <cellStyle name="Output 2 9 4 5_4F" xfId="23221"/>
    <cellStyle name="Output 2 9 4 6" xfId="1850"/>
    <cellStyle name="Output 2 9 4 6 2" xfId="3492"/>
    <cellStyle name="Output 2 9 4 6 2 2" xfId="9831"/>
    <cellStyle name="Output 2 9 4 6 2 3" xfId="10093"/>
    <cellStyle name="Output 2 9 4 6 2_4F" xfId="23225"/>
    <cellStyle name="Output 2 9 4 6 3" xfId="4905"/>
    <cellStyle name="Output 2 9 4 6 3 2" xfId="12401"/>
    <cellStyle name="Output 2 9 4 6 3_4F" xfId="23226"/>
    <cellStyle name="Output 2 9 4 6 4" xfId="6915"/>
    <cellStyle name="Output 2 9 4 6_4F" xfId="23224"/>
    <cellStyle name="Output 2 9 4 7" xfId="2243"/>
    <cellStyle name="Output 2 9 4 7 2" xfId="8588"/>
    <cellStyle name="Output 2 9 4 7 3" xfId="11704"/>
    <cellStyle name="Output 2 9 4 7_4F" xfId="23227"/>
    <cellStyle name="Output 2 9 4 8" xfId="3610"/>
    <cellStyle name="Output 2 9 4 8 2" xfId="8068"/>
    <cellStyle name="Output 2 9 4 8_4F" xfId="23228"/>
    <cellStyle name="Output 2 9 4 9" xfId="9781"/>
    <cellStyle name="Output 2 9 4_4F" xfId="23211"/>
    <cellStyle name="Output 2 9 5" xfId="597"/>
    <cellStyle name="Output 2 9 5 2" xfId="862"/>
    <cellStyle name="Output 2 9 5 2 2" xfId="2540"/>
    <cellStyle name="Output 2 9 5 2 2 2" xfId="8882"/>
    <cellStyle name="Output 2 9 5 2 2 3" xfId="12128"/>
    <cellStyle name="Output 2 9 5 2 2_4F" xfId="23231"/>
    <cellStyle name="Output 2 9 5 2 3" xfId="3917"/>
    <cellStyle name="Output 2 9 5 2 3 2" xfId="12424"/>
    <cellStyle name="Output 2 9 5 2 3_4F" xfId="23232"/>
    <cellStyle name="Output 2 9 5 2 4" xfId="11005"/>
    <cellStyle name="Output 2 9 5 2_4F" xfId="23230"/>
    <cellStyle name="Output 2 9 5 3" xfId="1136"/>
    <cellStyle name="Output 2 9 5 3 2" xfId="2805"/>
    <cellStyle name="Output 2 9 5 3 2 2" xfId="9147"/>
    <cellStyle name="Output 2 9 5 3 2 3" xfId="10689"/>
    <cellStyle name="Output 2 9 5 3 2_4F" xfId="23234"/>
    <cellStyle name="Output 2 9 5 3 3" xfId="4191"/>
    <cellStyle name="Output 2 9 5 3 3 2" xfId="10232"/>
    <cellStyle name="Output 2 9 5 3 3_4F" xfId="23235"/>
    <cellStyle name="Output 2 9 5 3 4" xfId="11603"/>
    <cellStyle name="Output 2 9 5 3_4F" xfId="23233"/>
    <cellStyle name="Output 2 9 5 4" xfId="1386"/>
    <cellStyle name="Output 2 9 5 4 2" xfId="3043"/>
    <cellStyle name="Output 2 9 5 4 2 2" xfId="9384"/>
    <cellStyle name="Output 2 9 5 4 2 3" xfId="6664"/>
    <cellStyle name="Output 2 9 5 4 2_4F" xfId="23237"/>
    <cellStyle name="Output 2 9 5 4 3" xfId="4441"/>
    <cellStyle name="Output 2 9 5 4 3 2" xfId="7210"/>
    <cellStyle name="Output 2 9 5 4 3_4F" xfId="23238"/>
    <cellStyle name="Output 2 9 5 4 4" xfId="10932"/>
    <cellStyle name="Output 2 9 5 4_4F" xfId="23236"/>
    <cellStyle name="Output 2 9 5 5" xfId="1641"/>
    <cellStyle name="Output 2 9 5 5 2" xfId="3289"/>
    <cellStyle name="Output 2 9 5 5 2 2" xfId="9630"/>
    <cellStyle name="Output 2 9 5 5 2 3" xfId="7595"/>
    <cellStyle name="Output 2 9 5 5 2_4F" xfId="23240"/>
    <cellStyle name="Output 2 9 5 5 3" xfId="4696"/>
    <cellStyle name="Output 2 9 5 5 3 2" xfId="7997"/>
    <cellStyle name="Output 2 9 5 5 3_4F" xfId="23241"/>
    <cellStyle name="Output 2 9 5 5 4" xfId="10295"/>
    <cellStyle name="Output 2 9 5 5_4F" xfId="23239"/>
    <cellStyle name="Output 2 9 5 6" xfId="1892"/>
    <cellStyle name="Output 2 9 5 6 2" xfId="3533"/>
    <cellStyle name="Output 2 9 5 6 2 2" xfId="9871"/>
    <cellStyle name="Output 2 9 5 6 2 3" xfId="7933"/>
    <cellStyle name="Output 2 9 5 6 2_4F" xfId="23243"/>
    <cellStyle name="Output 2 9 5 6 3" xfId="4947"/>
    <cellStyle name="Output 2 9 5 6 3 2" xfId="7182"/>
    <cellStyle name="Output 2 9 5 6 3_4F" xfId="23244"/>
    <cellStyle name="Output 2 9 5 6 4" xfId="10369"/>
    <cellStyle name="Output 2 9 5 6_4F" xfId="23242"/>
    <cellStyle name="Output 2 9 5 7" xfId="2284"/>
    <cellStyle name="Output 2 9 5 7 2" xfId="8628"/>
    <cellStyle name="Output 2 9 5 7 3" xfId="11575"/>
    <cellStyle name="Output 2 9 5 7_4F" xfId="23245"/>
    <cellStyle name="Output 2 9 5 8" xfId="3652"/>
    <cellStyle name="Output 2 9 5 8 2" xfId="8123"/>
    <cellStyle name="Output 2 9 5 8_4F" xfId="23246"/>
    <cellStyle name="Output 2 9 5 9" xfId="10741"/>
    <cellStyle name="Output 2 9 5_4F" xfId="23229"/>
    <cellStyle name="Output 2 9 6" xfId="413"/>
    <cellStyle name="Output 2 9 6 2" xfId="2104"/>
    <cellStyle name="Output 2 9 6 2 2" xfId="8450"/>
    <cellStyle name="Output 2 9 6 2 3" xfId="12517"/>
    <cellStyle name="Output 2 9 6 2_4F" xfId="23248"/>
    <cellStyle name="Output 2 9 6 3" xfId="3105"/>
    <cellStyle name="Output 2 9 6 3 2" xfId="12436"/>
    <cellStyle name="Output 2 9 6 3_4F" xfId="23249"/>
    <cellStyle name="Output 2 9 6 4" xfId="8162"/>
    <cellStyle name="Output 2 9 6_4F" xfId="23247"/>
    <cellStyle name="Output 2 9 7" xfId="677"/>
    <cellStyle name="Output 2 9 7 2" xfId="2361"/>
    <cellStyle name="Output 2 9 7 2 2" xfId="8705"/>
    <cellStyle name="Output 2 9 7 2 3" xfId="7143"/>
    <cellStyle name="Output 2 9 7 2_4F" xfId="23251"/>
    <cellStyle name="Output 2 9 7 3" xfId="3732"/>
    <cellStyle name="Output 2 9 7 3 2" xfId="7719"/>
    <cellStyle name="Output 2 9 7 3_4F" xfId="23252"/>
    <cellStyle name="Output 2 9 7 4" xfId="6738"/>
    <cellStyle name="Output 2 9 7_4F" xfId="23250"/>
    <cellStyle name="Output 2 9 8" xfId="951"/>
    <cellStyle name="Output 2 9 8 2" xfId="2626"/>
    <cellStyle name="Output 2 9 8 2 2" xfId="8968"/>
    <cellStyle name="Output 2 9 8 2 3" xfId="11256"/>
    <cellStyle name="Output 2 9 8 2_4F" xfId="23254"/>
    <cellStyle name="Output 2 9 8 3" xfId="4006"/>
    <cellStyle name="Output 2 9 8 3 2" xfId="7034"/>
    <cellStyle name="Output 2 9 8 3_4F" xfId="23255"/>
    <cellStyle name="Output 2 9 8 4" xfId="7836"/>
    <cellStyle name="Output 2 9 8_4F" xfId="23253"/>
    <cellStyle name="Output 2 9 9" xfId="1201"/>
    <cellStyle name="Output 2 9 9 2" xfId="2867"/>
    <cellStyle name="Output 2 9 9 2 2" xfId="9209"/>
    <cellStyle name="Output 2 9 9 2 3" xfId="7167"/>
    <cellStyle name="Output 2 9 9 2_4F" xfId="23257"/>
    <cellStyle name="Output 2 9 9 3" xfId="4256"/>
    <cellStyle name="Output 2 9 9 3 2" xfId="12213"/>
    <cellStyle name="Output 2 9 9 3_4F" xfId="23258"/>
    <cellStyle name="Output 2 9 9 4" xfId="10817"/>
    <cellStyle name="Output 2 9 9_4F" xfId="23256"/>
    <cellStyle name="Output 2 9_4F" xfId="23165"/>
    <cellStyle name="Output 2_4F" xfId="22367"/>
    <cellStyle name="Output 3" xfId="162"/>
    <cellStyle name="Output 3 10" xfId="23260"/>
    <cellStyle name="Output 3 11" xfId="23261"/>
    <cellStyle name="Output 3 12" xfId="23262"/>
    <cellStyle name="Output 3 13" xfId="23263"/>
    <cellStyle name="Output 3 14" xfId="23264"/>
    <cellStyle name="Output 3 2" xfId="23265"/>
    <cellStyle name="Output 3 2 10" xfId="23266"/>
    <cellStyle name="Output 3 2 2" xfId="23267"/>
    <cellStyle name="Output 3 2 3" xfId="23268"/>
    <cellStyle name="Output 3 2 4" xfId="23269"/>
    <cellStyle name="Output 3 2 5" xfId="23270"/>
    <cellStyle name="Output 3 2 6" xfId="23271"/>
    <cellStyle name="Output 3 2 7" xfId="23272"/>
    <cellStyle name="Output 3 2 8" xfId="23273"/>
    <cellStyle name="Output 3 2 9" xfId="23274"/>
    <cellStyle name="Output 3 3" xfId="23275"/>
    <cellStyle name="Output 3 3 10" xfId="23276"/>
    <cellStyle name="Output 3 3 2" xfId="23277"/>
    <cellStyle name="Output 3 3 3" xfId="23278"/>
    <cellStyle name="Output 3 3 4" xfId="23279"/>
    <cellStyle name="Output 3 3 5" xfId="23280"/>
    <cellStyle name="Output 3 3 6" xfId="23281"/>
    <cellStyle name="Output 3 3 7" xfId="23282"/>
    <cellStyle name="Output 3 3 8" xfId="23283"/>
    <cellStyle name="Output 3 3 9" xfId="23284"/>
    <cellStyle name="Output 3 4" xfId="23285"/>
    <cellStyle name="Output 3 5" xfId="23286"/>
    <cellStyle name="Output 3 6" xfId="23287"/>
    <cellStyle name="Output 3 7" xfId="23288"/>
    <cellStyle name="Output 3 8" xfId="23289"/>
    <cellStyle name="Output 3 9" xfId="23290"/>
    <cellStyle name="Output 3_4F" xfId="23259"/>
    <cellStyle name="Output 4" xfId="163"/>
    <cellStyle name="Output 4 10" xfId="23292"/>
    <cellStyle name="Output 4 11" xfId="23293"/>
    <cellStyle name="Output 4 12" xfId="23294"/>
    <cellStyle name="Output 4 13" xfId="23295"/>
    <cellStyle name="Output 4 14" xfId="23296"/>
    <cellStyle name="Output 4 2" xfId="23297"/>
    <cellStyle name="Output 4 2 10" xfId="23298"/>
    <cellStyle name="Output 4 2 2" xfId="23299"/>
    <cellStyle name="Output 4 2 3" xfId="23300"/>
    <cellStyle name="Output 4 2 4" xfId="23301"/>
    <cellStyle name="Output 4 2 5" xfId="23302"/>
    <cellStyle name="Output 4 2 6" xfId="23303"/>
    <cellStyle name="Output 4 2 7" xfId="23304"/>
    <cellStyle name="Output 4 2 8" xfId="23305"/>
    <cellStyle name="Output 4 2 9" xfId="23306"/>
    <cellStyle name="Output 4 3" xfId="23307"/>
    <cellStyle name="Output 4 3 10" xfId="23308"/>
    <cellStyle name="Output 4 3 2" xfId="23309"/>
    <cellStyle name="Output 4 3 3" xfId="23310"/>
    <cellStyle name="Output 4 3 4" xfId="23311"/>
    <cellStyle name="Output 4 3 5" xfId="23312"/>
    <cellStyle name="Output 4 3 6" xfId="23313"/>
    <cellStyle name="Output 4 3 7" xfId="23314"/>
    <cellStyle name="Output 4 3 8" xfId="23315"/>
    <cellStyle name="Output 4 3 9" xfId="23316"/>
    <cellStyle name="Output 4 4" xfId="23317"/>
    <cellStyle name="Output 4 5" xfId="23318"/>
    <cellStyle name="Output 4 6" xfId="23319"/>
    <cellStyle name="Output 4 7" xfId="23320"/>
    <cellStyle name="Output 4 8" xfId="23321"/>
    <cellStyle name="Output 4 9" xfId="23322"/>
    <cellStyle name="Output 4_4F" xfId="23291"/>
    <cellStyle name="Output 5" xfId="164"/>
    <cellStyle name="Output 5 10" xfId="23324"/>
    <cellStyle name="Output 5 11" xfId="23325"/>
    <cellStyle name="Output 5 12" xfId="23326"/>
    <cellStyle name="Output 5 13" xfId="23327"/>
    <cellStyle name="Output 5 14" xfId="23328"/>
    <cellStyle name="Output 5 2" xfId="23329"/>
    <cellStyle name="Output 5 2 10" xfId="23330"/>
    <cellStyle name="Output 5 2 2" xfId="23331"/>
    <cellStyle name="Output 5 2 3" xfId="23332"/>
    <cellStyle name="Output 5 2 4" xfId="23333"/>
    <cellStyle name="Output 5 2 5" xfId="23334"/>
    <cellStyle name="Output 5 2 6" xfId="23335"/>
    <cellStyle name="Output 5 2 7" xfId="23336"/>
    <cellStyle name="Output 5 2 8" xfId="23337"/>
    <cellStyle name="Output 5 2 9" xfId="23338"/>
    <cellStyle name="Output 5 3" xfId="23339"/>
    <cellStyle name="Output 5 3 10" xfId="23340"/>
    <cellStyle name="Output 5 3 2" xfId="23341"/>
    <cellStyle name="Output 5 3 3" xfId="23342"/>
    <cellStyle name="Output 5 3 4" xfId="23343"/>
    <cellStyle name="Output 5 3 5" xfId="23344"/>
    <cellStyle name="Output 5 3 6" xfId="23345"/>
    <cellStyle name="Output 5 3 7" xfId="23346"/>
    <cellStyle name="Output 5 3 8" xfId="23347"/>
    <cellStyle name="Output 5 3 9" xfId="23348"/>
    <cellStyle name="Output 5 4" xfId="23349"/>
    <cellStyle name="Output 5 5" xfId="23350"/>
    <cellStyle name="Output 5 6" xfId="23351"/>
    <cellStyle name="Output 5 7" xfId="23352"/>
    <cellStyle name="Output 5 8" xfId="23353"/>
    <cellStyle name="Output 5 9" xfId="23354"/>
    <cellStyle name="Output 5_4F" xfId="23323"/>
    <cellStyle name="Output 6" xfId="165"/>
    <cellStyle name="Output 6 10" xfId="23356"/>
    <cellStyle name="Output 6 11" xfId="23357"/>
    <cellStyle name="Output 6 12" xfId="23358"/>
    <cellStyle name="Output 6 13" xfId="23359"/>
    <cellStyle name="Output 6 14" xfId="23360"/>
    <cellStyle name="Output 6 2" xfId="23361"/>
    <cellStyle name="Output 6 2 10" xfId="23362"/>
    <cellStyle name="Output 6 2 2" xfId="23363"/>
    <cellStyle name="Output 6 2 3" xfId="23364"/>
    <cellStyle name="Output 6 2 4" xfId="23365"/>
    <cellStyle name="Output 6 2 5" xfId="23366"/>
    <cellStyle name="Output 6 2 6" xfId="23367"/>
    <cellStyle name="Output 6 2 7" xfId="23368"/>
    <cellStyle name="Output 6 2 8" xfId="23369"/>
    <cellStyle name="Output 6 2 9" xfId="23370"/>
    <cellStyle name="Output 6 3" xfId="23371"/>
    <cellStyle name="Output 6 3 10" xfId="23372"/>
    <cellStyle name="Output 6 3 2" xfId="23373"/>
    <cellStyle name="Output 6 3 3" xfId="23374"/>
    <cellStyle name="Output 6 3 4" xfId="23375"/>
    <cellStyle name="Output 6 3 5" xfId="23376"/>
    <cellStyle name="Output 6 3 6" xfId="23377"/>
    <cellStyle name="Output 6 3 7" xfId="23378"/>
    <cellStyle name="Output 6 3 8" xfId="23379"/>
    <cellStyle name="Output 6 3 9" xfId="23380"/>
    <cellStyle name="Output 6 4" xfId="23381"/>
    <cellStyle name="Output 6 5" xfId="23382"/>
    <cellStyle name="Output 6 6" xfId="23383"/>
    <cellStyle name="Output 6 7" xfId="23384"/>
    <cellStyle name="Output 6 8" xfId="23385"/>
    <cellStyle name="Output 6 9" xfId="23386"/>
    <cellStyle name="Output 6_4F" xfId="23355"/>
    <cellStyle name="Output 7" xfId="166"/>
    <cellStyle name="Output 7 10" xfId="23388"/>
    <cellStyle name="Output 7 11" xfId="23389"/>
    <cellStyle name="Output 7 12" xfId="23390"/>
    <cellStyle name="Output 7 13" xfId="23391"/>
    <cellStyle name="Output 7 14" xfId="23392"/>
    <cellStyle name="Output 7 2" xfId="23393"/>
    <cellStyle name="Output 7 2 10" xfId="23394"/>
    <cellStyle name="Output 7 2 2" xfId="23395"/>
    <cellStyle name="Output 7 2 3" xfId="23396"/>
    <cellStyle name="Output 7 2 4" xfId="23397"/>
    <cellStyle name="Output 7 2 5" xfId="23398"/>
    <cellStyle name="Output 7 2 6" xfId="23399"/>
    <cellStyle name="Output 7 2 7" xfId="23400"/>
    <cellStyle name="Output 7 2 8" xfId="23401"/>
    <cellStyle name="Output 7 2 9" xfId="23402"/>
    <cellStyle name="Output 7 3" xfId="23403"/>
    <cellStyle name="Output 7 3 10" xfId="23404"/>
    <cellStyle name="Output 7 3 2" xfId="23405"/>
    <cellStyle name="Output 7 3 3" xfId="23406"/>
    <cellStyle name="Output 7 3 4" xfId="23407"/>
    <cellStyle name="Output 7 3 5" xfId="23408"/>
    <cellStyle name="Output 7 3 6" xfId="23409"/>
    <cellStyle name="Output 7 3 7" xfId="23410"/>
    <cellStyle name="Output 7 3 8" xfId="23411"/>
    <cellStyle name="Output 7 3 9" xfId="23412"/>
    <cellStyle name="Output 7 4" xfId="23413"/>
    <cellStyle name="Output 7 5" xfId="23414"/>
    <cellStyle name="Output 7 6" xfId="23415"/>
    <cellStyle name="Output 7 7" xfId="23416"/>
    <cellStyle name="Output 7 8" xfId="23417"/>
    <cellStyle name="Output 7 9" xfId="23418"/>
    <cellStyle name="Output 7_4F" xfId="23387"/>
    <cellStyle name="Output 8" xfId="167"/>
    <cellStyle name="Output 8 10" xfId="23420"/>
    <cellStyle name="Output 8 11" xfId="23421"/>
    <cellStyle name="Output 8 12" xfId="23422"/>
    <cellStyle name="Output 8 13" xfId="23423"/>
    <cellStyle name="Output 8 14" xfId="23424"/>
    <cellStyle name="Output 8 2" xfId="23425"/>
    <cellStyle name="Output 8 2 10" xfId="23426"/>
    <cellStyle name="Output 8 2 2" xfId="23427"/>
    <cellStyle name="Output 8 2 3" xfId="23428"/>
    <cellStyle name="Output 8 2 4" xfId="23429"/>
    <cellStyle name="Output 8 2 5" xfId="23430"/>
    <cellStyle name="Output 8 2 6" xfId="23431"/>
    <cellStyle name="Output 8 2 7" xfId="23432"/>
    <cellStyle name="Output 8 2 8" xfId="23433"/>
    <cellStyle name="Output 8 2 9" xfId="23434"/>
    <cellStyle name="Output 8 3" xfId="23435"/>
    <cellStyle name="Output 8 3 10" xfId="23436"/>
    <cellStyle name="Output 8 3 2" xfId="23437"/>
    <cellStyle name="Output 8 3 3" xfId="23438"/>
    <cellStyle name="Output 8 3 4" xfId="23439"/>
    <cellStyle name="Output 8 3 5" xfId="23440"/>
    <cellStyle name="Output 8 3 6" xfId="23441"/>
    <cellStyle name="Output 8 3 7" xfId="23442"/>
    <cellStyle name="Output 8 3 8" xfId="23443"/>
    <cellStyle name="Output 8 3 9" xfId="23444"/>
    <cellStyle name="Output 8 4" xfId="23445"/>
    <cellStyle name="Output 8 5" xfId="23446"/>
    <cellStyle name="Output 8 6" xfId="23447"/>
    <cellStyle name="Output 8 7" xfId="23448"/>
    <cellStyle name="Output 8 8" xfId="23449"/>
    <cellStyle name="Output 8 9" xfId="23450"/>
    <cellStyle name="Output 8_4F" xfId="23419"/>
    <cellStyle name="Output 9" xfId="168"/>
    <cellStyle name="Output 9 10" xfId="23452"/>
    <cellStyle name="Output 9 11" xfId="23453"/>
    <cellStyle name="Output 9 12" xfId="23454"/>
    <cellStyle name="Output 9 13" xfId="23455"/>
    <cellStyle name="Output 9 14" xfId="23456"/>
    <cellStyle name="Output 9 2" xfId="23457"/>
    <cellStyle name="Output 9 2 10" xfId="23458"/>
    <cellStyle name="Output 9 2 2" xfId="23459"/>
    <cellStyle name="Output 9 2 3" xfId="23460"/>
    <cellStyle name="Output 9 2 4" xfId="23461"/>
    <cellStyle name="Output 9 2 5" xfId="23462"/>
    <cellStyle name="Output 9 2 6" xfId="23463"/>
    <cellStyle name="Output 9 2 7" xfId="23464"/>
    <cellStyle name="Output 9 2 8" xfId="23465"/>
    <cellStyle name="Output 9 2 9" xfId="23466"/>
    <cellStyle name="Output 9 3" xfId="23467"/>
    <cellStyle name="Output 9 3 10" xfId="23468"/>
    <cellStyle name="Output 9 3 2" xfId="23469"/>
    <cellStyle name="Output 9 3 3" xfId="23470"/>
    <cellStyle name="Output 9 3 4" xfId="23471"/>
    <cellStyle name="Output 9 3 5" xfId="23472"/>
    <cellStyle name="Output 9 3 6" xfId="23473"/>
    <cellStyle name="Output 9 3 7" xfId="23474"/>
    <cellStyle name="Output 9 3 8" xfId="23475"/>
    <cellStyle name="Output 9 3 9" xfId="23476"/>
    <cellStyle name="Output 9 4" xfId="23477"/>
    <cellStyle name="Output 9 5" xfId="23478"/>
    <cellStyle name="Output 9 6" xfId="23479"/>
    <cellStyle name="Output 9 7" xfId="23480"/>
    <cellStyle name="Output 9 8" xfId="23481"/>
    <cellStyle name="Output 9 9" xfId="23482"/>
    <cellStyle name="Output 9_4F" xfId="23451"/>
    <cellStyle name="Output Amounts" xfId="169"/>
    <cellStyle name="Output Column Headings" xfId="170"/>
    <cellStyle name="Output Line Items" xfId="171"/>
    <cellStyle name="Output Line Items 2" xfId="172"/>
    <cellStyle name="Output Line Items 2 2" xfId="173"/>
    <cellStyle name="Output Line Items 2 2 2" xfId="174"/>
    <cellStyle name="Output Line Items 2 2 2 2" xfId="274"/>
    <cellStyle name="Output Line Items 2 2 2 3" xfId="361"/>
    <cellStyle name="Output Line Items 2 2 2 4" xfId="5010"/>
    <cellStyle name="Output Line Items 2 2 2_4F" xfId="23486"/>
    <cellStyle name="Output Line Items 2 2 3" xfId="269"/>
    <cellStyle name="Output Line Items 2 2 4" xfId="358"/>
    <cellStyle name="Output Line Items 2 2 5" xfId="5009"/>
    <cellStyle name="Output Line Items 2 2_4F" xfId="23485"/>
    <cellStyle name="Output Line Items 2 3" xfId="175"/>
    <cellStyle name="Output Line Items 2 3 2" xfId="275"/>
    <cellStyle name="Output Line Items 2 3 3" xfId="362"/>
    <cellStyle name="Output Line Items 2 3 4" xfId="5011"/>
    <cellStyle name="Output Line Items 2 3_4F" xfId="23487"/>
    <cellStyle name="Output Line Items 2 4" xfId="268"/>
    <cellStyle name="Output Line Items 2 5" xfId="357"/>
    <cellStyle name="Output Line Items 2 6" xfId="5008"/>
    <cellStyle name="Output Line Items 2_4F" xfId="23484"/>
    <cellStyle name="Output Line Items 3" xfId="176"/>
    <cellStyle name="Output Line Items 3 2" xfId="177"/>
    <cellStyle name="Output Line Items 3 2 2" xfId="276"/>
    <cellStyle name="Output Line Items 3 2 3" xfId="363"/>
    <cellStyle name="Output Line Items 3 2 4" xfId="5013"/>
    <cellStyle name="Output Line Items 3 2_4F" xfId="23489"/>
    <cellStyle name="Output Line Items 3 3" xfId="270"/>
    <cellStyle name="Output Line Items 3 4" xfId="359"/>
    <cellStyle name="Output Line Items 3 5" xfId="5012"/>
    <cellStyle name="Output Line Items 3_4F" xfId="23488"/>
    <cellStyle name="Output Line Items 4" xfId="178"/>
    <cellStyle name="Output Line Items 4 2" xfId="277"/>
    <cellStyle name="Output Line Items 4 2 2" xfId="23492"/>
    <cellStyle name="Output Line Items 4 2_4F" xfId="23491"/>
    <cellStyle name="Output Line Items 4 3" xfId="364"/>
    <cellStyle name="Output Line Items 4 4" xfId="5014"/>
    <cellStyle name="Output Line Items 4 5" xfId="23493"/>
    <cellStyle name="Output Line Items 4_4F" xfId="23490"/>
    <cellStyle name="Output Line Items 5" xfId="265"/>
    <cellStyle name="Output Line Items 6" xfId="354"/>
    <cellStyle name="Output Line Items 7" xfId="5007"/>
    <cellStyle name="Output Line Items_4F" xfId="23483"/>
    <cellStyle name="Output Report Heading" xfId="179"/>
    <cellStyle name="Output Report Title" xfId="180"/>
    <cellStyle name="Percent" xfId="2" builtinId="5"/>
    <cellStyle name="Percent 10" xfId="5829"/>
    <cellStyle name="Percent 10 2" xfId="5830"/>
    <cellStyle name="Percent 10 2 2" xfId="25646"/>
    <cellStyle name="Percent 10 3" xfId="5831"/>
    <cellStyle name="Percent 10 3 2" xfId="25647"/>
    <cellStyle name="Percent 10 4" xfId="5832"/>
    <cellStyle name="Percent 10 4 2" xfId="25648"/>
    <cellStyle name="Percent 10 5" xfId="5833"/>
    <cellStyle name="Percent 10 5 2" xfId="25649"/>
    <cellStyle name="Percent 10 6" xfId="5834"/>
    <cellStyle name="Percent 10 6 2" xfId="25650"/>
    <cellStyle name="Percent 10 7" xfId="5835"/>
    <cellStyle name="Percent 10 7 2" xfId="25651"/>
    <cellStyle name="Percent 10 8" xfId="25645"/>
    <cellStyle name="Percent 10_4F" xfId="23494"/>
    <cellStyle name="Percent 11" xfId="5836"/>
    <cellStyle name="Percent 11 2" xfId="5837"/>
    <cellStyle name="Percent 11 2 2" xfId="25653"/>
    <cellStyle name="Percent 11 3" xfId="5838"/>
    <cellStyle name="Percent 11 3 2" xfId="25654"/>
    <cellStyle name="Percent 11 4" xfId="5839"/>
    <cellStyle name="Percent 11 4 2" xfId="25655"/>
    <cellStyle name="Percent 11 5" xfId="5840"/>
    <cellStyle name="Percent 11 5 2" xfId="25656"/>
    <cellStyle name="Percent 11 6" xfId="5841"/>
    <cellStyle name="Percent 11 6 2" xfId="25657"/>
    <cellStyle name="Percent 11 7" xfId="5842"/>
    <cellStyle name="Percent 11 7 2" xfId="25658"/>
    <cellStyle name="Percent 11 8" xfId="25652"/>
    <cellStyle name="Percent 11_4F" xfId="23495"/>
    <cellStyle name="Percent 12" xfId="5843"/>
    <cellStyle name="Percent 12 2" xfId="5844"/>
    <cellStyle name="Percent 12 2 2" xfId="25660"/>
    <cellStyle name="Percent 12 3" xfId="5845"/>
    <cellStyle name="Percent 12 3 2" xfId="25661"/>
    <cellStyle name="Percent 12 4" xfId="5846"/>
    <cellStyle name="Percent 12 4 2" xfId="25662"/>
    <cellStyle name="Percent 12 5" xfId="5847"/>
    <cellStyle name="Percent 12 5 2" xfId="25663"/>
    <cellStyle name="Percent 12 6" xfId="5848"/>
    <cellStyle name="Percent 12 6 2" xfId="25664"/>
    <cellStyle name="Percent 12 7" xfId="25659"/>
    <cellStyle name="Percent 12_4F" xfId="23496"/>
    <cellStyle name="Percent 13" xfId="5849"/>
    <cellStyle name="Percent 13 2" xfId="25665"/>
    <cellStyle name="Percent 14" xfId="5850"/>
    <cellStyle name="Percent 14 2" xfId="25666"/>
    <cellStyle name="Percent 15" xfId="5851"/>
    <cellStyle name="Percent 15 2" xfId="25667"/>
    <cellStyle name="Percent 16" xfId="5852"/>
    <cellStyle name="Percent 16 2" xfId="25668"/>
    <cellStyle name="Percent 17" xfId="5853"/>
    <cellStyle name="Percent 17 2" xfId="25669"/>
    <cellStyle name="Percent 18" xfId="5854"/>
    <cellStyle name="Percent 18 2" xfId="25670"/>
    <cellStyle name="Percent 19" xfId="5855"/>
    <cellStyle name="Percent 19 2" xfId="25671"/>
    <cellStyle name="Percent 2" xfId="181"/>
    <cellStyle name="Percent 2 2" xfId="182"/>
    <cellStyle name="Percent 2 3" xfId="4976"/>
    <cellStyle name="Percent 2_4F" xfId="23497"/>
    <cellStyle name="Percent 20" xfId="5856"/>
    <cellStyle name="Percent 20 2" xfId="25672"/>
    <cellStyle name="Percent 21" xfId="5857"/>
    <cellStyle name="Percent 21 2" xfId="25673"/>
    <cellStyle name="Percent 22" xfId="6085"/>
    <cellStyle name="Percent 23" xfId="6091"/>
    <cellStyle name="Percent 23 2" xfId="25883"/>
    <cellStyle name="Percent 24" xfId="202"/>
    <cellStyle name="Percent 25" xfId="24812"/>
    <cellStyle name="Percent 3" xfId="183"/>
    <cellStyle name="Percent 3 10" xfId="5858"/>
    <cellStyle name="Percent 3 10 2" xfId="25674"/>
    <cellStyle name="Percent 3 11" xfId="5859"/>
    <cellStyle name="Percent 3 11 2" xfId="25675"/>
    <cellStyle name="Percent 3 12" xfId="6089"/>
    <cellStyle name="Percent 3 13" xfId="5000"/>
    <cellStyle name="Percent 3 13 2" xfId="24834"/>
    <cellStyle name="Percent 3 14" xfId="257"/>
    <cellStyle name="Percent 3 2" xfId="5001"/>
    <cellStyle name="Percent 3 2 2" xfId="5860"/>
    <cellStyle name="Percent 3 2 2 2" xfId="25676"/>
    <cellStyle name="Percent 3 2 3" xfId="5861"/>
    <cellStyle name="Percent 3 2 3 2" xfId="25677"/>
    <cellStyle name="Percent 3 2 4" xfId="5862"/>
    <cellStyle name="Percent 3 2 4 2" xfId="25678"/>
    <cellStyle name="Percent 3 2 5" xfId="5863"/>
    <cellStyle name="Percent 3 2 5 2" xfId="25679"/>
    <cellStyle name="Percent 3 2 6" xfId="5864"/>
    <cellStyle name="Percent 3 2 6 2" xfId="25680"/>
    <cellStyle name="Percent 3 2 7" xfId="5865"/>
    <cellStyle name="Percent 3 2 7 2" xfId="25681"/>
    <cellStyle name="Percent 3 2 8" xfId="24835"/>
    <cellStyle name="Percent 3 2_4F" xfId="23499"/>
    <cellStyle name="Percent 3 3" xfId="5866"/>
    <cellStyle name="Percent 3 3 2" xfId="5867"/>
    <cellStyle name="Percent 3 3 2 2" xfId="25683"/>
    <cellStyle name="Percent 3 3 3" xfId="5868"/>
    <cellStyle name="Percent 3 3 3 2" xfId="25684"/>
    <cellStyle name="Percent 3 3 4" xfId="5869"/>
    <cellStyle name="Percent 3 3 4 2" xfId="25685"/>
    <cellStyle name="Percent 3 3 5" xfId="5870"/>
    <cellStyle name="Percent 3 3 5 2" xfId="25686"/>
    <cellStyle name="Percent 3 3 6" xfId="5871"/>
    <cellStyle name="Percent 3 3 6 2" xfId="25687"/>
    <cellStyle name="Percent 3 3 7" xfId="5872"/>
    <cellStyle name="Percent 3 3 7 2" xfId="25688"/>
    <cellStyle name="Percent 3 3 8" xfId="25682"/>
    <cellStyle name="Percent 3 3_4F" xfId="23500"/>
    <cellStyle name="Percent 3 4" xfId="5873"/>
    <cellStyle name="Percent 3 4 2" xfId="5874"/>
    <cellStyle name="Percent 3 4 2 2" xfId="25690"/>
    <cellStyle name="Percent 3 4 3" xfId="5875"/>
    <cellStyle name="Percent 3 4 3 2" xfId="25691"/>
    <cellStyle name="Percent 3 4 4" xfId="5876"/>
    <cellStyle name="Percent 3 4 4 2" xfId="25692"/>
    <cellStyle name="Percent 3 4 5" xfId="5877"/>
    <cellStyle name="Percent 3 4 5 2" xfId="25693"/>
    <cellStyle name="Percent 3 4 6" xfId="5878"/>
    <cellStyle name="Percent 3 4 6 2" xfId="25694"/>
    <cellStyle name="Percent 3 4 7" xfId="5879"/>
    <cellStyle name="Percent 3 4 7 2" xfId="25695"/>
    <cellStyle name="Percent 3 4 8" xfId="25689"/>
    <cellStyle name="Percent 3 4_4F" xfId="23501"/>
    <cellStyle name="Percent 3 5" xfId="5880"/>
    <cellStyle name="Percent 3 5 2" xfId="5881"/>
    <cellStyle name="Percent 3 5 2 2" xfId="25697"/>
    <cellStyle name="Percent 3 5 3" xfId="5882"/>
    <cellStyle name="Percent 3 5 3 2" xfId="25698"/>
    <cellStyle name="Percent 3 5 4" xfId="5883"/>
    <cellStyle name="Percent 3 5 4 2" xfId="25699"/>
    <cellStyle name="Percent 3 5 5" xfId="5884"/>
    <cellStyle name="Percent 3 5 5 2" xfId="25700"/>
    <cellStyle name="Percent 3 5 6" xfId="5885"/>
    <cellStyle name="Percent 3 5 6 2" xfId="25701"/>
    <cellStyle name="Percent 3 5 7" xfId="5886"/>
    <cellStyle name="Percent 3 5 7 2" xfId="25702"/>
    <cellStyle name="Percent 3 5 8" xfId="25696"/>
    <cellStyle name="Percent 3 5_4F" xfId="23502"/>
    <cellStyle name="Percent 3 6" xfId="5887"/>
    <cellStyle name="Percent 3 6 2" xfId="5888"/>
    <cellStyle name="Percent 3 6 2 2" xfId="25704"/>
    <cellStyle name="Percent 3 6 3" xfId="5889"/>
    <cellStyle name="Percent 3 6 3 2" xfId="25705"/>
    <cellStyle name="Percent 3 6 4" xfId="5890"/>
    <cellStyle name="Percent 3 6 4 2" xfId="25706"/>
    <cellStyle name="Percent 3 6 5" xfId="5891"/>
    <cellStyle name="Percent 3 6 5 2" xfId="25707"/>
    <cellStyle name="Percent 3 6 6" xfId="5892"/>
    <cellStyle name="Percent 3 6 6 2" xfId="25708"/>
    <cellStyle name="Percent 3 6 7" xfId="25703"/>
    <cellStyle name="Percent 3 6_4F" xfId="23503"/>
    <cellStyle name="Percent 3 7" xfId="5893"/>
    <cellStyle name="Percent 3 7 2" xfId="25709"/>
    <cellStyle name="Percent 3 8" xfId="5894"/>
    <cellStyle name="Percent 3 8 2" xfId="25710"/>
    <cellStyle name="Percent 3 9" xfId="5895"/>
    <cellStyle name="Percent 3 9 2" xfId="25711"/>
    <cellStyle name="Percent 3_4F" xfId="23498"/>
    <cellStyle name="Percent 4" xfId="205"/>
    <cellStyle name="Percent 4 10" xfId="5896"/>
    <cellStyle name="Percent 4 10 2" xfId="25712"/>
    <cellStyle name="Percent 4 11" xfId="5897"/>
    <cellStyle name="Percent 4 11 2" xfId="25713"/>
    <cellStyle name="Percent 4 12" xfId="4992"/>
    <cellStyle name="Percent 4 12 2" xfId="24828"/>
    <cellStyle name="Percent 4 2" xfId="5898"/>
    <cellStyle name="Percent 4 2 2" xfId="5899"/>
    <cellStyle name="Percent 4 2 2 2" xfId="25715"/>
    <cellStyle name="Percent 4 2 3" xfId="5900"/>
    <cellStyle name="Percent 4 2 3 2" xfId="25716"/>
    <cellStyle name="Percent 4 2 4" xfId="5901"/>
    <cellStyle name="Percent 4 2 4 2" xfId="25717"/>
    <cellStyle name="Percent 4 2 5" xfId="5902"/>
    <cellStyle name="Percent 4 2 5 2" xfId="25718"/>
    <cellStyle name="Percent 4 2 6" xfId="5903"/>
    <cellStyle name="Percent 4 2 6 2" xfId="25719"/>
    <cellStyle name="Percent 4 2 7" xfId="5904"/>
    <cellStyle name="Percent 4 2 7 2" xfId="25720"/>
    <cellStyle name="Percent 4 2 8" xfId="25714"/>
    <cellStyle name="Percent 4 2_4F" xfId="23505"/>
    <cellStyle name="Percent 4 3" xfId="5905"/>
    <cellStyle name="Percent 4 3 2" xfId="5906"/>
    <cellStyle name="Percent 4 3 2 2" xfId="25722"/>
    <cellStyle name="Percent 4 3 3" xfId="5907"/>
    <cellStyle name="Percent 4 3 3 2" xfId="25723"/>
    <cellStyle name="Percent 4 3 4" xfId="5908"/>
    <cellStyle name="Percent 4 3 4 2" xfId="25724"/>
    <cellStyle name="Percent 4 3 5" xfId="5909"/>
    <cellStyle name="Percent 4 3 5 2" xfId="25725"/>
    <cellStyle name="Percent 4 3 6" xfId="5910"/>
    <cellStyle name="Percent 4 3 6 2" xfId="25726"/>
    <cellStyle name="Percent 4 3 7" xfId="5911"/>
    <cellStyle name="Percent 4 3 7 2" xfId="25727"/>
    <cellStyle name="Percent 4 3 8" xfId="25721"/>
    <cellStyle name="Percent 4 3_4F" xfId="23506"/>
    <cellStyle name="Percent 4 4" xfId="5912"/>
    <cellStyle name="Percent 4 4 2" xfId="5913"/>
    <cellStyle name="Percent 4 4 2 2" xfId="25729"/>
    <cellStyle name="Percent 4 4 3" xfId="5914"/>
    <cellStyle name="Percent 4 4 3 2" xfId="25730"/>
    <cellStyle name="Percent 4 4 4" xfId="5915"/>
    <cellStyle name="Percent 4 4 4 2" xfId="25731"/>
    <cellStyle name="Percent 4 4 5" xfId="5916"/>
    <cellStyle name="Percent 4 4 5 2" xfId="25732"/>
    <cellStyle name="Percent 4 4 6" xfId="5917"/>
    <cellStyle name="Percent 4 4 6 2" xfId="25733"/>
    <cellStyle name="Percent 4 4 7" xfId="5918"/>
    <cellStyle name="Percent 4 4 7 2" xfId="25734"/>
    <cellStyle name="Percent 4 4 8" xfId="25728"/>
    <cellStyle name="Percent 4 4_4F" xfId="23507"/>
    <cellStyle name="Percent 4 5" xfId="5919"/>
    <cellStyle name="Percent 4 5 2" xfId="5920"/>
    <cellStyle name="Percent 4 5 2 2" xfId="25736"/>
    <cellStyle name="Percent 4 5 3" xfId="5921"/>
    <cellStyle name="Percent 4 5 3 2" xfId="25737"/>
    <cellStyle name="Percent 4 5 4" xfId="5922"/>
    <cellStyle name="Percent 4 5 4 2" xfId="25738"/>
    <cellStyle name="Percent 4 5 5" xfId="5923"/>
    <cellStyle name="Percent 4 5 5 2" xfId="25739"/>
    <cellStyle name="Percent 4 5 6" xfId="5924"/>
    <cellStyle name="Percent 4 5 6 2" xfId="25740"/>
    <cellStyle name="Percent 4 5 7" xfId="5925"/>
    <cellStyle name="Percent 4 5 7 2" xfId="25741"/>
    <cellStyle name="Percent 4 5 8" xfId="25735"/>
    <cellStyle name="Percent 4 5_4F" xfId="23508"/>
    <cellStyle name="Percent 4 6" xfId="5926"/>
    <cellStyle name="Percent 4 6 2" xfId="5927"/>
    <cellStyle name="Percent 4 6 2 2" xfId="25743"/>
    <cellStyle name="Percent 4 6 3" xfId="5928"/>
    <cellStyle name="Percent 4 6 3 2" xfId="25744"/>
    <cellStyle name="Percent 4 6 4" xfId="5929"/>
    <cellStyle name="Percent 4 6 4 2" xfId="25745"/>
    <cellStyle name="Percent 4 6 5" xfId="5930"/>
    <cellStyle name="Percent 4 6 5 2" xfId="25746"/>
    <cellStyle name="Percent 4 6 6" xfId="5931"/>
    <cellStyle name="Percent 4 6 6 2" xfId="25747"/>
    <cellStyle name="Percent 4 6 7" xfId="25742"/>
    <cellStyle name="Percent 4 6_4F" xfId="23509"/>
    <cellStyle name="Percent 4 7" xfId="5932"/>
    <cellStyle name="Percent 4 7 2" xfId="25748"/>
    <cellStyle name="Percent 4 8" xfId="5933"/>
    <cellStyle name="Percent 4 8 2" xfId="25749"/>
    <cellStyle name="Percent 4 9" xfId="5934"/>
    <cellStyle name="Percent 4 9 2" xfId="25750"/>
    <cellStyle name="Percent 4_4F" xfId="23504"/>
    <cellStyle name="Percent 5" xfId="5003"/>
    <cellStyle name="Percent 5 10" xfId="5935"/>
    <cellStyle name="Percent 5 10 2" xfId="25751"/>
    <cellStyle name="Percent 5 11" xfId="5936"/>
    <cellStyle name="Percent 5 11 2" xfId="25752"/>
    <cellStyle name="Percent 5 12" xfId="24836"/>
    <cellStyle name="Percent 5 2" xfId="5937"/>
    <cellStyle name="Percent 5 2 2" xfId="5938"/>
    <cellStyle name="Percent 5 2 2 2" xfId="25754"/>
    <cellStyle name="Percent 5 2 3" xfId="5939"/>
    <cellStyle name="Percent 5 2 3 2" xfId="25755"/>
    <cellStyle name="Percent 5 2 4" xfId="5940"/>
    <cellStyle name="Percent 5 2 4 2" xfId="25756"/>
    <cellStyle name="Percent 5 2 5" xfId="5941"/>
    <cellStyle name="Percent 5 2 5 2" xfId="25757"/>
    <cellStyle name="Percent 5 2 6" xfId="5942"/>
    <cellStyle name="Percent 5 2 6 2" xfId="25758"/>
    <cellStyle name="Percent 5 2 7" xfId="5943"/>
    <cellStyle name="Percent 5 2 7 2" xfId="25759"/>
    <cellStyle name="Percent 5 2 8" xfId="25753"/>
    <cellStyle name="Percent 5 2_4F" xfId="23511"/>
    <cellStyle name="Percent 5 3" xfId="5944"/>
    <cellStyle name="Percent 5 3 2" xfId="5945"/>
    <cellStyle name="Percent 5 3 2 2" xfId="25761"/>
    <cellStyle name="Percent 5 3 3" xfId="5946"/>
    <cellStyle name="Percent 5 3 3 2" xfId="25762"/>
    <cellStyle name="Percent 5 3 4" xfId="5947"/>
    <cellStyle name="Percent 5 3 4 2" xfId="25763"/>
    <cellStyle name="Percent 5 3 5" xfId="5948"/>
    <cellStyle name="Percent 5 3 5 2" xfId="25764"/>
    <cellStyle name="Percent 5 3 6" xfId="5949"/>
    <cellStyle name="Percent 5 3 6 2" xfId="25765"/>
    <cellStyle name="Percent 5 3 7" xfId="5950"/>
    <cellStyle name="Percent 5 3 7 2" xfId="25766"/>
    <cellStyle name="Percent 5 3 8" xfId="25760"/>
    <cellStyle name="Percent 5 3_4F" xfId="23512"/>
    <cellStyle name="Percent 5 4" xfId="5951"/>
    <cellStyle name="Percent 5 4 2" xfId="5952"/>
    <cellStyle name="Percent 5 4 2 2" xfId="25768"/>
    <cellStyle name="Percent 5 4 3" xfId="5953"/>
    <cellStyle name="Percent 5 4 3 2" xfId="25769"/>
    <cellStyle name="Percent 5 4 4" xfId="5954"/>
    <cellStyle name="Percent 5 4 4 2" xfId="25770"/>
    <cellStyle name="Percent 5 4 5" xfId="5955"/>
    <cellStyle name="Percent 5 4 5 2" xfId="25771"/>
    <cellStyle name="Percent 5 4 6" xfId="5956"/>
    <cellStyle name="Percent 5 4 6 2" xfId="25772"/>
    <cellStyle name="Percent 5 4 7" xfId="5957"/>
    <cellStyle name="Percent 5 4 7 2" xfId="25773"/>
    <cellStyle name="Percent 5 4 8" xfId="25767"/>
    <cellStyle name="Percent 5 4_4F" xfId="23513"/>
    <cellStyle name="Percent 5 5" xfId="5958"/>
    <cellStyle name="Percent 5 5 2" xfId="5959"/>
    <cellStyle name="Percent 5 5 2 2" xfId="25775"/>
    <cellStyle name="Percent 5 5 3" xfId="5960"/>
    <cellStyle name="Percent 5 5 3 2" xfId="25776"/>
    <cellStyle name="Percent 5 5 4" xfId="5961"/>
    <cellStyle name="Percent 5 5 4 2" xfId="25777"/>
    <cellStyle name="Percent 5 5 5" xfId="5962"/>
    <cellStyle name="Percent 5 5 5 2" xfId="25778"/>
    <cellStyle name="Percent 5 5 6" xfId="5963"/>
    <cellStyle name="Percent 5 5 6 2" xfId="25779"/>
    <cellStyle name="Percent 5 5 7" xfId="5964"/>
    <cellStyle name="Percent 5 5 7 2" xfId="25780"/>
    <cellStyle name="Percent 5 5 8" xfId="25774"/>
    <cellStyle name="Percent 5 5_4F" xfId="23514"/>
    <cellStyle name="Percent 5 6" xfId="5965"/>
    <cellStyle name="Percent 5 6 2" xfId="5966"/>
    <cellStyle name="Percent 5 6 2 2" xfId="25782"/>
    <cellStyle name="Percent 5 6 3" xfId="5967"/>
    <cellStyle name="Percent 5 6 3 2" xfId="25783"/>
    <cellStyle name="Percent 5 6 4" xfId="5968"/>
    <cellStyle name="Percent 5 6 4 2" xfId="25784"/>
    <cellStyle name="Percent 5 6 5" xfId="5969"/>
    <cellStyle name="Percent 5 6 5 2" xfId="25785"/>
    <cellStyle name="Percent 5 6 6" xfId="5970"/>
    <cellStyle name="Percent 5 6 6 2" xfId="25786"/>
    <cellStyle name="Percent 5 6 7" xfId="25781"/>
    <cellStyle name="Percent 5 6_4F" xfId="23515"/>
    <cellStyle name="Percent 5 7" xfId="5971"/>
    <cellStyle name="Percent 5 7 2" xfId="25787"/>
    <cellStyle name="Percent 5 8" xfId="5972"/>
    <cellStyle name="Percent 5 8 2" xfId="25788"/>
    <cellStyle name="Percent 5 9" xfId="5973"/>
    <cellStyle name="Percent 5 9 2" xfId="25789"/>
    <cellStyle name="Percent 5_4F" xfId="23510"/>
    <cellStyle name="Percent 6" xfId="4978"/>
    <cellStyle name="Percent 6 10" xfId="5974"/>
    <cellStyle name="Percent 6 10 2" xfId="25790"/>
    <cellStyle name="Percent 6 11" xfId="5975"/>
    <cellStyle name="Percent 6 11 2" xfId="25791"/>
    <cellStyle name="Percent 6 12" xfId="24823"/>
    <cellStyle name="Percent 6 2" xfId="5976"/>
    <cellStyle name="Percent 6 2 2" xfId="5977"/>
    <cellStyle name="Percent 6 2 2 2" xfId="25793"/>
    <cellStyle name="Percent 6 2 3" xfId="5978"/>
    <cellStyle name="Percent 6 2 3 2" xfId="25794"/>
    <cellStyle name="Percent 6 2 4" xfId="5979"/>
    <cellStyle name="Percent 6 2 4 2" xfId="25795"/>
    <cellStyle name="Percent 6 2 5" xfId="5980"/>
    <cellStyle name="Percent 6 2 5 2" xfId="25796"/>
    <cellStyle name="Percent 6 2 6" xfId="5981"/>
    <cellStyle name="Percent 6 2 6 2" xfId="25797"/>
    <cellStyle name="Percent 6 2 7" xfId="5982"/>
    <cellStyle name="Percent 6 2 7 2" xfId="25798"/>
    <cellStyle name="Percent 6 2 8" xfId="25792"/>
    <cellStyle name="Percent 6 2_4F" xfId="23517"/>
    <cellStyle name="Percent 6 3" xfId="5983"/>
    <cellStyle name="Percent 6 3 2" xfId="5984"/>
    <cellStyle name="Percent 6 3 2 2" xfId="25800"/>
    <cellStyle name="Percent 6 3 3" xfId="5985"/>
    <cellStyle name="Percent 6 3 3 2" xfId="25801"/>
    <cellStyle name="Percent 6 3 4" xfId="5986"/>
    <cellStyle name="Percent 6 3 4 2" xfId="25802"/>
    <cellStyle name="Percent 6 3 5" xfId="5987"/>
    <cellStyle name="Percent 6 3 5 2" xfId="25803"/>
    <cellStyle name="Percent 6 3 6" xfId="5988"/>
    <cellStyle name="Percent 6 3 6 2" xfId="25804"/>
    <cellStyle name="Percent 6 3 7" xfId="5989"/>
    <cellStyle name="Percent 6 3 7 2" xfId="25805"/>
    <cellStyle name="Percent 6 3 8" xfId="25799"/>
    <cellStyle name="Percent 6 3_4F" xfId="23518"/>
    <cellStyle name="Percent 6 4" xfId="5990"/>
    <cellStyle name="Percent 6 4 2" xfId="5991"/>
    <cellStyle name="Percent 6 4 2 2" xfId="25807"/>
    <cellStyle name="Percent 6 4 3" xfId="5992"/>
    <cellStyle name="Percent 6 4 3 2" xfId="25808"/>
    <cellStyle name="Percent 6 4 4" xfId="5993"/>
    <cellStyle name="Percent 6 4 4 2" xfId="25809"/>
    <cellStyle name="Percent 6 4 5" xfId="5994"/>
    <cellStyle name="Percent 6 4 5 2" xfId="25810"/>
    <cellStyle name="Percent 6 4 6" xfId="5995"/>
    <cellStyle name="Percent 6 4 6 2" xfId="25811"/>
    <cellStyle name="Percent 6 4 7" xfId="5996"/>
    <cellStyle name="Percent 6 4 7 2" xfId="25812"/>
    <cellStyle name="Percent 6 4 8" xfId="25806"/>
    <cellStyle name="Percent 6 4_4F" xfId="23519"/>
    <cellStyle name="Percent 6 5" xfId="5997"/>
    <cellStyle name="Percent 6 5 2" xfId="5998"/>
    <cellStyle name="Percent 6 5 2 2" xfId="25814"/>
    <cellStyle name="Percent 6 5 3" xfId="5999"/>
    <cellStyle name="Percent 6 5 3 2" xfId="25815"/>
    <cellStyle name="Percent 6 5 4" xfId="6000"/>
    <cellStyle name="Percent 6 5 4 2" xfId="25816"/>
    <cellStyle name="Percent 6 5 5" xfId="6001"/>
    <cellStyle name="Percent 6 5 5 2" xfId="25817"/>
    <cellStyle name="Percent 6 5 6" xfId="6002"/>
    <cellStyle name="Percent 6 5 6 2" xfId="25818"/>
    <cellStyle name="Percent 6 5 7" xfId="6003"/>
    <cellStyle name="Percent 6 5 7 2" xfId="25819"/>
    <cellStyle name="Percent 6 5 8" xfId="25813"/>
    <cellStyle name="Percent 6 5_4F" xfId="23520"/>
    <cellStyle name="Percent 6 6" xfId="6004"/>
    <cellStyle name="Percent 6 6 2" xfId="6005"/>
    <cellStyle name="Percent 6 6 2 2" xfId="25821"/>
    <cellStyle name="Percent 6 6 3" xfId="6006"/>
    <cellStyle name="Percent 6 6 3 2" xfId="25822"/>
    <cellStyle name="Percent 6 6 4" xfId="6007"/>
    <cellStyle name="Percent 6 6 4 2" xfId="25823"/>
    <cellStyle name="Percent 6 6 5" xfId="6008"/>
    <cellStyle name="Percent 6 6 5 2" xfId="25824"/>
    <cellStyle name="Percent 6 6 6" xfId="6009"/>
    <cellStyle name="Percent 6 6 6 2" xfId="25825"/>
    <cellStyle name="Percent 6 6 7" xfId="25820"/>
    <cellStyle name="Percent 6 6_4F" xfId="23521"/>
    <cellStyle name="Percent 6 7" xfId="6010"/>
    <cellStyle name="Percent 6 7 2" xfId="25826"/>
    <cellStyle name="Percent 6 8" xfId="6011"/>
    <cellStyle name="Percent 6 8 2" xfId="25827"/>
    <cellStyle name="Percent 6 9" xfId="6012"/>
    <cellStyle name="Percent 6 9 2" xfId="25828"/>
    <cellStyle name="Percent 6_4F" xfId="23516"/>
    <cellStyle name="Percent 7" xfId="5019"/>
    <cellStyle name="Percent 7 10" xfId="6013"/>
    <cellStyle name="Percent 7 10 2" xfId="25829"/>
    <cellStyle name="Percent 7 11" xfId="6014"/>
    <cellStyle name="Percent 7 11 2" xfId="25830"/>
    <cellStyle name="Percent 7 12" xfId="24840"/>
    <cellStyle name="Percent 7 2" xfId="6015"/>
    <cellStyle name="Percent 7 2 2" xfId="6016"/>
    <cellStyle name="Percent 7 2 2 2" xfId="25832"/>
    <cellStyle name="Percent 7 2 3" xfId="6017"/>
    <cellStyle name="Percent 7 2 3 2" xfId="25833"/>
    <cellStyle name="Percent 7 2 4" xfId="6018"/>
    <cellStyle name="Percent 7 2 4 2" xfId="25834"/>
    <cellStyle name="Percent 7 2 5" xfId="6019"/>
    <cellStyle name="Percent 7 2 5 2" xfId="25835"/>
    <cellStyle name="Percent 7 2 6" xfId="6020"/>
    <cellStyle name="Percent 7 2 6 2" xfId="25836"/>
    <cellStyle name="Percent 7 2 7" xfId="6021"/>
    <cellStyle name="Percent 7 2 7 2" xfId="25837"/>
    <cellStyle name="Percent 7 2 8" xfId="25831"/>
    <cellStyle name="Percent 7 2_4F" xfId="23523"/>
    <cellStyle name="Percent 7 3" xfId="6022"/>
    <cellStyle name="Percent 7 3 2" xfId="6023"/>
    <cellStyle name="Percent 7 3 2 2" xfId="25839"/>
    <cellStyle name="Percent 7 3 3" xfId="6024"/>
    <cellStyle name="Percent 7 3 3 2" xfId="25840"/>
    <cellStyle name="Percent 7 3 4" xfId="6025"/>
    <cellStyle name="Percent 7 3 4 2" xfId="25841"/>
    <cellStyle name="Percent 7 3 5" xfId="6026"/>
    <cellStyle name="Percent 7 3 5 2" xfId="25842"/>
    <cellStyle name="Percent 7 3 6" xfId="6027"/>
    <cellStyle name="Percent 7 3 6 2" xfId="25843"/>
    <cellStyle name="Percent 7 3 7" xfId="6028"/>
    <cellStyle name="Percent 7 3 7 2" xfId="25844"/>
    <cellStyle name="Percent 7 3 8" xfId="25838"/>
    <cellStyle name="Percent 7 3_4F" xfId="23524"/>
    <cellStyle name="Percent 7 4" xfId="6029"/>
    <cellStyle name="Percent 7 4 2" xfId="6030"/>
    <cellStyle name="Percent 7 4 2 2" xfId="25846"/>
    <cellStyle name="Percent 7 4 3" xfId="6031"/>
    <cellStyle name="Percent 7 4 3 2" xfId="25847"/>
    <cellStyle name="Percent 7 4 4" xfId="6032"/>
    <cellStyle name="Percent 7 4 4 2" xfId="25848"/>
    <cellStyle name="Percent 7 4 5" xfId="6033"/>
    <cellStyle name="Percent 7 4 5 2" xfId="25849"/>
    <cellStyle name="Percent 7 4 6" xfId="6034"/>
    <cellStyle name="Percent 7 4 6 2" xfId="25850"/>
    <cellStyle name="Percent 7 4 7" xfId="6035"/>
    <cellStyle name="Percent 7 4 7 2" xfId="25851"/>
    <cellStyle name="Percent 7 4 8" xfId="25845"/>
    <cellStyle name="Percent 7 4_4F" xfId="23525"/>
    <cellStyle name="Percent 7 5" xfId="6036"/>
    <cellStyle name="Percent 7 5 2" xfId="6037"/>
    <cellStyle name="Percent 7 5 2 2" xfId="25853"/>
    <cellStyle name="Percent 7 5 3" xfId="6038"/>
    <cellStyle name="Percent 7 5 3 2" xfId="25854"/>
    <cellStyle name="Percent 7 5 4" xfId="6039"/>
    <cellStyle name="Percent 7 5 4 2" xfId="25855"/>
    <cellStyle name="Percent 7 5 5" xfId="6040"/>
    <cellStyle name="Percent 7 5 5 2" xfId="25856"/>
    <cellStyle name="Percent 7 5 6" xfId="6041"/>
    <cellStyle name="Percent 7 5 6 2" xfId="25857"/>
    <cellStyle name="Percent 7 5 7" xfId="6042"/>
    <cellStyle name="Percent 7 5 7 2" xfId="25858"/>
    <cellStyle name="Percent 7 5 8" xfId="25852"/>
    <cellStyle name="Percent 7 5_4F" xfId="23526"/>
    <cellStyle name="Percent 7 6" xfId="6043"/>
    <cellStyle name="Percent 7 6 2" xfId="6044"/>
    <cellStyle name="Percent 7 6 2 2" xfId="25860"/>
    <cellStyle name="Percent 7 6 3" xfId="6045"/>
    <cellStyle name="Percent 7 6 3 2" xfId="25861"/>
    <cellStyle name="Percent 7 6 4" xfId="6046"/>
    <cellStyle name="Percent 7 6 4 2" xfId="25862"/>
    <cellStyle name="Percent 7 6 5" xfId="6047"/>
    <cellStyle name="Percent 7 6 5 2" xfId="25863"/>
    <cellStyle name="Percent 7 6 6" xfId="6048"/>
    <cellStyle name="Percent 7 6 6 2" xfId="25864"/>
    <cellStyle name="Percent 7 6 7" xfId="25859"/>
    <cellStyle name="Percent 7 6_4F" xfId="23527"/>
    <cellStyle name="Percent 7 7" xfId="6049"/>
    <cellStyle name="Percent 7 7 2" xfId="25865"/>
    <cellStyle name="Percent 7 8" xfId="6050"/>
    <cellStyle name="Percent 7 8 2" xfId="25866"/>
    <cellStyle name="Percent 7 9" xfId="6051"/>
    <cellStyle name="Percent 7 9 2" xfId="25867"/>
    <cellStyle name="Percent 7_4F" xfId="23522"/>
    <cellStyle name="Percent 8" xfId="6052"/>
    <cellStyle name="Percent 8 2" xfId="6053"/>
    <cellStyle name="Percent 8 2 2" xfId="25869"/>
    <cellStyle name="Percent 8 3" xfId="6054"/>
    <cellStyle name="Percent 8 3 2" xfId="25870"/>
    <cellStyle name="Percent 8 4" xfId="6055"/>
    <cellStyle name="Percent 8 4 2" xfId="25871"/>
    <cellStyle name="Percent 8 5" xfId="6056"/>
    <cellStyle name="Percent 8 5 2" xfId="25872"/>
    <cellStyle name="Percent 8 6" xfId="6057"/>
    <cellStyle name="Percent 8 6 2" xfId="25873"/>
    <cellStyle name="Percent 8 7" xfId="6058"/>
    <cellStyle name="Percent 8 7 2" xfId="25874"/>
    <cellStyle name="Percent 8 8" xfId="25868"/>
    <cellStyle name="Percent 8_4F" xfId="23528"/>
    <cellStyle name="Percent 9" xfId="6059"/>
    <cellStyle name="Percent 9 2" xfId="6060"/>
    <cellStyle name="Percent 9 2 2" xfId="25876"/>
    <cellStyle name="Percent 9 3" xfId="6061"/>
    <cellStyle name="Percent 9 3 2" xfId="25877"/>
    <cellStyle name="Percent 9 4" xfId="6062"/>
    <cellStyle name="Percent 9 4 2" xfId="25878"/>
    <cellStyle name="Percent 9 5" xfId="6063"/>
    <cellStyle name="Percent 9 5 2" xfId="25879"/>
    <cellStyle name="Percent 9 6" xfId="6064"/>
    <cellStyle name="Percent 9 6 2" xfId="25880"/>
    <cellStyle name="Percent 9 7" xfId="6065"/>
    <cellStyle name="Percent 9 7 2" xfId="25881"/>
    <cellStyle name="Percent 9 8" xfId="25875"/>
    <cellStyle name="Percent 9_4F" xfId="23529"/>
    <cellStyle name="Style 1" xfId="184"/>
    <cellStyle name="Style 1 2" xfId="185"/>
    <cellStyle name="Style 1_4F" xfId="23530"/>
    <cellStyle name="Timeline" xfId="23531"/>
    <cellStyle name="Title 2" xfId="258"/>
    <cellStyle name="Total 10" xfId="186"/>
    <cellStyle name="Total 10 10" xfId="23533"/>
    <cellStyle name="Total 10 11" xfId="23534"/>
    <cellStyle name="Total 10 12" xfId="23535"/>
    <cellStyle name="Total 10 13" xfId="23536"/>
    <cellStyle name="Total 10 14" xfId="23537"/>
    <cellStyle name="Total 10 2" xfId="23538"/>
    <cellStyle name="Total 10 2 10" xfId="23539"/>
    <cellStyle name="Total 10 2 2" xfId="23540"/>
    <cellStyle name="Total 10 2 3" xfId="23541"/>
    <cellStyle name="Total 10 2 4" xfId="23542"/>
    <cellStyle name="Total 10 2 5" xfId="23543"/>
    <cellStyle name="Total 10 2 6" xfId="23544"/>
    <cellStyle name="Total 10 2 7" xfId="23545"/>
    <cellStyle name="Total 10 2 8" xfId="23546"/>
    <cellStyle name="Total 10 2 9" xfId="23547"/>
    <cellStyle name="Total 10 3" xfId="23548"/>
    <cellStyle name="Total 10 3 10" xfId="23549"/>
    <cellStyle name="Total 10 3 2" xfId="23550"/>
    <cellStyle name="Total 10 3 3" xfId="23551"/>
    <cellStyle name="Total 10 3 4" xfId="23552"/>
    <cellStyle name="Total 10 3 5" xfId="23553"/>
    <cellStyle name="Total 10 3 6" xfId="23554"/>
    <cellStyle name="Total 10 3 7" xfId="23555"/>
    <cellStyle name="Total 10 3 8" xfId="23556"/>
    <cellStyle name="Total 10 3 9" xfId="23557"/>
    <cellStyle name="Total 10 4" xfId="23558"/>
    <cellStyle name="Total 10 5" xfId="23559"/>
    <cellStyle name="Total 10 6" xfId="23560"/>
    <cellStyle name="Total 10 7" xfId="23561"/>
    <cellStyle name="Total 10 8" xfId="23562"/>
    <cellStyle name="Total 10 9" xfId="23563"/>
    <cellStyle name="Total 10_4F" xfId="23532"/>
    <cellStyle name="Total 11" xfId="187"/>
    <cellStyle name="Total 11 10" xfId="23565"/>
    <cellStyle name="Total 11 11" xfId="23566"/>
    <cellStyle name="Total 11 12" xfId="23567"/>
    <cellStyle name="Total 11 13" xfId="23568"/>
    <cellStyle name="Total 11 14" xfId="23569"/>
    <cellStyle name="Total 11 2" xfId="23570"/>
    <cellStyle name="Total 11 2 10" xfId="23571"/>
    <cellStyle name="Total 11 2 2" xfId="23572"/>
    <cellStyle name="Total 11 2 3" xfId="23573"/>
    <cellStyle name="Total 11 2 4" xfId="23574"/>
    <cellStyle name="Total 11 2 5" xfId="23575"/>
    <cellStyle name="Total 11 2 6" xfId="23576"/>
    <cellStyle name="Total 11 2 7" xfId="23577"/>
    <cellStyle name="Total 11 2 8" xfId="23578"/>
    <cellStyle name="Total 11 2 9" xfId="23579"/>
    <cellStyle name="Total 11 3" xfId="23580"/>
    <cellStyle name="Total 11 3 10" xfId="23581"/>
    <cellStyle name="Total 11 3 2" xfId="23582"/>
    <cellStyle name="Total 11 3 3" xfId="23583"/>
    <cellStyle name="Total 11 3 4" xfId="23584"/>
    <cellStyle name="Total 11 3 5" xfId="23585"/>
    <cellStyle name="Total 11 3 6" xfId="23586"/>
    <cellStyle name="Total 11 3 7" xfId="23587"/>
    <cellStyle name="Total 11 3 8" xfId="23588"/>
    <cellStyle name="Total 11 3 9" xfId="23589"/>
    <cellStyle name="Total 11 4" xfId="23590"/>
    <cellStyle name="Total 11 5" xfId="23591"/>
    <cellStyle name="Total 11 6" xfId="23592"/>
    <cellStyle name="Total 11 7" xfId="23593"/>
    <cellStyle name="Total 11 8" xfId="23594"/>
    <cellStyle name="Total 11 9" xfId="23595"/>
    <cellStyle name="Total 11_4F" xfId="23564"/>
    <cellStyle name="Total 12" xfId="188"/>
    <cellStyle name="Total 12 10" xfId="23597"/>
    <cellStyle name="Total 12 11" xfId="23598"/>
    <cellStyle name="Total 12 12" xfId="23599"/>
    <cellStyle name="Total 12 13" xfId="23600"/>
    <cellStyle name="Total 12 14" xfId="23601"/>
    <cellStyle name="Total 12 2" xfId="23602"/>
    <cellStyle name="Total 12 2 10" xfId="23603"/>
    <cellStyle name="Total 12 2 2" xfId="23604"/>
    <cellStyle name="Total 12 2 3" xfId="23605"/>
    <cellStyle name="Total 12 2 4" xfId="23606"/>
    <cellStyle name="Total 12 2 5" xfId="23607"/>
    <cellStyle name="Total 12 2 6" xfId="23608"/>
    <cellStyle name="Total 12 2 7" xfId="23609"/>
    <cellStyle name="Total 12 2 8" xfId="23610"/>
    <cellStyle name="Total 12 2 9" xfId="23611"/>
    <cellStyle name="Total 12 3" xfId="23612"/>
    <cellStyle name="Total 12 3 10" xfId="23613"/>
    <cellStyle name="Total 12 3 2" xfId="23614"/>
    <cellStyle name="Total 12 3 3" xfId="23615"/>
    <cellStyle name="Total 12 3 4" xfId="23616"/>
    <cellStyle name="Total 12 3 5" xfId="23617"/>
    <cellStyle name="Total 12 3 6" xfId="23618"/>
    <cellStyle name="Total 12 3 7" xfId="23619"/>
    <cellStyle name="Total 12 3 8" xfId="23620"/>
    <cellStyle name="Total 12 3 9" xfId="23621"/>
    <cellStyle name="Total 12 4" xfId="23622"/>
    <cellStyle name="Total 12 5" xfId="23623"/>
    <cellStyle name="Total 12 6" xfId="23624"/>
    <cellStyle name="Total 12 7" xfId="23625"/>
    <cellStyle name="Total 12 8" xfId="23626"/>
    <cellStyle name="Total 12 9" xfId="23627"/>
    <cellStyle name="Total 12_4F" xfId="23596"/>
    <cellStyle name="Total 13" xfId="189"/>
    <cellStyle name="Total 13 10" xfId="23629"/>
    <cellStyle name="Total 13 11" xfId="23630"/>
    <cellStyle name="Total 13 12" xfId="23631"/>
    <cellStyle name="Total 13 13" xfId="23632"/>
    <cellStyle name="Total 13 14" xfId="23633"/>
    <cellStyle name="Total 13 2" xfId="23634"/>
    <cellStyle name="Total 13 2 10" xfId="23635"/>
    <cellStyle name="Total 13 2 2" xfId="23636"/>
    <cellStyle name="Total 13 2 3" xfId="23637"/>
    <cellStyle name="Total 13 2 4" xfId="23638"/>
    <cellStyle name="Total 13 2 5" xfId="23639"/>
    <cellStyle name="Total 13 2 6" xfId="23640"/>
    <cellStyle name="Total 13 2 7" xfId="23641"/>
    <cellStyle name="Total 13 2 8" xfId="23642"/>
    <cellStyle name="Total 13 2 9" xfId="23643"/>
    <cellStyle name="Total 13 3" xfId="23644"/>
    <cellStyle name="Total 13 3 10" xfId="23645"/>
    <cellStyle name="Total 13 3 2" xfId="23646"/>
    <cellStyle name="Total 13 3 3" xfId="23647"/>
    <cellStyle name="Total 13 3 4" xfId="23648"/>
    <cellStyle name="Total 13 3 5" xfId="23649"/>
    <cellStyle name="Total 13 3 6" xfId="23650"/>
    <cellStyle name="Total 13 3 7" xfId="23651"/>
    <cellStyle name="Total 13 3 8" xfId="23652"/>
    <cellStyle name="Total 13 3 9" xfId="23653"/>
    <cellStyle name="Total 13 4" xfId="23654"/>
    <cellStyle name="Total 13 5" xfId="23655"/>
    <cellStyle name="Total 13 6" xfId="23656"/>
    <cellStyle name="Total 13 7" xfId="23657"/>
    <cellStyle name="Total 13 8" xfId="23658"/>
    <cellStyle name="Total 13 9" xfId="23659"/>
    <cellStyle name="Total 13_4F" xfId="23628"/>
    <cellStyle name="Total 14" xfId="190"/>
    <cellStyle name="Total 14 10" xfId="23661"/>
    <cellStyle name="Total 14 11" xfId="23662"/>
    <cellStyle name="Total 14 12" xfId="23663"/>
    <cellStyle name="Total 14 13" xfId="23664"/>
    <cellStyle name="Total 14 14" xfId="23665"/>
    <cellStyle name="Total 14 2" xfId="23666"/>
    <cellStyle name="Total 14 2 10" xfId="23667"/>
    <cellStyle name="Total 14 2 2" xfId="23668"/>
    <cellStyle name="Total 14 2 3" xfId="23669"/>
    <cellStyle name="Total 14 2 4" xfId="23670"/>
    <cellStyle name="Total 14 2 5" xfId="23671"/>
    <cellStyle name="Total 14 2 6" xfId="23672"/>
    <cellStyle name="Total 14 2 7" xfId="23673"/>
    <cellStyle name="Total 14 2 8" xfId="23674"/>
    <cellStyle name="Total 14 2 9" xfId="23675"/>
    <cellStyle name="Total 14 3" xfId="23676"/>
    <cellStyle name="Total 14 3 10" xfId="23677"/>
    <cellStyle name="Total 14 3 2" xfId="23678"/>
    <cellStyle name="Total 14 3 3" xfId="23679"/>
    <cellStyle name="Total 14 3 4" xfId="23680"/>
    <cellStyle name="Total 14 3 5" xfId="23681"/>
    <cellStyle name="Total 14 3 6" xfId="23682"/>
    <cellStyle name="Total 14 3 7" xfId="23683"/>
    <cellStyle name="Total 14 3 8" xfId="23684"/>
    <cellStyle name="Total 14 3 9" xfId="23685"/>
    <cellStyle name="Total 14 4" xfId="23686"/>
    <cellStyle name="Total 14 5" xfId="23687"/>
    <cellStyle name="Total 14 6" xfId="23688"/>
    <cellStyle name="Total 14 7" xfId="23689"/>
    <cellStyle name="Total 14 8" xfId="23690"/>
    <cellStyle name="Total 14 9" xfId="23691"/>
    <cellStyle name="Total 14_4F" xfId="23660"/>
    <cellStyle name="Total 15" xfId="23692"/>
    <cellStyle name="Total 16" xfId="23693"/>
    <cellStyle name="Total 17" xfId="23694"/>
    <cellStyle name="Total 2" xfId="191"/>
    <cellStyle name="Total 2 10" xfId="385"/>
    <cellStyle name="Total 2 10 10" xfId="23697"/>
    <cellStyle name="Total 2 10 2" xfId="651"/>
    <cellStyle name="Total 2 10 2 2" xfId="2337"/>
    <cellStyle name="Total 2 10 2 2 2" xfId="8681"/>
    <cellStyle name="Total 2 10 2 2 3" xfId="7554"/>
    <cellStyle name="Total 2 10 2 2_4F" xfId="23699"/>
    <cellStyle name="Total 2 10 2 3" xfId="3706"/>
    <cellStyle name="Total 2 10 2 3 2" xfId="11288"/>
    <cellStyle name="Total 2 10 2 3_4F" xfId="23700"/>
    <cellStyle name="Total 2 10 2 4" xfId="7327"/>
    <cellStyle name="Total 2 10 2_4F" xfId="23698"/>
    <cellStyle name="Total 2 10 3" xfId="927"/>
    <cellStyle name="Total 2 10 3 2" xfId="2604"/>
    <cellStyle name="Total 2 10 3 2 2" xfId="8946"/>
    <cellStyle name="Total 2 10 3 2 3" xfId="6662"/>
    <cellStyle name="Total 2 10 3 2_4F" xfId="23702"/>
    <cellStyle name="Total 2 10 3 3" xfId="3982"/>
    <cellStyle name="Total 2 10 3 3 2" xfId="10048"/>
    <cellStyle name="Total 2 10 3 3_4F" xfId="23703"/>
    <cellStyle name="Total 2 10 3 4" xfId="10130"/>
    <cellStyle name="Total 2 10 3_4F" xfId="23701"/>
    <cellStyle name="Total 2 10 4" xfId="1178"/>
    <cellStyle name="Total 2 10 4 2" xfId="2846"/>
    <cellStyle name="Total 2 10 4 2 2" xfId="9188"/>
    <cellStyle name="Total 2 10 4 2 3" xfId="7480"/>
    <cellStyle name="Total 2 10 4 2_4F" xfId="23705"/>
    <cellStyle name="Total 2 10 4 3" xfId="4233"/>
    <cellStyle name="Total 2 10 4 3 2" xfId="7037"/>
    <cellStyle name="Total 2 10 4 3_4F" xfId="23706"/>
    <cellStyle name="Total 2 10 4 4" xfId="12473"/>
    <cellStyle name="Total 2 10 4_4F" xfId="23704"/>
    <cellStyle name="Total 2 10 5" xfId="1433"/>
    <cellStyle name="Total 2 10 5 2" xfId="3089"/>
    <cellStyle name="Total 2 10 5 2 2" xfId="9430"/>
    <cellStyle name="Total 2 10 5 2 3" xfId="11244"/>
    <cellStyle name="Total 2 10 5 2_4F" xfId="23708"/>
    <cellStyle name="Total 2 10 5 3" xfId="4488"/>
    <cellStyle name="Total 2 10 5 3 2" xfId="8147"/>
    <cellStyle name="Total 2 10 5 3_4F" xfId="23709"/>
    <cellStyle name="Total 2 10 5 4" xfId="11584"/>
    <cellStyle name="Total 2 10 5_4F" xfId="23707"/>
    <cellStyle name="Total 2 10 6" xfId="1684"/>
    <cellStyle name="Total 2 10 6 2" xfId="3332"/>
    <cellStyle name="Total 2 10 6 2 2" xfId="9673"/>
    <cellStyle name="Total 2 10 6 2 3" xfId="7291"/>
    <cellStyle name="Total 2 10 6 2_4F" xfId="23711"/>
    <cellStyle name="Total 2 10 6 3" xfId="4739"/>
    <cellStyle name="Total 2 10 6 3 2" xfId="12607"/>
    <cellStyle name="Total 2 10 6 3_4F" xfId="23712"/>
    <cellStyle name="Total 2 10 6 4" xfId="6604"/>
    <cellStyle name="Total 2 10 6_4F" xfId="23710"/>
    <cellStyle name="Total 2 10 7" xfId="2078"/>
    <cellStyle name="Total 2 10 7 2" xfId="8426"/>
    <cellStyle name="Total 2 10 7 3" xfId="10616"/>
    <cellStyle name="Total 2 10 7_4F" xfId="23713"/>
    <cellStyle name="Total 2 10 8" xfId="2861"/>
    <cellStyle name="Total 2 10 8 2" xfId="7631"/>
    <cellStyle name="Total 2 10 8_4F" xfId="23714"/>
    <cellStyle name="Total 2 10 9" xfId="10302"/>
    <cellStyle name="Total 2 10_4F" xfId="23696"/>
    <cellStyle name="Total 2 11" xfId="443"/>
    <cellStyle name="Total 2 11 10" xfId="23716"/>
    <cellStyle name="Total 2 11 2" xfId="708"/>
    <cellStyle name="Total 2 11 2 2" xfId="2391"/>
    <cellStyle name="Total 2 11 2 2 2" xfId="8735"/>
    <cellStyle name="Total 2 11 2 2 3" xfId="9684"/>
    <cellStyle name="Total 2 11 2 2_4F" xfId="23718"/>
    <cellStyle name="Total 2 11 2 3" xfId="3763"/>
    <cellStyle name="Total 2 11 2 3 2" xfId="11828"/>
    <cellStyle name="Total 2 11 2 3_4F" xfId="23719"/>
    <cellStyle name="Total 2 11 2 4" xfId="10953"/>
    <cellStyle name="Total 2 11 2_4F" xfId="23717"/>
    <cellStyle name="Total 2 11 3" xfId="982"/>
    <cellStyle name="Total 2 11 3 2" xfId="2656"/>
    <cellStyle name="Total 2 11 3 2 2" xfId="8998"/>
    <cellStyle name="Total 2 11 3 2 3" xfId="11180"/>
    <cellStyle name="Total 2 11 3 2_4F" xfId="23721"/>
    <cellStyle name="Total 2 11 3 3" xfId="4037"/>
    <cellStyle name="Total 2 11 3 3 2" xfId="11477"/>
    <cellStyle name="Total 2 11 3 3_4F" xfId="23722"/>
    <cellStyle name="Total 2 11 3 4" xfId="7488"/>
    <cellStyle name="Total 2 11 3_4F" xfId="23720"/>
    <cellStyle name="Total 2 11 4" xfId="1232"/>
    <cellStyle name="Total 2 11 4 2" xfId="2897"/>
    <cellStyle name="Total 2 11 4 2 2" xfId="9239"/>
    <cellStyle name="Total 2 11 4 2 3" xfId="9705"/>
    <cellStyle name="Total 2 11 4 2_4F" xfId="23724"/>
    <cellStyle name="Total 2 11 4 3" xfId="4287"/>
    <cellStyle name="Total 2 11 4 3 2" xfId="7816"/>
    <cellStyle name="Total 2 11 4 3_4F" xfId="23725"/>
    <cellStyle name="Total 2 11 4 4" xfId="10444"/>
    <cellStyle name="Total 2 11 4_4F" xfId="23723"/>
    <cellStyle name="Total 2 11 5" xfId="1487"/>
    <cellStyle name="Total 2 11 5 2" xfId="3143"/>
    <cellStyle name="Total 2 11 5 2 2" xfId="9484"/>
    <cellStyle name="Total 2 11 5 2 3" xfId="6784"/>
    <cellStyle name="Total 2 11 5 2_4F" xfId="23727"/>
    <cellStyle name="Total 2 11 5 3" xfId="4542"/>
    <cellStyle name="Total 2 11 5 3 2" xfId="11710"/>
    <cellStyle name="Total 2 11 5 3_4F" xfId="23728"/>
    <cellStyle name="Total 2 11 5 4" xfId="9992"/>
    <cellStyle name="Total 2 11 5_4F" xfId="23726"/>
    <cellStyle name="Total 2 11 6" xfId="1738"/>
    <cellStyle name="Total 2 11 6 2" xfId="3384"/>
    <cellStyle name="Total 2 11 6 2 2" xfId="9724"/>
    <cellStyle name="Total 2 11 6 2 3" xfId="12443"/>
    <cellStyle name="Total 2 11 6 2_4F" xfId="23730"/>
    <cellStyle name="Total 2 11 6 3" xfId="4793"/>
    <cellStyle name="Total 2 11 6 3 2" xfId="12482"/>
    <cellStyle name="Total 2 11 6 3_4F" xfId="23731"/>
    <cellStyle name="Total 2 11 6 4" xfId="10234"/>
    <cellStyle name="Total 2 11 6_4F" xfId="23729"/>
    <cellStyle name="Total 2 11 7" xfId="2134"/>
    <cellStyle name="Total 2 11 7 2" xfId="8480"/>
    <cellStyle name="Total 2 11 7 3" xfId="11476"/>
    <cellStyle name="Total 2 11 7_4F" xfId="23732"/>
    <cellStyle name="Total 2 11 8" xfId="3100"/>
    <cellStyle name="Total 2 11 8 2" xfId="10281"/>
    <cellStyle name="Total 2 11 8_4F" xfId="23733"/>
    <cellStyle name="Total 2 11 9" xfId="8028"/>
    <cellStyle name="Total 2 11_4F" xfId="23715"/>
    <cellStyle name="Total 2 12" xfId="373"/>
    <cellStyle name="Total 2 12 2" xfId="640"/>
    <cellStyle name="Total 2 12 2 2" xfId="2327"/>
    <cellStyle name="Total 2 12 2 2 2" xfId="8671"/>
    <cellStyle name="Total 2 12 2 2 3" xfId="11190"/>
    <cellStyle name="Total 2 12 2 2_4F" xfId="23736"/>
    <cellStyle name="Total 2 12 2 3" xfId="3695"/>
    <cellStyle name="Total 2 12 2 3 2" xfId="12585"/>
    <cellStyle name="Total 2 12 2 3_4F" xfId="23737"/>
    <cellStyle name="Total 2 12 2 4" xfId="11593"/>
    <cellStyle name="Total 2 12 2_4F" xfId="23735"/>
    <cellStyle name="Total 2 12 3" xfId="915"/>
    <cellStyle name="Total 2 12 3 2" xfId="2593"/>
    <cellStyle name="Total 2 12 3 2 2" xfId="8935"/>
    <cellStyle name="Total 2 12 3 2 3" xfId="6782"/>
    <cellStyle name="Total 2 12 3 2_4F" xfId="23739"/>
    <cellStyle name="Total 2 12 3 3" xfId="3970"/>
    <cellStyle name="Total 2 12 3 3 2" xfId="8048"/>
    <cellStyle name="Total 2 12 3 3_4F" xfId="23740"/>
    <cellStyle name="Total 2 12 3 4" xfId="11009"/>
    <cellStyle name="Total 2 12 3_4F" xfId="23738"/>
    <cellStyle name="Total 2 12 4" xfId="1166"/>
    <cellStyle name="Total 2 12 4 2" xfId="2835"/>
    <cellStyle name="Total 2 12 4 2 2" xfId="9177"/>
    <cellStyle name="Total 2 12 4 2 3" xfId="6868"/>
    <cellStyle name="Total 2 12 4 2_4F" xfId="23742"/>
    <cellStyle name="Total 2 12 4 3" xfId="4221"/>
    <cellStyle name="Total 2 12 4 3 2" xfId="11214"/>
    <cellStyle name="Total 2 12 4 3_4F" xfId="23743"/>
    <cellStyle name="Total 2 12 4 4" xfId="12029"/>
    <cellStyle name="Total 2 12 4_4F" xfId="23741"/>
    <cellStyle name="Total 2 12 5" xfId="1422"/>
    <cellStyle name="Total 2 12 5 2" xfId="3079"/>
    <cellStyle name="Total 2 12 5 2 2" xfId="9420"/>
    <cellStyle name="Total 2 12 5 2 3" xfId="10149"/>
    <cellStyle name="Total 2 12 5 2_4F" xfId="23745"/>
    <cellStyle name="Total 2 12 5 3" xfId="4477"/>
    <cellStyle name="Total 2 12 5 3 2" xfId="10550"/>
    <cellStyle name="Total 2 12 5 3_4F" xfId="23746"/>
    <cellStyle name="Total 2 12 5 4" xfId="8960"/>
    <cellStyle name="Total 2 12 5_4F" xfId="23744"/>
    <cellStyle name="Total 2 12 6" xfId="1673"/>
    <cellStyle name="Total 2 12 6 2" xfId="3321"/>
    <cellStyle name="Total 2 12 6 2 2" xfId="9662"/>
    <cellStyle name="Total 2 12 6 2 3" xfId="11893"/>
    <cellStyle name="Total 2 12 6 2_4F" xfId="23748"/>
    <cellStyle name="Total 2 12 6 3" xfId="4728"/>
    <cellStyle name="Total 2 12 6 3 2" xfId="11699"/>
    <cellStyle name="Total 2 12 6 3_4F" xfId="23749"/>
    <cellStyle name="Total 2 12 6 4" xfId="9971"/>
    <cellStyle name="Total 2 12 6_4F" xfId="23747"/>
    <cellStyle name="Total 2 12 7" xfId="2065"/>
    <cellStyle name="Total 2 12 7 2" xfId="8413"/>
    <cellStyle name="Total 2 12 7 3" xfId="8082"/>
    <cellStyle name="Total 2 12 7_4F" xfId="23750"/>
    <cellStyle name="Total 2 12 8" xfId="3198"/>
    <cellStyle name="Total 2 12 8 2" xfId="12418"/>
    <cellStyle name="Total 2 12 8_4F" xfId="23751"/>
    <cellStyle name="Total 2 12 9" xfId="8034"/>
    <cellStyle name="Total 2 12_4F" xfId="23734"/>
    <cellStyle name="Total 2 13" xfId="352"/>
    <cellStyle name="Total 2 13 2" xfId="626"/>
    <cellStyle name="Total 2 13 2 2" xfId="2313"/>
    <cellStyle name="Total 2 13 2 2 2" xfId="8657"/>
    <cellStyle name="Total 2 13 2 2 3" xfId="7306"/>
    <cellStyle name="Total 2 13 2 2_4F" xfId="23754"/>
    <cellStyle name="Total 2 13 2 3" xfId="3681"/>
    <cellStyle name="Total 2 13 2 3 2" xfId="7974"/>
    <cellStyle name="Total 2 13 2 3_4F" xfId="23755"/>
    <cellStyle name="Total 2 13 2 4" xfId="11336"/>
    <cellStyle name="Total 2 13 2_4F" xfId="23753"/>
    <cellStyle name="Total 2 13 3" xfId="900"/>
    <cellStyle name="Total 2 13 3 2" xfId="2578"/>
    <cellStyle name="Total 2 13 3 2 2" xfId="8920"/>
    <cellStyle name="Total 2 13 3 2 3" xfId="10355"/>
    <cellStyle name="Total 2 13 3 2_4F" xfId="23757"/>
    <cellStyle name="Total 2 13 3 3" xfId="3955"/>
    <cellStyle name="Total 2 13 3 3 2" xfId="12523"/>
    <cellStyle name="Total 2 13 3 3_4F" xfId="23758"/>
    <cellStyle name="Total 2 13 3 4" xfId="7029"/>
    <cellStyle name="Total 2 13 3_4F" xfId="23756"/>
    <cellStyle name="Total 2 13 4" xfId="338"/>
    <cellStyle name="Total 2 13 4 2" xfId="2036"/>
    <cellStyle name="Total 2 13 4 2 2" xfId="8384"/>
    <cellStyle name="Total 2 13 4 2 3" xfId="7145"/>
    <cellStyle name="Total 2 13 4 2_4F" xfId="23760"/>
    <cellStyle name="Total 2 13 4 3" xfId="3483"/>
    <cellStyle name="Total 2 13 4 3 2" xfId="7084"/>
    <cellStyle name="Total 2 13 4 3_4F" xfId="23761"/>
    <cellStyle name="Total 2 13 4 4" xfId="12635"/>
    <cellStyle name="Total 2 13 4_4F" xfId="23759"/>
    <cellStyle name="Total 2 13 5" xfId="893"/>
    <cellStyle name="Total 2 13 5 2" xfId="2571"/>
    <cellStyle name="Total 2 13 5 2 2" xfId="8913"/>
    <cellStyle name="Total 2 13 5 2 3" xfId="10818"/>
    <cellStyle name="Total 2 13 5 2_4F" xfId="23763"/>
    <cellStyle name="Total 2 13 5 3" xfId="3948"/>
    <cellStyle name="Total 2 13 5 3 2" xfId="10497"/>
    <cellStyle name="Total 2 13 5 3_4F" xfId="23764"/>
    <cellStyle name="Total 2 13 5 4" xfId="7373"/>
    <cellStyle name="Total 2 13 5_4F" xfId="23762"/>
    <cellStyle name="Total 2 13 6" xfId="946"/>
    <cellStyle name="Total 2 13 6 2" xfId="2622"/>
    <cellStyle name="Total 2 13 6 2 2" xfId="8964"/>
    <cellStyle name="Total 2 13 6 2 3" xfId="10877"/>
    <cellStyle name="Total 2 13 6 2_4F" xfId="23766"/>
    <cellStyle name="Total 2 13 6 3" xfId="4001"/>
    <cellStyle name="Total 2 13 6 3 2" xfId="11605"/>
    <cellStyle name="Total 2 13 6 3_4F" xfId="23767"/>
    <cellStyle name="Total 2 13 6 4" xfId="10426"/>
    <cellStyle name="Total 2 13 6_4F" xfId="23765"/>
    <cellStyle name="Total 2 13 7" xfId="2051"/>
    <cellStyle name="Total 2 13 7 2" xfId="8399"/>
    <cellStyle name="Total 2 13 7 3" xfId="10975"/>
    <cellStyle name="Total 2 13 7_4F" xfId="23768"/>
    <cellStyle name="Total 2 13 8" xfId="2670"/>
    <cellStyle name="Total 2 13 8 2" xfId="9816"/>
    <cellStyle name="Total 2 13 8_4F" xfId="23769"/>
    <cellStyle name="Total 2 13 9" xfId="8165"/>
    <cellStyle name="Total 2 13_4F" xfId="23752"/>
    <cellStyle name="Total 2 14" xfId="367"/>
    <cellStyle name="Total 2 14 2" xfId="633"/>
    <cellStyle name="Total 2 14 2 2" xfId="2320"/>
    <cellStyle name="Total 2 14 2 2 2" xfId="8664"/>
    <cellStyle name="Total 2 14 2 2 3" xfId="11489"/>
    <cellStyle name="Total 2 14 2 2_4F" xfId="23772"/>
    <cellStyle name="Total 2 14 2 3" xfId="3688"/>
    <cellStyle name="Total 2 14 2 3 2" xfId="10502"/>
    <cellStyle name="Total 2 14 2 3_4F" xfId="23773"/>
    <cellStyle name="Total 2 14 2 4" xfId="10875"/>
    <cellStyle name="Total 2 14 2_4F" xfId="23771"/>
    <cellStyle name="Total 2 14 3" xfId="908"/>
    <cellStyle name="Total 2 14 3 2" xfId="2586"/>
    <cellStyle name="Total 2 14 3 2 2" xfId="8928"/>
    <cellStyle name="Total 2 14 3 2 3" xfId="7030"/>
    <cellStyle name="Total 2 14 3 2_4F" xfId="23775"/>
    <cellStyle name="Total 2 14 3 3" xfId="3963"/>
    <cellStyle name="Total 2 14 3 3 2" xfId="11525"/>
    <cellStyle name="Total 2 14 3 3_4F" xfId="23776"/>
    <cellStyle name="Total 2 14 3 4" xfId="7976"/>
    <cellStyle name="Total 2 14 3_4F" xfId="23774"/>
    <cellStyle name="Total 2 14 4" xfId="314"/>
    <cellStyle name="Total 2 14 4 2" xfId="2013"/>
    <cellStyle name="Total 2 14 4 2 2" xfId="8361"/>
    <cellStyle name="Total 2 14 4 2 3" xfId="8300"/>
    <cellStyle name="Total 2 14 4 2_4F" xfId="23778"/>
    <cellStyle name="Total 2 14 4 3" xfId="3193"/>
    <cellStyle name="Total 2 14 4 3 2" xfId="6858"/>
    <cellStyle name="Total 2 14 4 3_4F" xfId="23779"/>
    <cellStyle name="Total 2 14 4 4" xfId="10215"/>
    <cellStyle name="Total 2 14 4_4F" xfId="23777"/>
    <cellStyle name="Total 2 14 5" xfId="1415"/>
    <cellStyle name="Total 2 14 5 2" xfId="3072"/>
    <cellStyle name="Total 2 14 5 2 2" xfId="9413"/>
    <cellStyle name="Total 2 14 5 2 3" xfId="12290"/>
    <cellStyle name="Total 2 14 5 2_4F" xfId="23781"/>
    <cellStyle name="Total 2 14 5 3" xfId="4470"/>
    <cellStyle name="Total 2 14 5 3 2" xfId="10992"/>
    <cellStyle name="Total 2 14 5 3_4F" xfId="23782"/>
    <cellStyle name="Total 2 14 5 4" xfId="11625"/>
    <cellStyle name="Total 2 14 5_4F" xfId="23780"/>
    <cellStyle name="Total 2 14 6" xfId="328"/>
    <cellStyle name="Total 2 14 6 2" xfId="2026"/>
    <cellStyle name="Total 2 14 6 2 2" xfId="8374"/>
    <cellStyle name="Total 2 14 6 2 3" xfId="7174"/>
    <cellStyle name="Total 2 14 6 2_4F" xfId="23784"/>
    <cellStyle name="Total 2 14 6 3" xfId="2860"/>
    <cellStyle name="Total 2 14 6 3 2" xfId="7166"/>
    <cellStyle name="Total 2 14 6 3_4F" xfId="23785"/>
    <cellStyle name="Total 2 14 6 4" xfId="7694"/>
    <cellStyle name="Total 2 14 6_4F" xfId="23783"/>
    <cellStyle name="Total 2 14 7" xfId="2058"/>
    <cellStyle name="Total 2 14 7 2" xfId="8406"/>
    <cellStyle name="Total 2 14 7 3" xfId="7127"/>
    <cellStyle name="Total 2 14 7_4F" xfId="23786"/>
    <cellStyle name="Total 2 14 8" xfId="3481"/>
    <cellStyle name="Total 2 14 8 2" xfId="7218"/>
    <cellStyle name="Total 2 14 8_4F" xfId="23787"/>
    <cellStyle name="Total 2 14 9" xfId="7953"/>
    <cellStyle name="Total 2 14_4F" xfId="23770"/>
    <cellStyle name="Total 2 15" xfId="349"/>
    <cellStyle name="Total 2 15 2" xfId="2047"/>
    <cellStyle name="Total 2 15 2 2" xfId="8395"/>
    <cellStyle name="Total 2 15 2 3" xfId="12428"/>
    <cellStyle name="Total 2 15 2_4F" xfId="23789"/>
    <cellStyle name="Total 2 15 3" xfId="2191"/>
    <cellStyle name="Total 2 15 3 2" xfId="11462"/>
    <cellStyle name="Total 2 15 3_4F" xfId="23790"/>
    <cellStyle name="Total 2 15 4" xfId="11168"/>
    <cellStyle name="Total 2 15_4F" xfId="23788"/>
    <cellStyle name="Total 2 16" xfId="623"/>
    <cellStyle name="Total 2 16 2" xfId="2310"/>
    <cellStyle name="Total 2 16 2 2" xfId="8654"/>
    <cellStyle name="Total 2 16 2 3" xfId="8957"/>
    <cellStyle name="Total 2 16 2_4F" xfId="23792"/>
    <cellStyle name="Total 2 16 3" xfId="3678"/>
    <cellStyle name="Total 2 16 3 2" xfId="11449"/>
    <cellStyle name="Total 2 16 3_4F" xfId="23793"/>
    <cellStyle name="Total 2 16 4" xfId="10821"/>
    <cellStyle name="Total 2 16_4F" xfId="23791"/>
    <cellStyle name="Total 2 17" xfId="896"/>
    <cellStyle name="Total 2 17 2" xfId="2574"/>
    <cellStyle name="Total 2 17 2 2" xfId="8916"/>
    <cellStyle name="Total 2 17 2 3" xfId="10075"/>
    <cellStyle name="Total 2 17 2_4F" xfId="23795"/>
    <cellStyle name="Total 2 17 3" xfId="3951"/>
    <cellStyle name="Total 2 17 3 2" xfId="11568"/>
    <cellStyle name="Total 2 17 3_4F" xfId="23796"/>
    <cellStyle name="Total 2 17 4" xfId="12152"/>
    <cellStyle name="Total 2 17_4F" xfId="23794"/>
    <cellStyle name="Total 2 18" xfId="325"/>
    <cellStyle name="Total 2 18 2" xfId="2023"/>
    <cellStyle name="Total 2 18 2 2" xfId="8371"/>
    <cellStyle name="Total 2 18 2 3" xfId="11526"/>
    <cellStyle name="Total 2 18 2_4F" xfId="23798"/>
    <cellStyle name="Total 2 18 3" xfId="3340"/>
    <cellStyle name="Total 2 18 3 2" xfId="10189"/>
    <cellStyle name="Total 2 18 3_4F" xfId="23799"/>
    <cellStyle name="Total 2 18 4" xfId="6972"/>
    <cellStyle name="Total 2 18_4F" xfId="23797"/>
    <cellStyle name="Total 2 19" xfId="319"/>
    <cellStyle name="Total 2 19 2" xfId="2018"/>
    <cellStyle name="Total 2 19 2 2" xfId="8366"/>
    <cellStyle name="Total 2 19 2 3" xfId="6646"/>
    <cellStyle name="Total 2 19 2_4F" xfId="23801"/>
    <cellStyle name="Total 2 19 3" xfId="3392"/>
    <cellStyle name="Total 2 19 3 2" xfId="7811"/>
    <cellStyle name="Total 2 19 3_4F" xfId="23802"/>
    <cellStyle name="Total 2 19 4" xfId="7676"/>
    <cellStyle name="Total 2 19_4F" xfId="23800"/>
    <cellStyle name="Total 2 2" xfId="295"/>
    <cellStyle name="Total 2 2 10" xfId="1463"/>
    <cellStyle name="Total 2 2 10 2" xfId="3119"/>
    <cellStyle name="Total 2 2 10 2 2" xfId="9460"/>
    <cellStyle name="Total 2 2 10 2 3" xfId="10326"/>
    <cellStyle name="Total 2 2 10 2_4F" xfId="23805"/>
    <cellStyle name="Total 2 2 10 3" xfId="4518"/>
    <cellStyle name="Total 2 2 10 3 2" xfId="8173"/>
    <cellStyle name="Total 2 2 10 3_4F" xfId="23806"/>
    <cellStyle name="Total 2 2 10 4" xfId="12009"/>
    <cellStyle name="Total 2 2 10_4F" xfId="23804"/>
    <cellStyle name="Total 2 2 11" xfId="1714"/>
    <cellStyle name="Total 2 2 11 2" xfId="3360"/>
    <cellStyle name="Total 2 2 11 2 2" xfId="9700"/>
    <cellStyle name="Total 2 2 11 2 3" xfId="11542"/>
    <cellStyle name="Total 2 2 11 2_4F" xfId="23808"/>
    <cellStyle name="Total 2 2 11 3" xfId="4769"/>
    <cellStyle name="Total 2 2 11 3 2" xfId="11570"/>
    <cellStyle name="Total 2 2 11 3_4F" xfId="23809"/>
    <cellStyle name="Total 2 2 11 4" xfId="8496"/>
    <cellStyle name="Total 2 2 11_4F" xfId="23807"/>
    <cellStyle name="Total 2 2 12" xfId="1993"/>
    <cellStyle name="Total 2 2 12 2" xfId="8341"/>
    <cellStyle name="Total 2 2 12 3" xfId="12566"/>
    <cellStyle name="Total 2 2 12_4F" xfId="23810"/>
    <cellStyle name="Total 2 2 13" xfId="3365"/>
    <cellStyle name="Total 2 2 13 2" xfId="11226"/>
    <cellStyle name="Total 2 2 13_4F" xfId="23811"/>
    <cellStyle name="Total 2 2 14" xfId="6559"/>
    <cellStyle name="Total 2 2 15" xfId="23812"/>
    <cellStyle name="Total 2 2 16" xfId="23813"/>
    <cellStyle name="Total 2 2 17" xfId="23814"/>
    <cellStyle name="Total 2 2 18" xfId="23815"/>
    <cellStyle name="Total 2 2 19" xfId="23816"/>
    <cellStyle name="Total 2 2 2" xfId="474"/>
    <cellStyle name="Total 2 2 2 2" xfId="739"/>
    <cellStyle name="Total 2 2 2 2 2" xfId="2421"/>
    <cellStyle name="Total 2 2 2 2 2 2" xfId="8764"/>
    <cellStyle name="Total 2 2 2 2 2 3" xfId="8252"/>
    <cellStyle name="Total 2 2 2 2 2_4F" xfId="23819"/>
    <cellStyle name="Total 2 2 2 2 3" xfId="3794"/>
    <cellStyle name="Total 2 2 2 2 3 2" xfId="6673"/>
    <cellStyle name="Total 2 2 2 2 3_4F" xfId="23820"/>
    <cellStyle name="Total 2 2 2 2 4" xfId="12544"/>
    <cellStyle name="Total 2 2 2 2_4F" xfId="23818"/>
    <cellStyle name="Total 2 2 2 3" xfId="1013"/>
    <cellStyle name="Total 2 2 2 3 2" xfId="2686"/>
    <cellStyle name="Total 2 2 2 3 2 2" xfId="9028"/>
    <cellStyle name="Total 2 2 2 3 2 3" xfId="6910"/>
    <cellStyle name="Total 2 2 2 3 2_4F" xfId="23822"/>
    <cellStyle name="Total 2 2 2 3 3" xfId="4068"/>
    <cellStyle name="Total 2 2 2 3 3 2" xfId="6825"/>
    <cellStyle name="Total 2 2 2 3 3_4F" xfId="23823"/>
    <cellStyle name="Total 2 2 2 3 4" xfId="10491"/>
    <cellStyle name="Total 2 2 2 3_4F" xfId="23821"/>
    <cellStyle name="Total 2 2 2 4" xfId="1263"/>
    <cellStyle name="Total 2 2 2 4 2" xfId="2926"/>
    <cellStyle name="Total 2 2 2 4 2 2" xfId="9268"/>
    <cellStyle name="Total 2 2 2 4 2 3" xfId="11963"/>
    <cellStyle name="Total 2 2 2 4 2_4F" xfId="23825"/>
    <cellStyle name="Total 2 2 2 4 3" xfId="4318"/>
    <cellStyle name="Total 2 2 2 4 3 2" xfId="7036"/>
    <cellStyle name="Total 2 2 2 4 3_4F" xfId="23826"/>
    <cellStyle name="Total 2 2 2 4 4" xfId="11191"/>
    <cellStyle name="Total 2 2 2 4_4F" xfId="23824"/>
    <cellStyle name="Total 2 2 2 5" xfId="1518"/>
    <cellStyle name="Total 2 2 2 5 2" xfId="3172"/>
    <cellStyle name="Total 2 2 2 5 2 2" xfId="9513"/>
    <cellStyle name="Total 2 2 2 5 2 3" xfId="8192"/>
    <cellStyle name="Total 2 2 2 5 2_4F" xfId="23828"/>
    <cellStyle name="Total 2 2 2 5 3" xfId="4573"/>
    <cellStyle name="Total 2 2 2 5 3 2" xfId="7783"/>
    <cellStyle name="Total 2 2 2 5 3_4F" xfId="23829"/>
    <cellStyle name="Total 2 2 2 5 4" xfId="7171"/>
    <cellStyle name="Total 2 2 2 5_4F" xfId="23827"/>
    <cellStyle name="Total 2 2 2 6" xfId="1769"/>
    <cellStyle name="Total 2 2 2 6 2" xfId="3413"/>
    <cellStyle name="Total 2 2 2 6 2 2" xfId="9753"/>
    <cellStyle name="Total 2 2 2 6 2 3" xfId="10054"/>
    <cellStyle name="Total 2 2 2 6 2_4F" xfId="23831"/>
    <cellStyle name="Total 2 2 2 6 3" xfId="4824"/>
    <cellStyle name="Total 2 2 2 6 3 2" xfId="8285"/>
    <cellStyle name="Total 2 2 2 6 3_4F" xfId="23832"/>
    <cellStyle name="Total 2 2 2 6 4" xfId="10765"/>
    <cellStyle name="Total 2 2 2 6_4F" xfId="23830"/>
    <cellStyle name="Total 2 2 2 7" xfId="2164"/>
    <cellStyle name="Total 2 2 2 7 2" xfId="8510"/>
    <cellStyle name="Total 2 2 2 7 3" xfId="12153"/>
    <cellStyle name="Total 2 2 2 7_4F" xfId="23833"/>
    <cellStyle name="Total 2 2 2 8" xfId="1920"/>
    <cellStyle name="Total 2 2 2 8 2" xfId="10427"/>
    <cellStyle name="Total 2 2 2 8_4F" xfId="23834"/>
    <cellStyle name="Total 2 2 2 9" xfId="6900"/>
    <cellStyle name="Total 2 2 2_4F" xfId="23817"/>
    <cellStyle name="Total 2 2 20" xfId="23835"/>
    <cellStyle name="Total 2 2 21" xfId="23836"/>
    <cellStyle name="Total 2 2 22" xfId="23837"/>
    <cellStyle name="Total 2 2 23" xfId="23838"/>
    <cellStyle name="Total 2 2 24" xfId="23839"/>
    <cellStyle name="Total 2 2 25" xfId="23840"/>
    <cellStyle name="Total 2 2 3" xfId="518"/>
    <cellStyle name="Total 2 2 3 2" xfId="783"/>
    <cellStyle name="Total 2 2 3 2 2" xfId="2464"/>
    <cellStyle name="Total 2 2 3 2 2 2" xfId="8807"/>
    <cellStyle name="Total 2 2 3 2 2 3" xfId="12096"/>
    <cellStyle name="Total 2 2 3 2 2_4F" xfId="23843"/>
    <cellStyle name="Total 2 2 3 2 3" xfId="3838"/>
    <cellStyle name="Total 2 2 3 2 3 2" xfId="10432"/>
    <cellStyle name="Total 2 2 3 2 3_4F" xfId="23844"/>
    <cellStyle name="Total 2 2 3 2 4" xfId="11955"/>
    <cellStyle name="Total 2 2 3 2_4F" xfId="23842"/>
    <cellStyle name="Total 2 2 3 3" xfId="1057"/>
    <cellStyle name="Total 2 2 3 3 2" xfId="2730"/>
    <cellStyle name="Total 2 2 3 3 2 2" xfId="9072"/>
    <cellStyle name="Total 2 2 3 3 2 3" xfId="10778"/>
    <cellStyle name="Total 2 2 3 3 2_4F" xfId="23846"/>
    <cellStyle name="Total 2 2 3 3 3" xfId="4112"/>
    <cellStyle name="Total 2 2 3 3 3 2" xfId="12108"/>
    <cellStyle name="Total 2 2 3 3 3_4F" xfId="23847"/>
    <cellStyle name="Total 2 2 3 3 4" xfId="10945"/>
    <cellStyle name="Total 2 2 3 3_4F" xfId="23845"/>
    <cellStyle name="Total 2 2 3 4" xfId="1307"/>
    <cellStyle name="Total 2 2 3 4 2" xfId="2969"/>
    <cellStyle name="Total 2 2 3 4 2 2" xfId="9310"/>
    <cellStyle name="Total 2 2 3 4 2 3" xfId="11113"/>
    <cellStyle name="Total 2 2 3 4 2_4F" xfId="23849"/>
    <cellStyle name="Total 2 2 3 4 3" xfId="4362"/>
    <cellStyle name="Total 2 2 3 4 3 2" xfId="8031"/>
    <cellStyle name="Total 2 2 3 4 3_4F" xfId="23850"/>
    <cellStyle name="Total 2 2 3 4 4" xfId="7259"/>
    <cellStyle name="Total 2 2 3 4_4F" xfId="23848"/>
    <cellStyle name="Total 2 2 3 5" xfId="1562"/>
    <cellStyle name="Total 2 2 3 5 2" xfId="3215"/>
    <cellStyle name="Total 2 2 3 5 2 2" xfId="9556"/>
    <cellStyle name="Total 2 2 3 5 2 3" xfId="10642"/>
    <cellStyle name="Total 2 2 3 5 2_4F" xfId="23852"/>
    <cellStyle name="Total 2 2 3 5 3" xfId="4617"/>
    <cellStyle name="Total 2 2 3 5 3 2" xfId="10564"/>
    <cellStyle name="Total 2 2 3 5 3_4F" xfId="23853"/>
    <cellStyle name="Total 2 2 3 5 4" xfId="11487"/>
    <cellStyle name="Total 2 2 3 5_4F" xfId="23851"/>
    <cellStyle name="Total 2 2 3 6" xfId="1813"/>
    <cellStyle name="Total 2 2 3 6 2" xfId="3456"/>
    <cellStyle name="Total 2 2 3 6 2 2" xfId="9796"/>
    <cellStyle name="Total 2 2 3 6 2 3" xfId="7641"/>
    <cellStyle name="Total 2 2 3 6 2_4F" xfId="23855"/>
    <cellStyle name="Total 2 2 3 6 3" xfId="4868"/>
    <cellStyle name="Total 2 2 3 6 3 2" xfId="8063"/>
    <cellStyle name="Total 2 2 3 6 3_4F" xfId="23856"/>
    <cellStyle name="Total 2 2 3 6 4" xfId="8109"/>
    <cellStyle name="Total 2 2 3 6_4F" xfId="23854"/>
    <cellStyle name="Total 2 2 3 7" xfId="2206"/>
    <cellStyle name="Total 2 2 3 7 2" xfId="8552"/>
    <cellStyle name="Total 2 2 3 7 3" xfId="11653"/>
    <cellStyle name="Total 2 2 3 7_4F" xfId="23857"/>
    <cellStyle name="Total 2 2 3 8" xfId="3573"/>
    <cellStyle name="Total 2 2 3 8 2" xfId="7867"/>
    <cellStyle name="Total 2 2 3 8_4F" xfId="23858"/>
    <cellStyle name="Total 2 2 3 9" xfId="6590"/>
    <cellStyle name="Total 2 2 3_4F" xfId="23841"/>
    <cellStyle name="Total 2 2 4" xfId="562"/>
    <cellStyle name="Total 2 2 4 2" xfId="827"/>
    <cellStyle name="Total 2 2 4 2 2" xfId="2507"/>
    <cellStyle name="Total 2 2 4 2 2 2" xfId="8849"/>
    <cellStyle name="Total 2 2 4 2 2 3" xfId="6747"/>
    <cellStyle name="Total 2 2 4 2 2_4F" xfId="23861"/>
    <cellStyle name="Total 2 2 4 2 3" xfId="3882"/>
    <cellStyle name="Total 2 2 4 2 3 2" xfId="8495"/>
    <cellStyle name="Total 2 2 4 2 3_4F" xfId="23862"/>
    <cellStyle name="Total 2 2 4 2 4" xfId="11583"/>
    <cellStyle name="Total 2 2 4 2_4F" xfId="23860"/>
    <cellStyle name="Total 2 2 4 3" xfId="1101"/>
    <cellStyle name="Total 2 2 4 3 2" xfId="2773"/>
    <cellStyle name="Total 2 2 4 3 2 2" xfId="9115"/>
    <cellStyle name="Total 2 2 4 3 2 3" xfId="10563"/>
    <cellStyle name="Total 2 2 4 3 2_4F" xfId="23864"/>
    <cellStyle name="Total 2 2 4 3 3" xfId="4156"/>
    <cellStyle name="Total 2 2 4 3 3 2" xfId="10572"/>
    <cellStyle name="Total 2 2 4 3 3_4F" xfId="23865"/>
    <cellStyle name="Total 2 2 4 3 4" xfId="7099"/>
    <cellStyle name="Total 2 2 4 3_4F" xfId="23863"/>
    <cellStyle name="Total 2 2 4 4" xfId="1351"/>
    <cellStyle name="Total 2 2 4 4 2" xfId="3011"/>
    <cellStyle name="Total 2 2 4 4 2 2" xfId="9352"/>
    <cellStyle name="Total 2 2 4 4 2 3" xfId="7089"/>
    <cellStyle name="Total 2 2 4 4 2_4F" xfId="23867"/>
    <cellStyle name="Total 2 2 4 4 3" xfId="4406"/>
    <cellStyle name="Total 2 2 4 4 3 2" xfId="12304"/>
    <cellStyle name="Total 2 2 4 4 3_4F" xfId="23868"/>
    <cellStyle name="Total 2 2 4 4 4" xfId="7093"/>
    <cellStyle name="Total 2 2 4 4_4F" xfId="23866"/>
    <cellStyle name="Total 2 2 4 5" xfId="1606"/>
    <cellStyle name="Total 2 2 4 5 2" xfId="3258"/>
    <cellStyle name="Total 2 2 4 5 2 2" xfId="9599"/>
    <cellStyle name="Total 2 2 4 5 2 3" xfId="12171"/>
    <cellStyle name="Total 2 2 4 5 2_4F" xfId="23870"/>
    <cellStyle name="Total 2 2 4 5 3" xfId="4661"/>
    <cellStyle name="Total 2 2 4 5 3 2" xfId="10332"/>
    <cellStyle name="Total 2 2 4 5 3_4F" xfId="23871"/>
    <cellStyle name="Total 2 2 4 5 4" xfId="10801"/>
    <cellStyle name="Total 2 2 4 5_4F" xfId="23869"/>
    <cellStyle name="Total 2 2 4 6" xfId="1857"/>
    <cellStyle name="Total 2 2 4 6 2" xfId="3499"/>
    <cellStyle name="Total 2 2 4 6 2 2" xfId="9838"/>
    <cellStyle name="Total 2 2 4 6 2 3" xfId="11642"/>
    <cellStyle name="Total 2 2 4 6 2_4F" xfId="23873"/>
    <cellStyle name="Total 2 2 4 6 3" xfId="4912"/>
    <cellStyle name="Total 2 2 4 6 3 2" xfId="7459"/>
    <cellStyle name="Total 2 2 4 6 3_4F" xfId="23874"/>
    <cellStyle name="Total 2 2 4 6 4" xfId="11923"/>
    <cellStyle name="Total 2 2 4 6_4F" xfId="23872"/>
    <cellStyle name="Total 2 2 4 7" xfId="2250"/>
    <cellStyle name="Total 2 2 4 7 2" xfId="8595"/>
    <cellStyle name="Total 2 2 4 7 3" xfId="9988"/>
    <cellStyle name="Total 2 2 4 7_4F" xfId="23875"/>
    <cellStyle name="Total 2 2 4 8" xfId="3617"/>
    <cellStyle name="Total 2 2 4 8 2" xfId="9823"/>
    <cellStyle name="Total 2 2 4 8_4F" xfId="23876"/>
    <cellStyle name="Total 2 2 4 9" xfId="11820"/>
    <cellStyle name="Total 2 2 4_4F" xfId="23859"/>
    <cellStyle name="Total 2 2 5" xfId="604"/>
    <cellStyle name="Total 2 2 5 2" xfId="869"/>
    <cellStyle name="Total 2 2 5 2 2" xfId="2547"/>
    <cellStyle name="Total 2 2 5 2 2 2" xfId="8889"/>
    <cellStyle name="Total 2 2 5 2 2 3" xfId="11114"/>
    <cellStyle name="Total 2 2 5 2 2_4F" xfId="23879"/>
    <cellStyle name="Total 2 2 5 2 3" xfId="3924"/>
    <cellStyle name="Total 2 2 5 2 3 2" xfId="11697"/>
    <cellStyle name="Total 2 2 5 2 3_4F" xfId="23880"/>
    <cellStyle name="Total 2 2 5 2 4" xfId="12441"/>
    <cellStyle name="Total 2 2 5 2_4F" xfId="23878"/>
    <cellStyle name="Total 2 2 5 3" xfId="1143"/>
    <cellStyle name="Total 2 2 5 3 2" xfId="2812"/>
    <cellStyle name="Total 2 2 5 3 2 2" xfId="9154"/>
    <cellStyle name="Total 2 2 5 3 2 3" xfId="10341"/>
    <cellStyle name="Total 2 2 5 3 2_4F" xfId="23882"/>
    <cellStyle name="Total 2 2 5 3 3" xfId="4198"/>
    <cellStyle name="Total 2 2 5 3 3 2" xfId="6781"/>
    <cellStyle name="Total 2 2 5 3 3_4F" xfId="23883"/>
    <cellStyle name="Total 2 2 5 3 4" xfId="8153"/>
    <cellStyle name="Total 2 2 5 3_4F" xfId="23881"/>
    <cellStyle name="Total 2 2 5 4" xfId="1393"/>
    <cellStyle name="Total 2 2 5 4 2" xfId="3050"/>
    <cellStyle name="Total 2 2 5 4 2 2" xfId="9391"/>
    <cellStyle name="Total 2 2 5 4 2 3" xfId="6730"/>
    <cellStyle name="Total 2 2 5 4 2_4F" xfId="23885"/>
    <cellStyle name="Total 2 2 5 4 3" xfId="4448"/>
    <cellStyle name="Total 2 2 5 4 3 2" xfId="10470"/>
    <cellStyle name="Total 2 2 5 4 3_4F" xfId="23886"/>
    <cellStyle name="Total 2 2 5 4 4" xfId="7982"/>
    <cellStyle name="Total 2 2 5 4_4F" xfId="23884"/>
    <cellStyle name="Total 2 2 5 5" xfId="1648"/>
    <cellStyle name="Total 2 2 5 5 2" xfId="3296"/>
    <cellStyle name="Total 2 2 5 5 2 2" xfId="9637"/>
    <cellStyle name="Total 2 2 5 5 2 3" xfId="7109"/>
    <cellStyle name="Total 2 2 5 5 2_4F" xfId="23888"/>
    <cellStyle name="Total 2 2 5 5 3" xfId="4703"/>
    <cellStyle name="Total 2 2 5 5 3 2" xfId="12236"/>
    <cellStyle name="Total 2 2 5 5 3_4F" xfId="23889"/>
    <cellStyle name="Total 2 2 5 5 4" xfId="10285"/>
    <cellStyle name="Total 2 2 5 5_4F" xfId="23887"/>
    <cellStyle name="Total 2 2 5 6" xfId="1899"/>
    <cellStyle name="Total 2 2 5 6 2" xfId="3540"/>
    <cellStyle name="Total 2 2 5 6 2 2" xfId="9878"/>
    <cellStyle name="Total 2 2 5 6 2 3" xfId="8151"/>
    <cellStyle name="Total 2 2 5 6 2_4F" xfId="23891"/>
    <cellStyle name="Total 2 2 5 6 3" xfId="4954"/>
    <cellStyle name="Total 2 2 5 6 3 2" xfId="12639"/>
    <cellStyle name="Total 2 2 5 6 3_4F" xfId="23892"/>
    <cellStyle name="Total 2 2 5 6 4" xfId="7782"/>
    <cellStyle name="Total 2 2 5 6_4F" xfId="23890"/>
    <cellStyle name="Total 2 2 5 7" xfId="2291"/>
    <cellStyle name="Total 2 2 5 7 2" xfId="8635"/>
    <cellStyle name="Total 2 2 5 7 3" xfId="6853"/>
    <cellStyle name="Total 2 2 5 7_4F" xfId="23893"/>
    <cellStyle name="Total 2 2 5 8" xfId="3659"/>
    <cellStyle name="Total 2 2 5 8 2" xfId="12244"/>
    <cellStyle name="Total 2 2 5 8_4F" xfId="23894"/>
    <cellStyle name="Total 2 2 5 9" xfId="9441"/>
    <cellStyle name="Total 2 2 5_4F" xfId="23877"/>
    <cellStyle name="Total 2 2 6" xfId="420"/>
    <cellStyle name="Total 2 2 6 2" xfId="2111"/>
    <cellStyle name="Total 2 2 6 2 2" xfId="8457"/>
    <cellStyle name="Total 2 2 6 2 3" xfId="6800"/>
    <cellStyle name="Total 2 2 6 2_4F" xfId="23896"/>
    <cellStyle name="Total 2 2 6 3" xfId="3281"/>
    <cellStyle name="Total 2 2 6 3 2" xfId="10879"/>
    <cellStyle name="Total 2 2 6 3_4F" xfId="23897"/>
    <cellStyle name="Total 2 2 6 4" xfId="7701"/>
    <cellStyle name="Total 2 2 6_4F" xfId="23895"/>
    <cellStyle name="Total 2 2 7" xfId="684"/>
    <cellStyle name="Total 2 2 7 2" xfId="2368"/>
    <cellStyle name="Total 2 2 7 2 2" xfId="8712"/>
    <cellStyle name="Total 2 2 7 2 3" xfId="12327"/>
    <cellStyle name="Total 2 2 7 2_4F" xfId="23899"/>
    <cellStyle name="Total 2 2 7 3" xfId="3739"/>
    <cellStyle name="Total 2 2 7 3 2" xfId="11045"/>
    <cellStyle name="Total 2 2 7 3_4F" xfId="23900"/>
    <cellStyle name="Total 2 2 7 4" xfId="6952"/>
    <cellStyle name="Total 2 2 7_4F" xfId="23898"/>
    <cellStyle name="Total 2 2 8" xfId="958"/>
    <cellStyle name="Total 2 2 8 2" xfId="2633"/>
    <cellStyle name="Total 2 2 8 2 2" xfId="8975"/>
    <cellStyle name="Total 2 2 8 2 3" xfId="12166"/>
    <cellStyle name="Total 2 2 8 2_4F" xfId="23902"/>
    <cellStyle name="Total 2 2 8 3" xfId="4013"/>
    <cellStyle name="Total 2 2 8 3 2" xfId="11563"/>
    <cellStyle name="Total 2 2 8 3_4F" xfId="23903"/>
    <cellStyle name="Total 2 2 8 4" xfId="7163"/>
    <cellStyle name="Total 2 2 8_4F" xfId="23901"/>
    <cellStyle name="Total 2 2 9" xfId="1208"/>
    <cellStyle name="Total 2 2 9 2" xfId="2874"/>
    <cellStyle name="Total 2 2 9 2 2" xfId="9216"/>
    <cellStyle name="Total 2 2 9 2 3" xfId="11731"/>
    <cellStyle name="Total 2 2 9 2_4F" xfId="23905"/>
    <cellStyle name="Total 2 2 9 3" xfId="4263"/>
    <cellStyle name="Total 2 2 9 3 2" xfId="11723"/>
    <cellStyle name="Total 2 2 9 3_4F" xfId="23906"/>
    <cellStyle name="Total 2 2 9 4" xfId="6841"/>
    <cellStyle name="Total 2 2 9_4F" xfId="23904"/>
    <cellStyle name="Total 2 2_4F" xfId="23803"/>
    <cellStyle name="Total 2 20" xfId="2241"/>
    <cellStyle name="Total 2 20 2" xfId="6330"/>
    <cellStyle name="Total 2 20 3" xfId="8054"/>
    <cellStyle name="Total 2 20_4F" xfId="23907"/>
    <cellStyle name="Total 2 21" xfId="8154"/>
    <cellStyle name="Total 2 22" xfId="259"/>
    <cellStyle name="Total 2 23" xfId="23908"/>
    <cellStyle name="Total 2 24" xfId="23909"/>
    <cellStyle name="Total 2 25" xfId="23910"/>
    <cellStyle name="Total 2 26" xfId="23911"/>
    <cellStyle name="Total 2 27" xfId="23912"/>
    <cellStyle name="Total 2 28" xfId="23913"/>
    <cellStyle name="Total 2 29" xfId="23914"/>
    <cellStyle name="Total 2 3" xfId="300"/>
    <cellStyle name="Total 2 3 10" xfId="1469"/>
    <cellStyle name="Total 2 3 10 2" xfId="3125"/>
    <cellStyle name="Total 2 3 10 2 2" xfId="9466"/>
    <cellStyle name="Total 2 3 10 2 3" xfId="10606"/>
    <cellStyle name="Total 2 3 10 2_4F" xfId="23917"/>
    <cellStyle name="Total 2 3 10 3" xfId="4524"/>
    <cellStyle name="Total 2 3 10 3 2" xfId="11234"/>
    <cellStyle name="Total 2 3 10 3_4F" xfId="23918"/>
    <cellStyle name="Total 2 3 10 4" xfId="11498"/>
    <cellStyle name="Total 2 3 10_4F" xfId="23916"/>
    <cellStyle name="Total 2 3 11" xfId="1720"/>
    <cellStyle name="Total 2 3 11 2" xfId="3366"/>
    <cellStyle name="Total 2 3 11 2 2" xfId="9706"/>
    <cellStyle name="Total 2 3 11 2 3" xfId="12497"/>
    <cellStyle name="Total 2 3 11 2_4F" xfId="23920"/>
    <cellStyle name="Total 2 3 11 3" xfId="4775"/>
    <cellStyle name="Total 2 3 11 3 2" xfId="12525"/>
    <cellStyle name="Total 2 3 11 3_4F" xfId="23921"/>
    <cellStyle name="Total 2 3 11 4" xfId="7813"/>
    <cellStyle name="Total 2 3 11_4F" xfId="23919"/>
    <cellStyle name="Total 2 3 12" xfId="1999"/>
    <cellStyle name="Total 2 3 12 2" xfId="8347"/>
    <cellStyle name="Total 2 3 12 3" xfId="12079"/>
    <cellStyle name="Total 2 3 12_4F" xfId="23922"/>
    <cellStyle name="Total 2 3 13" xfId="2088"/>
    <cellStyle name="Total 2 3 13 2" xfId="10034"/>
    <cellStyle name="Total 2 3 13_4F" xfId="23923"/>
    <cellStyle name="Total 2 3 14" xfId="10665"/>
    <cellStyle name="Total 2 3 15" xfId="23924"/>
    <cellStyle name="Total 2 3 16" xfId="23925"/>
    <cellStyle name="Total 2 3 17" xfId="23926"/>
    <cellStyle name="Total 2 3 18" xfId="23927"/>
    <cellStyle name="Total 2 3 19" xfId="23928"/>
    <cellStyle name="Total 2 3 2" xfId="480"/>
    <cellStyle name="Total 2 3 2 2" xfId="745"/>
    <cellStyle name="Total 2 3 2 2 2" xfId="2427"/>
    <cellStyle name="Total 2 3 2 2 2 2" xfId="8770"/>
    <cellStyle name="Total 2 3 2 2 2 3" xfId="6792"/>
    <cellStyle name="Total 2 3 2 2 2_4F" xfId="23931"/>
    <cellStyle name="Total 2 3 2 2 3" xfId="3800"/>
    <cellStyle name="Total 2 3 2 2 3 2" xfId="11696"/>
    <cellStyle name="Total 2 3 2 2 3_4F" xfId="23932"/>
    <cellStyle name="Total 2 3 2 2 4" xfId="12057"/>
    <cellStyle name="Total 2 3 2 2_4F" xfId="23930"/>
    <cellStyle name="Total 2 3 2 3" xfId="1019"/>
    <cellStyle name="Total 2 3 2 3 2" xfId="2692"/>
    <cellStyle name="Total 2 3 2 3 2 2" xfId="9034"/>
    <cellStyle name="Total 2 3 2 3 2 3" xfId="7161"/>
    <cellStyle name="Total 2 3 2 3 2_4F" xfId="23934"/>
    <cellStyle name="Total 2 3 2 3 3" xfId="4074"/>
    <cellStyle name="Total 2 3 2 3 3 2" xfId="11970"/>
    <cellStyle name="Total 2 3 2 3 3_4F" xfId="23935"/>
    <cellStyle name="Total 2 3 2 3 4" xfId="10757"/>
    <cellStyle name="Total 2 3 2 3_4F" xfId="23933"/>
    <cellStyle name="Total 2 3 2 4" xfId="1269"/>
    <cellStyle name="Total 2 3 2 4 2" xfId="2932"/>
    <cellStyle name="Total 2 3 2 4 2 2" xfId="9274"/>
    <cellStyle name="Total 2 3 2 4 2 3" xfId="11452"/>
    <cellStyle name="Total 2 3 2 4 2_4F" xfId="23937"/>
    <cellStyle name="Total 2 3 2 4 3" xfId="4324"/>
    <cellStyle name="Total 2 3 2 4 3 2" xfId="7424"/>
    <cellStyle name="Total 2 3 2 4 3_4F" xfId="23938"/>
    <cellStyle name="Total 2 3 2 4 4" xfId="10587"/>
    <cellStyle name="Total 2 3 2 4_4F" xfId="23936"/>
    <cellStyle name="Total 2 3 2 5" xfId="1524"/>
    <cellStyle name="Total 2 3 2 5 2" xfId="3178"/>
    <cellStyle name="Total 2 3 2 5 2 2" xfId="9519"/>
    <cellStyle name="Total 2 3 2 5 2 3" xfId="10684"/>
    <cellStyle name="Total 2 3 2 5 2_4F" xfId="23940"/>
    <cellStyle name="Total 2 3 2 5 3" xfId="4579"/>
    <cellStyle name="Total 2 3 2 5 3 2" xfId="7455"/>
    <cellStyle name="Total 2 3 2 5 3_4F" xfId="23941"/>
    <cellStyle name="Total 2 3 2 5 4" xfId="7231"/>
    <cellStyle name="Total 2 3 2 5_4F" xfId="23939"/>
    <cellStyle name="Total 2 3 2 6" xfId="1775"/>
    <cellStyle name="Total 2 3 2 6 2" xfId="3419"/>
    <cellStyle name="Total 2 3 2 6 2 2" xfId="9759"/>
    <cellStyle name="Total 2 3 2 6 2 3" xfId="10862"/>
    <cellStyle name="Total 2 3 2 6 2_4F" xfId="23943"/>
    <cellStyle name="Total 2 3 2 6 3" xfId="4830"/>
    <cellStyle name="Total 2 3 2 6 3 2" xfId="10650"/>
    <cellStyle name="Total 2 3 2 6 3_4F" xfId="23944"/>
    <cellStyle name="Total 2 3 2 6 4" xfId="8257"/>
    <cellStyle name="Total 2 3 2 6_4F" xfId="23942"/>
    <cellStyle name="Total 2 3 2 7" xfId="2170"/>
    <cellStyle name="Total 2 3 2 7 2" xfId="8516"/>
    <cellStyle name="Total 2 3 2 7 3" xfId="11663"/>
    <cellStyle name="Total 2 3 2 7_4F" xfId="23945"/>
    <cellStyle name="Total 2 3 2 8" xfId="1946"/>
    <cellStyle name="Total 2 3 2 8 2" xfId="11101"/>
    <cellStyle name="Total 2 3 2 8_4F" xfId="23946"/>
    <cellStyle name="Total 2 3 2 9" xfId="7469"/>
    <cellStyle name="Total 2 3 2_4F" xfId="23929"/>
    <cellStyle name="Total 2 3 20" xfId="23947"/>
    <cellStyle name="Total 2 3 21" xfId="23948"/>
    <cellStyle name="Total 2 3 22" xfId="23949"/>
    <cellStyle name="Total 2 3 23" xfId="23950"/>
    <cellStyle name="Total 2 3 24" xfId="23951"/>
    <cellStyle name="Total 2 3 25" xfId="23952"/>
    <cellStyle name="Total 2 3 3" xfId="524"/>
    <cellStyle name="Total 2 3 3 2" xfId="789"/>
    <cellStyle name="Total 2 3 3 2 2" xfId="2470"/>
    <cellStyle name="Total 2 3 3 2 2 2" xfId="8813"/>
    <cellStyle name="Total 2 3 3 2 2 3" xfId="11586"/>
    <cellStyle name="Total 2 3 3 2 2_4F" xfId="23955"/>
    <cellStyle name="Total 2 3 3 2 3" xfId="3844"/>
    <cellStyle name="Total 2 3 3 2 3 2" xfId="7828"/>
    <cellStyle name="Total 2 3 3 2 3_4F" xfId="23956"/>
    <cellStyle name="Total 2 3 3 2 4" xfId="11444"/>
    <cellStyle name="Total 2 3 3 2_4F" xfId="23954"/>
    <cellStyle name="Total 2 3 3 3" xfId="1063"/>
    <cellStyle name="Total 2 3 3 3 2" xfId="2736"/>
    <cellStyle name="Total 2 3 3 3 2 2" xfId="9078"/>
    <cellStyle name="Total 2 3 3 3 2 3" xfId="6567"/>
    <cellStyle name="Total 2 3 3 3 2_4F" xfId="23958"/>
    <cellStyle name="Total 2 3 3 3 3" xfId="4118"/>
    <cellStyle name="Total 2 3 3 3 3 2" xfId="11598"/>
    <cellStyle name="Total 2 3 3 3 3_4F" xfId="23959"/>
    <cellStyle name="Total 2 3 3 3 4" xfId="10047"/>
    <cellStyle name="Total 2 3 3 3_4F" xfId="23957"/>
    <cellStyle name="Total 2 3 3 4" xfId="1313"/>
    <cellStyle name="Total 2 3 3 4 2" xfId="2975"/>
    <cellStyle name="Total 2 3 3 4 2 2" xfId="9316"/>
    <cellStyle name="Total 2 3 3 4 2 3" xfId="11046"/>
    <cellStyle name="Total 2 3 3 4 2_4F" xfId="23961"/>
    <cellStyle name="Total 2 3 3 4 3" xfId="4368"/>
    <cellStyle name="Total 2 3 3 4 3 2" xfId="6593"/>
    <cellStyle name="Total 2 3 3 4 3_4F" xfId="23962"/>
    <cellStyle name="Total 2 3 3 4 4" xfId="12376"/>
    <cellStyle name="Total 2 3 3 4_4F" xfId="23960"/>
    <cellStyle name="Total 2 3 3 5" xfId="1568"/>
    <cellStyle name="Total 2 3 3 5 2" xfId="3221"/>
    <cellStyle name="Total 2 3 3 5 2 2" xfId="9562"/>
    <cellStyle name="Total 2 3 3 5 2 3" xfId="10420"/>
    <cellStyle name="Total 2 3 3 5 2_4F" xfId="23964"/>
    <cellStyle name="Total 2 3 3 5 3" xfId="4623"/>
    <cellStyle name="Total 2 3 3 5 3 2" xfId="8440"/>
    <cellStyle name="Total 2 3 3 5 3_4F" xfId="23965"/>
    <cellStyle name="Total 2 3 3 5 4" xfId="12431"/>
    <cellStyle name="Total 2 3 3 5_4F" xfId="23963"/>
    <cellStyle name="Total 2 3 3 6" xfId="1819"/>
    <cellStyle name="Total 2 3 3 6 2" xfId="3461"/>
    <cellStyle name="Total 2 3 3 6 2 2" xfId="9801"/>
    <cellStyle name="Total 2 3 3 6 2 3" xfId="9989"/>
    <cellStyle name="Total 2 3 3 6 2_4F" xfId="23967"/>
    <cellStyle name="Total 2 3 3 6 3" xfId="4874"/>
    <cellStyle name="Total 2 3 3 6 3 2" xfId="6661"/>
    <cellStyle name="Total 2 3 3 6 3_4F" xfId="23968"/>
    <cellStyle name="Total 2 3 3 6 4" xfId="11082"/>
    <cellStyle name="Total 2 3 3 6_4F" xfId="23966"/>
    <cellStyle name="Total 2 3 3 7" xfId="2212"/>
    <cellStyle name="Total 2 3 3 7 2" xfId="8558"/>
    <cellStyle name="Total 2 3 3 7 3" xfId="9052"/>
    <cellStyle name="Total 2 3 3 7_4F" xfId="23969"/>
    <cellStyle name="Total 2 3 3 8" xfId="3579"/>
    <cellStyle name="Total 2 3 3 8 2" xfId="10886"/>
    <cellStyle name="Total 2 3 3 8_4F" xfId="23970"/>
    <cellStyle name="Total 2 3 3 9" xfId="10177"/>
    <cellStyle name="Total 2 3 3_4F" xfId="23953"/>
    <cellStyle name="Total 2 3 4" xfId="568"/>
    <cellStyle name="Total 2 3 4 2" xfId="833"/>
    <cellStyle name="Total 2 3 4 2 2" xfId="2512"/>
    <cellStyle name="Total 2 3 4 2 2 2" xfId="8854"/>
    <cellStyle name="Total 2 3 4 2 2 3" xfId="12444"/>
    <cellStyle name="Total 2 3 4 2 2_4F" xfId="23973"/>
    <cellStyle name="Total 2 3 4 2 3" xfId="3888"/>
    <cellStyle name="Total 2 3 4 2 3 2" xfId="6981"/>
    <cellStyle name="Total 2 3 4 2 3_4F" xfId="23974"/>
    <cellStyle name="Total 2 3 4 2 4" xfId="12538"/>
    <cellStyle name="Total 2 3 4 2_4F" xfId="23972"/>
    <cellStyle name="Total 2 3 4 3" xfId="1107"/>
    <cellStyle name="Total 2 3 4 3 2" xfId="2779"/>
    <cellStyle name="Total 2 3 4 3 2 2" xfId="9121"/>
    <cellStyle name="Total 2 3 4 3 2 3" xfId="10663"/>
    <cellStyle name="Total 2 3 4 3 2_4F" xfId="23976"/>
    <cellStyle name="Total 2 3 4 3 3" xfId="4162"/>
    <cellStyle name="Total 2 3 4 3 3 2" xfId="7922"/>
    <cellStyle name="Total 2 3 4 3 3_4F" xfId="23977"/>
    <cellStyle name="Total 2 3 4 3 4" xfId="10216"/>
    <cellStyle name="Total 2 3 4 3_4F" xfId="23975"/>
    <cellStyle name="Total 2 3 4 4" xfId="1357"/>
    <cellStyle name="Total 2 3 4 4 2" xfId="3017"/>
    <cellStyle name="Total 2 3 4 4 2 2" xfId="9358"/>
    <cellStyle name="Total 2 3 4 4 2 3" xfId="7696"/>
    <cellStyle name="Total 2 3 4 4 2_4F" xfId="23979"/>
    <cellStyle name="Total 2 3 4 4 3" xfId="4412"/>
    <cellStyle name="Total 2 3 4 4 3 2" xfId="11817"/>
    <cellStyle name="Total 2 3 4 4 3_4F" xfId="23980"/>
    <cellStyle name="Total 2 3 4 4 4" xfId="7123"/>
    <cellStyle name="Total 2 3 4 4_4F" xfId="23978"/>
    <cellStyle name="Total 2 3 4 5" xfId="1612"/>
    <cellStyle name="Total 2 3 4 5 2" xfId="3264"/>
    <cellStyle name="Total 2 3 4 5 2 2" xfId="9605"/>
    <cellStyle name="Total 2 3 4 5 2 3" xfId="11682"/>
    <cellStyle name="Total 2 3 4 5 2_4F" xfId="23982"/>
    <cellStyle name="Total 2 3 4 5 3" xfId="4667"/>
    <cellStyle name="Total 2 3 4 5 3 2" xfId="12321"/>
    <cellStyle name="Total 2 3 4 5 3_4F" xfId="23983"/>
    <cellStyle name="Total 2 3 4 5 4" xfId="10157"/>
    <cellStyle name="Total 2 3 4 5_4F" xfId="23981"/>
    <cellStyle name="Total 2 3 4 6" xfId="1863"/>
    <cellStyle name="Total 2 3 4 6 2" xfId="3505"/>
    <cellStyle name="Total 2 3 4 6 2 2" xfId="9844"/>
    <cellStyle name="Total 2 3 4 6 2 3" xfId="11043"/>
    <cellStyle name="Total 2 3 4 6 2_4F" xfId="23985"/>
    <cellStyle name="Total 2 3 4 6 3" xfId="4918"/>
    <cellStyle name="Total 2 3 4 6 3 2" xfId="10884"/>
    <cellStyle name="Total 2 3 4 6 3_4F" xfId="23986"/>
    <cellStyle name="Total 2 3 4 6 4" xfId="11409"/>
    <cellStyle name="Total 2 3 4 6_4F" xfId="23984"/>
    <cellStyle name="Total 2 3 4 7" xfId="2255"/>
    <cellStyle name="Total 2 3 4 7 2" xfId="8600"/>
    <cellStyle name="Total 2 3 4 7 3" xfId="6609"/>
    <cellStyle name="Total 2 3 4 7_4F" xfId="23987"/>
    <cellStyle name="Total 2 3 4 8" xfId="3623"/>
    <cellStyle name="Total 2 3 4 8 2" xfId="12368"/>
    <cellStyle name="Total 2 3 4 8_4F" xfId="23988"/>
    <cellStyle name="Total 2 3 4 9" xfId="9580"/>
    <cellStyle name="Total 2 3 4_4F" xfId="23971"/>
    <cellStyle name="Total 2 3 5" xfId="610"/>
    <cellStyle name="Total 2 3 5 2" xfId="875"/>
    <cellStyle name="Total 2 3 5 2 2" xfId="2553"/>
    <cellStyle name="Total 2 3 5 2 2 2" xfId="8895"/>
    <cellStyle name="Total 2 3 5 2 2 3" xfId="7376"/>
    <cellStyle name="Total 2 3 5 2 2_4F" xfId="23991"/>
    <cellStyle name="Total 2 3 5 2 3" xfId="3930"/>
    <cellStyle name="Total 2 3 5 2 3 2" xfId="11352"/>
    <cellStyle name="Total 2 3 5 2 3_4F" xfId="23992"/>
    <cellStyle name="Total 2 3 5 2 4" xfId="11020"/>
    <cellStyle name="Total 2 3 5 2_4F" xfId="23990"/>
    <cellStyle name="Total 2 3 5 3" xfId="1149"/>
    <cellStyle name="Total 2 3 5 3 2" xfId="2818"/>
    <cellStyle name="Total 2 3 5 3 2 2" xfId="9160"/>
    <cellStyle name="Total 2 3 5 3 2 3" xfId="7652"/>
    <cellStyle name="Total 2 3 5 3 2_4F" xfId="23994"/>
    <cellStyle name="Total 2 3 5 3 3" xfId="4204"/>
    <cellStyle name="Total 2 3 5 3 3 2" xfId="7623"/>
    <cellStyle name="Total 2 3 5 3 3_4F" xfId="23995"/>
    <cellStyle name="Total 2 3 5 3 4" xfId="9924"/>
    <cellStyle name="Total 2 3 5 3_4F" xfId="23993"/>
    <cellStyle name="Total 2 3 5 4" xfId="1399"/>
    <cellStyle name="Total 2 3 5 4 2" xfId="3056"/>
    <cellStyle name="Total 2 3 5 4 2 2" xfId="9397"/>
    <cellStyle name="Total 2 3 5 4 2 3" xfId="9903"/>
    <cellStyle name="Total 2 3 5 4 2_4F" xfId="23997"/>
    <cellStyle name="Total 2 3 5 4 3" xfId="4454"/>
    <cellStyle name="Total 2 3 5 4 3 2" xfId="10027"/>
    <cellStyle name="Total 2 3 5 4 3_4F" xfId="23998"/>
    <cellStyle name="Total 2 3 5 4 4" xfId="10241"/>
    <cellStyle name="Total 2 3 5 4_4F" xfId="23996"/>
    <cellStyle name="Total 2 3 5 5" xfId="1654"/>
    <cellStyle name="Total 2 3 5 5 2" xfId="3302"/>
    <cellStyle name="Total 2 3 5 5 2 2" xfId="9643"/>
    <cellStyle name="Total 2 3 5 5 2 3" xfId="10738"/>
    <cellStyle name="Total 2 3 5 5 2_4F" xfId="24000"/>
    <cellStyle name="Total 2 3 5 5 3" xfId="4709"/>
    <cellStyle name="Total 2 3 5 5 3 2" xfId="11748"/>
    <cellStyle name="Total 2 3 5 5 3_4F" xfId="24001"/>
    <cellStyle name="Total 2 3 5 5 4" xfId="10516"/>
    <cellStyle name="Total 2 3 5 5_4F" xfId="23999"/>
    <cellStyle name="Total 2 3 5 6" xfId="1905"/>
    <cellStyle name="Total 2 3 5 6 2" xfId="3545"/>
    <cellStyle name="Total 2 3 5 6 2 2" xfId="9883"/>
    <cellStyle name="Total 2 3 5 6 2 3" xfId="7477"/>
    <cellStyle name="Total 2 3 5 6 2_4F" xfId="24003"/>
    <cellStyle name="Total 2 3 5 6 3" xfId="4960"/>
    <cellStyle name="Total 2 3 5 6 3 2" xfId="12645"/>
    <cellStyle name="Total 2 3 5 6 3_4F" xfId="24004"/>
    <cellStyle name="Total 2 3 5 6 4" xfId="7239"/>
    <cellStyle name="Total 2 3 5 6_4F" xfId="24002"/>
    <cellStyle name="Total 2 3 5 7" xfId="2297"/>
    <cellStyle name="Total 2 3 5 7 2" xfId="8641"/>
    <cellStyle name="Total 2 3 5 7 3" xfId="10347"/>
    <cellStyle name="Total 2 3 5 7_4F" xfId="24005"/>
    <cellStyle name="Total 2 3 5 8" xfId="3665"/>
    <cellStyle name="Total 2 3 5 8 2" xfId="11488"/>
    <cellStyle name="Total 2 3 5 8_4F" xfId="24006"/>
    <cellStyle name="Total 2 3 5 9" xfId="12629"/>
    <cellStyle name="Total 2 3 5_4F" xfId="23989"/>
    <cellStyle name="Total 2 3 6" xfId="426"/>
    <cellStyle name="Total 2 3 6 2" xfId="2116"/>
    <cellStyle name="Total 2 3 6 2 2" xfId="8462"/>
    <cellStyle name="Total 2 3 6 2 3" xfId="11519"/>
    <cellStyle name="Total 2 3 6 2_4F" xfId="24008"/>
    <cellStyle name="Total 2 3 6 3" xfId="3239"/>
    <cellStyle name="Total 2 3 6 3 2" xfId="7790"/>
    <cellStyle name="Total 2 3 6 3_4F" xfId="24009"/>
    <cellStyle name="Total 2 3 6 4" xfId="6588"/>
    <cellStyle name="Total 2 3 6_4F" xfId="24007"/>
    <cellStyle name="Total 2 3 7" xfId="690"/>
    <cellStyle name="Total 2 3 7 2" xfId="2373"/>
    <cellStyle name="Total 2 3 7 2 2" xfId="8717"/>
    <cellStyle name="Total 2 3 7 2 3" xfId="6973"/>
    <cellStyle name="Total 2 3 7 2_4F" xfId="24011"/>
    <cellStyle name="Total 2 3 7 3" xfId="3745"/>
    <cellStyle name="Total 2 3 7 3 2" xfId="12597"/>
    <cellStyle name="Total 2 3 7 3_4F" xfId="24012"/>
    <cellStyle name="Total 2 3 7 4" xfId="11230"/>
    <cellStyle name="Total 2 3 7_4F" xfId="24010"/>
    <cellStyle name="Total 2 3 8" xfId="964"/>
    <cellStyle name="Total 2 3 8 2" xfId="2638"/>
    <cellStyle name="Total 2 3 8 2 2" xfId="8980"/>
    <cellStyle name="Total 2 3 8 2 3" xfId="7882"/>
    <cellStyle name="Total 2 3 8 2_4F" xfId="24014"/>
    <cellStyle name="Total 2 3 8 3" xfId="4019"/>
    <cellStyle name="Total 2 3 8 3 2" xfId="12275"/>
    <cellStyle name="Total 2 3 8 3_4F" xfId="24015"/>
    <cellStyle name="Total 2 3 8 4" xfId="11130"/>
    <cellStyle name="Total 2 3 8_4F" xfId="24013"/>
    <cellStyle name="Total 2 3 9" xfId="1214"/>
    <cellStyle name="Total 2 3 9 2" xfId="2879"/>
    <cellStyle name="Total 2 3 9 2 2" xfId="9221"/>
    <cellStyle name="Total 2 3 9 2 3" xfId="6835"/>
    <cellStyle name="Total 2 3 9 2_4F" xfId="24017"/>
    <cellStyle name="Total 2 3 9 3" xfId="4269"/>
    <cellStyle name="Total 2 3 9 3 2" xfId="8328"/>
    <cellStyle name="Total 2 3 9 3_4F" xfId="24018"/>
    <cellStyle name="Total 2 3 9 4" xfId="10135"/>
    <cellStyle name="Total 2 3 9_4F" xfId="24016"/>
    <cellStyle name="Total 2 3_4F" xfId="23915"/>
    <cellStyle name="Total 2 30" xfId="24019"/>
    <cellStyle name="Total 2 31" xfId="24020"/>
    <cellStyle name="Total 2 32" xfId="24021"/>
    <cellStyle name="Total 2 33" xfId="24022"/>
    <cellStyle name="Total 2 4" xfId="304"/>
    <cellStyle name="Total 2 4 10" xfId="1473"/>
    <cellStyle name="Total 2 4 10 2" xfId="3129"/>
    <cellStyle name="Total 2 4 10 2 2" xfId="9470"/>
    <cellStyle name="Total 2 4 10 2 3" xfId="12354"/>
    <cellStyle name="Total 2 4 10 2_4F" xfId="24025"/>
    <cellStyle name="Total 2 4 10 3" xfId="4528"/>
    <cellStyle name="Total 2 4 10 3 2" xfId="6753"/>
    <cellStyle name="Total 2 4 10 3_4F" xfId="24026"/>
    <cellStyle name="Total 2 4 10 4" xfId="10175"/>
    <cellStyle name="Total 2 4 10_4F" xfId="24024"/>
    <cellStyle name="Total 2 4 11" xfId="1724"/>
    <cellStyle name="Total 2 4 11 2" xfId="3370"/>
    <cellStyle name="Total 2 4 11 2 2" xfId="9710"/>
    <cellStyle name="Total 2 4 11 2 3" xfId="10214"/>
    <cellStyle name="Total 2 4 11 2_4F" xfId="24028"/>
    <cellStyle name="Total 2 4 11 3" xfId="4779"/>
    <cellStyle name="Total 2 4 11 3 2" xfId="8077"/>
    <cellStyle name="Total 2 4 11 3_4F" xfId="24029"/>
    <cellStyle name="Total 2 4 11 4" xfId="7358"/>
    <cellStyle name="Total 2 4 11_4F" xfId="24027"/>
    <cellStyle name="Total 2 4 12" xfId="2003"/>
    <cellStyle name="Total 2 4 12 2" xfId="8351"/>
    <cellStyle name="Total 2 4 12 3" xfId="7739"/>
    <cellStyle name="Total 2 4 12_4F" xfId="24030"/>
    <cellStyle name="Total 2 4 13" xfId="2793"/>
    <cellStyle name="Total 2 4 13 2" xfId="12162"/>
    <cellStyle name="Total 2 4 13_4F" xfId="24031"/>
    <cellStyle name="Total 2 4 14" xfId="7354"/>
    <cellStyle name="Total 2 4 15" xfId="24032"/>
    <cellStyle name="Total 2 4 2" xfId="484"/>
    <cellStyle name="Total 2 4 2 2" xfId="749"/>
    <cellStyle name="Total 2 4 2 2 2" xfId="2431"/>
    <cellStyle name="Total 2 4 2 2 2 2" xfId="8774"/>
    <cellStyle name="Total 2 4 2 2 2 3" xfId="11206"/>
    <cellStyle name="Total 2 4 2 2 2_4F" xfId="24035"/>
    <cellStyle name="Total 2 4 2 2 3" xfId="3804"/>
    <cellStyle name="Total 2 4 2 2 3 2" xfId="6785"/>
    <cellStyle name="Total 2 4 2 2 3_4F" xfId="24036"/>
    <cellStyle name="Total 2 4 2 2 4" xfId="7372"/>
    <cellStyle name="Total 2 4 2 2_4F" xfId="24034"/>
    <cellStyle name="Total 2 4 2 3" xfId="1023"/>
    <cellStyle name="Total 2 4 2 3 2" xfId="2696"/>
    <cellStyle name="Total 2 4 2 3 2 2" xfId="9038"/>
    <cellStyle name="Total 2 4 2 3 2 3" xfId="11464"/>
    <cellStyle name="Total 2 4 2 3 2_4F" xfId="24038"/>
    <cellStyle name="Total 2 4 2 3 3" xfId="4078"/>
    <cellStyle name="Total 2 4 2 3 3 2" xfId="10695"/>
    <cellStyle name="Total 2 4 2 3 3_4F" xfId="24039"/>
    <cellStyle name="Total 2 4 2 3 4" xfId="11437"/>
    <cellStyle name="Total 2 4 2 3_4F" xfId="24037"/>
    <cellStyle name="Total 2 4 2 4" xfId="1273"/>
    <cellStyle name="Total 2 4 2 4 2" xfId="2936"/>
    <cellStyle name="Total 2 4 2 4 2 2" xfId="9278"/>
    <cellStyle name="Total 2 4 2 4 2 3" xfId="10959"/>
    <cellStyle name="Total 2 4 2 4 2_4F" xfId="24041"/>
    <cellStyle name="Total 2 4 2 4 3" xfId="4328"/>
    <cellStyle name="Total 2 4 2 4 3 2" xfId="12506"/>
    <cellStyle name="Total 2 4 2 4 3_4F" xfId="24042"/>
    <cellStyle name="Total 2 4 2 4 4" xfId="10390"/>
    <cellStyle name="Total 2 4 2 4_4F" xfId="24040"/>
    <cellStyle name="Total 2 4 2 5" xfId="1528"/>
    <cellStyle name="Total 2 4 2 5 2" xfId="3182"/>
    <cellStyle name="Total 2 4 2 5 2 2" xfId="9523"/>
    <cellStyle name="Total 2 4 2 5 2 3" xfId="7391"/>
    <cellStyle name="Total 2 4 2 5 2_4F" xfId="24044"/>
    <cellStyle name="Total 2 4 2 5 3" xfId="4583"/>
    <cellStyle name="Total 2 4 2 5 3 2" xfId="11581"/>
    <cellStyle name="Total 2 4 2 5 3_4F" xfId="24045"/>
    <cellStyle name="Total 2 4 2 5 4" xfId="7555"/>
    <cellStyle name="Total 2 4 2 5_4F" xfId="24043"/>
    <cellStyle name="Total 2 4 2 6" xfId="1779"/>
    <cellStyle name="Total 2 4 2 6 2" xfId="3423"/>
    <cellStyle name="Total 2 4 2 6 2 2" xfId="9763"/>
    <cellStyle name="Total 2 4 2 6 2 3" xfId="12574"/>
    <cellStyle name="Total 2 4 2 6 2_4F" xfId="24047"/>
    <cellStyle name="Total 2 4 2 6 3" xfId="4834"/>
    <cellStyle name="Total 2 4 2 6 3 2" xfId="8302"/>
    <cellStyle name="Total 2 4 2 6 3_4F" xfId="24048"/>
    <cellStyle name="Total 2 4 2 6 4" xfId="12469"/>
    <cellStyle name="Total 2 4 2 6_4F" xfId="24046"/>
    <cellStyle name="Total 2 4 2 7" xfId="2174"/>
    <cellStyle name="Total 2 4 2 7 2" xfId="8520"/>
    <cellStyle name="Total 2 4 2 7 3" xfId="7433"/>
    <cellStyle name="Total 2 4 2 7_4F" xfId="24049"/>
    <cellStyle name="Total 2 4 2 8" xfId="1942"/>
    <cellStyle name="Total 2 4 2 8 2" xfId="11989"/>
    <cellStyle name="Total 2 4 2 8_4F" xfId="24050"/>
    <cellStyle name="Total 2 4 2 9" xfId="12022"/>
    <cellStyle name="Total 2 4 2_4F" xfId="24033"/>
    <cellStyle name="Total 2 4 3" xfId="528"/>
    <cellStyle name="Total 2 4 3 2" xfId="793"/>
    <cellStyle name="Total 2 4 3 2 2" xfId="2474"/>
    <cellStyle name="Total 2 4 3 2 2 2" xfId="8817"/>
    <cellStyle name="Total 2 4 3 2 2 3" xfId="11286"/>
    <cellStyle name="Total 2 4 3 2 2_4F" xfId="24053"/>
    <cellStyle name="Total 2 4 3 2 3" xfId="3848"/>
    <cellStyle name="Total 2 4 3 2 3 2" xfId="10827"/>
    <cellStyle name="Total 2 4 3 2 3_4F" xfId="24054"/>
    <cellStyle name="Total 2 4 3 2 4" xfId="7508"/>
    <cellStyle name="Total 2 4 3 2_4F" xfId="24052"/>
    <cellStyle name="Total 2 4 3 3" xfId="1067"/>
    <cellStyle name="Total 2 4 3 3 2" xfId="2740"/>
    <cellStyle name="Total 2 4 3 3 2 2" xfId="9082"/>
    <cellStyle name="Total 2 4 3 3 2 3" xfId="11930"/>
    <cellStyle name="Total 2 4 3 3 2_4F" xfId="24056"/>
    <cellStyle name="Total 2 4 3 3 3" xfId="4122"/>
    <cellStyle name="Total 2 4 3 3 3 2" xfId="11298"/>
    <cellStyle name="Total 2 4 3 3 3_4F" xfId="24057"/>
    <cellStyle name="Total 2 4 3 3 4" xfId="12531"/>
    <cellStyle name="Total 2 4 3 3_4F" xfId="24055"/>
    <cellStyle name="Total 2 4 3 4" xfId="1317"/>
    <cellStyle name="Total 2 4 3 4 2" xfId="2979"/>
    <cellStyle name="Total 2 4 3 4 2 2" xfId="9320"/>
    <cellStyle name="Total 2 4 3 4 2 3" xfId="12303"/>
    <cellStyle name="Total 2 4 3 4 2_4F" xfId="24059"/>
    <cellStyle name="Total 2 4 3 4 3" xfId="4372"/>
    <cellStyle name="Total 2 4 3 4 3 2" xfId="7706"/>
    <cellStyle name="Total 2 4 3 4 3_4F" xfId="24060"/>
    <cellStyle name="Total 2 4 3 4 4" xfId="7485"/>
    <cellStyle name="Total 2 4 3 4_4F" xfId="24058"/>
    <cellStyle name="Total 2 4 3 5" xfId="1572"/>
    <cellStyle name="Total 2 4 3 5 2" xfId="3225"/>
    <cellStyle name="Total 2 4 3 5 2 2" xfId="9566"/>
    <cellStyle name="Total 2 4 3 5 2 3" xfId="11910"/>
    <cellStyle name="Total 2 4 3 5 2_4F" xfId="24062"/>
    <cellStyle name="Total 2 4 3 5 3" xfId="4627"/>
    <cellStyle name="Total 2 4 3 5 3 2" xfId="6994"/>
    <cellStyle name="Total 2 4 3 5 3_4F" xfId="24063"/>
    <cellStyle name="Total 2 4 3 5 4" xfId="7726"/>
    <cellStyle name="Total 2 4 3 5_4F" xfId="24061"/>
    <cellStyle name="Total 2 4 3 6" xfId="1823"/>
    <cellStyle name="Total 2 4 3 6 2" xfId="3465"/>
    <cellStyle name="Total 2 4 3 6 2 2" xfId="9805"/>
    <cellStyle name="Total 2 4 3 6 2 3" xfId="12002"/>
    <cellStyle name="Total 2 4 3 6 2_4F" xfId="24065"/>
    <cellStyle name="Total 2 4 3 6 3" xfId="4878"/>
    <cellStyle name="Total 2 4 3 6 3 2" xfId="11753"/>
    <cellStyle name="Total 2 4 3 6 3_4F" xfId="24066"/>
    <cellStyle name="Total 2 4 3 6 4" xfId="10434"/>
    <cellStyle name="Total 2 4 3 6_4F" xfId="24064"/>
    <cellStyle name="Total 2 4 3 7" xfId="2216"/>
    <cellStyle name="Total 2 4 3 7 2" xfId="8562"/>
    <cellStyle name="Total 2 4 3 7 3" xfId="7106"/>
    <cellStyle name="Total 2 4 3 7_4F" xfId="24067"/>
    <cellStyle name="Total 2 4 3 8" xfId="3583"/>
    <cellStyle name="Total 2 4 3 8 2" xfId="11406"/>
    <cellStyle name="Total 2 4 3 8_4F" xfId="24068"/>
    <cellStyle name="Total 2 4 3 9" xfId="10209"/>
    <cellStyle name="Total 2 4 3_4F" xfId="24051"/>
    <cellStyle name="Total 2 4 4" xfId="572"/>
    <cellStyle name="Total 2 4 4 2" xfId="837"/>
    <cellStyle name="Total 2 4 4 2 2" xfId="2516"/>
    <cellStyle name="Total 2 4 4 2 2 2" xfId="8858"/>
    <cellStyle name="Total 2 4 4 2 2 3" xfId="10441"/>
    <cellStyle name="Total 2 4 4 2 2_4F" xfId="24071"/>
    <cellStyle name="Total 2 4 4 2 3" xfId="3892"/>
    <cellStyle name="Total 2 4 4 2 3 2" xfId="10015"/>
    <cellStyle name="Total 2 4 4 2 3_4F" xfId="24072"/>
    <cellStyle name="Total 2 4 4 2 4" xfId="10000"/>
    <cellStyle name="Total 2 4 4 2_4F" xfId="24070"/>
    <cellStyle name="Total 2 4 4 3" xfId="1111"/>
    <cellStyle name="Total 2 4 4 3 2" xfId="2783"/>
    <cellStyle name="Total 2 4 4 3 2 2" xfId="9125"/>
    <cellStyle name="Total 2 4 4 3 2 3" xfId="7854"/>
    <cellStyle name="Total 2 4 4 3 2_4F" xfId="24074"/>
    <cellStyle name="Total 2 4 4 3 3" xfId="4166"/>
    <cellStyle name="Total 2 4 4 3 3 2" xfId="7730"/>
    <cellStyle name="Total 2 4 4 3 3_4F" xfId="24075"/>
    <cellStyle name="Total 2 4 4 3 4" xfId="10868"/>
    <cellStyle name="Total 2 4 4 3_4F" xfId="24073"/>
    <cellStyle name="Total 2 4 4 4" xfId="1361"/>
    <cellStyle name="Total 2 4 4 4 2" xfId="3021"/>
    <cellStyle name="Total 2 4 4 4 2 2" xfId="9362"/>
    <cellStyle name="Total 2 4 4 4 2 3" xfId="10512"/>
    <cellStyle name="Total 2 4 4 4 2_4F" xfId="24077"/>
    <cellStyle name="Total 2 4 4 4 3" xfId="4416"/>
    <cellStyle name="Total 2 4 4 4 3 2" xfId="6629"/>
    <cellStyle name="Total 2 4 4 4 3_4F" xfId="24078"/>
    <cellStyle name="Total 2 4 4 4 4" xfId="6874"/>
    <cellStyle name="Total 2 4 4 4_4F" xfId="24076"/>
    <cellStyle name="Total 2 4 4 5" xfId="1616"/>
    <cellStyle name="Total 2 4 4 5 2" xfId="3268"/>
    <cellStyle name="Total 2 4 4 5 2 2" xfId="9609"/>
    <cellStyle name="Total 2 4 4 5 2 3" xfId="11071"/>
    <cellStyle name="Total 2 4 4 5 2_4F" xfId="24080"/>
    <cellStyle name="Total 2 4 4 5 3" xfId="4671"/>
    <cellStyle name="Total 2 4 4 5 3 2" xfId="10690"/>
    <cellStyle name="Total 2 4 4 5 3_4F" xfId="24081"/>
    <cellStyle name="Total 2 4 4 5 4" xfId="11855"/>
    <cellStyle name="Total 2 4 4 5_4F" xfId="24079"/>
    <cellStyle name="Total 2 4 4 6" xfId="1867"/>
    <cellStyle name="Total 2 4 4 6 2" xfId="3509"/>
    <cellStyle name="Total 2 4 4 6 2 2" xfId="9848"/>
    <cellStyle name="Total 2 4 4 6 2 3" xfId="11212"/>
    <cellStyle name="Total 2 4 4 6 2_4F" xfId="24083"/>
    <cellStyle name="Total 2 4 4 6 3" xfId="4922"/>
    <cellStyle name="Total 2 4 4 6 3 2" xfId="9495"/>
    <cellStyle name="Total 2 4 4 6 3_4F" xfId="24084"/>
    <cellStyle name="Total 2 4 4 6 4" xfId="7979"/>
    <cellStyle name="Total 2 4 4 6_4F" xfId="24082"/>
    <cellStyle name="Total 2 4 4 7" xfId="2259"/>
    <cellStyle name="Total 2 4 4 7 2" xfId="8604"/>
    <cellStyle name="Total 2 4 4 7 3" xfId="11238"/>
    <cellStyle name="Total 2 4 4 7_4F" xfId="24085"/>
    <cellStyle name="Total 2 4 4 8" xfId="3627"/>
    <cellStyle name="Total 2 4 4 8 2" xfId="11882"/>
    <cellStyle name="Total 2 4 4 8_4F" xfId="24086"/>
    <cellStyle name="Total 2 4 4 9" xfId="9898"/>
    <cellStyle name="Total 2 4 4_4F" xfId="24069"/>
    <cellStyle name="Total 2 4 5" xfId="614"/>
    <cellStyle name="Total 2 4 5 2" xfId="879"/>
    <cellStyle name="Total 2 4 5 2 2" xfId="2557"/>
    <cellStyle name="Total 2 4 5 2 2 2" xfId="8899"/>
    <cellStyle name="Total 2 4 5 2 2 3" xfId="11157"/>
    <cellStyle name="Total 2 4 5 2 2_4F" xfId="24089"/>
    <cellStyle name="Total 2 4 5 2 3" xfId="3934"/>
    <cellStyle name="Total 2 4 5 2 3 2" xfId="7324"/>
    <cellStyle name="Total 2 4 5 2 3_4F" xfId="24090"/>
    <cellStyle name="Total 2 4 5 2 4" xfId="11233"/>
    <cellStyle name="Total 2 4 5 2_4F" xfId="24088"/>
    <cellStyle name="Total 2 4 5 3" xfId="1153"/>
    <cellStyle name="Total 2 4 5 3 2" xfId="2822"/>
    <cellStyle name="Total 2 4 5 3 2 2" xfId="9164"/>
    <cellStyle name="Total 2 4 5 3 2 3" xfId="7546"/>
    <cellStyle name="Total 2 4 5 3 2_4F" xfId="24092"/>
    <cellStyle name="Total 2 4 5 3 3" xfId="4208"/>
    <cellStyle name="Total 2 4 5 3 3 2" xfId="11864"/>
    <cellStyle name="Total 2 4 5 3 3_4F" xfId="24093"/>
    <cellStyle name="Total 2 4 5 3 4" xfId="10505"/>
    <cellStyle name="Total 2 4 5 3_4F" xfId="24091"/>
    <cellStyle name="Total 2 4 5 4" xfId="1403"/>
    <cellStyle name="Total 2 4 5 4 2" xfId="3060"/>
    <cellStyle name="Total 2 4 5 4 2 2" xfId="9401"/>
    <cellStyle name="Total 2 4 5 4 2 3" xfId="11846"/>
    <cellStyle name="Total 2 4 5 4 2_4F" xfId="24095"/>
    <cellStyle name="Total 2 4 5 4 3" xfId="4458"/>
    <cellStyle name="Total 2 4 5 4 3 2" xfId="11373"/>
    <cellStyle name="Total 2 4 5 4 3_4F" xfId="24096"/>
    <cellStyle name="Total 2 4 5 4 4" xfId="12620"/>
    <cellStyle name="Total 2 4 5 4_4F" xfId="24094"/>
    <cellStyle name="Total 2 4 5 5" xfId="1658"/>
    <cellStyle name="Total 2 4 5 5 2" xfId="3306"/>
    <cellStyle name="Total 2 4 5 5 2 2" xfId="9647"/>
    <cellStyle name="Total 2 4 5 5 2 3" xfId="7785"/>
    <cellStyle name="Total 2 4 5 5 2_4F" xfId="24098"/>
    <cellStyle name="Total 2 4 5 5 3" xfId="4713"/>
    <cellStyle name="Total 2 4 5 5 3 2" xfId="10267"/>
    <cellStyle name="Total 2 4 5 5 3_4F" xfId="24099"/>
    <cellStyle name="Total 2 4 5 5 4" xfId="7523"/>
    <cellStyle name="Total 2 4 5 5_4F" xfId="24097"/>
    <cellStyle name="Total 2 4 5 6" xfId="1909"/>
    <cellStyle name="Total 2 4 5 6 2" xfId="3549"/>
    <cellStyle name="Total 2 4 5 6 2 2" xfId="9887"/>
    <cellStyle name="Total 2 4 5 6 2 3" xfId="10634"/>
    <cellStyle name="Total 2 4 5 6 2_4F" xfId="24101"/>
    <cellStyle name="Total 2 4 5 6 3" xfId="4964"/>
    <cellStyle name="Total 2 4 5 6 3 2" xfId="12649"/>
    <cellStyle name="Total 2 4 5 6 3_4F" xfId="24102"/>
    <cellStyle name="Total 2 4 5 6 4" xfId="11832"/>
    <cellStyle name="Total 2 4 5 6_4F" xfId="24100"/>
    <cellStyle name="Total 2 4 5 7" xfId="2301"/>
    <cellStyle name="Total 2 4 5 7 2" xfId="8645"/>
    <cellStyle name="Total 2 4 5 7 3" xfId="10883"/>
    <cellStyle name="Total 2 4 5 7_4F" xfId="24103"/>
    <cellStyle name="Total 2 4 5 8" xfId="3669"/>
    <cellStyle name="Total 2 4 5 8 2" xfId="12432"/>
    <cellStyle name="Total 2 4 5 8_4F" xfId="24104"/>
    <cellStyle name="Total 2 4 5 9" xfId="10675"/>
    <cellStyle name="Total 2 4 5_4F" xfId="24087"/>
    <cellStyle name="Total 2 4 6" xfId="430"/>
    <cellStyle name="Total 2 4 6 2" xfId="2120"/>
    <cellStyle name="Total 2 4 6 2 2" xfId="8466"/>
    <cellStyle name="Total 2 4 6 2 3" xfId="11097"/>
    <cellStyle name="Total 2 4 6 2_4F" xfId="24106"/>
    <cellStyle name="Total 2 4 6 3" xfId="2230"/>
    <cellStyle name="Total 2 4 6 3 2" xfId="8289"/>
    <cellStyle name="Total 2 4 6 3_4F" xfId="24107"/>
    <cellStyle name="Total 2 4 6 4" xfId="6939"/>
    <cellStyle name="Total 2 4 6_4F" xfId="24105"/>
    <cellStyle name="Total 2 4 7" xfId="694"/>
    <cellStyle name="Total 2 4 7 2" xfId="2377"/>
    <cellStyle name="Total 2 4 7 2 2" xfId="8721"/>
    <cellStyle name="Total 2 4 7 2 3" xfId="11572"/>
    <cellStyle name="Total 2 4 7 2_4F" xfId="24109"/>
    <cellStyle name="Total 2 4 7 3" xfId="3749"/>
    <cellStyle name="Total 2 4 7 3 2" xfId="12110"/>
    <cellStyle name="Total 2 4 7 3_4F" xfId="24110"/>
    <cellStyle name="Total 2 4 7 4" xfId="7961"/>
    <cellStyle name="Total 2 4 7_4F" xfId="24108"/>
    <cellStyle name="Total 2 4 8" xfId="968"/>
    <cellStyle name="Total 2 4 8 2" xfId="2642"/>
    <cellStyle name="Total 2 4 8 2 2" xfId="8984"/>
    <cellStyle name="Total 2 4 8 2 3" xfId="11407"/>
    <cellStyle name="Total 2 4 8 2_4F" xfId="24112"/>
    <cellStyle name="Total 2 4 8 3" xfId="4023"/>
    <cellStyle name="Total 2 4 8 3 2" xfId="11788"/>
    <cellStyle name="Total 2 4 8 3_4F" xfId="24113"/>
    <cellStyle name="Total 2 4 8 4" xfId="12170"/>
    <cellStyle name="Total 2 4 8_4F" xfId="24111"/>
    <cellStyle name="Total 2 4 9" xfId="1218"/>
    <cellStyle name="Total 2 4 9 2" xfId="2883"/>
    <cellStyle name="Total 2 4 9 2 2" xfId="9225"/>
    <cellStyle name="Total 2 4 9 2 3" xfId="12402"/>
    <cellStyle name="Total 2 4 9 2_4F" xfId="24115"/>
    <cellStyle name="Total 2 4 9 3" xfId="4273"/>
    <cellStyle name="Total 2 4 9 3 2" xfId="11209"/>
    <cellStyle name="Total 2 4 9 3_4F" xfId="24116"/>
    <cellStyle name="Total 2 4 9 4" xfId="11067"/>
    <cellStyle name="Total 2 4 9_4F" xfId="24114"/>
    <cellStyle name="Total 2 4_4F" xfId="24023"/>
    <cellStyle name="Total 2 5" xfId="306"/>
    <cellStyle name="Total 2 5 10" xfId="1475"/>
    <cellStyle name="Total 2 5 10 2" xfId="3131"/>
    <cellStyle name="Total 2 5 10 2 2" xfId="9472"/>
    <cellStyle name="Total 2 5 10 2 3" xfId="8812"/>
    <cellStyle name="Total 2 5 10 2_4F" xfId="24119"/>
    <cellStyle name="Total 2 5 10 3" xfId="4530"/>
    <cellStyle name="Total 2 5 10 3 2" xfId="7294"/>
    <cellStyle name="Total 2 5 10 3_4F" xfId="24120"/>
    <cellStyle name="Total 2 5 10 4" xfId="12442"/>
    <cellStyle name="Total 2 5 10_4F" xfId="24118"/>
    <cellStyle name="Total 2 5 11" xfId="1726"/>
    <cellStyle name="Total 2 5 11 2" xfId="3372"/>
    <cellStyle name="Total 2 5 11 2 2" xfId="9712"/>
    <cellStyle name="Total 2 5 11 2 3" xfId="12010"/>
    <cellStyle name="Total 2 5 11 2_4F" xfId="24122"/>
    <cellStyle name="Total 2 5 11 3" xfId="4781"/>
    <cellStyle name="Total 2 5 11 3 2" xfId="12038"/>
    <cellStyle name="Total 2 5 11 3_4F" xfId="24123"/>
    <cellStyle name="Total 2 5 11 4" xfId="6826"/>
    <cellStyle name="Total 2 5 11_4F" xfId="24121"/>
    <cellStyle name="Total 2 5 12" xfId="2005"/>
    <cellStyle name="Total 2 5 12 2" xfId="8353"/>
    <cellStyle name="Total 2 5 12 3" xfId="11569"/>
    <cellStyle name="Total 2 5 12_4F" xfId="24124"/>
    <cellStyle name="Total 2 5 13" xfId="2269"/>
    <cellStyle name="Total 2 5 13 2" xfId="8249"/>
    <cellStyle name="Total 2 5 13_4F" xfId="24125"/>
    <cellStyle name="Total 2 5 14" xfId="6769"/>
    <cellStyle name="Total 2 5 15" xfId="24126"/>
    <cellStyle name="Total 2 5 2" xfId="486"/>
    <cellStyle name="Total 2 5 2 2" xfId="751"/>
    <cellStyle name="Total 2 5 2 2 2" xfId="2433"/>
    <cellStyle name="Total 2 5 2 2 2 2" xfId="8776"/>
    <cellStyle name="Total 2 5 2 2 2 3" xfId="7467"/>
    <cellStyle name="Total 2 5 2 2 2_4F" xfId="24129"/>
    <cellStyle name="Total 2 5 2 2 3" xfId="3806"/>
    <cellStyle name="Total 2 5 2 2 3 2" xfId="11351"/>
    <cellStyle name="Total 2 5 2 2 3_4F" xfId="24130"/>
    <cellStyle name="Total 2 5 2 2 4" xfId="11546"/>
    <cellStyle name="Total 2 5 2 2_4F" xfId="24128"/>
    <cellStyle name="Total 2 5 2 3" xfId="1025"/>
    <cellStyle name="Total 2 5 2 3 2" xfId="2698"/>
    <cellStyle name="Total 2 5 2 3 2 2" xfId="9040"/>
    <cellStyle name="Total 2 5 2 3 2 3" xfId="9203"/>
    <cellStyle name="Total 2 5 2 3 2_4F" xfId="24132"/>
    <cellStyle name="Total 2 5 2 3 3" xfId="4080"/>
    <cellStyle name="Total 2 5 2 3 3 2" xfId="11459"/>
    <cellStyle name="Total 2 5 2 3 3_4F" xfId="24133"/>
    <cellStyle name="Total 2 5 2 3 4" xfId="10276"/>
    <cellStyle name="Total 2 5 2 3_4F" xfId="24131"/>
    <cellStyle name="Total 2 5 2 4" xfId="1275"/>
    <cellStyle name="Total 2 5 2 4 2" xfId="2938"/>
    <cellStyle name="Total 2 5 2 4 2 2" xfId="9280"/>
    <cellStyle name="Total 2 5 2 4 2 3" xfId="11374"/>
    <cellStyle name="Total 2 5 2 4 2_4F" xfId="24135"/>
    <cellStyle name="Total 2 5 2 4 3" xfId="4330"/>
    <cellStyle name="Total 2 5 2 4 3 2" xfId="10714"/>
    <cellStyle name="Total 2 5 2 4 3_4F" xfId="24136"/>
    <cellStyle name="Total 2 5 2 4 4" xfId="10077"/>
    <cellStyle name="Total 2 5 2 4_4F" xfId="24134"/>
    <cellStyle name="Total 2 5 2 5" xfId="1530"/>
    <cellStyle name="Total 2 5 2 5 2" xfId="3184"/>
    <cellStyle name="Total 2 5 2 5 2 2" xfId="9525"/>
    <cellStyle name="Total 2 5 2 5 2 3" xfId="7077"/>
    <cellStyle name="Total 2 5 2 5 2_4F" xfId="24138"/>
    <cellStyle name="Total 2 5 2 5 3" xfId="4585"/>
    <cellStyle name="Total 2 5 2 5 3 2" xfId="11228"/>
    <cellStyle name="Total 2 5 2 5 3_4F" xfId="24139"/>
    <cellStyle name="Total 2 5 2 5 4" xfId="11273"/>
    <cellStyle name="Total 2 5 2 5_4F" xfId="24137"/>
    <cellStyle name="Total 2 5 2 6" xfId="1781"/>
    <cellStyle name="Total 2 5 2 6 2" xfId="3425"/>
    <cellStyle name="Total 2 5 2 6 2 2" xfId="9765"/>
    <cellStyle name="Total 2 5 2 6 2 3" xfId="8578"/>
    <cellStyle name="Total 2 5 2 6 2_4F" xfId="24141"/>
    <cellStyle name="Total 2 5 2 6 3" xfId="4836"/>
    <cellStyle name="Total 2 5 2 6 3 2" xfId="12326"/>
    <cellStyle name="Total 2 5 2 6 3_4F" xfId="24142"/>
    <cellStyle name="Total 2 5 2 6 4" xfId="7634"/>
    <cellStyle name="Total 2 5 2 6_4F" xfId="24140"/>
    <cellStyle name="Total 2 5 2 7" xfId="2176"/>
    <cellStyle name="Total 2 5 2 7 2" xfId="8522"/>
    <cellStyle name="Total 2 5 2 7 3" xfId="10732"/>
    <cellStyle name="Total 2 5 2 7_4F" xfId="24143"/>
    <cellStyle name="Total 2 5 2 8" xfId="1940"/>
    <cellStyle name="Total 2 5 2 8 2" xfId="8258"/>
    <cellStyle name="Total 2 5 2 8_4F" xfId="24144"/>
    <cellStyle name="Total 2 5 2 9" xfId="8875"/>
    <cellStyle name="Total 2 5 2_4F" xfId="24127"/>
    <cellStyle name="Total 2 5 3" xfId="530"/>
    <cellStyle name="Total 2 5 3 2" xfId="795"/>
    <cellStyle name="Total 2 5 3 2 2" xfId="2476"/>
    <cellStyle name="Total 2 5 3 2 2 2" xfId="8819"/>
    <cellStyle name="Total 2 5 3 2 2 3" xfId="12541"/>
    <cellStyle name="Total 2 5 3 2 2_4F" xfId="24147"/>
    <cellStyle name="Total 2 5 3 2 3" xfId="3850"/>
    <cellStyle name="Total 2 5 3 2 3 2" xfId="11068"/>
    <cellStyle name="Total 2 5 3 2 3_4F" xfId="24148"/>
    <cellStyle name="Total 2 5 3 2 4" xfId="11366"/>
    <cellStyle name="Total 2 5 3 2_4F" xfId="24146"/>
    <cellStyle name="Total 2 5 3 3" xfId="1069"/>
    <cellStyle name="Total 2 5 3 3 2" xfId="2742"/>
    <cellStyle name="Total 2 5 3 3 2 2" xfId="9084"/>
    <cellStyle name="Total 2 5 3 3 2 3" xfId="11073"/>
    <cellStyle name="Total 2 5 3 3 2_4F" xfId="24150"/>
    <cellStyle name="Total 2 5 3 3 3" xfId="4124"/>
    <cellStyle name="Total 2 5 3 3 3 2" xfId="12553"/>
    <cellStyle name="Total 2 5 3 3 3_4F" xfId="24151"/>
    <cellStyle name="Total 2 5 3 3 4" xfId="10383"/>
    <cellStyle name="Total 2 5 3 3_4F" xfId="24149"/>
    <cellStyle name="Total 2 5 3 4" xfId="1319"/>
    <cellStyle name="Total 2 5 3 4 2" xfId="2981"/>
    <cellStyle name="Total 2 5 3 4 2 2" xfId="9322"/>
    <cellStyle name="Total 2 5 3 4 2 3" xfId="7568"/>
    <cellStyle name="Total 2 5 3 4 2_4F" xfId="24153"/>
    <cellStyle name="Total 2 5 3 4 3" xfId="4374"/>
    <cellStyle name="Total 2 5 3 4 3 2" xfId="7686"/>
    <cellStyle name="Total 2 5 3 4 3_4F" xfId="24154"/>
    <cellStyle name="Total 2 5 3 4 4" xfId="11890"/>
    <cellStyle name="Total 2 5 3 4_4F" xfId="24152"/>
    <cellStyle name="Total 2 5 3 5" xfId="1574"/>
    <cellStyle name="Total 2 5 3 5 2" xfId="3227"/>
    <cellStyle name="Total 2 5 3 5 2 2" xfId="9568"/>
    <cellStyle name="Total 2 5 3 5 2 3" xfId="10680"/>
    <cellStyle name="Total 2 5 3 5 2_4F" xfId="24156"/>
    <cellStyle name="Total 2 5 3 5 3" xfId="4629"/>
    <cellStyle name="Total 2 5 3 5 3 2" xfId="8175"/>
    <cellStyle name="Total 2 5 3 5 3_4F" xfId="24157"/>
    <cellStyle name="Total 2 5 3 5 4" xfId="7592"/>
    <cellStyle name="Total 2 5 3 5_4F" xfId="24155"/>
    <cellStyle name="Total 2 5 3 6" xfId="1825"/>
    <cellStyle name="Total 2 5 3 6 2" xfId="3467"/>
    <cellStyle name="Total 2 5 3 6 2 2" xfId="9807"/>
    <cellStyle name="Total 2 5 3 6 2 3" xfId="6713"/>
    <cellStyle name="Total 2 5 3 6 2_4F" xfId="24159"/>
    <cellStyle name="Total 2 5 3 6 3" xfId="4880"/>
    <cellStyle name="Total 2 5 3 6 3 2" xfId="6683"/>
    <cellStyle name="Total 2 5 3 6 3_4F" xfId="24160"/>
    <cellStyle name="Total 2 5 3 6 4" xfId="9914"/>
    <cellStyle name="Total 2 5 3 6_4F" xfId="24158"/>
    <cellStyle name="Total 2 5 3 7" xfId="2218"/>
    <cellStyle name="Total 2 5 3 7 2" xfId="8564"/>
    <cellStyle name="Total 2 5 3 7 3" xfId="12223"/>
    <cellStyle name="Total 2 5 3 7_4F" xfId="24161"/>
    <cellStyle name="Total 2 5 3 8" xfId="3585"/>
    <cellStyle name="Total 2 5 3 8 2" xfId="7825"/>
    <cellStyle name="Total 2 5 3 8_4F" xfId="24162"/>
    <cellStyle name="Total 2 5 3 9" xfId="6675"/>
    <cellStyle name="Total 2 5 3_4F" xfId="24145"/>
    <cellStyle name="Total 2 5 4" xfId="574"/>
    <cellStyle name="Total 2 5 4 2" xfId="839"/>
    <cellStyle name="Total 2 5 4 2 2" xfId="2518"/>
    <cellStyle name="Total 2 5 4 2 2 2" xfId="8860"/>
    <cellStyle name="Total 2 5 4 2 2 3" xfId="7772"/>
    <cellStyle name="Total 2 5 4 2 2_4F" xfId="24165"/>
    <cellStyle name="Total 2 5 4 2 3" xfId="3894"/>
    <cellStyle name="Total 2 5 4 2 3 2" xfId="7427"/>
    <cellStyle name="Total 2 5 4 2 3_4F" xfId="24166"/>
    <cellStyle name="Total 2 5 4 2 4" xfId="12051"/>
    <cellStyle name="Total 2 5 4 2_4F" xfId="24164"/>
    <cellStyle name="Total 2 5 4 3" xfId="1113"/>
    <cellStyle name="Total 2 5 4 3 2" xfId="2785"/>
    <cellStyle name="Total 2 5 4 3 2 2" xfId="9127"/>
    <cellStyle name="Total 2 5 4 3 2 3" xfId="6866"/>
    <cellStyle name="Total 2 5 4 3 2_4F" xfId="24168"/>
    <cellStyle name="Total 2 5 4 3 3" xfId="4168"/>
    <cellStyle name="Total 2 5 4 3 3 2" xfId="7494"/>
    <cellStyle name="Total 2 5 4 3 3_4F" xfId="24169"/>
    <cellStyle name="Total 2 5 4 3 4" xfId="11690"/>
    <cellStyle name="Total 2 5 4 3_4F" xfId="24167"/>
    <cellStyle name="Total 2 5 4 4" xfId="1363"/>
    <cellStyle name="Total 2 5 4 4 2" xfId="3023"/>
    <cellStyle name="Total 2 5 4 4 2 2" xfId="9364"/>
    <cellStyle name="Total 2 5 4 4 2 3" xfId="9824"/>
    <cellStyle name="Total 2 5 4 4 2_4F" xfId="24171"/>
    <cellStyle name="Total 2 5 4 4 3" xfId="4418"/>
    <cellStyle name="Total 2 5 4 4 3 2" xfId="7340"/>
    <cellStyle name="Total 2 5 4 4 3_4F" xfId="24172"/>
    <cellStyle name="Total 2 5 4 4 4" xfId="8622"/>
    <cellStyle name="Total 2 5 4 4_4F" xfId="24170"/>
    <cellStyle name="Total 2 5 4 5" xfId="1618"/>
    <cellStyle name="Total 2 5 4 5 2" xfId="3270"/>
    <cellStyle name="Total 2 5 4 5 2 2" xfId="9611"/>
    <cellStyle name="Total 2 5 4 5 2 3" xfId="8135"/>
    <cellStyle name="Total 2 5 4 5 2_4F" xfId="24174"/>
    <cellStyle name="Total 2 5 4 5 3" xfId="4673"/>
    <cellStyle name="Total 2 5 4 5 3 2" xfId="11834"/>
    <cellStyle name="Total 2 5 4 5 3_4F" xfId="24175"/>
    <cellStyle name="Total 2 5 4 5 4" xfId="10155"/>
    <cellStyle name="Total 2 5 4 5_4F" xfId="24173"/>
    <cellStyle name="Total 2 5 4 6" xfId="1869"/>
    <cellStyle name="Total 2 5 4 6 2" xfId="3511"/>
    <cellStyle name="Total 2 5 4 6 2 2" xfId="9850"/>
    <cellStyle name="Total 2 5 4 6 2 3" xfId="11389"/>
    <cellStyle name="Total 2 5 4 6 2_4F" xfId="24177"/>
    <cellStyle name="Total 2 5 4 6 3" xfId="4924"/>
    <cellStyle name="Total 2 5 4 6 3 2" xfId="10086"/>
    <cellStyle name="Total 2 5 4 6 3_4F" xfId="24178"/>
    <cellStyle name="Total 2 5 4 6 4" xfId="7616"/>
    <cellStyle name="Total 2 5 4 6_4F" xfId="24176"/>
    <cellStyle name="Total 2 5 4 7" xfId="2261"/>
    <cellStyle name="Total 2 5 4 7 2" xfId="8606"/>
    <cellStyle name="Total 2 5 4 7 3" xfId="11220"/>
    <cellStyle name="Total 2 5 4 7_4F" xfId="24179"/>
    <cellStyle name="Total 2 5 4 8" xfId="3629"/>
    <cellStyle name="Total 2 5 4 8 2" xfId="11615"/>
    <cellStyle name="Total 2 5 4 8_4F" xfId="24180"/>
    <cellStyle name="Total 2 5 4 9" xfId="12265"/>
    <cellStyle name="Total 2 5 4_4F" xfId="24163"/>
    <cellStyle name="Total 2 5 5" xfId="616"/>
    <cellStyle name="Total 2 5 5 2" xfId="881"/>
    <cellStyle name="Total 2 5 5 2 2" xfId="2559"/>
    <cellStyle name="Total 2 5 5 2 2 2" xfId="8901"/>
    <cellStyle name="Total 2 5 5 2 2 3" xfId="7893"/>
    <cellStyle name="Total 2 5 5 2 2_4F" xfId="24183"/>
    <cellStyle name="Total 2 5 5 2 3" xfId="3936"/>
    <cellStyle name="Total 2 5 5 2 3 2" xfId="8050"/>
    <cellStyle name="Total 2 5 5 2 3_4F" xfId="24184"/>
    <cellStyle name="Total 2 5 5 2 4" xfId="7180"/>
    <cellStyle name="Total 2 5 5 2_4F" xfId="24182"/>
    <cellStyle name="Total 2 5 5 3" xfId="1155"/>
    <cellStyle name="Total 2 5 5 3 2" xfId="2824"/>
    <cellStyle name="Total 2 5 5 3 2 2" xfId="9166"/>
    <cellStyle name="Total 2 5 5 3 2 3" xfId="10994"/>
    <cellStyle name="Total 2 5 5 3 2_4F" xfId="24186"/>
    <cellStyle name="Total 2 5 5 3 3" xfId="4210"/>
    <cellStyle name="Total 2 5 5 3 3 2" xfId="7621"/>
    <cellStyle name="Total 2 5 5 3 3_4F" xfId="24187"/>
    <cellStyle name="Total 2 5 5 3 4" xfId="9252"/>
    <cellStyle name="Total 2 5 5 3_4F" xfId="24185"/>
    <cellStyle name="Total 2 5 5 4" xfId="1405"/>
    <cellStyle name="Total 2 5 5 4 2" xfId="3062"/>
    <cellStyle name="Total 2 5 5 4 2 2" xfId="9403"/>
    <cellStyle name="Total 2 5 5 4 2 3" xfId="9901"/>
    <cellStyle name="Total 2 5 5 4 2_4F" xfId="24189"/>
    <cellStyle name="Total 2 5 5 4 3" xfId="4460"/>
    <cellStyle name="Total 2 5 5 4 3 2" xfId="12626"/>
    <cellStyle name="Total 2 5 5 4 3_4F" xfId="24190"/>
    <cellStyle name="Total 2 5 5 4 4" xfId="6632"/>
    <cellStyle name="Total 2 5 5 4_4F" xfId="24188"/>
    <cellStyle name="Total 2 5 5 5" xfId="1660"/>
    <cellStyle name="Total 2 5 5 5 2" xfId="3308"/>
    <cellStyle name="Total 2 5 5 5 2 2" xfId="9649"/>
    <cellStyle name="Total 2 5 5 5 2 3" xfId="7242"/>
    <cellStyle name="Total 2 5 5 5 2_4F" xfId="24192"/>
    <cellStyle name="Total 2 5 5 5 3" xfId="4715"/>
    <cellStyle name="Total 2 5 5 5 3 2" xfId="11081"/>
    <cellStyle name="Total 2 5 5 5 3_4F" xfId="24193"/>
    <cellStyle name="Total 2 5 5 5 4" xfId="7597"/>
    <cellStyle name="Total 2 5 5 5_4F" xfId="24191"/>
    <cellStyle name="Total 2 5 5 6" xfId="1911"/>
    <cellStyle name="Total 2 5 5 6 2" xfId="3551"/>
    <cellStyle name="Total 2 5 5 6 2 2" xfId="9889"/>
    <cellStyle name="Total 2 5 5 6 2 3" xfId="7655"/>
    <cellStyle name="Total 2 5 5 6 2_4F" xfId="24195"/>
    <cellStyle name="Total 2 5 5 6 3" xfId="4966"/>
    <cellStyle name="Total 2 5 5 6 3 2" xfId="12651"/>
    <cellStyle name="Total 2 5 5 6 3_4F" xfId="24196"/>
    <cellStyle name="Total 2 5 5 6 4" xfId="7237"/>
    <cellStyle name="Total 2 5 5 6_4F" xfId="24194"/>
    <cellStyle name="Total 2 5 5 7" xfId="2303"/>
    <cellStyle name="Total 2 5 5 7 2" xfId="8647"/>
    <cellStyle name="Total 2 5 5 7 3" xfId="10351"/>
    <cellStyle name="Total 2 5 5 7_4F" xfId="24197"/>
    <cellStyle name="Total 2 5 5 8" xfId="3671"/>
    <cellStyle name="Total 2 5 5 8 2" xfId="12191"/>
    <cellStyle name="Total 2 5 5 8_4F" xfId="24198"/>
    <cellStyle name="Total 2 5 5 9" xfId="12142"/>
    <cellStyle name="Total 2 5 5_4F" xfId="24181"/>
    <cellStyle name="Total 2 5 6" xfId="432"/>
    <cellStyle name="Total 2 5 6 2" xfId="2122"/>
    <cellStyle name="Total 2 5 6 2 2" xfId="8468"/>
    <cellStyle name="Total 2 5 6 2 3" xfId="12474"/>
    <cellStyle name="Total 2 5 6 2_4F" xfId="24200"/>
    <cellStyle name="Total 2 5 6 3" xfId="3196"/>
    <cellStyle name="Total 2 5 6 3 2" xfId="6843"/>
    <cellStyle name="Total 2 5 6 3_4F" xfId="24201"/>
    <cellStyle name="Total 2 5 6 4" xfId="6920"/>
    <cellStyle name="Total 2 5 6_4F" xfId="24199"/>
    <cellStyle name="Total 2 5 7" xfId="696"/>
    <cellStyle name="Total 2 5 7 2" xfId="2379"/>
    <cellStyle name="Total 2 5 7 2 2" xfId="8723"/>
    <cellStyle name="Total 2 5 7 2 3" xfId="10558"/>
    <cellStyle name="Total 2 5 7 2_4F" xfId="24203"/>
    <cellStyle name="Total 2 5 7 3" xfId="3751"/>
    <cellStyle name="Total 2 5 7 3 2" xfId="11869"/>
    <cellStyle name="Total 2 5 7 3_4F" xfId="24204"/>
    <cellStyle name="Total 2 5 7 4" xfId="7201"/>
    <cellStyle name="Total 2 5 7_4F" xfId="24202"/>
    <cellStyle name="Total 2 5 8" xfId="970"/>
    <cellStyle name="Total 2 5 8 2" xfId="2644"/>
    <cellStyle name="Total 2 5 8 2 2" xfId="8986"/>
    <cellStyle name="Total 2 5 8 2 3" xfId="6684"/>
    <cellStyle name="Total 2 5 8 2_4F" xfId="24206"/>
    <cellStyle name="Total 2 5 8 3" xfId="4025"/>
    <cellStyle name="Total 2 5 8 3 2" xfId="11520"/>
    <cellStyle name="Total 2 5 8 3_4F" xfId="24207"/>
    <cellStyle name="Total 2 5 8 4" xfId="7617"/>
    <cellStyle name="Total 2 5 8_4F" xfId="24205"/>
    <cellStyle name="Total 2 5 9" xfId="1220"/>
    <cellStyle name="Total 2 5 9 2" xfId="2885"/>
    <cellStyle name="Total 2 5 9 2 2" xfId="9227"/>
    <cellStyle name="Total 2 5 9 2 3" xfId="8301"/>
    <cellStyle name="Total 2 5 9 2_4F" xfId="24209"/>
    <cellStyle name="Total 2 5 9 3" xfId="4275"/>
    <cellStyle name="Total 2 5 9 3 2" xfId="6591"/>
    <cellStyle name="Total 2 5 9 3_4F" xfId="24210"/>
    <cellStyle name="Total 2 5 9 4" xfId="12164"/>
    <cellStyle name="Total 2 5 9_4F" xfId="24208"/>
    <cellStyle name="Total 2 5_4F" xfId="24117"/>
    <cellStyle name="Total 2 6" xfId="308"/>
    <cellStyle name="Total 2 6 10" xfId="1477"/>
    <cellStyle name="Total 2 6 10 2" xfId="3133"/>
    <cellStyle name="Total 2 6 10 2 2" xfId="9474"/>
    <cellStyle name="Total 2 6 10 2 3" xfId="11260"/>
    <cellStyle name="Total 2 6 10 2_4F" xfId="24213"/>
    <cellStyle name="Total 2 6 10 3" xfId="4532"/>
    <cellStyle name="Total 2 6 10 3 2" xfId="12448"/>
    <cellStyle name="Total 2 6 10 3_4F" xfId="24214"/>
    <cellStyle name="Total 2 6 10 4" xfId="8210"/>
    <cellStyle name="Total 2 6 10_4F" xfId="24212"/>
    <cellStyle name="Total 2 6 11" xfId="1728"/>
    <cellStyle name="Total 2 6 11 2" xfId="3374"/>
    <cellStyle name="Total 2 6 11 2 2" xfId="9714"/>
    <cellStyle name="Total 2 6 11 2 3" xfId="10608"/>
    <cellStyle name="Total 2 6 11 2_4F" xfId="24216"/>
    <cellStyle name="Total 2 6 11 3" xfId="4783"/>
    <cellStyle name="Total 2 6 11 3 2" xfId="7026"/>
    <cellStyle name="Total 2 6 11 3_4F" xfId="24217"/>
    <cellStyle name="Total 2 6 11 4" xfId="11805"/>
    <cellStyle name="Total 2 6 11_4F" xfId="24215"/>
    <cellStyle name="Total 2 6 12" xfId="2007"/>
    <cellStyle name="Total 2 6 12 2" xfId="8355"/>
    <cellStyle name="Total 2 6 12 3" xfId="10823"/>
    <cellStyle name="Total 2 6 12_4F" xfId="24218"/>
    <cellStyle name="Total 2 6 13" xfId="3236"/>
    <cellStyle name="Total 2 6 13 2" xfId="10523"/>
    <cellStyle name="Total 2 6 13_4F" xfId="24219"/>
    <cellStyle name="Total 2 6 14" xfId="11782"/>
    <cellStyle name="Total 2 6 15" xfId="24220"/>
    <cellStyle name="Total 2 6 2" xfId="488"/>
    <cellStyle name="Total 2 6 2 2" xfId="753"/>
    <cellStyle name="Total 2 6 2 2 2" xfId="2435"/>
    <cellStyle name="Total 2 6 2 2 2 2" xfId="8778"/>
    <cellStyle name="Total 2 6 2 2 2 3" xfId="6941"/>
    <cellStyle name="Total 2 6 2 2 2_4F" xfId="24223"/>
    <cellStyle name="Total 2 6 2 2 3" xfId="3808"/>
    <cellStyle name="Total 2 6 2 2 3 2" xfId="10035"/>
    <cellStyle name="Total 2 6 2 2 3_4F" xfId="24224"/>
    <cellStyle name="Total 2 6 2 2 4" xfId="10916"/>
    <cellStyle name="Total 2 6 2 2_4F" xfId="24222"/>
    <cellStyle name="Total 2 6 2 3" xfId="1027"/>
    <cellStyle name="Total 2 6 2 3 2" xfId="2700"/>
    <cellStyle name="Total 2 6 2 3 2 2" xfId="9042"/>
    <cellStyle name="Total 2 6 2 3 2 3" xfId="7740"/>
    <cellStyle name="Total 2 6 2 3 2_4F" xfId="24226"/>
    <cellStyle name="Total 2 6 2 3 3" xfId="4082"/>
    <cellStyle name="Total 2 6 2 3 3 2" xfId="10603"/>
    <cellStyle name="Total 2 6 2 3 3_4F" xfId="24227"/>
    <cellStyle name="Total 2 6 2 3 4" xfId="11243"/>
    <cellStyle name="Total 2 6 2 3_4F" xfId="24225"/>
    <cellStyle name="Total 2 6 2 4" xfId="1277"/>
    <cellStyle name="Total 2 6 2 4 2" xfId="2940"/>
    <cellStyle name="Total 2 6 2 4 2 2" xfId="9282"/>
    <cellStyle name="Total 2 6 2 4 2 3" xfId="12627"/>
    <cellStyle name="Total 2 6 2 4 2_4F" xfId="24229"/>
    <cellStyle name="Total 2 6 2 4 3" xfId="4332"/>
    <cellStyle name="Total 2 6 2 4 3 2" xfId="7682"/>
    <cellStyle name="Total 2 6 2 4 3_4F" xfId="24230"/>
    <cellStyle name="Total 2 6 2 4 4" xfId="11983"/>
    <cellStyle name="Total 2 6 2 4_4F" xfId="24228"/>
    <cellStyle name="Total 2 6 2 5" xfId="1532"/>
    <cellStyle name="Total 2 6 2 5 2" xfId="3186"/>
    <cellStyle name="Total 2 6 2 5 2 2" xfId="9527"/>
    <cellStyle name="Total 2 6 2 5 2 3" xfId="11984"/>
    <cellStyle name="Total 2 6 2 5 2_4F" xfId="24232"/>
    <cellStyle name="Total 2 6 2 5 3" xfId="4587"/>
    <cellStyle name="Total 2 6 2 5 3 2" xfId="11281"/>
    <cellStyle name="Total 2 6 2 5 3_4F" xfId="24233"/>
    <cellStyle name="Total 2 6 2 5 4" xfId="12528"/>
    <cellStyle name="Total 2 6 2 5_4F" xfId="24231"/>
    <cellStyle name="Total 2 6 2 6" xfId="1783"/>
    <cellStyle name="Total 2 6 2 6 2" xfId="3427"/>
    <cellStyle name="Total 2 6 2 6 2 2" xfId="9767"/>
    <cellStyle name="Total 2 6 2 6 2 3" xfId="11129"/>
    <cellStyle name="Total 2 6 2 6 2_4F" xfId="24235"/>
    <cellStyle name="Total 2 6 2 6 3" xfId="4838"/>
    <cellStyle name="Total 2 6 2 6 3 2" xfId="10710"/>
    <cellStyle name="Total 2 6 2 6 3_4F" xfId="24236"/>
    <cellStyle name="Total 2 6 2 6 4" xfId="7343"/>
    <cellStyle name="Total 2 6 2 6_4F" xfId="24234"/>
    <cellStyle name="Total 2 6 2 7" xfId="2178"/>
    <cellStyle name="Total 2 6 2 7 2" xfId="8524"/>
    <cellStyle name="Total 2 6 2 7 3" xfId="10918"/>
    <cellStyle name="Total 2 6 2 7_4F" xfId="24237"/>
    <cellStyle name="Total 2 6 2 8" xfId="1938"/>
    <cellStyle name="Total 2 6 2 8 2" xfId="11072"/>
    <cellStyle name="Total 2 6 2 8_4F" xfId="24238"/>
    <cellStyle name="Total 2 6 2 9" xfId="7498"/>
    <cellStyle name="Total 2 6 2_4F" xfId="24221"/>
    <cellStyle name="Total 2 6 3" xfId="532"/>
    <cellStyle name="Total 2 6 3 2" xfId="797"/>
    <cellStyle name="Total 2 6 3 2 2" xfId="2478"/>
    <cellStyle name="Total 2 6 3 2 2 2" xfId="8821"/>
    <cellStyle name="Total 2 6 3 2 2 3" xfId="6680"/>
    <cellStyle name="Total 2 6 3 2 2_4F" xfId="24241"/>
    <cellStyle name="Total 2 6 3 2 3" xfId="3852"/>
    <cellStyle name="Total 2 6 3 2 3 2" xfId="6636"/>
    <cellStyle name="Total 2 6 3 2 3_4F" xfId="24242"/>
    <cellStyle name="Total 2 6 3 2 4" xfId="12619"/>
    <cellStyle name="Total 2 6 3 2_4F" xfId="24240"/>
    <cellStyle name="Total 2 6 3 3" xfId="1071"/>
    <cellStyle name="Total 2 6 3 3 2" xfId="2744"/>
    <cellStyle name="Total 2 6 3 3 2 2" xfId="9086"/>
    <cellStyle name="Total 2 6 3 3 2 3" xfId="10639"/>
    <cellStyle name="Total 2 6 3 3 2_4F" xfId="24244"/>
    <cellStyle name="Total 2 6 3 3 3" xfId="4126"/>
    <cellStyle name="Total 2 6 3 3 3 2" xfId="11035"/>
    <cellStyle name="Total 2 6 3 3 3_4F" xfId="24245"/>
    <cellStyle name="Total 2 6 3 3 4" xfId="7583"/>
    <cellStyle name="Total 2 6 3 3_4F" xfId="24243"/>
    <cellStyle name="Total 2 6 3 4" xfId="1321"/>
    <cellStyle name="Total 2 6 3 4 2" xfId="2983"/>
    <cellStyle name="Total 2 6 3 4 2 2" xfId="9324"/>
    <cellStyle name="Total 2 6 3 4 2 3" xfId="7262"/>
    <cellStyle name="Total 2 6 3 4 2_4F" xfId="24247"/>
    <cellStyle name="Total 2 6 3 4 3" xfId="4376"/>
    <cellStyle name="Total 2 6 3 4 3 2" xfId="11900"/>
    <cellStyle name="Total 2 6 3 4 3_4F" xfId="24248"/>
    <cellStyle name="Total 2 6 3 4 4" xfId="7517"/>
    <cellStyle name="Total 2 6 3 4_4F" xfId="24246"/>
    <cellStyle name="Total 2 6 3 5" xfId="1576"/>
    <cellStyle name="Total 2 6 3 5 2" xfId="3229"/>
    <cellStyle name="Total 2 6 3 5 2 2" xfId="9570"/>
    <cellStyle name="Total 2 6 3 5 2 3" xfId="7212"/>
    <cellStyle name="Total 2 6 3 5 2_4F" xfId="24250"/>
    <cellStyle name="Total 2 6 3 5 3" xfId="4631"/>
    <cellStyle name="Total 2 6 3 5 3 2" xfId="11263"/>
    <cellStyle name="Total 2 6 3 5 3_4F" xfId="24251"/>
    <cellStyle name="Total 2 6 3 5 4" xfId="9974"/>
    <cellStyle name="Total 2 6 3 5_4F" xfId="24249"/>
    <cellStyle name="Total 2 6 3 6" xfId="1827"/>
    <cellStyle name="Total 2 6 3 6 2" xfId="3469"/>
    <cellStyle name="Total 2 6 3 6 2 2" xfId="9809"/>
    <cellStyle name="Total 2 6 3 6 2 3" xfId="8046"/>
    <cellStyle name="Total 2 6 3 6 2_4F" xfId="24253"/>
    <cellStyle name="Total 2 6 3 6 3" xfId="4882"/>
    <cellStyle name="Total 2 6 3 6 3 2" xfId="6716"/>
    <cellStyle name="Total 2 6 3 6 3_4F" xfId="24254"/>
    <cellStyle name="Total 2 6 3 6 4" xfId="11399"/>
    <cellStyle name="Total 2 6 3 6_4F" xfId="24252"/>
    <cellStyle name="Total 2 6 3 7" xfId="2220"/>
    <cellStyle name="Total 2 6 3 7 2" xfId="8566"/>
    <cellStyle name="Total 2 6 3 7 3" xfId="6887"/>
    <cellStyle name="Total 2 6 3 7_4F" xfId="24255"/>
    <cellStyle name="Total 2 6 3 8" xfId="3587"/>
    <cellStyle name="Total 2 6 3 8 2" xfId="7264"/>
    <cellStyle name="Total 2 6 3 8_4F" xfId="24256"/>
    <cellStyle name="Total 2 6 3 9" xfId="7207"/>
    <cellStyle name="Total 2 6 3_4F" xfId="24239"/>
    <cellStyle name="Total 2 6 4" xfId="576"/>
    <cellStyle name="Total 2 6 4 2" xfId="841"/>
    <cellStyle name="Total 2 6 4 2 2" xfId="2520"/>
    <cellStyle name="Total 2 6 4 2 2 2" xfId="8862"/>
    <cellStyle name="Total 2 6 4 2 2 3" xfId="11951"/>
    <cellStyle name="Total 2 6 4 2 2_4F" xfId="24259"/>
    <cellStyle name="Total 2 6 4 2 3" xfId="3896"/>
    <cellStyle name="Total 2 6 4 2 3 2" xfId="9584"/>
    <cellStyle name="Total 2 6 4 2 3_4F" xfId="24260"/>
    <cellStyle name="Total 2 6 4 2 4" xfId="6834"/>
    <cellStyle name="Total 2 6 4 2_4F" xfId="24258"/>
    <cellStyle name="Total 2 6 4 3" xfId="1115"/>
    <cellStyle name="Total 2 6 4 3 2" xfId="2787"/>
    <cellStyle name="Total 2 6 4 3 2 2" xfId="9129"/>
    <cellStyle name="Total 2 6 4 3 2 3" xfId="8287"/>
    <cellStyle name="Total 2 6 4 3 2_4F" xfId="24262"/>
    <cellStyle name="Total 2 6 4 3 3" xfId="4170"/>
    <cellStyle name="Total 2 6 4 3 3 2" xfId="11725"/>
    <cellStyle name="Total 2 6 4 3 3_4F" xfId="24263"/>
    <cellStyle name="Total 2 6 4 3 4" xfId="8044"/>
    <cellStyle name="Total 2 6 4 3_4F" xfId="24261"/>
    <cellStyle name="Total 2 6 4 4" xfId="1365"/>
    <cellStyle name="Total 2 6 4 4 2" xfId="3025"/>
    <cellStyle name="Total 2 6 4 4 2 2" xfId="9366"/>
    <cellStyle name="Total 2 6 4 4 2 3" xfId="11439"/>
    <cellStyle name="Total 2 6 4 4 2_4F" xfId="24265"/>
    <cellStyle name="Total 2 6 4 4 3" xfId="4420"/>
    <cellStyle name="Total 2 6 4 4 3 2" xfId="7490"/>
    <cellStyle name="Total 2 6 4 4 3_4F" xfId="24266"/>
    <cellStyle name="Total 2 6 4 4 4" xfId="6979"/>
    <cellStyle name="Total 2 6 4 4_4F" xfId="24264"/>
    <cellStyle name="Total 2 6 4 5" xfId="1620"/>
    <cellStyle name="Total 2 6 4 5 2" xfId="3272"/>
    <cellStyle name="Total 2 6 4 5 2 2" xfId="9613"/>
    <cellStyle name="Total 2 6 4 5 2 3" xfId="7159"/>
    <cellStyle name="Total 2 6 4 5 2_4F" xfId="24268"/>
    <cellStyle name="Total 2 6 4 5 3" xfId="4675"/>
    <cellStyle name="Total 2 6 4 5 3 2" xfId="9941"/>
    <cellStyle name="Total 2 6 4 5 3_4F" xfId="24269"/>
    <cellStyle name="Total 2 6 4 5 4" xfId="10751"/>
    <cellStyle name="Total 2 6 4 5_4F" xfId="24267"/>
    <cellStyle name="Total 2 6 4 6" xfId="1871"/>
    <cellStyle name="Total 2 6 4 6 2" xfId="3513"/>
    <cellStyle name="Total 2 6 4 6 2 2" xfId="9852"/>
    <cellStyle name="Total 2 6 4 6 2 3" xfId="6907"/>
    <cellStyle name="Total 2 6 4 6 2_4F" xfId="24271"/>
    <cellStyle name="Total 2 6 4 6 3" xfId="4926"/>
    <cellStyle name="Total 2 6 4 6 3 2" xfId="6702"/>
    <cellStyle name="Total 2 6 4 6 3_4F" xfId="24272"/>
    <cellStyle name="Total 2 6 4 6 4" xfId="11693"/>
    <cellStyle name="Total 2 6 4 6_4F" xfId="24270"/>
    <cellStyle name="Total 2 6 4 7" xfId="2263"/>
    <cellStyle name="Total 2 6 4 7 2" xfId="8608"/>
    <cellStyle name="Total 2 6 4 7 3" xfId="11883"/>
    <cellStyle name="Total 2 6 4 7_4F" xfId="24273"/>
    <cellStyle name="Total 2 6 4 8" xfId="3631"/>
    <cellStyle name="Total 2 6 4 8 2" xfId="11248"/>
    <cellStyle name="Total 2 6 4 8_4F" xfId="24274"/>
    <cellStyle name="Total 2 6 4 9" xfId="10850"/>
    <cellStyle name="Total 2 6 4_4F" xfId="24257"/>
    <cellStyle name="Total 2 6 5" xfId="618"/>
    <cellStyle name="Total 2 6 5 2" xfId="883"/>
    <cellStyle name="Total 2 6 5 2 2" xfId="2561"/>
    <cellStyle name="Total 2 6 5 2 2 2" xfId="8903"/>
    <cellStyle name="Total 2 6 5 2 2 3" xfId="11847"/>
    <cellStyle name="Total 2 6 5 2 2_4F" xfId="24277"/>
    <cellStyle name="Total 2 6 5 2 3" xfId="3938"/>
    <cellStyle name="Total 2 6 5 2 3 2" xfId="7338"/>
    <cellStyle name="Total 2 6 5 2 3_4F" xfId="24278"/>
    <cellStyle name="Total 2 6 5 2 4" xfId="7761"/>
    <cellStyle name="Total 2 6 5 2_4F" xfId="24276"/>
    <cellStyle name="Total 2 6 5 3" xfId="1157"/>
    <cellStyle name="Total 2 6 5 3 2" xfId="2826"/>
    <cellStyle name="Total 2 6 5 3 2 2" xfId="9168"/>
    <cellStyle name="Total 2 6 5 3 2 3" xfId="12416"/>
    <cellStyle name="Total 2 6 5 3 2_4F" xfId="24280"/>
    <cellStyle name="Total 2 6 5 3 3" xfId="4212"/>
    <cellStyle name="Total 2 6 5 3 3 2" xfId="11198"/>
    <cellStyle name="Total 2 6 5 3 3_4F" xfId="24281"/>
    <cellStyle name="Total 2 6 5 3 4" xfId="7519"/>
    <cellStyle name="Total 2 6 5 3_4F" xfId="24279"/>
    <cellStyle name="Total 2 6 5 4" xfId="1407"/>
    <cellStyle name="Total 2 6 5 4 2" xfId="3064"/>
    <cellStyle name="Total 2 6 5 4 2 2" xfId="9405"/>
    <cellStyle name="Total 2 6 5 4 2 3" xfId="10060"/>
    <cellStyle name="Total 2 6 5 4 2_4F" xfId="24283"/>
    <cellStyle name="Total 2 6 5 4 3" xfId="4462"/>
    <cellStyle name="Total 2 6 5 4 3 2" xfId="6569"/>
    <cellStyle name="Total 2 6 5 4 3_4F" xfId="24284"/>
    <cellStyle name="Total 2 6 5 4 4" xfId="7471"/>
    <cellStyle name="Total 2 6 5 4_4F" xfId="24282"/>
    <cellStyle name="Total 2 6 5 5" xfId="1662"/>
    <cellStyle name="Total 2 6 5 5 2" xfId="3310"/>
    <cellStyle name="Total 2 6 5 5 2 2" xfId="9651"/>
    <cellStyle name="Total 2 6 5 5 2 3" xfId="11368"/>
    <cellStyle name="Total 2 6 5 5 2_4F" xfId="24286"/>
    <cellStyle name="Total 2 6 5 5 3" xfId="4717"/>
    <cellStyle name="Total 2 6 5 5 3 2" xfId="7307"/>
    <cellStyle name="Total 2 6 5 5 3_4F" xfId="24287"/>
    <cellStyle name="Total 2 6 5 5 4" xfId="11148"/>
    <cellStyle name="Total 2 6 5 5_4F" xfId="24285"/>
    <cellStyle name="Total 2 6 5 6" xfId="1913"/>
    <cellStyle name="Total 2 6 5 6 2" xfId="3553"/>
    <cellStyle name="Total 2 6 5 6 2 2" xfId="9891"/>
    <cellStyle name="Total 2 6 5 6 2 3" xfId="12459"/>
    <cellStyle name="Total 2 6 5 6 2_4F" xfId="24289"/>
    <cellStyle name="Total 2 6 5 6 3" xfId="4968"/>
    <cellStyle name="Total 2 6 5 6 3 2" xfId="12653"/>
    <cellStyle name="Total 2 6 5 6 3_4F" xfId="24290"/>
    <cellStyle name="Total 2 6 5 6 4" xfId="10793"/>
    <cellStyle name="Total 2 6 5 6_4F" xfId="24288"/>
    <cellStyle name="Total 2 6 5 7" xfId="2305"/>
    <cellStyle name="Total 2 6 5 7 2" xfId="8649"/>
    <cellStyle name="Total 2 6 5 7 3" xfId="7888"/>
    <cellStyle name="Total 2 6 5 7_4F" xfId="24291"/>
    <cellStyle name="Total 2 6 5 8" xfId="3673"/>
    <cellStyle name="Total 2 6 5 8 2" xfId="10348"/>
    <cellStyle name="Total 2 6 5 8_4F" xfId="24292"/>
    <cellStyle name="Total 2 6 5 9" xfId="9937"/>
    <cellStyle name="Total 2 6 5_4F" xfId="24275"/>
    <cellStyle name="Total 2 6 6" xfId="434"/>
    <cellStyle name="Total 2 6 6 2" xfId="2124"/>
    <cellStyle name="Total 2 6 6 2 2" xfId="8470"/>
    <cellStyle name="Total 2 6 6 2 3" xfId="6867"/>
    <cellStyle name="Total 2 6 6 2_4F" xfId="24294"/>
    <cellStyle name="Total 2 6 6 3" xfId="2710"/>
    <cellStyle name="Total 2 6 6 3 2" xfId="10638"/>
    <cellStyle name="Total 2 6 6 3_4F" xfId="24295"/>
    <cellStyle name="Total 2 6 6 4" xfId="11905"/>
    <cellStyle name="Total 2 6 6_4F" xfId="24293"/>
    <cellStyle name="Total 2 6 7" xfId="698"/>
    <cellStyle name="Total 2 6 7 2" xfId="2381"/>
    <cellStyle name="Total 2 6 7 2 2" xfId="8725"/>
    <cellStyle name="Total 2 6 7 2 3" xfId="11272"/>
    <cellStyle name="Total 2 6 7 2_4F" xfId="24297"/>
    <cellStyle name="Total 2 6 7 3" xfId="3753"/>
    <cellStyle name="Total 2 6 7 3 2" xfId="11602"/>
    <cellStyle name="Total 2 6 7 3_4F" xfId="24298"/>
    <cellStyle name="Total 2 6 7 4" xfId="9916"/>
    <cellStyle name="Total 2 6 7_4F" xfId="24296"/>
    <cellStyle name="Total 2 6 8" xfId="972"/>
    <cellStyle name="Total 2 6 8 2" xfId="2646"/>
    <cellStyle name="Total 2 6 8 2 2" xfId="8988"/>
    <cellStyle name="Total 2 6 8 2 3" xfId="7117"/>
    <cellStyle name="Total 2 6 8 2_4F" xfId="24300"/>
    <cellStyle name="Total 2 6 8 3" xfId="4027"/>
    <cellStyle name="Total 2 6 8 3 2" xfId="7929"/>
    <cellStyle name="Total 2 6 8 3_4F" xfId="24301"/>
    <cellStyle name="Total 2 6 8 4" xfId="7660"/>
    <cellStyle name="Total 2 6 8_4F" xfId="24299"/>
    <cellStyle name="Total 2 6 9" xfId="1222"/>
    <cellStyle name="Total 2 6 9 2" xfId="2887"/>
    <cellStyle name="Total 2 6 9 2 2" xfId="9229"/>
    <cellStyle name="Total 2 6 9 2 3" xfId="7838"/>
    <cellStyle name="Total 2 6 9 2_4F" xfId="24303"/>
    <cellStyle name="Total 2 6 9 3" xfId="4277"/>
    <cellStyle name="Total 2 6 9 3 2" xfId="12388"/>
    <cellStyle name="Total 2 6 9 3_4F" xfId="24304"/>
    <cellStyle name="Total 2 6 9 4" xfId="8445"/>
    <cellStyle name="Total 2 6 9_4F" xfId="24302"/>
    <cellStyle name="Total 2 6_4F" xfId="24211"/>
    <cellStyle name="Total 2 7" xfId="310"/>
    <cellStyle name="Total 2 7 10" xfId="1479"/>
    <cellStyle name="Total 2 7 10 2" xfId="3135"/>
    <cellStyle name="Total 2 7 10 2 2" xfId="9476"/>
    <cellStyle name="Total 2 7 10 2 3" xfId="11868"/>
    <cellStyle name="Total 2 7 10 2_4F" xfId="24307"/>
    <cellStyle name="Total 2 7 10 3" xfId="4534"/>
    <cellStyle name="Total 2 7 10 3 2" xfId="7475"/>
    <cellStyle name="Total 2 7 10 3_4F" xfId="24308"/>
    <cellStyle name="Total 2 7 10 4" xfId="10687"/>
    <cellStyle name="Total 2 7 10_4F" xfId="24306"/>
    <cellStyle name="Total 2 7 11" xfId="1730"/>
    <cellStyle name="Total 2 7 11 2" xfId="3376"/>
    <cellStyle name="Total 2 7 11 2 2" xfId="9716"/>
    <cellStyle name="Total 2 7 11 2 3" xfId="10052"/>
    <cellStyle name="Total 2 7 11 2_4F" xfId="24310"/>
    <cellStyle name="Total 2 7 11 3" xfId="4785"/>
    <cellStyle name="Total 2 7 11 3 2" xfId="11149"/>
    <cellStyle name="Total 2 7 11 3_4F" xfId="24311"/>
    <cellStyle name="Total 2 7 11 4" xfId="7389"/>
    <cellStyle name="Total 2 7 11_4F" xfId="24309"/>
    <cellStyle name="Total 2 7 12" xfId="2009"/>
    <cellStyle name="Total 2 7 12 2" xfId="8357"/>
    <cellStyle name="Total 2 7 12 3" xfId="11269"/>
    <cellStyle name="Total 2 7 12_4F" xfId="24312"/>
    <cellStyle name="Total 2 7 13" xfId="2751"/>
    <cellStyle name="Total 2 7 13 2" xfId="10401"/>
    <cellStyle name="Total 2 7 13_4F" xfId="24313"/>
    <cellStyle name="Total 2 7 14" xfId="7474"/>
    <cellStyle name="Total 2 7 15" xfId="24314"/>
    <cellStyle name="Total 2 7 2" xfId="490"/>
    <cellStyle name="Total 2 7 2 2" xfId="755"/>
    <cellStyle name="Total 2 7 2 2 2" xfId="2437"/>
    <cellStyle name="Total 2 7 2 2 2 2" xfId="8780"/>
    <cellStyle name="Total 2 7 2 2 2 3" xfId="8219"/>
    <cellStyle name="Total 2 7 2 2 2_4F" xfId="24317"/>
    <cellStyle name="Total 2 7 2 2 3" xfId="3810"/>
    <cellStyle name="Total 2 7 2 2 3 2" xfId="10321"/>
    <cellStyle name="Total 2 7 2 2 3_4F" xfId="24318"/>
    <cellStyle name="Total 2 7 2 2 4" xfId="10542"/>
    <cellStyle name="Total 2 7 2 2_4F" xfId="24316"/>
    <cellStyle name="Total 2 7 2 3" xfId="1029"/>
    <cellStyle name="Total 2 7 2 3 2" xfId="2702"/>
    <cellStyle name="Total 2 7 2 3 2 2" xfId="9044"/>
    <cellStyle name="Total 2 7 2 3 2 3" xfId="12408"/>
    <cellStyle name="Total 2 7 2 3 2_4F" xfId="24320"/>
    <cellStyle name="Total 2 7 2 3 3" xfId="4084"/>
    <cellStyle name="Total 2 7 2 3 3 2" xfId="7202"/>
    <cellStyle name="Total 2 7 2 3 3_4F" xfId="24321"/>
    <cellStyle name="Total 2 7 2 3 4" xfId="11359"/>
    <cellStyle name="Total 2 7 2 3_4F" xfId="24319"/>
    <cellStyle name="Total 2 7 2 4" xfId="1279"/>
    <cellStyle name="Total 2 7 2 4 2" xfId="2942"/>
    <cellStyle name="Total 2 7 2 4 2 2" xfId="9284"/>
    <cellStyle name="Total 2 7 2 4 2 3" xfId="6631"/>
    <cellStyle name="Total 2 7 2 4 2_4F" xfId="24323"/>
    <cellStyle name="Total 2 7 2 4 3" xfId="4334"/>
    <cellStyle name="Total 2 7 2 4 3 2" xfId="12019"/>
    <cellStyle name="Total 2 7 2 4 3_4F" xfId="24324"/>
    <cellStyle name="Total 2 7 2 4 4" xfId="7628"/>
    <cellStyle name="Total 2 7 2 4_4F" xfId="24322"/>
    <cellStyle name="Total 2 7 2 5" xfId="1534"/>
    <cellStyle name="Total 2 7 2 5 2" xfId="3188"/>
    <cellStyle name="Total 2 7 2 5 2 2" xfId="9529"/>
    <cellStyle name="Total 2 7 2 5 2 3" xfId="10384"/>
    <cellStyle name="Total 2 7 2 5 2_4F" xfId="24326"/>
    <cellStyle name="Total 2 7 2 5 3" xfId="4589"/>
    <cellStyle name="Total 2 7 2 5 3 2" xfId="12536"/>
    <cellStyle name="Total 2 7 2 5 3_4F" xfId="24327"/>
    <cellStyle name="Total 2 7 2 5 4" xfId="7874"/>
    <cellStyle name="Total 2 7 2 5_4F" xfId="24325"/>
    <cellStyle name="Total 2 7 2 6" xfId="1785"/>
    <cellStyle name="Total 2 7 2 6 2" xfId="3429"/>
    <cellStyle name="Total 2 7 2 6 2 2" xfId="9769"/>
    <cellStyle name="Total 2 7 2 6 2 3" xfId="12087"/>
    <cellStyle name="Total 2 7 2 6 2_4F" xfId="24329"/>
    <cellStyle name="Total 2 7 2 6 3" xfId="4840"/>
    <cellStyle name="Total 2 7 2 6 3 2" xfId="10179"/>
    <cellStyle name="Total 2 7 2 6 3_4F" xfId="24330"/>
    <cellStyle name="Total 2 7 2 6 4" xfId="11982"/>
    <cellStyle name="Total 2 7 2 6_4F" xfId="24328"/>
    <cellStyle name="Total 2 7 2 7" xfId="2180"/>
    <cellStyle name="Total 2 7 2 7 2" xfId="8526"/>
    <cellStyle name="Total 2 7 2 7 3" xfId="10617"/>
    <cellStyle name="Total 2 7 2 7_4F" xfId="24331"/>
    <cellStyle name="Total 2 7 2 8" xfId="1936"/>
    <cellStyle name="Total 2 7 2 8 2" xfId="12476"/>
    <cellStyle name="Total 2 7 2 8_4F" xfId="24332"/>
    <cellStyle name="Total 2 7 2 9" xfId="11511"/>
    <cellStyle name="Total 2 7 2_4F" xfId="24315"/>
    <cellStyle name="Total 2 7 3" xfId="534"/>
    <cellStyle name="Total 2 7 3 2" xfId="799"/>
    <cellStyle name="Total 2 7 3 2 2" xfId="2480"/>
    <cellStyle name="Total 2 7 3 2 2 2" xfId="8823"/>
    <cellStyle name="Total 2 7 3 2 2 3" xfId="11011"/>
    <cellStyle name="Total 2 7 3 2 2_4F" xfId="24335"/>
    <cellStyle name="Total 2 7 3 2 3" xfId="3854"/>
    <cellStyle name="Total 2 7 3 2 3 2" xfId="9056"/>
    <cellStyle name="Total 2 7 3 2 3_4F" xfId="24336"/>
    <cellStyle name="Total 2 7 3 2 4" xfId="6563"/>
    <cellStyle name="Total 2 7 3 2_4F" xfId="24334"/>
    <cellStyle name="Total 2 7 3 3" xfId="1073"/>
    <cellStyle name="Total 2 7 3 3 2" xfId="2746"/>
    <cellStyle name="Total 2 7 3 3 2 2" xfId="9088"/>
    <cellStyle name="Total 2 7 3 3 2 3" xfId="11417"/>
    <cellStyle name="Total 2 7 3 3 2_4F" xfId="24338"/>
    <cellStyle name="Total 2 7 3 3 3" xfId="4128"/>
    <cellStyle name="Total 2 7 3 3 3 2" xfId="10971"/>
    <cellStyle name="Total 2 7 3 3 3_4F" xfId="24339"/>
    <cellStyle name="Total 2 7 3 3 4" xfId="12044"/>
    <cellStyle name="Total 2 7 3 3_4F" xfId="24337"/>
    <cellStyle name="Total 2 7 3 4" xfId="1323"/>
    <cellStyle name="Total 2 7 3 4 2" xfId="2985"/>
    <cellStyle name="Total 2 7 3 4 2 2" xfId="9326"/>
    <cellStyle name="Total 2 7 3 4 2 3" xfId="11816"/>
    <cellStyle name="Total 2 7 3 4 2_4F" xfId="24341"/>
    <cellStyle name="Total 2 7 3 4 3" xfId="4378"/>
    <cellStyle name="Total 2 7 3 4 3 2" xfId="7720"/>
    <cellStyle name="Total 2 7 3 4 3_4F" xfId="24342"/>
    <cellStyle name="Total 2 7 3 4 4" xfId="7869"/>
    <cellStyle name="Total 2 7 3 4_4F" xfId="24340"/>
    <cellStyle name="Total 2 7 3 5" xfId="1578"/>
    <cellStyle name="Total 2 7 3 5 2" xfId="3231"/>
    <cellStyle name="Total 2 7 3 5 2 2" xfId="9572"/>
    <cellStyle name="Total 2 7 3 5 2 3" xfId="11397"/>
    <cellStyle name="Total 2 7 3 5 2_4F" xfId="24344"/>
    <cellStyle name="Total 2 7 3 5 3" xfId="4633"/>
    <cellStyle name="Total 2 7 3 5 3 2" xfId="10372"/>
    <cellStyle name="Total 2 7 3 5 3_4F" xfId="24345"/>
    <cellStyle name="Total 2 7 3 5 4" xfId="11716"/>
    <cellStyle name="Total 2 7 3 5_4F" xfId="24343"/>
    <cellStyle name="Total 2 7 3 6" xfId="1829"/>
    <cellStyle name="Total 2 7 3 6 2" xfId="3471"/>
    <cellStyle name="Total 2 7 3 6 2 2" xfId="9811"/>
    <cellStyle name="Total 2 7 3 6 2 3" xfId="11491"/>
    <cellStyle name="Total 2 7 3 6 2_4F" xfId="24347"/>
    <cellStyle name="Total 2 7 3 6 3" xfId="4884"/>
    <cellStyle name="Total 2 7 3 6 3 2" xfId="10589"/>
    <cellStyle name="Total 2 7 3 6 3_4F" xfId="24348"/>
    <cellStyle name="Total 2 7 3 6 4" xfId="10121"/>
    <cellStyle name="Total 2 7 3 6_4F" xfId="24346"/>
    <cellStyle name="Total 2 7 3 7" xfId="2222"/>
    <cellStyle name="Total 2 7 3 7 2" xfId="8568"/>
    <cellStyle name="Total 2 7 3 7 3" xfId="7454"/>
    <cellStyle name="Total 2 7 3 7_4F" xfId="24349"/>
    <cellStyle name="Total 2 7 3 8" xfId="3589"/>
    <cellStyle name="Total 2 7 3 8 2" xfId="7530"/>
    <cellStyle name="Total 2 7 3 8_4F" xfId="24350"/>
    <cellStyle name="Total 2 7 3 9" xfId="7039"/>
    <cellStyle name="Total 2 7 3_4F" xfId="24333"/>
    <cellStyle name="Total 2 7 4" xfId="578"/>
    <cellStyle name="Total 2 7 4 2" xfId="843"/>
    <cellStyle name="Total 2 7 4 2 2" xfId="2522"/>
    <cellStyle name="Total 2 7 4 2 2 2" xfId="8864"/>
    <cellStyle name="Total 2 7 4 2 2 3" xfId="7510"/>
    <cellStyle name="Total 2 7 4 2 2_4F" xfId="24353"/>
    <cellStyle name="Total 2 7 4 2 3" xfId="3898"/>
    <cellStyle name="Total 2 7 4 2 3 2" xfId="10537"/>
    <cellStyle name="Total 2 7 4 2 3_4F" xfId="24354"/>
    <cellStyle name="Total 2 7 4 2 4" xfId="8106"/>
    <cellStyle name="Total 2 7 4 2_4F" xfId="24352"/>
    <cellStyle name="Total 2 7 4 3" xfId="1117"/>
    <cellStyle name="Total 2 7 4 3 2" xfId="2789"/>
    <cellStyle name="Total 2 7 4 3 2 2" xfId="9131"/>
    <cellStyle name="Total 2 7 4 3 2 3" xfId="7681"/>
    <cellStyle name="Total 2 7 4 3 2_4F" xfId="24356"/>
    <cellStyle name="Total 2 7 4 3 3" xfId="4172"/>
    <cellStyle name="Total 2 7 4 3 3 2" xfId="6948"/>
    <cellStyle name="Total 2 7 4 3 3_4F" xfId="24357"/>
    <cellStyle name="Total 2 7 4 3 4" xfId="10063"/>
    <cellStyle name="Total 2 7 4 3_4F" xfId="24355"/>
    <cellStyle name="Total 2 7 4 4" xfId="1367"/>
    <cellStyle name="Total 2 7 4 4 2" xfId="3027"/>
    <cellStyle name="Total 2 7 4 4 2 2" xfId="9368"/>
    <cellStyle name="Total 2 7 4 4 2 3" xfId="10014"/>
    <cellStyle name="Total 2 7 4 4 2_4F" xfId="24359"/>
    <cellStyle name="Total 2 7 4 4 3" xfId="4422"/>
    <cellStyle name="Total 2 7 4 4 3 2" xfId="10194"/>
    <cellStyle name="Total 2 7 4 4 3_4F" xfId="24360"/>
    <cellStyle name="Total 2 7 4 4 4" xfId="12252"/>
    <cellStyle name="Total 2 7 4 4_4F" xfId="24358"/>
    <cellStyle name="Total 2 7 4 5" xfId="1622"/>
    <cellStyle name="Total 2 7 4 5 2" xfId="3274"/>
    <cellStyle name="Total 2 7 4 5 2 2" xfId="9615"/>
    <cellStyle name="Total 2 7 4 5 2 3" xfId="8640"/>
    <cellStyle name="Total 2 7 4 5 2_4F" xfId="24362"/>
    <cellStyle name="Total 2 7 4 5 3" xfId="4677"/>
    <cellStyle name="Total 2 7 4 5 3 2" xfId="10543"/>
    <cellStyle name="Total 2 7 4 5 3_4F" xfId="24363"/>
    <cellStyle name="Total 2 7 4 5 4" xfId="7170"/>
    <cellStyle name="Total 2 7 4 5_4F" xfId="24361"/>
    <cellStyle name="Total 2 7 4 6" xfId="1873"/>
    <cellStyle name="Total 2 7 4 6 2" xfId="3515"/>
    <cellStyle name="Total 2 7 4 6 2 2" xfId="9854"/>
    <cellStyle name="Total 2 7 4 6 2 3" xfId="11156"/>
    <cellStyle name="Total 2 7 4 6 2_4F" xfId="24365"/>
    <cellStyle name="Total 2 7 4 6 3" xfId="4928"/>
    <cellStyle name="Total 2 7 4 6 3 2" xfId="7594"/>
    <cellStyle name="Total 2 7 4 6 3_4F" xfId="24366"/>
    <cellStyle name="Total 2 7 4 6 4" xfId="6649"/>
    <cellStyle name="Total 2 7 4 6_4F" xfId="24364"/>
    <cellStyle name="Total 2 7 4 7" xfId="2265"/>
    <cellStyle name="Total 2 7 4 7 2" xfId="8610"/>
    <cellStyle name="Total 2 7 4 7 3" xfId="11252"/>
    <cellStyle name="Total 2 7 4 7_4F" xfId="24367"/>
    <cellStyle name="Total 2 7 4 8" xfId="3633"/>
    <cellStyle name="Total 2 7 4 8 2" xfId="12571"/>
    <cellStyle name="Total 2 7 4 8_4F" xfId="24368"/>
    <cellStyle name="Total 2 7 4 9" xfId="6771"/>
    <cellStyle name="Total 2 7 4_4F" xfId="24351"/>
    <cellStyle name="Total 2 7 5" xfId="620"/>
    <cellStyle name="Total 2 7 5 2" xfId="885"/>
    <cellStyle name="Total 2 7 5 2 2" xfId="2563"/>
    <cellStyle name="Total 2 7 5 2 2 2" xfId="8905"/>
    <cellStyle name="Total 2 7 5 2 2 3" xfId="11155"/>
    <cellStyle name="Total 2 7 5 2 2_4F" xfId="24371"/>
    <cellStyle name="Total 2 7 5 2 3" xfId="3940"/>
    <cellStyle name="Total 2 7 5 2 3 2" xfId="10409"/>
    <cellStyle name="Total 2 7 5 2 3_4F" xfId="24372"/>
    <cellStyle name="Total 2 7 5 2 4" xfId="11383"/>
    <cellStyle name="Total 2 7 5 2_4F" xfId="24370"/>
    <cellStyle name="Total 2 7 5 3" xfId="1159"/>
    <cellStyle name="Total 2 7 5 3 2" xfId="2828"/>
    <cellStyle name="Total 2 7 5 3 2 2" xfId="9170"/>
    <cellStyle name="Total 2 7 5 3 2 3" xfId="8057"/>
    <cellStyle name="Total 2 7 5 3 2_4F" xfId="24374"/>
    <cellStyle name="Total 2 7 5 3 3" xfId="4214"/>
    <cellStyle name="Total 2 7 5 3 3 2" xfId="10393"/>
    <cellStyle name="Total 2 7 5 3 3_4F" xfId="24375"/>
    <cellStyle name="Total 2 7 5 3 4" xfId="10184"/>
    <cellStyle name="Total 2 7 5 3_4F" xfId="24373"/>
    <cellStyle name="Total 2 7 5 4" xfId="1409"/>
    <cellStyle name="Total 2 7 5 4 2" xfId="3066"/>
    <cellStyle name="Total 2 7 5 4 2 2" xfId="9407"/>
    <cellStyle name="Total 2 7 5 4 2 3" xfId="11170"/>
    <cellStyle name="Total 2 7 5 4 2_4F" xfId="24377"/>
    <cellStyle name="Total 2 7 5 4 3" xfId="4464"/>
    <cellStyle name="Total 2 7 5 4 3 2" xfId="8163"/>
    <cellStyle name="Total 2 7 5 4 3_4F" xfId="24378"/>
    <cellStyle name="Total 2 7 5 4 4" xfId="12133"/>
    <cellStyle name="Total 2 7 5 4_4F" xfId="24376"/>
    <cellStyle name="Total 2 7 5 5" xfId="1664"/>
    <cellStyle name="Total 2 7 5 5 2" xfId="3312"/>
    <cellStyle name="Total 2 7 5 5 2 2" xfId="9653"/>
    <cellStyle name="Total 2 7 5 5 2 3" xfId="12621"/>
    <cellStyle name="Total 2 7 5 5 2_4F" xfId="24380"/>
    <cellStyle name="Total 2 7 5 5 3" xfId="4719"/>
    <cellStyle name="Total 2 7 5 5 3 2" xfId="10499"/>
    <cellStyle name="Total 2 7 5 5 3_4F" xfId="24381"/>
    <cellStyle name="Total 2 7 5 5 4" xfId="12204"/>
    <cellStyle name="Total 2 7 5 5_4F" xfId="24379"/>
    <cellStyle name="Total 2 7 5 6" xfId="1915"/>
    <cellStyle name="Total 2 7 5 6 2" xfId="3555"/>
    <cellStyle name="Total 2 7 5 6 2 2" xfId="9893"/>
    <cellStyle name="Total 2 7 5 6 2 3" xfId="7434"/>
    <cellStyle name="Total 2 7 5 6 2_4F" xfId="24383"/>
    <cellStyle name="Total 2 7 5 6 3" xfId="4970"/>
    <cellStyle name="Total 2 7 5 6 3 2" xfId="12655"/>
    <cellStyle name="Total 2 7 5 6 3_4F" xfId="24384"/>
    <cellStyle name="Total 2 7 5 6 4" xfId="6997"/>
    <cellStyle name="Total 2 7 5 6_4F" xfId="24382"/>
    <cellStyle name="Total 2 7 5 7" xfId="2307"/>
    <cellStyle name="Total 2 7 5 7 2" xfId="8651"/>
    <cellStyle name="Total 2 7 5 7 3" xfId="6679"/>
    <cellStyle name="Total 2 7 5 7_4F" xfId="24385"/>
    <cellStyle name="Total 2 7 5 8" xfId="3675"/>
    <cellStyle name="Total 2 7 5 8 2" xfId="10715"/>
    <cellStyle name="Total 2 7 5 8_4F" xfId="24386"/>
    <cellStyle name="Total 2 7 5 9" xfId="7742"/>
    <cellStyle name="Total 2 7 5_4F" xfId="24369"/>
    <cellStyle name="Total 2 7 6" xfId="436"/>
    <cellStyle name="Total 2 7 6 2" xfId="2126"/>
    <cellStyle name="Total 2 7 6 2 2" xfId="8472"/>
    <cellStyle name="Total 2 7 6 2 3" xfId="10002"/>
    <cellStyle name="Total 2 7 6 2_4F" xfId="24388"/>
    <cellStyle name="Total 2 7 6 3" xfId="2188"/>
    <cellStyle name="Total 2 7 6 3 2" xfId="11730"/>
    <cellStyle name="Total 2 7 6 3_4F" xfId="24389"/>
    <cellStyle name="Total 2 7 6 4" xfId="6953"/>
    <cellStyle name="Total 2 7 6_4F" xfId="24387"/>
    <cellStyle name="Total 2 7 7" xfId="700"/>
    <cellStyle name="Total 2 7 7 2" xfId="2383"/>
    <cellStyle name="Total 2 7 7 2 2" xfId="8727"/>
    <cellStyle name="Total 2 7 7 2 3" xfId="12527"/>
    <cellStyle name="Total 2 7 7 2_4F" xfId="24391"/>
    <cellStyle name="Total 2 7 7 3" xfId="3755"/>
    <cellStyle name="Total 2 7 7 3 2" xfId="8074"/>
    <cellStyle name="Total 2 7 7 3_4F" xfId="24392"/>
    <cellStyle name="Total 2 7 7 4" xfId="10730"/>
    <cellStyle name="Total 2 7 7_4F" xfId="24390"/>
    <cellStyle name="Total 2 7 8" xfId="974"/>
    <cellStyle name="Total 2 7 8 2" xfId="2648"/>
    <cellStyle name="Total 2 7 8 2 2" xfId="8990"/>
    <cellStyle name="Total 2 7 8 2 3" xfId="11432"/>
    <cellStyle name="Total 2 7 8 2_4F" xfId="24394"/>
    <cellStyle name="Total 2 7 8 3" xfId="4029"/>
    <cellStyle name="Total 2 7 8 3 2" xfId="12475"/>
    <cellStyle name="Total 2 7 8 3_4F" xfId="24395"/>
    <cellStyle name="Total 2 7 8 4" xfId="11681"/>
    <cellStyle name="Total 2 7 8_4F" xfId="24393"/>
    <cellStyle name="Total 2 7 9" xfId="1224"/>
    <cellStyle name="Total 2 7 9 2" xfId="2889"/>
    <cellStyle name="Total 2 7 9 2 2" xfId="9231"/>
    <cellStyle name="Total 2 7 9 2 3" xfId="11915"/>
    <cellStyle name="Total 2 7 9 2_4F" xfId="24397"/>
    <cellStyle name="Total 2 7 9 3" xfId="4279"/>
    <cellStyle name="Total 2 7 9 3 2" xfId="7462"/>
    <cellStyle name="Total 2 7 9 3_4F" xfId="24398"/>
    <cellStyle name="Total 2 7 9 4" xfId="9896"/>
    <cellStyle name="Total 2 7 9_4F" xfId="24396"/>
    <cellStyle name="Total 2 7_4F" xfId="24305"/>
    <cellStyle name="Total 2 8" xfId="311"/>
    <cellStyle name="Total 2 8 10" xfId="1480"/>
    <cellStyle name="Total 2 8 10 2" xfId="3136"/>
    <cellStyle name="Total 2 8 10 2 2" xfId="9477"/>
    <cellStyle name="Total 2 8 10 2 3" xfId="8104"/>
    <cellStyle name="Total 2 8 10 2_4F" xfId="24401"/>
    <cellStyle name="Total 2 8 10 3" xfId="4535"/>
    <cellStyle name="Total 2 8 10 3 2" xfId="12207"/>
    <cellStyle name="Total 2 8 10 3_4F" xfId="24402"/>
    <cellStyle name="Total 2 8 10 4" xfId="6971"/>
    <cellStyle name="Total 2 8 10_4F" xfId="24400"/>
    <cellStyle name="Total 2 8 11" xfId="1731"/>
    <cellStyle name="Total 2 8 11 2" xfId="3377"/>
    <cellStyle name="Total 2 8 11 2 2" xfId="9717"/>
    <cellStyle name="Total 2 8 11 2 3" xfId="10761"/>
    <cellStyle name="Total 2 8 11 2_4F" xfId="24404"/>
    <cellStyle name="Total 2 8 11 3" xfId="4786"/>
    <cellStyle name="Total 2 8 11 3 2" xfId="7165"/>
    <cellStyle name="Total 2 8 11 3_4F" xfId="24405"/>
    <cellStyle name="Total 2 8 11 4" xfId="11537"/>
    <cellStyle name="Total 2 8 11_4F" xfId="24403"/>
    <cellStyle name="Total 2 8 12" xfId="2010"/>
    <cellStyle name="Total 2 8 12 2" xfId="8358"/>
    <cellStyle name="Total 2 8 12 3" xfId="7898"/>
    <cellStyle name="Total 2 8 12_4F" xfId="24406"/>
    <cellStyle name="Total 2 8 13" xfId="2485"/>
    <cellStyle name="Total 2 8 13 2" xfId="11811"/>
    <cellStyle name="Total 2 8 13_4F" xfId="24407"/>
    <cellStyle name="Total 2 8 14" xfId="11514"/>
    <cellStyle name="Total 2 8 15" xfId="24408"/>
    <cellStyle name="Total 2 8 2" xfId="491"/>
    <cellStyle name="Total 2 8 2 2" xfId="756"/>
    <cellStyle name="Total 2 8 2 2 2" xfId="2438"/>
    <cellStyle name="Total 2 8 2 2 2 2" xfId="8781"/>
    <cellStyle name="Total 2 8 2 2 2 3" xfId="11369"/>
    <cellStyle name="Total 2 8 2 2 2_4F" xfId="24411"/>
    <cellStyle name="Total 2 8 2 2 3" xfId="3811"/>
    <cellStyle name="Total 2 8 2 2 3 2" xfId="12117"/>
    <cellStyle name="Total 2 8 2 2 3_4F" xfId="24412"/>
    <cellStyle name="Total 2 8 2 2 4" xfId="10737"/>
    <cellStyle name="Total 2 8 2 2_4F" xfId="24410"/>
    <cellStyle name="Total 2 8 2 3" xfId="1030"/>
    <cellStyle name="Total 2 8 2 3 2" xfId="2703"/>
    <cellStyle name="Total 2 8 2 3 2 2" xfId="9045"/>
    <cellStyle name="Total 2 8 2 3 2 3" xfId="7823"/>
    <cellStyle name="Total 2 8 2 3 2_4F" xfId="24414"/>
    <cellStyle name="Total 2 8 2 3 3" xfId="4085"/>
    <cellStyle name="Total 2 8 2 3 3 2" xfId="8176"/>
    <cellStyle name="Total 2 8 2 3 3_4F" xfId="24415"/>
    <cellStyle name="Total 2 8 2 3 4" xfId="7336"/>
    <cellStyle name="Total 2 8 2 3_4F" xfId="24413"/>
    <cellStyle name="Total 2 8 2 4" xfId="1280"/>
    <cellStyle name="Total 2 8 2 4 2" xfId="2943"/>
    <cellStyle name="Total 2 8 2 4 2 2" xfId="9285"/>
    <cellStyle name="Total 2 8 2 4 2 3" xfId="12385"/>
    <cellStyle name="Total 2 8 2 4 2_4F" xfId="24417"/>
    <cellStyle name="Total 2 8 2 4 3" xfId="4335"/>
    <cellStyle name="Total 2 8 2 4 3 2" xfId="6725"/>
    <cellStyle name="Total 2 8 2 4 3_4F" xfId="24418"/>
    <cellStyle name="Total 2 8 2 4 4" xfId="11740"/>
    <cellStyle name="Total 2 8 2 4_4F" xfId="24416"/>
    <cellStyle name="Total 2 8 2 5" xfId="1535"/>
    <cellStyle name="Total 2 8 2 5 2" xfId="3189"/>
    <cellStyle name="Total 2 8 2 5 2 2" xfId="9530"/>
    <cellStyle name="Total 2 8 2 5 2 3" xfId="11741"/>
    <cellStyle name="Total 2 8 2 5 2_4F" xfId="24420"/>
    <cellStyle name="Total 2 8 2 5 3" xfId="4590"/>
    <cellStyle name="Total 2 8 2 5 3 2" xfId="6669"/>
    <cellStyle name="Total 2 8 2 5 3_4F" xfId="24421"/>
    <cellStyle name="Total 2 8 2 5 4" xfId="12285"/>
    <cellStyle name="Total 2 8 2 5_4F" xfId="24419"/>
    <cellStyle name="Total 2 8 2 6" xfId="1786"/>
    <cellStyle name="Total 2 8 2 6 2" xfId="3430"/>
    <cellStyle name="Total 2 8 2 6 2 2" xfId="9770"/>
    <cellStyle name="Total 2 8 2 6 2 3" xfId="8136"/>
    <cellStyle name="Total 2 8 2 6 2_4F" xfId="24423"/>
    <cellStyle name="Total 2 8 2 6 3" xfId="4841"/>
    <cellStyle name="Total 2 8 2 6 3 2" xfId="7230"/>
    <cellStyle name="Total 2 8 2 6 3_4F" xfId="24424"/>
    <cellStyle name="Total 2 8 2 6 4" xfId="8277"/>
    <cellStyle name="Total 2 8 2 6_4F" xfId="24422"/>
    <cellStyle name="Total 2 8 2 7" xfId="2181"/>
    <cellStyle name="Total 2 8 2 7 2" xfId="8527"/>
    <cellStyle name="Total 2 8 2 7 3" xfId="10167"/>
    <cellStyle name="Total 2 8 2 7_4F" xfId="24425"/>
    <cellStyle name="Total 2 8 2 8" xfId="1935"/>
    <cellStyle name="Total 2 8 2 8 2" xfId="10382"/>
    <cellStyle name="Total 2 8 2 8_4F" xfId="24426"/>
    <cellStyle name="Total 2 8 2 9" xfId="7018"/>
    <cellStyle name="Total 2 8 2_4F" xfId="24409"/>
    <cellStyle name="Total 2 8 3" xfId="535"/>
    <cellStyle name="Total 2 8 3 2" xfId="800"/>
    <cellStyle name="Total 2 8 3 2 2" xfId="2481"/>
    <cellStyle name="Total 2 8 3 2 2 2" xfId="8824"/>
    <cellStyle name="Total 2 8 3 2 2 3" xfId="8040"/>
    <cellStyle name="Total 2 8 3 2 2_4F" xfId="24429"/>
    <cellStyle name="Total 2 8 3 2 3" xfId="3855"/>
    <cellStyle name="Total 2 8 3 2 3 2" xfId="12426"/>
    <cellStyle name="Total 2 8 3 2 3_4F" xfId="24430"/>
    <cellStyle name="Total 2 8 3 2 4" xfId="12377"/>
    <cellStyle name="Total 2 8 3 2_4F" xfId="24428"/>
    <cellStyle name="Total 2 8 3 3" xfId="1074"/>
    <cellStyle name="Total 2 8 3 3 2" xfId="2747"/>
    <cellStyle name="Total 2 8 3 3 2 2" xfId="9089"/>
    <cellStyle name="Total 2 8 3 3 2 3" xfId="10573"/>
    <cellStyle name="Total 2 8 3 3 2_4F" xfId="24432"/>
    <cellStyle name="Total 2 8 3 3 3" xfId="4129"/>
    <cellStyle name="Total 2 8 3 3 3 2" xfId="9985"/>
    <cellStyle name="Total 2 8 3 3 3_4F" xfId="24433"/>
    <cellStyle name="Total 2 8 3 3 4" xfId="7349"/>
    <cellStyle name="Total 2 8 3 3_4F" xfId="24431"/>
    <cellStyle name="Total 2 8 3 4" xfId="1324"/>
    <cellStyle name="Total 2 8 3 4 2" xfId="2986"/>
    <cellStyle name="Total 2 8 3 4 2 2" xfId="9327"/>
    <cellStyle name="Total 2 8 3 4 2 3" xfId="7107"/>
    <cellStyle name="Total 2 8 3 4 2_4F" xfId="24435"/>
    <cellStyle name="Total 2 8 3 4 3" xfId="4379"/>
    <cellStyle name="Total 2 8 3 4 3 2" xfId="11633"/>
    <cellStyle name="Total 2 8 3 4 3_4F" xfId="24436"/>
    <cellStyle name="Total 2 8 3 4 4" xfId="7366"/>
    <cellStyle name="Total 2 8 3 4_4F" xfId="24434"/>
    <cellStyle name="Total 2 8 3 5" xfId="1579"/>
    <cellStyle name="Total 2 8 3 5 2" xfId="3232"/>
    <cellStyle name="Total 2 8 3 5 2 2" xfId="9573"/>
    <cellStyle name="Total 2 8 3 5 2 3" xfId="6909"/>
    <cellStyle name="Total 2 8 3 5 2_4F" xfId="24438"/>
    <cellStyle name="Total 2 8 3 5 3" xfId="4634"/>
    <cellStyle name="Total 2 8 3 5 3 2" xfId="10066"/>
    <cellStyle name="Total 2 8 3 5 3_4F" xfId="24439"/>
    <cellStyle name="Total 2 8 3 5 4" xfId="10493"/>
    <cellStyle name="Total 2 8 3 5_4F" xfId="24437"/>
    <cellStyle name="Total 2 8 3 6" xfId="1830"/>
    <cellStyle name="Total 2 8 3 6 2" xfId="3472"/>
    <cellStyle name="Total 2 8 3 6 2 2" xfId="9812"/>
    <cellStyle name="Total 2 8 3 6 2 3" xfId="7266"/>
    <cellStyle name="Total 2 8 3 6 2_4F" xfId="24441"/>
    <cellStyle name="Total 2 8 3 6 3" xfId="4885"/>
    <cellStyle name="Total 2 8 3 6 3 2" xfId="6838"/>
    <cellStyle name="Total 2 8 3 6 3_4F" xfId="24442"/>
    <cellStyle name="Total 2 8 3 6 4" xfId="7221"/>
    <cellStyle name="Total 2 8 3 6_4F" xfId="24440"/>
    <cellStyle name="Total 2 8 3 7" xfId="2223"/>
    <cellStyle name="Total 2 8 3 7 2" xfId="8569"/>
    <cellStyle name="Total 2 8 3 7 3" xfId="11120"/>
    <cellStyle name="Total 2 8 3 7_4F" xfId="24443"/>
    <cellStyle name="Total 2 8 3 8" xfId="3590"/>
    <cellStyle name="Total 2 8 3 8 2" xfId="10532"/>
    <cellStyle name="Total 2 8 3 8_4F" xfId="24444"/>
    <cellStyle name="Total 2 8 3 9" xfId="12592"/>
    <cellStyle name="Total 2 8 3_4F" xfId="24427"/>
    <cellStyle name="Total 2 8 4" xfId="579"/>
    <cellStyle name="Total 2 8 4 2" xfId="844"/>
    <cellStyle name="Total 2 8 4 2 2" xfId="2523"/>
    <cellStyle name="Total 2 8 4 2 2 2" xfId="8865"/>
    <cellStyle name="Total 2 8 4 2 2 3" xfId="11708"/>
    <cellStyle name="Total 2 8 4 2 2_4F" xfId="24447"/>
    <cellStyle name="Total 2 8 4 2 3" xfId="3899"/>
    <cellStyle name="Total 2 8 4 2 3 2" xfId="11790"/>
    <cellStyle name="Total 2 8 4 2 3_4F" xfId="24448"/>
    <cellStyle name="Total 2 8 4 2 4" xfId="6865"/>
    <cellStyle name="Total 2 8 4 2_4F" xfId="24446"/>
    <cellStyle name="Total 2 8 4 3" xfId="1118"/>
    <cellStyle name="Total 2 8 4 3 2" xfId="2790"/>
    <cellStyle name="Total 2 8 4 3 2 2" xfId="9132"/>
    <cellStyle name="Total 2 8 4 3 2 3" xfId="12403"/>
    <cellStyle name="Total 2 8 4 3 2_4F" xfId="24450"/>
    <cellStyle name="Total 2 8 4 3 3" xfId="4173"/>
    <cellStyle name="Total 2 8 4 3 3 2" xfId="11457"/>
    <cellStyle name="Total 2 8 4 3 3_4F" xfId="24451"/>
    <cellStyle name="Total 2 8 4 3 4" xfId="10782"/>
    <cellStyle name="Total 2 8 4 3_4F" xfId="24449"/>
    <cellStyle name="Total 2 8 4 4" xfId="1368"/>
    <cellStyle name="Total 2 8 4 4 2" xfId="3028"/>
    <cellStyle name="Total 2 8 4 4 2 2" xfId="9369"/>
    <cellStyle name="Total 2 8 4 4 2 3" xfId="10619"/>
    <cellStyle name="Total 2 8 4 4 2_4F" xfId="24453"/>
    <cellStyle name="Total 2 8 4 4 3" xfId="4423"/>
    <cellStyle name="Total 2 8 4 4 3 2" xfId="10960"/>
    <cellStyle name="Total 2 8 4 4 3_4F" xfId="24454"/>
    <cellStyle name="Total 2 8 4 4 4" xfId="7724"/>
    <cellStyle name="Total 2 8 4 4_4F" xfId="24452"/>
    <cellStyle name="Total 2 8 4 5" xfId="1623"/>
    <cellStyle name="Total 2 8 4 5 2" xfId="3275"/>
    <cellStyle name="Total 2 8 4 5 2 2" xfId="9616"/>
    <cellStyle name="Total 2 8 4 5 2 3" xfId="7881"/>
    <cellStyle name="Total 2 8 4 5 2_4F" xfId="24456"/>
    <cellStyle name="Total 2 8 4 5 3" xfId="4678"/>
    <cellStyle name="Total 2 8 4 5 3 2" xfId="8557"/>
    <cellStyle name="Total 2 8 4 5 3_4F" xfId="24457"/>
    <cellStyle name="Total 2 8 4 5 4" xfId="11287"/>
    <cellStyle name="Total 2 8 4 5_4F" xfId="24455"/>
    <cellStyle name="Total 2 8 4 6" xfId="1874"/>
    <cellStyle name="Total 2 8 4 6 2" xfId="3516"/>
    <cellStyle name="Total 2 8 4 6 2 2" xfId="9855"/>
    <cellStyle name="Total 2 8 4 6 2 3" xfId="10972"/>
    <cellStyle name="Total 2 8 4 6 2_4F" xfId="24459"/>
    <cellStyle name="Total 2 8 4 6 3" xfId="4929"/>
    <cellStyle name="Total 2 8 4 6 3 2" xfId="7843"/>
    <cellStyle name="Total 2 8 4 6 3_4F" xfId="24460"/>
    <cellStyle name="Total 2 8 4 6 4" xfId="11424"/>
    <cellStyle name="Total 2 8 4 6_4F" xfId="24458"/>
    <cellStyle name="Total 2 8 4 7" xfId="2266"/>
    <cellStyle name="Total 2 8 4 7 2" xfId="8611"/>
    <cellStyle name="Total 2 8 4 7 3" xfId="11616"/>
    <cellStyle name="Total 2 8 4 7_4F" xfId="24461"/>
    <cellStyle name="Total 2 8 4 8" xfId="3634"/>
    <cellStyle name="Total 2 8 4 8 2" xfId="10016"/>
    <cellStyle name="Total 2 8 4 8_4F" xfId="24462"/>
    <cellStyle name="Total 2 8 4 9" xfId="10779"/>
    <cellStyle name="Total 2 8 4_4F" xfId="24445"/>
    <cellStyle name="Total 2 8 5" xfId="621"/>
    <cellStyle name="Total 2 8 5 2" xfId="886"/>
    <cellStyle name="Total 2 8 5 2 2" xfId="2564"/>
    <cellStyle name="Total 2 8 5 2 2 2" xfId="8906"/>
    <cellStyle name="Total 2 8 5 2 2 3" xfId="11579"/>
    <cellStyle name="Total 2 8 5 2 2_4F" xfId="24465"/>
    <cellStyle name="Total 2 8 5 2 3" xfId="3941"/>
    <cellStyle name="Total 2 8 5 2 3 2" xfId="10069"/>
    <cellStyle name="Total 2 8 5 2 3_4F" xfId="24466"/>
    <cellStyle name="Total 2 8 5 2 4" xfId="10207"/>
    <cellStyle name="Total 2 8 5 2_4F" xfId="24464"/>
    <cellStyle name="Total 2 8 5 3" xfId="1160"/>
    <cellStyle name="Total 2 8 5 3 2" xfId="2829"/>
    <cellStyle name="Total 2 8 5 3 2 2" xfId="9171"/>
    <cellStyle name="Total 2 8 5 3 2 3" xfId="12175"/>
    <cellStyle name="Total 2 8 5 3 2_4F" xfId="24468"/>
    <cellStyle name="Total 2 8 5 3 3" xfId="4215"/>
    <cellStyle name="Total 2 8 5 3 3 2" xfId="11296"/>
    <cellStyle name="Total 2 8 5 3 3_4F" xfId="24469"/>
    <cellStyle name="Total 2 8 5 3 4" xfId="12516"/>
    <cellStyle name="Total 2 8 5 3_4F" xfId="24467"/>
    <cellStyle name="Total 2 8 5 4" xfId="1410"/>
    <cellStyle name="Total 2 8 5 4 2" xfId="3067"/>
    <cellStyle name="Total 2 8 5 4 2 2" xfId="9408"/>
    <cellStyle name="Total 2 8 5 4 2 3" xfId="11278"/>
    <cellStyle name="Total 2 8 5 4 2_4F" xfId="24471"/>
    <cellStyle name="Total 2 8 5 4 3" xfId="4465"/>
    <cellStyle name="Total 2 8 5 4 3 2" xfId="7951"/>
    <cellStyle name="Total 2 8 5 4 3_4F" xfId="24472"/>
    <cellStyle name="Total 2 8 5 4 4" xfId="7220"/>
    <cellStyle name="Total 2 8 5 4_4F" xfId="24470"/>
    <cellStyle name="Total 2 8 5 5" xfId="1665"/>
    <cellStyle name="Total 2 8 5 5 2" xfId="3313"/>
    <cellStyle name="Total 2 8 5 5 2 2" xfId="9654"/>
    <cellStyle name="Total 2 8 5 5 2 3" xfId="6599"/>
    <cellStyle name="Total 2 8 5 5 2_4F" xfId="24474"/>
    <cellStyle name="Total 2 8 5 5 3" xfId="4720"/>
    <cellStyle name="Total 2 8 5 5 3 2" xfId="7072"/>
    <cellStyle name="Total 2 8 5 5 3_4F" xfId="24475"/>
    <cellStyle name="Total 2 8 5 5 4" xfId="7442"/>
    <cellStyle name="Total 2 8 5 5_4F" xfId="24473"/>
    <cellStyle name="Total 2 8 5 6" xfId="1916"/>
    <cellStyle name="Total 2 8 5 6 2" xfId="3556"/>
    <cellStyle name="Total 2 8 5 6 2 2" xfId="9894"/>
    <cellStyle name="Total 2 8 5 6 2 3" xfId="12217"/>
    <cellStyle name="Total 2 8 5 6 2_4F" xfId="24477"/>
    <cellStyle name="Total 2 8 5 6 3" xfId="4971"/>
    <cellStyle name="Total 2 8 5 6 3 2" xfId="12656"/>
    <cellStyle name="Total 2 8 5 6 3_4F" xfId="24478"/>
    <cellStyle name="Total 2 8 5 6 4" xfId="7014"/>
    <cellStyle name="Total 2 8 5 6_4F" xfId="24476"/>
    <cellStyle name="Total 2 8 5 7" xfId="2308"/>
    <cellStyle name="Total 2 8 5 7 2" xfId="8652"/>
    <cellStyle name="Total 2 8 5 7 3" xfId="12487"/>
    <cellStyle name="Total 2 8 5 7_4F" xfId="24479"/>
    <cellStyle name="Total 2 8 5 8" xfId="3676"/>
    <cellStyle name="Total 2 8 5 8 2" xfId="11717"/>
    <cellStyle name="Total 2 8 5 8_4F" xfId="24480"/>
    <cellStyle name="Total 2 8 5 9" xfId="10477"/>
    <cellStyle name="Total 2 8 5_4F" xfId="24463"/>
    <cellStyle name="Total 2 8 6" xfId="437"/>
    <cellStyle name="Total 2 8 6 2" xfId="2127"/>
    <cellStyle name="Total 2 8 6 2 2" xfId="8473"/>
    <cellStyle name="Total 2 8 6 2 3" xfId="7367"/>
    <cellStyle name="Total 2 8 6 2_4F" xfId="24482"/>
    <cellStyle name="Total 2 8 6 3" xfId="3395"/>
    <cellStyle name="Total 2 8 6 3 2" xfId="7046"/>
    <cellStyle name="Total 2 8 6 3_4F" xfId="24483"/>
    <cellStyle name="Total 2 8 6 4" xfId="11638"/>
    <cellStyle name="Total 2 8 6_4F" xfId="24481"/>
    <cellStyle name="Total 2 8 7" xfId="701"/>
    <cellStyle name="Total 2 8 7 2" xfId="2384"/>
    <cellStyle name="Total 2 8 7 2 2" xfId="8728"/>
    <cellStyle name="Total 2 8 7 2 3" xfId="10109"/>
    <cellStyle name="Total 2 8 7 2_4F" xfId="24485"/>
    <cellStyle name="Total 2 8 7 3" xfId="3756"/>
    <cellStyle name="Total 2 8 7 3 2" xfId="11303"/>
    <cellStyle name="Total 2 8 7 3_4F" xfId="24486"/>
    <cellStyle name="Total 2 8 7 4" xfId="11372"/>
    <cellStyle name="Total 2 8 7_4F" xfId="24484"/>
    <cellStyle name="Total 2 8 8" xfId="975"/>
    <cellStyle name="Total 2 8 8 2" xfId="2649"/>
    <cellStyle name="Total 2 8 8 2 2" xfId="8991"/>
    <cellStyle name="Total 2 8 8 2 3" xfId="7750"/>
    <cellStyle name="Total 2 8 8 2_4F" xfId="24488"/>
    <cellStyle name="Total 2 8 8 3" xfId="4030"/>
    <cellStyle name="Total 2 8 8 3 2" xfId="9196"/>
    <cellStyle name="Total 2 8 8 3_4F" xfId="24489"/>
    <cellStyle name="Total 2 8 8 4" xfId="8296"/>
    <cellStyle name="Total 2 8 8_4F" xfId="24487"/>
    <cellStyle name="Total 2 8 9" xfId="1225"/>
    <cellStyle name="Total 2 8 9 2" xfId="2890"/>
    <cellStyle name="Total 2 8 9 2 2" xfId="9232"/>
    <cellStyle name="Total 2 8 9 2 3" xfId="10192"/>
    <cellStyle name="Total 2 8 9 2_4F" xfId="24491"/>
    <cellStyle name="Total 2 8 9 3" xfId="4280"/>
    <cellStyle name="Total 2 8 9 3 2" xfId="12143"/>
    <cellStyle name="Total 2 8 9 3_4F" xfId="24492"/>
    <cellStyle name="Total 2 8 9 4" xfId="8126"/>
    <cellStyle name="Total 2 8 9_4F" xfId="24490"/>
    <cellStyle name="Total 2 8_4F" xfId="24399"/>
    <cellStyle name="Total 2 9" xfId="312"/>
    <cellStyle name="Total 2 9 10" xfId="1481"/>
    <cellStyle name="Total 2 9 10 2" xfId="3137"/>
    <cellStyle name="Total 2 9 10 2 2" xfId="9478"/>
    <cellStyle name="Total 2 9 10 2 3" xfId="9315"/>
    <cellStyle name="Total 2 9 10 2_4F" xfId="24495"/>
    <cellStyle name="Total 2 9 10 3" xfId="4536"/>
    <cellStyle name="Total 2 9 10 3 2" xfId="6918"/>
    <cellStyle name="Total 2 9 10 3_4F" xfId="24496"/>
    <cellStyle name="Total 2 9 10 4" xfId="8019"/>
    <cellStyle name="Total 2 9 10_4F" xfId="24494"/>
    <cellStyle name="Total 2 9 11" xfId="1732"/>
    <cellStyle name="Total 2 9 11 2" xfId="3378"/>
    <cellStyle name="Total 2 9 11 2 2" xfId="9718"/>
    <cellStyle name="Total 2 9 11 2 3" xfId="11499"/>
    <cellStyle name="Total 2 9 11 2_4F" xfId="24498"/>
    <cellStyle name="Total 2 9 11 3" xfId="4787"/>
    <cellStyle name="Total 2 9 11 3 2" xfId="11527"/>
    <cellStyle name="Total 2 9 11 3_4F" xfId="24499"/>
    <cellStyle name="Total 2 9 11 4" xfId="8748"/>
    <cellStyle name="Total 2 9 11_4F" xfId="24497"/>
    <cellStyle name="Total 2 9 12" xfId="2011"/>
    <cellStyle name="Total 2 9 12 2" xfId="8359"/>
    <cellStyle name="Total 2 9 12 3" xfId="12524"/>
    <cellStyle name="Total 2 9 12_4F" xfId="24500"/>
    <cellStyle name="Total 2 9 13" xfId="2227"/>
    <cellStyle name="Total 2 9 13 2" xfId="11467"/>
    <cellStyle name="Total 2 9 13_4F" xfId="24501"/>
    <cellStyle name="Total 2 9 14" xfId="11024"/>
    <cellStyle name="Total 2 9 15" xfId="24502"/>
    <cellStyle name="Total 2 9 2" xfId="492"/>
    <cellStyle name="Total 2 9 2 2" xfId="757"/>
    <cellStyle name="Total 2 9 2 2 2" xfId="2439"/>
    <cellStyle name="Total 2 9 2 2 2 2" xfId="8782"/>
    <cellStyle name="Total 2 9 2 2 2 3" xfId="10762"/>
    <cellStyle name="Total 2 9 2 2 2_4F" xfId="24505"/>
    <cellStyle name="Total 2 9 2 2 3" xfId="3812"/>
    <cellStyle name="Total 2 9 2 2 3 2" xfId="11051"/>
    <cellStyle name="Total 2 9 2 2 3_4F" xfId="24506"/>
    <cellStyle name="Total 2 9 2 2 4" xfId="12501"/>
    <cellStyle name="Total 2 9 2 2_4F" xfId="24504"/>
    <cellStyle name="Total 2 9 2 3" xfId="1031"/>
    <cellStyle name="Total 2 9 2 3 2" xfId="2704"/>
    <cellStyle name="Total 2 9 2 3 2 2" xfId="9046"/>
    <cellStyle name="Total 2 9 2 3 2 3" xfId="7620"/>
    <cellStyle name="Total 2 9 2 3 2_4F" xfId="24508"/>
    <cellStyle name="Total 2 9 2 3 3" xfId="4086"/>
    <cellStyle name="Total 2 9 2 3 3 2" xfId="11381"/>
    <cellStyle name="Total 2 9 2 3 3_4F" xfId="24509"/>
    <cellStyle name="Total 2 9 2 3 4" xfId="12612"/>
    <cellStyle name="Total 2 9 2 3_4F" xfId="24507"/>
    <cellStyle name="Total 2 9 2 4" xfId="1281"/>
    <cellStyle name="Total 2 9 2 4 2" xfId="2944"/>
    <cellStyle name="Total 2 9 2 4 2 2" xfId="9286"/>
    <cellStyle name="Total 2 9 2 4 2 3" xfId="10921"/>
    <cellStyle name="Total 2 9 2 4 2_4F" xfId="24511"/>
    <cellStyle name="Total 2 9 2 4 3" xfId="4336"/>
    <cellStyle name="Total 2 9 2 4 3 2" xfId="7295"/>
    <cellStyle name="Total 2 9 2 4 3_4F" xfId="24512"/>
    <cellStyle name="Total 2 9 2 4 4" xfId="7408"/>
    <cellStyle name="Total 2 9 2 4_4F" xfId="24510"/>
    <cellStyle name="Total 2 9 2 5" xfId="1536"/>
    <cellStyle name="Total 2 9 2 5 2" xfId="3190"/>
    <cellStyle name="Total 2 9 2 5 2 2" xfId="9531"/>
    <cellStyle name="Total 2 9 2 5 2 3" xfId="10142"/>
    <cellStyle name="Total 2 9 2 5 2_4F" xfId="24514"/>
    <cellStyle name="Total 2 9 2 5 3" xfId="4591"/>
    <cellStyle name="Total 2 9 2 5 3 2" xfId="9273"/>
    <cellStyle name="Total 2 9 2 5 3_4F" xfId="24515"/>
    <cellStyle name="Total 2 9 2 5 4" xfId="6693"/>
    <cellStyle name="Total 2 9 2 5_4F" xfId="24513"/>
    <cellStyle name="Total 2 9 2 6" xfId="1787"/>
    <cellStyle name="Total 2 9 2 6 2" xfId="3431"/>
    <cellStyle name="Total 2 9 2 6 2 2" xfId="9771"/>
    <cellStyle name="Total 2 9 2 6 2 3" xfId="7943"/>
    <cellStyle name="Total 2 9 2 6 2_4F" xfId="24517"/>
    <cellStyle name="Total 2 9 2 6 3" xfId="4842"/>
    <cellStyle name="Total 2 9 2 6 3 2" xfId="11839"/>
    <cellStyle name="Total 2 9 2 6 3_4F" xfId="24518"/>
    <cellStyle name="Total 2 9 2 6 4" xfId="10631"/>
    <cellStyle name="Total 2 9 2 6_4F" xfId="24516"/>
    <cellStyle name="Total 2 9 2 7" xfId="2182"/>
    <cellStyle name="Total 2 9 2 7 2" xfId="8528"/>
    <cellStyle name="Total 2 9 2 7 3" xfId="12218"/>
    <cellStyle name="Total 2 9 2 7_4F" xfId="24519"/>
    <cellStyle name="Total 2 9 2 8" xfId="1934"/>
    <cellStyle name="Total 2 9 2 8 2" xfId="10929"/>
    <cellStyle name="Total 2 9 2 8_4F" xfId="24520"/>
    <cellStyle name="Total 2 9 2 9" xfId="6570"/>
    <cellStyle name="Total 2 9 2_4F" xfId="24503"/>
    <cellStyle name="Total 2 9 3" xfId="536"/>
    <cellStyle name="Total 2 9 3 2" xfId="801"/>
    <cellStyle name="Total 2 9 3 2 2" xfId="2482"/>
    <cellStyle name="Total 2 9 3 2 2 2" xfId="8825"/>
    <cellStyle name="Total 2 9 3 2 2 3" xfId="12054"/>
    <cellStyle name="Total 2 9 3 2 2_4F" xfId="24523"/>
    <cellStyle name="Total 2 9 3 2 3" xfId="3856"/>
    <cellStyle name="Total 2 9 3 2 3 2" xfId="8871"/>
    <cellStyle name="Total 2 9 3 2 3_4F" xfId="24524"/>
    <cellStyle name="Total 2 9 3 2 4" xfId="10471"/>
    <cellStyle name="Total 2 9 3 2_4F" xfId="24522"/>
    <cellStyle name="Total 2 9 3 3" xfId="1075"/>
    <cellStyle name="Total 2 9 3 3 2" xfId="2748"/>
    <cellStyle name="Total 2 9 3 3 2 2" xfId="9090"/>
    <cellStyle name="Total 2 9 3 3 2 3" xfId="6739"/>
    <cellStyle name="Total 2 9 3 3 2_4F" xfId="24526"/>
    <cellStyle name="Total 2 9 3 3 3" xfId="4130"/>
    <cellStyle name="Total 2 9 3 3 3 2" xfId="12066"/>
    <cellStyle name="Total 2 9 3 3 3_4F" xfId="24527"/>
    <cellStyle name="Total 2 9 3 3 4" xfId="7848"/>
    <cellStyle name="Total 2 9 3 3_4F" xfId="24525"/>
    <cellStyle name="Total 2 9 3 4" xfId="1325"/>
    <cellStyle name="Total 2 9 3 4 2" xfId="2987"/>
    <cellStyle name="Total 2 9 3 4 2 2" xfId="9328"/>
    <cellStyle name="Total 2 9 3 4 2 3" xfId="7566"/>
    <cellStyle name="Total 2 9 3 4 2_4F" xfId="24529"/>
    <cellStyle name="Total 2 9 3 4 3" xfId="4380"/>
    <cellStyle name="Total 2 9 3 4 3 2" xfId="8059"/>
    <cellStyle name="Total 2 9 3 4 3_4F" xfId="24530"/>
    <cellStyle name="Total 2 9 3 4 4" xfId="10246"/>
    <cellStyle name="Total 2 9 3 4_4F" xfId="24528"/>
    <cellStyle name="Total 2 9 3 5" xfId="1580"/>
    <cellStyle name="Total 2 9 3 5 2" xfId="3233"/>
    <cellStyle name="Total 2 9 3 5 2 2" xfId="9574"/>
    <cellStyle name="Total 2 9 3 5 2 3" xfId="10387"/>
    <cellStyle name="Total 2 9 3 5 2_4F" xfId="24532"/>
    <cellStyle name="Total 2 9 3 5 3" xfId="4635"/>
    <cellStyle name="Total 2 9 3 5 3 2" xfId="11695"/>
    <cellStyle name="Total 2 9 3 5 3_4F" xfId="24533"/>
    <cellStyle name="Total 2 9 3 5 4" xfId="8206"/>
    <cellStyle name="Total 2 9 3 5_4F" xfId="24531"/>
    <cellStyle name="Total 2 9 3 6" xfId="1831"/>
    <cellStyle name="Total 2 9 3 6 2" xfId="3473"/>
    <cellStyle name="Total 2 9 3 6 2 2" xfId="9813"/>
    <cellStyle name="Total 2 9 3 6 2 3" xfId="6751"/>
    <cellStyle name="Total 2 9 3 6 2_4F" xfId="24535"/>
    <cellStyle name="Total 2 9 3 6 3" xfId="4886"/>
    <cellStyle name="Total 2 9 3 6 3 2" xfId="7970"/>
    <cellStyle name="Total 2 9 3 6 3_4F" xfId="24536"/>
    <cellStyle name="Total 2 9 3 6 4" xfId="7988"/>
    <cellStyle name="Total 2 9 3 6_4F" xfId="24534"/>
    <cellStyle name="Total 2 9 3 7" xfId="2224"/>
    <cellStyle name="Total 2 9 3 7 2" xfId="8570"/>
    <cellStyle name="Total 2 9 3 7 3" xfId="11735"/>
    <cellStyle name="Total 2 9 3 7_4F" xfId="24537"/>
    <cellStyle name="Total 2 9 3 8" xfId="3591"/>
    <cellStyle name="Total 2 9 3 8 2" xfId="7773"/>
    <cellStyle name="Total 2 9 3 8_4F" xfId="24538"/>
    <cellStyle name="Total 2 9 3 9" xfId="9292"/>
    <cellStyle name="Total 2 9 3_4F" xfId="24521"/>
    <cellStyle name="Total 2 9 4" xfId="580"/>
    <cellStyle name="Total 2 9 4 2" xfId="845"/>
    <cellStyle name="Total 2 9 4 2 2" xfId="2524"/>
    <cellStyle name="Total 2 9 4 2 2 2" xfId="8866"/>
    <cellStyle name="Total 2 9 4 2 2 3" xfId="6788"/>
    <cellStyle name="Total 2 9 4 2 2_4F" xfId="24541"/>
    <cellStyle name="Total 2 9 4 2 3" xfId="3900"/>
    <cellStyle name="Total 2 9 4 2 3 2" xfId="10678"/>
    <cellStyle name="Total 2 9 4 2 3_4F" xfId="24542"/>
    <cellStyle name="Total 2 9 4 2 4" xfId="11540"/>
    <cellStyle name="Total 2 9 4 2_4F" xfId="24540"/>
    <cellStyle name="Total 2 9 4 3" xfId="1119"/>
    <cellStyle name="Total 2 9 4 3 2" xfId="2791"/>
    <cellStyle name="Total 2 9 4 3 2 2" xfId="9133"/>
    <cellStyle name="Total 2 9 4 3 2 3" xfId="6862"/>
    <cellStyle name="Total 2 9 4 3 2_4F" xfId="24544"/>
    <cellStyle name="Total 2 9 4 3 3" xfId="4174"/>
    <cellStyle name="Total 2 9 4 3 3 2" xfId="10672"/>
    <cellStyle name="Total 2 9 4 3 3_4F" xfId="24545"/>
    <cellStyle name="Total 2 9 4 3 4" xfId="10683"/>
    <cellStyle name="Total 2 9 4 3_4F" xfId="24543"/>
    <cellStyle name="Total 2 9 4 4" xfId="1369"/>
    <cellStyle name="Total 2 9 4 4 2" xfId="3029"/>
    <cellStyle name="Total 2 9 4 4 2 2" xfId="9370"/>
    <cellStyle name="Total 2 9 4 4 2 3" xfId="10999"/>
    <cellStyle name="Total 2 9 4 4 2_4F" xfId="24547"/>
    <cellStyle name="Total 2 9 4 4 3" xfId="4424"/>
    <cellStyle name="Total 2 9 4 4 3 2" xfId="12262"/>
    <cellStyle name="Total 2 9 4 4 3_4F" xfId="24548"/>
    <cellStyle name="Total 2 9 4 4 4" xfId="8022"/>
    <cellStyle name="Total 2 9 4 4_4F" xfId="24546"/>
    <cellStyle name="Total 2 9 4 5" xfId="1624"/>
    <cellStyle name="Total 2 9 4 5 2" xfId="3276"/>
    <cellStyle name="Total 2 9 4 5 2 2" xfId="9617"/>
    <cellStyle name="Total 2 9 4 5 2 3" xfId="12225"/>
    <cellStyle name="Total 2 9 4 5 2_4F" xfId="24550"/>
    <cellStyle name="Total 2 9 4 5 3" xfId="4679"/>
    <cellStyle name="Total 2 9 4 5 3 2" xfId="11213"/>
    <cellStyle name="Total 2 9 4 5 3_4F" xfId="24551"/>
    <cellStyle name="Total 2 9 4 5 4" xfId="10098"/>
    <cellStyle name="Total 2 9 4 5_4F" xfId="24549"/>
    <cellStyle name="Total 2 9 4 6" xfId="1875"/>
    <cellStyle name="Total 2 9 4 6 2" xfId="3517"/>
    <cellStyle name="Total 2 9 4 6 2 2" xfId="9856"/>
    <cellStyle name="Total 2 9 4 6 2 3" xfId="6692"/>
    <cellStyle name="Total 2 9 4 6 2_4F" xfId="24553"/>
    <cellStyle name="Total 2 9 4 6 3" xfId="4930"/>
    <cellStyle name="Total 2 9 4 6 3 2" xfId="10848"/>
    <cellStyle name="Total 2 9 4 6 3_4F" xfId="24554"/>
    <cellStyle name="Total 2 9 4 6 4" xfId="6807"/>
    <cellStyle name="Total 2 9 4 6_4F" xfId="24552"/>
    <cellStyle name="Total 2 9 4 7" xfId="2267"/>
    <cellStyle name="Total 2 9 4 7 2" xfId="8612"/>
    <cellStyle name="Total 2 9 4 7 3" xfId="10156"/>
    <cellStyle name="Total 2 9 4 7_4F" xfId="24555"/>
    <cellStyle name="Total 2 9 4 8" xfId="3635"/>
    <cellStyle name="Total 2 9 4 8 2" xfId="12329"/>
    <cellStyle name="Total 2 9 4 8_4F" xfId="24556"/>
    <cellStyle name="Total 2 9 4 9" xfId="11777"/>
    <cellStyle name="Total 2 9 4_4F" xfId="24539"/>
    <cellStyle name="Total 2 9 5" xfId="622"/>
    <cellStyle name="Total 2 9 5 2" xfId="887"/>
    <cellStyle name="Total 2 9 5 2 2" xfId="2565"/>
    <cellStyle name="Total 2 9 5 2 2 2" xfId="8907"/>
    <cellStyle name="Total 2 9 5 2 2 3" xfId="7061"/>
    <cellStyle name="Total 2 9 5 2 2_4F" xfId="24559"/>
    <cellStyle name="Total 2 9 5 2 3" xfId="3942"/>
    <cellStyle name="Total 2 9 5 2 3 2" xfId="11311"/>
    <cellStyle name="Total 2 9 5 2 3_4F" xfId="24560"/>
    <cellStyle name="Total 2 9 5 2 4" xfId="10677"/>
    <cellStyle name="Total 2 9 5 2_4F" xfId="24558"/>
    <cellStyle name="Total 2 9 5 3" xfId="1161"/>
    <cellStyle name="Total 2 9 5 3 2" xfId="2830"/>
    <cellStyle name="Total 2 9 5 3 2 2" xfId="9172"/>
    <cellStyle name="Total 2 9 5 3 2 3" xfId="11015"/>
    <cellStyle name="Total 2 9 5 3 2_4F" xfId="24562"/>
    <cellStyle name="Total 2 9 5 3 3" xfId="4216"/>
    <cellStyle name="Total 2 9 5 3 3 2" xfId="10553"/>
    <cellStyle name="Total 2 9 5 3 3_4F" xfId="24563"/>
    <cellStyle name="Total 2 9 5 3 4" xfId="7152"/>
    <cellStyle name="Total 2 9 5 3_4F" xfId="24561"/>
    <cellStyle name="Total 2 9 5 4" xfId="1411"/>
    <cellStyle name="Total 2 9 5 4 2" xfId="3068"/>
    <cellStyle name="Total 2 9 5 4 2 2" xfId="9409"/>
    <cellStyle name="Total 2 9 5 4 2 3" xfId="8418"/>
    <cellStyle name="Total 2 9 5 4 2_4F" xfId="24565"/>
    <cellStyle name="Total 2 9 5 4 3" xfId="4466"/>
    <cellStyle name="Total 2 9 5 4 3 2" xfId="12139"/>
    <cellStyle name="Total 2 9 5 4 3_4F" xfId="24566"/>
    <cellStyle name="Total 2 9 5 4 4" xfId="10993"/>
    <cellStyle name="Total 2 9 5 4_4F" xfId="24564"/>
    <cellStyle name="Total 2 9 5 5" xfId="1666"/>
    <cellStyle name="Total 2 9 5 5 2" xfId="3314"/>
    <cellStyle name="Total 2 9 5 5 2 2" xfId="9655"/>
    <cellStyle name="Total 2 9 5 5 2 3" xfId="6562"/>
    <cellStyle name="Total 2 9 5 5 2_4F" xfId="24568"/>
    <cellStyle name="Total 2 9 5 5 3" xfId="4721"/>
    <cellStyle name="Total 2 9 5 5 3 2" xfId="12184"/>
    <cellStyle name="Total 2 9 5 5 3_4F" xfId="24569"/>
    <cellStyle name="Total 2 9 5 5 4" xfId="8187"/>
    <cellStyle name="Total 2 9 5 5_4F" xfId="24567"/>
    <cellStyle name="Total 2 9 5 6" xfId="1917"/>
    <cellStyle name="Total 2 9 5 6 2" xfId="3557"/>
    <cellStyle name="Total 2 9 5 6 2 2" xfId="9895"/>
    <cellStyle name="Total 2 9 5 6 2 3" xfId="6875"/>
    <cellStyle name="Total 2 9 5 6 2_4F" xfId="24571"/>
    <cellStyle name="Total 2 9 5 6 3" xfId="4972"/>
    <cellStyle name="Total 2 9 5 6 3 2" xfId="12657"/>
    <cellStyle name="Total 2 9 5 6 3_4F" xfId="24572"/>
    <cellStyle name="Total 2 9 5 6 4" xfId="8281"/>
    <cellStyle name="Total 2 9 5 6_4F" xfId="24570"/>
    <cellStyle name="Total 2 9 5 7" xfId="2309"/>
    <cellStyle name="Total 2 9 5 7 2" xfId="8653"/>
    <cellStyle name="Total 2 9 5 7 3" xfId="7992"/>
    <cellStyle name="Total 2 9 5 7_4F" xfId="24573"/>
    <cellStyle name="Total 2 9 5 8" xfId="3677"/>
    <cellStyle name="Total 2 9 5 8 2" xfId="10963"/>
    <cellStyle name="Total 2 9 5 8_4F" xfId="24574"/>
    <cellStyle name="Total 2 9 5 9" xfId="11634"/>
    <cellStyle name="Total 2 9 5_4F" xfId="24557"/>
    <cellStyle name="Total 2 9 6" xfId="438"/>
    <cellStyle name="Total 2 9 6 2" xfId="2128"/>
    <cellStyle name="Total 2 9 6 2 2" xfId="8474"/>
    <cellStyle name="Total 2 9 6 2 3" xfId="11987"/>
    <cellStyle name="Total 2 9 6 2_4F" xfId="24576"/>
    <cellStyle name="Total 2 9 6 3" xfId="3154"/>
    <cellStyle name="Total 2 9 6 3 2" xfId="10050"/>
    <cellStyle name="Total 2 9 6 3_4F" xfId="24577"/>
    <cellStyle name="Total 2 9 6 4" xfId="7581"/>
    <cellStyle name="Total 2 9 6_4F" xfId="24575"/>
    <cellStyle name="Total 2 9 7" xfId="702"/>
    <cellStyle name="Total 2 9 7 2" xfId="2385"/>
    <cellStyle name="Total 2 9 7 2 2" xfId="8729"/>
    <cellStyle name="Total 2 9 7 2 3" xfId="10878"/>
    <cellStyle name="Total 2 9 7 2_4F" xfId="24579"/>
    <cellStyle name="Total 2 9 7 3" xfId="3757"/>
    <cellStyle name="Total 2 9 7 3 2" xfId="12557"/>
    <cellStyle name="Total 2 9 7 3_4F" xfId="24580"/>
    <cellStyle name="Total 2 9 7 4" xfId="7515"/>
    <cellStyle name="Total 2 9 7_4F" xfId="24578"/>
    <cellStyle name="Total 2 9 8" xfId="976"/>
    <cellStyle name="Total 2 9 8 2" xfId="2650"/>
    <cellStyle name="Total 2 9 8 2 2" xfId="8992"/>
    <cellStyle name="Total 2 9 8 2 3" xfId="7323"/>
    <cellStyle name="Total 2 9 8 2_4F" xfId="24582"/>
    <cellStyle name="Total 2 9 8 3" xfId="4031"/>
    <cellStyle name="Total 2 9 8 3 2" xfId="12233"/>
    <cellStyle name="Total 2 9 8 3_4F" xfId="24583"/>
    <cellStyle name="Total 2 9 8 4" xfId="10609"/>
    <cellStyle name="Total 2 9 8_4F" xfId="24581"/>
    <cellStyle name="Total 2 9 9" xfId="1226"/>
    <cellStyle name="Total 2 9 9 2" xfId="2891"/>
    <cellStyle name="Total 2 9 9 2 2" xfId="9233"/>
    <cellStyle name="Total 2 9 9 2 3" xfId="7168"/>
    <cellStyle name="Total 2 9 9 2_4F" xfId="24585"/>
    <cellStyle name="Total 2 9 9 3" xfId="4281"/>
    <cellStyle name="Total 2 9 9 3 2" xfId="7444"/>
    <cellStyle name="Total 2 9 9 3_4F" xfId="24586"/>
    <cellStyle name="Total 2 9 9 4" xfId="11675"/>
    <cellStyle name="Total 2 9 9_4F" xfId="24584"/>
    <cellStyle name="Total 2 9_4F" xfId="24493"/>
    <cellStyle name="Total 2_4F" xfId="23695"/>
    <cellStyle name="Total 3" xfId="192"/>
    <cellStyle name="Total 3 10" xfId="24588"/>
    <cellStyle name="Total 3 11" xfId="24589"/>
    <cellStyle name="Total 3 12" xfId="24590"/>
    <cellStyle name="Total 3 13" xfId="24591"/>
    <cellStyle name="Total 3 14" xfId="24592"/>
    <cellStyle name="Total 3 2" xfId="24593"/>
    <cellStyle name="Total 3 2 10" xfId="24594"/>
    <cellStyle name="Total 3 2 2" xfId="24595"/>
    <cellStyle name="Total 3 2 3" xfId="24596"/>
    <cellStyle name="Total 3 2 4" xfId="24597"/>
    <cellStyle name="Total 3 2 5" xfId="24598"/>
    <cellStyle name="Total 3 2 6" xfId="24599"/>
    <cellStyle name="Total 3 2 7" xfId="24600"/>
    <cellStyle name="Total 3 2 8" xfId="24601"/>
    <cellStyle name="Total 3 2 9" xfId="24602"/>
    <cellStyle name="Total 3 3" xfId="24603"/>
    <cellStyle name="Total 3 3 10" xfId="24604"/>
    <cellStyle name="Total 3 3 2" xfId="24605"/>
    <cellStyle name="Total 3 3 3" xfId="24606"/>
    <cellStyle name="Total 3 3 4" xfId="24607"/>
    <cellStyle name="Total 3 3 5" xfId="24608"/>
    <cellStyle name="Total 3 3 6" xfId="24609"/>
    <cellStyle name="Total 3 3 7" xfId="24610"/>
    <cellStyle name="Total 3 3 8" xfId="24611"/>
    <cellStyle name="Total 3 3 9" xfId="24612"/>
    <cellStyle name="Total 3 4" xfId="24613"/>
    <cellStyle name="Total 3 5" xfId="24614"/>
    <cellStyle name="Total 3 6" xfId="24615"/>
    <cellStyle name="Total 3 7" xfId="24616"/>
    <cellStyle name="Total 3 8" xfId="24617"/>
    <cellStyle name="Total 3 9" xfId="24618"/>
    <cellStyle name="Total 3_4F" xfId="24587"/>
    <cellStyle name="Total 4" xfId="193"/>
    <cellStyle name="Total 4 10" xfId="24620"/>
    <cellStyle name="Total 4 11" xfId="24621"/>
    <cellStyle name="Total 4 12" xfId="24622"/>
    <cellStyle name="Total 4 13" xfId="24623"/>
    <cellStyle name="Total 4 14" xfId="24624"/>
    <cellStyle name="Total 4 2" xfId="24625"/>
    <cellStyle name="Total 4 2 10" xfId="24626"/>
    <cellStyle name="Total 4 2 2" xfId="24627"/>
    <cellStyle name="Total 4 2 3" xfId="24628"/>
    <cellStyle name="Total 4 2 4" xfId="24629"/>
    <cellStyle name="Total 4 2 5" xfId="24630"/>
    <cellStyle name="Total 4 2 6" xfId="24631"/>
    <cellStyle name="Total 4 2 7" xfId="24632"/>
    <cellStyle name="Total 4 2 8" xfId="24633"/>
    <cellStyle name="Total 4 2 9" xfId="24634"/>
    <cellStyle name="Total 4 3" xfId="24635"/>
    <cellStyle name="Total 4 3 10" xfId="24636"/>
    <cellStyle name="Total 4 3 2" xfId="24637"/>
    <cellStyle name="Total 4 3 3" xfId="24638"/>
    <cellStyle name="Total 4 3 4" xfId="24639"/>
    <cellStyle name="Total 4 3 5" xfId="24640"/>
    <cellStyle name="Total 4 3 6" xfId="24641"/>
    <cellStyle name="Total 4 3 7" xfId="24642"/>
    <cellStyle name="Total 4 3 8" xfId="24643"/>
    <cellStyle name="Total 4 3 9" xfId="24644"/>
    <cellStyle name="Total 4 4" xfId="24645"/>
    <cellStyle name="Total 4 5" xfId="24646"/>
    <cellStyle name="Total 4 6" xfId="24647"/>
    <cellStyle name="Total 4 7" xfId="24648"/>
    <cellStyle name="Total 4 8" xfId="24649"/>
    <cellStyle name="Total 4 9" xfId="24650"/>
    <cellStyle name="Total 4_4F" xfId="24619"/>
    <cellStyle name="Total 5" xfId="194"/>
    <cellStyle name="Total 5 10" xfId="24652"/>
    <cellStyle name="Total 5 11" xfId="24653"/>
    <cellStyle name="Total 5 12" xfId="24654"/>
    <cellStyle name="Total 5 13" xfId="24655"/>
    <cellStyle name="Total 5 14" xfId="24656"/>
    <cellStyle name="Total 5 2" xfId="24657"/>
    <cellStyle name="Total 5 2 10" xfId="24658"/>
    <cellStyle name="Total 5 2 2" xfId="24659"/>
    <cellStyle name="Total 5 2 3" xfId="24660"/>
    <cellStyle name="Total 5 2 4" xfId="24661"/>
    <cellStyle name="Total 5 2 5" xfId="24662"/>
    <cellStyle name="Total 5 2 6" xfId="24663"/>
    <cellStyle name="Total 5 2 7" xfId="24664"/>
    <cellStyle name="Total 5 2 8" xfId="24665"/>
    <cellStyle name="Total 5 2 9" xfId="24666"/>
    <cellStyle name="Total 5 3" xfId="24667"/>
    <cellStyle name="Total 5 3 10" xfId="24668"/>
    <cellStyle name="Total 5 3 2" xfId="24669"/>
    <cellStyle name="Total 5 3 3" xfId="24670"/>
    <cellStyle name="Total 5 3 4" xfId="24671"/>
    <cellStyle name="Total 5 3 5" xfId="24672"/>
    <cellStyle name="Total 5 3 6" xfId="24673"/>
    <cellStyle name="Total 5 3 7" xfId="24674"/>
    <cellStyle name="Total 5 3 8" xfId="24675"/>
    <cellStyle name="Total 5 3 9" xfId="24676"/>
    <cellStyle name="Total 5 4" xfId="24677"/>
    <cellStyle name="Total 5 5" xfId="24678"/>
    <cellStyle name="Total 5 6" xfId="24679"/>
    <cellStyle name="Total 5 7" xfId="24680"/>
    <cellStyle name="Total 5 8" xfId="24681"/>
    <cellStyle name="Total 5 9" xfId="24682"/>
    <cellStyle name="Total 5_4F" xfId="24651"/>
    <cellStyle name="Total 6" xfId="195"/>
    <cellStyle name="Total 6 10" xfId="24684"/>
    <cellStyle name="Total 6 11" xfId="24685"/>
    <cellStyle name="Total 6 12" xfId="24686"/>
    <cellStyle name="Total 6 13" xfId="24687"/>
    <cellStyle name="Total 6 14" xfId="24688"/>
    <cellStyle name="Total 6 2" xfId="24689"/>
    <cellStyle name="Total 6 2 10" xfId="24690"/>
    <cellStyle name="Total 6 2 2" xfId="24691"/>
    <cellStyle name="Total 6 2 3" xfId="24692"/>
    <cellStyle name="Total 6 2 4" xfId="24693"/>
    <cellStyle name="Total 6 2 5" xfId="24694"/>
    <cellStyle name="Total 6 2 6" xfId="24695"/>
    <cellStyle name="Total 6 2 7" xfId="24696"/>
    <cellStyle name="Total 6 2 8" xfId="24697"/>
    <cellStyle name="Total 6 2 9" xfId="24698"/>
    <cellStyle name="Total 6 3" xfId="24699"/>
    <cellStyle name="Total 6 3 10" xfId="24700"/>
    <cellStyle name="Total 6 3 2" xfId="24701"/>
    <cellStyle name="Total 6 3 3" xfId="24702"/>
    <cellStyle name="Total 6 3 4" xfId="24703"/>
    <cellStyle name="Total 6 3 5" xfId="24704"/>
    <cellStyle name="Total 6 3 6" xfId="24705"/>
    <cellStyle name="Total 6 3 7" xfId="24706"/>
    <cellStyle name="Total 6 3 8" xfId="24707"/>
    <cellStyle name="Total 6 3 9" xfId="24708"/>
    <cellStyle name="Total 6 4" xfId="24709"/>
    <cellStyle name="Total 6 5" xfId="24710"/>
    <cellStyle name="Total 6 6" xfId="24711"/>
    <cellStyle name="Total 6 7" xfId="24712"/>
    <cellStyle name="Total 6 8" xfId="24713"/>
    <cellStyle name="Total 6 9" xfId="24714"/>
    <cellStyle name="Total 6_4F" xfId="24683"/>
    <cellStyle name="Total 7" xfId="196"/>
    <cellStyle name="Total 7 10" xfId="24716"/>
    <cellStyle name="Total 7 11" xfId="24717"/>
    <cellStyle name="Total 7 12" xfId="24718"/>
    <cellStyle name="Total 7 13" xfId="24719"/>
    <cellStyle name="Total 7 14" xfId="24720"/>
    <cellStyle name="Total 7 2" xfId="24721"/>
    <cellStyle name="Total 7 2 10" xfId="24722"/>
    <cellStyle name="Total 7 2 2" xfId="24723"/>
    <cellStyle name="Total 7 2 3" xfId="24724"/>
    <cellStyle name="Total 7 2 4" xfId="24725"/>
    <cellStyle name="Total 7 2 5" xfId="24726"/>
    <cellStyle name="Total 7 2 6" xfId="24727"/>
    <cellStyle name="Total 7 2 7" xfId="24728"/>
    <cellStyle name="Total 7 2 8" xfId="24729"/>
    <cellStyle name="Total 7 2 9" xfId="24730"/>
    <cellStyle name="Total 7 3" xfId="24731"/>
    <cellStyle name="Total 7 3 10" xfId="24732"/>
    <cellStyle name="Total 7 3 2" xfId="24733"/>
    <cellStyle name="Total 7 3 3" xfId="24734"/>
    <cellStyle name="Total 7 3 4" xfId="24735"/>
    <cellStyle name="Total 7 3 5" xfId="24736"/>
    <cellStyle name="Total 7 3 6" xfId="24737"/>
    <cellStyle name="Total 7 3 7" xfId="24738"/>
    <cellStyle name="Total 7 3 8" xfId="24739"/>
    <cellStyle name="Total 7 3 9" xfId="24740"/>
    <cellStyle name="Total 7 4" xfId="24741"/>
    <cellStyle name="Total 7 5" xfId="24742"/>
    <cellStyle name="Total 7 6" xfId="24743"/>
    <cellStyle name="Total 7 7" xfId="24744"/>
    <cellStyle name="Total 7 8" xfId="24745"/>
    <cellStyle name="Total 7 9" xfId="24746"/>
    <cellStyle name="Total 7_4F" xfId="24715"/>
    <cellStyle name="Total 8" xfId="197"/>
    <cellStyle name="Total 8 10" xfId="24748"/>
    <cellStyle name="Total 8 11" xfId="24749"/>
    <cellStyle name="Total 8 12" xfId="24750"/>
    <cellStyle name="Total 8 13" xfId="24751"/>
    <cellStyle name="Total 8 14" xfId="24752"/>
    <cellStyle name="Total 8 2" xfId="24753"/>
    <cellStyle name="Total 8 2 10" xfId="24754"/>
    <cellStyle name="Total 8 2 2" xfId="24755"/>
    <cellStyle name="Total 8 2 3" xfId="24756"/>
    <cellStyle name="Total 8 2 4" xfId="24757"/>
    <cellStyle name="Total 8 2 5" xfId="24758"/>
    <cellStyle name="Total 8 2 6" xfId="24759"/>
    <cellStyle name="Total 8 2 7" xfId="24760"/>
    <cellStyle name="Total 8 2 8" xfId="24761"/>
    <cellStyle name="Total 8 2 9" xfId="24762"/>
    <cellStyle name="Total 8 3" xfId="24763"/>
    <cellStyle name="Total 8 3 10" xfId="24764"/>
    <cellStyle name="Total 8 3 2" xfId="24765"/>
    <cellStyle name="Total 8 3 3" xfId="24766"/>
    <cellStyle name="Total 8 3 4" xfId="24767"/>
    <cellStyle name="Total 8 3 5" xfId="24768"/>
    <cellStyle name="Total 8 3 6" xfId="24769"/>
    <cellStyle name="Total 8 3 7" xfId="24770"/>
    <cellStyle name="Total 8 3 8" xfId="24771"/>
    <cellStyle name="Total 8 3 9" xfId="24772"/>
    <cellStyle name="Total 8 4" xfId="24773"/>
    <cellStyle name="Total 8 5" xfId="24774"/>
    <cellStyle name="Total 8 6" xfId="24775"/>
    <cellStyle name="Total 8 7" xfId="24776"/>
    <cellStyle name="Total 8 8" xfId="24777"/>
    <cellStyle name="Total 8 9" xfId="24778"/>
    <cellStyle name="Total 8_4F" xfId="24747"/>
    <cellStyle name="Total 9" xfId="198"/>
    <cellStyle name="Total 9 10" xfId="24780"/>
    <cellStyle name="Total 9 11" xfId="24781"/>
    <cellStyle name="Total 9 12" xfId="24782"/>
    <cellStyle name="Total 9 13" xfId="24783"/>
    <cellStyle name="Total 9 14" xfId="24784"/>
    <cellStyle name="Total 9 2" xfId="24785"/>
    <cellStyle name="Total 9 2 10" xfId="24786"/>
    <cellStyle name="Total 9 2 2" xfId="24787"/>
    <cellStyle name="Total 9 2 3" xfId="24788"/>
    <cellStyle name="Total 9 2 4" xfId="24789"/>
    <cellStyle name="Total 9 2 5" xfId="24790"/>
    <cellStyle name="Total 9 2 6" xfId="24791"/>
    <cellStyle name="Total 9 2 7" xfId="24792"/>
    <cellStyle name="Total 9 2 8" xfId="24793"/>
    <cellStyle name="Total 9 2 9" xfId="24794"/>
    <cellStyle name="Total 9 3" xfId="24795"/>
    <cellStyle name="Total 9 3 10" xfId="24796"/>
    <cellStyle name="Total 9 3 2" xfId="24797"/>
    <cellStyle name="Total 9 3 3" xfId="24798"/>
    <cellStyle name="Total 9 3 4" xfId="24799"/>
    <cellStyle name="Total 9 3 5" xfId="24800"/>
    <cellStyle name="Total 9 3 6" xfId="24801"/>
    <cellStyle name="Total 9 3 7" xfId="24802"/>
    <cellStyle name="Total 9 3 8" xfId="24803"/>
    <cellStyle name="Total 9 3 9" xfId="24804"/>
    <cellStyle name="Total 9 4" xfId="24805"/>
    <cellStyle name="Total 9 5" xfId="24806"/>
    <cellStyle name="Total 9 6" xfId="24807"/>
    <cellStyle name="Total 9 7" xfId="24808"/>
    <cellStyle name="Total 9 8" xfId="24809"/>
    <cellStyle name="Total 9 9" xfId="24810"/>
    <cellStyle name="Total 9_4F" xfId="24779"/>
    <cellStyle name="Validation error" xfId="7"/>
    <cellStyle name="Warning Text 2" xfId="260"/>
    <cellStyle name="white_text_on_blue" xfId="199"/>
    <cellStyle name="year_formats_pink" xfId="200"/>
  </cellStyles>
  <dxfs count="234">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font>
        <color theme="0"/>
      </font>
      <fill>
        <patternFill>
          <bgColor theme="0"/>
        </patternFill>
      </fill>
    </dxf>
    <dxf>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78C9"/>
      <color rgb="FFF2BFE0"/>
      <color rgb="FFBFDDF1"/>
      <color rgb="FFFCEABF"/>
      <color rgb="FF857362"/>
      <color rgb="FFB8CA7F"/>
      <color rgb="FF7F99BC"/>
      <color rgb="FF003479"/>
      <color rgb="FF719500"/>
      <color rgb="FFE0DCD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6</xdr:col>
      <xdr:colOff>0</xdr:colOff>
      <xdr:row>52</xdr:row>
      <xdr:rowOff>0</xdr:rowOff>
    </xdr:to>
    <xdr:sp macro="" textlink="">
      <xdr:nvSpPr>
        <xdr:cNvPr id="2" name="TextBox 1"/>
        <xdr:cNvSpPr txBox="1"/>
      </xdr:nvSpPr>
      <xdr:spPr>
        <a:xfrm>
          <a:off x="129540" y="9265920"/>
          <a:ext cx="6705600" cy="38100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mn-lt"/>
              <a:ea typeface="+mn-ea"/>
              <a:cs typeface="+mn-cs"/>
            </a:rPr>
            <a:t>We</a:t>
          </a:r>
          <a:r>
            <a:rPr lang="en-GB" sz="900" b="0" i="0" u="none" strike="noStrike" baseline="0">
              <a:solidFill>
                <a:schemeClr val="dk1"/>
              </a:solidFill>
              <a:effectLst/>
              <a:latin typeface="+mn-lt"/>
              <a:ea typeface="+mn-ea"/>
              <a:cs typeface="+mn-cs"/>
            </a:rPr>
            <a:t> are asking companies to report this suite of financial metrics to enable us to  monitor the finanical stability of the water and wastewater companies in England and Wales and to provide us with enhanced visibility of  company financing and capital structures.</a:t>
          </a:r>
        </a:p>
        <a:p>
          <a:endParaRPr lang="en-GB" sz="900" b="0" i="0" u="none" strike="noStrike">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53</xdr:row>
      <xdr:rowOff>0</xdr:rowOff>
    </xdr:from>
    <xdr:to>
      <xdr:col>15</xdr:col>
      <xdr:colOff>0</xdr:colOff>
      <xdr:row>54</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ofwat.gov.uk/wp-content/uploads/2016/08/prs_web20161031regrep309.pdf" TargetMode="External"/><Relationship Id="rId2" Type="http://schemas.openxmlformats.org/officeDocument/2006/relationships/hyperlink" Target="http://www.ofwat.gov.uk/wp-content/uploads/2016/10/prs_in1609RAG1617.pdf" TargetMode="External"/><Relationship Id="rId1" Type="http://schemas.openxmlformats.org/officeDocument/2006/relationships/hyperlink" Target="mailto:FinanceAndGovernance@ofwat.gsi.gov.uk?subject=2016%20Annual%20performance%20report"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www.ofwat.gov.uk/wp-content/uploads/2016/08/prs_web20161031regrep406.pdf" TargetMode="Externa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ofwat.gov.uk/regulated-companies/price-review/price-review-2014/final-determination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40"/>
  <sheetViews>
    <sheetView showGridLines="0" zoomScale="85" zoomScaleNormal="85" workbookViewId="0">
      <selection sqref="A1:C1"/>
    </sheetView>
  </sheetViews>
  <sheetFormatPr defaultColWidth="0" defaultRowHeight="14.25" zeroHeight="1"/>
  <cols>
    <col min="1" max="1" width="1.625" style="891" customWidth="1"/>
    <col min="2" max="2" width="10.625" style="891" bestFit="1" customWidth="1"/>
    <col min="3" max="3" width="107.125" style="891" customWidth="1"/>
    <col min="4" max="4" width="3.125" style="890" customWidth="1"/>
    <col min="5" max="5" width="11.75" style="891" hidden="1" customWidth="1"/>
    <col min="6" max="6" width="11.75" style="890" hidden="1" customWidth="1"/>
    <col min="7" max="7" width="3.125" style="890" hidden="1" customWidth="1"/>
    <col min="8" max="16384" width="0" style="890" hidden="1"/>
  </cols>
  <sheetData>
    <row r="1" spans="1:16384" ht="20.25">
      <c r="A1" s="966" t="s">
        <v>4739</v>
      </c>
      <c r="B1" s="967"/>
      <c r="C1" s="967"/>
      <c r="D1" s="922"/>
      <c r="E1" s="922"/>
      <c r="F1" s="922"/>
    </row>
    <row r="2" spans="1:16384"/>
    <row r="3" spans="1:16384">
      <c r="B3" s="958" t="s">
        <v>4740</v>
      </c>
      <c r="C3" s="958"/>
    </row>
    <row r="4" spans="1:16384">
      <c r="B4" s="892"/>
      <c r="C4" s="892"/>
    </row>
    <row r="5" spans="1:16384">
      <c r="B5" s="958" t="s">
        <v>4761</v>
      </c>
      <c r="C5" s="958"/>
    </row>
    <row r="6" spans="1:16384" ht="15" thickBot="1"/>
    <row r="7" spans="1:16384" ht="15" thickBot="1">
      <c r="B7" s="893" t="s">
        <v>4741</v>
      </c>
      <c r="C7" s="894" t="s">
        <v>4742</v>
      </c>
      <c r="E7" s="893" t="s">
        <v>4743</v>
      </c>
      <c r="F7" s="893" t="s">
        <v>4744</v>
      </c>
    </row>
    <row r="8" spans="1:16384" s="891" customFormat="1" ht="60">
      <c r="B8" s="959">
        <v>42826</v>
      </c>
      <c r="C8" s="901" t="s">
        <v>4760</v>
      </c>
      <c r="D8" s="890"/>
      <c r="E8" s="912" t="s">
        <v>4745</v>
      </c>
      <c r="F8" s="901" t="s">
        <v>4771</v>
      </c>
      <c r="G8" s="890"/>
      <c r="H8" s="890"/>
      <c r="I8" s="890"/>
      <c r="J8" s="890"/>
      <c r="K8" s="890"/>
      <c r="L8" s="890"/>
      <c r="M8" s="890"/>
      <c r="N8" s="890"/>
      <c r="O8" s="890"/>
      <c r="P8" s="890"/>
      <c r="Q8" s="890"/>
      <c r="R8" s="890"/>
      <c r="S8" s="890"/>
      <c r="T8" s="890"/>
      <c r="U8" s="890"/>
      <c r="V8" s="890"/>
      <c r="W8" s="890"/>
      <c r="X8" s="890"/>
      <c r="Y8" s="890"/>
      <c r="Z8" s="890"/>
      <c r="AA8" s="890"/>
      <c r="AB8" s="890"/>
      <c r="AC8" s="890"/>
      <c r="AD8" s="890"/>
      <c r="AE8" s="890"/>
      <c r="AF8" s="890"/>
      <c r="AG8" s="890"/>
      <c r="AH8" s="890"/>
      <c r="AI8" s="890"/>
      <c r="AJ8" s="890"/>
      <c r="AK8" s="890"/>
      <c r="AL8" s="890"/>
      <c r="AM8" s="890"/>
      <c r="AN8" s="890"/>
      <c r="AO8" s="890"/>
      <c r="AP8" s="890"/>
      <c r="AQ8" s="890"/>
      <c r="AR8" s="890"/>
      <c r="AS8" s="890"/>
      <c r="AT8" s="890"/>
      <c r="AU8" s="890"/>
      <c r="AV8" s="890"/>
      <c r="AW8" s="890"/>
      <c r="AX8" s="890"/>
      <c r="AY8" s="890"/>
      <c r="AZ8" s="890"/>
      <c r="BA8" s="890"/>
      <c r="BB8" s="890"/>
      <c r="BC8" s="890"/>
      <c r="BD8" s="890"/>
      <c r="BE8" s="890"/>
      <c r="BF8" s="890"/>
      <c r="BG8" s="890"/>
      <c r="BH8" s="890"/>
      <c r="BI8" s="890"/>
      <c r="BJ8" s="890"/>
      <c r="BK8" s="890"/>
      <c r="BL8" s="890"/>
      <c r="BM8" s="890"/>
      <c r="BN8" s="890"/>
      <c r="BO8" s="890"/>
      <c r="BP8" s="890"/>
      <c r="BQ8" s="890"/>
      <c r="BR8" s="890"/>
      <c r="BS8" s="890"/>
      <c r="BT8" s="890"/>
      <c r="BU8" s="890"/>
      <c r="BV8" s="890"/>
      <c r="BW8" s="890"/>
      <c r="BX8" s="890"/>
      <c r="BY8" s="890"/>
      <c r="BZ8" s="890"/>
      <c r="CA8" s="890"/>
      <c r="CB8" s="890"/>
      <c r="CC8" s="890"/>
      <c r="CD8" s="890"/>
      <c r="CE8" s="890"/>
      <c r="CF8" s="890"/>
      <c r="CG8" s="890"/>
      <c r="CH8" s="890"/>
      <c r="CI8" s="890"/>
      <c r="CJ8" s="890"/>
      <c r="CK8" s="890"/>
      <c r="CL8" s="890"/>
      <c r="CM8" s="890"/>
      <c r="CN8" s="890"/>
      <c r="CO8" s="890"/>
      <c r="CP8" s="890"/>
      <c r="CQ8" s="890"/>
      <c r="CR8" s="890"/>
      <c r="CS8" s="890"/>
      <c r="CT8" s="890"/>
      <c r="CU8" s="890"/>
      <c r="CV8" s="890"/>
      <c r="CW8" s="890"/>
      <c r="CX8" s="890"/>
      <c r="CY8" s="890"/>
      <c r="CZ8" s="890"/>
      <c r="DA8" s="890"/>
      <c r="DB8" s="890"/>
      <c r="DC8" s="890"/>
      <c r="DD8" s="890"/>
      <c r="DE8" s="890"/>
      <c r="DF8" s="890"/>
      <c r="DG8" s="890"/>
      <c r="DH8" s="890"/>
      <c r="DI8" s="890"/>
      <c r="DJ8" s="890"/>
      <c r="DK8" s="890"/>
      <c r="DL8" s="890"/>
      <c r="DM8" s="890"/>
      <c r="DN8" s="890"/>
      <c r="DO8" s="890"/>
      <c r="DP8" s="890"/>
      <c r="DQ8" s="890"/>
      <c r="DR8" s="890"/>
      <c r="DS8" s="890"/>
      <c r="DT8" s="890"/>
      <c r="DU8" s="890"/>
      <c r="DV8" s="890"/>
      <c r="DW8" s="890"/>
      <c r="DX8" s="890"/>
      <c r="DY8" s="890"/>
      <c r="DZ8" s="890"/>
      <c r="EA8" s="890"/>
      <c r="EB8" s="890"/>
      <c r="EC8" s="890"/>
      <c r="ED8" s="890"/>
      <c r="EE8" s="890"/>
      <c r="EF8" s="890"/>
      <c r="EG8" s="890"/>
      <c r="EH8" s="890"/>
      <c r="EI8" s="890"/>
      <c r="EJ8" s="890"/>
      <c r="EK8" s="890"/>
      <c r="EL8" s="890"/>
      <c r="EM8" s="890"/>
      <c r="EN8" s="890"/>
      <c r="EO8" s="890"/>
      <c r="EP8" s="890"/>
      <c r="EQ8" s="890"/>
      <c r="ER8" s="890"/>
      <c r="ES8" s="890"/>
      <c r="ET8" s="890"/>
      <c r="EU8" s="890"/>
      <c r="EV8" s="890"/>
      <c r="EW8" s="890"/>
      <c r="EX8" s="890"/>
      <c r="EY8" s="890"/>
      <c r="EZ8" s="890"/>
      <c r="FA8" s="890"/>
      <c r="FB8" s="890"/>
      <c r="FC8" s="890"/>
      <c r="FD8" s="890"/>
      <c r="FE8" s="890"/>
      <c r="FF8" s="890"/>
      <c r="FG8" s="890"/>
      <c r="FH8" s="890"/>
      <c r="FI8" s="890"/>
      <c r="FJ8" s="890"/>
      <c r="FK8" s="890"/>
      <c r="FL8" s="890"/>
      <c r="FM8" s="890"/>
      <c r="FN8" s="890"/>
      <c r="FO8" s="890"/>
      <c r="FP8" s="890"/>
      <c r="FQ8" s="890"/>
      <c r="FR8" s="890"/>
      <c r="FS8" s="890"/>
      <c r="FT8" s="890"/>
      <c r="FU8" s="890"/>
      <c r="FV8" s="890"/>
      <c r="FW8" s="890"/>
      <c r="FX8" s="890"/>
      <c r="FY8" s="890"/>
      <c r="FZ8" s="890"/>
      <c r="GA8" s="890"/>
      <c r="GB8" s="890"/>
      <c r="GC8" s="890"/>
      <c r="GD8" s="890"/>
      <c r="GE8" s="890"/>
      <c r="GF8" s="890"/>
      <c r="GG8" s="890"/>
      <c r="GH8" s="890"/>
      <c r="GI8" s="890"/>
      <c r="GJ8" s="890"/>
      <c r="GK8" s="890"/>
      <c r="GL8" s="890"/>
      <c r="GM8" s="890"/>
      <c r="GN8" s="890"/>
      <c r="GO8" s="890"/>
      <c r="GP8" s="890"/>
      <c r="GQ8" s="890"/>
      <c r="GR8" s="890"/>
      <c r="GS8" s="890"/>
      <c r="GT8" s="890"/>
      <c r="GU8" s="890"/>
      <c r="GV8" s="890"/>
      <c r="GW8" s="890"/>
      <c r="GX8" s="890"/>
      <c r="GY8" s="890"/>
      <c r="GZ8" s="890"/>
      <c r="HA8" s="890"/>
      <c r="HB8" s="890"/>
      <c r="HC8" s="890"/>
      <c r="HD8" s="890"/>
      <c r="HE8" s="890"/>
      <c r="HF8" s="890"/>
      <c r="HG8" s="890"/>
      <c r="HH8" s="890"/>
      <c r="HI8" s="890"/>
      <c r="HJ8" s="890"/>
      <c r="HK8" s="890"/>
      <c r="HL8" s="890"/>
      <c r="HM8" s="890"/>
      <c r="HN8" s="890"/>
      <c r="HO8" s="890"/>
      <c r="HP8" s="890"/>
      <c r="HQ8" s="890"/>
      <c r="HR8" s="890"/>
      <c r="HS8" s="890"/>
      <c r="HT8" s="890"/>
      <c r="HU8" s="890"/>
      <c r="HV8" s="890"/>
      <c r="HW8" s="890"/>
      <c r="HX8" s="890"/>
      <c r="HY8" s="890"/>
      <c r="HZ8" s="890"/>
      <c r="IA8" s="890"/>
      <c r="IB8" s="890"/>
      <c r="IC8" s="890"/>
      <c r="ID8" s="890"/>
      <c r="IE8" s="890"/>
      <c r="IF8" s="890"/>
      <c r="IG8" s="890"/>
      <c r="IH8" s="890"/>
      <c r="II8" s="890"/>
      <c r="IJ8" s="890"/>
      <c r="IK8" s="890"/>
      <c r="IL8" s="890"/>
      <c r="IM8" s="890"/>
      <c r="IN8" s="890"/>
      <c r="IO8" s="890"/>
      <c r="IP8" s="890"/>
      <c r="IQ8" s="890"/>
      <c r="IR8" s="890"/>
      <c r="IS8" s="890"/>
      <c r="IT8" s="890"/>
      <c r="IU8" s="890"/>
      <c r="IV8" s="890"/>
      <c r="IW8" s="890"/>
      <c r="IX8" s="890"/>
      <c r="IY8" s="890"/>
      <c r="IZ8" s="890"/>
      <c r="JA8" s="890"/>
      <c r="JB8" s="890"/>
      <c r="JC8" s="890"/>
      <c r="JD8" s="890"/>
      <c r="JE8" s="890"/>
      <c r="JF8" s="890"/>
      <c r="JG8" s="890"/>
      <c r="JH8" s="890"/>
      <c r="JI8" s="890"/>
      <c r="JJ8" s="890"/>
      <c r="JK8" s="890"/>
      <c r="JL8" s="890"/>
      <c r="JM8" s="890"/>
      <c r="JN8" s="890"/>
      <c r="JO8" s="890"/>
      <c r="JP8" s="890"/>
      <c r="JQ8" s="890"/>
      <c r="JR8" s="890"/>
      <c r="JS8" s="890"/>
      <c r="JT8" s="890"/>
      <c r="JU8" s="890"/>
      <c r="JV8" s="890"/>
      <c r="JW8" s="890"/>
      <c r="JX8" s="890"/>
      <c r="JY8" s="890"/>
      <c r="JZ8" s="890"/>
      <c r="KA8" s="890"/>
      <c r="KB8" s="890"/>
      <c r="KC8" s="890"/>
      <c r="KD8" s="890"/>
      <c r="KE8" s="890"/>
      <c r="KF8" s="890"/>
      <c r="KG8" s="890"/>
      <c r="KH8" s="890"/>
      <c r="KI8" s="890"/>
      <c r="KJ8" s="890"/>
      <c r="KK8" s="890"/>
      <c r="KL8" s="890"/>
      <c r="KM8" s="890"/>
      <c r="KN8" s="890"/>
      <c r="KO8" s="890"/>
      <c r="KP8" s="890"/>
      <c r="KQ8" s="890"/>
      <c r="KR8" s="890"/>
      <c r="KS8" s="890"/>
      <c r="KT8" s="890"/>
      <c r="KU8" s="890"/>
      <c r="KV8" s="890"/>
      <c r="KW8" s="890"/>
      <c r="KX8" s="890"/>
      <c r="KY8" s="890"/>
      <c r="KZ8" s="890"/>
      <c r="LA8" s="890"/>
      <c r="LB8" s="890"/>
      <c r="LC8" s="890"/>
      <c r="LD8" s="890"/>
      <c r="LE8" s="890"/>
      <c r="LF8" s="890"/>
      <c r="LG8" s="890"/>
      <c r="LH8" s="890"/>
      <c r="LI8" s="890"/>
      <c r="LJ8" s="890"/>
      <c r="LK8" s="890"/>
      <c r="LL8" s="890"/>
      <c r="LM8" s="890"/>
      <c r="LN8" s="890"/>
      <c r="LO8" s="890"/>
      <c r="LP8" s="890"/>
      <c r="LQ8" s="890"/>
      <c r="LR8" s="890"/>
      <c r="LS8" s="890"/>
      <c r="LT8" s="890"/>
      <c r="LU8" s="890"/>
      <c r="LV8" s="890"/>
      <c r="LW8" s="890"/>
      <c r="LX8" s="890"/>
      <c r="LY8" s="890"/>
      <c r="LZ8" s="890"/>
      <c r="MA8" s="890"/>
      <c r="MB8" s="890"/>
      <c r="MC8" s="890"/>
      <c r="MD8" s="890"/>
      <c r="ME8" s="890"/>
      <c r="MF8" s="890"/>
      <c r="MG8" s="890"/>
      <c r="MH8" s="890"/>
      <c r="MI8" s="890"/>
      <c r="MJ8" s="890"/>
      <c r="MK8" s="890"/>
      <c r="ML8" s="890"/>
      <c r="MM8" s="890"/>
      <c r="MN8" s="890"/>
      <c r="MO8" s="890"/>
      <c r="MP8" s="890"/>
      <c r="MQ8" s="890"/>
      <c r="MR8" s="890"/>
      <c r="MS8" s="890"/>
      <c r="MT8" s="890"/>
      <c r="MU8" s="890"/>
      <c r="MV8" s="890"/>
      <c r="MW8" s="890"/>
      <c r="MX8" s="890"/>
      <c r="MY8" s="890"/>
      <c r="MZ8" s="890"/>
      <c r="NA8" s="890"/>
      <c r="NB8" s="890"/>
      <c r="NC8" s="890"/>
      <c r="ND8" s="890"/>
      <c r="NE8" s="890"/>
      <c r="NF8" s="890"/>
      <c r="NG8" s="890"/>
      <c r="NH8" s="890"/>
      <c r="NI8" s="890"/>
      <c r="NJ8" s="890"/>
      <c r="NK8" s="890"/>
      <c r="NL8" s="890"/>
      <c r="NM8" s="890"/>
      <c r="NN8" s="890"/>
      <c r="NO8" s="890"/>
      <c r="NP8" s="890"/>
      <c r="NQ8" s="890"/>
      <c r="NR8" s="890"/>
      <c r="NS8" s="890"/>
      <c r="NT8" s="890"/>
      <c r="NU8" s="890"/>
      <c r="NV8" s="890"/>
      <c r="NW8" s="890"/>
      <c r="NX8" s="890"/>
      <c r="NY8" s="890"/>
      <c r="NZ8" s="890"/>
      <c r="OA8" s="890"/>
      <c r="OB8" s="890"/>
      <c r="OC8" s="890"/>
      <c r="OD8" s="890"/>
      <c r="OE8" s="890"/>
      <c r="OF8" s="890"/>
      <c r="OG8" s="890"/>
      <c r="OH8" s="890"/>
      <c r="OI8" s="890"/>
      <c r="OJ8" s="890"/>
      <c r="OK8" s="890"/>
      <c r="OL8" s="890"/>
      <c r="OM8" s="890"/>
      <c r="ON8" s="890"/>
      <c r="OO8" s="890"/>
      <c r="OP8" s="890"/>
      <c r="OQ8" s="890"/>
      <c r="OR8" s="890"/>
      <c r="OS8" s="890"/>
      <c r="OT8" s="890"/>
      <c r="OU8" s="890"/>
      <c r="OV8" s="890"/>
      <c r="OW8" s="890"/>
      <c r="OX8" s="890"/>
      <c r="OY8" s="890"/>
      <c r="OZ8" s="890"/>
      <c r="PA8" s="890"/>
      <c r="PB8" s="890"/>
      <c r="PC8" s="890"/>
      <c r="PD8" s="890"/>
      <c r="PE8" s="890"/>
      <c r="PF8" s="890"/>
      <c r="PG8" s="890"/>
      <c r="PH8" s="890"/>
      <c r="PI8" s="890"/>
      <c r="PJ8" s="890"/>
      <c r="PK8" s="890"/>
      <c r="PL8" s="890"/>
      <c r="PM8" s="890"/>
      <c r="PN8" s="890"/>
      <c r="PO8" s="890"/>
      <c r="PP8" s="890"/>
      <c r="PQ8" s="890"/>
      <c r="PR8" s="890"/>
      <c r="PS8" s="890"/>
      <c r="PT8" s="890"/>
      <c r="PU8" s="890"/>
      <c r="PV8" s="890"/>
      <c r="PW8" s="890"/>
      <c r="PX8" s="890"/>
      <c r="PY8" s="890"/>
      <c r="PZ8" s="890"/>
      <c r="QA8" s="890"/>
      <c r="QB8" s="890"/>
      <c r="QC8" s="890"/>
      <c r="QD8" s="890"/>
      <c r="QE8" s="890"/>
      <c r="QF8" s="890"/>
      <c r="QG8" s="890"/>
      <c r="QH8" s="890"/>
      <c r="QI8" s="890"/>
      <c r="QJ8" s="890"/>
      <c r="QK8" s="890"/>
      <c r="QL8" s="890"/>
      <c r="QM8" s="890"/>
      <c r="QN8" s="890"/>
      <c r="QO8" s="890"/>
      <c r="QP8" s="890"/>
      <c r="QQ8" s="890"/>
      <c r="QR8" s="890"/>
      <c r="QS8" s="890"/>
      <c r="QT8" s="890"/>
      <c r="QU8" s="890"/>
      <c r="QV8" s="890"/>
      <c r="QW8" s="890"/>
      <c r="QX8" s="890"/>
      <c r="QY8" s="890"/>
      <c r="QZ8" s="890"/>
      <c r="RA8" s="890"/>
      <c r="RB8" s="890"/>
      <c r="RC8" s="890"/>
      <c r="RD8" s="890"/>
      <c r="RE8" s="890"/>
      <c r="RF8" s="890"/>
      <c r="RG8" s="890"/>
      <c r="RH8" s="890"/>
      <c r="RI8" s="890"/>
      <c r="RJ8" s="890"/>
      <c r="RK8" s="890"/>
      <c r="RL8" s="890"/>
      <c r="RM8" s="890"/>
      <c r="RN8" s="890"/>
      <c r="RO8" s="890"/>
      <c r="RP8" s="890"/>
      <c r="RQ8" s="890"/>
      <c r="RR8" s="890"/>
      <c r="RS8" s="890"/>
      <c r="RT8" s="890"/>
      <c r="RU8" s="890"/>
      <c r="RV8" s="890"/>
      <c r="RW8" s="890"/>
      <c r="RX8" s="890"/>
      <c r="RY8" s="890"/>
      <c r="RZ8" s="890"/>
      <c r="SA8" s="890"/>
      <c r="SB8" s="890"/>
      <c r="SC8" s="890"/>
      <c r="SD8" s="890"/>
      <c r="SE8" s="890"/>
      <c r="SF8" s="890"/>
      <c r="SG8" s="890"/>
      <c r="SH8" s="890"/>
      <c r="SI8" s="890"/>
      <c r="SJ8" s="890"/>
      <c r="SK8" s="890"/>
      <c r="SL8" s="890"/>
      <c r="SM8" s="890"/>
      <c r="SN8" s="890"/>
      <c r="SO8" s="890"/>
      <c r="SP8" s="890"/>
      <c r="SQ8" s="890"/>
      <c r="SR8" s="890"/>
      <c r="SS8" s="890"/>
      <c r="ST8" s="890"/>
      <c r="SU8" s="890"/>
      <c r="SV8" s="890"/>
      <c r="SW8" s="890"/>
      <c r="SX8" s="890"/>
      <c r="SY8" s="890"/>
      <c r="SZ8" s="890"/>
      <c r="TA8" s="890"/>
      <c r="TB8" s="890"/>
      <c r="TC8" s="890"/>
      <c r="TD8" s="890"/>
      <c r="TE8" s="890"/>
      <c r="TF8" s="890"/>
      <c r="TG8" s="890"/>
      <c r="TH8" s="890"/>
      <c r="TI8" s="890"/>
      <c r="TJ8" s="890"/>
      <c r="TK8" s="890"/>
      <c r="TL8" s="890"/>
      <c r="TM8" s="890"/>
      <c r="TN8" s="890"/>
      <c r="TO8" s="890"/>
      <c r="TP8" s="890"/>
      <c r="TQ8" s="890"/>
      <c r="TR8" s="890"/>
      <c r="TS8" s="890"/>
      <c r="TT8" s="890"/>
      <c r="TU8" s="890"/>
      <c r="TV8" s="890"/>
      <c r="TW8" s="890"/>
      <c r="TX8" s="890"/>
      <c r="TY8" s="890"/>
      <c r="TZ8" s="890"/>
      <c r="UA8" s="890"/>
      <c r="UB8" s="890"/>
      <c r="UC8" s="890"/>
      <c r="UD8" s="890"/>
      <c r="UE8" s="890"/>
      <c r="UF8" s="890"/>
      <c r="UG8" s="890"/>
      <c r="UH8" s="890"/>
      <c r="UI8" s="890"/>
      <c r="UJ8" s="890"/>
      <c r="UK8" s="890"/>
      <c r="UL8" s="890"/>
      <c r="UM8" s="890"/>
      <c r="UN8" s="890"/>
      <c r="UO8" s="890"/>
      <c r="UP8" s="890"/>
      <c r="UQ8" s="890"/>
      <c r="UR8" s="890"/>
      <c r="US8" s="890"/>
      <c r="UT8" s="890"/>
      <c r="UU8" s="890"/>
      <c r="UV8" s="890"/>
      <c r="UW8" s="890"/>
      <c r="UX8" s="890"/>
      <c r="UY8" s="890"/>
      <c r="UZ8" s="890"/>
      <c r="VA8" s="890"/>
      <c r="VB8" s="890"/>
      <c r="VC8" s="890"/>
      <c r="VD8" s="890"/>
      <c r="VE8" s="890"/>
      <c r="VF8" s="890"/>
      <c r="VG8" s="890"/>
      <c r="VH8" s="890"/>
      <c r="VI8" s="890"/>
      <c r="VJ8" s="890"/>
      <c r="VK8" s="890"/>
      <c r="VL8" s="890"/>
      <c r="VM8" s="890"/>
      <c r="VN8" s="890"/>
      <c r="VO8" s="890"/>
      <c r="VP8" s="890"/>
      <c r="VQ8" s="890"/>
      <c r="VR8" s="890"/>
      <c r="VS8" s="890"/>
      <c r="VT8" s="890"/>
      <c r="VU8" s="890"/>
      <c r="VV8" s="890"/>
      <c r="VW8" s="890"/>
      <c r="VX8" s="890"/>
      <c r="VY8" s="890"/>
      <c r="VZ8" s="890"/>
      <c r="WA8" s="890"/>
      <c r="WB8" s="890"/>
      <c r="WC8" s="890"/>
      <c r="WD8" s="890"/>
      <c r="WE8" s="890"/>
      <c r="WF8" s="890"/>
      <c r="WG8" s="890"/>
      <c r="WH8" s="890"/>
      <c r="WI8" s="890"/>
      <c r="WJ8" s="890"/>
      <c r="WK8" s="890"/>
      <c r="WL8" s="890"/>
      <c r="WM8" s="890"/>
      <c r="WN8" s="890"/>
      <c r="WO8" s="890"/>
      <c r="WP8" s="890"/>
      <c r="WQ8" s="890"/>
      <c r="WR8" s="890"/>
      <c r="WS8" s="890"/>
      <c r="WT8" s="890"/>
      <c r="WU8" s="890"/>
      <c r="WV8" s="890"/>
      <c r="WW8" s="890"/>
      <c r="WX8" s="890"/>
      <c r="WY8" s="890"/>
      <c r="WZ8" s="890"/>
      <c r="XA8" s="890"/>
      <c r="XB8" s="890"/>
      <c r="XC8" s="890"/>
      <c r="XD8" s="890"/>
      <c r="XE8" s="890"/>
      <c r="XF8" s="890"/>
      <c r="XG8" s="890"/>
      <c r="XH8" s="890"/>
      <c r="XI8" s="890"/>
      <c r="XJ8" s="890"/>
      <c r="XK8" s="890"/>
      <c r="XL8" s="890"/>
      <c r="XM8" s="890"/>
      <c r="XN8" s="890"/>
      <c r="XO8" s="890"/>
      <c r="XP8" s="890"/>
      <c r="XQ8" s="890"/>
      <c r="XR8" s="890"/>
      <c r="XS8" s="890"/>
      <c r="XT8" s="890"/>
      <c r="XU8" s="890"/>
      <c r="XV8" s="890"/>
      <c r="XW8" s="890"/>
      <c r="XX8" s="890"/>
      <c r="XY8" s="890"/>
      <c r="XZ8" s="890"/>
      <c r="YA8" s="890"/>
      <c r="YB8" s="890"/>
      <c r="YC8" s="890"/>
      <c r="YD8" s="890"/>
      <c r="YE8" s="890"/>
      <c r="YF8" s="890"/>
      <c r="YG8" s="890"/>
      <c r="YH8" s="890"/>
      <c r="YI8" s="890"/>
      <c r="YJ8" s="890"/>
      <c r="YK8" s="890"/>
      <c r="YL8" s="890"/>
      <c r="YM8" s="890"/>
      <c r="YN8" s="890"/>
      <c r="YO8" s="890"/>
      <c r="YP8" s="890"/>
      <c r="YQ8" s="890"/>
      <c r="YR8" s="890"/>
      <c r="YS8" s="890"/>
      <c r="YT8" s="890"/>
      <c r="YU8" s="890"/>
      <c r="YV8" s="890"/>
      <c r="YW8" s="890"/>
      <c r="YX8" s="890"/>
      <c r="YY8" s="890"/>
      <c r="YZ8" s="890"/>
      <c r="ZA8" s="890"/>
      <c r="ZB8" s="890"/>
      <c r="ZC8" s="890"/>
      <c r="ZD8" s="890"/>
      <c r="ZE8" s="890"/>
      <c r="ZF8" s="890"/>
      <c r="ZG8" s="890"/>
      <c r="ZH8" s="890"/>
      <c r="ZI8" s="890"/>
      <c r="ZJ8" s="890"/>
      <c r="ZK8" s="890"/>
      <c r="ZL8" s="890"/>
      <c r="ZM8" s="890"/>
      <c r="ZN8" s="890"/>
      <c r="ZO8" s="890"/>
      <c r="ZP8" s="890"/>
      <c r="ZQ8" s="890"/>
      <c r="ZR8" s="890"/>
      <c r="ZS8" s="890"/>
      <c r="ZT8" s="890"/>
      <c r="ZU8" s="890"/>
      <c r="ZV8" s="890"/>
      <c r="ZW8" s="890"/>
      <c r="ZX8" s="890"/>
      <c r="ZY8" s="890"/>
      <c r="ZZ8" s="890"/>
      <c r="AAA8" s="890"/>
      <c r="AAB8" s="890"/>
      <c r="AAC8" s="890"/>
      <c r="AAD8" s="890"/>
      <c r="AAE8" s="890"/>
      <c r="AAF8" s="890"/>
      <c r="AAG8" s="890"/>
      <c r="AAH8" s="890"/>
      <c r="AAI8" s="890"/>
      <c r="AAJ8" s="890"/>
      <c r="AAK8" s="890"/>
      <c r="AAL8" s="890"/>
      <c r="AAM8" s="890"/>
      <c r="AAN8" s="890"/>
      <c r="AAO8" s="890"/>
      <c r="AAP8" s="890"/>
      <c r="AAQ8" s="890"/>
      <c r="AAR8" s="890"/>
      <c r="AAS8" s="890"/>
      <c r="AAT8" s="890"/>
      <c r="AAU8" s="890"/>
      <c r="AAV8" s="890"/>
      <c r="AAW8" s="890"/>
      <c r="AAX8" s="890"/>
      <c r="AAY8" s="890"/>
      <c r="AAZ8" s="890"/>
      <c r="ABA8" s="890"/>
      <c r="ABB8" s="890"/>
      <c r="ABC8" s="890"/>
      <c r="ABD8" s="890"/>
      <c r="ABE8" s="890"/>
      <c r="ABF8" s="890"/>
      <c r="ABG8" s="890"/>
      <c r="ABH8" s="890"/>
      <c r="ABI8" s="890"/>
      <c r="ABJ8" s="890"/>
      <c r="ABK8" s="890"/>
      <c r="ABL8" s="890"/>
      <c r="ABM8" s="890"/>
      <c r="ABN8" s="890"/>
      <c r="ABO8" s="890"/>
      <c r="ABP8" s="890"/>
      <c r="ABQ8" s="890"/>
      <c r="ABR8" s="890"/>
      <c r="ABS8" s="890"/>
      <c r="ABT8" s="890"/>
      <c r="ABU8" s="890"/>
      <c r="ABV8" s="890"/>
      <c r="ABW8" s="890"/>
      <c r="ABX8" s="890"/>
      <c r="ABY8" s="890"/>
      <c r="ABZ8" s="890"/>
      <c r="ACA8" s="890"/>
      <c r="ACB8" s="890"/>
      <c r="ACC8" s="890"/>
      <c r="ACD8" s="890"/>
      <c r="ACE8" s="890"/>
      <c r="ACF8" s="890"/>
      <c r="ACG8" s="890"/>
      <c r="ACH8" s="890"/>
      <c r="ACI8" s="890"/>
      <c r="ACJ8" s="890"/>
      <c r="ACK8" s="890"/>
      <c r="ACL8" s="890"/>
      <c r="ACM8" s="890"/>
      <c r="ACN8" s="890"/>
      <c r="ACO8" s="890"/>
      <c r="ACP8" s="890"/>
      <c r="ACQ8" s="890"/>
      <c r="ACR8" s="890"/>
      <c r="ACS8" s="890"/>
      <c r="ACT8" s="890"/>
      <c r="ACU8" s="890"/>
      <c r="ACV8" s="890"/>
      <c r="ACW8" s="890"/>
      <c r="ACX8" s="890"/>
      <c r="ACY8" s="890"/>
      <c r="ACZ8" s="890"/>
      <c r="ADA8" s="890"/>
      <c r="ADB8" s="890"/>
      <c r="ADC8" s="890"/>
      <c r="ADD8" s="890"/>
      <c r="ADE8" s="890"/>
      <c r="ADF8" s="890"/>
      <c r="ADG8" s="890"/>
      <c r="ADH8" s="890"/>
      <c r="ADI8" s="890"/>
      <c r="ADJ8" s="890"/>
      <c r="ADK8" s="890"/>
      <c r="ADL8" s="890"/>
      <c r="ADM8" s="890"/>
      <c r="ADN8" s="890"/>
      <c r="ADO8" s="890"/>
      <c r="ADP8" s="890"/>
      <c r="ADQ8" s="890"/>
      <c r="ADR8" s="890"/>
      <c r="ADS8" s="890"/>
      <c r="ADT8" s="890"/>
      <c r="ADU8" s="890"/>
      <c r="ADV8" s="890"/>
      <c r="ADW8" s="890"/>
      <c r="ADX8" s="890"/>
      <c r="ADY8" s="890"/>
      <c r="ADZ8" s="890"/>
      <c r="AEA8" s="890"/>
      <c r="AEB8" s="890"/>
      <c r="AEC8" s="890"/>
      <c r="AED8" s="890"/>
      <c r="AEE8" s="890"/>
      <c r="AEF8" s="890"/>
      <c r="AEG8" s="890"/>
      <c r="AEH8" s="890"/>
      <c r="AEI8" s="890"/>
      <c r="AEJ8" s="890"/>
      <c r="AEK8" s="890"/>
      <c r="AEL8" s="890"/>
      <c r="AEM8" s="890"/>
      <c r="AEN8" s="890"/>
      <c r="AEO8" s="890"/>
      <c r="AEP8" s="890"/>
      <c r="AEQ8" s="890"/>
      <c r="AER8" s="890"/>
      <c r="AES8" s="890"/>
      <c r="AET8" s="890"/>
      <c r="AEU8" s="890"/>
      <c r="AEV8" s="890"/>
      <c r="AEW8" s="890"/>
      <c r="AEX8" s="890"/>
      <c r="AEY8" s="890"/>
      <c r="AEZ8" s="890"/>
      <c r="AFA8" s="890"/>
      <c r="AFB8" s="890"/>
      <c r="AFC8" s="890"/>
      <c r="AFD8" s="890"/>
      <c r="AFE8" s="890"/>
      <c r="AFF8" s="890"/>
      <c r="AFG8" s="890"/>
      <c r="AFH8" s="890"/>
      <c r="AFI8" s="890"/>
      <c r="AFJ8" s="890"/>
      <c r="AFK8" s="890"/>
      <c r="AFL8" s="890"/>
      <c r="AFM8" s="890"/>
      <c r="AFN8" s="890"/>
      <c r="AFO8" s="890"/>
      <c r="AFP8" s="890"/>
      <c r="AFQ8" s="890"/>
      <c r="AFR8" s="890"/>
      <c r="AFS8" s="890"/>
      <c r="AFT8" s="890"/>
      <c r="AFU8" s="890"/>
      <c r="AFV8" s="890"/>
      <c r="AFW8" s="890"/>
      <c r="AFX8" s="890"/>
      <c r="AFY8" s="890"/>
      <c r="AFZ8" s="890"/>
      <c r="AGA8" s="890"/>
      <c r="AGB8" s="890"/>
      <c r="AGC8" s="890"/>
      <c r="AGD8" s="890"/>
      <c r="AGE8" s="890"/>
      <c r="AGF8" s="890"/>
      <c r="AGG8" s="890"/>
      <c r="AGH8" s="890"/>
      <c r="AGI8" s="890"/>
      <c r="AGJ8" s="890"/>
      <c r="AGK8" s="890"/>
      <c r="AGL8" s="890"/>
      <c r="AGM8" s="890"/>
      <c r="AGN8" s="890"/>
      <c r="AGO8" s="890"/>
      <c r="AGP8" s="890"/>
      <c r="AGQ8" s="890"/>
      <c r="AGR8" s="890"/>
      <c r="AGS8" s="890"/>
      <c r="AGT8" s="890"/>
      <c r="AGU8" s="890"/>
      <c r="AGV8" s="890"/>
      <c r="AGW8" s="890"/>
      <c r="AGX8" s="890"/>
      <c r="AGY8" s="890"/>
      <c r="AGZ8" s="890"/>
      <c r="AHA8" s="890"/>
      <c r="AHB8" s="890"/>
      <c r="AHC8" s="890"/>
      <c r="AHD8" s="890"/>
      <c r="AHE8" s="890"/>
      <c r="AHF8" s="890"/>
      <c r="AHG8" s="890"/>
      <c r="AHH8" s="890"/>
      <c r="AHI8" s="890"/>
      <c r="AHJ8" s="890"/>
      <c r="AHK8" s="890"/>
      <c r="AHL8" s="890"/>
      <c r="AHM8" s="890"/>
      <c r="AHN8" s="890"/>
      <c r="AHO8" s="890"/>
      <c r="AHP8" s="890"/>
      <c r="AHQ8" s="890"/>
      <c r="AHR8" s="890"/>
      <c r="AHS8" s="890"/>
      <c r="AHT8" s="890"/>
      <c r="AHU8" s="890"/>
      <c r="AHV8" s="890"/>
      <c r="AHW8" s="890"/>
      <c r="AHX8" s="890"/>
      <c r="AHY8" s="890"/>
      <c r="AHZ8" s="890"/>
      <c r="AIA8" s="890"/>
      <c r="AIB8" s="890"/>
      <c r="AIC8" s="890"/>
      <c r="AID8" s="890"/>
      <c r="AIE8" s="890"/>
      <c r="AIF8" s="890"/>
      <c r="AIG8" s="890"/>
      <c r="AIH8" s="890"/>
      <c r="AII8" s="890"/>
      <c r="AIJ8" s="890"/>
      <c r="AIK8" s="890"/>
      <c r="AIL8" s="890"/>
      <c r="AIM8" s="890"/>
      <c r="AIN8" s="890"/>
      <c r="AIO8" s="890"/>
      <c r="AIP8" s="890"/>
      <c r="AIQ8" s="890"/>
      <c r="AIR8" s="890"/>
      <c r="AIS8" s="890"/>
      <c r="AIT8" s="890"/>
      <c r="AIU8" s="890"/>
      <c r="AIV8" s="890"/>
      <c r="AIW8" s="890"/>
      <c r="AIX8" s="890"/>
      <c r="AIY8" s="890"/>
      <c r="AIZ8" s="890"/>
      <c r="AJA8" s="890"/>
      <c r="AJB8" s="890"/>
      <c r="AJC8" s="890"/>
      <c r="AJD8" s="890"/>
      <c r="AJE8" s="890"/>
      <c r="AJF8" s="890"/>
      <c r="AJG8" s="890"/>
      <c r="AJH8" s="890"/>
      <c r="AJI8" s="890"/>
      <c r="AJJ8" s="890"/>
      <c r="AJK8" s="890"/>
      <c r="AJL8" s="890"/>
      <c r="AJM8" s="890"/>
      <c r="AJN8" s="890"/>
      <c r="AJO8" s="890"/>
      <c r="AJP8" s="890"/>
      <c r="AJQ8" s="890"/>
      <c r="AJR8" s="890"/>
      <c r="AJS8" s="890"/>
      <c r="AJT8" s="890"/>
      <c r="AJU8" s="890"/>
      <c r="AJV8" s="890"/>
      <c r="AJW8" s="890"/>
      <c r="AJX8" s="890"/>
      <c r="AJY8" s="890"/>
      <c r="AJZ8" s="890"/>
      <c r="AKA8" s="890"/>
      <c r="AKB8" s="890"/>
      <c r="AKC8" s="890"/>
      <c r="AKD8" s="890"/>
      <c r="AKE8" s="890"/>
      <c r="AKF8" s="890"/>
      <c r="AKG8" s="890"/>
      <c r="AKH8" s="890"/>
      <c r="AKI8" s="890"/>
      <c r="AKJ8" s="890"/>
      <c r="AKK8" s="890"/>
      <c r="AKL8" s="890"/>
      <c r="AKM8" s="890"/>
      <c r="AKN8" s="890"/>
      <c r="AKO8" s="890"/>
      <c r="AKP8" s="890"/>
      <c r="AKQ8" s="890"/>
      <c r="AKR8" s="890"/>
      <c r="AKS8" s="890"/>
      <c r="AKT8" s="890"/>
      <c r="AKU8" s="890"/>
      <c r="AKV8" s="890"/>
      <c r="AKW8" s="890"/>
      <c r="AKX8" s="890"/>
      <c r="AKY8" s="890"/>
      <c r="AKZ8" s="890"/>
      <c r="ALA8" s="890"/>
      <c r="ALB8" s="890"/>
      <c r="ALC8" s="890"/>
      <c r="ALD8" s="890"/>
      <c r="ALE8" s="890"/>
      <c r="ALF8" s="890"/>
      <c r="ALG8" s="890"/>
      <c r="ALH8" s="890"/>
      <c r="ALI8" s="890"/>
      <c r="ALJ8" s="890"/>
      <c r="ALK8" s="890"/>
      <c r="ALL8" s="890"/>
      <c r="ALM8" s="890"/>
      <c r="ALN8" s="890"/>
      <c r="ALO8" s="890"/>
      <c r="ALP8" s="890"/>
      <c r="ALQ8" s="890"/>
      <c r="ALR8" s="890"/>
      <c r="ALS8" s="890"/>
      <c r="ALT8" s="890"/>
      <c r="ALU8" s="890"/>
      <c r="ALV8" s="890"/>
      <c r="ALW8" s="890"/>
      <c r="ALX8" s="890"/>
      <c r="ALY8" s="890"/>
      <c r="ALZ8" s="890"/>
      <c r="AMA8" s="890"/>
      <c r="AMB8" s="890"/>
      <c r="AMC8" s="890"/>
      <c r="AMD8" s="890"/>
      <c r="AME8" s="890"/>
      <c r="AMF8" s="890"/>
      <c r="AMG8" s="890"/>
      <c r="AMH8" s="890"/>
      <c r="AMI8" s="890"/>
      <c r="AMJ8" s="890"/>
      <c r="AMK8" s="890"/>
      <c r="AML8" s="890"/>
      <c r="AMM8" s="890"/>
      <c r="AMN8" s="890"/>
      <c r="AMO8" s="890"/>
      <c r="AMP8" s="890"/>
      <c r="AMQ8" s="890"/>
      <c r="AMR8" s="890"/>
      <c r="AMS8" s="890"/>
      <c r="AMT8" s="890"/>
      <c r="AMU8" s="890"/>
      <c r="AMV8" s="890"/>
      <c r="AMW8" s="890"/>
      <c r="AMX8" s="890"/>
      <c r="AMY8" s="890"/>
      <c r="AMZ8" s="890"/>
      <c r="ANA8" s="890"/>
      <c r="ANB8" s="890"/>
      <c r="ANC8" s="890"/>
      <c r="AND8" s="890"/>
      <c r="ANE8" s="890"/>
      <c r="ANF8" s="890"/>
      <c r="ANG8" s="890"/>
      <c r="ANH8" s="890"/>
      <c r="ANI8" s="890"/>
      <c r="ANJ8" s="890"/>
      <c r="ANK8" s="890"/>
      <c r="ANL8" s="890"/>
      <c r="ANM8" s="890"/>
      <c r="ANN8" s="890"/>
      <c r="ANO8" s="890"/>
      <c r="ANP8" s="890"/>
      <c r="ANQ8" s="890"/>
      <c r="ANR8" s="890"/>
      <c r="ANS8" s="890"/>
      <c r="ANT8" s="890"/>
      <c r="ANU8" s="890"/>
      <c r="ANV8" s="890"/>
      <c r="ANW8" s="890"/>
      <c r="ANX8" s="890"/>
      <c r="ANY8" s="890"/>
      <c r="ANZ8" s="890"/>
      <c r="AOA8" s="890"/>
      <c r="AOB8" s="890"/>
      <c r="AOC8" s="890"/>
      <c r="AOD8" s="890"/>
      <c r="AOE8" s="890"/>
      <c r="AOF8" s="890"/>
      <c r="AOG8" s="890"/>
      <c r="AOH8" s="890"/>
      <c r="AOI8" s="890"/>
      <c r="AOJ8" s="890"/>
      <c r="AOK8" s="890"/>
      <c r="AOL8" s="890"/>
      <c r="AOM8" s="890"/>
      <c r="AON8" s="890"/>
      <c r="AOO8" s="890"/>
      <c r="AOP8" s="890"/>
      <c r="AOQ8" s="890"/>
      <c r="AOR8" s="890"/>
      <c r="AOS8" s="890"/>
      <c r="AOT8" s="890"/>
      <c r="AOU8" s="890"/>
      <c r="AOV8" s="890"/>
      <c r="AOW8" s="890"/>
      <c r="AOX8" s="890"/>
      <c r="AOY8" s="890"/>
      <c r="AOZ8" s="890"/>
      <c r="APA8" s="890"/>
      <c r="APB8" s="890"/>
      <c r="APC8" s="890"/>
      <c r="APD8" s="890"/>
      <c r="APE8" s="890"/>
      <c r="APF8" s="890"/>
      <c r="APG8" s="890"/>
      <c r="APH8" s="890"/>
      <c r="API8" s="890"/>
      <c r="APJ8" s="890"/>
      <c r="APK8" s="890"/>
      <c r="APL8" s="890"/>
      <c r="APM8" s="890"/>
      <c r="APN8" s="890"/>
      <c r="APO8" s="890"/>
      <c r="APP8" s="890"/>
      <c r="APQ8" s="890"/>
      <c r="APR8" s="890"/>
      <c r="APS8" s="890"/>
      <c r="APT8" s="890"/>
      <c r="APU8" s="890"/>
      <c r="APV8" s="890"/>
      <c r="APW8" s="890"/>
      <c r="APX8" s="890"/>
      <c r="APY8" s="890"/>
      <c r="APZ8" s="890"/>
      <c r="AQA8" s="890"/>
      <c r="AQB8" s="890"/>
      <c r="AQC8" s="890"/>
      <c r="AQD8" s="890"/>
      <c r="AQE8" s="890"/>
      <c r="AQF8" s="890"/>
      <c r="AQG8" s="890"/>
      <c r="AQH8" s="890"/>
      <c r="AQI8" s="890"/>
      <c r="AQJ8" s="890"/>
      <c r="AQK8" s="890"/>
      <c r="AQL8" s="890"/>
      <c r="AQM8" s="890"/>
      <c r="AQN8" s="890"/>
      <c r="AQO8" s="890"/>
      <c r="AQP8" s="890"/>
      <c r="AQQ8" s="890"/>
      <c r="AQR8" s="890"/>
      <c r="AQS8" s="890"/>
      <c r="AQT8" s="890"/>
      <c r="AQU8" s="890"/>
      <c r="AQV8" s="890"/>
      <c r="AQW8" s="890"/>
      <c r="AQX8" s="890"/>
      <c r="AQY8" s="890"/>
      <c r="AQZ8" s="890"/>
      <c r="ARA8" s="890"/>
      <c r="ARB8" s="890"/>
      <c r="ARC8" s="890"/>
      <c r="ARD8" s="890"/>
      <c r="ARE8" s="890"/>
      <c r="ARF8" s="890"/>
      <c r="ARG8" s="890"/>
      <c r="ARH8" s="890"/>
      <c r="ARI8" s="890"/>
      <c r="ARJ8" s="890"/>
      <c r="ARK8" s="890"/>
      <c r="ARL8" s="890"/>
      <c r="ARM8" s="890"/>
      <c r="ARN8" s="890"/>
      <c r="ARO8" s="890"/>
      <c r="ARP8" s="890"/>
      <c r="ARQ8" s="890"/>
      <c r="ARR8" s="890"/>
      <c r="ARS8" s="890"/>
      <c r="ART8" s="890"/>
      <c r="ARU8" s="890"/>
      <c r="ARV8" s="890"/>
      <c r="ARW8" s="890"/>
      <c r="ARX8" s="890"/>
      <c r="ARY8" s="890"/>
      <c r="ARZ8" s="890"/>
      <c r="ASA8" s="890"/>
      <c r="ASB8" s="890"/>
      <c r="ASC8" s="890"/>
      <c r="ASD8" s="890"/>
      <c r="ASE8" s="890"/>
      <c r="ASF8" s="890"/>
      <c r="ASG8" s="890"/>
      <c r="ASH8" s="890"/>
      <c r="ASI8" s="890"/>
      <c r="ASJ8" s="890"/>
      <c r="ASK8" s="890"/>
      <c r="ASL8" s="890"/>
      <c r="ASM8" s="890"/>
      <c r="ASN8" s="890"/>
      <c r="ASO8" s="890"/>
      <c r="ASP8" s="890"/>
      <c r="ASQ8" s="890"/>
      <c r="ASR8" s="890"/>
      <c r="ASS8" s="890"/>
      <c r="AST8" s="890"/>
      <c r="ASU8" s="890"/>
      <c r="ASV8" s="890"/>
      <c r="ASW8" s="890"/>
      <c r="ASX8" s="890"/>
      <c r="ASY8" s="890"/>
      <c r="ASZ8" s="890"/>
      <c r="ATA8" s="890"/>
      <c r="ATB8" s="890"/>
      <c r="ATC8" s="890"/>
      <c r="ATD8" s="890"/>
      <c r="ATE8" s="890"/>
      <c r="ATF8" s="890"/>
      <c r="ATG8" s="890"/>
      <c r="ATH8" s="890"/>
      <c r="ATI8" s="890"/>
      <c r="ATJ8" s="890"/>
      <c r="ATK8" s="890"/>
      <c r="ATL8" s="890"/>
      <c r="ATM8" s="890"/>
      <c r="ATN8" s="890"/>
      <c r="ATO8" s="890"/>
      <c r="ATP8" s="890"/>
      <c r="ATQ8" s="890"/>
      <c r="ATR8" s="890"/>
      <c r="ATS8" s="890"/>
      <c r="ATT8" s="890"/>
      <c r="ATU8" s="890"/>
      <c r="ATV8" s="890"/>
      <c r="ATW8" s="890"/>
      <c r="ATX8" s="890"/>
      <c r="ATY8" s="890"/>
      <c r="ATZ8" s="890"/>
      <c r="AUA8" s="890"/>
      <c r="AUB8" s="890"/>
      <c r="AUC8" s="890"/>
      <c r="AUD8" s="890"/>
      <c r="AUE8" s="890"/>
      <c r="AUF8" s="890"/>
      <c r="AUG8" s="890"/>
      <c r="AUH8" s="890"/>
      <c r="AUI8" s="890"/>
      <c r="AUJ8" s="890"/>
      <c r="AUK8" s="890"/>
      <c r="AUL8" s="890"/>
      <c r="AUM8" s="890"/>
      <c r="AUN8" s="890"/>
      <c r="AUO8" s="890"/>
      <c r="AUP8" s="890"/>
      <c r="AUQ8" s="890"/>
      <c r="AUR8" s="890"/>
      <c r="AUS8" s="890"/>
      <c r="AUT8" s="890"/>
      <c r="AUU8" s="890"/>
      <c r="AUV8" s="890"/>
      <c r="AUW8" s="890"/>
      <c r="AUX8" s="890"/>
      <c r="AUY8" s="890"/>
      <c r="AUZ8" s="890"/>
      <c r="AVA8" s="890"/>
      <c r="AVB8" s="890"/>
      <c r="AVC8" s="890"/>
      <c r="AVD8" s="890"/>
      <c r="AVE8" s="890"/>
      <c r="AVF8" s="890"/>
      <c r="AVG8" s="890"/>
      <c r="AVH8" s="890"/>
      <c r="AVI8" s="890"/>
      <c r="AVJ8" s="890"/>
      <c r="AVK8" s="890"/>
      <c r="AVL8" s="890"/>
      <c r="AVM8" s="890"/>
      <c r="AVN8" s="890"/>
      <c r="AVO8" s="890"/>
      <c r="AVP8" s="890"/>
      <c r="AVQ8" s="890"/>
      <c r="AVR8" s="890"/>
      <c r="AVS8" s="890"/>
      <c r="AVT8" s="890"/>
      <c r="AVU8" s="890"/>
      <c r="AVV8" s="890"/>
      <c r="AVW8" s="890"/>
      <c r="AVX8" s="890"/>
      <c r="AVY8" s="890"/>
      <c r="AVZ8" s="890"/>
      <c r="AWA8" s="890"/>
      <c r="AWB8" s="890"/>
      <c r="AWC8" s="890"/>
      <c r="AWD8" s="890"/>
      <c r="AWE8" s="890"/>
      <c r="AWF8" s="890"/>
      <c r="AWG8" s="890"/>
      <c r="AWH8" s="890"/>
      <c r="AWI8" s="890"/>
      <c r="AWJ8" s="890"/>
      <c r="AWK8" s="890"/>
      <c r="AWL8" s="890"/>
      <c r="AWM8" s="890"/>
      <c r="AWN8" s="890"/>
      <c r="AWO8" s="890"/>
      <c r="AWP8" s="890"/>
      <c r="AWQ8" s="890"/>
      <c r="AWR8" s="890"/>
      <c r="AWS8" s="890"/>
      <c r="AWT8" s="890"/>
      <c r="AWU8" s="890"/>
      <c r="AWV8" s="890"/>
      <c r="AWW8" s="890"/>
      <c r="AWX8" s="890"/>
      <c r="AWY8" s="890"/>
      <c r="AWZ8" s="890"/>
      <c r="AXA8" s="890"/>
      <c r="AXB8" s="890"/>
      <c r="AXC8" s="890"/>
      <c r="AXD8" s="890"/>
      <c r="AXE8" s="890"/>
      <c r="AXF8" s="890"/>
      <c r="AXG8" s="890"/>
      <c r="AXH8" s="890"/>
      <c r="AXI8" s="890"/>
      <c r="AXJ8" s="890"/>
      <c r="AXK8" s="890"/>
      <c r="AXL8" s="890"/>
      <c r="AXM8" s="890"/>
      <c r="AXN8" s="890"/>
      <c r="AXO8" s="890"/>
      <c r="AXP8" s="890"/>
      <c r="AXQ8" s="890"/>
      <c r="AXR8" s="890"/>
      <c r="AXS8" s="890"/>
      <c r="AXT8" s="890"/>
      <c r="AXU8" s="890"/>
      <c r="AXV8" s="890"/>
      <c r="AXW8" s="890"/>
      <c r="AXX8" s="890"/>
      <c r="AXY8" s="890"/>
      <c r="AXZ8" s="890"/>
      <c r="AYA8" s="890"/>
      <c r="AYB8" s="890"/>
      <c r="AYC8" s="890"/>
      <c r="AYD8" s="890"/>
      <c r="AYE8" s="890"/>
      <c r="AYF8" s="890"/>
      <c r="AYG8" s="890"/>
      <c r="AYH8" s="890"/>
      <c r="AYI8" s="890"/>
      <c r="AYJ8" s="890"/>
      <c r="AYK8" s="890"/>
      <c r="AYL8" s="890"/>
      <c r="AYM8" s="890"/>
      <c r="AYN8" s="890"/>
      <c r="AYO8" s="890"/>
      <c r="AYP8" s="890"/>
      <c r="AYQ8" s="890"/>
      <c r="AYR8" s="890"/>
      <c r="AYS8" s="890"/>
      <c r="AYT8" s="890"/>
      <c r="AYU8" s="890"/>
      <c r="AYV8" s="890"/>
      <c r="AYW8" s="890"/>
      <c r="AYX8" s="890"/>
      <c r="AYY8" s="890"/>
      <c r="AYZ8" s="890"/>
      <c r="AZA8" s="890"/>
      <c r="AZB8" s="890"/>
      <c r="AZC8" s="890"/>
      <c r="AZD8" s="890"/>
      <c r="AZE8" s="890"/>
      <c r="AZF8" s="890"/>
      <c r="AZG8" s="890"/>
      <c r="AZH8" s="890"/>
      <c r="AZI8" s="890"/>
      <c r="AZJ8" s="890"/>
      <c r="AZK8" s="890"/>
      <c r="AZL8" s="890"/>
      <c r="AZM8" s="890"/>
      <c r="AZN8" s="890"/>
      <c r="AZO8" s="890"/>
      <c r="AZP8" s="890"/>
      <c r="AZQ8" s="890"/>
      <c r="AZR8" s="890"/>
      <c r="AZS8" s="890"/>
      <c r="AZT8" s="890"/>
      <c r="AZU8" s="890"/>
      <c r="AZV8" s="890"/>
      <c r="AZW8" s="890"/>
      <c r="AZX8" s="890"/>
      <c r="AZY8" s="890"/>
      <c r="AZZ8" s="890"/>
      <c r="BAA8" s="890"/>
      <c r="BAB8" s="890"/>
      <c r="BAC8" s="890"/>
      <c r="BAD8" s="890"/>
      <c r="BAE8" s="890"/>
      <c r="BAF8" s="890"/>
      <c r="BAG8" s="890"/>
      <c r="BAH8" s="890"/>
      <c r="BAI8" s="890"/>
      <c r="BAJ8" s="890"/>
      <c r="BAK8" s="890"/>
      <c r="BAL8" s="890"/>
      <c r="BAM8" s="890"/>
      <c r="BAN8" s="890"/>
      <c r="BAO8" s="890"/>
      <c r="BAP8" s="890"/>
      <c r="BAQ8" s="890"/>
      <c r="BAR8" s="890"/>
      <c r="BAS8" s="890"/>
      <c r="BAT8" s="890"/>
      <c r="BAU8" s="890"/>
      <c r="BAV8" s="890"/>
      <c r="BAW8" s="890"/>
      <c r="BAX8" s="890"/>
      <c r="BAY8" s="890"/>
      <c r="BAZ8" s="890"/>
      <c r="BBA8" s="890"/>
      <c r="BBB8" s="890"/>
      <c r="BBC8" s="890"/>
      <c r="BBD8" s="890"/>
      <c r="BBE8" s="890"/>
      <c r="BBF8" s="890"/>
      <c r="BBG8" s="890"/>
      <c r="BBH8" s="890"/>
      <c r="BBI8" s="890"/>
      <c r="BBJ8" s="890"/>
      <c r="BBK8" s="890"/>
      <c r="BBL8" s="890"/>
      <c r="BBM8" s="890"/>
      <c r="BBN8" s="890"/>
      <c r="BBO8" s="890"/>
      <c r="BBP8" s="890"/>
      <c r="BBQ8" s="890"/>
      <c r="BBR8" s="890"/>
      <c r="BBS8" s="890"/>
      <c r="BBT8" s="890"/>
      <c r="BBU8" s="890"/>
      <c r="BBV8" s="890"/>
      <c r="BBW8" s="890"/>
      <c r="BBX8" s="890"/>
      <c r="BBY8" s="890"/>
      <c r="BBZ8" s="890"/>
      <c r="BCA8" s="890"/>
      <c r="BCB8" s="890"/>
      <c r="BCC8" s="890"/>
      <c r="BCD8" s="890"/>
      <c r="BCE8" s="890"/>
      <c r="BCF8" s="890"/>
      <c r="BCG8" s="890"/>
      <c r="BCH8" s="890"/>
      <c r="BCI8" s="890"/>
      <c r="BCJ8" s="890"/>
      <c r="BCK8" s="890"/>
      <c r="BCL8" s="890"/>
      <c r="BCM8" s="890"/>
      <c r="BCN8" s="890"/>
      <c r="BCO8" s="890"/>
      <c r="BCP8" s="890"/>
      <c r="BCQ8" s="890"/>
      <c r="BCR8" s="890"/>
      <c r="BCS8" s="890"/>
      <c r="BCT8" s="890"/>
      <c r="BCU8" s="890"/>
      <c r="BCV8" s="890"/>
      <c r="BCW8" s="890"/>
      <c r="BCX8" s="890"/>
      <c r="BCY8" s="890"/>
      <c r="BCZ8" s="890"/>
      <c r="BDA8" s="890"/>
      <c r="BDB8" s="890"/>
      <c r="BDC8" s="890"/>
      <c r="BDD8" s="890"/>
      <c r="BDE8" s="890"/>
      <c r="BDF8" s="890"/>
      <c r="BDG8" s="890"/>
      <c r="BDH8" s="890"/>
      <c r="BDI8" s="890"/>
      <c r="BDJ8" s="890"/>
      <c r="BDK8" s="890"/>
      <c r="BDL8" s="890"/>
      <c r="BDM8" s="890"/>
      <c r="BDN8" s="890"/>
      <c r="BDO8" s="890"/>
      <c r="BDP8" s="890"/>
      <c r="BDQ8" s="890"/>
      <c r="BDR8" s="890"/>
      <c r="BDS8" s="890"/>
      <c r="BDT8" s="890"/>
      <c r="BDU8" s="890"/>
      <c r="BDV8" s="890"/>
      <c r="BDW8" s="890"/>
      <c r="BDX8" s="890"/>
      <c r="BDY8" s="890"/>
      <c r="BDZ8" s="890"/>
      <c r="BEA8" s="890"/>
      <c r="BEB8" s="890"/>
      <c r="BEC8" s="890"/>
      <c r="BED8" s="890"/>
      <c r="BEE8" s="890"/>
      <c r="BEF8" s="890"/>
      <c r="BEG8" s="890"/>
      <c r="BEH8" s="890"/>
      <c r="BEI8" s="890"/>
      <c r="BEJ8" s="890"/>
      <c r="BEK8" s="890"/>
      <c r="BEL8" s="890"/>
      <c r="BEM8" s="890"/>
      <c r="BEN8" s="890"/>
      <c r="BEO8" s="890"/>
      <c r="BEP8" s="890"/>
      <c r="BEQ8" s="890"/>
      <c r="BER8" s="890"/>
      <c r="BES8" s="890"/>
      <c r="BET8" s="890"/>
      <c r="BEU8" s="890"/>
      <c r="BEV8" s="890"/>
      <c r="BEW8" s="890"/>
      <c r="BEX8" s="890"/>
      <c r="BEY8" s="890"/>
      <c r="BEZ8" s="890"/>
      <c r="BFA8" s="890"/>
      <c r="BFB8" s="890"/>
      <c r="BFC8" s="890"/>
      <c r="BFD8" s="890"/>
      <c r="BFE8" s="890"/>
      <c r="BFF8" s="890"/>
      <c r="BFG8" s="890"/>
      <c r="BFH8" s="890"/>
      <c r="BFI8" s="890"/>
      <c r="BFJ8" s="890"/>
      <c r="BFK8" s="890"/>
      <c r="BFL8" s="890"/>
      <c r="BFM8" s="890"/>
      <c r="BFN8" s="890"/>
      <c r="BFO8" s="890"/>
      <c r="BFP8" s="890"/>
      <c r="BFQ8" s="890"/>
      <c r="BFR8" s="890"/>
      <c r="BFS8" s="890"/>
      <c r="BFT8" s="890"/>
      <c r="BFU8" s="890"/>
      <c r="BFV8" s="890"/>
      <c r="BFW8" s="890"/>
      <c r="BFX8" s="890"/>
      <c r="BFY8" s="890"/>
      <c r="BFZ8" s="890"/>
      <c r="BGA8" s="890"/>
      <c r="BGB8" s="890"/>
      <c r="BGC8" s="890"/>
      <c r="BGD8" s="890"/>
      <c r="BGE8" s="890"/>
      <c r="BGF8" s="890"/>
      <c r="BGG8" s="890"/>
      <c r="BGH8" s="890"/>
      <c r="BGI8" s="890"/>
      <c r="BGJ8" s="890"/>
      <c r="BGK8" s="890"/>
      <c r="BGL8" s="890"/>
      <c r="BGM8" s="890"/>
      <c r="BGN8" s="890"/>
      <c r="BGO8" s="890"/>
      <c r="BGP8" s="890"/>
      <c r="BGQ8" s="890"/>
      <c r="BGR8" s="890"/>
      <c r="BGS8" s="890"/>
      <c r="BGT8" s="890"/>
      <c r="BGU8" s="890"/>
      <c r="BGV8" s="890"/>
      <c r="BGW8" s="890"/>
      <c r="BGX8" s="890"/>
      <c r="BGY8" s="890"/>
      <c r="BGZ8" s="890"/>
      <c r="BHA8" s="890"/>
      <c r="BHB8" s="890"/>
      <c r="BHC8" s="890"/>
      <c r="BHD8" s="890"/>
      <c r="BHE8" s="890"/>
      <c r="BHF8" s="890"/>
      <c r="BHG8" s="890"/>
      <c r="BHH8" s="890"/>
      <c r="BHI8" s="890"/>
      <c r="BHJ8" s="890"/>
      <c r="BHK8" s="890"/>
      <c r="BHL8" s="890"/>
      <c r="BHM8" s="890"/>
      <c r="BHN8" s="890"/>
      <c r="BHO8" s="890"/>
      <c r="BHP8" s="890"/>
      <c r="BHQ8" s="890"/>
      <c r="BHR8" s="890"/>
      <c r="BHS8" s="890"/>
      <c r="BHT8" s="890"/>
      <c r="BHU8" s="890"/>
      <c r="BHV8" s="890"/>
      <c r="BHW8" s="890"/>
      <c r="BHX8" s="890"/>
      <c r="BHY8" s="890"/>
      <c r="BHZ8" s="890"/>
      <c r="BIA8" s="890"/>
      <c r="BIB8" s="890"/>
      <c r="BIC8" s="890"/>
      <c r="BID8" s="890"/>
      <c r="BIE8" s="890"/>
      <c r="BIF8" s="890"/>
      <c r="BIG8" s="890"/>
      <c r="BIH8" s="890"/>
      <c r="BII8" s="890"/>
      <c r="BIJ8" s="890"/>
      <c r="BIK8" s="890"/>
      <c r="BIL8" s="890"/>
      <c r="BIM8" s="890"/>
      <c r="BIN8" s="890"/>
      <c r="BIO8" s="890"/>
      <c r="BIP8" s="890"/>
      <c r="BIQ8" s="890"/>
      <c r="BIR8" s="890"/>
      <c r="BIS8" s="890"/>
      <c r="BIT8" s="890"/>
      <c r="BIU8" s="890"/>
      <c r="BIV8" s="890"/>
      <c r="BIW8" s="890"/>
      <c r="BIX8" s="890"/>
      <c r="BIY8" s="890"/>
      <c r="BIZ8" s="890"/>
      <c r="BJA8" s="890"/>
      <c r="BJB8" s="890"/>
      <c r="BJC8" s="890"/>
      <c r="BJD8" s="890"/>
      <c r="BJE8" s="890"/>
      <c r="BJF8" s="890"/>
      <c r="BJG8" s="890"/>
      <c r="BJH8" s="890"/>
      <c r="BJI8" s="890"/>
      <c r="BJJ8" s="890"/>
      <c r="BJK8" s="890"/>
      <c r="BJL8" s="890"/>
      <c r="BJM8" s="890"/>
      <c r="BJN8" s="890"/>
      <c r="BJO8" s="890"/>
      <c r="BJP8" s="890"/>
      <c r="BJQ8" s="890"/>
      <c r="BJR8" s="890"/>
      <c r="BJS8" s="890"/>
      <c r="BJT8" s="890"/>
      <c r="BJU8" s="890"/>
      <c r="BJV8" s="890"/>
      <c r="BJW8" s="890"/>
      <c r="BJX8" s="890"/>
      <c r="BJY8" s="890"/>
      <c r="BJZ8" s="890"/>
      <c r="BKA8" s="890"/>
      <c r="BKB8" s="890"/>
      <c r="BKC8" s="890"/>
      <c r="BKD8" s="890"/>
      <c r="BKE8" s="890"/>
      <c r="BKF8" s="890"/>
      <c r="BKG8" s="890"/>
      <c r="BKH8" s="890"/>
      <c r="BKI8" s="890"/>
      <c r="BKJ8" s="890"/>
      <c r="BKK8" s="890"/>
      <c r="BKL8" s="890"/>
      <c r="BKM8" s="890"/>
      <c r="BKN8" s="890"/>
      <c r="BKO8" s="890"/>
      <c r="BKP8" s="890"/>
      <c r="BKQ8" s="890"/>
      <c r="BKR8" s="890"/>
      <c r="BKS8" s="890"/>
      <c r="BKT8" s="890"/>
      <c r="BKU8" s="890"/>
      <c r="BKV8" s="890"/>
      <c r="BKW8" s="890"/>
      <c r="BKX8" s="890"/>
      <c r="BKY8" s="890"/>
      <c r="BKZ8" s="890"/>
      <c r="BLA8" s="890"/>
      <c r="BLB8" s="890"/>
      <c r="BLC8" s="890"/>
      <c r="BLD8" s="890"/>
      <c r="BLE8" s="890"/>
      <c r="BLF8" s="890"/>
      <c r="BLG8" s="890"/>
      <c r="BLH8" s="890"/>
      <c r="BLI8" s="890"/>
      <c r="BLJ8" s="890"/>
      <c r="BLK8" s="890"/>
      <c r="BLL8" s="890"/>
      <c r="BLM8" s="890"/>
      <c r="BLN8" s="890"/>
      <c r="BLO8" s="890"/>
      <c r="BLP8" s="890"/>
      <c r="BLQ8" s="890"/>
      <c r="BLR8" s="890"/>
      <c r="BLS8" s="890"/>
      <c r="BLT8" s="890"/>
      <c r="BLU8" s="890"/>
      <c r="BLV8" s="890"/>
      <c r="BLW8" s="890"/>
      <c r="BLX8" s="890"/>
      <c r="BLY8" s="890"/>
      <c r="BLZ8" s="890"/>
      <c r="BMA8" s="890"/>
      <c r="BMB8" s="890"/>
      <c r="BMC8" s="890"/>
      <c r="BMD8" s="890"/>
      <c r="BME8" s="890"/>
      <c r="BMF8" s="890"/>
      <c r="BMG8" s="890"/>
      <c r="BMH8" s="890"/>
      <c r="BMI8" s="890"/>
      <c r="BMJ8" s="890"/>
      <c r="BMK8" s="890"/>
      <c r="BML8" s="890"/>
      <c r="BMM8" s="890"/>
      <c r="BMN8" s="890"/>
      <c r="BMO8" s="890"/>
      <c r="BMP8" s="890"/>
      <c r="BMQ8" s="890"/>
      <c r="BMR8" s="890"/>
      <c r="BMS8" s="890"/>
      <c r="BMT8" s="890"/>
      <c r="BMU8" s="890"/>
      <c r="BMV8" s="890"/>
      <c r="BMW8" s="890"/>
      <c r="BMX8" s="890"/>
      <c r="BMY8" s="890"/>
      <c r="BMZ8" s="890"/>
      <c r="BNA8" s="890"/>
      <c r="BNB8" s="890"/>
      <c r="BNC8" s="890"/>
      <c r="BND8" s="890"/>
      <c r="BNE8" s="890"/>
      <c r="BNF8" s="890"/>
      <c r="BNG8" s="890"/>
      <c r="BNH8" s="890"/>
      <c r="BNI8" s="890"/>
      <c r="BNJ8" s="890"/>
      <c r="BNK8" s="890"/>
      <c r="BNL8" s="890"/>
      <c r="BNM8" s="890"/>
      <c r="BNN8" s="890"/>
      <c r="BNO8" s="890"/>
      <c r="BNP8" s="890"/>
      <c r="BNQ8" s="890"/>
      <c r="BNR8" s="890"/>
      <c r="BNS8" s="890"/>
      <c r="BNT8" s="890"/>
      <c r="BNU8" s="890"/>
      <c r="BNV8" s="890"/>
      <c r="BNW8" s="890"/>
      <c r="BNX8" s="890"/>
      <c r="BNY8" s="890"/>
      <c r="BNZ8" s="890"/>
      <c r="BOA8" s="890"/>
      <c r="BOB8" s="890"/>
      <c r="BOC8" s="890"/>
      <c r="BOD8" s="890"/>
      <c r="BOE8" s="890"/>
      <c r="BOF8" s="890"/>
      <c r="BOG8" s="890"/>
      <c r="BOH8" s="890"/>
      <c r="BOI8" s="890"/>
      <c r="BOJ8" s="890"/>
      <c r="BOK8" s="890"/>
      <c r="BOL8" s="890"/>
      <c r="BOM8" s="890"/>
      <c r="BON8" s="890"/>
      <c r="BOO8" s="890"/>
      <c r="BOP8" s="890"/>
      <c r="BOQ8" s="890"/>
      <c r="BOR8" s="890"/>
      <c r="BOS8" s="890"/>
      <c r="BOT8" s="890"/>
      <c r="BOU8" s="890"/>
      <c r="BOV8" s="890"/>
      <c r="BOW8" s="890"/>
      <c r="BOX8" s="890"/>
      <c r="BOY8" s="890"/>
      <c r="BOZ8" s="890"/>
      <c r="BPA8" s="890"/>
      <c r="BPB8" s="890"/>
      <c r="BPC8" s="890"/>
      <c r="BPD8" s="890"/>
      <c r="BPE8" s="890"/>
      <c r="BPF8" s="890"/>
      <c r="BPG8" s="890"/>
      <c r="BPH8" s="890"/>
      <c r="BPI8" s="890"/>
      <c r="BPJ8" s="890"/>
      <c r="BPK8" s="890"/>
      <c r="BPL8" s="890"/>
      <c r="BPM8" s="890"/>
      <c r="BPN8" s="890"/>
      <c r="BPO8" s="890"/>
      <c r="BPP8" s="890"/>
      <c r="BPQ8" s="890"/>
      <c r="BPR8" s="890"/>
      <c r="BPS8" s="890"/>
      <c r="BPT8" s="890"/>
      <c r="BPU8" s="890"/>
      <c r="BPV8" s="890"/>
      <c r="BPW8" s="890"/>
      <c r="BPX8" s="890"/>
      <c r="BPY8" s="890"/>
      <c r="BPZ8" s="890"/>
      <c r="BQA8" s="890"/>
      <c r="BQB8" s="890"/>
      <c r="BQC8" s="890"/>
      <c r="BQD8" s="890"/>
      <c r="BQE8" s="890"/>
      <c r="BQF8" s="890"/>
      <c r="BQG8" s="890"/>
      <c r="BQH8" s="890"/>
      <c r="BQI8" s="890"/>
      <c r="BQJ8" s="890"/>
      <c r="BQK8" s="890"/>
      <c r="BQL8" s="890"/>
      <c r="BQM8" s="890"/>
      <c r="BQN8" s="890"/>
      <c r="BQO8" s="890"/>
      <c r="BQP8" s="890"/>
      <c r="BQQ8" s="890"/>
      <c r="BQR8" s="890"/>
      <c r="BQS8" s="890"/>
      <c r="BQT8" s="890"/>
      <c r="BQU8" s="890"/>
      <c r="BQV8" s="890"/>
      <c r="BQW8" s="890"/>
      <c r="BQX8" s="890"/>
      <c r="BQY8" s="890"/>
      <c r="BQZ8" s="890"/>
      <c r="BRA8" s="890"/>
      <c r="BRB8" s="890"/>
      <c r="BRC8" s="890"/>
      <c r="BRD8" s="890"/>
      <c r="BRE8" s="890"/>
      <c r="BRF8" s="890"/>
      <c r="BRG8" s="890"/>
      <c r="BRH8" s="890"/>
      <c r="BRI8" s="890"/>
      <c r="BRJ8" s="890"/>
      <c r="BRK8" s="890"/>
      <c r="BRL8" s="890"/>
      <c r="BRM8" s="890"/>
      <c r="BRN8" s="890"/>
      <c r="BRO8" s="890"/>
      <c r="BRP8" s="890"/>
      <c r="BRQ8" s="890"/>
      <c r="BRR8" s="890"/>
      <c r="BRS8" s="890"/>
      <c r="BRT8" s="890"/>
      <c r="BRU8" s="890"/>
      <c r="BRV8" s="890"/>
      <c r="BRW8" s="890"/>
      <c r="BRX8" s="890"/>
      <c r="BRY8" s="890"/>
      <c r="BRZ8" s="890"/>
      <c r="BSA8" s="890"/>
      <c r="BSB8" s="890"/>
      <c r="BSC8" s="890"/>
      <c r="BSD8" s="890"/>
      <c r="BSE8" s="890"/>
      <c r="BSF8" s="890"/>
      <c r="BSG8" s="890"/>
      <c r="BSH8" s="890"/>
      <c r="BSI8" s="890"/>
      <c r="BSJ8" s="890"/>
      <c r="BSK8" s="890"/>
      <c r="BSL8" s="890"/>
      <c r="BSM8" s="890"/>
      <c r="BSN8" s="890"/>
      <c r="BSO8" s="890"/>
      <c r="BSP8" s="890"/>
      <c r="BSQ8" s="890"/>
      <c r="BSR8" s="890"/>
      <c r="BSS8" s="890"/>
      <c r="BST8" s="890"/>
      <c r="BSU8" s="890"/>
      <c r="BSV8" s="890"/>
      <c r="BSW8" s="890"/>
      <c r="BSX8" s="890"/>
      <c r="BSY8" s="890"/>
      <c r="BSZ8" s="890"/>
      <c r="BTA8" s="890"/>
      <c r="BTB8" s="890"/>
      <c r="BTC8" s="890"/>
      <c r="BTD8" s="890"/>
      <c r="BTE8" s="890"/>
      <c r="BTF8" s="890"/>
      <c r="BTG8" s="890"/>
      <c r="BTH8" s="890"/>
      <c r="BTI8" s="890"/>
      <c r="BTJ8" s="890"/>
      <c r="BTK8" s="890"/>
      <c r="BTL8" s="890"/>
      <c r="BTM8" s="890"/>
      <c r="BTN8" s="890"/>
      <c r="BTO8" s="890"/>
      <c r="BTP8" s="890"/>
      <c r="BTQ8" s="890"/>
      <c r="BTR8" s="890"/>
      <c r="BTS8" s="890"/>
      <c r="BTT8" s="890"/>
      <c r="BTU8" s="890"/>
      <c r="BTV8" s="890"/>
      <c r="BTW8" s="890"/>
      <c r="BTX8" s="890"/>
      <c r="BTY8" s="890"/>
      <c r="BTZ8" s="890"/>
      <c r="BUA8" s="890"/>
      <c r="BUB8" s="890"/>
      <c r="BUC8" s="890"/>
      <c r="BUD8" s="890"/>
      <c r="BUE8" s="890"/>
      <c r="BUF8" s="890"/>
      <c r="BUG8" s="890"/>
      <c r="BUH8" s="890"/>
      <c r="BUI8" s="890"/>
      <c r="BUJ8" s="890"/>
      <c r="BUK8" s="890"/>
      <c r="BUL8" s="890"/>
      <c r="BUM8" s="890"/>
      <c r="BUN8" s="890"/>
      <c r="BUO8" s="890"/>
      <c r="BUP8" s="890"/>
      <c r="BUQ8" s="890"/>
      <c r="BUR8" s="890"/>
      <c r="BUS8" s="890"/>
      <c r="BUT8" s="890"/>
      <c r="BUU8" s="890"/>
      <c r="BUV8" s="890"/>
      <c r="BUW8" s="890"/>
      <c r="BUX8" s="890"/>
      <c r="BUY8" s="890"/>
      <c r="BUZ8" s="890"/>
      <c r="BVA8" s="890"/>
      <c r="BVB8" s="890"/>
      <c r="BVC8" s="890"/>
      <c r="BVD8" s="890"/>
      <c r="BVE8" s="890"/>
      <c r="BVF8" s="890"/>
      <c r="BVG8" s="890"/>
      <c r="BVH8" s="890"/>
      <c r="BVI8" s="890"/>
      <c r="BVJ8" s="890"/>
      <c r="BVK8" s="890"/>
      <c r="BVL8" s="890"/>
      <c r="BVM8" s="890"/>
      <c r="BVN8" s="890"/>
      <c r="BVO8" s="890"/>
      <c r="BVP8" s="890"/>
      <c r="BVQ8" s="890"/>
      <c r="BVR8" s="890"/>
      <c r="BVS8" s="890"/>
      <c r="BVT8" s="890"/>
      <c r="BVU8" s="890"/>
      <c r="BVV8" s="890"/>
      <c r="BVW8" s="890"/>
      <c r="BVX8" s="890"/>
      <c r="BVY8" s="890"/>
      <c r="BVZ8" s="890"/>
      <c r="BWA8" s="890"/>
      <c r="BWB8" s="890"/>
      <c r="BWC8" s="890"/>
      <c r="BWD8" s="890"/>
      <c r="BWE8" s="890"/>
      <c r="BWF8" s="890"/>
      <c r="BWG8" s="890"/>
      <c r="BWH8" s="890"/>
      <c r="BWI8" s="890"/>
      <c r="BWJ8" s="890"/>
      <c r="BWK8" s="890"/>
      <c r="BWL8" s="890"/>
      <c r="BWM8" s="890"/>
      <c r="BWN8" s="890"/>
      <c r="BWO8" s="890"/>
      <c r="BWP8" s="890"/>
      <c r="BWQ8" s="890"/>
      <c r="BWR8" s="890"/>
      <c r="BWS8" s="890"/>
      <c r="BWT8" s="890"/>
      <c r="BWU8" s="890"/>
      <c r="BWV8" s="890"/>
      <c r="BWW8" s="890"/>
      <c r="BWX8" s="890"/>
      <c r="BWY8" s="890"/>
      <c r="BWZ8" s="890"/>
      <c r="BXA8" s="890"/>
      <c r="BXB8" s="890"/>
      <c r="BXC8" s="890"/>
      <c r="BXD8" s="890"/>
      <c r="BXE8" s="890"/>
      <c r="BXF8" s="890"/>
      <c r="BXG8" s="890"/>
      <c r="BXH8" s="890"/>
      <c r="BXI8" s="890"/>
      <c r="BXJ8" s="890"/>
      <c r="BXK8" s="890"/>
      <c r="BXL8" s="890"/>
      <c r="BXM8" s="890"/>
      <c r="BXN8" s="890"/>
      <c r="BXO8" s="890"/>
      <c r="BXP8" s="890"/>
      <c r="BXQ8" s="890"/>
      <c r="BXR8" s="890"/>
      <c r="BXS8" s="890"/>
      <c r="BXT8" s="890"/>
      <c r="BXU8" s="890"/>
      <c r="BXV8" s="890"/>
      <c r="BXW8" s="890"/>
      <c r="BXX8" s="890"/>
      <c r="BXY8" s="890"/>
      <c r="BXZ8" s="890"/>
      <c r="BYA8" s="890"/>
      <c r="BYB8" s="890"/>
      <c r="BYC8" s="890"/>
      <c r="BYD8" s="890"/>
      <c r="BYE8" s="890"/>
      <c r="BYF8" s="890"/>
      <c r="BYG8" s="890"/>
      <c r="BYH8" s="890"/>
      <c r="BYI8" s="890"/>
      <c r="BYJ8" s="890"/>
      <c r="BYK8" s="890"/>
      <c r="BYL8" s="890"/>
      <c r="BYM8" s="890"/>
      <c r="BYN8" s="890"/>
      <c r="BYO8" s="890"/>
      <c r="BYP8" s="890"/>
      <c r="BYQ8" s="890"/>
      <c r="BYR8" s="890"/>
      <c r="BYS8" s="890"/>
      <c r="BYT8" s="890"/>
      <c r="BYU8" s="890"/>
      <c r="BYV8" s="890"/>
      <c r="BYW8" s="890"/>
      <c r="BYX8" s="890"/>
      <c r="BYY8" s="890"/>
      <c r="BYZ8" s="890"/>
      <c r="BZA8" s="890"/>
      <c r="BZB8" s="890"/>
      <c r="BZC8" s="890"/>
      <c r="BZD8" s="890"/>
      <c r="BZE8" s="890"/>
      <c r="BZF8" s="890"/>
      <c r="BZG8" s="890"/>
      <c r="BZH8" s="890"/>
      <c r="BZI8" s="890"/>
      <c r="BZJ8" s="890"/>
      <c r="BZK8" s="890"/>
      <c r="BZL8" s="890"/>
      <c r="BZM8" s="890"/>
      <c r="BZN8" s="890"/>
      <c r="BZO8" s="890"/>
      <c r="BZP8" s="890"/>
      <c r="BZQ8" s="890"/>
      <c r="BZR8" s="890"/>
      <c r="BZS8" s="890"/>
      <c r="BZT8" s="890"/>
      <c r="BZU8" s="890"/>
      <c r="BZV8" s="890"/>
      <c r="BZW8" s="890"/>
      <c r="BZX8" s="890"/>
      <c r="BZY8" s="890"/>
      <c r="BZZ8" s="890"/>
      <c r="CAA8" s="890"/>
      <c r="CAB8" s="890"/>
      <c r="CAC8" s="890"/>
      <c r="CAD8" s="890"/>
      <c r="CAE8" s="890"/>
      <c r="CAF8" s="890"/>
      <c r="CAG8" s="890"/>
      <c r="CAH8" s="890"/>
      <c r="CAI8" s="890"/>
      <c r="CAJ8" s="890"/>
      <c r="CAK8" s="890"/>
      <c r="CAL8" s="890"/>
      <c r="CAM8" s="890"/>
      <c r="CAN8" s="890"/>
      <c r="CAO8" s="890"/>
      <c r="CAP8" s="890"/>
      <c r="CAQ8" s="890"/>
      <c r="CAR8" s="890"/>
      <c r="CAS8" s="890"/>
      <c r="CAT8" s="890"/>
      <c r="CAU8" s="890"/>
      <c r="CAV8" s="890"/>
      <c r="CAW8" s="890"/>
      <c r="CAX8" s="890"/>
      <c r="CAY8" s="890"/>
      <c r="CAZ8" s="890"/>
      <c r="CBA8" s="890"/>
      <c r="CBB8" s="890"/>
      <c r="CBC8" s="890"/>
      <c r="CBD8" s="890"/>
      <c r="CBE8" s="890"/>
      <c r="CBF8" s="890"/>
      <c r="CBG8" s="890"/>
      <c r="CBH8" s="890"/>
      <c r="CBI8" s="890"/>
      <c r="CBJ8" s="890"/>
      <c r="CBK8" s="890"/>
      <c r="CBL8" s="890"/>
      <c r="CBM8" s="890"/>
      <c r="CBN8" s="890"/>
      <c r="CBO8" s="890"/>
      <c r="CBP8" s="890"/>
      <c r="CBQ8" s="890"/>
      <c r="CBR8" s="890"/>
      <c r="CBS8" s="890"/>
      <c r="CBT8" s="890"/>
      <c r="CBU8" s="890"/>
      <c r="CBV8" s="890"/>
      <c r="CBW8" s="890"/>
      <c r="CBX8" s="890"/>
      <c r="CBY8" s="890"/>
      <c r="CBZ8" s="890"/>
      <c r="CCA8" s="890"/>
      <c r="CCB8" s="890"/>
      <c r="CCC8" s="890"/>
      <c r="CCD8" s="890"/>
      <c r="CCE8" s="890"/>
      <c r="CCF8" s="890"/>
      <c r="CCG8" s="890"/>
      <c r="CCH8" s="890"/>
      <c r="CCI8" s="890"/>
      <c r="CCJ8" s="890"/>
      <c r="CCK8" s="890"/>
      <c r="CCL8" s="890"/>
      <c r="CCM8" s="890"/>
      <c r="CCN8" s="890"/>
      <c r="CCO8" s="890"/>
      <c r="CCP8" s="890"/>
      <c r="CCQ8" s="890"/>
      <c r="CCR8" s="890"/>
      <c r="CCS8" s="890"/>
      <c r="CCT8" s="890"/>
      <c r="CCU8" s="890"/>
      <c r="CCV8" s="890"/>
      <c r="CCW8" s="890"/>
      <c r="CCX8" s="890"/>
      <c r="CCY8" s="890"/>
      <c r="CCZ8" s="890"/>
      <c r="CDA8" s="890"/>
      <c r="CDB8" s="890"/>
      <c r="CDC8" s="890"/>
      <c r="CDD8" s="890"/>
      <c r="CDE8" s="890"/>
      <c r="CDF8" s="890"/>
      <c r="CDG8" s="890"/>
      <c r="CDH8" s="890"/>
      <c r="CDI8" s="890"/>
      <c r="CDJ8" s="890"/>
      <c r="CDK8" s="890"/>
      <c r="CDL8" s="890"/>
      <c r="CDM8" s="890"/>
      <c r="CDN8" s="890"/>
      <c r="CDO8" s="890"/>
      <c r="CDP8" s="890"/>
      <c r="CDQ8" s="890"/>
      <c r="CDR8" s="890"/>
      <c r="CDS8" s="890"/>
      <c r="CDT8" s="890"/>
      <c r="CDU8" s="890"/>
      <c r="CDV8" s="890"/>
      <c r="CDW8" s="890"/>
      <c r="CDX8" s="890"/>
      <c r="CDY8" s="890"/>
      <c r="CDZ8" s="890"/>
      <c r="CEA8" s="890"/>
      <c r="CEB8" s="890"/>
      <c r="CEC8" s="890"/>
      <c r="CED8" s="890"/>
      <c r="CEE8" s="890"/>
      <c r="CEF8" s="890"/>
      <c r="CEG8" s="890"/>
      <c r="CEH8" s="890"/>
      <c r="CEI8" s="890"/>
      <c r="CEJ8" s="890"/>
      <c r="CEK8" s="890"/>
      <c r="CEL8" s="890"/>
      <c r="CEM8" s="890"/>
      <c r="CEN8" s="890"/>
      <c r="CEO8" s="890"/>
      <c r="CEP8" s="890"/>
      <c r="CEQ8" s="890"/>
      <c r="CER8" s="890"/>
      <c r="CES8" s="890"/>
      <c r="CET8" s="890"/>
      <c r="CEU8" s="890"/>
      <c r="CEV8" s="890"/>
      <c r="CEW8" s="890"/>
      <c r="CEX8" s="890"/>
      <c r="CEY8" s="890"/>
      <c r="CEZ8" s="890"/>
      <c r="CFA8" s="890"/>
      <c r="CFB8" s="890"/>
      <c r="CFC8" s="890"/>
      <c r="CFD8" s="890"/>
      <c r="CFE8" s="890"/>
      <c r="CFF8" s="890"/>
      <c r="CFG8" s="890"/>
      <c r="CFH8" s="890"/>
      <c r="CFI8" s="890"/>
      <c r="CFJ8" s="890"/>
      <c r="CFK8" s="890"/>
      <c r="CFL8" s="890"/>
      <c r="CFM8" s="890"/>
      <c r="CFN8" s="890"/>
      <c r="CFO8" s="890"/>
      <c r="CFP8" s="890"/>
      <c r="CFQ8" s="890"/>
      <c r="CFR8" s="890"/>
      <c r="CFS8" s="890"/>
      <c r="CFT8" s="890"/>
      <c r="CFU8" s="890"/>
      <c r="CFV8" s="890"/>
      <c r="CFW8" s="890"/>
      <c r="CFX8" s="890"/>
      <c r="CFY8" s="890"/>
      <c r="CFZ8" s="890"/>
      <c r="CGA8" s="890"/>
      <c r="CGB8" s="890"/>
      <c r="CGC8" s="890"/>
      <c r="CGD8" s="890"/>
      <c r="CGE8" s="890"/>
      <c r="CGF8" s="890"/>
      <c r="CGG8" s="890"/>
      <c r="CGH8" s="890"/>
      <c r="CGI8" s="890"/>
      <c r="CGJ8" s="890"/>
      <c r="CGK8" s="890"/>
      <c r="CGL8" s="890"/>
      <c r="CGM8" s="890"/>
      <c r="CGN8" s="890"/>
      <c r="CGO8" s="890"/>
      <c r="CGP8" s="890"/>
      <c r="CGQ8" s="890"/>
      <c r="CGR8" s="890"/>
      <c r="CGS8" s="890"/>
      <c r="CGT8" s="890"/>
      <c r="CGU8" s="890"/>
      <c r="CGV8" s="890"/>
      <c r="CGW8" s="890"/>
      <c r="CGX8" s="890"/>
      <c r="CGY8" s="890"/>
      <c r="CGZ8" s="890"/>
      <c r="CHA8" s="890"/>
      <c r="CHB8" s="890"/>
      <c r="CHC8" s="890"/>
      <c r="CHD8" s="890"/>
      <c r="CHE8" s="890"/>
      <c r="CHF8" s="890"/>
      <c r="CHG8" s="890"/>
      <c r="CHH8" s="890"/>
      <c r="CHI8" s="890"/>
      <c r="CHJ8" s="890"/>
      <c r="CHK8" s="890"/>
      <c r="CHL8" s="890"/>
      <c r="CHM8" s="890"/>
      <c r="CHN8" s="890"/>
      <c r="CHO8" s="890"/>
      <c r="CHP8" s="890"/>
      <c r="CHQ8" s="890"/>
      <c r="CHR8" s="890"/>
      <c r="CHS8" s="890"/>
      <c r="CHT8" s="890"/>
      <c r="CHU8" s="890"/>
      <c r="CHV8" s="890"/>
      <c r="CHW8" s="890"/>
      <c r="CHX8" s="890"/>
      <c r="CHY8" s="890"/>
      <c r="CHZ8" s="890"/>
      <c r="CIA8" s="890"/>
      <c r="CIB8" s="890"/>
      <c r="CIC8" s="890"/>
      <c r="CID8" s="890"/>
      <c r="CIE8" s="890"/>
      <c r="CIF8" s="890"/>
      <c r="CIG8" s="890"/>
      <c r="CIH8" s="890"/>
      <c r="CII8" s="890"/>
      <c r="CIJ8" s="890"/>
      <c r="CIK8" s="890"/>
      <c r="CIL8" s="890"/>
      <c r="CIM8" s="890"/>
      <c r="CIN8" s="890"/>
      <c r="CIO8" s="890"/>
      <c r="CIP8" s="890"/>
      <c r="CIQ8" s="890"/>
      <c r="CIR8" s="890"/>
      <c r="CIS8" s="890"/>
      <c r="CIT8" s="890"/>
      <c r="CIU8" s="890"/>
      <c r="CIV8" s="890"/>
      <c r="CIW8" s="890"/>
      <c r="CIX8" s="890"/>
      <c r="CIY8" s="890"/>
      <c r="CIZ8" s="890"/>
      <c r="CJA8" s="890"/>
      <c r="CJB8" s="890"/>
      <c r="CJC8" s="890"/>
      <c r="CJD8" s="890"/>
      <c r="CJE8" s="890"/>
      <c r="CJF8" s="890"/>
      <c r="CJG8" s="890"/>
      <c r="CJH8" s="890"/>
      <c r="CJI8" s="890"/>
      <c r="CJJ8" s="890"/>
      <c r="CJK8" s="890"/>
      <c r="CJL8" s="890"/>
      <c r="CJM8" s="890"/>
      <c r="CJN8" s="890"/>
      <c r="CJO8" s="890"/>
      <c r="CJP8" s="890"/>
      <c r="CJQ8" s="890"/>
      <c r="CJR8" s="890"/>
      <c r="CJS8" s="890"/>
      <c r="CJT8" s="890"/>
      <c r="CJU8" s="890"/>
      <c r="CJV8" s="890"/>
      <c r="CJW8" s="890"/>
      <c r="CJX8" s="890"/>
      <c r="CJY8" s="890"/>
      <c r="CJZ8" s="890"/>
      <c r="CKA8" s="890"/>
      <c r="CKB8" s="890"/>
      <c r="CKC8" s="890"/>
      <c r="CKD8" s="890"/>
      <c r="CKE8" s="890"/>
      <c r="CKF8" s="890"/>
      <c r="CKG8" s="890"/>
      <c r="CKH8" s="890"/>
      <c r="CKI8" s="890"/>
      <c r="CKJ8" s="890"/>
      <c r="CKK8" s="890"/>
      <c r="CKL8" s="890"/>
      <c r="CKM8" s="890"/>
      <c r="CKN8" s="890"/>
      <c r="CKO8" s="890"/>
      <c r="CKP8" s="890"/>
      <c r="CKQ8" s="890"/>
      <c r="CKR8" s="890"/>
      <c r="CKS8" s="890"/>
      <c r="CKT8" s="890"/>
      <c r="CKU8" s="890"/>
      <c r="CKV8" s="890"/>
      <c r="CKW8" s="890"/>
      <c r="CKX8" s="890"/>
      <c r="CKY8" s="890"/>
      <c r="CKZ8" s="890"/>
      <c r="CLA8" s="890"/>
      <c r="CLB8" s="890"/>
      <c r="CLC8" s="890"/>
      <c r="CLD8" s="890"/>
      <c r="CLE8" s="890"/>
      <c r="CLF8" s="890"/>
      <c r="CLG8" s="890"/>
      <c r="CLH8" s="890"/>
      <c r="CLI8" s="890"/>
      <c r="CLJ8" s="890"/>
      <c r="CLK8" s="890"/>
      <c r="CLL8" s="890"/>
      <c r="CLM8" s="890"/>
      <c r="CLN8" s="890"/>
      <c r="CLO8" s="890"/>
      <c r="CLP8" s="890"/>
      <c r="CLQ8" s="890"/>
      <c r="CLR8" s="890"/>
      <c r="CLS8" s="890"/>
      <c r="CLT8" s="890"/>
      <c r="CLU8" s="890"/>
      <c r="CLV8" s="890"/>
      <c r="CLW8" s="890"/>
      <c r="CLX8" s="890"/>
      <c r="CLY8" s="890"/>
      <c r="CLZ8" s="890"/>
      <c r="CMA8" s="890"/>
      <c r="CMB8" s="890"/>
      <c r="CMC8" s="890"/>
      <c r="CMD8" s="890"/>
      <c r="CME8" s="890"/>
      <c r="CMF8" s="890"/>
      <c r="CMG8" s="890"/>
      <c r="CMH8" s="890"/>
      <c r="CMI8" s="890"/>
      <c r="CMJ8" s="890"/>
      <c r="CMK8" s="890"/>
      <c r="CML8" s="890"/>
      <c r="CMM8" s="890"/>
      <c r="CMN8" s="890"/>
      <c r="CMO8" s="890"/>
      <c r="CMP8" s="890"/>
      <c r="CMQ8" s="890"/>
      <c r="CMR8" s="890"/>
      <c r="CMS8" s="890"/>
      <c r="CMT8" s="890"/>
      <c r="CMU8" s="890"/>
      <c r="CMV8" s="890"/>
      <c r="CMW8" s="890"/>
      <c r="CMX8" s="890"/>
      <c r="CMY8" s="890"/>
      <c r="CMZ8" s="890"/>
      <c r="CNA8" s="890"/>
      <c r="CNB8" s="890"/>
      <c r="CNC8" s="890"/>
      <c r="CND8" s="890"/>
      <c r="CNE8" s="890"/>
      <c r="CNF8" s="890"/>
      <c r="CNG8" s="890"/>
      <c r="CNH8" s="890"/>
      <c r="CNI8" s="890"/>
      <c r="CNJ8" s="890"/>
      <c r="CNK8" s="890"/>
      <c r="CNL8" s="890"/>
      <c r="CNM8" s="890"/>
      <c r="CNN8" s="890"/>
      <c r="CNO8" s="890"/>
      <c r="CNP8" s="890"/>
      <c r="CNQ8" s="890"/>
      <c r="CNR8" s="890"/>
      <c r="CNS8" s="890"/>
      <c r="CNT8" s="890"/>
      <c r="CNU8" s="890"/>
      <c r="CNV8" s="890"/>
      <c r="CNW8" s="890"/>
      <c r="CNX8" s="890"/>
      <c r="CNY8" s="890"/>
      <c r="CNZ8" s="890"/>
      <c r="COA8" s="890"/>
      <c r="COB8" s="890"/>
      <c r="COC8" s="890"/>
      <c r="COD8" s="890"/>
      <c r="COE8" s="890"/>
      <c r="COF8" s="890"/>
      <c r="COG8" s="890"/>
      <c r="COH8" s="890"/>
      <c r="COI8" s="890"/>
      <c r="COJ8" s="890"/>
      <c r="COK8" s="890"/>
      <c r="COL8" s="890"/>
      <c r="COM8" s="890"/>
      <c r="CON8" s="890"/>
      <c r="COO8" s="890"/>
      <c r="COP8" s="890"/>
      <c r="COQ8" s="890"/>
      <c r="COR8" s="890"/>
      <c r="COS8" s="890"/>
      <c r="COT8" s="890"/>
      <c r="COU8" s="890"/>
      <c r="COV8" s="890"/>
      <c r="COW8" s="890"/>
      <c r="COX8" s="890"/>
      <c r="COY8" s="890"/>
      <c r="COZ8" s="890"/>
      <c r="CPA8" s="890"/>
      <c r="CPB8" s="890"/>
      <c r="CPC8" s="890"/>
      <c r="CPD8" s="890"/>
      <c r="CPE8" s="890"/>
      <c r="CPF8" s="890"/>
      <c r="CPG8" s="890"/>
      <c r="CPH8" s="890"/>
      <c r="CPI8" s="890"/>
      <c r="CPJ8" s="890"/>
      <c r="CPK8" s="890"/>
      <c r="CPL8" s="890"/>
      <c r="CPM8" s="890"/>
      <c r="CPN8" s="890"/>
      <c r="CPO8" s="890"/>
      <c r="CPP8" s="890"/>
      <c r="CPQ8" s="890"/>
      <c r="CPR8" s="890"/>
      <c r="CPS8" s="890"/>
      <c r="CPT8" s="890"/>
      <c r="CPU8" s="890"/>
      <c r="CPV8" s="890"/>
      <c r="CPW8" s="890"/>
      <c r="CPX8" s="890"/>
      <c r="CPY8" s="890"/>
      <c r="CPZ8" s="890"/>
      <c r="CQA8" s="890"/>
      <c r="CQB8" s="890"/>
      <c r="CQC8" s="890"/>
      <c r="CQD8" s="890"/>
      <c r="CQE8" s="890"/>
      <c r="CQF8" s="890"/>
      <c r="CQG8" s="890"/>
      <c r="CQH8" s="890"/>
      <c r="CQI8" s="890"/>
      <c r="CQJ8" s="890"/>
      <c r="CQK8" s="890"/>
      <c r="CQL8" s="890"/>
      <c r="CQM8" s="890"/>
      <c r="CQN8" s="890"/>
      <c r="CQO8" s="890"/>
      <c r="CQP8" s="890"/>
      <c r="CQQ8" s="890"/>
      <c r="CQR8" s="890"/>
      <c r="CQS8" s="890"/>
      <c r="CQT8" s="890"/>
      <c r="CQU8" s="890"/>
      <c r="CQV8" s="890"/>
      <c r="CQW8" s="890"/>
      <c r="CQX8" s="890"/>
      <c r="CQY8" s="890"/>
      <c r="CQZ8" s="890"/>
      <c r="CRA8" s="890"/>
      <c r="CRB8" s="890"/>
      <c r="CRC8" s="890"/>
      <c r="CRD8" s="890"/>
      <c r="CRE8" s="890"/>
      <c r="CRF8" s="890"/>
      <c r="CRG8" s="890"/>
      <c r="CRH8" s="890"/>
      <c r="CRI8" s="890"/>
      <c r="CRJ8" s="890"/>
      <c r="CRK8" s="890"/>
      <c r="CRL8" s="890"/>
      <c r="CRM8" s="890"/>
      <c r="CRN8" s="890"/>
      <c r="CRO8" s="890"/>
      <c r="CRP8" s="890"/>
      <c r="CRQ8" s="890"/>
      <c r="CRR8" s="890"/>
      <c r="CRS8" s="890"/>
      <c r="CRT8" s="890"/>
      <c r="CRU8" s="890"/>
      <c r="CRV8" s="890"/>
      <c r="CRW8" s="890"/>
      <c r="CRX8" s="890"/>
      <c r="CRY8" s="890"/>
      <c r="CRZ8" s="890"/>
      <c r="CSA8" s="890"/>
      <c r="CSB8" s="890"/>
      <c r="CSC8" s="890"/>
      <c r="CSD8" s="890"/>
      <c r="CSE8" s="890"/>
      <c r="CSF8" s="890"/>
      <c r="CSG8" s="890"/>
      <c r="CSH8" s="890"/>
      <c r="CSI8" s="890"/>
      <c r="CSJ8" s="890"/>
      <c r="CSK8" s="890"/>
      <c r="CSL8" s="890"/>
      <c r="CSM8" s="890"/>
      <c r="CSN8" s="890"/>
      <c r="CSO8" s="890"/>
      <c r="CSP8" s="890"/>
      <c r="CSQ8" s="890"/>
      <c r="CSR8" s="890"/>
      <c r="CSS8" s="890"/>
      <c r="CST8" s="890"/>
      <c r="CSU8" s="890"/>
      <c r="CSV8" s="890"/>
      <c r="CSW8" s="890"/>
      <c r="CSX8" s="890"/>
      <c r="CSY8" s="890"/>
      <c r="CSZ8" s="890"/>
      <c r="CTA8" s="890"/>
      <c r="CTB8" s="890"/>
      <c r="CTC8" s="890"/>
      <c r="CTD8" s="890"/>
      <c r="CTE8" s="890"/>
      <c r="CTF8" s="890"/>
      <c r="CTG8" s="890"/>
      <c r="CTH8" s="890"/>
      <c r="CTI8" s="890"/>
      <c r="CTJ8" s="890"/>
      <c r="CTK8" s="890"/>
      <c r="CTL8" s="890"/>
      <c r="CTM8" s="890"/>
      <c r="CTN8" s="890"/>
      <c r="CTO8" s="890"/>
      <c r="CTP8" s="890"/>
      <c r="CTQ8" s="890"/>
      <c r="CTR8" s="890"/>
      <c r="CTS8" s="890"/>
      <c r="CTT8" s="890"/>
      <c r="CTU8" s="890"/>
      <c r="CTV8" s="890"/>
      <c r="CTW8" s="890"/>
      <c r="CTX8" s="890"/>
      <c r="CTY8" s="890"/>
      <c r="CTZ8" s="890"/>
      <c r="CUA8" s="890"/>
      <c r="CUB8" s="890"/>
      <c r="CUC8" s="890"/>
      <c r="CUD8" s="890"/>
      <c r="CUE8" s="890"/>
      <c r="CUF8" s="890"/>
      <c r="CUG8" s="890"/>
      <c r="CUH8" s="890"/>
      <c r="CUI8" s="890"/>
      <c r="CUJ8" s="890"/>
      <c r="CUK8" s="890"/>
      <c r="CUL8" s="890"/>
      <c r="CUM8" s="890"/>
      <c r="CUN8" s="890"/>
      <c r="CUO8" s="890"/>
      <c r="CUP8" s="890"/>
      <c r="CUQ8" s="890"/>
      <c r="CUR8" s="890"/>
      <c r="CUS8" s="890"/>
      <c r="CUT8" s="890"/>
      <c r="CUU8" s="890"/>
      <c r="CUV8" s="890"/>
      <c r="CUW8" s="890"/>
      <c r="CUX8" s="890"/>
      <c r="CUY8" s="890"/>
      <c r="CUZ8" s="890"/>
      <c r="CVA8" s="890"/>
      <c r="CVB8" s="890"/>
      <c r="CVC8" s="890"/>
      <c r="CVD8" s="890"/>
      <c r="CVE8" s="890"/>
      <c r="CVF8" s="890"/>
      <c r="CVG8" s="890"/>
      <c r="CVH8" s="890"/>
      <c r="CVI8" s="890"/>
      <c r="CVJ8" s="890"/>
      <c r="CVK8" s="890"/>
      <c r="CVL8" s="890"/>
      <c r="CVM8" s="890"/>
      <c r="CVN8" s="890"/>
      <c r="CVO8" s="890"/>
      <c r="CVP8" s="890"/>
      <c r="CVQ8" s="890"/>
      <c r="CVR8" s="890"/>
      <c r="CVS8" s="890"/>
      <c r="CVT8" s="890"/>
      <c r="CVU8" s="890"/>
      <c r="CVV8" s="890"/>
      <c r="CVW8" s="890"/>
      <c r="CVX8" s="890"/>
      <c r="CVY8" s="890"/>
      <c r="CVZ8" s="890"/>
      <c r="CWA8" s="890"/>
      <c r="CWB8" s="890"/>
      <c r="CWC8" s="890"/>
      <c r="CWD8" s="890"/>
      <c r="CWE8" s="890"/>
      <c r="CWF8" s="890"/>
      <c r="CWG8" s="890"/>
      <c r="CWH8" s="890"/>
      <c r="CWI8" s="890"/>
      <c r="CWJ8" s="890"/>
      <c r="CWK8" s="890"/>
      <c r="CWL8" s="890"/>
      <c r="CWM8" s="890"/>
      <c r="CWN8" s="890"/>
      <c r="CWO8" s="890"/>
      <c r="CWP8" s="890"/>
      <c r="CWQ8" s="890"/>
      <c r="CWR8" s="890"/>
      <c r="CWS8" s="890"/>
      <c r="CWT8" s="890"/>
      <c r="CWU8" s="890"/>
      <c r="CWV8" s="890"/>
      <c r="CWW8" s="890"/>
      <c r="CWX8" s="890"/>
      <c r="CWY8" s="890"/>
      <c r="CWZ8" s="890"/>
      <c r="CXA8" s="890"/>
      <c r="CXB8" s="890"/>
      <c r="CXC8" s="890"/>
      <c r="CXD8" s="890"/>
      <c r="CXE8" s="890"/>
      <c r="CXF8" s="890"/>
      <c r="CXG8" s="890"/>
      <c r="CXH8" s="890"/>
      <c r="CXI8" s="890"/>
      <c r="CXJ8" s="890"/>
      <c r="CXK8" s="890"/>
      <c r="CXL8" s="890"/>
      <c r="CXM8" s="890"/>
      <c r="CXN8" s="890"/>
      <c r="CXO8" s="890"/>
      <c r="CXP8" s="890"/>
      <c r="CXQ8" s="890"/>
      <c r="CXR8" s="890"/>
      <c r="CXS8" s="890"/>
      <c r="CXT8" s="890"/>
      <c r="CXU8" s="890"/>
      <c r="CXV8" s="890"/>
      <c r="CXW8" s="890"/>
      <c r="CXX8" s="890"/>
      <c r="CXY8" s="890"/>
      <c r="CXZ8" s="890"/>
      <c r="CYA8" s="890"/>
      <c r="CYB8" s="890"/>
      <c r="CYC8" s="890"/>
      <c r="CYD8" s="890"/>
      <c r="CYE8" s="890"/>
      <c r="CYF8" s="890"/>
      <c r="CYG8" s="890"/>
      <c r="CYH8" s="890"/>
      <c r="CYI8" s="890"/>
      <c r="CYJ8" s="890"/>
      <c r="CYK8" s="890"/>
      <c r="CYL8" s="890"/>
      <c r="CYM8" s="890"/>
      <c r="CYN8" s="890"/>
      <c r="CYO8" s="890"/>
      <c r="CYP8" s="890"/>
      <c r="CYQ8" s="890"/>
      <c r="CYR8" s="890"/>
      <c r="CYS8" s="890"/>
      <c r="CYT8" s="890"/>
      <c r="CYU8" s="890"/>
      <c r="CYV8" s="890"/>
      <c r="CYW8" s="890"/>
      <c r="CYX8" s="890"/>
      <c r="CYY8" s="890"/>
      <c r="CYZ8" s="890"/>
      <c r="CZA8" s="890"/>
      <c r="CZB8" s="890"/>
      <c r="CZC8" s="890"/>
      <c r="CZD8" s="890"/>
      <c r="CZE8" s="890"/>
      <c r="CZF8" s="890"/>
      <c r="CZG8" s="890"/>
      <c r="CZH8" s="890"/>
      <c r="CZI8" s="890"/>
      <c r="CZJ8" s="890"/>
      <c r="CZK8" s="890"/>
      <c r="CZL8" s="890"/>
      <c r="CZM8" s="890"/>
      <c r="CZN8" s="890"/>
      <c r="CZO8" s="890"/>
      <c r="CZP8" s="890"/>
      <c r="CZQ8" s="890"/>
      <c r="CZR8" s="890"/>
      <c r="CZS8" s="890"/>
      <c r="CZT8" s="890"/>
      <c r="CZU8" s="890"/>
      <c r="CZV8" s="890"/>
      <c r="CZW8" s="890"/>
      <c r="CZX8" s="890"/>
      <c r="CZY8" s="890"/>
      <c r="CZZ8" s="890"/>
      <c r="DAA8" s="890"/>
      <c r="DAB8" s="890"/>
      <c r="DAC8" s="890"/>
      <c r="DAD8" s="890"/>
      <c r="DAE8" s="890"/>
      <c r="DAF8" s="890"/>
      <c r="DAG8" s="890"/>
      <c r="DAH8" s="890"/>
      <c r="DAI8" s="890"/>
      <c r="DAJ8" s="890"/>
      <c r="DAK8" s="890"/>
      <c r="DAL8" s="890"/>
      <c r="DAM8" s="890"/>
      <c r="DAN8" s="890"/>
      <c r="DAO8" s="890"/>
      <c r="DAP8" s="890"/>
      <c r="DAQ8" s="890"/>
      <c r="DAR8" s="890"/>
      <c r="DAS8" s="890"/>
      <c r="DAT8" s="890"/>
      <c r="DAU8" s="890"/>
      <c r="DAV8" s="890"/>
      <c r="DAW8" s="890"/>
      <c r="DAX8" s="890"/>
      <c r="DAY8" s="890"/>
      <c r="DAZ8" s="890"/>
      <c r="DBA8" s="890"/>
      <c r="DBB8" s="890"/>
      <c r="DBC8" s="890"/>
      <c r="DBD8" s="890"/>
      <c r="DBE8" s="890"/>
      <c r="DBF8" s="890"/>
      <c r="DBG8" s="890"/>
      <c r="DBH8" s="890"/>
      <c r="DBI8" s="890"/>
      <c r="DBJ8" s="890"/>
      <c r="DBK8" s="890"/>
      <c r="DBL8" s="890"/>
      <c r="DBM8" s="890"/>
      <c r="DBN8" s="890"/>
      <c r="DBO8" s="890"/>
      <c r="DBP8" s="890"/>
      <c r="DBQ8" s="890"/>
      <c r="DBR8" s="890"/>
      <c r="DBS8" s="890"/>
      <c r="DBT8" s="890"/>
      <c r="DBU8" s="890"/>
      <c r="DBV8" s="890"/>
      <c r="DBW8" s="890"/>
      <c r="DBX8" s="890"/>
      <c r="DBY8" s="890"/>
      <c r="DBZ8" s="890"/>
      <c r="DCA8" s="890"/>
      <c r="DCB8" s="890"/>
      <c r="DCC8" s="890"/>
      <c r="DCD8" s="890"/>
      <c r="DCE8" s="890"/>
      <c r="DCF8" s="890"/>
      <c r="DCG8" s="890"/>
      <c r="DCH8" s="890"/>
      <c r="DCI8" s="890"/>
      <c r="DCJ8" s="890"/>
      <c r="DCK8" s="890"/>
      <c r="DCL8" s="890"/>
      <c r="DCM8" s="890"/>
      <c r="DCN8" s="890"/>
      <c r="DCO8" s="890"/>
      <c r="DCP8" s="890"/>
      <c r="DCQ8" s="890"/>
      <c r="DCR8" s="890"/>
      <c r="DCS8" s="890"/>
      <c r="DCT8" s="890"/>
      <c r="DCU8" s="890"/>
      <c r="DCV8" s="890"/>
      <c r="DCW8" s="890"/>
      <c r="DCX8" s="890"/>
      <c r="DCY8" s="890"/>
      <c r="DCZ8" s="890"/>
      <c r="DDA8" s="890"/>
      <c r="DDB8" s="890"/>
      <c r="DDC8" s="890"/>
      <c r="DDD8" s="890"/>
      <c r="DDE8" s="890"/>
      <c r="DDF8" s="890"/>
      <c r="DDG8" s="890"/>
      <c r="DDH8" s="890"/>
      <c r="DDI8" s="890"/>
      <c r="DDJ8" s="890"/>
      <c r="DDK8" s="890"/>
      <c r="DDL8" s="890"/>
      <c r="DDM8" s="890"/>
      <c r="DDN8" s="890"/>
      <c r="DDO8" s="890"/>
      <c r="DDP8" s="890"/>
      <c r="DDQ8" s="890"/>
      <c r="DDR8" s="890"/>
      <c r="DDS8" s="890"/>
      <c r="DDT8" s="890"/>
      <c r="DDU8" s="890"/>
      <c r="DDV8" s="890"/>
      <c r="DDW8" s="890"/>
      <c r="DDX8" s="890"/>
      <c r="DDY8" s="890"/>
      <c r="DDZ8" s="890"/>
      <c r="DEA8" s="890"/>
      <c r="DEB8" s="890"/>
      <c r="DEC8" s="890"/>
      <c r="DED8" s="890"/>
      <c r="DEE8" s="890"/>
      <c r="DEF8" s="890"/>
      <c r="DEG8" s="890"/>
      <c r="DEH8" s="890"/>
      <c r="DEI8" s="890"/>
      <c r="DEJ8" s="890"/>
      <c r="DEK8" s="890"/>
      <c r="DEL8" s="890"/>
      <c r="DEM8" s="890"/>
      <c r="DEN8" s="890"/>
      <c r="DEO8" s="890"/>
      <c r="DEP8" s="890"/>
      <c r="DEQ8" s="890"/>
      <c r="DER8" s="890"/>
      <c r="DES8" s="890"/>
      <c r="DET8" s="890"/>
      <c r="DEU8" s="890"/>
      <c r="DEV8" s="890"/>
      <c r="DEW8" s="890"/>
      <c r="DEX8" s="890"/>
      <c r="DEY8" s="890"/>
      <c r="DEZ8" s="890"/>
      <c r="DFA8" s="890"/>
      <c r="DFB8" s="890"/>
      <c r="DFC8" s="890"/>
      <c r="DFD8" s="890"/>
      <c r="DFE8" s="890"/>
      <c r="DFF8" s="890"/>
      <c r="DFG8" s="890"/>
      <c r="DFH8" s="890"/>
      <c r="DFI8" s="890"/>
      <c r="DFJ8" s="890"/>
      <c r="DFK8" s="890"/>
      <c r="DFL8" s="890"/>
      <c r="DFM8" s="890"/>
      <c r="DFN8" s="890"/>
      <c r="DFO8" s="890"/>
      <c r="DFP8" s="890"/>
      <c r="DFQ8" s="890"/>
      <c r="DFR8" s="890"/>
      <c r="DFS8" s="890"/>
      <c r="DFT8" s="890"/>
      <c r="DFU8" s="890"/>
      <c r="DFV8" s="890"/>
      <c r="DFW8" s="890"/>
      <c r="DFX8" s="890"/>
      <c r="DFY8" s="890"/>
      <c r="DFZ8" s="890"/>
      <c r="DGA8" s="890"/>
      <c r="DGB8" s="890"/>
      <c r="DGC8" s="890"/>
      <c r="DGD8" s="890"/>
      <c r="DGE8" s="890"/>
      <c r="DGF8" s="890"/>
      <c r="DGG8" s="890"/>
      <c r="DGH8" s="890"/>
      <c r="DGI8" s="890"/>
      <c r="DGJ8" s="890"/>
      <c r="DGK8" s="890"/>
      <c r="DGL8" s="890"/>
      <c r="DGM8" s="890"/>
      <c r="DGN8" s="890"/>
      <c r="DGO8" s="890"/>
      <c r="DGP8" s="890"/>
      <c r="DGQ8" s="890"/>
      <c r="DGR8" s="890"/>
      <c r="DGS8" s="890"/>
      <c r="DGT8" s="890"/>
      <c r="DGU8" s="890"/>
      <c r="DGV8" s="890"/>
      <c r="DGW8" s="890"/>
      <c r="DGX8" s="890"/>
      <c r="DGY8" s="890"/>
      <c r="DGZ8" s="890"/>
      <c r="DHA8" s="890"/>
      <c r="DHB8" s="890"/>
      <c r="DHC8" s="890"/>
      <c r="DHD8" s="890"/>
      <c r="DHE8" s="890"/>
      <c r="DHF8" s="890"/>
      <c r="DHG8" s="890"/>
      <c r="DHH8" s="890"/>
      <c r="DHI8" s="890"/>
      <c r="DHJ8" s="890"/>
      <c r="DHK8" s="890"/>
      <c r="DHL8" s="890"/>
      <c r="DHM8" s="890"/>
      <c r="DHN8" s="890"/>
      <c r="DHO8" s="890"/>
      <c r="DHP8" s="890"/>
      <c r="DHQ8" s="890"/>
      <c r="DHR8" s="890"/>
      <c r="DHS8" s="890"/>
      <c r="DHT8" s="890"/>
      <c r="DHU8" s="890"/>
      <c r="DHV8" s="890"/>
      <c r="DHW8" s="890"/>
      <c r="DHX8" s="890"/>
      <c r="DHY8" s="890"/>
      <c r="DHZ8" s="890"/>
      <c r="DIA8" s="890"/>
      <c r="DIB8" s="890"/>
      <c r="DIC8" s="890"/>
      <c r="DID8" s="890"/>
      <c r="DIE8" s="890"/>
      <c r="DIF8" s="890"/>
      <c r="DIG8" s="890"/>
      <c r="DIH8" s="890"/>
      <c r="DII8" s="890"/>
      <c r="DIJ8" s="890"/>
      <c r="DIK8" s="890"/>
      <c r="DIL8" s="890"/>
      <c r="DIM8" s="890"/>
      <c r="DIN8" s="890"/>
      <c r="DIO8" s="890"/>
      <c r="DIP8" s="890"/>
      <c r="DIQ8" s="890"/>
      <c r="DIR8" s="890"/>
      <c r="DIS8" s="890"/>
      <c r="DIT8" s="890"/>
      <c r="DIU8" s="890"/>
      <c r="DIV8" s="890"/>
      <c r="DIW8" s="890"/>
      <c r="DIX8" s="890"/>
      <c r="DIY8" s="890"/>
      <c r="DIZ8" s="890"/>
      <c r="DJA8" s="890"/>
      <c r="DJB8" s="890"/>
      <c r="DJC8" s="890"/>
      <c r="DJD8" s="890"/>
      <c r="DJE8" s="890"/>
      <c r="DJF8" s="890"/>
      <c r="DJG8" s="890"/>
      <c r="DJH8" s="890"/>
      <c r="DJI8" s="890"/>
      <c r="DJJ8" s="890"/>
      <c r="DJK8" s="890"/>
      <c r="DJL8" s="890"/>
      <c r="DJM8" s="890"/>
      <c r="DJN8" s="890"/>
      <c r="DJO8" s="890"/>
      <c r="DJP8" s="890"/>
      <c r="DJQ8" s="890"/>
      <c r="DJR8" s="890"/>
      <c r="DJS8" s="890"/>
      <c r="DJT8" s="890"/>
      <c r="DJU8" s="890"/>
      <c r="DJV8" s="890"/>
      <c r="DJW8" s="890"/>
      <c r="DJX8" s="890"/>
      <c r="DJY8" s="890"/>
      <c r="DJZ8" s="890"/>
      <c r="DKA8" s="890"/>
      <c r="DKB8" s="890"/>
      <c r="DKC8" s="890"/>
      <c r="DKD8" s="890"/>
      <c r="DKE8" s="890"/>
      <c r="DKF8" s="890"/>
      <c r="DKG8" s="890"/>
      <c r="DKH8" s="890"/>
      <c r="DKI8" s="890"/>
      <c r="DKJ8" s="890"/>
      <c r="DKK8" s="890"/>
      <c r="DKL8" s="890"/>
      <c r="DKM8" s="890"/>
      <c r="DKN8" s="890"/>
      <c r="DKO8" s="890"/>
      <c r="DKP8" s="890"/>
      <c r="DKQ8" s="890"/>
      <c r="DKR8" s="890"/>
      <c r="DKS8" s="890"/>
      <c r="DKT8" s="890"/>
      <c r="DKU8" s="890"/>
      <c r="DKV8" s="890"/>
      <c r="DKW8" s="890"/>
      <c r="DKX8" s="890"/>
      <c r="DKY8" s="890"/>
      <c r="DKZ8" s="890"/>
      <c r="DLA8" s="890"/>
      <c r="DLB8" s="890"/>
      <c r="DLC8" s="890"/>
      <c r="DLD8" s="890"/>
      <c r="DLE8" s="890"/>
      <c r="DLF8" s="890"/>
      <c r="DLG8" s="890"/>
      <c r="DLH8" s="890"/>
      <c r="DLI8" s="890"/>
      <c r="DLJ8" s="890"/>
      <c r="DLK8" s="890"/>
      <c r="DLL8" s="890"/>
      <c r="DLM8" s="890"/>
      <c r="DLN8" s="890"/>
      <c r="DLO8" s="890"/>
      <c r="DLP8" s="890"/>
      <c r="DLQ8" s="890"/>
      <c r="DLR8" s="890"/>
      <c r="DLS8" s="890"/>
      <c r="DLT8" s="890"/>
      <c r="DLU8" s="890"/>
      <c r="DLV8" s="890"/>
      <c r="DLW8" s="890"/>
      <c r="DLX8" s="890"/>
      <c r="DLY8" s="890"/>
      <c r="DLZ8" s="890"/>
      <c r="DMA8" s="890"/>
      <c r="DMB8" s="890"/>
      <c r="DMC8" s="890"/>
      <c r="DMD8" s="890"/>
      <c r="DME8" s="890"/>
      <c r="DMF8" s="890"/>
      <c r="DMG8" s="890"/>
      <c r="DMH8" s="890"/>
      <c r="DMI8" s="890"/>
      <c r="DMJ8" s="890"/>
      <c r="DMK8" s="890"/>
      <c r="DML8" s="890"/>
      <c r="DMM8" s="890"/>
      <c r="DMN8" s="890"/>
      <c r="DMO8" s="890"/>
      <c r="DMP8" s="890"/>
      <c r="DMQ8" s="890"/>
      <c r="DMR8" s="890"/>
      <c r="DMS8" s="890"/>
      <c r="DMT8" s="890"/>
      <c r="DMU8" s="890"/>
      <c r="DMV8" s="890"/>
      <c r="DMW8" s="890"/>
      <c r="DMX8" s="890"/>
      <c r="DMY8" s="890"/>
      <c r="DMZ8" s="890"/>
      <c r="DNA8" s="890"/>
      <c r="DNB8" s="890"/>
      <c r="DNC8" s="890"/>
      <c r="DND8" s="890"/>
      <c r="DNE8" s="890"/>
      <c r="DNF8" s="890"/>
      <c r="DNG8" s="890"/>
      <c r="DNH8" s="890"/>
      <c r="DNI8" s="890"/>
      <c r="DNJ8" s="890"/>
      <c r="DNK8" s="890"/>
      <c r="DNL8" s="890"/>
      <c r="DNM8" s="890"/>
      <c r="DNN8" s="890"/>
      <c r="DNO8" s="890"/>
      <c r="DNP8" s="890"/>
      <c r="DNQ8" s="890"/>
      <c r="DNR8" s="890"/>
      <c r="DNS8" s="890"/>
      <c r="DNT8" s="890"/>
      <c r="DNU8" s="890"/>
      <c r="DNV8" s="890"/>
      <c r="DNW8" s="890"/>
      <c r="DNX8" s="890"/>
      <c r="DNY8" s="890"/>
      <c r="DNZ8" s="890"/>
      <c r="DOA8" s="890"/>
      <c r="DOB8" s="890"/>
      <c r="DOC8" s="890"/>
      <c r="DOD8" s="890"/>
      <c r="DOE8" s="890"/>
      <c r="DOF8" s="890"/>
      <c r="DOG8" s="890"/>
      <c r="DOH8" s="890"/>
      <c r="DOI8" s="890"/>
      <c r="DOJ8" s="890"/>
      <c r="DOK8" s="890"/>
      <c r="DOL8" s="890"/>
      <c r="DOM8" s="890"/>
      <c r="DON8" s="890"/>
      <c r="DOO8" s="890"/>
      <c r="DOP8" s="890"/>
      <c r="DOQ8" s="890"/>
      <c r="DOR8" s="890"/>
      <c r="DOS8" s="890"/>
      <c r="DOT8" s="890"/>
      <c r="DOU8" s="890"/>
      <c r="DOV8" s="890"/>
      <c r="DOW8" s="890"/>
      <c r="DOX8" s="890"/>
      <c r="DOY8" s="890"/>
      <c r="DOZ8" s="890"/>
      <c r="DPA8" s="890"/>
      <c r="DPB8" s="890"/>
      <c r="DPC8" s="890"/>
      <c r="DPD8" s="890"/>
      <c r="DPE8" s="890"/>
      <c r="DPF8" s="890"/>
      <c r="DPG8" s="890"/>
      <c r="DPH8" s="890"/>
      <c r="DPI8" s="890"/>
      <c r="DPJ8" s="890"/>
      <c r="DPK8" s="890"/>
      <c r="DPL8" s="890"/>
      <c r="DPM8" s="890"/>
      <c r="DPN8" s="890"/>
      <c r="DPO8" s="890"/>
      <c r="DPP8" s="890"/>
      <c r="DPQ8" s="890"/>
      <c r="DPR8" s="890"/>
      <c r="DPS8" s="890"/>
      <c r="DPT8" s="890"/>
      <c r="DPU8" s="890"/>
      <c r="DPV8" s="890"/>
      <c r="DPW8" s="890"/>
      <c r="DPX8" s="890"/>
      <c r="DPY8" s="890"/>
      <c r="DPZ8" s="890"/>
      <c r="DQA8" s="890"/>
      <c r="DQB8" s="890"/>
      <c r="DQC8" s="890"/>
      <c r="DQD8" s="890"/>
      <c r="DQE8" s="890"/>
      <c r="DQF8" s="890"/>
      <c r="DQG8" s="890"/>
      <c r="DQH8" s="890"/>
      <c r="DQI8" s="890"/>
      <c r="DQJ8" s="890"/>
      <c r="DQK8" s="890"/>
      <c r="DQL8" s="890"/>
      <c r="DQM8" s="890"/>
      <c r="DQN8" s="890"/>
      <c r="DQO8" s="890"/>
      <c r="DQP8" s="890"/>
      <c r="DQQ8" s="890"/>
      <c r="DQR8" s="890"/>
      <c r="DQS8" s="890"/>
      <c r="DQT8" s="890"/>
      <c r="DQU8" s="890"/>
      <c r="DQV8" s="890"/>
      <c r="DQW8" s="890"/>
      <c r="DQX8" s="890"/>
      <c r="DQY8" s="890"/>
      <c r="DQZ8" s="890"/>
      <c r="DRA8" s="890"/>
      <c r="DRB8" s="890"/>
      <c r="DRC8" s="890"/>
      <c r="DRD8" s="890"/>
      <c r="DRE8" s="890"/>
      <c r="DRF8" s="890"/>
      <c r="DRG8" s="890"/>
      <c r="DRH8" s="890"/>
      <c r="DRI8" s="890"/>
      <c r="DRJ8" s="890"/>
      <c r="DRK8" s="890"/>
      <c r="DRL8" s="890"/>
      <c r="DRM8" s="890"/>
      <c r="DRN8" s="890"/>
      <c r="DRO8" s="890"/>
      <c r="DRP8" s="890"/>
      <c r="DRQ8" s="890"/>
      <c r="DRR8" s="890"/>
      <c r="DRS8" s="890"/>
      <c r="DRT8" s="890"/>
      <c r="DRU8" s="890"/>
      <c r="DRV8" s="890"/>
      <c r="DRW8" s="890"/>
      <c r="DRX8" s="890"/>
      <c r="DRY8" s="890"/>
      <c r="DRZ8" s="890"/>
      <c r="DSA8" s="890"/>
      <c r="DSB8" s="890"/>
      <c r="DSC8" s="890"/>
      <c r="DSD8" s="890"/>
      <c r="DSE8" s="890"/>
      <c r="DSF8" s="890"/>
      <c r="DSG8" s="890"/>
      <c r="DSH8" s="890"/>
      <c r="DSI8" s="890"/>
      <c r="DSJ8" s="890"/>
      <c r="DSK8" s="890"/>
      <c r="DSL8" s="890"/>
      <c r="DSM8" s="890"/>
      <c r="DSN8" s="890"/>
      <c r="DSO8" s="890"/>
      <c r="DSP8" s="890"/>
      <c r="DSQ8" s="890"/>
      <c r="DSR8" s="890"/>
      <c r="DSS8" s="890"/>
      <c r="DST8" s="890"/>
      <c r="DSU8" s="890"/>
      <c r="DSV8" s="890"/>
      <c r="DSW8" s="890"/>
      <c r="DSX8" s="890"/>
      <c r="DSY8" s="890"/>
      <c r="DSZ8" s="890"/>
      <c r="DTA8" s="890"/>
      <c r="DTB8" s="890"/>
      <c r="DTC8" s="890"/>
      <c r="DTD8" s="890"/>
      <c r="DTE8" s="890"/>
      <c r="DTF8" s="890"/>
      <c r="DTG8" s="890"/>
      <c r="DTH8" s="890"/>
      <c r="DTI8" s="890"/>
      <c r="DTJ8" s="890"/>
      <c r="DTK8" s="890"/>
      <c r="DTL8" s="890"/>
      <c r="DTM8" s="890"/>
      <c r="DTN8" s="890"/>
      <c r="DTO8" s="890"/>
      <c r="DTP8" s="890"/>
      <c r="DTQ8" s="890"/>
      <c r="DTR8" s="890"/>
      <c r="DTS8" s="890"/>
      <c r="DTT8" s="890"/>
      <c r="DTU8" s="890"/>
      <c r="DTV8" s="890"/>
      <c r="DTW8" s="890"/>
      <c r="DTX8" s="890"/>
      <c r="DTY8" s="890"/>
      <c r="DTZ8" s="890"/>
      <c r="DUA8" s="890"/>
      <c r="DUB8" s="890"/>
      <c r="DUC8" s="890"/>
      <c r="DUD8" s="890"/>
      <c r="DUE8" s="890"/>
      <c r="DUF8" s="890"/>
      <c r="DUG8" s="890"/>
      <c r="DUH8" s="890"/>
      <c r="DUI8" s="890"/>
      <c r="DUJ8" s="890"/>
      <c r="DUK8" s="890"/>
      <c r="DUL8" s="890"/>
      <c r="DUM8" s="890"/>
      <c r="DUN8" s="890"/>
      <c r="DUO8" s="890"/>
      <c r="DUP8" s="890"/>
      <c r="DUQ8" s="890"/>
      <c r="DUR8" s="890"/>
      <c r="DUS8" s="890"/>
      <c r="DUT8" s="890"/>
      <c r="DUU8" s="890"/>
      <c r="DUV8" s="890"/>
      <c r="DUW8" s="890"/>
      <c r="DUX8" s="890"/>
      <c r="DUY8" s="890"/>
      <c r="DUZ8" s="890"/>
      <c r="DVA8" s="890"/>
      <c r="DVB8" s="890"/>
      <c r="DVC8" s="890"/>
      <c r="DVD8" s="890"/>
      <c r="DVE8" s="890"/>
      <c r="DVF8" s="890"/>
      <c r="DVG8" s="890"/>
      <c r="DVH8" s="890"/>
      <c r="DVI8" s="890"/>
      <c r="DVJ8" s="890"/>
      <c r="DVK8" s="890"/>
      <c r="DVL8" s="890"/>
      <c r="DVM8" s="890"/>
      <c r="DVN8" s="890"/>
      <c r="DVO8" s="890"/>
      <c r="DVP8" s="890"/>
      <c r="DVQ8" s="890"/>
      <c r="DVR8" s="890"/>
      <c r="DVS8" s="890"/>
      <c r="DVT8" s="890"/>
      <c r="DVU8" s="890"/>
      <c r="DVV8" s="890"/>
      <c r="DVW8" s="890"/>
      <c r="DVX8" s="890"/>
      <c r="DVY8" s="890"/>
      <c r="DVZ8" s="890"/>
      <c r="DWA8" s="890"/>
      <c r="DWB8" s="890"/>
      <c r="DWC8" s="890"/>
      <c r="DWD8" s="890"/>
      <c r="DWE8" s="890"/>
      <c r="DWF8" s="890"/>
      <c r="DWG8" s="890"/>
      <c r="DWH8" s="890"/>
      <c r="DWI8" s="890"/>
      <c r="DWJ8" s="890"/>
      <c r="DWK8" s="890"/>
      <c r="DWL8" s="890"/>
      <c r="DWM8" s="890"/>
      <c r="DWN8" s="890"/>
      <c r="DWO8" s="890"/>
      <c r="DWP8" s="890"/>
      <c r="DWQ8" s="890"/>
      <c r="DWR8" s="890"/>
      <c r="DWS8" s="890"/>
      <c r="DWT8" s="890"/>
      <c r="DWU8" s="890"/>
      <c r="DWV8" s="890"/>
      <c r="DWW8" s="890"/>
      <c r="DWX8" s="890"/>
      <c r="DWY8" s="890"/>
      <c r="DWZ8" s="890"/>
      <c r="DXA8" s="890"/>
      <c r="DXB8" s="890"/>
      <c r="DXC8" s="890"/>
      <c r="DXD8" s="890"/>
      <c r="DXE8" s="890"/>
      <c r="DXF8" s="890"/>
      <c r="DXG8" s="890"/>
      <c r="DXH8" s="890"/>
      <c r="DXI8" s="890"/>
      <c r="DXJ8" s="890"/>
      <c r="DXK8" s="890"/>
      <c r="DXL8" s="890"/>
      <c r="DXM8" s="890"/>
      <c r="DXN8" s="890"/>
      <c r="DXO8" s="890"/>
      <c r="DXP8" s="890"/>
      <c r="DXQ8" s="890"/>
      <c r="DXR8" s="890"/>
      <c r="DXS8" s="890"/>
      <c r="DXT8" s="890"/>
      <c r="DXU8" s="890"/>
      <c r="DXV8" s="890"/>
      <c r="DXW8" s="890"/>
      <c r="DXX8" s="890"/>
      <c r="DXY8" s="890"/>
      <c r="DXZ8" s="890"/>
      <c r="DYA8" s="890"/>
      <c r="DYB8" s="890"/>
      <c r="DYC8" s="890"/>
      <c r="DYD8" s="890"/>
      <c r="DYE8" s="890"/>
      <c r="DYF8" s="890"/>
      <c r="DYG8" s="890"/>
      <c r="DYH8" s="890"/>
      <c r="DYI8" s="890"/>
      <c r="DYJ8" s="890"/>
      <c r="DYK8" s="890"/>
      <c r="DYL8" s="890"/>
      <c r="DYM8" s="890"/>
      <c r="DYN8" s="890"/>
      <c r="DYO8" s="890"/>
      <c r="DYP8" s="890"/>
      <c r="DYQ8" s="890"/>
      <c r="DYR8" s="890"/>
      <c r="DYS8" s="890"/>
      <c r="DYT8" s="890"/>
      <c r="DYU8" s="890"/>
      <c r="DYV8" s="890"/>
      <c r="DYW8" s="890"/>
      <c r="DYX8" s="890"/>
      <c r="DYY8" s="890"/>
      <c r="DYZ8" s="890"/>
      <c r="DZA8" s="890"/>
      <c r="DZB8" s="890"/>
      <c r="DZC8" s="890"/>
      <c r="DZD8" s="890"/>
      <c r="DZE8" s="890"/>
      <c r="DZF8" s="890"/>
      <c r="DZG8" s="890"/>
      <c r="DZH8" s="890"/>
      <c r="DZI8" s="890"/>
      <c r="DZJ8" s="890"/>
      <c r="DZK8" s="890"/>
      <c r="DZL8" s="890"/>
      <c r="DZM8" s="890"/>
      <c r="DZN8" s="890"/>
      <c r="DZO8" s="890"/>
      <c r="DZP8" s="890"/>
      <c r="DZQ8" s="890"/>
      <c r="DZR8" s="890"/>
      <c r="DZS8" s="890"/>
      <c r="DZT8" s="890"/>
      <c r="DZU8" s="890"/>
      <c r="DZV8" s="890"/>
      <c r="DZW8" s="890"/>
      <c r="DZX8" s="890"/>
      <c r="DZY8" s="890"/>
      <c r="DZZ8" s="890"/>
      <c r="EAA8" s="890"/>
      <c r="EAB8" s="890"/>
      <c r="EAC8" s="890"/>
      <c r="EAD8" s="890"/>
      <c r="EAE8" s="890"/>
      <c r="EAF8" s="890"/>
      <c r="EAG8" s="890"/>
      <c r="EAH8" s="890"/>
      <c r="EAI8" s="890"/>
      <c r="EAJ8" s="890"/>
      <c r="EAK8" s="890"/>
      <c r="EAL8" s="890"/>
      <c r="EAM8" s="890"/>
      <c r="EAN8" s="890"/>
      <c r="EAO8" s="890"/>
      <c r="EAP8" s="890"/>
      <c r="EAQ8" s="890"/>
      <c r="EAR8" s="890"/>
      <c r="EAS8" s="890"/>
      <c r="EAT8" s="890"/>
      <c r="EAU8" s="890"/>
      <c r="EAV8" s="890"/>
      <c r="EAW8" s="890"/>
      <c r="EAX8" s="890"/>
      <c r="EAY8" s="890"/>
      <c r="EAZ8" s="890"/>
      <c r="EBA8" s="890"/>
      <c r="EBB8" s="890"/>
      <c r="EBC8" s="890"/>
      <c r="EBD8" s="890"/>
      <c r="EBE8" s="890"/>
      <c r="EBF8" s="890"/>
      <c r="EBG8" s="890"/>
      <c r="EBH8" s="890"/>
      <c r="EBI8" s="890"/>
      <c r="EBJ8" s="890"/>
      <c r="EBK8" s="890"/>
      <c r="EBL8" s="890"/>
      <c r="EBM8" s="890"/>
      <c r="EBN8" s="890"/>
      <c r="EBO8" s="890"/>
      <c r="EBP8" s="890"/>
      <c r="EBQ8" s="890"/>
      <c r="EBR8" s="890"/>
      <c r="EBS8" s="890"/>
      <c r="EBT8" s="890"/>
      <c r="EBU8" s="890"/>
      <c r="EBV8" s="890"/>
      <c r="EBW8" s="890"/>
      <c r="EBX8" s="890"/>
      <c r="EBY8" s="890"/>
      <c r="EBZ8" s="890"/>
      <c r="ECA8" s="890"/>
      <c r="ECB8" s="890"/>
      <c r="ECC8" s="890"/>
      <c r="ECD8" s="890"/>
      <c r="ECE8" s="890"/>
      <c r="ECF8" s="890"/>
      <c r="ECG8" s="890"/>
      <c r="ECH8" s="890"/>
      <c r="ECI8" s="890"/>
      <c r="ECJ8" s="890"/>
      <c r="ECK8" s="890"/>
      <c r="ECL8" s="890"/>
      <c r="ECM8" s="890"/>
      <c r="ECN8" s="890"/>
      <c r="ECO8" s="890"/>
      <c r="ECP8" s="890"/>
      <c r="ECQ8" s="890"/>
      <c r="ECR8" s="890"/>
      <c r="ECS8" s="890"/>
      <c r="ECT8" s="890"/>
      <c r="ECU8" s="890"/>
      <c r="ECV8" s="890"/>
      <c r="ECW8" s="890"/>
      <c r="ECX8" s="890"/>
      <c r="ECY8" s="890"/>
      <c r="ECZ8" s="890"/>
      <c r="EDA8" s="890"/>
      <c r="EDB8" s="890"/>
      <c r="EDC8" s="890"/>
      <c r="EDD8" s="890"/>
      <c r="EDE8" s="890"/>
      <c r="EDF8" s="890"/>
      <c r="EDG8" s="890"/>
      <c r="EDH8" s="890"/>
      <c r="EDI8" s="890"/>
      <c r="EDJ8" s="890"/>
      <c r="EDK8" s="890"/>
      <c r="EDL8" s="890"/>
      <c r="EDM8" s="890"/>
      <c r="EDN8" s="890"/>
      <c r="EDO8" s="890"/>
      <c r="EDP8" s="890"/>
      <c r="EDQ8" s="890"/>
      <c r="EDR8" s="890"/>
      <c r="EDS8" s="890"/>
      <c r="EDT8" s="890"/>
      <c r="EDU8" s="890"/>
      <c r="EDV8" s="890"/>
      <c r="EDW8" s="890"/>
      <c r="EDX8" s="890"/>
      <c r="EDY8" s="890"/>
      <c r="EDZ8" s="890"/>
      <c r="EEA8" s="890"/>
      <c r="EEB8" s="890"/>
      <c r="EEC8" s="890"/>
      <c r="EED8" s="890"/>
      <c r="EEE8" s="890"/>
      <c r="EEF8" s="890"/>
      <c r="EEG8" s="890"/>
      <c r="EEH8" s="890"/>
      <c r="EEI8" s="890"/>
      <c r="EEJ8" s="890"/>
      <c r="EEK8" s="890"/>
      <c r="EEL8" s="890"/>
      <c r="EEM8" s="890"/>
      <c r="EEN8" s="890"/>
      <c r="EEO8" s="890"/>
      <c r="EEP8" s="890"/>
      <c r="EEQ8" s="890"/>
      <c r="EER8" s="890"/>
      <c r="EES8" s="890"/>
      <c r="EET8" s="890"/>
      <c r="EEU8" s="890"/>
      <c r="EEV8" s="890"/>
      <c r="EEW8" s="890"/>
      <c r="EEX8" s="890"/>
      <c r="EEY8" s="890"/>
      <c r="EEZ8" s="890"/>
      <c r="EFA8" s="890"/>
      <c r="EFB8" s="890"/>
      <c r="EFC8" s="890"/>
      <c r="EFD8" s="890"/>
      <c r="EFE8" s="890"/>
      <c r="EFF8" s="890"/>
      <c r="EFG8" s="890"/>
      <c r="EFH8" s="890"/>
      <c r="EFI8" s="890"/>
      <c r="EFJ8" s="890"/>
      <c r="EFK8" s="890"/>
      <c r="EFL8" s="890"/>
      <c r="EFM8" s="890"/>
      <c r="EFN8" s="890"/>
      <c r="EFO8" s="890"/>
      <c r="EFP8" s="890"/>
      <c r="EFQ8" s="890"/>
      <c r="EFR8" s="890"/>
      <c r="EFS8" s="890"/>
      <c r="EFT8" s="890"/>
      <c r="EFU8" s="890"/>
      <c r="EFV8" s="890"/>
      <c r="EFW8" s="890"/>
      <c r="EFX8" s="890"/>
      <c r="EFY8" s="890"/>
      <c r="EFZ8" s="890"/>
      <c r="EGA8" s="890"/>
      <c r="EGB8" s="890"/>
      <c r="EGC8" s="890"/>
      <c r="EGD8" s="890"/>
      <c r="EGE8" s="890"/>
      <c r="EGF8" s="890"/>
      <c r="EGG8" s="890"/>
      <c r="EGH8" s="890"/>
      <c r="EGI8" s="890"/>
      <c r="EGJ8" s="890"/>
      <c r="EGK8" s="890"/>
      <c r="EGL8" s="890"/>
      <c r="EGM8" s="890"/>
      <c r="EGN8" s="890"/>
      <c r="EGO8" s="890"/>
      <c r="EGP8" s="890"/>
      <c r="EGQ8" s="890"/>
      <c r="EGR8" s="890"/>
      <c r="EGS8" s="890"/>
      <c r="EGT8" s="890"/>
      <c r="EGU8" s="890"/>
      <c r="EGV8" s="890"/>
      <c r="EGW8" s="890"/>
      <c r="EGX8" s="890"/>
      <c r="EGY8" s="890"/>
      <c r="EGZ8" s="890"/>
      <c r="EHA8" s="890"/>
      <c r="EHB8" s="890"/>
      <c r="EHC8" s="890"/>
      <c r="EHD8" s="890"/>
      <c r="EHE8" s="890"/>
      <c r="EHF8" s="890"/>
      <c r="EHG8" s="890"/>
      <c r="EHH8" s="890"/>
      <c r="EHI8" s="890"/>
      <c r="EHJ8" s="890"/>
      <c r="EHK8" s="890"/>
      <c r="EHL8" s="890"/>
      <c r="EHM8" s="890"/>
      <c r="EHN8" s="890"/>
      <c r="EHO8" s="890"/>
      <c r="EHP8" s="890"/>
      <c r="EHQ8" s="890"/>
      <c r="EHR8" s="890"/>
      <c r="EHS8" s="890"/>
      <c r="EHT8" s="890"/>
      <c r="EHU8" s="890"/>
      <c r="EHV8" s="890"/>
      <c r="EHW8" s="890"/>
      <c r="EHX8" s="890"/>
      <c r="EHY8" s="890"/>
      <c r="EHZ8" s="890"/>
      <c r="EIA8" s="890"/>
      <c r="EIB8" s="890"/>
      <c r="EIC8" s="890"/>
      <c r="EID8" s="890"/>
      <c r="EIE8" s="890"/>
      <c r="EIF8" s="890"/>
      <c r="EIG8" s="890"/>
      <c r="EIH8" s="890"/>
      <c r="EII8" s="890"/>
      <c r="EIJ8" s="890"/>
      <c r="EIK8" s="890"/>
      <c r="EIL8" s="890"/>
      <c r="EIM8" s="890"/>
      <c r="EIN8" s="890"/>
      <c r="EIO8" s="890"/>
      <c r="EIP8" s="890"/>
      <c r="EIQ8" s="890"/>
      <c r="EIR8" s="890"/>
      <c r="EIS8" s="890"/>
      <c r="EIT8" s="890"/>
      <c r="EIU8" s="890"/>
      <c r="EIV8" s="890"/>
      <c r="EIW8" s="890"/>
      <c r="EIX8" s="890"/>
      <c r="EIY8" s="890"/>
      <c r="EIZ8" s="890"/>
      <c r="EJA8" s="890"/>
      <c r="EJB8" s="890"/>
      <c r="EJC8" s="890"/>
      <c r="EJD8" s="890"/>
      <c r="EJE8" s="890"/>
      <c r="EJF8" s="890"/>
      <c r="EJG8" s="890"/>
      <c r="EJH8" s="890"/>
      <c r="EJI8" s="890"/>
      <c r="EJJ8" s="890"/>
      <c r="EJK8" s="890"/>
      <c r="EJL8" s="890"/>
      <c r="EJM8" s="890"/>
      <c r="EJN8" s="890"/>
      <c r="EJO8" s="890"/>
      <c r="EJP8" s="890"/>
      <c r="EJQ8" s="890"/>
      <c r="EJR8" s="890"/>
      <c r="EJS8" s="890"/>
      <c r="EJT8" s="890"/>
      <c r="EJU8" s="890"/>
      <c r="EJV8" s="890"/>
      <c r="EJW8" s="890"/>
      <c r="EJX8" s="890"/>
      <c r="EJY8" s="890"/>
      <c r="EJZ8" s="890"/>
      <c r="EKA8" s="890"/>
      <c r="EKB8" s="890"/>
      <c r="EKC8" s="890"/>
      <c r="EKD8" s="890"/>
      <c r="EKE8" s="890"/>
      <c r="EKF8" s="890"/>
      <c r="EKG8" s="890"/>
      <c r="EKH8" s="890"/>
      <c r="EKI8" s="890"/>
      <c r="EKJ8" s="890"/>
      <c r="EKK8" s="890"/>
      <c r="EKL8" s="890"/>
      <c r="EKM8" s="890"/>
      <c r="EKN8" s="890"/>
      <c r="EKO8" s="890"/>
      <c r="EKP8" s="890"/>
      <c r="EKQ8" s="890"/>
      <c r="EKR8" s="890"/>
      <c r="EKS8" s="890"/>
      <c r="EKT8" s="890"/>
      <c r="EKU8" s="890"/>
      <c r="EKV8" s="890"/>
      <c r="EKW8" s="890"/>
      <c r="EKX8" s="890"/>
      <c r="EKY8" s="890"/>
      <c r="EKZ8" s="890"/>
      <c r="ELA8" s="890"/>
      <c r="ELB8" s="890"/>
      <c r="ELC8" s="890"/>
      <c r="ELD8" s="890"/>
      <c r="ELE8" s="890"/>
      <c r="ELF8" s="890"/>
      <c r="ELG8" s="890"/>
      <c r="ELH8" s="890"/>
      <c r="ELI8" s="890"/>
      <c r="ELJ8" s="890"/>
      <c r="ELK8" s="890"/>
      <c r="ELL8" s="890"/>
      <c r="ELM8" s="890"/>
      <c r="ELN8" s="890"/>
      <c r="ELO8" s="890"/>
      <c r="ELP8" s="890"/>
      <c r="ELQ8" s="890"/>
      <c r="ELR8" s="890"/>
      <c r="ELS8" s="890"/>
      <c r="ELT8" s="890"/>
      <c r="ELU8" s="890"/>
      <c r="ELV8" s="890"/>
      <c r="ELW8" s="890"/>
      <c r="ELX8" s="890"/>
      <c r="ELY8" s="890"/>
      <c r="ELZ8" s="890"/>
      <c r="EMA8" s="890"/>
      <c r="EMB8" s="890"/>
      <c r="EMC8" s="890"/>
      <c r="EMD8" s="890"/>
      <c r="EME8" s="890"/>
      <c r="EMF8" s="890"/>
      <c r="EMG8" s="890"/>
      <c r="EMH8" s="890"/>
      <c r="EMI8" s="890"/>
      <c r="EMJ8" s="890"/>
      <c r="EMK8" s="890"/>
      <c r="EML8" s="890"/>
      <c r="EMM8" s="890"/>
      <c r="EMN8" s="890"/>
      <c r="EMO8" s="890"/>
      <c r="EMP8" s="890"/>
      <c r="EMQ8" s="890"/>
      <c r="EMR8" s="890"/>
      <c r="EMS8" s="890"/>
      <c r="EMT8" s="890"/>
      <c r="EMU8" s="890"/>
      <c r="EMV8" s="890"/>
      <c r="EMW8" s="890"/>
      <c r="EMX8" s="890"/>
      <c r="EMY8" s="890"/>
      <c r="EMZ8" s="890"/>
      <c r="ENA8" s="890"/>
      <c r="ENB8" s="890"/>
      <c r="ENC8" s="890"/>
      <c r="END8" s="890"/>
      <c r="ENE8" s="890"/>
      <c r="ENF8" s="890"/>
      <c r="ENG8" s="890"/>
      <c r="ENH8" s="890"/>
      <c r="ENI8" s="890"/>
      <c r="ENJ8" s="890"/>
      <c r="ENK8" s="890"/>
      <c r="ENL8" s="890"/>
      <c r="ENM8" s="890"/>
      <c r="ENN8" s="890"/>
      <c r="ENO8" s="890"/>
      <c r="ENP8" s="890"/>
      <c r="ENQ8" s="890"/>
      <c r="ENR8" s="890"/>
      <c r="ENS8" s="890"/>
      <c r="ENT8" s="890"/>
      <c r="ENU8" s="890"/>
      <c r="ENV8" s="890"/>
      <c r="ENW8" s="890"/>
      <c r="ENX8" s="890"/>
      <c r="ENY8" s="890"/>
      <c r="ENZ8" s="890"/>
      <c r="EOA8" s="890"/>
      <c r="EOB8" s="890"/>
      <c r="EOC8" s="890"/>
      <c r="EOD8" s="890"/>
      <c r="EOE8" s="890"/>
      <c r="EOF8" s="890"/>
      <c r="EOG8" s="890"/>
      <c r="EOH8" s="890"/>
      <c r="EOI8" s="890"/>
      <c r="EOJ8" s="890"/>
      <c r="EOK8" s="890"/>
      <c r="EOL8" s="890"/>
      <c r="EOM8" s="890"/>
      <c r="EON8" s="890"/>
      <c r="EOO8" s="890"/>
      <c r="EOP8" s="890"/>
      <c r="EOQ8" s="890"/>
      <c r="EOR8" s="890"/>
      <c r="EOS8" s="890"/>
      <c r="EOT8" s="890"/>
      <c r="EOU8" s="890"/>
      <c r="EOV8" s="890"/>
      <c r="EOW8" s="890"/>
      <c r="EOX8" s="890"/>
      <c r="EOY8" s="890"/>
      <c r="EOZ8" s="890"/>
      <c r="EPA8" s="890"/>
      <c r="EPB8" s="890"/>
      <c r="EPC8" s="890"/>
      <c r="EPD8" s="890"/>
      <c r="EPE8" s="890"/>
      <c r="EPF8" s="890"/>
      <c r="EPG8" s="890"/>
      <c r="EPH8" s="890"/>
      <c r="EPI8" s="890"/>
      <c r="EPJ8" s="890"/>
      <c r="EPK8" s="890"/>
      <c r="EPL8" s="890"/>
      <c r="EPM8" s="890"/>
      <c r="EPN8" s="890"/>
      <c r="EPO8" s="890"/>
      <c r="EPP8" s="890"/>
      <c r="EPQ8" s="890"/>
      <c r="EPR8" s="890"/>
      <c r="EPS8" s="890"/>
      <c r="EPT8" s="890"/>
      <c r="EPU8" s="890"/>
      <c r="EPV8" s="890"/>
      <c r="EPW8" s="890"/>
      <c r="EPX8" s="890"/>
      <c r="EPY8" s="890"/>
      <c r="EPZ8" s="890"/>
      <c r="EQA8" s="890"/>
      <c r="EQB8" s="890"/>
      <c r="EQC8" s="890"/>
      <c r="EQD8" s="890"/>
      <c r="EQE8" s="890"/>
      <c r="EQF8" s="890"/>
      <c r="EQG8" s="890"/>
      <c r="EQH8" s="890"/>
      <c r="EQI8" s="890"/>
      <c r="EQJ8" s="890"/>
      <c r="EQK8" s="890"/>
      <c r="EQL8" s="890"/>
      <c r="EQM8" s="890"/>
      <c r="EQN8" s="890"/>
      <c r="EQO8" s="890"/>
      <c r="EQP8" s="890"/>
      <c r="EQQ8" s="890"/>
      <c r="EQR8" s="890"/>
      <c r="EQS8" s="890"/>
      <c r="EQT8" s="890"/>
      <c r="EQU8" s="890"/>
      <c r="EQV8" s="890"/>
      <c r="EQW8" s="890"/>
      <c r="EQX8" s="890"/>
      <c r="EQY8" s="890"/>
      <c r="EQZ8" s="890"/>
      <c r="ERA8" s="890"/>
      <c r="ERB8" s="890"/>
      <c r="ERC8" s="890"/>
      <c r="ERD8" s="890"/>
      <c r="ERE8" s="890"/>
      <c r="ERF8" s="890"/>
      <c r="ERG8" s="890"/>
      <c r="ERH8" s="890"/>
      <c r="ERI8" s="890"/>
      <c r="ERJ8" s="890"/>
      <c r="ERK8" s="890"/>
      <c r="ERL8" s="890"/>
      <c r="ERM8" s="890"/>
      <c r="ERN8" s="890"/>
      <c r="ERO8" s="890"/>
      <c r="ERP8" s="890"/>
      <c r="ERQ8" s="890"/>
      <c r="ERR8" s="890"/>
      <c r="ERS8" s="890"/>
      <c r="ERT8" s="890"/>
      <c r="ERU8" s="890"/>
      <c r="ERV8" s="890"/>
      <c r="ERW8" s="890"/>
      <c r="ERX8" s="890"/>
      <c r="ERY8" s="890"/>
      <c r="ERZ8" s="890"/>
      <c r="ESA8" s="890"/>
      <c r="ESB8" s="890"/>
      <c r="ESC8" s="890"/>
      <c r="ESD8" s="890"/>
      <c r="ESE8" s="890"/>
      <c r="ESF8" s="890"/>
      <c r="ESG8" s="890"/>
      <c r="ESH8" s="890"/>
      <c r="ESI8" s="890"/>
      <c r="ESJ8" s="890"/>
      <c r="ESK8" s="890"/>
      <c r="ESL8" s="890"/>
      <c r="ESM8" s="890"/>
      <c r="ESN8" s="890"/>
      <c r="ESO8" s="890"/>
      <c r="ESP8" s="890"/>
      <c r="ESQ8" s="890"/>
      <c r="ESR8" s="890"/>
      <c r="ESS8" s="890"/>
      <c r="EST8" s="890"/>
      <c r="ESU8" s="890"/>
      <c r="ESV8" s="890"/>
      <c r="ESW8" s="890"/>
      <c r="ESX8" s="890"/>
      <c r="ESY8" s="890"/>
      <c r="ESZ8" s="890"/>
      <c r="ETA8" s="890"/>
      <c r="ETB8" s="890"/>
      <c r="ETC8" s="890"/>
      <c r="ETD8" s="890"/>
      <c r="ETE8" s="890"/>
      <c r="ETF8" s="890"/>
      <c r="ETG8" s="890"/>
      <c r="ETH8" s="890"/>
      <c r="ETI8" s="890"/>
      <c r="ETJ8" s="890"/>
      <c r="ETK8" s="890"/>
      <c r="ETL8" s="890"/>
      <c r="ETM8" s="890"/>
      <c r="ETN8" s="890"/>
      <c r="ETO8" s="890"/>
      <c r="ETP8" s="890"/>
      <c r="ETQ8" s="890"/>
      <c r="ETR8" s="890"/>
      <c r="ETS8" s="890"/>
      <c r="ETT8" s="890"/>
      <c r="ETU8" s="890"/>
      <c r="ETV8" s="890"/>
      <c r="ETW8" s="890"/>
      <c r="ETX8" s="890"/>
      <c r="ETY8" s="890"/>
      <c r="ETZ8" s="890"/>
      <c r="EUA8" s="890"/>
      <c r="EUB8" s="890"/>
      <c r="EUC8" s="890"/>
      <c r="EUD8" s="890"/>
      <c r="EUE8" s="890"/>
      <c r="EUF8" s="890"/>
      <c r="EUG8" s="890"/>
      <c r="EUH8" s="890"/>
      <c r="EUI8" s="890"/>
      <c r="EUJ8" s="890"/>
      <c r="EUK8" s="890"/>
      <c r="EUL8" s="890"/>
      <c r="EUM8" s="890"/>
      <c r="EUN8" s="890"/>
      <c r="EUO8" s="890"/>
      <c r="EUP8" s="890"/>
      <c r="EUQ8" s="890"/>
      <c r="EUR8" s="890"/>
      <c r="EUS8" s="890"/>
      <c r="EUT8" s="890"/>
      <c r="EUU8" s="890"/>
      <c r="EUV8" s="890"/>
      <c r="EUW8" s="890"/>
      <c r="EUX8" s="890"/>
      <c r="EUY8" s="890"/>
      <c r="EUZ8" s="890"/>
      <c r="EVA8" s="890"/>
      <c r="EVB8" s="890"/>
      <c r="EVC8" s="890"/>
      <c r="EVD8" s="890"/>
      <c r="EVE8" s="890"/>
      <c r="EVF8" s="890"/>
      <c r="EVG8" s="890"/>
      <c r="EVH8" s="890"/>
      <c r="EVI8" s="890"/>
      <c r="EVJ8" s="890"/>
      <c r="EVK8" s="890"/>
      <c r="EVL8" s="890"/>
      <c r="EVM8" s="890"/>
      <c r="EVN8" s="890"/>
      <c r="EVO8" s="890"/>
      <c r="EVP8" s="890"/>
      <c r="EVQ8" s="890"/>
      <c r="EVR8" s="890"/>
      <c r="EVS8" s="890"/>
      <c r="EVT8" s="890"/>
      <c r="EVU8" s="890"/>
      <c r="EVV8" s="890"/>
      <c r="EVW8" s="890"/>
      <c r="EVX8" s="890"/>
      <c r="EVY8" s="890"/>
      <c r="EVZ8" s="890"/>
      <c r="EWA8" s="890"/>
      <c r="EWB8" s="890"/>
      <c r="EWC8" s="890"/>
      <c r="EWD8" s="890"/>
      <c r="EWE8" s="890"/>
      <c r="EWF8" s="890"/>
      <c r="EWG8" s="890"/>
      <c r="EWH8" s="890"/>
      <c r="EWI8" s="890"/>
      <c r="EWJ8" s="890"/>
      <c r="EWK8" s="890"/>
      <c r="EWL8" s="890"/>
      <c r="EWM8" s="890"/>
      <c r="EWN8" s="890"/>
      <c r="EWO8" s="890"/>
      <c r="EWP8" s="890"/>
      <c r="EWQ8" s="890"/>
      <c r="EWR8" s="890"/>
      <c r="EWS8" s="890"/>
      <c r="EWT8" s="890"/>
      <c r="EWU8" s="890"/>
      <c r="EWV8" s="890"/>
      <c r="EWW8" s="890"/>
      <c r="EWX8" s="890"/>
      <c r="EWY8" s="890"/>
      <c r="EWZ8" s="890"/>
      <c r="EXA8" s="890"/>
      <c r="EXB8" s="890"/>
      <c r="EXC8" s="890"/>
      <c r="EXD8" s="890"/>
      <c r="EXE8" s="890"/>
      <c r="EXF8" s="890"/>
      <c r="EXG8" s="890"/>
      <c r="EXH8" s="890"/>
      <c r="EXI8" s="890"/>
      <c r="EXJ8" s="890"/>
      <c r="EXK8" s="890"/>
      <c r="EXL8" s="890"/>
      <c r="EXM8" s="890"/>
      <c r="EXN8" s="890"/>
      <c r="EXO8" s="890"/>
      <c r="EXP8" s="890"/>
      <c r="EXQ8" s="890"/>
      <c r="EXR8" s="890"/>
      <c r="EXS8" s="890"/>
      <c r="EXT8" s="890"/>
      <c r="EXU8" s="890"/>
      <c r="EXV8" s="890"/>
      <c r="EXW8" s="890"/>
      <c r="EXX8" s="890"/>
      <c r="EXY8" s="890"/>
      <c r="EXZ8" s="890"/>
      <c r="EYA8" s="890"/>
      <c r="EYB8" s="890"/>
      <c r="EYC8" s="890"/>
      <c r="EYD8" s="890"/>
      <c r="EYE8" s="890"/>
      <c r="EYF8" s="890"/>
      <c r="EYG8" s="890"/>
      <c r="EYH8" s="890"/>
      <c r="EYI8" s="890"/>
      <c r="EYJ8" s="890"/>
      <c r="EYK8" s="890"/>
      <c r="EYL8" s="890"/>
      <c r="EYM8" s="890"/>
      <c r="EYN8" s="890"/>
      <c r="EYO8" s="890"/>
      <c r="EYP8" s="890"/>
      <c r="EYQ8" s="890"/>
      <c r="EYR8" s="890"/>
      <c r="EYS8" s="890"/>
      <c r="EYT8" s="890"/>
      <c r="EYU8" s="890"/>
      <c r="EYV8" s="890"/>
      <c r="EYW8" s="890"/>
      <c r="EYX8" s="890"/>
      <c r="EYY8" s="890"/>
      <c r="EYZ8" s="890"/>
      <c r="EZA8" s="890"/>
      <c r="EZB8" s="890"/>
      <c r="EZC8" s="890"/>
      <c r="EZD8" s="890"/>
      <c r="EZE8" s="890"/>
      <c r="EZF8" s="890"/>
      <c r="EZG8" s="890"/>
      <c r="EZH8" s="890"/>
      <c r="EZI8" s="890"/>
      <c r="EZJ8" s="890"/>
      <c r="EZK8" s="890"/>
      <c r="EZL8" s="890"/>
      <c r="EZM8" s="890"/>
      <c r="EZN8" s="890"/>
      <c r="EZO8" s="890"/>
      <c r="EZP8" s="890"/>
      <c r="EZQ8" s="890"/>
      <c r="EZR8" s="890"/>
      <c r="EZS8" s="890"/>
      <c r="EZT8" s="890"/>
      <c r="EZU8" s="890"/>
      <c r="EZV8" s="890"/>
      <c r="EZW8" s="890"/>
      <c r="EZX8" s="890"/>
      <c r="EZY8" s="890"/>
      <c r="EZZ8" s="890"/>
      <c r="FAA8" s="890"/>
      <c r="FAB8" s="890"/>
      <c r="FAC8" s="890"/>
      <c r="FAD8" s="890"/>
      <c r="FAE8" s="890"/>
      <c r="FAF8" s="890"/>
      <c r="FAG8" s="890"/>
      <c r="FAH8" s="890"/>
      <c r="FAI8" s="890"/>
      <c r="FAJ8" s="890"/>
      <c r="FAK8" s="890"/>
      <c r="FAL8" s="890"/>
      <c r="FAM8" s="890"/>
      <c r="FAN8" s="890"/>
      <c r="FAO8" s="890"/>
      <c r="FAP8" s="890"/>
      <c r="FAQ8" s="890"/>
      <c r="FAR8" s="890"/>
      <c r="FAS8" s="890"/>
      <c r="FAT8" s="890"/>
      <c r="FAU8" s="890"/>
      <c r="FAV8" s="890"/>
      <c r="FAW8" s="890"/>
      <c r="FAX8" s="890"/>
      <c r="FAY8" s="890"/>
      <c r="FAZ8" s="890"/>
      <c r="FBA8" s="890"/>
      <c r="FBB8" s="890"/>
      <c r="FBC8" s="890"/>
      <c r="FBD8" s="890"/>
      <c r="FBE8" s="890"/>
      <c r="FBF8" s="890"/>
      <c r="FBG8" s="890"/>
      <c r="FBH8" s="890"/>
      <c r="FBI8" s="890"/>
      <c r="FBJ8" s="890"/>
      <c r="FBK8" s="890"/>
      <c r="FBL8" s="890"/>
      <c r="FBM8" s="890"/>
      <c r="FBN8" s="890"/>
      <c r="FBO8" s="890"/>
      <c r="FBP8" s="890"/>
      <c r="FBQ8" s="890"/>
      <c r="FBR8" s="890"/>
      <c r="FBS8" s="890"/>
      <c r="FBT8" s="890"/>
      <c r="FBU8" s="890"/>
      <c r="FBV8" s="890"/>
      <c r="FBW8" s="890"/>
      <c r="FBX8" s="890"/>
      <c r="FBY8" s="890"/>
      <c r="FBZ8" s="890"/>
      <c r="FCA8" s="890"/>
      <c r="FCB8" s="890"/>
      <c r="FCC8" s="890"/>
      <c r="FCD8" s="890"/>
      <c r="FCE8" s="890"/>
      <c r="FCF8" s="890"/>
      <c r="FCG8" s="890"/>
      <c r="FCH8" s="890"/>
      <c r="FCI8" s="890"/>
      <c r="FCJ8" s="890"/>
      <c r="FCK8" s="890"/>
      <c r="FCL8" s="890"/>
      <c r="FCM8" s="890"/>
      <c r="FCN8" s="890"/>
      <c r="FCO8" s="890"/>
      <c r="FCP8" s="890"/>
      <c r="FCQ8" s="890"/>
      <c r="FCR8" s="890"/>
      <c r="FCS8" s="890"/>
      <c r="FCT8" s="890"/>
      <c r="FCU8" s="890"/>
      <c r="FCV8" s="890"/>
      <c r="FCW8" s="890"/>
      <c r="FCX8" s="890"/>
      <c r="FCY8" s="890"/>
      <c r="FCZ8" s="890"/>
      <c r="FDA8" s="890"/>
      <c r="FDB8" s="890"/>
      <c r="FDC8" s="890"/>
      <c r="FDD8" s="890"/>
      <c r="FDE8" s="890"/>
      <c r="FDF8" s="890"/>
      <c r="FDG8" s="890"/>
      <c r="FDH8" s="890"/>
      <c r="FDI8" s="890"/>
      <c r="FDJ8" s="890"/>
      <c r="FDK8" s="890"/>
      <c r="FDL8" s="890"/>
      <c r="FDM8" s="890"/>
      <c r="FDN8" s="890"/>
      <c r="FDO8" s="890"/>
      <c r="FDP8" s="890"/>
      <c r="FDQ8" s="890"/>
      <c r="FDR8" s="890"/>
      <c r="FDS8" s="890"/>
      <c r="FDT8" s="890"/>
      <c r="FDU8" s="890"/>
      <c r="FDV8" s="890"/>
      <c r="FDW8" s="890"/>
      <c r="FDX8" s="890"/>
      <c r="FDY8" s="890"/>
      <c r="FDZ8" s="890"/>
      <c r="FEA8" s="890"/>
      <c r="FEB8" s="890"/>
      <c r="FEC8" s="890"/>
      <c r="FED8" s="890"/>
      <c r="FEE8" s="890"/>
      <c r="FEF8" s="890"/>
      <c r="FEG8" s="890"/>
      <c r="FEH8" s="890"/>
      <c r="FEI8" s="890"/>
      <c r="FEJ8" s="890"/>
      <c r="FEK8" s="890"/>
      <c r="FEL8" s="890"/>
      <c r="FEM8" s="890"/>
      <c r="FEN8" s="890"/>
      <c r="FEO8" s="890"/>
      <c r="FEP8" s="890"/>
      <c r="FEQ8" s="890"/>
      <c r="FER8" s="890"/>
      <c r="FES8" s="890"/>
      <c r="FET8" s="890"/>
      <c r="FEU8" s="890"/>
      <c r="FEV8" s="890"/>
      <c r="FEW8" s="890"/>
      <c r="FEX8" s="890"/>
      <c r="FEY8" s="890"/>
      <c r="FEZ8" s="890"/>
      <c r="FFA8" s="890"/>
      <c r="FFB8" s="890"/>
      <c r="FFC8" s="890"/>
      <c r="FFD8" s="890"/>
      <c r="FFE8" s="890"/>
      <c r="FFF8" s="890"/>
      <c r="FFG8" s="890"/>
      <c r="FFH8" s="890"/>
      <c r="FFI8" s="890"/>
      <c r="FFJ8" s="890"/>
      <c r="FFK8" s="890"/>
      <c r="FFL8" s="890"/>
      <c r="FFM8" s="890"/>
      <c r="FFN8" s="890"/>
      <c r="FFO8" s="890"/>
      <c r="FFP8" s="890"/>
      <c r="FFQ8" s="890"/>
      <c r="FFR8" s="890"/>
      <c r="FFS8" s="890"/>
      <c r="FFT8" s="890"/>
      <c r="FFU8" s="890"/>
      <c r="FFV8" s="890"/>
      <c r="FFW8" s="890"/>
      <c r="FFX8" s="890"/>
      <c r="FFY8" s="890"/>
      <c r="FFZ8" s="890"/>
      <c r="FGA8" s="890"/>
      <c r="FGB8" s="890"/>
      <c r="FGC8" s="890"/>
      <c r="FGD8" s="890"/>
      <c r="FGE8" s="890"/>
      <c r="FGF8" s="890"/>
      <c r="FGG8" s="890"/>
      <c r="FGH8" s="890"/>
      <c r="FGI8" s="890"/>
      <c r="FGJ8" s="890"/>
      <c r="FGK8" s="890"/>
      <c r="FGL8" s="890"/>
      <c r="FGM8" s="890"/>
      <c r="FGN8" s="890"/>
      <c r="FGO8" s="890"/>
      <c r="FGP8" s="890"/>
      <c r="FGQ8" s="890"/>
      <c r="FGR8" s="890"/>
      <c r="FGS8" s="890"/>
      <c r="FGT8" s="890"/>
      <c r="FGU8" s="890"/>
      <c r="FGV8" s="890"/>
      <c r="FGW8" s="890"/>
      <c r="FGX8" s="890"/>
      <c r="FGY8" s="890"/>
      <c r="FGZ8" s="890"/>
      <c r="FHA8" s="890"/>
      <c r="FHB8" s="890"/>
      <c r="FHC8" s="890"/>
      <c r="FHD8" s="890"/>
      <c r="FHE8" s="890"/>
      <c r="FHF8" s="890"/>
      <c r="FHG8" s="890"/>
      <c r="FHH8" s="890"/>
      <c r="FHI8" s="890"/>
      <c r="FHJ8" s="890"/>
      <c r="FHK8" s="890"/>
      <c r="FHL8" s="890"/>
      <c r="FHM8" s="890"/>
      <c r="FHN8" s="890"/>
      <c r="FHO8" s="890"/>
      <c r="FHP8" s="890"/>
      <c r="FHQ8" s="890"/>
      <c r="FHR8" s="890"/>
      <c r="FHS8" s="890"/>
      <c r="FHT8" s="890"/>
      <c r="FHU8" s="890"/>
      <c r="FHV8" s="890"/>
      <c r="FHW8" s="890"/>
      <c r="FHX8" s="890"/>
      <c r="FHY8" s="890"/>
      <c r="FHZ8" s="890"/>
      <c r="FIA8" s="890"/>
      <c r="FIB8" s="890"/>
      <c r="FIC8" s="890"/>
      <c r="FID8" s="890"/>
      <c r="FIE8" s="890"/>
      <c r="FIF8" s="890"/>
      <c r="FIG8" s="890"/>
      <c r="FIH8" s="890"/>
      <c r="FII8" s="890"/>
      <c r="FIJ8" s="890"/>
      <c r="FIK8" s="890"/>
      <c r="FIL8" s="890"/>
      <c r="FIM8" s="890"/>
      <c r="FIN8" s="890"/>
      <c r="FIO8" s="890"/>
      <c r="FIP8" s="890"/>
      <c r="FIQ8" s="890"/>
      <c r="FIR8" s="890"/>
      <c r="FIS8" s="890"/>
      <c r="FIT8" s="890"/>
      <c r="FIU8" s="890"/>
      <c r="FIV8" s="890"/>
      <c r="FIW8" s="890"/>
      <c r="FIX8" s="890"/>
      <c r="FIY8" s="890"/>
      <c r="FIZ8" s="890"/>
      <c r="FJA8" s="890"/>
      <c r="FJB8" s="890"/>
      <c r="FJC8" s="890"/>
      <c r="FJD8" s="890"/>
      <c r="FJE8" s="890"/>
      <c r="FJF8" s="890"/>
      <c r="FJG8" s="890"/>
      <c r="FJH8" s="890"/>
      <c r="FJI8" s="890"/>
      <c r="FJJ8" s="890"/>
      <c r="FJK8" s="890"/>
      <c r="FJL8" s="890"/>
      <c r="FJM8" s="890"/>
      <c r="FJN8" s="890"/>
      <c r="FJO8" s="890"/>
      <c r="FJP8" s="890"/>
      <c r="FJQ8" s="890"/>
      <c r="FJR8" s="890"/>
      <c r="FJS8" s="890"/>
      <c r="FJT8" s="890"/>
      <c r="FJU8" s="890"/>
      <c r="FJV8" s="890"/>
      <c r="FJW8" s="890"/>
      <c r="FJX8" s="890"/>
      <c r="FJY8" s="890"/>
      <c r="FJZ8" s="890"/>
      <c r="FKA8" s="890"/>
      <c r="FKB8" s="890"/>
      <c r="FKC8" s="890"/>
      <c r="FKD8" s="890"/>
      <c r="FKE8" s="890"/>
      <c r="FKF8" s="890"/>
      <c r="FKG8" s="890"/>
      <c r="FKH8" s="890"/>
      <c r="FKI8" s="890"/>
      <c r="FKJ8" s="890"/>
      <c r="FKK8" s="890"/>
      <c r="FKL8" s="890"/>
      <c r="FKM8" s="890"/>
      <c r="FKN8" s="890"/>
      <c r="FKO8" s="890"/>
      <c r="FKP8" s="890"/>
      <c r="FKQ8" s="890"/>
      <c r="FKR8" s="890"/>
      <c r="FKS8" s="890"/>
      <c r="FKT8" s="890"/>
      <c r="FKU8" s="890"/>
      <c r="FKV8" s="890"/>
      <c r="FKW8" s="890"/>
      <c r="FKX8" s="890"/>
      <c r="FKY8" s="890"/>
      <c r="FKZ8" s="890"/>
      <c r="FLA8" s="890"/>
      <c r="FLB8" s="890"/>
      <c r="FLC8" s="890"/>
      <c r="FLD8" s="890"/>
      <c r="FLE8" s="890"/>
      <c r="FLF8" s="890"/>
      <c r="FLG8" s="890"/>
      <c r="FLH8" s="890"/>
      <c r="FLI8" s="890"/>
      <c r="FLJ8" s="890"/>
      <c r="FLK8" s="890"/>
      <c r="FLL8" s="890"/>
      <c r="FLM8" s="890"/>
      <c r="FLN8" s="890"/>
      <c r="FLO8" s="890"/>
      <c r="FLP8" s="890"/>
      <c r="FLQ8" s="890"/>
      <c r="FLR8" s="890"/>
      <c r="FLS8" s="890"/>
      <c r="FLT8" s="890"/>
      <c r="FLU8" s="890"/>
      <c r="FLV8" s="890"/>
      <c r="FLW8" s="890"/>
      <c r="FLX8" s="890"/>
      <c r="FLY8" s="890"/>
      <c r="FLZ8" s="890"/>
      <c r="FMA8" s="890"/>
      <c r="FMB8" s="890"/>
      <c r="FMC8" s="890"/>
      <c r="FMD8" s="890"/>
      <c r="FME8" s="890"/>
      <c r="FMF8" s="890"/>
      <c r="FMG8" s="890"/>
      <c r="FMH8" s="890"/>
      <c r="FMI8" s="890"/>
      <c r="FMJ8" s="890"/>
      <c r="FMK8" s="890"/>
      <c r="FML8" s="890"/>
      <c r="FMM8" s="890"/>
      <c r="FMN8" s="890"/>
      <c r="FMO8" s="890"/>
      <c r="FMP8" s="890"/>
      <c r="FMQ8" s="890"/>
      <c r="FMR8" s="890"/>
      <c r="FMS8" s="890"/>
      <c r="FMT8" s="890"/>
      <c r="FMU8" s="890"/>
      <c r="FMV8" s="890"/>
      <c r="FMW8" s="890"/>
      <c r="FMX8" s="890"/>
      <c r="FMY8" s="890"/>
      <c r="FMZ8" s="890"/>
      <c r="FNA8" s="890"/>
      <c r="FNB8" s="890"/>
      <c r="FNC8" s="890"/>
      <c r="FND8" s="890"/>
      <c r="FNE8" s="890"/>
      <c r="FNF8" s="890"/>
      <c r="FNG8" s="890"/>
      <c r="FNH8" s="890"/>
      <c r="FNI8" s="890"/>
      <c r="FNJ8" s="890"/>
      <c r="FNK8" s="890"/>
      <c r="FNL8" s="890"/>
      <c r="FNM8" s="890"/>
      <c r="FNN8" s="890"/>
      <c r="FNO8" s="890"/>
      <c r="FNP8" s="890"/>
      <c r="FNQ8" s="890"/>
      <c r="FNR8" s="890"/>
      <c r="FNS8" s="890"/>
      <c r="FNT8" s="890"/>
      <c r="FNU8" s="890"/>
      <c r="FNV8" s="890"/>
      <c r="FNW8" s="890"/>
      <c r="FNX8" s="890"/>
      <c r="FNY8" s="890"/>
      <c r="FNZ8" s="890"/>
      <c r="FOA8" s="890"/>
      <c r="FOB8" s="890"/>
      <c r="FOC8" s="890"/>
      <c r="FOD8" s="890"/>
      <c r="FOE8" s="890"/>
      <c r="FOF8" s="890"/>
      <c r="FOG8" s="890"/>
      <c r="FOH8" s="890"/>
      <c r="FOI8" s="890"/>
      <c r="FOJ8" s="890"/>
      <c r="FOK8" s="890"/>
      <c r="FOL8" s="890"/>
      <c r="FOM8" s="890"/>
      <c r="FON8" s="890"/>
      <c r="FOO8" s="890"/>
      <c r="FOP8" s="890"/>
      <c r="FOQ8" s="890"/>
      <c r="FOR8" s="890"/>
      <c r="FOS8" s="890"/>
      <c r="FOT8" s="890"/>
      <c r="FOU8" s="890"/>
      <c r="FOV8" s="890"/>
      <c r="FOW8" s="890"/>
      <c r="FOX8" s="890"/>
      <c r="FOY8" s="890"/>
      <c r="FOZ8" s="890"/>
      <c r="FPA8" s="890"/>
      <c r="FPB8" s="890"/>
      <c r="FPC8" s="890"/>
      <c r="FPD8" s="890"/>
      <c r="FPE8" s="890"/>
      <c r="FPF8" s="890"/>
      <c r="FPG8" s="890"/>
      <c r="FPH8" s="890"/>
      <c r="FPI8" s="890"/>
      <c r="FPJ8" s="890"/>
      <c r="FPK8" s="890"/>
      <c r="FPL8" s="890"/>
      <c r="FPM8" s="890"/>
      <c r="FPN8" s="890"/>
      <c r="FPO8" s="890"/>
      <c r="FPP8" s="890"/>
      <c r="FPQ8" s="890"/>
      <c r="FPR8" s="890"/>
      <c r="FPS8" s="890"/>
      <c r="FPT8" s="890"/>
      <c r="FPU8" s="890"/>
      <c r="FPV8" s="890"/>
      <c r="FPW8" s="890"/>
      <c r="FPX8" s="890"/>
      <c r="FPY8" s="890"/>
      <c r="FPZ8" s="890"/>
      <c r="FQA8" s="890"/>
      <c r="FQB8" s="890"/>
      <c r="FQC8" s="890"/>
      <c r="FQD8" s="890"/>
      <c r="FQE8" s="890"/>
      <c r="FQF8" s="890"/>
      <c r="FQG8" s="890"/>
      <c r="FQH8" s="890"/>
      <c r="FQI8" s="890"/>
      <c r="FQJ8" s="890"/>
      <c r="FQK8" s="890"/>
      <c r="FQL8" s="890"/>
      <c r="FQM8" s="890"/>
      <c r="FQN8" s="890"/>
      <c r="FQO8" s="890"/>
      <c r="FQP8" s="890"/>
      <c r="FQQ8" s="890"/>
      <c r="FQR8" s="890"/>
      <c r="FQS8" s="890"/>
      <c r="FQT8" s="890"/>
      <c r="FQU8" s="890"/>
      <c r="FQV8" s="890"/>
      <c r="FQW8" s="890"/>
      <c r="FQX8" s="890"/>
      <c r="FQY8" s="890"/>
      <c r="FQZ8" s="890"/>
      <c r="FRA8" s="890"/>
      <c r="FRB8" s="890"/>
      <c r="FRC8" s="890"/>
      <c r="FRD8" s="890"/>
      <c r="FRE8" s="890"/>
      <c r="FRF8" s="890"/>
      <c r="FRG8" s="890"/>
      <c r="FRH8" s="890"/>
      <c r="FRI8" s="890"/>
      <c r="FRJ8" s="890"/>
      <c r="FRK8" s="890"/>
      <c r="FRL8" s="890"/>
      <c r="FRM8" s="890"/>
      <c r="FRN8" s="890"/>
      <c r="FRO8" s="890"/>
      <c r="FRP8" s="890"/>
      <c r="FRQ8" s="890"/>
      <c r="FRR8" s="890"/>
      <c r="FRS8" s="890"/>
      <c r="FRT8" s="890"/>
      <c r="FRU8" s="890"/>
      <c r="FRV8" s="890"/>
      <c r="FRW8" s="890"/>
      <c r="FRX8" s="890"/>
      <c r="FRY8" s="890"/>
      <c r="FRZ8" s="890"/>
      <c r="FSA8" s="890"/>
      <c r="FSB8" s="890"/>
      <c r="FSC8" s="890"/>
      <c r="FSD8" s="890"/>
      <c r="FSE8" s="890"/>
      <c r="FSF8" s="890"/>
      <c r="FSG8" s="890"/>
      <c r="FSH8" s="890"/>
      <c r="FSI8" s="890"/>
      <c r="FSJ8" s="890"/>
      <c r="FSK8" s="890"/>
      <c r="FSL8" s="890"/>
      <c r="FSM8" s="890"/>
      <c r="FSN8" s="890"/>
      <c r="FSO8" s="890"/>
      <c r="FSP8" s="890"/>
      <c r="FSQ8" s="890"/>
      <c r="FSR8" s="890"/>
      <c r="FSS8" s="890"/>
      <c r="FST8" s="890"/>
      <c r="FSU8" s="890"/>
      <c r="FSV8" s="890"/>
      <c r="FSW8" s="890"/>
      <c r="FSX8" s="890"/>
      <c r="FSY8" s="890"/>
      <c r="FSZ8" s="890"/>
      <c r="FTA8" s="890"/>
      <c r="FTB8" s="890"/>
      <c r="FTC8" s="890"/>
      <c r="FTD8" s="890"/>
      <c r="FTE8" s="890"/>
      <c r="FTF8" s="890"/>
      <c r="FTG8" s="890"/>
      <c r="FTH8" s="890"/>
      <c r="FTI8" s="890"/>
      <c r="FTJ8" s="890"/>
      <c r="FTK8" s="890"/>
      <c r="FTL8" s="890"/>
      <c r="FTM8" s="890"/>
      <c r="FTN8" s="890"/>
      <c r="FTO8" s="890"/>
      <c r="FTP8" s="890"/>
      <c r="FTQ8" s="890"/>
      <c r="FTR8" s="890"/>
      <c r="FTS8" s="890"/>
      <c r="FTT8" s="890"/>
      <c r="FTU8" s="890"/>
      <c r="FTV8" s="890"/>
      <c r="FTW8" s="890"/>
      <c r="FTX8" s="890"/>
      <c r="FTY8" s="890"/>
      <c r="FTZ8" s="890"/>
      <c r="FUA8" s="890"/>
      <c r="FUB8" s="890"/>
      <c r="FUC8" s="890"/>
      <c r="FUD8" s="890"/>
      <c r="FUE8" s="890"/>
      <c r="FUF8" s="890"/>
      <c r="FUG8" s="890"/>
      <c r="FUH8" s="890"/>
      <c r="FUI8" s="890"/>
      <c r="FUJ8" s="890"/>
      <c r="FUK8" s="890"/>
      <c r="FUL8" s="890"/>
      <c r="FUM8" s="890"/>
      <c r="FUN8" s="890"/>
      <c r="FUO8" s="890"/>
      <c r="FUP8" s="890"/>
      <c r="FUQ8" s="890"/>
      <c r="FUR8" s="890"/>
      <c r="FUS8" s="890"/>
      <c r="FUT8" s="890"/>
      <c r="FUU8" s="890"/>
      <c r="FUV8" s="890"/>
      <c r="FUW8" s="890"/>
      <c r="FUX8" s="890"/>
      <c r="FUY8" s="890"/>
      <c r="FUZ8" s="890"/>
      <c r="FVA8" s="890"/>
      <c r="FVB8" s="890"/>
      <c r="FVC8" s="890"/>
      <c r="FVD8" s="890"/>
      <c r="FVE8" s="890"/>
      <c r="FVF8" s="890"/>
      <c r="FVG8" s="890"/>
      <c r="FVH8" s="890"/>
      <c r="FVI8" s="890"/>
      <c r="FVJ8" s="890"/>
      <c r="FVK8" s="890"/>
      <c r="FVL8" s="890"/>
      <c r="FVM8" s="890"/>
      <c r="FVN8" s="890"/>
      <c r="FVO8" s="890"/>
      <c r="FVP8" s="890"/>
      <c r="FVQ8" s="890"/>
      <c r="FVR8" s="890"/>
      <c r="FVS8" s="890"/>
      <c r="FVT8" s="890"/>
      <c r="FVU8" s="890"/>
      <c r="FVV8" s="890"/>
      <c r="FVW8" s="890"/>
      <c r="FVX8" s="890"/>
      <c r="FVY8" s="890"/>
      <c r="FVZ8" s="890"/>
      <c r="FWA8" s="890"/>
      <c r="FWB8" s="890"/>
      <c r="FWC8" s="890"/>
      <c r="FWD8" s="890"/>
      <c r="FWE8" s="890"/>
      <c r="FWF8" s="890"/>
      <c r="FWG8" s="890"/>
      <c r="FWH8" s="890"/>
      <c r="FWI8" s="890"/>
      <c r="FWJ8" s="890"/>
      <c r="FWK8" s="890"/>
      <c r="FWL8" s="890"/>
      <c r="FWM8" s="890"/>
      <c r="FWN8" s="890"/>
      <c r="FWO8" s="890"/>
      <c r="FWP8" s="890"/>
      <c r="FWQ8" s="890"/>
      <c r="FWR8" s="890"/>
      <c r="FWS8" s="890"/>
      <c r="FWT8" s="890"/>
      <c r="FWU8" s="890"/>
      <c r="FWV8" s="890"/>
      <c r="FWW8" s="890"/>
      <c r="FWX8" s="890"/>
      <c r="FWY8" s="890"/>
      <c r="FWZ8" s="890"/>
      <c r="FXA8" s="890"/>
      <c r="FXB8" s="890"/>
      <c r="FXC8" s="890"/>
      <c r="FXD8" s="890"/>
      <c r="FXE8" s="890"/>
      <c r="FXF8" s="890"/>
      <c r="FXG8" s="890"/>
      <c r="FXH8" s="890"/>
      <c r="FXI8" s="890"/>
      <c r="FXJ8" s="890"/>
      <c r="FXK8" s="890"/>
      <c r="FXL8" s="890"/>
      <c r="FXM8" s="890"/>
      <c r="FXN8" s="890"/>
      <c r="FXO8" s="890"/>
      <c r="FXP8" s="890"/>
      <c r="FXQ8" s="890"/>
      <c r="FXR8" s="890"/>
      <c r="FXS8" s="890"/>
      <c r="FXT8" s="890"/>
      <c r="FXU8" s="890"/>
      <c r="FXV8" s="890"/>
      <c r="FXW8" s="890"/>
      <c r="FXX8" s="890"/>
      <c r="FXY8" s="890"/>
      <c r="FXZ8" s="890"/>
      <c r="FYA8" s="890"/>
      <c r="FYB8" s="890"/>
      <c r="FYC8" s="890"/>
      <c r="FYD8" s="890"/>
      <c r="FYE8" s="890"/>
      <c r="FYF8" s="890"/>
      <c r="FYG8" s="890"/>
      <c r="FYH8" s="890"/>
      <c r="FYI8" s="890"/>
      <c r="FYJ8" s="890"/>
      <c r="FYK8" s="890"/>
      <c r="FYL8" s="890"/>
      <c r="FYM8" s="890"/>
      <c r="FYN8" s="890"/>
      <c r="FYO8" s="890"/>
      <c r="FYP8" s="890"/>
      <c r="FYQ8" s="890"/>
      <c r="FYR8" s="890"/>
      <c r="FYS8" s="890"/>
      <c r="FYT8" s="890"/>
      <c r="FYU8" s="890"/>
      <c r="FYV8" s="890"/>
      <c r="FYW8" s="890"/>
      <c r="FYX8" s="890"/>
      <c r="FYY8" s="890"/>
      <c r="FYZ8" s="890"/>
      <c r="FZA8" s="890"/>
      <c r="FZB8" s="890"/>
      <c r="FZC8" s="890"/>
      <c r="FZD8" s="890"/>
      <c r="FZE8" s="890"/>
      <c r="FZF8" s="890"/>
      <c r="FZG8" s="890"/>
      <c r="FZH8" s="890"/>
      <c r="FZI8" s="890"/>
      <c r="FZJ8" s="890"/>
      <c r="FZK8" s="890"/>
      <c r="FZL8" s="890"/>
      <c r="FZM8" s="890"/>
      <c r="FZN8" s="890"/>
      <c r="FZO8" s="890"/>
      <c r="FZP8" s="890"/>
      <c r="FZQ8" s="890"/>
      <c r="FZR8" s="890"/>
      <c r="FZS8" s="890"/>
      <c r="FZT8" s="890"/>
      <c r="FZU8" s="890"/>
      <c r="FZV8" s="890"/>
      <c r="FZW8" s="890"/>
      <c r="FZX8" s="890"/>
      <c r="FZY8" s="890"/>
      <c r="FZZ8" s="890"/>
      <c r="GAA8" s="890"/>
      <c r="GAB8" s="890"/>
      <c r="GAC8" s="890"/>
      <c r="GAD8" s="890"/>
      <c r="GAE8" s="890"/>
      <c r="GAF8" s="890"/>
      <c r="GAG8" s="890"/>
      <c r="GAH8" s="890"/>
      <c r="GAI8" s="890"/>
      <c r="GAJ8" s="890"/>
      <c r="GAK8" s="890"/>
      <c r="GAL8" s="890"/>
      <c r="GAM8" s="890"/>
      <c r="GAN8" s="890"/>
      <c r="GAO8" s="890"/>
      <c r="GAP8" s="890"/>
      <c r="GAQ8" s="890"/>
      <c r="GAR8" s="890"/>
      <c r="GAS8" s="890"/>
      <c r="GAT8" s="890"/>
      <c r="GAU8" s="890"/>
      <c r="GAV8" s="890"/>
      <c r="GAW8" s="890"/>
      <c r="GAX8" s="890"/>
      <c r="GAY8" s="890"/>
      <c r="GAZ8" s="890"/>
      <c r="GBA8" s="890"/>
      <c r="GBB8" s="890"/>
      <c r="GBC8" s="890"/>
      <c r="GBD8" s="890"/>
      <c r="GBE8" s="890"/>
      <c r="GBF8" s="890"/>
      <c r="GBG8" s="890"/>
      <c r="GBH8" s="890"/>
      <c r="GBI8" s="890"/>
      <c r="GBJ8" s="890"/>
      <c r="GBK8" s="890"/>
      <c r="GBL8" s="890"/>
      <c r="GBM8" s="890"/>
      <c r="GBN8" s="890"/>
      <c r="GBO8" s="890"/>
      <c r="GBP8" s="890"/>
      <c r="GBQ8" s="890"/>
      <c r="GBR8" s="890"/>
      <c r="GBS8" s="890"/>
      <c r="GBT8" s="890"/>
      <c r="GBU8" s="890"/>
      <c r="GBV8" s="890"/>
      <c r="GBW8" s="890"/>
      <c r="GBX8" s="890"/>
      <c r="GBY8" s="890"/>
      <c r="GBZ8" s="890"/>
      <c r="GCA8" s="890"/>
      <c r="GCB8" s="890"/>
      <c r="GCC8" s="890"/>
      <c r="GCD8" s="890"/>
      <c r="GCE8" s="890"/>
      <c r="GCF8" s="890"/>
      <c r="GCG8" s="890"/>
      <c r="GCH8" s="890"/>
      <c r="GCI8" s="890"/>
      <c r="GCJ8" s="890"/>
      <c r="GCK8" s="890"/>
      <c r="GCL8" s="890"/>
      <c r="GCM8" s="890"/>
      <c r="GCN8" s="890"/>
      <c r="GCO8" s="890"/>
      <c r="GCP8" s="890"/>
      <c r="GCQ8" s="890"/>
      <c r="GCR8" s="890"/>
      <c r="GCS8" s="890"/>
      <c r="GCT8" s="890"/>
      <c r="GCU8" s="890"/>
      <c r="GCV8" s="890"/>
      <c r="GCW8" s="890"/>
      <c r="GCX8" s="890"/>
      <c r="GCY8" s="890"/>
      <c r="GCZ8" s="890"/>
      <c r="GDA8" s="890"/>
      <c r="GDB8" s="890"/>
      <c r="GDC8" s="890"/>
      <c r="GDD8" s="890"/>
      <c r="GDE8" s="890"/>
      <c r="GDF8" s="890"/>
      <c r="GDG8" s="890"/>
      <c r="GDH8" s="890"/>
      <c r="GDI8" s="890"/>
      <c r="GDJ8" s="890"/>
      <c r="GDK8" s="890"/>
      <c r="GDL8" s="890"/>
      <c r="GDM8" s="890"/>
      <c r="GDN8" s="890"/>
      <c r="GDO8" s="890"/>
      <c r="GDP8" s="890"/>
      <c r="GDQ8" s="890"/>
      <c r="GDR8" s="890"/>
      <c r="GDS8" s="890"/>
      <c r="GDT8" s="890"/>
      <c r="GDU8" s="890"/>
      <c r="GDV8" s="890"/>
      <c r="GDW8" s="890"/>
      <c r="GDX8" s="890"/>
      <c r="GDY8" s="890"/>
      <c r="GDZ8" s="890"/>
      <c r="GEA8" s="890"/>
      <c r="GEB8" s="890"/>
      <c r="GEC8" s="890"/>
      <c r="GED8" s="890"/>
      <c r="GEE8" s="890"/>
      <c r="GEF8" s="890"/>
      <c r="GEG8" s="890"/>
      <c r="GEH8" s="890"/>
      <c r="GEI8" s="890"/>
      <c r="GEJ8" s="890"/>
      <c r="GEK8" s="890"/>
      <c r="GEL8" s="890"/>
      <c r="GEM8" s="890"/>
      <c r="GEN8" s="890"/>
      <c r="GEO8" s="890"/>
      <c r="GEP8" s="890"/>
      <c r="GEQ8" s="890"/>
      <c r="GER8" s="890"/>
      <c r="GES8" s="890"/>
      <c r="GET8" s="890"/>
      <c r="GEU8" s="890"/>
      <c r="GEV8" s="890"/>
      <c r="GEW8" s="890"/>
      <c r="GEX8" s="890"/>
      <c r="GEY8" s="890"/>
      <c r="GEZ8" s="890"/>
      <c r="GFA8" s="890"/>
      <c r="GFB8" s="890"/>
      <c r="GFC8" s="890"/>
      <c r="GFD8" s="890"/>
      <c r="GFE8" s="890"/>
      <c r="GFF8" s="890"/>
      <c r="GFG8" s="890"/>
      <c r="GFH8" s="890"/>
      <c r="GFI8" s="890"/>
      <c r="GFJ8" s="890"/>
      <c r="GFK8" s="890"/>
      <c r="GFL8" s="890"/>
      <c r="GFM8" s="890"/>
      <c r="GFN8" s="890"/>
      <c r="GFO8" s="890"/>
      <c r="GFP8" s="890"/>
      <c r="GFQ8" s="890"/>
      <c r="GFR8" s="890"/>
      <c r="GFS8" s="890"/>
      <c r="GFT8" s="890"/>
      <c r="GFU8" s="890"/>
      <c r="GFV8" s="890"/>
      <c r="GFW8" s="890"/>
      <c r="GFX8" s="890"/>
      <c r="GFY8" s="890"/>
      <c r="GFZ8" s="890"/>
      <c r="GGA8" s="890"/>
      <c r="GGB8" s="890"/>
      <c r="GGC8" s="890"/>
      <c r="GGD8" s="890"/>
      <c r="GGE8" s="890"/>
      <c r="GGF8" s="890"/>
      <c r="GGG8" s="890"/>
      <c r="GGH8" s="890"/>
      <c r="GGI8" s="890"/>
      <c r="GGJ8" s="890"/>
      <c r="GGK8" s="890"/>
      <c r="GGL8" s="890"/>
      <c r="GGM8" s="890"/>
      <c r="GGN8" s="890"/>
      <c r="GGO8" s="890"/>
      <c r="GGP8" s="890"/>
      <c r="GGQ8" s="890"/>
      <c r="GGR8" s="890"/>
      <c r="GGS8" s="890"/>
      <c r="GGT8" s="890"/>
      <c r="GGU8" s="890"/>
      <c r="GGV8" s="890"/>
      <c r="GGW8" s="890"/>
      <c r="GGX8" s="890"/>
      <c r="GGY8" s="890"/>
      <c r="GGZ8" s="890"/>
      <c r="GHA8" s="890"/>
      <c r="GHB8" s="890"/>
      <c r="GHC8" s="890"/>
      <c r="GHD8" s="890"/>
      <c r="GHE8" s="890"/>
      <c r="GHF8" s="890"/>
      <c r="GHG8" s="890"/>
      <c r="GHH8" s="890"/>
      <c r="GHI8" s="890"/>
      <c r="GHJ8" s="890"/>
      <c r="GHK8" s="890"/>
      <c r="GHL8" s="890"/>
      <c r="GHM8" s="890"/>
      <c r="GHN8" s="890"/>
      <c r="GHO8" s="890"/>
      <c r="GHP8" s="890"/>
      <c r="GHQ8" s="890"/>
      <c r="GHR8" s="890"/>
      <c r="GHS8" s="890"/>
      <c r="GHT8" s="890"/>
      <c r="GHU8" s="890"/>
      <c r="GHV8" s="890"/>
      <c r="GHW8" s="890"/>
      <c r="GHX8" s="890"/>
      <c r="GHY8" s="890"/>
      <c r="GHZ8" s="890"/>
      <c r="GIA8" s="890"/>
      <c r="GIB8" s="890"/>
      <c r="GIC8" s="890"/>
      <c r="GID8" s="890"/>
      <c r="GIE8" s="890"/>
      <c r="GIF8" s="890"/>
      <c r="GIG8" s="890"/>
      <c r="GIH8" s="890"/>
      <c r="GII8" s="890"/>
      <c r="GIJ8" s="890"/>
      <c r="GIK8" s="890"/>
      <c r="GIL8" s="890"/>
      <c r="GIM8" s="890"/>
      <c r="GIN8" s="890"/>
      <c r="GIO8" s="890"/>
      <c r="GIP8" s="890"/>
      <c r="GIQ8" s="890"/>
      <c r="GIR8" s="890"/>
      <c r="GIS8" s="890"/>
      <c r="GIT8" s="890"/>
      <c r="GIU8" s="890"/>
      <c r="GIV8" s="890"/>
      <c r="GIW8" s="890"/>
      <c r="GIX8" s="890"/>
      <c r="GIY8" s="890"/>
      <c r="GIZ8" s="890"/>
      <c r="GJA8" s="890"/>
      <c r="GJB8" s="890"/>
      <c r="GJC8" s="890"/>
      <c r="GJD8" s="890"/>
      <c r="GJE8" s="890"/>
      <c r="GJF8" s="890"/>
      <c r="GJG8" s="890"/>
      <c r="GJH8" s="890"/>
      <c r="GJI8" s="890"/>
      <c r="GJJ8" s="890"/>
      <c r="GJK8" s="890"/>
      <c r="GJL8" s="890"/>
      <c r="GJM8" s="890"/>
      <c r="GJN8" s="890"/>
      <c r="GJO8" s="890"/>
      <c r="GJP8" s="890"/>
      <c r="GJQ8" s="890"/>
      <c r="GJR8" s="890"/>
      <c r="GJS8" s="890"/>
      <c r="GJT8" s="890"/>
      <c r="GJU8" s="890"/>
      <c r="GJV8" s="890"/>
      <c r="GJW8" s="890"/>
      <c r="GJX8" s="890"/>
      <c r="GJY8" s="890"/>
      <c r="GJZ8" s="890"/>
      <c r="GKA8" s="890"/>
      <c r="GKB8" s="890"/>
      <c r="GKC8" s="890"/>
      <c r="GKD8" s="890"/>
      <c r="GKE8" s="890"/>
      <c r="GKF8" s="890"/>
      <c r="GKG8" s="890"/>
      <c r="GKH8" s="890"/>
      <c r="GKI8" s="890"/>
      <c r="GKJ8" s="890"/>
      <c r="GKK8" s="890"/>
      <c r="GKL8" s="890"/>
      <c r="GKM8" s="890"/>
      <c r="GKN8" s="890"/>
      <c r="GKO8" s="890"/>
      <c r="GKP8" s="890"/>
      <c r="GKQ8" s="890"/>
      <c r="GKR8" s="890"/>
      <c r="GKS8" s="890"/>
      <c r="GKT8" s="890"/>
      <c r="GKU8" s="890"/>
      <c r="GKV8" s="890"/>
      <c r="GKW8" s="890"/>
      <c r="GKX8" s="890"/>
      <c r="GKY8" s="890"/>
      <c r="GKZ8" s="890"/>
      <c r="GLA8" s="890"/>
      <c r="GLB8" s="890"/>
      <c r="GLC8" s="890"/>
      <c r="GLD8" s="890"/>
      <c r="GLE8" s="890"/>
      <c r="GLF8" s="890"/>
      <c r="GLG8" s="890"/>
      <c r="GLH8" s="890"/>
      <c r="GLI8" s="890"/>
      <c r="GLJ8" s="890"/>
      <c r="GLK8" s="890"/>
      <c r="GLL8" s="890"/>
      <c r="GLM8" s="890"/>
      <c r="GLN8" s="890"/>
      <c r="GLO8" s="890"/>
      <c r="GLP8" s="890"/>
      <c r="GLQ8" s="890"/>
      <c r="GLR8" s="890"/>
      <c r="GLS8" s="890"/>
      <c r="GLT8" s="890"/>
      <c r="GLU8" s="890"/>
      <c r="GLV8" s="890"/>
      <c r="GLW8" s="890"/>
      <c r="GLX8" s="890"/>
      <c r="GLY8" s="890"/>
      <c r="GLZ8" s="890"/>
      <c r="GMA8" s="890"/>
      <c r="GMB8" s="890"/>
      <c r="GMC8" s="890"/>
      <c r="GMD8" s="890"/>
      <c r="GME8" s="890"/>
      <c r="GMF8" s="890"/>
      <c r="GMG8" s="890"/>
      <c r="GMH8" s="890"/>
      <c r="GMI8" s="890"/>
      <c r="GMJ8" s="890"/>
      <c r="GMK8" s="890"/>
      <c r="GML8" s="890"/>
      <c r="GMM8" s="890"/>
      <c r="GMN8" s="890"/>
      <c r="GMO8" s="890"/>
      <c r="GMP8" s="890"/>
      <c r="GMQ8" s="890"/>
      <c r="GMR8" s="890"/>
      <c r="GMS8" s="890"/>
      <c r="GMT8" s="890"/>
      <c r="GMU8" s="890"/>
      <c r="GMV8" s="890"/>
      <c r="GMW8" s="890"/>
      <c r="GMX8" s="890"/>
      <c r="GMY8" s="890"/>
      <c r="GMZ8" s="890"/>
      <c r="GNA8" s="890"/>
      <c r="GNB8" s="890"/>
      <c r="GNC8" s="890"/>
      <c r="GND8" s="890"/>
      <c r="GNE8" s="890"/>
      <c r="GNF8" s="890"/>
      <c r="GNG8" s="890"/>
      <c r="GNH8" s="890"/>
      <c r="GNI8" s="890"/>
      <c r="GNJ8" s="890"/>
      <c r="GNK8" s="890"/>
      <c r="GNL8" s="890"/>
      <c r="GNM8" s="890"/>
      <c r="GNN8" s="890"/>
      <c r="GNO8" s="890"/>
      <c r="GNP8" s="890"/>
      <c r="GNQ8" s="890"/>
      <c r="GNR8" s="890"/>
      <c r="GNS8" s="890"/>
      <c r="GNT8" s="890"/>
      <c r="GNU8" s="890"/>
      <c r="GNV8" s="890"/>
      <c r="GNW8" s="890"/>
      <c r="GNX8" s="890"/>
      <c r="GNY8" s="890"/>
      <c r="GNZ8" s="890"/>
      <c r="GOA8" s="890"/>
      <c r="GOB8" s="890"/>
      <c r="GOC8" s="890"/>
      <c r="GOD8" s="890"/>
      <c r="GOE8" s="890"/>
      <c r="GOF8" s="890"/>
      <c r="GOG8" s="890"/>
      <c r="GOH8" s="890"/>
      <c r="GOI8" s="890"/>
      <c r="GOJ8" s="890"/>
      <c r="GOK8" s="890"/>
      <c r="GOL8" s="890"/>
      <c r="GOM8" s="890"/>
      <c r="GON8" s="890"/>
      <c r="GOO8" s="890"/>
      <c r="GOP8" s="890"/>
      <c r="GOQ8" s="890"/>
      <c r="GOR8" s="890"/>
      <c r="GOS8" s="890"/>
      <c r="GOT8" s="890"/>
      <c r="GOU8" s="890"/>
      <c r="GOV8" s="890"/>
      <c r="GOW8" s="890"/>
      <c r="GOX8" s="890"/>
      <c r="GOY8" s="890"/>
      <c r="GOZ8" s="890"/>
      <c r="GPA8" s="890"/>
      <c r="GPB8" s="890"/>
      <c r="GPC8" s="890"/>
      <c r="GPD8" s="890"/>
      <c r="GPE8" s="890"/>
      <c r="GPF8" s="890"/>
      <c r="GPG8" s="890"/>
      <c r="GPH8" s="890"/>
      <c r="GPI8" s="890"/>
      <c r="GPJ8" s="890"/>
      <c r="GPK8" s="890"/>
      <c r="GPL8" s="890"/>
      <c r="GPM8" s="890"/>
      <c r="GPN8" s="890"/>
      <c r="GPO8" s="890"/>
      <c r="GPP8" s="890"/>
      <c r="GPQ8" s="890"/>
      <c r="GPR8" s="890"/>
      <c r="GPS8" s="890"/>
      <c r="GPT8" s="890"/>
      <c r="GPU8" s="890"/>
      <c r="GPV8" s="890"/>
      <c r="GPW8" s="890"/>
      <c r="GPX8" s="890"/>
      <c r="GPY8" s="890"/>
      <c r="GPZ8" s="890"/>
      <c r="GQA8" s="890"/>
      <c r="GQB8" s="890"/>
      <c r="GQC8" s="890"/>
      <c r="GQD8" s="890"/>
      <c r="GQE8" s="890"/>
      <c r="GQF8" s="890"/>
      <c r="GQG8" s="890"/>
      <c r="GQH8" s="890"/>
      <c r="GQI8" s="890"/>
      <c r="GQJ8" s="890"/>
      <c r="GQK8" s="890"/>
      <c r="GQL8" s="890"/>
      <c r="GQM8" s="890"/>
      <c r="GQN8" s="890"/>
      <c r="GQO8" s="890"/>
      <c r="GQP8" s="890"/>
      <c r="GQQ8" s="890"/>
      <c r="GQR8" s="890"/>
      <c r="GQS8" s="890"/>
      <c r="GQT8" s="890"/>
      <c r="GQU8" s="890"/>
      <c r="GQV8" s="890"/>
      <c r="GQW8" s="890"/>
      <c r="GQX8" s="890"/>
      <c r="GQY8" s="890"/>
      <c r="GQZ8" s="890"/>
      <c r="GRA8" s="890"/>
      <c r="GRB8" s="890"/>
      <c r="GRC8" s="890"/>
      <c r="GRD8" s="890"/>
      <c r="GRE8" s="890"/>
      <c r="GRF8" s="890"/>
      <c r="GRG8" s="890"/>
      <c r="GRH8" s="890"/>
      <c r="GRI8" s="890"/>
      <c r="GRJ8" s="890"/>
      <c r="GRK8" s="890"/>
      <c r="GRL8" s="890"/>
      <c r="GRM8" s="890"/>
      <c r="GRN8" s="890"/>
      <c r="GRO8" s="890"/>
      <c r="GRP8" s="890"/>
      <c r="GRQ8" s="890"/>
      <c r="GRR8" s="890"/>
      <c r="GRS8" s="890"/>
      <c r="GRT8" s="890"/>
      <c r="GRU8" s="890"/>
      <c r="GRV8" s="890"/>
      <c r="GRW8" s="890"/>
      <c r="GRX8" s="890"/>
      <c r="GRY8" s="890"/>
      <c r="GRZ8" s="890"/>
      <c r="GSA8" s="890"/>
      <c r="GSB8" s="890"/>
      <c r="GSC8" s="890"/>
      <c r="GSD8" s="890"/>
      <c r="GSE8" s="890"/>
      <c r="GSF8" s="890"/>
      <c r="GSG8" s="890"/>
      <c r="GSH8" s="890"/>
      <c r="GSI8" s="890"/>
      <c r="GSJ8" s="890"/>
      <c r="GSK8" s="890"/>
      <c r="GSL8" s="890"/>
      <c r="GSM8" s="890"/>
      <c r="GSN8" s="890"/>
      <c r="GSO8" s="890"/>
      <c r="GSP8" s="890"/>
      <c r="GSQ8" s="890"/>
      <c r="GSR8" s="890"/>
      <c r="GSS8" s="890"/>
      <c r="GST8" s="890"/>
      <c r="GSU8" s="890"/>
      <c r="GSV8" s="890"/>
      <c r="GSW8" s="890"/>
      <c r="GSX8" s="890"/>
      <c r="GSY8" s="890"/>
      <c r="GSZ8" s="890"/>
      <c r="GTA8" s="890"/>
      <c r="GTB8" s="890"/>
      <c r="GTC8" s="890"/>
      <c r="GTD8" s="890"/>
      <c r="GTE8" s="890"/>
      <c r="GTF8" s="890"/>
      <c r="GTG8" s="890"/>
      <c r="GTH8" s="890"/>
      <c r="GTI8" s="890"/>
      <c r="GTJ8" s="890"/>
      <c r="GTK8" s="890"/>
      <c r="GTL8" s="890"/>
      <c r="GTM8" s="890"/>
      <c r="GTN8" s="890"/>
      <c r="GTO8" s="890"/>
      <c r="GTP8" s="890"/>
      <c r="GTQ8" s="890"/>
      <c r="GTR8" s="890"/>
      <c r="GTS8" s="890"/>
      <c r="GTT8" s="890"/>
      <c r="GTU8" s="890"/>
      <c r="GTV8" s="890"/>
      <c r="GTW8" s="890"/>
      <c r="GTX8" s="890"/>
      <c r="GTY8" s="890"/>
      <c r="GTZ8" s="890"/>
      <c r="GUA8" s="890"/>
      <c r="GUB8" s="890"/>
      <c r="GUC8" s="890"/>
      <c r="GUD8" s="890"/>
      <c r="GUE8" s="890"/>
      <c r="GUF8" s="890"/>
      <c r="GUG8" s="890"/>
      <c r="GUH8" s="890"/>
      <c r="GUI8" s="890"/>
      <c r="GUJ8" s="890"/>
      <c r="GUK8" s="890"/>
      <c r="GUL8" s="890"/>
      <c r="GUM8" s="890"/>
      <c r="GUN8" s="890"/>
      <c r="GUO8" s="890"/>
      <c r="GUP8" s="890"/>
      <c r="GUQ8" s="890"/>
      <c r="GUR8" s="890"/>
      <c r="GUS8" s="890"/>
      <c r="GUT8" s="890"/>
      <c r="GUU8" s="890"/>
      <c r="GUV8" s="890"/>
      <c r="GUW8" s="890"/>
      <c r="GUX8" s="890"/>
      <c r="GUY8" s="890"/>
      <c r="GUZ8" s="890"/>
      <c r="GVA8" s="890"/>
      <c r="GVB8" s="890"/>
      <c r="GVC8" s="890"/>
      <c r="GVD8" s="890"/>
      <c r="GVE8" s="890"/>
      <c r="GVF8" s="890"/>
      <c r="GVG8" s="890"/>
      <c r="GVH8" s="890"/>
      <c r="GVI8" s="890"/>
      <c r="GVJ8" s="890"/>
      <c r="GVK8" s="890"/>
      <c r="GVL8" s="890"/>
      <c r="GVM8" s="890"/>
      <c r="GVN8" s="890"/>
      <c r="GVO8" s="890"/>
      <c r="GVP8" s="890"/>
      <c r="GVQ8" s="890"/>
      <c r="GVR8" s="890"/>
      <c r="GVS8" s="890"/>
      <c r="GVT8" s="890"/>
      <c r="GVU8" s="890"/>
      <c r="GVV8" s="890"/>
      <c r="GVW8" s="890"/>
      <c r="GVX8" s="890"/>
      <c r="GVY8" s="890"/>
      <c r="GVZ8" s="890"/>
      <c r="GWA8" s="890"/>
      <c r="GWB8" s="890"/>
      <c r="GWC8" s="890"/>
      <c r="GWD8" s="890"/>
      <c r="GWE8" s="890"/>
      <c r="GWF8" s="890"/>
      <c r="GWG8" s="890"/>
      <c r="GWH8" s="890"/>
      <c r="GWI8" s="890"/>
      <c r="GWJ8" s="890"/>
      <c r="GWK8" s="890"/>
      <c r="GWL8" s="890"/>
      <c r="GWM8" s="890"/>
      <c r="GWN8" s="890"/>
      <c r="GWO8" s="890"/>
      <c r="GWP8" s="890"/>
      <c r="GWQ8" s="890"/>
      <c r="GWR8" s="890"/>
      <c r="GWS8" s="890"/>
      <c r="GWT8" s="890"/>
      <c r="GWU8" s="890"/>
      <c r="GWV8" s="890"/>
      <c r="GWW8" s="890"/>
      <c r="GWX8" s="890"/>
      <c r="GWY8" s="890"/>
      <c r="GWZ8" s="890"/>
      <c r="GXA8" s="890"/>
      <c r="GXB8" s="890"/>
      <c r="GXC8" s="890"/>
      <c r="GXD8" s="890"/>
      <c r="GXE8" s="890"/>
      <c r="GXF8" s="890"/>
      <c r="GXG8" s="890"/>
      <c r="GXH8" s="890"/>
      <c r="GXI8" s="890"/>
      <c r="GXJ8" s="890"/>
      <c r="GXK8" s="890"/>
      <c r="GXL8" s="890"/>
      <c r="GXM8" s="890"/>
      <c r="GXN8" s="890"/>
      <c r="GXO8" s="890"/>
      <c r="GXP8" s="890"/>
      <c r="GXQ8" s="890"/>
      <c r="GXR8" s="890"/>
      <c r="GXS8" s="890"/>
      <c r="GXT8" s="890"/>
      <c r="GXU8" s="890"/>
      <c r="GXV8" s="890"/>
      <c r="GXW8" s="890"/>
      <c r="GXX8" s="890"/>
      <c r="GXY8" s="890"/>
      <c r="GXZ8" s="890"/>
      <c r="GYA8" s="890"/>
      <c r="GYB8" s="890"/>
      <c r="GYC8" s="890"/>
      <c r="GYD8" s="890"/>
      <c r="GYE8" s="890"/>
      <c r="GYF8" s="890"/>
      <c r="GYG8" s="890"/>
      <c r="GYH8" s="890"/>
      <c r="GYI8" s="890"/>
      <c r="GYJ8" s="890"/>
      <c r="GYK8" s="890"/>
      <c r="GYL8" s="890"/>
      <c r="GYM8" s="890"/>
      <c r="GYN8" s="890"/>
      <c r="GYO8" s="890"/>
      <c r="GYP8" s="890"/>
      <c r="GYQ8" s="890"/>
      <c r="GYR8" s="890"/>
      <c r="GYS8" s="890"/>
      <c r="GYT8" s="890"/>
      <c r="GYU8" s="890"/>
      <c r="GYV8" s="890"/>
      <c r="GYW8" s="890"/>
      <c r="GYX8" s="890"/>
      <c r="GYY8" s="890"/>
      <c r="GYZ8" s="890"/>
      <c r="GZA8" s="890"/>
      <c r="GZB8" s="890"/>
      <c r="GZC8" s="890"/>
      <c r="GZD8" s="890"/>
      <c r="GZE8" s="890"/>
      <c r="GZF8" s="890"/>
      <c r="GZG8" s="890"/>
      <c r="GZH8" s="890"/>
      <c r="GZI8" s="890"/>
      <c r="GZJ8" s="890"/>
      <c r="GZK8" s="890"/>
      <c r="GZL8" s="890"/>
      <c r="GZM8" s="890"/>
      <c r="GZN8" s="890"/>
      <c r="GZO8" s="890"/>
      <c r="GZP8" s="890"/>
      <c r="GZQ8" s="890"/>
      <c r="GZR8" s="890"/>
      <c r="GZS8" s="890"/>
      <c r="GZT8" s="890"/>
      <c r="GZU8" s="890"/>
      <c r="GZV8" s="890"/>
      <c r="GZW8" s="890"/>
      <c r="GZX8" s="890"/>
      <c r="GZY8" s="890"/>
      <c r="GZZ8" s="890"/>
      <c r="HAA8" s="890"/>
      <c r="HAB8" s="890"/>
      <c r="HAC8" s="890"/>
      <c r="HAD8" s="890"/>
      <c r="HAE8" s="890"/>
      <c r="HAF8" s="890"/>
      <c r="HAG8" s="890"/>
      <c r="HAH8" s="890"/>
      <c r="HAI8" s="890"/>
      <c r="HAJ8" s="890"/>
      <c r="HAK8" s="890"/>
      <c r="HAL8" s="890"/>
      <c r="HAM8" s="890"/>
      <c r="HAN8" s="890"/>
      <c r="HAO8" s="890"/>
      <c r="HAP8" s="890"/>
      <c r="HAQ8" s="890"/>
      <c r="HAR8" s="890"/>
      <c r="HAS8" s="890"/>
      <c r="HAT8" s="890"/>
      <c r="HAU8" s="890"/>
      <c r="HAV8" s="890"/>
      <c r="HAW8" s="890"/>
      <c r="HAX8" s="890"/>
      <c r="HAY8" s="890"/>
      <c r="HAZ8" s="890"/>
      <c r="HBA8" s="890"/>
      <c r="HBB8" s="890"/>
      <c r="HBC8" s="890"/>
      <c r="HBD8" s="890"/>
      <c r="HBE8" s="890"/>
      <c r="HBF8" s="890"/>
      <c r="HBG8" s="890"/>
      <c r="HBH8" s="890"/>
      <c r="HBI8" s="890"/>
      <c r="HBJ8" s="890"/>
      <c r="HBK8" s="890"/>
      <c r="HBL8" s="890"/>
      <c r="HBM8" s="890"/>
      <c r="HBN8" s="890"/>
      <c r="HBO8" s="890"/>
      <c r="HBP8" s="890"/>
      <c r="HBQ8" s="890"/>
      <c r="HBR8" s="890"/>
      <c r="HBS8" s="890"/>
      <c r="HBT8" s="890"/>
      <c r="HBU8" s="890"/>
      <c r="HBV8" s="890"/>
      <c r="HBW8" s="890"/>
      <c r="HBX8" s="890"/>
      <c r="HBY8" s="890"/>
      <c r="HBZ8" s="890"/>
      <c r="HCA8" s="890"/>
      <c r="HCB8" s="890"/>
      <c r="HCC8" s="890"/>
      <c r="HCD8" s="890"/>
      <c r="HCE8" s="890"/>
      <c r="HCF8" s="890"/>
      <c r="HCG8" s="890"/>
      <c r="HCH8" s="890"/>
      <c r="HCI8" s="890"/>
      <c r="HCJ8" s="890"/>
      <c r="HCK8" s="890"/>
      <c r="HCL8" s="890"/>
      <c r="HCM8" s="890"/>
      <c r="HCN8" s="890"/>
      <c r="HCO8" s="890"/>
      <c r="HCP8" s="890"/>
      <c r="HCQ8" s="890"/>
      <c r="HCR8" s="890"/>
      <c r="HCS8" s="890"/>
      <c r="HCT8" s="890"/>
      <c r="HCU8" s="890"/>
      <c r="HCV8" s="890"/>
      <c r="HCW8" s="890"/>
      <c r="HCX8" s="890"/>
      <c r="HCY8" s="890"/>
      <c r="HCZ8" s="890"/>
      <c r="HDA8" s="890"/>
      <c r="HDB8" s="890"/>
      <c r="HDC8" s="890"/>
      <c r="HDD8" s="890"/>
      <c r="HDE8" s="890"/>
      <c r="HDF8" s="890"/>
      <c r="HDG8" s="890"/>
      <c r="HDH8" s="890"/>
      <c r="HDI8" s="890"/>
      <c r="HDJ8" s="890"/>
      <c r="HDK8" s="890"/>
      <c r="HDL8" s="890"/>
      <c r="HDM8" s="890"/>
      <c r="HDN8" s="890"/>
      <c r="HDO8" s="890"/>
      <c r="HDP8" s="890"/>
      <c r="HDQ8" s="890"/>
      <c r="HDR8" s="890"/>
      <c r="HDS8" s="890"/>
      <c r="HDT8" s="890"/>
      <c r="HDU8" s="890"/>
      <c r="HDV8" s="890"/>
      <c r="HDW8" s="890"/>
      <c r="HDX8" s="890"/>
      <c r="HDY8" s="890"/>
      <c r="HDZ8" s="890"/>
      <c r="HEA8" s="890"/>
      <c r="HEB8" s="890"/>
      <c r="HEC8" s="890"/>
      <c r="HED8" s="890"/>
      <c r="HEE8" s="890"/>
      <c r="HEF8" s="890"/>
      <c r="HEG8" s="890"/>
      <c r="HEH8" s="890"/>
      <c r="HEI8" s="890"/>
      <c r="HEJ8" s="890"/>
      <c r="HEK8" s="890"/>
      <c r="HEL8" s="890"/>
      <c r="HEM8" s="890"/>
      <c r="HEN8" s="890"/>
      <c r="HEO8" s="890"/>
      <c r="HEP8" s="890"/>
      <c r="HEQ8" s="890"/>
      <c r="HER8" s="890"/>
      <c r="HES8" s="890"/>
      <c r="HET8" s="890"/>
      <c r="HEU8" s="890"/>
      <c r="HEV8" s="890"/>
      <c r="HEW8" s="890"/>
      <c r="HEX8" s="890"/>
      <c r="HEY8" s="890"/>
      <c r="HEZ8" s="890"/>
      <c r="HFA8" s="890"/>
      <c r="HFB8" s="890"/>
      <c r="HFC8" s="890"/>
      <c r="HFD8" s="890"/>
      <c r="HFE8" s="890"/>
      <c r="HFF8" s="890"/>
      <c r="HFG8" s="890"/>
      <c r="HFH8" s="890"/>
      <c r="HFI8" s="890"/>
      <c r="HFJ8" s="890"/>
      <c r="HFK8" s="890"/>
      <c r="HFL8" s="890"/>
      <c r="HFM8" s="890"/>
      <c r="HFN8" s="890"/>
      <c r="HFO8" s="890"/>
      <c r="HFP8" s="890"/>
      <c r="HFQ8" s="890"/>
      <c r="HFR8" s="890"/>
      <c r="HFS8" s="890"/>
      <c r="HFT8" s="890"/>
      <c r="HFU8" s="890"/>
      <c r="HFV8" s="890"/>
      <c r="HFW8" s="890"/>
      <c r="HFX8" s="890"/>
      <c r="HFY8" s="890"/>
      <c r="HFZ8" s="890"/>
      <c r="HGA8" s="890"/>
      <c r="HGB8" s="890"/>
      <c r="HGC8" s="890"/>
      <c r="HGD8" s="890"/>
      <c r="HGE8" s="890"/>
      <c r="HGF8" s="890"/>
      <c r="HGG8" s="890"/>
      <c r="HGH8" s="890"/>
      <c r="HGI8" s="890"/>
      <c r="HGJ8" s="890"/>
      <c r="HGK8" s="890"/>
      <c r="HGL8" s="890"/>
      <c r="HGM8" s="890"/>
      <c r="HGN8" s="890"/>
      <c r="HGO8" s="890"/>
      <c r="HGP8" s="890"/>
      <c r="HGQ8" s="890"/>
      <c r="HGR8" s="890"/>
      <c r="HGS8" s="890"/>
      <c r="HGT8" s="890"/>
      <c r="HGU8" s="890"/>
      <c r="HGV8" s="890"/>
      <c r="HGW8" s="890"/>
      <c r="HGX8" s="890"/>
      <c r="HGY8" s="890"/>
      <c r="HGZ8" s="890"/>
      <c r="HHA8" s="890"/>
      <c r="HHB8" s="890"/>
      <c r="HHC8" s="890"/>
      <c r="HHD8" s="890"/>
      <c r="HHE8" s="890"/>
      <c r="HHF8" s="890"/>
      <c r="HHG8" s="890"/>
      <c r="HHH8" s="890"/>
      <c r="HHI8" s="890"/>
      <c r="HHJ8" s="890"/>
      <c r="HHK8" s="890"/>
      <c r="HHL8" s="890"/>
      <c r="HHM8" s="890"/>
      <c r="HHN8" s="890"/>
      <c r="HHO8" s="890"/>
      <c r="HHP8" s="890"/>
      <c r="HHQ8" s="890"/>
      <c r="HHR8" s="890"/>
      <c r="HHS8" s="890"/>
      <c r="HHT8" s="890"/>
      <c r="HHU8" s="890"/>
      <c r="HHV8" s="890"/>
      <c r="HHW8" s="890"/>
      <c r="HHX8" s="890"/>
      <c r="HHY8" s="890"/>
      <c r="HHZ8" s="890"/>
      <c r="HIA8" s="890"/>
      <c r="HIB8" s="890"/>
      <c r="HIC8" s="890"/>
      <c r="HID8" s="890"/>
      <c r="HIE8" s="890"/>
      <c r="HIF8" s="890"/>
      <c r="HIG8" s="890"/>
      <c r="HIH8" s="890"/>
      <c r="HII8" s="890"/>
      <c r="HIJ8" s="890"/>
      <c r="HIK8" s="890"/>
      <c r="HIL8" s="890"/>
      <c r="HIM8" s="890"/>
      <c r="HIN8" s="890"/>
      <c r="HIO8" s="890"/>
      <c r="HIP8" s="890"/>
      <c r="HIQ8" s="890"/>
      <c r="HIR8" s="890"/>
      <c r="HIS8" s="890"/>
      <c r="HIT8" s="890"/>
      <c r="HIU8" s="890"/>
      <c r="HIV8" s="890"/>
      <c r="HIW8" s="890"/>
      <c r="HIX8" s="890"/>
      <c r="HIY8" s="890"/>
      <c r="HIZ8" s="890"/>
      <c r="HJA8" s="890"/>
      <c r="HJB8" s="890"/>
      <c r="HJC8" s="890"/>
      <c r="HJD8" s="890"/>
      <c r="HJE8" s="890"/>
      <c r="HJF8" s="890"/>
      <c r="HJG8" s="890"/>
      <c r="HJH8" s="890"/>
      <c r="HJI8" s="890"/>
      <c r="HJJ8" s="890"/>
      <c r="HJK8" s="890"/>
      <c r="HJL8" s="890"/>
      <c r="HJM8" s="890"/>
      <c r="HJN8" s="890"/>
      <c r="HJO8" s="890"/>
      <c r="HJP8" s="890"/>
      <c r="HJQ8" s="890"/>
      <c r="HJR8" s="890"/>
      <c r="HJS8" s="890"/>
      <c r="HJT8" s="890"/>
      <c r="HJU8" s="890"/>
      <c r="HJV8" s="890"/>
      <c r="HJW8" s="890"/>
      <c r="HJX8" s="890"/>
      <c r="HJY8" s="890"/>
      <c r="HJZ8" s="890"/>
      <c r="HKA8" s="890"/>
      <c r="HKB8" s="890"/>
      <c r="HKC8" s="890"/>
      <c r="HKD8" s="890"/>
      <c r="HKE8" s="890"/>
      <c r="HKF8" s="890"/>
      <c r="HKG8" s="890"/>
      <c r="HKH8" s="890"/>
      <c r="HKI8" s="890"/>
      <c r="HKJ8" s="890"/>
      <c r="HKK8" s="890"/>
      <c r="HKL8" s="890"/>
      <c r="HKM8" s="890"/>
      <c r="HKN8" s="890"/>
      <c r="HKO8" s="890"/>
      <c r="HKP8" s="890"/>
      <c r="HKQ8" s="890"/>
      <c r="HKR8" s="890"/>
      <c r="HKS8" s="890"/>
      <c r="HKT8" s="890"/>
      <c r="HKU8" s="890"/>
      <c r="HKV8" s="890"/>
      <c r="HKW8" s="890"/>
      <c r="HKX8" s="890"/>
      <c r="HKY8" s="890"/>
      <c r="HKZ8" s="890"/>
      <c r="HLA8" s="890"/>
      <c r="HLB8" s="890"/>
      <c r="HLC8" s="890"/>
      <c r="HLD8" s="890"/>
      <c r="HLE8" s="890"/>
      <c r="HLF8" s="890"/>
      <c r="HLG8" s="890"/>
      <c r="HLH8" s="890"/>
      <c r="HLI8" s="890"/>
      <c r="HLJ8" s="890"/>
      <c r="HLK8" s="890"/>
      <c r="HLL8" s="890"/>
      <c r="HLM8" s="890"/>
      <c r="HLN8" s="890"/>
      <c r="HLO8" s="890"/>
      <c r="HLP8" s="890"/>
      <c r="HLQ8" s="890"/>
      <c r="HLR8" s="890"/>
      <c r="HLS8" s="890"/>
      <c r="HLT8" s="890"/>
      <c r="HLU8" s="890"/>
      <c r="HLV8" s="890"/>
      <c r="HLW8" s="890"/>
      <c r="HLX8" s="890"/>
      <c r="HLY8" s="890"/>
      <c r="HLZ8" s="890"/>
      <c r="HMA8" s="890"/>
      <c r="HMB8" s="890"/>
      <c r="HMC8" s="890"/>
      <c r="HMD8" s="890"/>
      <c r="HME8" s="890"/>
      <c r="HMF8" s="890"/>
      <c r="HMG8" s="890"/>
      <c r="HMH8" s="890"/>
      <c r="HMI8" s="890"/>
      <c r="HMJ8" s="890"/>
      <c r="HMK8" s="890"/>
      <c r="HML8" s="890"/>
      <c r="HMM8" s="890"/>
      <c r="HMN8" s="890"/>
      <c r="HMO8" s="890"/>
      <c r="HMP8" s="890"/>
      <c r="HMQ8" s="890"/>
      <c r="HMR8" s="890"/>
      <c r="HMS8" s="890"/>
      <c r="HMT8" s="890"/>
      <c r="HMU8" s="890"/>
      <c r="HMV8" s="890"/>
      <c r="HMW8" s="890"/>
      <c r="HMX8" s="890"/>
      <c r="HMY8" s="890"/>
      <c r="HMZ8" s="890"/>
      <c r="HNA8" s="890"/>
      <c r="HNB8" s="890"/>
      <c r="HNC8" s="890"/>
      <c r="HND8" s="890"/>
      <c r="HNE8" s="890"/>
      <c r="HNF8" s="890"/>
      <c r="HNG8" s="890"/>
      <c r="HNH8" s="890"/>
      <c r="HNI8" s="890"/>
      <c r="HNJ8" s="890"/>
      <c r="HNK8" s="890"/>
      <c r="HNL8" s="890"/>
      <c r="HNM8" s="890"/>
      <c r="HNN8" s="890"/>
      <c r="HNO8" s="890"/>
      <c r="HNP8" s="890"/>
      <c r="HNQ8" s="890"/>
      <c r="HNR8" s="890"/>
      <c r="HNS8" s="890"/>
      <c r="HNT8" s="890"/>
      <c r="HNU8" s="890"/>
      <c r="HNV8" s="890"/>
      <c r="HNW8" s="890"/>
      <c r="HNX8" s="890"/>
      <c r="HNY8" s="890"/>
      <c r="HNZ8" s="890"/>
      <c r="HOA8" s="890"/>
      <c r="HOB8" s="890"/>
      <c r="HOC8" s="890"/>
      <c r="HOD8" s="890"/>
      <c r="HOE8" s="890"/>
      <c r="HOF8" s="890"/>
      <c r="HOG8" s="890"/>
      <c r="HOH8" s="890"/>
      <c r="HOI8" s="890"/>
      <c r="HOJ8" s="890"/>
      <c r="HOK8" s="890"/>
      <c r="HOL8" s="890"/>
      <c r="HOM8" s="890"/>
      <c r="HON8" s="890"/>
      <c r="HOO8" s="890"/>
      <c r="HOP8" s="890"/>
      <c r="HOQ8" s="890"/>
      <c r="HOR8" s="890"/>
      <c r="HOS8" s="890"/>
      <c r="HOT8" s="890"/>
      <c r="HOU8" s="890"/>
      <c r="HOV8" s="890"/>
      <c r="HOW8" s="890"/>
      <c r="HOX8" s="890"/>
      <c r="HOY8" s="890"/>
      <c r="HOZ8" s="890"/>
      <c r="HPA8" s="890"/>
      <c r="HPB8" s="890"/>
      <c r="HPC8" s="890"/>
      <c r="HPD8" s="890"/>
      <c r="HPE8" s="890"/>
      <c r="HPF8" s="890"/>
      <c r="HPG8" s="890"/>
      <c r="HPH8" s="890"/>
      <c r="HPI8" s="890"/>
      <c r="HPJ8" s="890"/>
      <c r="HPK8" s="890"/>
      <c r="HPL8" s="890"/>
      <c r="HPM8" s="890"/>
      <c r="HPN8" s="890"/>
      <c r="HPO8" s="890"/>
      <c r="HPP8" s="890"/>
      <c r="HPQ8" s="890"/>
      <c r="HPR8" s="890"/>
      <c r="HPS8" s="890"/>
      <c r="HPT8" s="890"/>
      <c r="HPU8" s="890"/>
      <c r="HPV8" s="890"/>
      <c r="HPW8" s="890"/>
      <c r="HPX8" s="890"/>
      <c r="HPY8" s="890"/>
      <c r="HPZ8" s="890"/>
      <c r="HQA8" s="890"/>
      <c r="HQB8" s="890"/>
      <c r="HQC8" s="890"/>
      <c r="HQD8" s="890"/>
      <c r="HQE8" s="890"/>
      <c r="HQF8" s="890"/>
      <c r="HQG8" s="890"/>
      <c r="HQH8" s="890"/>
      <c r="HQI8" s="890"/>
      <c r="HQJ8" s="890"/>
      <c r="HQK8" s="890"/>
      <c r="HQL8" s="890"/>
      <c r="HQM8" s="890"/>
      <c r="HQN8" s="890"/>
      <c r="HQO8" s="890"/>
      <c r="HQP8" s="890"/>
      <c r="HQQ8" s="890"/>
      <c r="HQR8" s="890"/>
      <c r="HQS8" s="890"/>
      <c r="HQT8" s="890"/>
      <c r="HQU8" s="890"/>
      <c r="HQV8" s="890"/>
      <c r="HQW8" s="890"/>
      <c r="HQX8" s="890"/>
      <c r="HQY8" s="890"/>
      <c r="HQZ8" s="890"/>
      <c r="HRA8" s="890"/>
      <c r="HRB8" s="890"/>
      <c r="HRC8" s="890"/>
      <c r="HRD8" s="890"/>
      <c r="HRE8" s="890"/>
      <c r="HRF8" s="890"/>
      <c r="HRG8" s="890"/>
      <c r="HRH8" s="890"/>
      <c r="HRI8" s="890"/>
      <c r="HRJ8" s="890"/>
      <c r="HRK8" s="890"/>
      <c r="HRL8" s="890"/>
      <c r="HRM8" s="890"/>
      <c r="HRN8" s="890"/>
      <c r="HRO8" s="890"/>
      <c r="HRP8" s="890"/>
      <c r="HRQ8" s="890"/>
      <c r="HRR8" s="890"/>
      <c r="HRS8" s="890"/>
      <c r="HRT8" s="890"/>
      <c r="HRU8" s="890"/>
      <c r="HRV8" s="890"/>
      <c r="HRW8" s="890"/>
      <c r="HRX8" s="890"/>
      <c r="HRY8" s="890"/>
      <c r="HRZ8" s="890"/>
      <c r="HSA8" s="890"/>
      <c r="HSB8" s="890"/>
      <c r="HSC8" s="890"/>
      <c r="HSD8" s="890"/>
      <c r="HSE8" s="890"/>
      <c r="HSF8" s="890"/>
      <c r="HSG8" s="890"/>
      <c r="HSH8" s="890"/>
      <c r="HSI8" s="890"/>
      <c r="HSJ8" s="890"/>
      <c r="HSK8" s="890"/>
      <c r="HSL8" s="890"/>
      <c r="HSM8" s="890"/>
      <c r="HSN8" s="890"/>
      <c r="HSO8" s="890"/>
      <c r="HSP8" s="890"/>
      <c r="HSQ8" s="890"/>
      <c r="HSR8" s="890"/>
      <c r="HSS8" s="890"/>
      <c r="HST8" s="890"/>
      <c r="HSU8" s="890"/>
      <c r="HSV8" s="890"/>
      <c r="HSW8" s="890"/>
      <c r="HSX8" s="890"/>
      <c r="HSY8" s="890"/>
      <c r="HSZ8" s="890"/>
      <c r="HTA8" s="890"/>
      <c r="HTB8" s="890"/>
      <c r="HTC8" s="890"/>
      <c r="HTD8" s="890"/>
      <c r="HTE8" s="890"/>
      <c r="HTF8" s="890"/>
      <c r="HTG8" s="890"/>
      <c r="HTH8" s="890"/>
      <c r="HTI8" s="890"/>
      <c r="HTJ8" s="890"/>
      <c r="HTK8" s="890"/>
      <c r="HTL8" s="890"/>
      <c r="HTM8" s="890"/>
      <c r="HTN8" s="890"/>
      <c r="HTO8" s="890"/>
      <c r="HTP8" s="890"/>
      <c r="HTQ8" s="890"/>
      <c r="HTR8" s="890"/>
      <c r="HTS8" s="890"/>
      <c r="HTT8" s="890"/>
      <c r="HTU8" s="890"/>
      <c r="HTV8" s="890"/>
      <c r="HTW8" s="890"/>
      <c r="HTX8" s="890"/>
      <c r="HTY8" s="890"/>
      <c r="HTZ8" s="890"/>
      <c r="HUA8" s="890"/>
      <c r="HUB8" s="890"/>
      <c r="HUC8" s="890"/>
      <c r="HUD8" s="890"/>
      <c r="HUE8" s="890"/>
      <c r="HUF8" s="890"/>
      <c r="HUG8" s="890"/>
      <c r="HUH8" s="890"/>
      <c r="HUI8" s="890"/>
      <c r="HUJ8" s="890"/>
      <c r="HUK8" s="890"/>
      <c r="HUL8" s="890"/>
      <c r="HUM8" s="890"/>
      <c r="HUN8" s="890"/>
      <c r="HUO8" s="890"/>
      <c r="HUP8" s="890"/>
      <c r="HUQ8" s="890"/>
      <c r="HUR8" s="890"/>
      <c r="HUS8" s="890"/>
      <c r="HUT8" s="890"/>
      <c r="HUU8" s="890"/>
      <c r="HUV8" s="890"/>
      <c r="HUW8" s="890"/>
      <c r="HUX8" s="890"/>
      <c r="HUY8" s="890"/>
      <c r="HUZ8" s="890"/>
      <c r="HVA8" s="890"/>
      <c r="HVB8" s="890"/>
      <c r="HVC8" s="890"/>
      <c r="HVD8" s="890"/>
      <c r="HVE8" s="890"/>
      <c r="HVF8" s="890"/>
      <c r="HVG8" s="890"/>
      <c r="HVH8" s="890"/>
      <c r="HVI8" s="890"/>
      <c r="HVJ8" s="890"/>
      <c r="HVK8" s="890"/>
      <c r="HVL8" s="890"/>
      <c r="HVM8" s="890"/>
      <c r="HVN8" s="890"/>
      <c r="HVO8" s="890"/>
      <c r="HVP8" s="890"/>
      <c r="HVQ8" s="890"/>
      <c r="HVR8" s="890"/>
      <c r="HVS8" s="890"/>
      <c r="HVT8" s="890"/>
      <c r="HVU8" s="890"/>
      <c r="HVV8" s="890"/>
      <c r="HVW8" s="890"/>
      <c r="HVX8" s="890"/>
      <c r="HVY8" s="890"/>
      <c r="HVZ8" s="890"/>
      <c r="HWA8" s="890"/>
      <c r="HWB8" s="890"/>
      <c r="HWC8" s="890"/>
      <c r="HWD8" s="890"/>
      <c r="HWE8" s="890"/>
      <c r="HWF8" s="890"/>
      <c r="HWG8" s="890"/>
      <c r="HWH8" s="890"/>
      <c r="HWI8" s="890"/>
      <c r="HWJ8" s="890"/>
      <c r="HWK8" s="890"/>
      <c r="HWL8" s="890"/>
      <c r="HWM8" s="890"/>
      <c r="HWN8" s="890"/>
      <c r="HWO8" s="890"/>
      <c r="HWP8" s="890"/>
      <c r="HWQ8" s="890"/>
      <c r="HWR8" s="890"/>
      <c r="HWS8" s="890"/>
      <c r="HWT8" s="890"/>
      <c r="HWU8" s="890"/>
      <c r="HWV8" s="890"/>
      <c r="HWW8" s="890"/>
      <c r="HWX8" s="890"/>
      <c r="HWY8" s="890"/>
      <c r="HWZ8" s="890"/>
      <c r="HXA8" s="890"/>
      <c r="HXB8" s="890"/>
      <c r="HXC8" s="890"/>
      <c r="HXD8" s="890"/>
      <c r="HXE8" s="890"/>
      <c r="HXF8" s="890"/>
      <c r="HXG8" s="890"/>
      <c r="HXH8" s="890"/>
      <c r="HXI8" s="890"/>
      <c r="HXJ8" s="890"/>
      <c r="HXK8" s="890"/>
      <c r="HXL8" s="890"/>
      <c r="HXM8" s="890"/>
      <c r="HXN8" s="890"/>
      <c r="HXO8" s="890"/>
      <c r="HXP8" s="890"/>
      <c r="HXQ8" s="890"/>
      <c r="HXR8" s="890"/>
      <c r="HXS8" s="890"/>
      <c r="HXT8" s="890"/>
      <c r="HXU8" s="890"/>
      <c r="HXV8" s="890"/>
      <c r="HXW8" s="890"/>
      <c r="HXX8" s="890"/>
      <c r="HXY8" s="890"/>
      <c r="HXZ8" s="890"/>
      <c r="HYA8" s="890"/>
      <c r="HYB8" s="890"/>
      <c r="HYC8" s="890"/>
      <c r="HYD8" s="890"/>
      <c r="HYE8" s="890"/>
      <c r="HYF8" s="890"/>
      <c r="HYG8" s="890"/>
      <c r="HYH8" s="890"/>
      <c r="HYI8" s="890"/>
      <c r="HYJ8" s="890"/>
      <c r="HYK8" s="890"/>
      <c r="HYL8" s="890"/>
      <c r="HYM8" s="890"/>
      <c r="HYN8" s="890"/>
      <c r="HYO8" s="890"/>
      <c r="HYP8" s="890"/>
      <c r="HYQ8" s="890"/>
      <c r="HYR8" s="890"/>
      <c r="HYS8" s="890"/>
      <c r="HYT8" s="890"/>
      <c r="HYU8" s="890"/>
      <c r="HYV8" s="890"/>
      <c r="HYW8" s="890"/>
      <c r="HYX8" s="890"/>
      <c r="HYY8" s="890"/>
      <c r="HYZ8" s="890"/>
      <c r="HZA8" s="890"/>
      <c r="HZB8" s="890"/>
      <c r="HZC8" s="890"/>
      <c r="HZD8" s="890"/>
      <c r="HZE8" s="890"/>
      <c r="HZF8" s="890"/>
      <c r="HZG8" s="890"/>
      <c r="HZH8" s="890"/>
      <c r="HZI8" s="890"/>
      <c r="HZJ8" s="890"/>
      <c r="HZK8" s="890"/>
      <c r="HZL8" s="890"/>
      <c r="HZM8" s="890"/>
      <c r="HZN8" s="890"/>
      <c r="HZO8" s="890"/>
      <c r="HZP8" s="890"/>
      <c r="HZQ8" s="890"/>
      <c r="HZR8" s="890"/>
      <c r="HZS8" s="890"/>
      <c r="HZT8" s="890"/>
      <c r="HZU8" s="890"/>
      <c r="HZV8" s="890"/>
      <c r="HZW8" s="890"/>
      <c r="HZX8" s="890"/>
      <c r="HZY8" s="890"/>
      <c r="HZZ8" s="890"/>
      <c r="IAA8" s="890"/>
      <c r="IAB8" s="890"/>
      <c r="IAC8" s="890"/>
      <c r="IAD8" s="890"/>
      <c r="IAE8" s="890"/>
      <c r="IAF8" s="890"/>
      <c r="IAG8" s="890"/>
      <c r="IAH8" s="890"/>
      <c r="IAI8" s="890"/>
      <c r="IAJ8" s="890"/>
      <c r="IAK8" s="890"/>
      <c r="IAL8" s="890"/>
      <c r="IAM8" s="890"/>
      <c r="IAN8" s="890"/>
      <c r="IAO8" s="890"/>
      <c r="IAP8" s="890"/>
      <c r="IAQ8" s="890"/>
      <c r="IAR8" s="890"/>
      <c r="IAS8" s="890"/>
      <c r="IAT8" s="890"/>
      <c r="IAU8" s="890"/>
      <c r="IAV8" s="890"/>
      <c r="IAW8" s="890"/>
      <c r="IAX8" s="890"/>
      <c r="IAY8" s="890"/>
      <c r="IAZ8" s="890"/>
      <c r="IBA8" s="890"/>
      <c r="IBB8" s="890"/>
      <c r="IBC8" s="890"/>
      <c r="IBD8" s="890"/>
      <c r="IBE8" s="890"/>
      <c r="IBF8" s="890"/>
      <c r="IBG8" s="890"/>
      <c r="IBH8" s="890"/>
      <c r="IBI8" s="890"/>
      <c r="IBJ8" s="890"/>
      <c r="IBK8" s="890"/>
      <c r="IBL8" s="890"/>
      <c r="IBM8" s="890"/>
      <c r="IBN8" s="890"/>
      <c r="IBO8" s="890"/>
      <c r="IBP8" s="890"/>
      <c r="IBQ8" s="890"/>
      <c r="IBR8" s="890"/>
      <c r="IBS8" s="890"/>
      <c r="IBT8" s="890"/>
      <c r="IBU8" s="890"/>
      <c r="IBV8" s="890"/>
      <c r="IBW8" s="890"/>
      <c r="IBX8" s="890"/>
      <c r="IBY8" s="890"/>
      <c r="IBZ8" s="890"/>
      <c r="ICA8" s="890"/>
      <c r="ICB8" s="890"/>
      <c r="ICC8" s="890"/>
      <c r="ICD8" s="890"/>
      <c r="ICE8" s="890"/>
      <c r="ICF8" s="890"/>
      <c r="ICG8" s="890"/>
      <c r="ICH8" s="890"/>
      <c r="ICI8" s="890"/>
      <c r="ICJ8" s="890"/>
      <c r="ICK8" s="890"/>
      <c r="ICL8" s="890"/>
      <c r="ICM8" s="890"/>
      <c r="ICN8" s="890"/>
      <c r="ICO8" s="890"/>
      <c r="ICP8" s="890"/>
      <c r="ICQ8" s="890"/>
      <c r="ICR8" s="890"/>
      <c r="ICS8" s="890"/>
      <c r="ICT8" s="890"/>
      <c r="ICU8" s="890"/>
      <c r="ICV8" s="890"/>
      <c r="ICW8" s="890"/>
      <c r="ICX8" s="890"/>
      <c r="ICY8" s="890"/>
      <c r="ICZ8" s="890"/>
      <c r="IDA8" s="890"/>
      <c r="IDB8" s="890"/>
      <c r="IDC8" s="890"/>
      <c r="IDD8" s="890"/>
      <c r="IDE8" s="890"/>
      <c r="IDF8" s="890"/>
      <c r="IDG8" s="890"/>
      <c r="IDH8" s="890"/>
      <c r="IDI8" s="890"/>
      <c r="IDJ8" s="890"/>
      <c r="IDK8" s="890"/>
      <c r="IDL8" s="890"/>
      <c r="IDM8" s="890"/>
      <c r="IDN8" s="890"/>
      <c r="IDO8" s="890"/>
      <c r="IDP8" s="890"/>
      <c r="IDQ8" s="890"/>
      <c r="IDR8" s="890"/>
      <c r="IDS8" s="890"/>
      <c r="IDT8" s="890"/>
      <c r="IDU8" s="890"/>
      <c r="IDV8" s="890"/>
      <c r="IDW8" s="890"/>
      <c r="IDX8" s="890"/>
      <c r="IDY8" s="890"/>
      <c r="IDZ8" s="890"/>
      <c r="IEA8" s="890"/>
      <c r="IEB8" s="890"/>
      <c r="IEC8" s="890"/>
      <c r="IED8" s="890"/>
      <c r="IEE8" s="890"/>
      <c r="IEF8" s="890"/>
      <c r="IEG8" s="890"/>
      <c r="IEH8" s="890"/>
      <c r="IEI8" s="890"/>
      <c r="IEJ8" s="890"/>
      <c r="IEK8" s="890"/>
      <c r="IEL8" s="890"/>
      <c r="IEM8" s="890"/>
      <c r="IEN8" s="890"/>
      <c r="IEO8" s="890"/>
      <c r="IEP8" s="890"/>
      <c r="IEQ8" s="890"/>
      <c r="IER8" s="890"/>
      <c r="IES8" s="890"/>
      <c r="IET8" s="890"/>
      <c r="IEU8" s="890"/>
      <c r="IEV8" s="890"/>
      <c r="IEW8" s="890"/>
      <c r="IEX8" s="890"/>
      <c r="IEY8" s="890"/>
      <c r="IEZ8" s="890"/>
      <c r="IFA8" s="890"/>
      <c r="IFB8" s="890"/>
      <c r="IFC8" s="890"/>
      <c r="IFD8" s="890"/>
      <c r="IFE8" s="890"/>
      <c r="IFF8" s="890"/>
      <c r="IFG8" s="890"/>
      <c r="IFH8" s="890"/>
      <c r="IFI8" s="890"/>
      <c r="IFJ8" s="890"/>
      <c r="IFK8" s="890"/>
      <c r="IFL8" s="890"/>
      <c r="IFM8" s="890"/>
      <c r="IFN8" s="890"/>
      <c r="IFO8" s="890"/>
      <c r="IFP8" s="890"/>
      <c r="IFQ8" s="890"/>
      <c r="IFR8" s="890"/>
      <c r="IFS8" s="890"/>
      <c r="IFT8" s="890"/>
      <c r="IFU8" s="890"/>
      <c r="IFV8" s="890"/>
      <c r="IFW8" s="890"/>
      <c r="IFX8" s="890"/>
      <c r="IFY8" s="890"/>
      <c r="IFZ8" s="890"/>
      <c r="IGA8" s="890"/>
      <c r="IGB8" s="890"/>
      <c r="IGC8" s="890"/>
      <c r="IGD8" s="890"/>
      <c r="IGE8" s="890"/>
      <c r="IGF8" s="890"/>
      <c r="IGG8" s="890"/>
      <c r="IGH8" s="890"/>
      <c r="IGI8" s="890"/>
      <c r="IGJ8" s="890"/>
      <c r="IGK8" s="890"/>
      <c r="IGL8" s="890"/>
      <c r="IGM8" s="890"/>
      <c r="IGN8" s="890"/>
      <c r="IGO8" s="890"/>
      <c r="IGP8" s="890"/>
      <c r="IGQ8" s="890"/>
      <c r="IGR8" s="890"/>
      <c r="IGS8" s="890"/>
      <c r="IGT8" s="890"/>
      <c r="IGU8" s="890"/>
      <c r="IGV8" s="890"/>
      <c r="IGW8" s="890"/>
      <c r="IGX8" s="890"/>
      <c r="IGY8" s="890"/>
      <c r="IGZ8" s="890"/>
      <c r="IHA8" s="890"/>
      <c r="IHB8" s="890"/>
      <c r="IHC8" s="890"/>
      <c r="IHD8" s="890"/>
      <c r="IHE8" s="890"/>
      <c r="IHF8" s="890"/>
      <c r="IHG8" s="890"/>
      <c r="IHH8" s="890"/>
      <c r="IHI8" s="890"/>
      <c r="IHJ8" s="890"/>
      <c r="IHK8" s="890"/>
      <c r="IHL8" s="890"/>
      <c r="IHM8" s="890"/>
      <c r="IHN8" s="890"/>
      <c r="IHO8" s="890"/>
      <c r="IHP8" s="890"/>
      <c r="IHQ8" s="890"/>
      <c r="IHR8" s="890"/>
      <c r="IHS8" s="890"/>
      <c r="IHT8" s="890"/>
      <c r="IHU8" s="890"/>
      <c r="IHV8" s="890"/>
      <c r="IHW8" s="890"/>
      <c r="IHX8" s="890"/>
      <c r="IHY8" s="890"/>
      <c r="IHZ8" s="890"/>
      <c r="IIA8" s="890"/>
      <c r="IIB8" s="890"/>
      <c r="IIC8" s="890"/>
      <c r="IID8" s="890"/>
      <c r="IIE8" s="890"/>
      <c r="IIF8" s="890"/>
      <c r="IIG8" s="890"/>
      <c r="IIH8" s="890"/>
      <c r="III8" s="890"/>
      <c r="IIJ8" s="890"/>
      <c r="IIK8" s="890"/>
      <c r="IIL8" s="890"/>
      <c r="IIM8" s="890"/>
      <c r="IIN8" s="890"/>
      <c r="IIO8" s="890"/>
      <c r="IIP8" s="890"/>
      <c r="IIQ8" s="890"/>
      <c r="IIR8" s="890"/>
      <c r="IIS8" s="890"/>
      <c r="IIT8" s="890"/>
      <c r="IIU8" s="890"/>
      <c r="IIV8" s="890"/>
      <c r="IIW8" s="890"/>
      <c r="IIX8" s="890"/>
      <c r="IIY8" s="890"/>
      <c r="IIZ8" s="890"/>
      <c r="IJA8" s="890"/>
      <c r="IJB8" s="890"/>
      <c r="IJC8" s="890"/>
      <c r="IJD8" s="890"/>
      <c r="IJE8" s="890"/>
      <c r="IJF8" s="890"/>
      <c r="IJG8" s="890"/>
      <c r="IJH8" s="890"/>
      <c r="IJI8" s="890"/>
      <c r="IJJ8" s="890"/>
      <c r="IJK8" s="890"/>
      <c r="IJL8" s="890"/>
      <c r="IJM8" s="890"/>
      <c r="IJN8" s="890"/>
      <c r="IJO8" s="890"/>
      <c r="IJP8" s="890"/>
      <c r="IJQ8" s="890"/>
      <c r="IJR8" s="890"/>
      <c r="IJS8" s="890"/>
      <c r="IJT8" s="890"/>
      <c r="IJU8" s="890"/>
      <c r="IJV8" s="890"/>
      <c r="IJW8" s="890"/>
      <c r="IJX8" s="890"/>
      <c r="IJY8" s="890"/>
      <c r="IJZ8" s="890"/>
      <c r="IKA8" s="890"/>
      <c r="IKB8" s="890"/>
      <c r="IKC8" s="890"/>
      <c r="IKD8" s="890"/>
      <c r="IKE8" s="890"/>
      <c r="IKF8" s="890"/>
      <c r="IKG8" s="890"/>
      <c r="IKH8" s="890"/>
      <c r="IKI8" s="890"/>
      <c r="IKJ8" s="890"/>
      <c r="IKK8" s="890"/>
      <c r="IKL8" s="890"/>
      <c r="IKM8" s="890"/>
      <c r="IKN8" s="890"/>
      <c r="IKO8" s="890"/>
      <c r="IKP8" s="890"/>
      <c r="IKQ8" s="890"/>
      <c r="IKR8" s="890"/>
      <c r="IKS8" s="890"/>
      <c r="IKT8" s="890"/>
      <c r="IKU8" s="890"/>
      <c r="IKV8" s="890"/>
      <c r="IKW8" s="890"/>
      <c r="IKX8" s="890"/>
      <c r="IKY8" s="890"/>
      <c r="IKZ8" s="890"/>
      <c r="ILA8" s="890"/>
      <c r="ILB8" s="890"/>
      <c r="ILC8" s="890"/>
      <c r="ILD8" s="890"/>
      <c r="ILE8" s="890"/>
      <c r="ILF8" s="890"/>
      <c r="ILG8" s="890"/>
      <c r="ILH8" s="890"/>
      <c r="ILI8" s="890"/>
      <c r="ILJ8" s="890"/>
      <c r="ILK8" s="890"/>
      <c r="ILL8" s="890"/>
      <c r="ILM8" s="890"/>
      <c r="ILN8" s="890"/>
      <c r="ILO8" s="890"/>
      <c r="ILP8" s="890"/>
      <c r="ILQ8" s="890"/>
      <c r="ILR8" s="890"/>
      <c r="ILS8" s="890"/>
      <c r="ILT8" s="890"/>
      <c r="ILU8" s="890"/>
      <c r="ILV8" s="890"/>
      <c r="ILW8" s="890"/>
      <c r="ILX8" s="890"/>
      <c r="ILY8" s="890"/>
      <c r="ILZ8" s="890"/>
      <c r="IMA8" s="890"/>
      <c r="IMB8" s="890"/>
      <c r="IMC8" s="890"/>
      <c r="IMD8" s="890"/>
      <c r="IME8" s="890"/>
      <c r="IMF8" s="890"/>
      <c r="IMG8" s="890"/>
      <c r="IMH8" s="890"/>
      <c r="IMI8" s="890"/>
      <c r="IMJ8" s="890"/>
      <c r="IMK8" s="890"/>
      <c r="IML8" s="890"/>
      <c r="IMM8" s="890"/>
      <c r="IMN8" s="890"/>
      <c r="IMO8" s="890"/>
      <c r="IMP8" s="890"/>
      <c r="IMQ8" s="890"/>
      <c r="IMR8" s="890"/>
      <c r="IMS8" s="890"/>
      <c r="IMT8" s="890"/>
      <c r="IMU8" s="890"/>
      <c r="IMV8" s="890"/>
      <c r="IMW8" s="890"/>
      <c r="IMX8" s="890"/>
      <c r="IMY8" s="890"/>
      <c r="IMZ8" s="890"/>
      <c r="INA8" s="890"/>
      <c r="INB8" s="890"/>
      <c r="INC8" s="890"/>
      <c r="IND8" s="890"/>
      <c r="INE8" s="890"/>
      <c r="INF8" s="890"/>
      <c r="ING8" s="890"/>
      <c r="INH8" s="890"/>
      <c r="INI8" s="890"/>
      <c r="INJ8" s="890"/>
      <c r="INK8" s="890"/>
      <c r="INL8" s="890"/>
      <c r="INM8" s="890"/>
      <c r="INN8" s="890"/>
      <c r="INO8" s="890"/>
      <c r="INP8" s="890"/>
      <c r="INQ8" s="890"/>
      <c r="INR8" s="890"/>
      <c r="INS8" s="890"/>
      <c r="INT8" s="890"/>
      <c r="INU8" s="890"/>
      <c r="INV8" s="890"/>
      <c r="INW8" s="890"/>
      <c r="INX8" s="890"/>
      <c r="INY8" s="890"/>
      <c r="INZ8" s="890"/>
      <c r="IOA8" s="890"/>
      <c r="IOB8" s="890"/>
      <c r="IOC8" s="890"/>
      <c r="IOD8" s="890"/>
      <c r="IOE8" s="890"/>
      <c r="IOF8" s="890"/>
      <c r="IOG8" s="890"/>
      <c r="IOH8" s="890"/>
      <c r="IOI8" s="890"/>
      <c r="IOJ8" s="890"/>
      <c r="IOK8" s="890"/>
      <c r="IOL8" s="890"/>
      <c r="IOM8" s="890"/>
      <c r="ION8" s="890"/>
      <c r="IOO8" s="890"/>
      <c r="IOP8" s="890"/>
      <c r="IOQ8" s="890"/>
      <c r="IOR8" s="890"/>
      <c r="IOS8" s="890"/>
      <c r="IOT8" s="890"/>
      <c r="IOU8" s="890"/>
      <c r="IOV8" s="890"/>
      <c r="IOW8" s="890"/>
      <c r="IOX8" s="890"/>
      <c r="IOY8" s="890"/>
      <c r="IOZ8" s="890"/>
      <c r="IPA8" s="890"/>
      <c r="IPB8" s="890"/>
      <c r="IPC8" s="890"/>
      <c r="IPD8" s="890"/>
      <c r="IPE8" s="890"/>
      <c r="IPF8" s="890"/>
      <c r="IPG8" s="890"/>
      <c r="IPH8" s="890"/>
      <c r="IPI8" s="890"/>
      <c r="IPJ8" s="890"/>
      <c r="IPK8" s="890"/>
      <c r="IPL8" s="890"/>
      <c r="IPM8" s="890"/>
      <c r="IPN8" s="890"/>
      <c r="IPO8" s="890"/>
      <c r="IPP8" s="890"/>
      <c r="IPQ8" s="890"/>
      <c r="IPR8" s="890"/>
      <c r="IPS8" s="890"/>
      <c r="IPT8" s="890"/>
      <c r="IPU8" s="890"/>
      <c r="IPV8" s="890"/>
      <c r="IPW8" s="890"/>
      <c r="IPX8" s="890"/>
      <c r="IPY8" s="890"/>
      <c r="IPZ8" s="890"/>
      <c r="IQA8" s="890"/>
      <c r="IQB8" s="890"/>
      <c r="IQC8" s="890"/>
      <c r="IQD8" s="890"/>
      <c r="IQE8" s="890"/>
      <c r="IQF8" s="890"/>
      <c r="IQG8" s="890"/>
      <c r="IQH8" s="890"/>
      <c r="IQI8" s="890"/>
      <c r="IQJ8" s="890"/>
      <c r="IQK8" s="890"/>
      <c r="IQL8" s="890"/>
      <c r="IQM8" s="890"/>
      <c r="IQN8" s="890"/>
      <c r="IQO8" s="890"/>
      <c r="IQP8" s="890"/>
      <c r="IQQ8" s="890"/>
      <c r="IQR8" s="890"/>
      <c r="IQS8" s="890"/>
      <c r="IQT8" s="890"/>
      <c r="IQU8" s="890"/>
      <c r="IQV8" s="890"/>
      <c r="IQW8" s="890"/>
      <c r="IQX8" s="890"/>
      <c r="IQY8" s="890"/>
      <c r="IQZ8" s="890"/>
      <c r="IRA8" s="890"/>
      <c r="IRB8" s="890"/>
      <c r="IRC8" s="890"/>
      <c r="IRD8" s="890"/>
      <c r="IRE8" s="890"/>
      <c r="IRF8" s="890"/>
      <c r="IRG8" s="890"/>
      <c r="IRH8" s="890"/>
      <c r="IRI8" s="890"/>
      <c r="IRJ8" s="890"/>
      <c r="IRK8" s="890"/>
      <c r="IRL8" s="890"/>
      <c r="IRM8" s="890"/>
      <c r="IRN8" s="890"/>
      <c r="IRO8" s="890"/>
      <c r="IRP8" s="890"/>
      <c r="IRQ8" s="890"/>
      <c r="IRR8" s="890"/>
      <c r="IRS8" s="890"/>
      <c r="IRT8" s="890"/>
      <c r="IRU8" s="890"/>
      <c r="IRV8" s="890"/>
      <c r="IRW8" s="890"/>
      <c r="IRX8" s="890"/>
      <c r="IRY8" s="890"/>
      <c r="IRZ8" s="890"/>
      <c r="ISA8" s="890"/>
      <c r="ISB8" s="890"/>
      <c r="ISC8" s="890"/>
      <c r="ISD8" s="890"/>
      <c r="ISE8" s="890"/>
      <c r="ISF8" s="890"/>
      <c r="ISG8" s="890"/>
      <c r="ISH8" s="890"/>
      <c r="ISI8" s="890"/>
      <c r="ISJ8" s="890"/>
      <c r="ISK8" s="890"/>
      <c r="ISL8" s="890"/>
      <c r="ISM8" s="890"/>
      <c r="ISN8" s="890"/>
      <c r="ISO8" s="890"/>
      <c r="ISP8" s="890"/>
      <c r="ISQ8" s="890"/>
      <c r="ISR8" s="890"/>
      <c r="ISS8" s="890"/>
      <c r="IST8" s="890"/>
      <c r="ISU8" s="890"/>
      <c r="ISV8" s="890"/>
      <c r="ISW8" s="890"/>
      <c r="ISX8" s="890"/>
      <c r="ISY8" s="890"/>
      <c r="ISZ8" s="890"/>
      <c r="ITA8" s="890"/>
      <c r="ITB8" s="890"/>
      <c r="ITC8" s="890"/>
      <c r="ITD8" s="890"/>
      <c r="ITE8" s="890"/>
      <c r="ITF8" s="890"/>
      <c r="ITG8" s="890"/>
      <c r="ITH8" s="890"/>
      <c r="ITI8" s="890"/>
      <c r="ITJ8" s="890"/>
      <c r="ITK8" s="890"/>
      <c r="ITL8" s="890"/>
      <c r="ITM8" s="890"/>
      <c r="ITN8" s="890"/>
      <c r="ITO8" s="890"/>
      <c r="ITP8" s="890"/>
      <c r="ITQ8" s="890"/>
      <c r="ITR8" s="890"/>
      <c r="ITS8" s="890"/>
      <c r="ITT8" s="890"/>
      <c r="ITU8" s="890"/>
      <c r="ITV8" s="890"/>
      <c r="ITW8" s="890"/>
      <c r="ITX8" s="890"/>
      <c r="ITY8" s="890"/>
      <c r="ITZ8" s="890"/>
      <c r="IUA8" s="890"/>
      <c r="IUB8" s="890"/>
      <c r="IUC8" s="890"/>
      <c r="IUD8" s="890"/>
      <c r="IUE8" s="890"/>
      <c r="IUF8" s="890"/>
      <c r="IUG8" s="890"/>
      <c r="IUH8" s="890"/>
      <c r="IUI8" s="890"/>
      <c r="IUJ8" s="890"/>
      <c r="IUK8" s="890"/>
      <c r="IUL8" s="890"/>
      <c r="IUM8" s="890"/>
      <c r="IUN8" s="890"/>
      <c r="IUO8" s="890"/>
      <c r="IUP8" s="890"/>
      <c r="IUQ8" s="890"/>
      <c r="IUR8" s="890"/>
      <c r="IUS8" s="890"/>
      <c r="IUT8" s="890"/>
      <c r="IUU8" s="890"/>
      <c r="IUV8" s="890"/>
      <c r="IUW8" s="890"/>
      <c r="IUX8" s="890"/>
      <c r="IUY8" s="890"/>
      <c r="IUZ8" s="890"/>
      <c r="IVA8" s="890"/>
      <c r="IVB8" s="890"/>
      <c r="IVC8" s="890"/>
      <c r="IVD8" s="890"/>
      <c r="IVE8" s="890"/>
      <c r="IVF8" s="890"/>
      <c r="IVG8" s="890"/>
      <c r="IVH8" s="890"/>
      <c r="IVI8" s="890"/>
      <c r="IVJ8" s="890"/>
      <c r="IVK8" s="890"/>
      <c r="IVL8" s="890"/>
      <c r="IVM8" s="890"/>
      <c r="IVN8" s="890"/>
      <c r="IVO8" s="890"/>
      <c r="IVP8" s="890"/>
      <c r="IVQ8" s="890"/>
      <c r="IVR8" s="890"/>
      <c r="IVS8" s="890"/>
      <c r="IVT8" s="890"/>
      <c r="IVU8" s="890"/>
      <c r="IVV8" s="890"/>
      <c r="IVW8" s="890"/>
      <c r="IVX8" s="890"/>
      <c r="IVY8" s="890"/>
      <c r="IVZ8" s="890"/>
      <c r="IWA8" s="890"/>
      <c r="IWB8" s="890"/>
      <c r="IWC8" s="890"/>
      <c r="IWD8" s="890"/>
      <c r="IWE8" s="890"/>
      <c r="IWF8" s="890"/>
      <c r="IWG8" s="890"/>
      <c r="IWH8" s="890"/>
      <c r="IWI8" s="890"/>
      <c r="IWJ8" s="890"/>
      <c r="IWK8" s="890"/>
      <c r="IWL8" s="890"/>
      <c r="IWM8" s="890"/>
      <c r="IWN8" s="890"/>
      <c r="IWO8" s="890"/>
      <c r="IWP8" s="890"/>
      <c r="IWQ8" s="890"/>
      <c r="IWR8" s="890"/>
      <c r="IWS8" s="890"/>
      <c r="IWT8" s="890"/>
      <c r="IWU8" s="890"/>
      <c r="IWV8" s="890"/>
      <c r="IWW8" s="890"/>
      <c r="IWX8" s="890"/>
      <c r="IWY8" s="890"/>
      <c r="IWZ8" s="890"/>
      <c r="IXA8" s="890"/>
      <c r="IXB8" s="890"/>
      <c r="IXC8" s="890"/>
      <c r="IXD8" s="890"/>
      <c r="IXE8" s="890"/>
      <c r="IXF8" s="890"/>
      <c r="IXG8" s="890"/>
      <c r="IXH8" s="890"/>
      <c r="IXI8" s="890"/>
      <c r="IXJ8" s="890"/>
      <c r="IXK8" s="890"/>
      <c r="IXL8" s="890"/>
      <c r="IXM8" s="890"/>
      <c r="IXN8" s="890"/>
      <c r="IXO8" s="890"/>
      <c r="IXP8" s="890"/>
      <c r="IXQ8" s="890"/>
      <c r="IXR8" s="890"/>
      <c r="IXS8" s="890"/>
      <c r="IXT8" s="890"/>
      <c r="IXU8" s="890"/>
      <c r="IXV8" s="890"/>
      <c r="IXW8" s="890"/>
      <c r="IXX8" s="890"/>
      <c r="IXY8" s="890"/>
      <c r="IXZ8" s="890"/>
      <c r="IYA8" s="890"/>
      <c r="IYB8" s="890"/>
      <c r="IYC8" s="890"/>
      <c r="IYD8" s="890"/>
      <c r="IYE8" s="890"/>
      <c r="IYF8" s="890"/>
      <c r="IYG8" s="890"/>
      <c r="IYH8" s="890"/>
      <c r="IYI8" s="890"/>
      <c r="IYJ8" s="890"/>
      <c r="IYK8" s="890"/>
      <c r="IYL8" s="890"/>
      <c r="IYM8" s="890"/>
      <c r="IYN8" s="890"/>
      <c r="IYO8" s="890"/>
      <c r="IYP8" s="890"/>
      <c r="IYQ8" s="890"/>
      <c r="IYR8" s="890"/>
      <c r="IYS8" s="890"/>
      <c r="IYT8" s="890"/>
      <c r="IYU8" s="890"/>
      <c r="IYV8" s="890"/>
      <c r="IYW8" s="890"/>
      <c r="IYX8" s="890"/>
      <c r="IYY8" s="890"/>
      <c r="IYZ8" s="890"/>
      <c r="IZA8" s="890"/>
      <c r="IZB8" s="890"/>
      <c r="IZC8" s="890"/>
      <c r="IZD8" s="890"/>
      <c r="IZE8" s="890"/>
      <c r="IZF8" s="890"/>
      <c r="IZG8" s="890"/>
      <c r="IZH8" s="890"/>
      <c r="IZI8" s="890"/>
      <c r="IZJ8" s="890"/>
      <c r="IZK8" s="890"/>
      <c r="IZL8" s="890"/>
      <c r="IZM8" s="890"/>
      <c r="IZN8" s="890"/>
      <c r="IZO8" s="890"/>
      <c r="IZP8" s="890"/>
      <c r="IZQ8" s="890"/>
      <c r="IZR8" s="890"/>
      <c r="IZS8" s="890"/>
      <c r="IZT8" s="890"/>
      <c r="IZU8" s="890"/>
      <c r="IZV8" s="890"/>
      <c r="IZW8" s="890"/>
      <c r="IZX8" s="890"/>
      <c r="IZY8" s="890"/>
      <c r="IZZ8" s="890"/>
      <c r="JAA8" s="890"/>
      <c r="JAB8" s="890"/>
      <c r="JAC8" s="890"/>
      <c r="JAD8" s="890"/>
      <c r="JAE8" s="890"/>
      <c r="JAF8" s="890"/>
      <c r="JAG8" s="890"/>
      <c r="JAH8" s="890"/>
      <c r="JAI8" s="890"/>
      <c r="JAJ8" s="890"/>
      <c r="JAK8" s="890"/>
      <c r="JAL8" s="890"/>
      <c r="JAM8" s="890"/>
      <c r="JAN8" s="890"/>
      <c r="JAO8" s="890"/>
      <c r="JAP8" s="890"/>
      <c r="JAQ8" s="890"/>
      <c r="JAR8" s="890"/>
      <c r="JAS8" s="890"/>
      <c r="JAT8" s="890"/>
      <c r="JAU8" s="890"/>
      <c r="JAV8" s="890"/>
      <c r="JAW8" s="890"/>
      <c r="JAX8" s="890"/>
      <c r="JAY8" s="890"/>
      <c r="JAZ8" s="890"/>
      <c r="JBA8" s="890"/>
      <c r="JBB8" s="890"/>
      <c r="JBC8" s="890"/>
      <c r="JBD8" s="890"/>
      <c r="JBE8" s="890"/>
      <c r="JBF8" s="890"/>
      <c r="JBG8" s="890"/>
      <c r="JBH8" s="890"/>
      <c r="JBI8" s="890"/>
      <c r="JBJ8" s="890"/>
      <c r="JBK8" s="890"/>
      <c r="JBL8" s="890"/>
      <c r="JBM8" s="890"/>
      <c r="JBN8" s="890"/>
      <c r="JBO8" s="890"/>
      <c r="JBP8" s="890"/>
      <c r="JBQ8" s="890"/>
      <c r="JBR8" s="890"/>
      <c r="JBS8" s="890"/>
      <c r="JBT8" s="890"/>
      <c r="JBU8" s="890"/>
      <c r="JBV8" s="890"/>
      <c r="JBW8" s="890"/>
      <c r="JBX8" s="890"/>
      <c r="JBY8" s="890"/>
      <c r="JBZ8" s="890"/>
      <c r="JCA8" s="890"/>
      <c r="JCB8" s="890"/>
      <c r="JCC8" s="890"/>
      <c r="JCD8" s="890"/>
      <c r="JCE8" s="890"/>
      <c r="JCF8" s="890"/>
      <c r="JCG8" s="890"/>
      <c r="JCH8" s="890"/>
      <c r="JCI8" s="890"/>
      <c r="JCJ8" s="890"/>
      <c r="JCK8" s="890"/>
      <c r="JCL8" s="890"/>
      <c r="JCM8" s="890"/>
      <c r="JCN8" s="890"/>
      <c r="JCO8" s="890"/>
      <c r="JCP8" s="890"/>
      <c r="JCQ8" s="890"/>
      <c r="JCR8" s="890"/>
      <c r="JCS8" s="890"/>
      <c r="JCT8" s="890"/>
      <c r="JCU8" s="890"/>
      <c r="JCV8" s="890"/>
      <c r="JCW8" s="890"/>
      <c r="JCX8" s="890"/>
      <c r="JCY8" s="890"/>
      <c r="JCZ8" s="890"/>
      <c r="JDA8" s="890"/>
      <c r="JDB8" s="890"/>
      <c r="JDC8" s="890"/>
      <c r="JDD8" s="890"/>
      <c r="JDE8" s="890"/>
      <c r="JDF8" s="890"/>
      <c r="JDG8" s="890"/>
      <c r="JDH8" s="890"/>
      <c r="JDI8" s="890"/>
      <c r="JDJ8" s="890"/>
      <c r="JDK8" s="890"/>
      <c r="JDL8" s="890"/>
      <c r="JDM8" s="890"/>
      <c r="JDN8" s="890"/>
      <c r="JDO8" s="890"/>
      <c r="JDP8" s="890"/>
      <c r="JDQ8" s="890"/>
      <c r="JDR8" s="890"/>
      <c r="JDS8" s="890"/>
      <c r="JDT8" s="890"/>
      <c r="JDU8" s="890"/>
      <c r="JDV8" s="890"/>
      <c r="JDW8" s="890"/>
      <c r="JDX8" s="890"/>
      <c r="JDY8" s="890"/>
      <c r="JDZ8" s="890"/>
      <c r="JEA8" s="890"/>
      <c r="JEB8" s="890"/>
      <c r="JEC8" s="890"/>
      <c r="JED8" s="890"/>
      <c r="JEE8" s="890"/>
      <c r="JEF8" s="890"/>
      <c r="JEG8" s="890"/>
      <c r="JEH8" s="890"/>
      <c r="JEI8" s="890"/>
      <c r="JEJ8" s="890"/>
      <c r="JEK8" s="890"/>
      <c r="JEL8" s="890"/>
      <c r="JEM8" s="890"/>
      <c r="JEN8" s="890"/>
      <c r="JEO8" s="890"/>
      <c r="JEP8" s="890"/>
      <c r="JEQ8" s="890"/>
      <c r="JER8" s="890"/>
      <c r="JES8" s="890"/>
      <c r="JET8" s="890"/>
      <c r="JEU8" s="890"/>
      <c r="JEV8" s="890"/>
      <c r="JEW8" s="890"/>
      <c r="JEX8" s="890"/>
      <c r="JEY8" s="890"/>
      <c r="JEZ8" s="890"/>
      <c r="JFA8" s="890"/>
      <c r="JFB8" s="890"/>
      <c r="JFC8" s="890"/>
      <c r="JFD8" s="890"/>
      <c r="JFE8" s="890"/>
      <c r="JFF8" s="890"/>
      <c r="JFG8" s="890"/>
      <c r="JFH8" s="890"/>
      <c r="JFI8" s="890"/>
      <c r="JFJ8" s="890"/>
      <c r="JFK8" s="890"/>
      <c r="JFL8" s="890"/>
      <c r="JFM8" s="890"/>
      <c r="JFN8" s="890"/>
      <c r="JFO8" s="890"/>
      <c r="JFP8" s="890"/>
      <c r="JFQ8" s="890"/>
      <c r="JFR8" s="890"/>
      <c r="JFS8" s="890"/>
      <c r="JFT8" s="890"/>
      <c r="JFU8" s="890"/>
      <c r="JFV8" s="890"/>
      <c r="JFW8" s="890"/>
      <c r="JFX8" s="890"/>
      <c r="JFY8" s="890"/>
      <c r="JFZ8" s="890"/>
      <c r="JGA8" s="890"/>
      <c r="JGB8" s="890"/>
      <c r="JGC8" s="890"/>
      <c r="JGD8" s="890"/>
      <c r="JGE8" s="890"/>
      <c r="JGF8" s="890"/>
      <c r="JGG8" s="890"/>
      <c r="JGH8" s="890"/>
      <c r="JGI8" s="890"/>
      <c r="JGJ8" s="890"/>
      <c r="JGK8" s="890"/>
      <c r="JGL8" s="890"/>
      <c r="JGM8" s="890"/>
      <c r="JGN8" s="890"/>
      <c r="JGO8" s="890"/>
      <c r="JGP8" s="890"/>
      <c r="JGQ8" s="890"/>
      <c r="JGR8" s="890"/>
      <c r="JGS8" s="890"/>
      <c r="JGT8" s="890"/>
      <c r="JGU8" s="890"/>
      <c r="JGV8" s="890"/>
      <c r="JGW8" s="890"/>
      <c r="JGX8" s="890"/>
      <c r="JGY8" s="890"/>
      <c r="JGZ8" s="890"/>
      <c r="JHA8" s="890"/>
      <c r="JHB8" s="890"/>
      <c r="JHC8" s="890"/>
      <c r="JHD8" s="890"/>
      <c r="JHE8" s="890"/>
      <c r="JHF8" s="890"/>
      <c r="JHG8" s="890"/>
      <c r="JHH8" s="890"/>
      <c r="JHI8" s="890"/>
      <c r="JHJ8" s="890"/>
      <c r="JHK8" s="890"/>
      <c r="JHL8" s="890"/>
      <c r="JHM8" s="890"/>
      <c r="JHN8" s="890"/>
      <c r="JHO8" s="890"/>
      <c r="JHP8" s="890"/>
      <c r="JHQ8" s="890"/>
      <c r="JHR8" s="890"/>
      <c r="JHS8" s="890"/>
      <c r="JHT8" s="890"/>
      <c r="JHU8" s="890"/>
      <c r="JHV8" s="890"/>
      <c r="JHW8" s="890"/>
      <c r="JHX8" s="890"/>
      <c r="JHY8" s="890"/>
      <c r="JHZ8" s="890"/>
      <c r="JIA8" s="890"/>
      <c r="JIB8" s="890"/>
      <c r="JIC8" s="890"/>
      <c r="JID8" s="890"/>
      <c r="JIE8" s="890"/>
      <c r="JIF8" s="890"/>
      <c r="JIG8" s="890"/>
      <c r="JIH8" s="890"/>
      <c r="JII8" s="890"/>
      <c r="JIJ8" s="890"/>
      <c r="JIK8" s="890"/>
      <c r="JIL8" s="890"/>
      <c r="JIM8" s="890"/>
      <c r="JIN8" s="890"/>
      <c r="JIO8" s="890"/>
      <c r="JIP8" s="890"/>
      <c r="JIQ8" s="890"/>
      <c r="JIR8" s="890"/>
      <c r="JIS8" s="890"/>
      <c r="JIT8" s="890"/>
      <c r="JIU8" s="890"/>
      <c r="JIV8" s="890"/>
      <c r="JIW8" s="890"/>
      <c r="JIX8" s="890"/>
      <c r="JIY8" s="890"/>
      <c r="JIZ8" s="890"/>
      <c r="JJA8" s="890"/>
      <c r="JJB8" s="890"/>
      <c r="JJC8" s="890"/>
      <c r="JJD8" s="890"/>
      <c r="JJE8" s="890"/>
      <c r="JJF8" s="890"/>
      <c r="JJG8" s="890"/>
      <c r="JJH8" s="890"/>
      <c r="JJI8" s="890"/>
      <c r="JJJ8" s="890"/>
      <c r="JJK8" s="890"/>
      <c r="JJL8" s="890"/>
      <c r="JJM8" s="890"/>
      <c r="JJN8" s="890"/>
      <c r="JJO8" s="890"/>
      <c r="JJP8" s="890"/>
      <c r="JJQ8" s="890"/>
      <c r="JJR8" s="890"/>
      <c r="JJS8" s="890"/>
      <c r="JJT8" s="890"/>
      <c r="JJU8" s="890"/>
      <c r="JJV8" s="890"/>
      <c r="JJW8" s="890"/>
      <c r="JJX8" s="890"/>
      <c r="JJY8" s="890"/>
      <c r="JJZ8" s="890"/>
      <c r="JKA8" s="890"/>
      <c r="JKB8" s="890"/>
      <c r="JKC8" s="890"/>
      <c r="JKD8" s="890"/>
      <c r="JKE8" s="890"/>
      <c r="JKF8" s="890"/>
      <c r="JKG8" s="890"/>
      <c r="JKH8" s="890"/>
      <c r="JKI8" s="890"/>
      <c r="JKJ8" s="890"/>
      <c r="JKK8" s="890"/>
      <c r="JKL8" s="890"/>
      <c r="JKM8" s="890"/>
      <c r="JKN8" s="890"/>
      <c r="JKO8" s="890"/>
      <c r="JKP8" s="890"/>
      <c r="JKQ8" s="890"/>
      <c r="JKR8" s="890"/>
      <c r="JKS8" s="890"/>
      <c r="JKT8" s="890"/>
      <c r="JKU8" s="890"/>
      <c r="JKV8" s="890"/>
      <c r="JKW8" s="890"/>
      <c r="JKX8" s="890"/>
      <c r="JKY8" s="890"/>
      <c r="JKZ8" s="890"/>
      <c r="JLA8" s="890"/>
      <c r="JLB8" s="890"/>
      <c r="JLC8" s="890"/>
      <c r="JLD8" s="890"/>
      <c r="JLE8" s="890"/>
      <c r="JLF8" s="890"/>
      <c r="JLG8" s="890"/>
      <c r="JLH8" s="890"/>
      <c r="JLI8" s="890"/>
      <c r="JLJ8" s="890"/>
      <c r="JLK8" s="890"/>
      <c r="JLL8" s="890"/>
      <c r="JLM8" s="890"/>
      <c r="JLN8" s="890"/>
      <c r="JLO8" s="890"/>
      <c r="JLP8" s="890"/>
      <c r="JLQ8" s="890"/>
      <c r="JLR8" s="890"/>
      <c r="JLS8" s="890"/>
      <c r="JLT8" s="890"/>
      <c r="JLU8" s="890"/>
      <c r="JLV8" s="890"/>
      <c r="JLW8" s="890"/>
      <c r="JLX8" s="890"/>
      <c r="JLY8" s="890"/>
      <c r="JLZ8" s="890"/>
      <c r="JMA8" s="890"/>
      <c r="JMB8" s="890"/>
      <c r="JMC8" s="890"/>
      <c r="JMD8" s="890"/>
      <c r="JME8" s="890"/>
      <c r="JMF8" s="890"/>
      <c r="JMG8" s="890"/>
      <c r="JMH8" s="890"/>
      <c r="JMI8" s="890"/>
      <c r="JMJ8" s="890"/>
      <c r="JMK8" s="890"/>
      <c r="JML8" s="890"/>
      <c r="JMM8" s="890"/>
      <c r="JMN8" s="890"/>
      <c r="JMO8" s="890"/>
      <c r="JMP8" s="890"/>
      <c r="JMQ8" s="890"/>
      <c r="JMR8" s="890"/>
      <c r="JMS8" s="890"/>
      <c r="JMT8" s="890"/>
      <c r="JMU8" s="890"/>
      <c r="JMV8" s="890"/>
      <c r="JMW8" s="890"/>
      <c r="JMX8" s="890"/>
      <c r="JMY8" s="890"/>
      <c r="JMZ8" s="890"/>
      <c r="JNA8" s="890"/>
      <c r="JNB8" s="890"/>
      <c r="JNC8" s="890"/>
      <c r="JND8" s="890"/>
      <c r="JNE8" s="890"/>
      <c r="JNF8" s="890"/>
      <c r="JNG8" s="890"/>
      <c r="JNH8" s="890"/>
      <c r="JNI8" s="890"/>
      <c r="JNJ8" s="890"/>
      <c r="JNK8" s="890"/>
      <c r="JNL8" s="890"/>
      <c r="JNM8" s="890"/>
      <c r="JNN8" s="890"/>
      <c r="JNO8" s="890"/>
      <c r="JNP8" s="890"/>
      <c r="JNQ8" s="890"/>
      <c r="JNR8" s="890"/>
      <c r="JNS8" s="890"/>
      <c r="JNT8" s="890"/>
      <c r="JNU8" s="890"/>
      <c r="JNV8" s="890"/>
      <c r="JNW8" s="890"/>
      <c r="JNX8" s="890"/>
      <c r="JNY8" s="890"/>
      <c r="JNZ8" s="890"/>
      <c r="JOA8" s="890"/>
      <c r="JOB8" s="890"/>
      <c r="JOC8" s="890"/>
      <c r="JOD8" s="890"/>
      <c r="JOE8" s="890"/>
      <c r="JOF8" s="890"/>
      <c r="JOG8" s="890"/>
      <c r="JOH8" s="890"/>
      <c r="JOI8" s="890"/>
      <c r="JOJ8" s="890"/>
      <c r="JOK8" s="890"/>
      <c r="JOL8" s="890"/>
      <c r="JOM8" s="890"/>
      <c r="JON8" s="890"/>
      <c r="JOO8" s="890"/>
      <c r="JOP8" s="890"/>
      <c r="JOQ8" s="890"/>
      <c r="JOR8" s="890"/>
      <c r="JOS8" s="890"/>
      <c r="JOT8" s="890"/>
      <c r="JOU8" s="890"/>
      <c r="JOV8" s="890"/>
      <c r="JOW8" s="890"/>
      <c r="JOX8" s="890"/>
      <c r="JOY8" s="890"/>
      <c r="JOZ8" s="890"/>
      <c r="JPA8" s="890"/>
      <c r="JPB8" s="890"/>
      <c r="JPC8" s="890"/>
      <c r="JPD8" s="890"/>
      <c r="JPE8" s="890"/>
      <c r="JPF8" s="890"/>
      <c r="JPG8" s="890"/>
      <c r="JPH8" s="890"/>
      <c r="JPI8" s="890"/>
      <c r="JPJ8" s="890"/>
      <c r="JPK8" s="890"/>
      <c r="JPL8" s="890"/>
      <c r="JPM8" s="890"/>
      <c r="JPN8" s="890"/>
      <c r="JPO8" s="890"/>
      <c r="JPP8" s="890"/>
      <c r="JPQ8" s="890"/>
      <c r="JPR8" s="890"/>
      <c r="JPS8" s="890"/>
      <c r="JPT8" s="890"/>
      <c r="JPU8" s="890"/>
      <c r="JPV8" s="890"/>
      <c r="JPW8" s="890"/>
      <c r="JPX8" s="890"/>
      <c r="JPY8" s="890"/>
      <c r="JPZ8" s="890"/>
      <c r="JQA8" s="890"/>
      <c r="JQB8" s="890"/>
      <c r="JQC8" s="890"/>
      <c r="JQD8" s="890"/>
      <c r="JQE8" s="890"/>
      <c r="JQF8" s="890"/>
      <c r="JQG8" s="890"/>
      <c r="JQH8" s="890"/>
      <c r="JQI8" s="890"/>
      <c r="JQJ8" s="890"/>
      <c r="JQK8" s="890"/>
      <c r="JQL8" s="890"/>
      <c r="JQM8" s="890"/>
      <c r="JQN8" s="890"/>
      <c r="JQO8" s="890"/>
      <c r="JQP8" s="890"/>
      <c r="JQQ8" s="890"/>
      <c r="JQR8" s="890"/>
      <c r="JQS8" s="890"/>
      <c r="JQT8" s="890"/>
      <c r="JQU8" s="890"/>
      <c r="JQV8" s="890"/>
      <c r="JQW8" s="890"/>
      <c r="JQX8" s="890"/>
      <c r="JQY8" s="890"/>
      <c r="JQZ8" s="890"/>
      <c r="JRA8" s="890"/>
      <c r="JRB8" s="890"/>
      <c r="JRC8" s="890"/>
      <c r="JRD8" s="890"/>
      <c r="JRE8" s="890"/>
      <c r="JRF8" s="890"/>
      <c r="JRG8" s="890"/>
      <c r="JRH8" s="890"/>
      <c r="JRI8" s="890"/>
      <c r="JRJ8" s="890"/>
      <c r="JRK8" s="890"/>
      <c r="JRL8" s="890"/>
      <c r="JRM8" s="890"/>
      <c r="JRN8" s="890"/>
      <c r="JRO8" s="890"/>
      <c r="JRP8" s="890"/>
      <c r="JRQ8" s="890"/>
      <c r="JRR8" s="890"/>
      <c r="JRS8" s="890"/>
      <c r="JRT8" s="890"/>
      <c r="JRU8" s="890"/>
      <c r="JRV8" s="890"/>
      <c r="JRW8" s="890"/>
      <c r="JRX8" s="890"/>
      <c r="JRY8" s="890"/>
      <c r="JRZ8" s="890"/>
      <c r="JSA8" s="890"/>
      <c r="JSB8" s="890"/>
      <c r="JSC8" s="890"/>
      <c r="JSD8" s="890"/>
      <c r="JSE8" s="890"/>
      <c r="JSF8" s="890"/>
      <c r="JSG8" s="890"/>
      <c r="JSH8" s="890"/>
      <c r="JSI8" s="890"/>
      <c r="JSJ8" s="890"/>
      <c r="JSK8" s="890"/>
      <c r="JSL8" s="890"/>
      <c r="JSM8" s="890"/>
      <c r="JSN8" s="890"/>
      <c r="JSO8" s="890"/>
      <c r="JSP8" s="890"/>
      <c r="JSQ8" s="890"/>
      <c r="JSR8" s="890"/>
      <c r="JSS8" s="890"/>
      <c r="JST8" s="890"/>
      <c r="JSU8" s="890"/>
      <c r="JSV8" s="890"/>
      <c r="JSW8" s="890"/>
      <c r="JSX8" s="890"/>
      <c r="JSY8" s="890"/>
      <c r="JSZ8" s="890"/>
      <c r="JTA8" s="890"/>
      <c r="JTB8" s="890"/>
      <c r="JTC8" s="890"/>
      <c r="JTD8" s="890"/>
      <c r="JTE8" s="890"/>
      <c r="JTF8" s="890"/>
      <c r="JTG8" s="890"/>
      <c r="JTH8" s="890"/>
      <c r="JTI8" s="890"/>
      <c r="JTJ8" s="890"/>
      <c r="JTK8" s="890"/>
      <c r="JTL8" s="890"/>
      <c r="JTM8" s="890"/>
      <c r="JTN8" s="890"/>
      <c r="JTO8" s="890"/>
      <c r="JTP8" s="890"/>
      <c r="JTQ8" s="890"/>
      <c r="JTR8" s="890"/>
      <c r="JTS8" s="890"/>
      <c r="JTT8" s="890"/>
      <c r="JTU8" s="890"/>
      <c r="JTV8" s="890"/>
      <c r="JTW8" s="890"/>
      <c r="JTX8" s="890"/>
      <c r="JTY8" s="890"/>
      <c r="JTZ8" s="890"/>
      <c r="JUA8" s="890"/>
      <c r="JUB8" s="890"/>
      <c r="JUC8" s="890"/>
      <c r="JUD8" s="890"/>
      <c r="JUE8" s="890"/>
      <c r="JUF8" s="890"/>
      <c r="JUG8" s="890"/>
      <c r="JUH8" s="890"/>
      <c r="JUI8" s="890"/>
      <c r="JUJ8" s="890"/>
      <c r="JUK8" s="890"/>
      <c r="JUL8" s="890"/>
      <c r="JUM8" s="890"/>
      <c r="JUN8" s="890"/>
      <c r="JUO8" s="890"/>
      <c r="JUP8" s="890"/>
      <c r="JUQ8" s="890"/>
      <c r="JUR8" s="890"/>
      <c r="JUS8" s="890"/>
      <c r="JUT8" s="890"/>
      <c r="JUU8" s="890"/>
      <c r="JUV8" s="890"/>
      <c r="JUW8" s="890"/>
      <c r="JUX8" s="890"/>
      <c r="JUY8" s="890"/>
      <c r="JUZ8" s="890"/>
      <c r="JVA8" s="890"/>
      <c r="JVB8" s="890"/>
      <c r="JVC8" s="890"/>
      <c r="JVD8" s="890"/>
      <c r="JVE8" s="890"/>
      <c r="JVF8" s="890"/>
      <c r="JVG8" s="890"/>
      <c r="JVH8" s="890"/>
      <c r="JVI8" s="890"/>
      <c r="JVJ8" s="890"/>
      <c r="JVK8" s="890"/>
      <c r="JVL8" s="890"/>
      <c r="JVM8" s="890"/>
      <c r="JVN8" s="890"/>
      <c r="JVO8" s="890"/>
      <c r="JVP8" s="890"/>
      <c r="JVQ8" s="890"/>
      <c r="JVR8" s="890"/>
      <c r="JVS8" s="890"/>
      <c r="JVT8" s="890"/>
      <c r="JVU8" s="890"/>
      <c r="JVV8" s="890"/>
      <c r="JVW8" s="890"/>
      <c r="JVX8" s="890"/>
      <c r="JVY8" s="890"/>
      <c r="JVZ8" s="890"/>
      <c r="JWA8" s="890"/>
      <c r="JWB8" s="890"/>
      <c r="JWC8" s="890"/>
      <c r="JWD8" s="890"/>
      <c r="JWE8" s="890"/>
      <c r="JWF8" s="890"/>
      <c r="JWG8" s="890"/>
      <c r="JWH8" s="890"/>
      <c r="JWI8" s="890"/>
      <c r="JWJ8" s="890"/>
      <c r="JWK8" s="890"/>
      <c r="JWL8" s="890"/>
      <c r="JWM8" s="890"/>
      <c r="JWN8" s="890"/>
      <c r="JWO8" s="890"/>
      <c r="JWP8" s="890"/>
      <c r="JWQ8" s="890"/>
      <c r="JWR8" s="890"/>
      <c r="JWS8" s="890"/>
      <c r="JWT8" s="890"/>
      <c r="JWU8" s="890"/>
      <c r="JWV8" s="890"/>
      <c r="JWW8" s="890"/>
      <c r="JWX8" s="890"/>
      <c r="JWY8" s="890"/>
      <c r="JWZ8" s="890"/>
      <c r="JXA8" s="890"/>
      <c r="JXB8" s="890"/>
      <c r="JXC8" s="890"/>
      <c r="JXD8" s="890"/>
      <c r="JXE8" s="890"/>
      <c r="JXF8" s="890"/>
      <c r="JXG8" s="890"/>
      <c r="JXH8" s="890"/>
      <c r="JXI8" s="890"/>
      <c r="JXJ8" s="890"/>
      <c r="JXK8" s="890"/>
      <c r="JXL8" s="890"/>
      <c r="JXM8" s="890"/>
      <c r="JXN8" s="890"/>
      <c r="JXO8" s="890"/>
      <c r="JXP8" s="890"/>
      <c r="JXQ8" s="890"/>
      <c r="JXR8" s="890"/>
      <c r="JXS8" s="890"/>
      <c r="JXT8" s="890"/>
      <c r="JXU8" s="890"/>
      <c r="JXV8" s="890"/>
      <c r="JXW8" s="890"/>
      <c r="JXX8" s="890"/>
      <c r="JXY8" s="890"/>
      <c r="JXZ8" s="890"/>
      <c r="JYA8" s="890"/>
      <c r="JYB8" s="890"/>
      <c r="JYC8" s="890"/>
      <c r="JYD8" s="890"/>
      <c r="JYE8" s="890"/>
      <c r="JYF8" s="890"/>
      <c r="JYG8" s="890"/>
      <c r="JYH8" s="890"/>
      <c r="JYI8" s="890"/>
      <c r="JYJ8" s="890"/>
      <c r="JYK8" s="890"/>
      <c r="JYL8" s="890"/>
      <c r="JYM8" s="890"/>
      <c r="JYN8" s="890"/>
      <c r="JYO8" s="890"/>
      <c r="JYP8" s="890"/>
      <c r="JYQ8" s="890"/>
      <c r="JYR8" s="890"/>
      <c r="JYS8" s="890"/>
      <c r="JYT8" s="890"/>
      <c r="JYU8" s="890"/>
      <c r="JYV8" s="890"/>
      <c r="JYW8" s="890"/>
      <c r="JYX8" s="890"/>
      <c r="JYY8" s="890"/>
      <c r="JYZ8" s="890"/>
      <c r="JZA8" s="890"/>
      <c r="JZB8" s="890"/>
      <c r="JZC8" s="890"/>
      <c r="JZD8" s="890"/>
      <c r="JZE8" s="890"/>
      <c r="JZF8" s="890"/>
      <c r="JZG8" s="890"/>
      <c r="JZH8" s="890"/>
      <c r="JZI8" s="890"/>
      <c r="JZJ8" s="890"/>
      <c r="JZK8" s="890"/>
      <c r="JZL8" s="890"/>
      <c r="JZM8" s="890"/>
      <c r="JZN8" s="890"/>
      <c r="JZO8" s="890"/>
      <c r="JZP8" s="890"/>
      <c r="JZQ8" s="890"/>
      <c r="JZR8" s="890"/>
      <c r="JZS8" s="890"/>
      <c r="JZT8" s="890"/>
      <c r="JZU8" s="890"/>
      <c r="JZV8" s="890"/>
      <c r="JZW8" s="890"/>
      <c r="JZX8" s="890"/>
      <c r="JZY8" s="890"/>
      <c r="JZZ8" s="890"/>
      <c r="KAA8" s="890"/>
      <c r="KAB8" s="890"/>
      <c r="KAC8" s="890"/>
      <c r="KAD8" s="890"/>
      <c r="KAE8" s="890"/>
      <c r="KAF8" s="890"/>
      <c r="KAG8" s="890"/>
      <c r="KAH8" s="890"/>
      <c r="KAI8" s="890"/>
      <c r="KAJ8" s="890"/>
      <c r="KAK8" s="890"/>
      <c r="KAL8" s="890"/>
      <c r="KAM8" s="890"/>
      <c r="KAN8" s="890"/>
      <c r="KAO8" s="890"/>
      <c r="KAP8" s="890"/>
      <c r="KAQ8" s="890"/>
      <c r="KAR8" s="890"/>
      <c r="KAS8" s="890"/>
      <c r="KAT8" s="890"/>
      <c r="KAU8" s="890"/>
      <c r="KAV8" s="890"/>
      <c r="KAW8" s="890"/>
      <c r="KAX8" s="890"/>
      <c r="KAY8" s="890"/>
      <c r="KAZ8" s="890"/>
      <c r="KBA8" s="890"/>
      <c r="KBB8" s="890"/>
      <c r="KBC8" s="890"/>
      <c r="KBD8" s="890"/>
      <c r="KBE8" s="890"/>
      <c r="KBF8" s="890"/>
      <c r="KBG8" s="890"/>
      <c r="KBH8" s="890"/>
      <c r="KBI8" s="890"/>
      <c r="KBJ8" s="890"/>
      <c r="KBK8" s="890"/>
      <c r="KBL8" s="890"/>
      <c r="KBM8" s="890"/>
      <c r="KBN8" s="890"/>
      <c r="KBO8" s="890"/>
      <c r="KBP8" s="890"/>
      <c r="KBQ8" s="890"/>
      <c r="KBR8" s="890"/>
      <c r="KBS8" s="890"/>
      <c r="KBT8" s="890"/>
      <c r="KBU8" s="890"/>
      <c r="KBV8" s="890"/>
      <c r="KBW8" s="890"/>
      <c r="KBX8" s="890"/>
      <c r="KBY8" s="890"/>
      <c r="KBZ8" s="890"/>
      <c r="KCA8" s="890"/>
      <c r="KCB8" s="890"/>
      <c r="KCC8" s="890"/>
      <c r="KCD8" s="890"/>
      <c r="KCE8" s="890"/>
      <c r="KCF8" s="890"/>
      <c r="KCG8" s="890"/>
      <c r="KCH8" s="890"/>
      <c r="KCI8" s="890"/>
      <c r="KCJ8" s="890"/>
      <c r="KCK8" s="890"/>
      <c r="KCL8" s="890"/>
      <c r="KCM8" s="890"/>
      <c r="KCN8" s="890"/>
      <c r="KCO8" s="890"/>
      <c r="KCP8" s="890"/>
      <c r="KCQ8" s="890"/>
      <c r="KCR8" s="890"/>
      <c r="KCS8" s="890"/>
      <c r="KCT8" s="890"/>
      <c r="KCU8" s="890"/>
      <c r="KCV8" s="890"/>
      <c r="KCW8" s="890"/>
      <c r="KCX8" s="890"/>
      <c r="KCY8" s="890"/>
      <c r="KCZ8" s="890"/>
      <c r="KDA8" s="890"/>
      <c r="KDB8" s="890"/>
      <c r="KDC8" s="890"/>
      <c r="KDD8" s="890"/>
      <c r="KDE8" s="890"/>
      <c r="KDF8" s="890"/>
      <c r="KDG8" s="890"/>
      <c r="KDH8" s="890"/>
      <c r="KDI8" s="890"/>
      <c r="KDJ8" s="890"/>
      <c r="KDK8" s="890"/>
      <c r="KDL8" s="890"/>
      <c r="KDM8" s="890"/>
      <c r="KDN8" s="890"/>
      <c r="KDO8" s="890"/>
      <c r="KDP8" s="890"/>
      <c r="KDQ8" s="890"/>
      <c r="KDR8" s="890"/>
      <c r="KDS8" s="890"/>
      <c r="KDT8" s="890"/>
      <c r="KDU8" s="890"/>
      <c r="KDV8" s="890"/>
      <c r="KDW8" s="890"/>
      <c r="KDX8" s="890"/>
      <c r="KDY8" s="890"/>
      <c r="KDZ8" s="890"/>
      <c r="KEA8" s="890"/>
      <c r="KEB8" s="890"/>
      <c r="KEC8" s="890"/>
      <c r="KED8" s="890"/>
      <c r="KEE8" s="890"/>
      <c r="KEF8" s="890"/>
      <c r="KEG8" s="890"/>
      <c r="KEH8" s="890"/>
      <c r="KEI8" s="890"/>
      <c r="KEJ8" s="890"/>
      <c r="KEK8" s="890"/>
      <c r="KEL8" s="890"/>
      <c r="KEM8" s="890"/>
      <c r="KEN8" s="890"/>
      <c r="KEO8" s="890"/>
      <c r="KEP8" s="890"/>
      <c r="KEQ8" s="890"/>
      <c r="KER8" s="890"/>
      <c r="KES8" s="890"/>
      <c r="KET8" s="890"/>
      <c r="KEU8" s="890"/>
      <c r="KEV8" s="890"/>
      <c r="KEW8" s="890"/>
      <c r="KEX8" s="890"/>
      <c r="KEY8" s="890"/>
      <c r="KEZ8" s="890"/>
      <c r="KFA8" s="890"/>
      <c r="KFB8" s="890"/>
      <c r="KFC8" s="890"/>
      <c r="KFD8" s="890"/>
      <c r="KFE8" s="890"/>
      <c r="KFF8" s="890"/>
      <c r="KFG8" s="890"/>
      <c r="KFH8" s="890"/>
      <c r="KFI8" s="890"/>
      <c r="KFJ8" s="890"/>
      <c r="KFK8" s="890"/>
      <c r="KFL8" s="890"/>
      <c r="KFM8" s="890"/>
      <c r="KFN8" s="890"/>
      <c r="KFO8" s="890"/>
      <c r="KFP8" s="890"/>
      <c r="KFQ8" s="890"/>
      <c r="KFR8" s="890"/>
      <c r="KFS8" s="890"/>
      <c r="KFT8" s="890"/>
      <c r="KFU8" s="890"/>
      <c r="KFV8" s="890"/>
      <c r="KFW8" s="890"/>
      <c r="KFX8" s="890"/>
      <c r="KFY8" s="890"/>
      <c r="KFZ8" s="890"/>
      <c r="KGA8" s="890"/>
      <c r="KGB8" s="890"/>
      <c r="KGC8" s="890"/>
      <c r="KGD8" s="890"/>
      <c r="KGE8" s="890"/>
      <c r="KGF8" s="890"/>
      <c r="KGG8" s="890"/>
      <c r="KGH8" s="890"/>
      <c r="KGI8" s="890"/>
      <c r="KGJ8" s="890"/>
      <c r="KGK8" s="890"/>
      <c r="KGL8" s="890"/>
      <c r="KGM8" s="890"/>
      <c r="KGN8" s="890"/>
      <c r="KGO8" s="890"/>
      <c r="KGP8" s="890"/>
      <c r="KGQ8" s="890"/>
      <c r="KGR8" s="890"/>
      <c r="KGS8" s="890"/>
      <c r="KGT8" s="890"/>
      <c r="KGU8" s="890"/>
      <c r="KGV8" s="890"/>
      <c r="KGW8" s="890"/>
      <c r="KGX8" s="890"/>
      <c r="KGY8" s="890"/>
      <c r="KGZ8" s="890"/>
      <c r="KHA8" s="890"/>
      <c r="KHB8" s="890"/>
      <c r="KHC8" s="890"/>
      <c r="KHD8" s="890"/>
      <c r="KHE8" s="890"/>
      <c r="KHF8" s="890"/>
      <c r="KHG8" s="890"/>
      <c r="KHH8" s="890"/>
      <c r="KHI8" s="890"/>
      <c r="KHJ8" s="890"/>
      <c r="KHK8" s="890"/>
      <c r="KHL8" s="890"/>
      <c r="KHM8" s="890"/>
      <c r="KHN8" s="890"/>
      <c r="KHO8" s="890"/>
      <c r="KHP8" s="890"/>
      <c r="KHQ8" s="890"/>
      <c r="KHR8" s="890"/>
      <c r="KHS8" s="890"/>
      <c r="KHT8" s="890"/>
      <c r="KHU8" s="890"/>
      <c r="KHV8" s="890"/>
      <c r="KHW8" s="890"/>
      <c r="KHX8" s="890"/>
      <c r="KHY8" s="890"/>
      <c r="KHZ8" s="890"/>
      <c r="KIA8" s="890"/>
      <c r="KIB8" s="890"/>
      <c r="KIC8" s="890"/>
      <c r="KID8" s="890"/>
      <c r="KIE8" s="890"/>
      <c r="KIF8" s="890"/>
      <c r="KIG8" s="890"/>
      <c r="KIH8" s="890"/>
      <c r="KII8" s="890"/>
      <c r="KIJ8" s="890"/>
      <c r="KIK8" s="890"/>
      <c r="KIL8" s="890"/>
      <c r="KIM8" s="890"/>
      <c r="KIN8" s="890"/>
      <c r="KIO8" s="890"/>
      <c r="KIP8" s="890"/>
      <c r="KIQ8" s="890"/>
      <c r="KIR8" s="890"/>
      <c r="KIS8" s="890"/>
      <c r="KIT8" s="890"/>
      <c r="KIU8" s="890"/>
      <c r="KIV8" s="890"/>
      <c r="KIW8" s="890"/>
      <c r="KIX8" s="890"/>
      <c r="KIY8" s="890"/>
      <c r="KIZ8" s="890"/>
      <c r="KJA8" s="890"/>
      <c r="KJB8" s="890"/>
      <c r="KJC8" s="890"/>
      <c r="KJD8" s="890"/>
      <c r="KJE8" s="890"/>
      <c r="KJF8" s="890"/>
      <c r="KJG8" s="890"/>
      <c r="KJH8" s="890"/>
      <c r="KJI8" s="890"/>
      <c r="KJJ8" s="890"/>
      <c r="KJK8" s="890"/>
      <c r="KJL8" s="890"/>
      <c r="KJM8" s="890"/>
      <c r="KJN8" s="890"/>
      <c r="KJO8" s="890"/>
      <c r="KJP8" s="890"/>
      <c r="KJQ8" s="890"/>
      <c r="KJR8" s="890"/>
      <c r="KJS8" s="890"/>
      <c r="KJT8" s="890"/>
      <c r="KJU8" s="890"/>
      <c r="KJV8" s="890"/>
      <c r="KJW8" s="890"/>
      <c r="KJX8" s="890"/>
      <c r="KJY8" s="890"/>
      <c r="KJZ8" s="890"/>
      <c r="KKA8" s="890"/>
      <c r="KKB8" s="890"/>
      <c r="KKC8" s="890"/>
      <c r="KKD8" s="890"/>
      <c r="KKE8" s="890"/>
      <c r="KKF8" s="890"/>
      <c r="KKG8" s="890"/>
      <c r="KKH8" s="890"/>
      <c r="KKI8" s="890"/>
      <c r="KKJ8" s="890"/>
      <c r="KKK8" s="890"/>
      <c r="KKL8" s="890"/>
      <c r="KKM8" s="890"/>
      <c r="KKN8" s="890"/>
      <c r="KKO8" s="890"/>
      <c r="KKP8" s="890"/>
      <c r="KKQ8" s="890"/>
      <c r="KKR8" s="890"/>
      <c r="KKS8" s="890"/>
      <c r="KKT8" s="890"/>
      <c r="KKU8" s="890"/>
      <c r="KKV8" s="890"/>
      <c r="KKW8" s="890"/>
      <c r="KKX8" s="890"/>
      <c r="KKY8" s="890"/>
      <c r="KKZ8" s="890"/>
      <c r="KLA8" s="890"/>
      <c r="KLB8" s="890"/>
      <c r="KLC8" s="890"/>
      <c r="KLD8" s="890"/>
      <c r="KLE8" s="890"/>
      <c r="KLF8" s="890"/>
      <c r="KLG8" s="890"/>
      <c r="KLH8" s="890"/>
      <c r="KLI8" s="890"/>
      <c r="KLJ8" s="890"/>
      <c r="KLK8" s="890"/>
      <c r="KLL8" s="890"/>
      <c r="KLM8" s="890"/>
      <c r="KLN8" s="890"/>
      <c r="KLO8" s="890"/>
      <c r="KLP8" s="890"/>
      <c r="KLQ8" s="890"/>
      <c r="KLR8" s="890"/>
      <c r="KLS8" s="890"/>
      <c r="KLT8" s="890"/>
      <c r="KLU8" s="890"/>
      <c r="KLV8" s="890"/>
      <c r="KLW8" s="890"/>
      <c r="KLX8" s="890"/>
      <c r="KLY8" s="890"/>
      <c r="KLZ8" s="890"/>
      <c r="KMA8" s="890"/>
      <c r="KMB8" s="890"/>
      <c r="KMC8" s="890"/>
      <c r="KMD8" s="890"/>
      <c r="KME8" s="890"/>
      <c r="KMF8" s="890"/>
      <c r="KMG8" s="890"/>
      <c r="KMH8" s="890"/>
      <c r="KMI8" s="890"/>
      <c r="KMJ8" s="890"/>
      <c r="KMK8" s="890"/>
      <c r="KML8" s="890"/>
      <c r="KMM8" s="890"/>
      <c r="KMN8" s="890"/>
      <c r="KMO8" s="890"/>
      <c r="KMP8" s="890"/>
      <c r="KMQ8" s="890"/>
      <c r="KMR8" s="890"/>
      <c r="KMS8" s="890"/>
      <c r="KMT8" s="890"/>
      <c r="KMU8" s="890"/>
      <c r="KMV8" s="890"/>
      <c r="KMW8" s="890"/>
      <c r="KMX8" s="890"/>
      <c r="KMY8" s="890"/>
      <c r="KMZ8" s="890"/>
      <c r="KNA8" s="890"/>
      <c r="KNB8" s="890"/>
      <c r="KNC8" s="890"/>
      <c r="KND8" s="890"/>
      <c r="KNE8" s="890"/>
      <c r="KNF8" s="890"/>
      <c r="KNG8" s="890"/>
      <c r="KNH8" s="890"/>
      <c r="KNI8" s="890"/>
      <c r="KNJ8" s="890"/>
      <c r="KNK8" s="890"/>
      <c r="KNL8" s="890"/>
      <c r="KNM8" s="890"/>
      <c r="KNN8" s="890"/>
      <c r="KNO8" s="890"/>
      <c r="KNP8" s="890"/>
      <c r="KNQ8" s="890"/>
      <c r="KNR8" s="890"/>
      <c r="KNS8" s="890"/>
      <c r="KNT8" s="890"/>
      <c r="KNU8" s="890"/>
      <c r="KNV8" s="890"/>
      <c r="KNW8" s="890"/>
      <c r="KNX8" s="890"/>
      <c r="KNY8" s="890"/>
      <c r="KNZ8" s="890"/>
      <c r="KOA8" s="890"/>
      <c r="KOB8" s="890"/>
      <c r="KOC8" s="890"/>
      <c r="KOD8" s="890"/>
      <c r="KOE8" s="890"/>
      <c r="KOF8" s="890"/>
      <c r="KOG8" s="890"/>
      <c r="KOH8" s="890"/>
      <c r="KOI8" s="890"/>
      <c r="KOJ8" s="890"/>
      <c r="KOK8" s="890"/>
      <c r="KOL8" s="890"/>
      <c r="KOM8" s="890"/>
      <c r="KON8" s="890"/>
      <c r="KOO8" s="890"/>
      <c r="KOP8" s="890"/>
      <c r="KOQ8" s="890"/>
      <c r="KOR8" s="890"/>
      <c r="KOS8" s="890"/>
      <c r="KOT8" s="890"/>
      <c r="KOU8" s="890"/>
      <c r="KOV8" s="890"/>
      <c r="KOW8" s="890"/>
      <c r="KOX8" s="890"/>
      <c r="KOY8" s="890"/>
      <c r="KOZ8" s="890"/>
      <c r="KPA8" s="890"/>
      <c r="KPB8" s="890"/>
      <c r="KPC8" s="890"/>
      <c r="KPD8" s="890"/>
      <c r="KPE8" s="890"/>
      <c r="KPF8" s="890"/>
      <c r="KPG8" s="890"/>
      <c r="KPH8" s="890"/>
      <c r="KPI8" s="890"/>
      <c r="KPJ8" s="890"/>
      <c r="KPK8" s="890"/>
      <c r="KPL8" s="890"/>
      <c r="KPM8" s="890"/>
      <c r="KPN8" s="890"/>
      <c r="KPO8" s="890"/>
      <c r="KPP8" s="890"/>
      <c r="KPQ8" s="890"/>
      <c r="KPR8" s="890"/>
      <c r="KPS8" s="890"/>
      <c r="KPT8" s="890"/>
      <c r="KPU8" s="890"/>
      <c r="KPV8" s="890"/>
      <c r="KPW8" s="890"/>
      <c r="KPX8" s="890"/>
      <c r="KPY8" s="890"/>
      <c r="KPZ8" s="890"/>
      <c r="KQA8" s="890"/>
      <c r="KQB8" s="890"/>
      <c r="KQC8" s="890"/>
      <c r="KQD8" s="890"/>
      <c r="KQE8" s="890"/>
      <c r="KQF8" s="890"/>
      <c r="KQG8" s="890"/>
      <c r="KQH8" s="890"/>
      <c r="KQI8" s="890"/>
      <c r="KQJ8" s="890"/>
      <c r="KQK8" s="890"/>
      <c r="KQL8" s="890"/>
      <c r="KQM8" s="890"/>
      <c r="KQN8" s="890"/>
      <c r="KQO8" s="890"/>
      <c r="KQP8" s="890"/>
      <c r="KQQ8" s="890"/>
      <c r="KQR8" s="890"/>
      <c r="KQS8" s="890"/>
      <c r="KQT8" s="890"/>
      <c r="KQU8" s="890"/>
      <c r="KQV8" s="890"/>
      <c r="KQW8" s="890"/>
      <c r="KQX8" s="890"/>
      <c r="KQY8" s="890"/>
      <c r="KQZ8" s="890"/>
      <c r="KRA8" s="890"/>
      <c r="KRB8" s="890"/>
      <c r="KRC8" s="890"/>
      <c r="KRD8" s="890"/>
      <c r="KRE8" s="890"/>
      <c r="KRF8" s="890"/>
      <c r="KRG8" s="890"/>
      <c r="KRH8" s="890"/>
      <c r="KRI8" s="890"/>
      <c r="KRJ8" s="890"/>
      <c r="KRK8" s="890"/>
      <c r="KRL8" s="890"/>
      <c r="KRM8" s="890"/>
      <c r="KRN8" s="890"/>
      <c r="KRO8" s="890"/>
      <c r="KRP8" s="890"/>
      <c r="KRQ8" s="890"/>
      <c r="KRR8" s="890"/>
      <c r="KRS8" s="890"/>
      <c r="KRT8" s="890"/>
      <c r="KRU8" s="890"/>
      <c r="KRV8" s="890"/>
      <c r="KRW8" s="890"/>
      <c r="KRX8" s="890"/>
      <c r="KRY8" s="890"/>
      <c r="KRZ8" s="890"/>
      <c r="KSA8" s="890"/>
      <c r="KSB8" s="890"/>
      <c r="KSC8" s="890"/>
      <c r="KSD8" s="890"/>
      <c r="KSE8" s="890"/>
      <c r="KSF8" s="890"/>
      <c r="KSG8" s="890"/>
      <c r="KSH8" s="890"/>
      <c r="KSI8" s="890"/>
      <c r="KSJ8" s="890"/>
      <c r="KSK8" s="890"/>
      <c r="KSL8" s="890"/>
      <c r="KSM8" s="890"/>
      <c r="KSN8" s="890"/>
      <c r="KSO8" s="890"/>
      <c r="KSP8" s="890"/>
      <c r="KSQ8" s="890"/>
      <c r="KSR8" s="890"/>
      <c r="KSS8" s="890"/>
      <c r="KST8" s="890"/>
      <c r="KSU8" s="890"/>
      <c r="KSV8" s="890"/>
      <c r="KSW8" s="890"/>
      <c r="KSX8" s="890"/>
      <c r="KSY8" s="890"/>
      <c r="KSZ8" s="890"/>
      <c r="KTA8" s="890"/>
      <c r="KTB8" s="890"/>
      <c r="KTC8" s="890"/>
      <c r="KTD8" s="890"/>
      <c r="KTE8" s="890"/>
      <c r="KTF8" s="890"/>
      <c r="KTG8" s="890"/>
      <c r="KTH8" s="890"/>
      <c r="KTI8" s="890"/>
      <c r="KTJ8" s="890"/>
      <c r="KTK8" s="890"/>
      <c r="KTL8" s="890"/>
      <c r="KTM8" s="890"/>
      <c r="KTN8" s="890"/>
      <c r="KTO8" s="890"/>
      <c r="KTP8" s="890"/>
      <c r="KTQ8" s="890"/>
      <c r="KTR8" s="890"/>
      <c r="KTS8" s="890"/>
      <c r="KTT8" s="890"/>
      <c r="KTU8" s="890"/>
      <c r="KTV8" s="890"/>
      <c r="KTW8" s="890"/>
      <c r="KTX8" s="890"/>
      <c r="KTY8" s="890"/>
      <c r="KTZ8" s="890"/>
      <c r="KUA8" s="890"/>
      <c r="KUB8" s="890"/>
      <c r="KUC8" s="890"/>
      <c r="KUD8" s="890"/>
      <c r="KUE8" s="890"/>
      <c r="KUF8" s="890"/>
      <c r="KUG8" s="890"/>
      <c r="KUH8" s="890"/>
      <c r="KUI8" s="890"/>
      <c r="KUJ8" s="890"/>
      <c r="KUK8" s="890"/>
      <c r="KUL8" s="890"/>
      <c r="KUM8" s="890"/>
      <c r="KUN8" s="890"/>
      <c r="KUO8" s="890"/>
      <c r="KUP8" s="890"/>
      <c r="KUQ8" s="890"/>
      <c r="KUR8" s="890"/>
      <c r="KUS8" s="890"/>
      <c r="KUT8" s="890"/>
      <c r="KUU8" s="890"/>
      <c r="KUV8" s="890"/>
      <c r="KUW8" s="890"/>
      <c r="KUX8" s="890"/>
      <c r="KUY8" s="890"/>
      <c r="KUZ8" s="890"/>
      <c r="KVA8" s="890"/>
      <c r="KVB8" s="890"/>
      <c r="KVC8" s="890"/>
      <c r="KVD8" s="890"/>
      <c r="KVE8" s="890"/>
      <c r="KVF8" s="890"/>
      <c r="KVG8" s="890"/>
      <c r="KVH8" s="890"/>
      <c r="KVI8" s="890"/>
      <c r="KVJ8" s="890"/>
      <c r="KVK8" s="890"/>
      <c r="KVL8" s="890"/>
      <c r="KVM8" s="890"/>
      <c r="KVN8" s="890"/>
      <c r="KVO8" s="890"/>
      <c r="KVP8" s="890"/>
      <c r="KVQ8" s="890"/>
      <c r="KVR8" s="890"/>
      <c r="KVS8" s="890"/>
      <c r="KVT8" s="890"/>
      <c r="KVU8" s="890"/>
      <c r="KVV8" s="890"/>
      <c r="KVW8" s="890"/>
      <c r="KVX8" s="890"/>
      <c r="KVY8" s="890"/>
      <c r="KVZ8" s="890"/>
      <c r="KWA8" s="890"/>
      <c r="KWB8" s="890"/>
      <c r="KWC8" s="890"/>
      <c r="KWD8" s="890"/>
      <c r="KWE8" s="890"/>
      <c r="KWF8" s="890"/>
      <c r="KWG8" s="890"/>
      <c r="KWH8" s="890"/>
      <c r="KWI8" s="890"/>
      <c r="KWJ8" s="890"/>
      <c r="KWK8" s="890"/>
      <c r="KWL8" s="890"/>
      <c r="KWM8" s="890"/>
      <c r="KWN8" s="890"/>
      <c r="KWO8" s="890"/>
      <c r="KWP8" s="890"/>
      <c r="KWQ8" s="890"/>
      <c r="KWR8" s="890"/>
      <c r="KWS8" s="890"/>
      <c r="KWT8" s="890"/>
      <c r="KWU8" s="890"/>
      <c r="KWV8" s="890"/>
      <c r="KWW8" s="890"/>
      <c r="KWX8" s="890"/>
      <c r="KWY8" s="890"/>
      <c r="KWZ8" s="890"/>
      <c r="KXA8" s="890"/>
      <c r="KXB8" s="890"/>
      <c r="KXC8" s="890"/>
      <c r="KXD8" s="890"/>
      <c r="KXE8" s="890"/>
      <c r="KXF8" s="890"/>
      <c r="KXG8" s="890"/>
      <c r="KXH8" s="890"/>
      <c r="KXI8" s="890"/>
      <c r="KXJ8" s="890"/>
      <c r="KXK8" s="890"/>
      <c r="KXL8" s="890"/>
      <c r="KXM8" s="890"/>
      <c r="KXN8" s="890"/>
      <c r="KXO8" s="890"/>
      <c r="KXP8" s="890"/>
      <c r="KXQ8" s="890"/>
      <c r="KXR8" s="890"/>
      <c r="KXS8" s="890"/>
      <c r="KXT8" s="890"/>
      <c r="KXU8" s="890"/>
      <c r="KXV8" s="890"/>
      <c r="KXW8" s="890"/>
      <c r="KXX8" s="890"/>
      <c r="KXY8" s="890"/>
      <c r="KXZ8" s="890"/>
      <c r="KYA8" s="890"/>
      <c r="KYB8" s="890"/>
      <c r="KYC8" s="890"/>
      <c r="KYD8" s="890"/>
      <c r="KYE8" s="890"/>
      <c r="KYF8" s="890"/>
      <c r="KYG8" s="890"/>
      <c r="KYH8" s="890"/>
      <c r="KYI8" s="890"/>
      <c r="KYJ8" s="890"/>
      <c r="KYK8" s="890"/>
      <c r="KYL8" s="890"/>
      <c r="KYM8" s="890"/>
      <c r="KYN8" s="890"/>
      <c r="KYO8" s="890"/>
      <c r="KYP8" s="890"/>
      <c r="KYQ8" s="890"/>
      <c r="KYR8" s="890"/>
      <c r="KYS8" s="890"/>
      <c r="KYT8" s="890"/>
      <c r="KYU8" s="890"/>
      <c r="KYV8" s="890"/>
      <c r="KYW8" s="890"/>
      <c r="KYX8" s="890"/>
      <c r="KYY8" s="890"/>
      <c r="KYZ8" s="890"/>
      <c r="KZA8" s="890"/>
      <c r="KZB8" s="890"/>
      <c r="KZC8" s="890"/>
      <c r="KZD8" s="890"/>
      <c r="KZE8" s="890"/>
      <c r="KZF8" s="890"/>
      <c r="KZG8" s="890"/>
      <c r="KZH8" s="890"/>
      <c r="KZI8" s="890"/>
      <c r="KZJ8" s="890"/>
      <c r="KZK8" s="890"/>
      <c r="KZL8" s="890"/>
      <c r="KZM8" s="890"/>
      <c r="KZN8" s="890"/>
      <c r="KZO8" s="890"/>
      <c r="KZP8" s="890"/>
      <c r="KZQ8" s="890"/>
      <c r="KZR8" s="890"/>
      <c r="KZS8" s="890"/>
      <c r="KZT8" s="890"/>
      <c r="KZU8" s="890"/>
      <c r="KZV8" s="890"/>
      <c r="KZW8" s="890"/>
      <c r="KZX8" s="890"/>
      <c r="KZY8" s="890"/>
      <c r="KZZ8" s="890"/>
      <c r="LAA8" s="890"/>
      <c r="LAB8" s="890"/>
      <c r="LAC8" s="890"/>
      <c r="LAD8" s="890"/>
      <c r="LAE8" s="890"/>
      <c r="LAF8" s="890"/>
      <c r="LAG8" s="890"/>
      <c r="LAH8" s="890"/>
      <c r="LAI8" s="890"/>
      <c r="LAJ8" s="890"/>
      <c r="LAK8" s="890"/>
      <c r="LAL8" s="890"/>
      <c r="LAM8" s="890"/>
      <c r="LAN8" s="890"/>
      <c r="LAO8" s="890"/>
      <c r="LAP8" s="890"/>
      <c r="LAQ8" s="890"/>
      <c r="LAR8" s="890"/>
      <c r="LAS8" s="890"/>
      <c r="LAT8" s="890"/>
      <c r="LAU8" s="890"/>
      <c r="LAV8" s="890"/>
      <c r="LAW8" s="890"/>
      <c r="LAX8" s="890"/>
      <c r="LAY8" s="890"/>
      <c r="LAZ8" s="890"/>
      <c r="LBA8" s="890"/>
      <c r="LBB8" s="890"/>
      <c r="LBC8" s="890"/>
      <c r="LBD8" s="890"/>
      <c r="LBE8" s="890"/>
      <c r="LBF8" s="890"/>
      <c r="LBG8" s="890"/>
      <c r="LBH8" s="890"/>
      <c r="LBI8" s="890"/>
      <c r="LBJ8" s="890"/>
      <c r="LBK8" s="890"/>
      <c r="LBL8" s="890"/>
      <c r="LBM8" s="890"/>
      <c r="LBN8" s="890"/>
      <c r="LBO8" s="890"/>
      <c r="LBP8" s="890"/>
      <c r="LBQ8" s="890"/>
      <c r="LBR8" s="890"/>
      <c r="LBS8" s="890"/>
      <c r="LBT8" s="890"/>
      <c r="LBU8" s="890"/>
      <c r="LBV8" s="890"/>
      <c r="LBW8" s="890"/>
      <c r="LBX8" s="890"/>
      <c r="LBY8" s="890"/>
      <c r="LBZ8" s="890"/>
      <c r="LCA8" s="890"/>
      <c r="LCB8" s="890"/>
      <c r="LCC8" s="890"/>
      <c r="LCD8" s="890"/>
      <c r="LCE8" s="890"/>
      <c r="LCF8" s="890"/>
      <c r="LCG8" s="890"/>
      <c r="LCH8" s="890"/>
      <c r="LCI8" s="890"/>
      <c r="LCJ8" s="890"/>
      <c r="LCK8" s="890"/>
      <c r="LCL8" s="890"/>
      <c r="LCM8" s="890"/>
      <c r="LCN8" s="890"/>
      <c r="LCO8" s="890"/>
      <c r="LCP8" s="890"/>
      <c r="LCQ8" s="890"/>
      <c r="LCR8" s="890"/>
      <c r="LCS8" s="890"/>
      <c r="LCT8" s="890"/>
      <c r="LCU8" s="890"/>
      <c r="LCV8" s="890"/>
      <c r="LCW8" s="890"/>
      <c r="LCX8" s="890"/>
      <c r="LCY8" s="890"/>
      <c r="LCZ8" s="890"/>
      <c r="LDA8" s="890"/>
      <c r="LDB8" s="890"/>
      <c r="LDC8" s="890"/>
      <c r="LDD8" s="890"/>
      <c r="LDE8" s="890"/>
      <c r="LDF8" s="890"/>
      <c r="LDG8" s="890"/>
      <c r="LDH8" s="890"/>
      <c r="LDI8" s="890"/>
      <c r="LDJ8" s="890"/>
      <c r="LDK8" s="890"/>
      <c r="LDL8" s="890"/>
      <c r="LDM8" s="890"/>
      <c r="LDN8" s="890"/>
      <c r="LDO8" s="890"/>
      <c r="LDP8" s="890"/>
      <c r="LDQ8" s="890"/>
      <c r="LDR8" s="890"/>
      <c r="LDS8" s="890"/>
      <c r="LDT8" s="890"/>
      <c r="LDU8" s="890"/>
      <c r="LDV8" s="890"/>
      <c r="LDW8" s="890"/>
      <c r="LDX8" s="890"/>
      <c r="LDY8" s="890"/>
      <c r="LDZ8" s="890"/>
      <c r="LEA8" s="890"/>
      <c r="LEB8" s="890"/>
      <c r="LEC8" s="890"/>
      <c r="LED8" s="890"/>
      <c r="LEE8" s="890"/>
      <c r="LEF8" s="890"/>
      <c r="LEG8" s="890"/>
      <c r="LEH8" s="890"/>
      <c r="LEI8" s="890"/>
      <c r="LEJ8" s="890"/>
      <c r="LEK8" s="890"/>
      <c r="LEL8" s="890"/>
      <c r="LEM8" s="890"/>
      <c r="LEN8" s="890"/>
      <c r="LEO8" s="890"/>
      <c r="LEP8" s="890"/>
      <c r="LEQ8" s="890"/>
      <c r="LER8" s="890"/>
      <c r="LES8" s="890"/>
      <c r="LET8" s="890"/>
      <c r="LEU8" s="890"/>
      <c r="LEV8" s="890"/>
      <c r="LEW8" s="890"/>
      <c r="LEX8" s="890"/>
      <c r="LEY8" s="890"/>
      <c r="LEZ8" s="890"/>
      <c r="LFA8" s="890"/>
      <c r="LFB8" s="890"/>
      <c r="LFC8" s="890"/>
      <c r="LFD8" s="890"/>
      <c r="LFE8" s="890"/>
      <c r="LFF8" s="890"/>
      <c r="LFG8" s="890"/>
      <c r="LFH8" s="890"/>
      <c r="LFI8" s="890"/>
      <c r="LFJ8" s="890"/>
      <c r="LFK8" s="890"/>
      <c r="LFL8" s="890"/>
      <c r="LFM8" s="890"/>
      <c r="LFN8" s="890"/>
      <c r="LFO8" s="890"/>
      <c r="LFP8" s="890"/>
      <c r="LFQ8" s="890"/>
      <c r="LFR8" s="890"/>
      <c r="LFS8" s="890"/>
      <c r="LFT8" s="890"/>
      <c r="LFU8" s="890"/>
      <c r="LFV8" s="890"/>
      <c r="LFW8" s="890"/>
      <c r="LFX8" s="890"/>
      <c r="LFY8" s="890"/>
      <c r="LFZ8" s="890"/>
      <c r="LGA8" s="890"/>
      <c r="LGB8" s="890"/>
      <c r="LGC8" s="890"/>
      <c r="LGD8" s="890"/>
      <c r="LGE8" s="890"/>
      <c r="LGF8" s="890"/>
      <c r="LGG8" s="890"/>
      <c r="LGH8" s="890"/>
      <c r="LGI8" s="890"/>
      <c r="LGJ8" s="890"/>
      <c r="LGK8" s="890"/>
      <c r="LGL8" s="890"/>
      <c r="LGM8" s="890"/>
      <c r="LGN8" s="890"/>
      <c r="LGO8" s="890"/>
      <c r="LGP8" s="890"/>
      <c r="LGQ8" s="890"/>
      <c r="LGR8" s="890"/>
      <c r="LGS8" s="890"/>
      <c r="LGT8" s="890"/>
      <c r="LGU8" s="890"/>
      <c r="LGV8" s="890"/>
      <c r="LGW8" s="890"/>
      <c r="LGX8" s="890"/>
      <c r="LGY8" s="890"/>
      <c r="LGZ8" s="890"/>
      <c r="LHA8" s="890"/>
      <c r="LHB8" s="890"/>
      <c r="LHC8" s="890"/>
      <c r="LHD8" s="890"/>
      <c r="LHE8" s="890"/>
      <c r="LHF8" s="890"/>
      <c r="LHG8" s="890"/>
      <c r="LHH8" s="890"/>
      <c r="LHI8" s="890"/>
      <c r="LHJ8" s="890"/>
      <c r="LHK8" s="890"/>
      <c r="LHL8" s="890"/>
      <c r="LHM8" s="890"/>
      <c r="LHN8" s="890"/>
      <c r="LHO8" s="890"/>
      <c r="LHP8" s="890"/>
      <c r="LHQ8" s="890"/>
      <c r="LHR8" s="890"/>
      <c r="LHS8" s="890"/>
      <c r="LHT8" s="890"/>
      <c r="LHU8" s="890"/>
      <c r="LHV8" s="890"/>
      <c r="LHW8" s="890"/>
      <c r="LHX8" s="890"/>
      <c r="LHY8" s="890"/>
      <c r="LHZ8" s="890"/>
      <c r="LIA8" s="890"/>
      <c r="LIB8" s="890"/>
      <c r="LIC8" s="890"/>
      <c r="LID8" s="890"/>
      <c r="LIE8" s="890"/>
      <c r="LIF8" s="890"/>
      <c r="LIG8" s="890"/>
      <c r="LIH8" s="890"/>
      <c r="LII8" s="890"/>
      <c r="LIJ8" s="890"/>
      <c r="LIK8" s="890"/>
      <c r="LIL8" s="890"/>
      <c r="LIM8" s="890"/>
      <c r="LIN8" s="890"/>
      <c r="LIO8" s="890"/>
      <c r="LIP8" s="890"/>
      <c r="LIQ8" s="890"/>
      <c r="LIR8" s="890"/>
      <c r="LIS8" s="890"/>
      <c r="LIT8" s="890"/>
      <c r="LIU8" s="890"/>
      <c r="LIV8" s="890"/>
      <c r="LIW8" s="890"/>
      <c r="LIX8" s="890"/>
      <c r="LIY8" s="890"/>
      <c r="LIZ8" s="890"/>
      <c r="LJA8" s="890"/>
      <c r="LJB8" s="890"/>
      <c r="LJC8" s="890"/>
      <c r="LJD8" s="890"/>
      <c r="LJE8" s="890"/>
      <c r="LJF8" s="890"/>
      <c r="LJG8" s="890"/>
      <c r="LJH8" s="890"/>
      <c r="LJI8" s="890"/>
      <c r="LJJ8" s="890"/>
      <c r="LJK8" s="890"/>
      <c r="LJL8" s="890"/>
      <c r="LJM8" s="890"/>
      <c r="LJN8" s="890"/>
      <c r="LJO8" s="890"/>
      <c r="LJP8" s="890"/>
      <c r="LJQ8" s="890"/>
      <c r="LJR8" s="890"/>
      <c r="LJS8" s="890"/>
      <c r="LJT8" s="890"/>
      <c r="LJU8" s="890"/>
      <c r="LJV8" s="890"/>
      <c r="LJW8" s="890"/>
      <c r="LJX8" s="890"/>
      <c r="LJY8" s="890"/>
      <c r="LJZ8" s="890"/>
      <c r="LKA8" s="890"/>
      <c r="LKB8" s="890"/>
      <c r="LKC8" s="890"/>
      <c r="LKD8" s="890"/>
      <c r="LKE8" s="890"/>
      <c r="LKF8" s="890"/>
      <c r="LKG8" s="890"/>
      <c r="LKH8" s="890"/>
      <c r="LKI8" s="890"/>
      <c r="LKJ8" s="890"/>
      <c r="LKK8" s="890"/>
      <c r="LKL8" s="890"/>
      <c r="LKM8" s="890"/>
      <c r="LKN8" s="890"/>
      <c r="LKO8" s="890"/>
      <c r="LKP8" s="890"/>
      <c r="LKQ8" s="890"/>
      <c r="LKR8" s="890"/>
      <c r="LKS8" s="890"/>
      <c r="LKT8" s="890"/>
      <c r="LKU8" s="890"/>
      <c r="LKV8" s="890"/>
      <c r="LKW8" s="890"/>
      <c r="LKX8" s="890"/>
      <c r="LKY8" s="890"/>
      <c r="LKZ8" s="890"/>
      <c r="LLA8" s="890"/>
      <c r="LLB8" s="890"/>
      <c r="LLC8" s="890"/>
      <c r="LLD8" s="890"/>
      <c r="LLE8" s="890"/>
      <c r="LLF8" s="890"/>
      <c r="LLG8" s="890"/>
      <c r="LLH8" s="890"/>
      <c r="LLI8" s="890"/>
      <c r="LLJ8" s="890"/>
      <c r="LLK8" s="890"/>
      <c r="LLL8" s="890"/>
      <c r="LLM8" s="890"/>
      <c r="LLN8" s="890"/>
      <c r="LLO8" s="890"/>
      <c r="LLP8" s="890"/>
      <c r="LLQ8" s="890"/>
      <c r="LLR8" s="890"/>
      <c r="LLS8" s="890"/>
      <c r="LLT8" s="890"/>
      <c r="LLU8" s="890"/>
      <c r="LLV8" s="890"/>
      <c r="LLW8" s="890"/>
      <c r="LLX8" s="890"/>
      <c r="LLY8" s="890"/>
      <c r="LLZ8" s="890"/>
      <c r="LMA8" s="890"/>
      <c r="LMB8" s="890"/>
      <c r="LMC8" s="890"/>
      <c r="LMD8" s="890"/>
      <c r="LME8" s="890"/>
      <c r="LMF8" s="890"/>
      <c r="LMG8" s="890"/>
      <c r="LMH8" s="890"/>
      <c r="LMI8" s="890"/>
      <c r="LMJ8" s="890"/>
      <c r="LMK8" s="890"/>
      <c r="LML8" s="890"/>
      <c r="LMM8" s="890"/>
      <c r="LMN8" s="890"/>
      <c r="LMO8" s="890"/>
      <c r="LMP8" s="890"/>
      <c r="LMQ8" s="890"/>
      <c r="LMR8" s="890"/>
      <c r="LMS8" s="890"/>
      <c r="LMT8" s="890"/>
      <c r="LMU8" s="890"/>
      <c r="LMV8" s="890"/>
      <c r="LMW8" s="890"/>
      <c r="LMX8" s="890"/>
      <c r="LMY8" s="890"/>
      <c r="LMZ8" s="890"/>
      <c r="LNA8" s="890"/>
      <c r="LNB8" s="890"/>
      <c r="LNC8" s="890"/>
      <c r="LND8" s="890"/>
      <c r="LNE8" s="890"/>
      <c r="LNF8" s="890"/>
      <c r="LNG8" s="890"/>
      <c r="LNH8" s="890"/>
      <c r="LNI8" s="890"/>
      <c r="LNJ8" s="890"/>
      <c r="LNK8" s="890"/>
      <c r="LNL8" s="890"/>
      <c r="LNM8" s="890"/>
      <c r="LNN8" s="890"/>
      <c r="LNO8" s="890"/>
      <c r="LNP8" s="890"/>
      <c r="LNQ8" s="890"/>
      <c r="LNR8" s="890"/>
      <c r="LNS8" s="890"/>
      <c r="LNT8" s="890"/>
      <c r="LNU8" s="890"/>
      <c r="LNV8" s="890"/>
      <c r="LNW8" s="890"/>
      <c r="LNX8" s="890"/>
      <c r="LNY8" s="890"/>
      <c r="LNZ8" s="890"/>
      <c r="LOA8" s="890"/>
      <c r="LOB8" s="890"/>
      <c r="LOC8" s="890"/>
      <c r="LOD8" s="890"/>
      <c r="LOE8" s="890"/>
      <c r="LOF8" s="890"/>
      <c r="LOG8" s="890"/>
      <c r="LOH8" s="890"/>
      <c r="LOI8" s="890"/>
      <c r="LOJ8" s="890"/>
      <c r="LOK8" s="890"/>
      <c r="LOL8" s="890"/>
      <c r="LOM8" s="890"/>
      <c r="LON8" s="890"/>
      <c r="LOO8" s="890"/>
      <c r="LOP8" s="890"/>
      <c r="LOQ8" s="890"/>
      <c r="LOR8" s="890"/>
      <c r="LOS8" s="890"/>
      <c r="LOT8" s="890"/>
      <c r="LOU8" s="890"/>
      <c r="LOV8" s="890"/>
      <c r="LOW8" s="890"/>
      <c r="LOX8" s="890"/>
      <c r="LOY8" s="890"/>
      <c r="LOZ8" s="890"/>
      <c r="LPA8" s="890"/>
      <c r="LPB8" s="890"/>
      <c r="LPC8" s="890"/>
      <c r="LPD8" s="890"/>
      <c r="LPE8" s="890"/>
      <c r="LPF8" s="890"/>
      <c r="LPG8" s="890"/>
      <c r="LPH8" s="890"/>
      <c r="LPI8" s="890"/>
      <c r="LPJ8" s="890"/>
      <c r="LPK8" s="890"/>
      <c r="LPL8" s="890"/>
      <c r="LPM8" s="890"/>
      <c r="LPN8" s="890"/>
      <c r="LPO8" s="890"/>
      <c r="LPP8" s="890"/>
      <c r="LPQ8" s="890"/>
      <c r="LPR8" s="890"/>
      <c r="LPS8" s="890"/>
      <c r="LPT8" s="890"/>
      <c r="LPU8" s="890"/>
      <c r="LPV8" s="890"/>
      <c r="LPW8" s="890"/>
      <c r="LPX8" s="890"/>
      <c r="LPY8" s="890"/>
      <c r="LPZ8" s="890"/>
      <c r="LQA8" s="890"/>
      <c r="LQB8" s="890"/>
      <c r="LQC8" s="890"/>
      <c r="LQD8" s="890"/>
      <c r="LQE8" s="890"/>
      <c r="LQF8" s="890"/>
      <c r="LQG8" s="890"/>
      <c r="LQH8" s="890"/>
      <c r="LQI8" s="890"/>
      <c r="LQJ8" s="890"/>
      <c r="LQK8" s="890"/>
      <c r="LQL8" s="890"/>
      <c r="LQM8" s="890"/>
      <c r="LQN8" s="890"/>
      <c r="LQO8" s="890"/>
      <c r="LQP8" s="890"/>
      <c r="LQQ8" s="890"/>
      <c r="LQR8" s="890"/>
      <c r="LQS8" s="890"/>
      <c r="LQT8" s="890"/>
      <c r="LQU8" s="890"/>
      <c r="LQV8" s="890"/>
      <c r="LQW8" s="890"/>
      <c r="LQX8" s="890"/>
      <c r="LQY8" s="890"/>
      <c r="LQZ8" s="890"/>
      <c r="LRA8" s="890"/>
      <c r="LRB8" s="890"/>
      <c r="LRC8" s="890"/>
      <c r="LRD8" s="890"/>
      <c r="LRE8" s="890"/>
      <c r="LRF8" s="890"/>
      <c r="LRG8" s="890"/>
      <c r="LRH8" s="890"/>
      <c r="LRI8" s="890"/>
      <c r="LRJ8" s="890"/>
      <c r="LRK8" s="890"/>
      <c r="LRL8" s="890"/>
      <c r="LRM8" s="890"/>
      <c r="LRN8" s="890"/>
      <c r="LRO8" s="890"/>
      <c r="LRP8" s="890"/>
      <c r="LRQ8" s="890"/>
      <c r="LRR8" s="890"/>
      <c r="LRS8" s="890"/>
      <c r="LRT8" s="890"/>
      <c r="LRU8" s="890"/>
      <c r="LRV8" s="890"/>
      <c r="LRW8" s="890"/>
      <c r="LRX8" s="890"/>
      <c r="LRY8" s="890"/>
      <c r="LRZ8" s="890"/>
      <c r="LSA8" s="890"/>
      <c r="LSB8" s="890"/>
      <c r="LSC8" s="890"/>
      <c r="LSD8" s="890"/>
      <c r="LSE8" s="890"/>
      <c r="LSF8" s="890"/>
      <c r="LSG8" s="890"/>
      <c r="LSH8" s="890"/>
      <c r="LSI8" s="890"/>
      <c r="LSJ8" s="890"/>
      <c r="LSK8" s="890"/>
      <c r="LSL8" s="890"/>
      <c r="LSM8" s="890"/>
      <c r="LSN8" s="890"/>
      <c r="LSO8" s="890"/>
      <c r="LSP8" s="890"/>
      <c r="LSQ8" s="890"/>
      <c r="LSR8" s="890"/>
      <c r="LSS8" s="890"/>
      <c r="LST8" s="890"/>
      <c r="LSU8" s="890"/>
      <c r="LSV8" s="890"/>
      <c r="LSW8" s="890"/>
      <c r="LSX8" s="890"/>
      <c r="LSY8" s="890"/>
      <c r="LSZ8" s="890"/>
      <c r="LTA8" s="890"/>
      <c r="LTB8" s="890"/>
      <c r="LTC8" s="890"/>
      <c r="LTD8" s="890"/>
      <c r="LTE8" s="890"/>
      <c r="LTF8" s="890"/>
      <c r="LTG8" s="890"/>
      <c r="LTH8" s="890"/>
      <c r="LTI8" s="890"/>
      <c r="LTJ8" s="890"/>
      <c r="LTK8" s="890"/>
      <c r="LTL8" s="890"/>
      <c r="LTM8" s="890"/>
      <c r="LTN8" s="890"/>
      <c r="LTO8" s="890"/>
      <c r="LTP8" s="890"/>
      <c r="LTQ8" s="890"/>
      <c r="LTR8" s="890"/>
      <c r="LTS8" s="890"/>
      <c r="LTT8" s="890"/>
      <c r="LTU8" s="890"/>
      <c r="LTV8" s="890"/>
      <c r="LTW8" s="890"/>
      <c r="LTX8" s="890"/>
      <c r="LTY8" s="890"/>
      <c r="LTZ8" s="890"/>
      <c r="LUA8" s="890"/>
      <c r="LUB8" s="890"/>
      <c r="LUC8" s="890"/>
      <c r="LUD8" s="890"/>
      <c r="LUE8" s="890"/>
      <c r="LUF8" s="890"/>
      <c r="LUG8" s="890"/>
      <c r="LUH8" s="890"/>
      <c r="LUI8" s="890"/>
      <c r="LUJ8" s="890"/>
      <c r="LUK8" s="890"/>
      <c r="LUL8" s="890"/>
      <c r="LUM8" s="890"/>
      <c r="LUN8" s="890"/>
      <c r="LUO8" s="890"/>
      <c r="LUP8" s="890"/>
      <c r="LUQ8" s="890"/>
      <c r="LUR8" s="890"/>
      <c r="LUS8" s="890"/>
      <c r="LUT8" s="890"/>
      <c r="LUU8" s="890"/>
      <c r="LUV8" s="890"/>
      <c r="LUW8" s="890"/>
      <c r="LUX8" s="890"/>
      <c r="LUY8" s="890"/>
      <c r="LUZ8" s="890"/>
      <c r="LVA8" s="890"/>
      <c r="LVB8" s="890"/>
      <c r="LVC8" s="890"/>
      <c r="LVD8" s="890"/>
      <c r="LVE8" s="890"/>
      <c r="LVF8" s="890"/>
      <c r="LVG8" s="890"/>
      <c r="LVH8" s="890"/>
      <c r="LVI8" s="890"/>
      <c r="LVJ8" s="890"/>
      <c r="LVK8" s="890"/>
      <c r="LVL8" s="890"/>
      <c r="LVM8" s="890"/>
      <c r="LVN8" s="890"/>
      <c r="LVO8" s="890"/>
      <c r="LVP8" s="890"/>
      <c r="LVQ8" s="890"/>
      <c r="LVR8" s="890"/>
      <c r="LVS8" s="890"/>
      <c r="LVT8" s="890"/>
      <c r="LVU8" s="890"/>
      <c r="LVV8" s="890"/>
      <c r="LVW8" s="890"/>
      <c r="LVX8" s="890"/>
      <c r="LVY8" s="890"/>
      <c r="LVZ8" s="890"/>
      <c r="LWA8" s="890"/>
      <c r="LWB8" s="890"/>
      <c r="LWC8" s="890"/>
      <c r="LWD8" s="890"/>
      <c r="LWE8" s="890"/>
      <c r="LWF8" s="890"/>
      <c r="LWG8" s="890"/>
      <c r="LWH8" s="890"/>
      <c r="LWI8" s="890"/>
      <c r="LWJ8" s="890"/>
      <c r="LWK8" s="890"/>
      <c r="LWL8" s="890"/>
      <c r="LWM8" s="890"/>
      <c r="LWN8" s="890"/>
      <c r="LWO8" s="890"/>
      <c r="LWP8" s="890"/>
      <c r="LWQ8" s="890"/>
      <c r="LWR8" s="890"/>
      <c r="LWS8" s="890"/>
      <c r="LWT8" s="890"/>
      <c r="LWU8" s="890"/>
      <c r="LWV8" s="890"/>
      <c r="LWW8" s="890"/>
      <c r="LWX8" s="890"/>
      <c r="LWY8" s="890"/>
      <c r="LWZ8" s="890"/>
      <c r="LXA8" s="890"/>
      <c r="LXB8" s="890"/>
      <c r="LXC8" s="890"/>
      <c r="LXD8" s="890"/>
      <c r="LXE8" s="890"/>
      <c r="LXF8" s="890"/>
      <c r="LXG8" s="890"/>
      <c r="LXH8" s="890"/>
      <c r="LXI8" s="890"/>
      <c r="LXJ8" s="890"/>
      <c r="LXK8" s="890"/>
      <c r="LXL8" s="890"/>
      <c r="LXM8" s="890"/>
      <c r="LXN8" s="890"/>
      <c r="LXO8" s="890"/>
      <c r="LXP8" s="890"/>
      <c r="LXQ8" s="890"/>
      <c r="LXR8" s="890"/>
      <c r="LXS8" s="890"/>
      <c r="LXT8" s="890"/>
      <c r="LXU8" s="890"/>
      <c r="LXV8" s="890"/>
      <c r="LXW8" s="890"/>
      <c r="LXX8" s="890"/>
      <c r="LXY8" s="890"/>
      <c r="LXZ8" s="890"/>
      <c r="LYA8" s="890"/>
      <c r="LYB8" s="890"/>
      <c r="LYC8" s="890"/>
      <c r="LYD8" s="890"/>
      <c r="LYE8" s="890"/>
      <c r="LYF8" s="890"/>
      <c r="LYG8" s="890"/>
      <c r="LYH8" s="890"/>
      <c r="LYI8" s="890"/>
      <c r="LYJ8" s="890"/>
      <c r="LYK8" s="890"/>
      <c r="LYL8" s="890"/>
      <c r="LYM8" s="890"/>
      <c r="LYN8" s="890"/>
      <c r="LYO8" s="890"/>
      <c r="LYP8" s="890"/>
      <c r="LYQ8" s="890"/>
      <c r="LYR8" s="890"/>
      <c r="LYS8" s="890"/>
      <c r="LYT8" s="890"/>
      <c r="LYU8" s="890"/>
      <c r="LYV8" s="890"/>
      <c r="LYW8" s="890"/>
      <c r="LYX8" s="890"/>
      <c r="LYY8" s="890"/>
      <c r="LYZ8" s="890"/>
      <c r="LZA8" s="890"/>
      <c r="LZB8" s="890"/>
      <c r="LZC8" s="890"/>
      <c r="LZD8" s="890"/>
      <c r="LZE8" s="890"/>
      <c r="LZF8" s="890"/>
      <c r="LZG8" s="890"/>
      <c r="LZH8" s="890"/>
      <c r="LZI8" s="890"/>
      <c r="LZJ8" s="890"/>
      <c r="LZK8" s="890"/>
      <c r="LZL8" s="890"/>
      <c r="LZM8" s="890"/>
      <c r="LZN8" s="890"/>
      <c r="LZO8" s="890"/>
      <c r="LZP8" s="890"/>
      <c r="LZQ8" s="890"/>
      <c r="LZR8" s="890"/>
      <c r="LZS8" s="890"/>
      <c r="LZT8" s="890"/>
      <c r="LZU8" s="890"/>
      <c r="LZV8" s="890"/>
      <c r="LZW8" s="890"/>
      <c r="LZX8" s="890"/>
      <c r="LZY8" s="890"/>
      <c r="LZZ8" s="890"/>
      <c r="MAA8" s="890"/>
      <c r="MAB8" s="890"/>
      <c r="MAC8" s="890"/>
      <c r="MAD8" s="890"/>
      <c r="MAE8" s="890"/>
      <c r="MAF8" s="890"/>
      <c r="MAG8" s="890"/>
      <c r="MAH8" s="890"/>
      <c r="MAI8" s="890"/>
      <c r="MAJ8" s="890"/>
      <c r="MAK8" s="890"/>
      <c r="MAL8" s="890"/>
      <c r="MAM8" s="890"/>
      <c r="MAN8" s="890"/>
      <c r="MAO8" s="890"/>
      <c r="MAP8" s="890"/>
      <c r="MAQ8" s="890"/>
      <c r="MAR8" s="890"/>
      <c r="MAS8" s="890"/>
      <c r="MAT8" s="890"/>
      <c r="MAU8" s="890"/>
      <c r="MAV8" s="890"/>
      <c r="MAW8" s="890"/>
      <c r="MAX8" s="890"/>
      <c r="MAY8" s="890"/>
      <c r="MAZ8" s="890"/>
      <c r="MBA8" s="890"/>
      <c r="MBB8" s="890"/>
      <c r="MBC8" s="890"/>
      <c r="MBD8" s="890"/>
      <c r="MBE8" s="890"/>
      <c r="MBF8" s="890"/>
      <c r="MBG8" s="890"/>
      <c r="MBH8" s="890"/>
      <c r="MBI8" s="890"/>
      <c r="MBJ8" s="890"/>
      <c r="MBK8" s="890"/>
      <c r="MBL8" s="890"/>
      <c r="MBM8" s="890"/>
      <c r="MBN8" s="890"/>
      <c r="MBO8" s="890"/>
      <c r="MBP8" s="890"/>
      <c r="MBQ8" s="890"/>
      <c r="MBR8" s="890"/>
      <c r="MBS8" s="890"/>
      <c r="MBT8" s="890"/>
      <c r="MBU8" s="890"/>
      <c r="MBV8" s="890"/>
      <c r="MBW8" s="890"/>
      <c r="MBX8" s="890"/>
      <c r="MBY8" s="890"/>
      <c r="MBZ8" s="890"/>
      <c r="MCA8" s="890"/>
      <c r="MCB8" s="890"/>
      <c r="MCC8" s="890"/>
      <c r="MCD8" s="890"/>
      <c r="MCE8" s="890"/>
      <c r="MCF8" s="890"/>
      <c r="MCG8" s="890"/>
      <c r="MCH8" s="890"/>
      <c r="MCI8" s="890"/>
      <c r="MCJ8" s="890"/>
      <c r="MCK8" s="890"/>
      <c r="MCL8" s="890"/>
      <c r="MCM8" s="890"/>
      <c r="MCN8" s="890"/>
      <c r="MCO8" s="890"/>
      <c r="MCP8" s="890"/>
      <c r="MCQ8" s="890"/>
      <c r="MCR8" s="890"/>
      <c r="MCS8" s="890"/>
      <c r="MCT8" s="890"/>
      <c r="MCU8" s="890"/>
      <c r="MCV8" s="890"/>
      <c r="MCW8" s="890"/>
      <c r="MCX8" s="890"/>
      <c r="MCY8" s="890"/>
      <c r="MCZ8" s="890"/>
      <c r="MDA8" s="890"/>
      <c r="MDB8" s="890"/>
      <c r="MDC8" s="890"/>
      <c r="MDD8" s="890"/>
      <c r="MDE8" s="890"/>
      <c r="MDF8" s="890"/>
      <c r="MDG8" s="890"/>
      <c r="MDH8" s="890"/>
      <c r="MDI8" s="890"/>
      <c r="MDJ8" s="890"/>
      <c r="MDK8" s="890"/>
      <c r="MDL8" s="890"/>
      <c r="MDM8" s="890"/>
      <c r="MDN8" s="890"/>
      <c r="MDO8" s="890"/>
      <c r="MDP8" s="890"/>
      <c r="MDQ8" s="890"/>
      <c r="MDR8" s="890"/>
      <c r="MDS8" s="890"/>
      <c r="MDT8" s="890"/>
      <c r="MDU8" s="890"/>
      <c r="MDV8" s="890"/>
      <c r="MDW8" s="890"/>
      <c r="MDX8" s="890"/>
      <c r="MDY8" s="890"/>
      <c r="MDZ8" s="890"/>
      <c r="MEA8" s="890"/>
      <c r="MEB8" s="890"/>
      <c r="MEC8" s="890"/>
      <c r="MED8" s="890"/>
      <c r="MEE8" s="890"/>
      <c r="MEF8" s="890"/>
      <c r="MEG8" s="890"/>
      <c r="MEH8" s="890"/>
      <c r="MEI8" s="890"/>
      <c r="MEJ8" s="890"/>
      <c r="MEK8" s="890"/>
      <c r="MEL8" s="890"/>
      <c r="MEM8" s="890"/>
      <c r="MEN8" s="890"/>
      <c r="MEO8" s="890"/>
      <c r="MEP8" s="890"/>
      <c r="MEQ8" s="890"/>
      <c r="MER8" s="890"/>
      <c r="MES8" s="890"/>
      <c r="MET8" s="890"/>
      <c r="MEU8" s="890"/>
      <c r="MEV8" s="890"/>
      <c r="MEW8" s="890"/>
      <c r="MEX8" s="890"/>
      <c r="MEY8" s="890"/>
      <c r="MEZ8" s="890"/>
      <c r="MFA8" s="890"/>
      <c r="MFB8" s="890"/>
      <c r="MFC8" s="890"/>
      <c r="MFD8" s="890"/>
      <c r="MFE8" s="890"/>
      <c r="MFF8" s="890"/>
      <c r="MFG8" s="890"/>
      <c r="MFH8" s="890"/>
      <c r="MFI8" s="890"/>
      <c r="MFJ8" s="890"/>
      <c r="MFK8" s="890"/>
      <c r="MFL8" s="890"/>
      <c r="MFM8" s="890"/>
      <c r="MFN8" s="890"/>
      <c r="MFO8" s="890"/>
      <c r="MFP8" s="890"/>
      <c r="MFQ8" s="890"/>
      <c r="MFR8" s="890"/>
      <c r="MFS8" s="890"/>
      <c r="MFT8" s="890"/>
      <c r="MFU8" s="890"/>
      <c r="MFV8" s="890"/>
      <c r="MFW8" s="890"/>
      <c r="MFX8" s="890"/>
      <c r="MFY8" s="890"/>
      <c r="MFZ8" s="890"/>
      <c r="MGA8" s="890"/>
      <c r="MGB8" s="890"/>
      <c r="MGC8" s="890"/>
      <c r="MGD8" s="890"/>
      <c r="MGE8" s="890"/>
      <c r="MGF8" s="890"/>
      <c r="MGG8" s="890"/>
      <c r="MGH8" s="890"/>
      <c r="MGI8" s="890"/>
      <c r="MGJ8" s="890"/>
      <c r="MGK8" s="890"/>
      <c r="MGL8" s="890"/>
      <c r="MGM8" s="890"/>
      <c r="MGN8" s="890"/>
      <c r="MGO8" s="890"/>
      <c r="MGP8" s="890"/>
      <c r="MGQ8" s="890"/>
      <c r="MGR8" s="890"/>
      <c r="MGS8" s="890"/>
      <c r="MGT8" s="890"/>
      <c r="MGU8" s="890"/>
      <c r="MGV8" s="890"/>
      <c r="MGW8" s="890"/>
      <c r="MGX8" s="890"/>
      <c r="MGY8" s="890"/>
      <c r="MGZ8" s="890"/>
      <c r="MHA8" s="890"/>
      <c r="MHB8" s="890"/>
      <c r="MHC8" s="890"/>
      <c r="MHD8" s="890"/>
      <c r="MHE8" s="890"/>
      <c r="MHF8" s="890"/>
      <c r="MHG8" s="890"/>
      <c r="MHH8" s="890"/>
      <c r="MHI8" s="890"/>
      <c r="MHJ8" s="890"/>
      <c r="MHK8" s="890"/>
      <c r="MHL8" s="890"/>
      <c r="MHM8" s="890"/>
      <c r="MHN8" s="890"/>
      <c r="MHO8" s="890"/>
      <c r="MHP8" s="890"/>
      <c r="MHQ8" s="890"/>
      <c r="MHR8" s="890"/>
      <c r="MHS8" s="890"/>
      <c r="MHT8" s="890"/>
      <c r="MHU8" s="890"/>
      <c r="MHV8" s="890"/>
      <c r="MHW8" s="890"/>
      <c r="MHX8" s="890"/>
      <c r="MHY8" s="890"/>
      <c r="MHZ8" s="890"/>
      <c r="MIA8" s="890"/>
      <c r="MIB8" s="890"/>
      <c r="MIC8" s="890"/>
      <c r="MID8" s="890"/>
      <c r="MIE8" s="890"/>
      <c r="MIF8" s="890"/>
      <c r="MIG8" s="890"/>
      <c r="MIH8" s="890"/>
      <c r="MII8" s="890"/>
      <c r="MIJ8" s="890"/>
      <c r="MIK8" s="890"/>
      <c r="MIL8" s="890"/>
      <c r="MIM8" s="890"/>
      <c r="MIN8" s="890"/>
      <c r="MIO8" s="890"/>
      <c r="MIP8" s="890"/>
      <c r="MIQ8" s="890"/>
      <c r="MIR8" s="890"/>
      <c r="MIS8" s="890"/>
      <c r="MIT8" s="890"/>
      <c r="MIU8" s="890"/>
      <c r="MIV8" s="890"/>
      <c r="MIW8" s="890"/>
      <c r="MIX8" s="890"/>
      <c r="MIY8" s="890"/>
      <c r="MIZ8" s="890"/>
      <c r="MJA8" s="890"/>
      <c r="MJB8" s="890"/>
      <c r="MJC8" s="890"/>
      <c r="MJD8" s="890"/>
      <c r="MJE8" s="890"/>
      <c r="MJF8" s="890"/>
      <c r="MJG8" s="890"/>
      <c r="MJH8" s="890"/>
      <c r="MJI8" s="890"/>
      <c r="MJJ8" s="890"/>
      <c r="MJK8" s="890"/>
      <c r="MJL8" s="890"/>
      <c r="MJM8" s="890"/>
      <c r="MJN8" s="890"/>
      <c r="MJO8" s="890"/>
      <c r="MJP8" s="890"/>
      <c r="MJQ8" s="890"/>
      <c r="MJR8" s="890"/>
      <c r="MJS8" s="890"/>
      <c r="MJT8" s="890"/>
      <c r="MJU8" s="890"/>
      <c r="MJV8" s="890"/>
      <c r="MJW8" s="890"/>
      <c r="MJX8" s="890"/>
      <c r="MJY8" s="890"/>
      <c r="MJZ8" s="890"/>
      <c r="MKA8" s="890"/>
      <c r="MKB8" s="890"/>
      <c r="MKC8" s="890"/>
      <c r="MKD8" s="890"/>
      <c r="MKE8" s="890"/>
      <c r="MKF8" s="890"/>
      <c r="MKG8" s="890"/>
      <c r="MKH8" s="890"/>
      <c r="MKI8" s="890"/>
      <c r="MKJ8" s="890"/>
      <c r="MKK8" s="890"/>
      <c r="MKL8" s="890"/>
      <c r="MKM8" s="890"/>
      <c r="MKN8" s="890"/>
      <c r="MKO8" s="890"/>
      <c r="MKP8" s="890"/>
      <c r="MKQ8" s="890"/>
      <c r="MKR8" s="890"/>
      <c r="MKS8" s="890"/>
      <c r="MKT8" s="890"/>
      <c r="MKU8" s="890"/>
      <c r="MKV8" s="890"/>
      <c r="MKW8" s="890"/>
      <c r="MKX8" s="890"/>
      <c r="MKY8" s="890"/>
      <c r="MKZ8" s="890"/>
      <c r="MLA8" s="890"/>
      <c r="MLB8" s="890"/>
      <c r="MLC8" s="890"/>
      <c r="MLD8" s="890"/>
      <c r="MLE8" s="890"/>
      <c r="MLF8" s="890"/>
      <c r="MLG8" s="890"/>
      <c r="MLH8" s="890"/>
      <c r="MLI8" s="890"/>
      <c r="MLJ8" s="890"/>
      <c r="MLK8" s="890"/>
      <c r="MLL8" s="890"/>
      <c r="MLM8" s="890"/>
      <c r="MLN8" s="890"/>
      <c r="MLO8" s="890"/>
      <c r="MLP8" s="890"/>
      <c r="MLQ8" s="890"/>
      <c r="MLR8" s="890"/>
      <c r="MLS8" s="890"/>
      <c r="MLT8" s="890"/>
      <c r="MLU8" s="890"/>
      <c r="MLV8" s="890"/>
      <c r="MLW8" s="890"/>
      <c r="MLX8" s="890"/>
      <c r="MLY8" s="890"/>
      <c r="MLZ8" s="890"/>
      <c r="MMA8" s="890"/>
      <c r="MMB8" s="890"/>
      <c r="MMC8" s="890"/>
      <c r="MMD8" s="890"/>
      <c r="MME8" s="890"/>
      <c r="MMF8" s="890"/>
      <c r="MMG8" s="890"/>
      <c r="MMH8" s="890"/>
      <c r="MMI8" s="890"/>
      <c r="MMJ8" s="890"/>
      <c r="MMK8" s="890"/>
      <c r="MML8" s="890"/>
      <c r="MMM8" s="890"/>
      <c r="MMN8" s="890"/>
      <c r="MMO8" s="890"/>
      <c r="MMP8" s="890"/>
      <c r="MMQ8" s="890"/>
      <c r="MMR8" s="890"/>
      <c r="MMS8" s="890"/>
      <c r="MMT8" s="890"/>
      <c r="MMU8" s="890"/>
      <c r="MMV8" s="890"/>
      <c r="MMW8" s="890"/>
      <c r="MMX8" s="890"/>
      <c r="MMY8" s="890"/>
      <c r="MMZ8" s="890"/>
      <c r="MNA8" s="890"/>
      <c r="MNB8" s="890"/>
      <c r="MNC8" s="890"/>
      <c r="MND8" s="890"/>
      <c r="MNE8" s="890"/>
      <c r="MNF8" s="890"/>
      <c r="MNG8" s="890"/>
      <c r="MNH8" s="890"/>
      <c r="MNI8" s="890"/>
      <c r="MNJ8" s="890"/>
      <c r="MNK8" s="890"/>
      <c r="MNL8" s="890"/>
      <c r="MNM8" s="890"/>
      <c r="MNN8" s="890"/>
      <c r="MNO8" s="890"/>
      <c r="MNP8" s="890"/>
      <c r="MNQ8" s="890"/>
      <c r="MNR8" s="890"/>
      <c r="MNS8" s="890"/>
      <c r="MNT8" s="890"/>
      <c r="MNU8" s="890"/>
      <c r="MNV8" s="890"/>
      <c r="MNW8" s="890"/>
      <c r="MNX8" s="890"/>
      <c r="MNY8" s="890"/>
      <c r="MNZ8" s="890"/>
      <c r="MOA8" s="890"/>
      <c r="MOB8" s="890"/>
      <c r="MOC8" s="890"/>
      <c r="MOD8" s="890"/>
      <c r="MOE8" s="890"/>
      <c r="MOF8" s="890"/>
      <c r="MOG8" s="890"/>
      <c r="MOH8" s="890"/>
      <c r="MOI8" s="890"/>
      <c r="MOJ8" s="890"/>
      <c r="MOK8" s="890"/>
      <c r="MOL8" s="890"/>
      <c r="MOM8" s="890"/>
      <c r="MON8" s="890"/>
      <c r="MOO8" s="890"/>
      <c r="MOP8" s="890"/>
      <c r="MOQ8" s="890"/>
      <c r="MOR8" s="890"/>
      <c r="MOS8" s="890"/>
      <c r="MOT8" s="890"/>
      <c r="MOU8" s="890"/>
      <c r="MOV8" s="890"/>
      <c r="MOW8" s="890"/>
      <c r="MOX8" s="890"/>
      <c r="MOY8" s="890"/>
      <c r="MOZ8" s="890"/>
      <c r="MPA8" s="890"/>
      <c r="MPB8" s="890"/>
      <c r="MPC8" s="890"/>
      <c r="MPD8" s="890"/>
      <c r="MPE8" s="890"/>
      <c r="MPF8" s="890"/>
      <c r="MPG8" s="890"/>
      <c r="MPH8" s="890"/>
      <c r="MPI8" s="890"/>
      <c r="MPJ8" s="890"/>
      <c r="MPK8" s="890"/>
      <c r="MPL8" s="890"/>
      <c r="MPM8" s="890"/>
      <c r="MPN8" s="890"/>
      <c r="MPO8" s="890"/>
      <c r="MPP8" s="890"/>
      <c r="MPQ8" s="890"/>
      <c r="MPR8" s="890"/>
      <c r="MPS8" s="890"/>
      <c r="MPT8" s="890"/>
      <c r="MPU8" s="890"/>
      <c r="MPV8" s="890"/>
      <c r="MPW8" s="890"/>
      <c r="MPX8" s="890"/>
      <c r="MPY8" s="890"/>
      <c r="MPZ8" s="890"/>
      <c r="MQA8" s="890"/>
      <c r="MQB8" s="890"/>
      <c r="MQC8" s="890"/>
      <c r="MQD8" s="890"/>
      <c r="MQE8" s="890"/>
      <c r="MQF8" s="890"/>
      <c r="MQG8" s="890"/>
      <c r="MQH8" s="890"/>
      <c r="MQI8" s="890"/>
      <c r="MQJ8" s="890"/>
      <c r="MQK8" s="890"/>
      <c r="MQL8" s="890"/>
      <c r="MQM8" s="890"/>
      <c r="MQN8" s="890"/>
      <c r="MQO8" s="890"/>
      <c r="MQP8" s="890"/>
      <c r="MQQ8" s="890"/>
      <c r="MQR8" s="890"/>
      <c r="MQS8" s="890"/>
      <c r="MQT8" s="890"/>
      <c r="MQU8" s="890"/>
      <c r="MQV8" s="890"/>
      <c r="MQW8" s="890"/>
      <c r="MQX8" s="890"/>
      <c r="MQY8" s="890"/>
      <c r="MQZ8" s="890"/>
      <c r="MRA8" s="890"/>
      <c r="MRB8" s="890"/>
      <c r="MRC8" s="890"/>
      <c r="MRD8" s="890"/>
      <c r="MRE8" s="890"/>
      <c r="MRF8" s="890"/>
      <c r="MRG8" s="890"/>
      <c r="MRH8" s="890"/>
      <c r="MRI8" s="890"/>
      <c r="MRJ8" s="890"/>
      <c r="MRK8" s="890"/>
      <c r="MRL8" s="890"/>
      <c r="MRM8" s="890"/>
      <c r="MRN8" s="890"/>
      <c r="MRO8" s="890"/>
      <c r="MRP8" s="890"/>
      <c r="MRQ8" s="890"/>
      <c r="MRR8" s="890"/>
      <c r="MRS8" s="890"/>
      <c r="MRT8" s="890"/>
      <c r="MRU8" s="890"/>
      <c r="MRV8" s="890"/>
      <c r="MRW8" s="890"/>
      <c r="MRX8" s="890"/>
      <c r="MRY8" s="890"/>
      <c r="MRZ8" s="890"/>
      <c r="MSA8" s="890"/>
      <c r="MSB8" s="890"/>
      <c r="MSC8" s="890"/>
      <c r="MSD8" s="890"/>
      <c r="MSE8" s="890"/>
      <c r="MSF8" s="890"/>
      <c r="MSG8" s="890"/>
      <c r="MSH8" s="890"/>
      <c r="MSI8" s="890"/>
      <c r="MSJ8" s="890"/>
      <c r="MSK8" s="890"/>
      <c r="MSL8" s="890"/>
      <c r="MSM8" s="890"/>
      <c r="MSN8" s="890"/>
      <c r="MSO8" s="890"/>
      <c r="MSP8" s="890"/>
      <c r="MSQ8" s="890"/>
      <c r="MSR8" s="890"/>
      <c r="MSS8" s="890"/>
      <c r="MST8" s="890"/>
      <c r="MSU8" s="890"/>
      <c r="MSV8" s="890"/>
      <c r="MSW8" s="890"/>
      <c r="MSX8" s="890"/>
      <c r="MSY8" s="890"/>
      <c r="MSZ8" s="890"/>
      <c r="MTA8" s="890"/>
      <c r="MTB8" s="890"/>
      <c r="MTC8" s="890"/>
      <c r="MTD8" s="890"/>
      <c r="MTE8" s="890"/>
      <c r="MTF8" s="890"/>
      <c r="MTG8" s="890"/>
      <c r="MTH8" s="890"/>
      <c r="MTI8" s="890"/>
      <c r="MTJ8" s="890"/>
      <c r="MTK8" s="890"/>
      <c r="MTL8" s="890"/>
      <c r="MTM8" s="890"/>
      <c r="MTN8" s="890"/>
      <c r="MTO8" s="890"/>
      <c r="MTP8" s="890"/>
      <c r="MTQ8" s="890"/>
      <c r="MTR8" s="890"/>
      <c r="MTS8" s="890"/>
      <c r="MTT8" s="890"/>
      <c r="MTU8" s="890"/>
      <c r="MTV8" s="890"/>
      <c r="MTW8" s="890"/>
      <c r="MTX8" s="890"/>
      <c r="MTY8" s="890"/>
      <c r="MTZ8" s="890"/>
      <c r="MUA8" s="890"/>
      <c r="MUB8" s="890"/>
      <c r="MUC8" s="890"/>
      <c r="MUD8" s="890"/>
      <c r="MUE8" s="890"/>
      <c r="MUF8" s="890"/>
      <c r="MUG8" s="890"/>
      <c r="MUH8" s="890"/>
      <c r="MUI8" s="890"/>
      <c r="MUJ8" s="890"/>
      <c r="MUK8" s="890"/>
      <c r="MUL8" s="890"/>
      <c r="MUM8" s="890"/>
      <c r="MUN8" s="890"/>
      <c r="MUO8" s="890"/>
      <c r="MUP8" s="890"/>
      <c r="MUQ8" s="890"/>
      <c r="MUR8" s="890"/>
      <c r="MUS8" s="890"/>
      <c r="MUT8" s="890"/>
      <c r="MUU8" s="890"/>
      <c r="MUV8" s="890"/>
      <c r="MUW8" s="890"/>
      <c r="MUX8" s="890"/>
      <c r="MUY8" s="890"/>
      <c r="MUZ8" s="890"/>
      <c r="MVA8" s="890"/>
      <c r="MVB8" s="890"/>
      <c r="MVC8" s="890"/>
      <c r="MVD8" s="890"/>
      <c r="MVE8" s="890"/>
      <c r="MVF8" s="890"/>
      <c r="MVG8" s="890"/>
      <c r="MVH8" s="890"/>
      <c r="MVI8" s="890"/>
      <c r="MVJ8" s="890"/>
      <c r="MVK8" s="890"/>
      <c r="MVL8" s="890"/>
      <c r="MVM8" s="890"/>
      <c r="MVN8" s="890"/>
      <c r="MVO8" s="890"/>
      <c r="MVP8" s="890"/>
      <c r="MVQ8" s="890"/>
      <c r="MVR8" s="890"/>
      <c r="MVS8" s="890"/>
      <c r="MVT8" s="890"/>
      <c r="MVU8" s="890"/>
      <c r="MVV8" s="890"/>
      <c r="MVW8" s="890"/>
      <c r="MVX8" s="890"/>
      <c r="MVY8" s="890"/>
      <c r="MVZ8" s="890"/>
      <c r="MWA8" s="890"/>
      <c r="MWB8" s="890"/>
      <c r="MWC8" s="890"/>
      <c r="MWD8" s="890"/>
      <c r="MWE8" s="890"/>
      <c r="MWF8" s="890"/>
      <c r="MWG8" s="890"/>
      <c r="MWH8" s="890"/>
      <c r="MWI8" s="890"/>
      <c r="MWJ8" s="890"/>
      <c r="MWK8" s="890"/>
      <c r="MWL8" s="890"/>
      <c r="MWM8" s="890"/>
      <c r="MWN8" s="890"/>
      <c r="MWO8" s="890"/>
      <c r="MWP8" s="890"/>
      <c r="MWQ8" s="890"/>
      <c r="MWR8" s="890"/>
      <c r="MWS8" s="890"/>
      <c r="MWT8" s="890"/>
      <c r="MWU8" s="890"/>
      <c r="MWV8" s="890"/>
      <c r="MWW8" s="890"/>
      <c r="MWX8" s="890"/>
      <c r="MWY8" s="890"/>
      <c r="MWZ8" s="890"/>
      <c r="MXA8" s="890"/>
      <c r="MXB8" s="890"/>
      <c r="MXC8" s="890"/>
      <c r="MXD8" s="890"/>
      <c r="MXE8" s="890"/>
      <c r="MXF8" s="890"/>
      <c r="MXG8" s="890"/>
      <c r="MXH8" s="890"/>
      <c r="MXI8" s="890"/>
      <c r="MXJ8" s="890"/>
      <c r="MXK8" s="890"/>
      <c r="MXL8" s="890"/>
      <c r="MXM8" s="890"/>
      <c r="MXN8" s="890"/>
      <c r="MXO8" s="890"/>
      <c r="MXP8" s="890"/>
      <c r="MXQ8" s="890"/>
      <c r="MXR8" s="890"/>
      <c r="MXS8" s="890"/>
      <c r="MXT8" s="890"/>
      <c r="MXU8" s="890"/>
      <c r="MXV8" s="890"/>
      <c r="MXW8" s="890"/>
      <c r="MXX8" s="890"/>
      <c r="MXY8" s="890"/>
      <c r="MXZ8" s="890"/>
      <c r="MYA8" s="890"/>
      <c r="MYB8" s="890"/>
      <c r="MYC8" s="890"/>
      <c r="MYD8" s="890"/>
      <c r="MYE8" s="890"/>
      <c r="MYF8" s="890"/>
      <c r="MYG8" s="890"/>
      <c r="MYH8" s="890"/>
      <c r="MYI8" s="890"/>
      <c r="MYJ8" s="890"/>
      <c r="MYK8" s="890"/>
      <c r="MYL8" s="890"/>
      <c r="MYM8" s="890"/>
      <c r="MYN8" s="890"/>
      <c r="MYO8" s="890"/>
      <c r="MYP8" s="890"/>
      <c r="MYQ8" s="890"/>
      <c r="MYR8" s="890"/>
      <c r="MYS8" s="890"/>
      <c r="MYT8" s="890"/>
      <c r="MYU8" s="890"/>
      <c r="MYV8" s="890"/>
      <c r="MYW8" s="890"/>
      <c r="MYX8" s="890"/>
      <c r="MYY8" s="890"/>
      <c r="MYZ8" s="890"/>
      <c r="MZA8" s="890"/>
      <c r="MZB8" s="890"/>
      <c r="MZC8" s="890"/>
      <c r="MZD8" s="890"/>
      <c r="MZE8" s="890"/>
      <c r="MZF8" s="890"/>
      <c r="MZG8" s="890"/>
      <c r="MZH8" s="890"/>
      <c r="MZI8" s="890"/>
      <c r="MZJ8" s="890"/>
      <c r="MZK8" s="890"/>
      <c r="MZL8" s="890"/>
      <c r="MZM8" s="890"/>
      <c r="MZN8" s="890"/>
      <c r="MZO8" s="890"/>
      <c r="MZP8" s="890"/>
      <c r="MZQ8" s="890"/>
      <c r="MZR8" s="890"/>
      <c r="MZS8" s="890"/>
      <c r="MZT8" s="890"/>
      <c r="MZU8" s="890"/>
      <c r="MZV8" s="890"/>
      <c r="MZW8" s="890"/>
      <c r="MZX8" s="890"/>
      <c r="MZY8" s="890"/>
      <c r="MZZ8" s="890"/>
      <c r="NAA8" s="890"/>
      <c r="NAB8" s="890"/>
      <c r="NAC8" s="890"/>
      <c r="NAD8" s="890"/>
      <c r="NAE8" s="890"/>
      <c r="NAF8" s="890"/>
      <c r="NAG8" s="890"/>
      <c r="NAH8" s="890"/>
      <c r="NAI8" s="890"/>
      <c r="NAJ8" s="890"/>
      <c r="NAK8" s="890"/>
      <c r="NAL8" s="890"/>
      <c r="NAM8" s="890"/>
      <c r="NAN8" s="890"/>
      <c r="NAO8" s="890"/>
      <c r="NAP8" s="890"/>
      <c r="NAQ8" s="890"/>
      <c r="NAR8" s="890"/>
      <c r="NAS8" s="890"/>
      <c r="NAT8" s="890"/>
      <c r="NAU8" s="890"/>
      <c r="NAV8" s="890"/>
      <c r="NAW8" s="890"/>
      <c r="NAX8" s="890"/>
      <c r="NAY8" s="890"/>
      <c r="NAZ8" s="890"/>
      <c r="NBA8" s="890"/>
      <c r="NBB8" s="890"/>
      <c r="NBC8" s="890"/>
      <c r="NBD8" s="890"/>
      <c r="NBE8" s="890"/>
      <c r="NBF8" s="890"/>
      <c r="NBG8" s="890"/>
      <c r="NBH8" s="890"/>
      <c r="NBI8" s="890"/>
      <c r="NBJ8" s="890"/>
      <c r="NBK8" s="890"/>
      <c r="NBL8" s="890"/>
      <c r="NBM8" s="890"/>
      <c r="NBN8" s="890"/>
      <c r="NBO8" s="890"/>
      <c r="NBP8" s="890"/>
      <c r="NBQ8" s="890"/>
      <c r="NBR8" s="890"/>
      <c r="NBS8" s="890"/>
      <c r="NBT8" s="890"/>
      <c r="NBU8" s="890"/>
      <c r="NBV8" s="890"/>
      <c r="NBW8" s="890"/>
      <c r="NBX8" s="890"/>
      <c r="NBY8" s="890"/>
      <c r="NBZ8" s="890"/>
      <c r="NCA8" s="890"/>
      <c r="NCB8" s="890"/>
      <c r="NCC8" s="890"/>
      <c r="NCD8" s="890"/>
      <c r="NCE8" s="890"/>
      <c r="NCF8" s="890"/>
      <c r="NCG8" s="890"/>
      <c r="NCH8" s="890"/>
      <c r="NCI8" s="890"/>
      <c r="NCJ8" s="890"/>
      <c r="NCK8" s="890"/>
      <c r="NCL8" s="890"/>
      <c r="NCM8" s="890"/>
      <c r="NCN8" s="890"/>
      <c r="NCO8" s="890"/>
      <c r="NCP8" s="890"/>
      <c r="NCQ8" s="890"/>
      <c r="NCR8" s="890"/>
      <c r="NCS8" s="890"/>
      <c r="NCT8" s="890"/>
      <c r="NCU8" s="890"/>
      <c r="NCV8" s="890"/>
      <c r="NCW8" s="890"/>
      <c r="NCX8" s="890"/>
      <c r="NCY8" s="890"/>
      <c r="NCZ8" s="890"/>
      <c r="NDA8" s="890"/>
      <c r="NDB8" s="890"/>
      <c r="NDC8" s="890"/>
      <c r="NDD8" s="890"/>
      <c r="NDE8" s="890"/>
      <c r="NDF8" s="890"/>
      <c r="NDG8" s="890"/>
      <c r="NDH8" s="890"/>
      <c r="NDI8" s="890"/>
      <c r="NDJ8" s="890"/>
      <c r="NDK8" s="890"/>
      <c r="NDL8" s="890"/>
      <c r="NDM8" s="890"/>
      <c r="NDN8" s="890"/>
      <c r="NDO8" s="890"/>
      <c r="NDP8" s="890"/>
      <c r="NDQ8" s="890"/>
      <c r="NDR8" s="890"/>
      <c r="NDS8" s="890"/>
      <c r="NDT8" s="890"/>
      <c r="NDU8" s="890"/>
      <c r="NDV8" s="890"/>
      <c r="NDW8" s="890"/>
      <c r="NDX8" s="890"/>
      <c r="NDY8" s="890"/>
      <c r="NDZ8" s="890"/>
      <c r="NEA8" s="890"/>
      <c r="NEB8" s="890"/>
      <c r="NEC8" s="890"/>
      <c r="NED8" s="890"/>
      <c r="NEE8" s="890"/>
      <c r="NEF8" s="890"/>
      <c r="NEG8" s="890"/>
      <c r="NEH8" s="890"/>
      <c r="NEI8" s="890"/>
      <c r="NEJ8" s="890"/>
      <c r="NEK8" s="890"/>
      <c r="NEL8" s="890"/>
      <c r="NEM8" s="890"/>
      <c r="NEN8" s="890"/>
      <c r="NEO8" s="890"/>
      <c r="NEP8" s="890"/>
      <c r="NEQ8" s="890"/>
      <c r="NER8" s="890"/>
      <c r="NES8" s="890"/>
      <c r="NET8" s="890"/>
      <c r="NEU8" s="890"/>
      <c r="NEV8" s="890"/>
      <c r="NEW8" s="890"/>
      <c r="NEX8" s="890"/>
      <c r="NEY8" s="890"/>
      <c r="NEZ8" s="890"/>
      <c r="NFA8" s="890"/>
      <c r="NFB8" s="890"/>
      <c r="NFC8" s="890"/>
      <c r="NFD8" s="890"/>
      <c r="NFE8" s="890"/>
      <c r="NFF8" s="890"/>
      <c r="NFG8" s="890"/>
      <c r="NFH8" s="890"/>
      <c r="NFI8" s="890"/>
      <c r="NFJ8" s="890"/>
      <c r="NFK8" s="890"/>
      <c r="NFL8" s="890"/>
      <c r="NFM8" s="890"/>
      <c r="NFN8" s="890"/>
      <c r="NFO8" s="890"/>
      <c r="NFP8" s="890"/>
      <c r="NFQ8" s="890"/>
      <c r="NFR8" s="890"/>
      <c r="NFS8" s="890"/>
      <c r="NFT8" s="890"/>
      <c r="NFU8" s="890"/>
      <c r="NFV8" s="890"/>
      <c r="NFW8" s="890"/>
      <c r="NFX8" s="890"/>
      <c r="NFY8" s="890"/>
      <c r="NFZ8" s="890"/>
      <c r="NGA8" s="890"/>
      <c r="NGB8" s="890"/>
      <c r="NGC8" s="890"/>
      <c r="NGD8" s="890"/>
      <c r="NGE8" s="890"/>
      <c r="NGF8" s="890"/>
      <c r="NGG8" s="890"/>
      <c r="NGH8" s="890"/>
      <c r="NGI8" s="890"/>
      <c r="NGJ8" s="890"/>
      <c r="NGK8" s="890"/>
      <c r="NGL8" s="890"/>
      <c r="NGM8" s="890"/>
      <c r="NGN8" s="890"/>
      <c r="NGO8" s="890"/>
      <c r="NGP8" s="890"/>
      <c r="NGQ8" s="890"/>
      <c r="NGR8" s="890"/>
      <c r="NGS8" s="890"/>
      <c r="NGT8" s="890"/>
      <c r="NGU8" s="890"/>
      <c r="NGV8" s="890"/>
      <c r="NGW8" s="890"/>
      <c r="NGX8" s="890"/>
      <c r="NGY8" s="890"/>
      <c r="NGZ8" s="890"/>
      <c r="NHA8" s="890"/>
      <c r="NHB8" s="890"/>
      <c r="NHC8" s="890"/>
      <c r="NHD8" s="890"/>
      <c r="NHE8" s="890"/>
      <c r="NHF8" s="890"/>
      <c r="NHG8" s="890"/>
      <c r="NHH8" s="890"/>
      <c r="NHI8" s="890"/>
      <c r="NHJ8" s="890"/>
      <c r="NHK8" s="890"/>
      <c r="NHL8" s="890"/>
      <c r="NHM8" s="890"/>
      <c r="NHN8" s="890"/>
      <c r="NHO8" s="890"/>
      <c r="NHP8" s="890"/>
      <c r="NHQ8" s="890"/>
      <c r="NHR8" s="890"/>
      <c r="NHS8" s="890"/>
      <c r="NHT8" s="890"/>
      <c r="NHU8" s="890"/>
      <c r="NHV8" s="890"/>
      <c r="NHW8" s="890"/>
      <c r="NHX8" s="890"/>
      <c r="NHY8" s="890"/>
      <c r="NHZ8" s="890"/>
      <c r="NIA8" s="890"/>
      <c r="NIB8" s="890"/>
      <c r="NIC8" s="890"/>
      <c r="NID8" s="890"/>
      <c r="NIE8" s="890"/>
      <c r="NIF8" s="890"/>
      <c r="NIG8" s="890"/>
      <c r="NIH8" s="890"/>
      <c r="NII8" s="890"/>
      <c r="NIJ8" s="890"/>
      <c r="NIK8" s="890"/>
      <c r="NIL8" s="890"/>
      <c r="NIM8" s="890"/>
      <c r="NIN8" s="890"/>
      <c r="NIO8" s="890"/>
      <c r="NIP8" s="890"/>
      <c r="NIQ8" s="890"/>
      <c r="NIR8" s="890"/>
      <c r="NIS8" s="890"/>
      <c r="NIT8" s="890"/>
      <c r="NIU8" s="890"/>
      <c r="NIV8" s="890"/>
      <c r="NIW8" s="890"/>
      <c r="NIX8" s="890"/>
      <c r="NIY8" s="890"/>
      <c r="NIZ8" s="890"/>
      <c r="NJA8" s="890"/>
      <c r="NJB8" s="890"/>
      <c r="NJC8" s="890"/>
      <c r="NJD8" s="890"/>
      <c r="NJE8" s="890"/>
      <c r="NJF8" s="890"/>
      <c r="NJG8" s="890"/>
      <c r="NJH8" s="890"/>
      <c r="NJI8" s="890"/>
      <c r="NJJ8" s="890"/>
      <c r="NJK8" s="890"/>
      <c r="NJL8" s="890"/>
      <c r="NJM8" s="890"/>
      <c r="NJN8" s="890"/>
      <c r="NJO8" s="890"/>
      <c r="NJP8" s="890"/>
      <c r="NJQ8" s="890"/>
      <c r="NJR8" s="890"/>
      <c r="NJS8" s="890"/>
      <c r="NJT8" s="890"/>
      <c r="NJU8" s="890"/>
      <c r="NJV8" s="890"/>
      <c r="NJW8" s="890"/>
      <c r="NJX8" s="890"/>
      <c r="NJY8" s="890"/>
      <c r="NJZ8" s="890"/>
      <c r="NKA8" s="890"/>
      <c r="NKB8" s="890"/>
      <c r="NKC8" s="890"/>
      <c r="NKD8" s="890"/>
      <c r="NKE8" s="890"/>
      <c r="NKF8" s="890"/>
      <c r="NKG8" s="890"/>
      <c r="NKH8" s="890"/>
      <c r="NKI8" s="890"/>
      <c r="NKJ8" s="890"/>
      <c r="NKK8" s="890"/>
      <c r="NKL8" s="890"/>
      <c r="NKM8" s="890"/>
      <c r="NKN8" s="890"/>
      <c r="NKO8" s="890"/>
      <c r="NKP8" s="890"/>
      <c r="NKQ8" s="890"/>
      <c r="NKR8" s="890"/>
      <c r="NKS8" s="890"/>
      <c r="NKT8" s="890"/>
      <c r="NKU8" s="890"/>
      <c r="NKV8" s="890"/>
      <c r="NKW8" s="890"/>
      <c r="NKX8" s="890"/>
      <c r="NKY8" s="890"/>
      <c r="NKZ8" s="890"/>
      <c r="NLA8" s="890"/>
      <c r="NLB8" s="890"/>
      <c r="NLC8" s="890"/>
      <c r="NLD8" s="890"/>
      <c r="NLE8" s="890"/>
      <c r="NLF8" s="890"/>
      <c r="NLG8" s="890"/>
      <c r="NLH8" s="890"/>
      <c r="NLI8" s="890"/>
      <c r="NLJ8" s="890"/>
      <c r="NLK8" s="890"/>
      <c r="NLL8" s="890"/>
      <c r="NLM8" s="890"/>
      <c r="NLN8" s="890"/>
      <c r="NLO8" s="890"/>
      <c r="NLP8" s="890"/>
      <c r="NLQ8" s="890"/>
      <c r="NLR8" s="890"/>
      <c r="NLS8" s="890"/>
      <c r="NLT8" s="890"/>
      <c r="NLU8" s="890"/>
      <c r="NLV8" s="890"/>
      <c r="NLW8" s="890"/>
      <c r="NLX8" s="890"/>
      <c r="NLY8" s="890"/>
      <c r="NLZ8" s="890"/>
      <c r="NMA8" s="890"/>
      <c r="NMB8" s="890"/>
      <c r="NMC8" s="890"/>
      <c r="NMD8" s="890"/>
      <c r="NME8" s="890"/>
      <c r="NMF8" s="890"/>
      <c r="NMG8" s="890"/>
      <c r="NMH8" s="890"/>
      <c r="NMI8" s="890"/>
      <c r="NMJ8" s="890"/>
      <c r="NMK8" s="890"/>
      <c r="NML8" s="890"/>
      <c r="NMM8" s="890"/>
      <c r="NMN8" s="890"/>
      <c r="NMO8" s="890"/>
      <c r="NMP8" s="890"/>
      <c r="NMQ8" s="890"/>
      <c r="NMR8" s="890"/>
      <c r="NMS8" s="890"/>
      <c r="NMT8" s="890"/>
      <c r="NMU8" s="890"/>
      <c r="NMV8" s="890"/>
      <c r="NMW8" s="890"/>
      <c r="NMX8" s="890"/>
      <c r="NMY8" s="890"/>
      <c r="NMZ8" s="890"/>
      <c r="NNA8" s="890"/>
      <c r="NNB8" s="890"/>
      <c r="NNC8" s="890"/>
      <c r="NND8" s="890"/>
      <c r="NNE8" s="890"/>
      <c r="NNF8" s="890"/>
      <c r="NNG8" s="890"/>
      <c r="NNH8" s="890"/>
      <c r="NNI8" s="890"/>
      <c r="NNJ8" s="890"/>
      <c r="NNK8" s="890"/>
      <c r="NNL8" s="890"/>
      <c r="NNM8" s="890"/>
      <c r="NNN8" s="890"/>
      <c r="NNO8" s="890"/>
      <c r="NNP8" s="890"/>
      <c r="NNQ8" s="890"/>
      <c r="NNR8" s="890"/>
      <c r="NNS8" s="890"/>
      <c r="NNT8" s="890"/>
      <c r="NNU8" s="890"/>
      <c r="NNV8" s="890"/>
      <c r="NNW8" s="890"/>
      <c r="NNX8" s="890"/>
      <c r="NNY8" s="890"/>
      <c r="NNZ8" s="890"/>
      <c r="NOA8" s="890"/>
      <c r="NOB8" s="890"/>
      <c r="NOC8" s="890"/>
      <c r="NOD8" s="890"/>
      <c r="NOE8" s="890"/>
      <c r="NOF8" s="890"/>
      <c r="NOG8" s="890"/>
      <c r="NOH8" s="890"/>
      <c r="NOI8" s="890"/>
      <c r="NOJ8" s="890"/>
      <c r="NOK8" s="890"/>
      <c r="NOL8" s="890"/>
      <c r="NOM8" s="890"/>
      <c r="NON8" s="890"/>
      <c r="NOO8" s="890"/>
      <c r="NOP8" s="890"/>
      <c r="NOQ8" s="890"/>
      <c r="NOR8" s="890"/>
      <c r="NOS8" s="890"/>
      <c r="NOT8" s="890"/>
      <c r="NOU8" s="890"/>
      <c r="NOV8" s="890"/>
      <c r="NOW8" s="890"/>
      <c r="NOX8" s="890"/>
      <c r="NOY8" s="890"/>
      <c r="NOZ8" s="890"/>
      <c r="NPA8" s="890"/>
      <c r="NPB8" s="890"/>
      <c r="NPC8" s="890"/>
      <c r="NPD8" s="890"/>
      <c r="NPE8" s="890"/>
      <c r="NPF8" s="890"/>
      <c r="NPG8" s="890"/>
      <c r="NPH8" s="890"/>
      <c r="NPI8" s="890"/>
      <c r="NPJ8" s="890"/>
      <c r="NPK8" s="890"/>
      <c r="NPL8" s="890"/>
      <c r="NPM8" s="890"/>
      <c r="NPN8" s="890"/>
      <c r="NPO8" s="890"/>
      <c r="NPP8" s="890"/>
      <c r="NPQ8" s="890"/>
      <c r="NPR8" s="890"/>
      <c r="NPS8" s="890"/>
      <c r="NPT8" s="890"/>
      <c r="NPU8" s="890"/>
      <c r="NPV8" s="890"/>
      <c r="NPW8" s="890"/>
      <c r="NPX8" s="890"/>
      <c r="NPY8" s="890"/>
      <c r="NPZ8" s="890"/>
      <c r="NQA8" s="890"/>
      <c r="NQB8" s="890"/>
      <c r="NQC8" s="890"/>
      <c r="NQD8" s="890"/>
      <c r="NQE8" s="890"/>
      <c r="NQF8" s="890"/>
      <c r="NQG8" s="890"/>
      <c r="NQH8" s="890"/>
      <c r="NQI8" s="890"/>
      <c r="NQJ8" s="890"/>
      <c r="NQK8" s="890"/>
      <c r="NQL8" s="890"/>
      <c r="NQM8" s="890"/>
      <c r="NQN8" s="890"/>
      <c r="NQO8" s="890"/>
      <c r="NQP8" s="890"/>
      <c r="NQQ8" s="890"/>
      <c r="NQR8" s="890"/>
      <c r="NQS8" s="890"/>
      <c r="NQT8" s="890"/>
      <c r="NQU8" s="890"/>
      <c r="NQV8" s="890"/>
      <c r="NQW8" s="890"/>
      <c r="NQX8" s="890"/>
      <c r="NQY8" s="890"/>
      <c r="NQZ8" s="890"/>
      <c r="NRA8" s="890"/>
      <c r="NRB8" s="890"/>
      <c r="NRC8" s="890"/>
      <c r="NRD8" s="890"/>
      <c r="NRE8" s="890"/>
      <c r="NRF8" s="890"/>
      <c r="NRG8" s="890"/>
      <c r="NRH8" s="890"/>
      <c r="NRI8" s="890"/>
      <c r="NRJ8" s="890"/>
      <c r="NRK8" s="890"/>
      <c r="NRL8" s="890"/>
      <c r="NRM8" s="890"/>
      <c r="NRN8" s="890"/>
      <c r="NRO8" s="890"/>
      <c r="NRP8" s="890"/>
      <c r="NRQ8" s="890"/>
      <c r="NRR8" s="890"/>
      <c r="NRS8" s="890"/>
      <c r="NRT8" s="890"/>
      <c r="NRU8" s="890"/>
      <c r="NRV8" s="890"/>
      <c r="NRW8" s="890"/>
      <c r="NRX8" s="890"/>
      <c r="NRY8" s="890"/>
      <c r="NRZ8" s="890"/>
      <c r="NSA8" s="890"/>
      <c r="NSB8" s="890"/>
      <c r="NSC8" s="890"/>
      <c r="NSD8" s="890"/>
      <c r="NSE8" s="890"/>
      <c r="NSF8" s="890"/>
      <c r="NSG8" s="890"/>
      <c r="NSH8" s="890"/>
      <c r="NSI8" s="890"/>
      <c r="NSJ8" s="890"/>
      <c r="NSK8" s="890"/>
      <c r="NSL8" s="890"/>
      <c r="NSM8" s="890"/>
      <c r="NSN8" s="890"/>
      <c r="NSO8" s="890"/>
      <c r="NSP8" s="890"/>
      <c r="NSQ8" s="890"/>
      <c r="NSR8" s="890"/>
      <c r="NSS8" s="890"/>
      <c r="NST8" s="890"/>
      <c r="NSU8" s="890"/>
      <c r="NSV8" s="890"/>
      <c r="NSW8" s="890"/>
      <c r="NSX8" s="890"/>
      <c r="NSY8" s="890"/>
      <c r="NSZ8" s="890"/>
      <c r="NTA8" s="890"/>
      <c r="NTB8" s="890"/>
      <c r="NTC8" s="890"/>
      <c r="NTD8" s="890"/>
      <c r="NTE8" s="890"/>
      <c r="NTF8" s="890"/>
      <c r="NTG8" s="890"/>
      <c r="NTH8" s="890"/>
      <c r="NTI8" s="890"/>
      <c r="NTJ8" s="890"/>
      <c r="NTK8" s="890"/>
      <c r="NTL8" s="890"/>
      <c r="NTM8" s="890"/>
      <c r="NTN8" s="890"/>
      <c r="NTO8" s="890"/>
      <c r="NTP8" s="890"/>
      <c r="NTQ8" s="890"/>
      <c r="NTR8" s="890"/>
      <c r="NTS8" s="890"/>
      <c r="NTT8" s="890"/>
      <c r="NTU8" s="890"/>
      <c r="NTV8" s="890"/>
      <c r="NTW8" s="890"/>
      <c r="NTX8" s="890"/>
      <c r="NTY8" s="890"/>
      <c r="NTZ8" s="890"/>
      <c r="NUA8" s="890"/>
      <c r="NUB8" s="890"/>
      <c r="NUC8" s="890"/>
      <c r="NUD8" s="890"/>
      <c r="NUE8" s="890"/>
      <c r="NUF8" s="890"/>
      <c r="NUG8" s="890"/>
      <c r="NUH8" s="890"/>
      <c r="NUI8" s="890"/>
      <c r="NUJ8" s="890"/>
      <c r="NUK8" s="890"/>
      <c r="NUL8" s="890"/>
      <c r="NUM8" s="890"/>
      <c r="NUN8" s="890"/>
      <c r="NUO8" s="890"/>
      <c r="NUP8" s="890"/>
      <c r="NUQ8" s="890"/>
      <c r="NUR8" s="890"/>
      <c r="NUS8" s="890"/>
      <c r="NUT8" s="890"/>
      <c r="NUU8" s="890"/>
      <c r="NUV8" s="890"/>
      <c r="NUW8" s="890"/>
      <c r="NUX8" s="890"/>
      <c r="NUY8" s="890"/>
      <c r="NUZ8" s="890"/>
      <c r="NVA8" s="890"/>
      <c r="NVB8" s="890"/>
      <c r="NVC8" s="890"/>
      <c r="NVD8" s="890"/>
      <c r="NVE8" s="890"/>
      <c r="NVF8" s="890"/>
      <c r="NVG8" s="890"/>
      <c r="NVH8" s="890"/>
      <c r="NVI8" s="890"/>
      <c r="NVJ8" s="890"/>
      <c r="NVK8" s="890"/>
      <c r="NVL8" s="890"/>
      <c r="NVM8" s="890"/>
      <c r="NVN8" s="890"/>
      <c r="NVO8" s="890"/>
      <c r="NVP8" s="890"/>
      <c r="NVQ8" s="890"/>
      <c r="NVR8" s="890"/>
      <c r="NVS8" s="890"/>
      <c r="NVT8" s="890"/>
      <c r="NVU8" s="890"/>
      <c r="NVV8" s="890"/>
      <c r="NVW8" s="890"/>
      <c r="NVX8" s="890"/>
      <c r="NVY8" s="890"/>
      <c r="NVZ8" s="890"/>
      <c r="NWA8" s="890"/>
      <c r="NWB8" s="890"/>
      <c r="NWC8" s="890"/>
      <c r="NWD8" s="890"/>
      <c r="NWE8" s="890"/>
      <c r="NWF8" s="890"/>
      <c r="NWG8" s="890"/>
      <c r="NWH8" s="890"/>
      <c r="NWI8" s="890"/>
      <c r="NWJ8" s="890"/>
      <c r="NWK8" s="890"/>
      <c r="NWL8" s="890"/>
      <c r="NWM8" s="890"/>
      <c r="NWN8" s="890"/>
      <c r="NWO8" s="890"/>
      <c r="NWP8" s="890"/>
      <c r="NWQ8" s="890"/>
      <c r="NWR8" s="890"/>
      <c r="NWS8" s="890"/>
      <c r="NWT8" s="890"/>
      <c r="NWU8" s="890"/>
      <c r="NWV8" s="890"/>
      <c r="NWW8" s="890"/>
      <c r="NWX8" s="890"/>
      <c r="NWY8" s="890"/>
      <c r="NWZ8" s="890"/>
      <c r="NXA8" s="890"/>
      <c r="NXB8" s="890"/>
      <c r="NXC8" s="890"/>
      <c r="NXD8" s="890"/>
      <c r="NXE8" s="890"/>
      <c r="NXF8" s="890"/>
      <c r="NXG8" s="890"/>
      <c r="NXH8" s="890"/>
      <c r="NXI8" s="890"/>
      <c r="NXJ8" s="890"/>
      <c r="NXK8" s="890"/>
      <c r="NXL8" s="890"/>
      <c r="NXM8" s="890"/>
      <c r="NXN8" s="890"/>
      <c r="NXO8" s="890"/>
      <c r="NXP8" s="890"/>
      <c r="NXQ8" s="890"/>
      <c r="NXR8" s="890"/>
      <c r="NXS8" s="890"/>
      <c r="NXT8" s="890"/>
      <c r="NXU8" s="890"/>
      <c r="NXV8" s="890"/>
      <c r="NXW8" s="890"/>
      <c r="NXX8" s="890"/>
      <c r="NXY8" s="890"/>
      <c r="NXZ8" s="890"/>
      <c r="NYA8" s="890"/>
      <c r="NYB8" s="890"/>
      <c r="NYC8" s="890"/>
      <c r="NYD8" s="890"/>
      <c r="NYE8" s="890"/>
      <c r="NYF8" s="890"/>
      <c r="NYG8" s="890"/>
      <c r="NYH8" s="890"/>
      <c r="NYI8" s="890"/>
      <c r="NYJ8" s="890"/>
      <c r="NYK8" s="890"/>
      <c r="NYL8" s="890"/>
      <c r="NYM8" s="890"/>
      <c r="NYN8" s="890"/>
      <c r="NYO8" s="890"/>
      <c r="NYP8" s="890"/>
      <c r="NYQ8" s="890"/>
      <c r="NYR8" s="890"/>
      <c r="NYS8" s="890"/>
      <c r="NYT8" s="890"/>
      <c r="NYU8" s="890"/>
      <c r="NYV8" s="890"/>
      <c r="NYW8" s="890"/>
      <c r="NYX8" s="890"/>
      <c r="NYY8" s="890"/>
      <c r="NYZ8" s="890"/>
      <c r="NZA8" s="890"/>
      <c r="NZB8" s="890"/>
      <c r="NZC8" s="890"/>
      <c r="NZD8" s="890"/>
      <c r="NZE8" s="890"/>
      <c r="NZF8" s="890"/>
      <c r="NZG8" s="890"/>
      <c r="NZH8" s="890"/>
      <c r="NZI8" s="890"/>
      <c r="NZJ8" s="890"/>
      <c r="NZK8" s="890"/>
      <c r="NZL8" s="890"/>
      <c r="NZM8" s="890"/>
      <c r="NZN8" s="890"/>
      <c r="NZO8" s="890"/>
      <c r="NZP8" s="890"/>
      <c r="NZQ8" s="890"/>
      <c r="NZR8" s="890"/>
      <c r="NZS8" s="890"/>
      <c r="NZT8" s="890"/>
      <c r="NZU8" s="890"/>
      <c r="NZV8" s="890"/>
      <c r="NZW8" s="890"/>
      <c r="NZX8" s="890"/>
      <c r="NZY8" s="890"/>
      <c r="NZZ8" s="890"/>
      <c r="OAA8" s="890"/>
      <c r="OAB8" s="890"/>
      <c r="OAC8" s="890"/>
      <c r="OAD8" s="890"/>
      <c r="OAE8" s="890"/>
      <c r="OAF8" s="890"/>
      <c r="OAG8" s="890"/>
      <c r="OAH8" s="890"/>
      <c r="OAI8" s="890"/>
      <c r="OAJ8" s="890"/>
      <c r="OAK8" s="890"/>
      <c r="OAL8" s="890"/>
      <c r="OAM8" s="890"/>
      <c r="OAN8" s="890"/>
      <c r="OAO8" s="890"/>
      <c r="OAP8" s="890"/>
      <c r="OAQ8" s="890"/>
      <c r="OAR8" s="890"/>
      <c r="OAS8" s="890"/>
      <c r="OAT8" s="890"/>
      <c r="OAU8" s="890"/>
      <c r="OAV8" s="890"/>
      <c r="OAW8" s="890"/>
      <c r="OAX8" s="890"/>
      <c r="OAY8" s="890"/>
      <c r="OAZ8" s="890"/>
      <c r="OBA8" s="890"/>
      <c r="OBB8" s="890"/>
      <c r="OBC8" s="890"/>
      <c r="OBD8" s="890"/>
      <c r="OBE8" s="890"/>
      <c r="OBF8" s="890"/>
      <c r="OBG8" s="890"/>
      <c r="OBH8" s="890"/>
      <c r="OBI8" s="890"/>
      <c r="OBJ8" s="890"/>
      <c r="OBK8" s="890"/>
      <c r="OBL8" s="890"/>
      <c r="OBM8" s="890"/>
      <c r="OBN8" s="890"/>
      <c r="OBO8" s="890"/>
      <c r="OBP8" s="890"/>
      <c r="OBQ8" s="890"/>
      <c r="OBR8" s="890"/>
      <c r="OBS8" s="890"/>
      <c r="OBT8" s="890"/>
      <c r="OBU8" s="890"/>
      <c r="OBV8" s="890"/>
      <c r="OBW8" s="890"/>
      <c r="OBX8" s="890"/>
      <c r="OBY8" s="890"/>
      <c r="OBZ8" s="890"/>
      <c r="OCA8" s="890"/>
      <c r="OCB8" s="890"/>
      <c r="OCC8" s="890"/>
      <c r="OCD8" s="890"/>
      <c r="OCE8" s="890"/>
      <c r="OCF8" s="890"/>
      <c r="OCG8" s="890"/>
      <c r="OCH8" s="890"/>
      <c r="OCI8" s="890"/>
      <c r="OCJ8" s="890"/>
      <c r="OCK8" s="890"/>
      <c r="OCL8" s="890"/>
      <c r="OCM8" s="890"/>
      <c r="OCN8" s="890"/>
      <c r="OCO8" s="890"/>
      <c r="OCP8" s="890"/>
      <c r="OCQ8" s="890"/>
      <c r="OCR8" s="890"/>
      <c r="OCS8" s="890"/>
      <c r="OCT8" s="890"/>
      <c r="OCU8" s="890"/>
      <c r="OCV8" s="890"/>
      <c r="OCW8" s="890"/>
      <c r="OCX8" s="890"/>
      <c r="OCY8" s="890"/>
      <c r="OCZ8" s="890"/>
      <c r="ODA8" s="890"/>
      <c r="ODB8" s="890"/>
      <c r="ODC8" s="890"/>
      <c r="ODD8" s="890"/>
      <c r="ODE8" s="890"/>
      <c r="ODF8" s="890"/>
      <c r="ODG8" s="890"/>
      <c r="ODH8" s="890"/>
      <c r="ODI8" s="890"/>
      <c r="ODJ8" s="890"/>
      <c r="ODK8" s="890"/>
      <c r="ODL8" s="890"/>
      <c r="ODM8" s="890"/>
      <c r="ODN8" s="890"/>
      <c r="ODO8" s="890"/>
      <c r="ODP8" s="890"/>
      <c r="ODQ8" s="890"/>
      <c r="ODR8" s="890"/>
      <c r="ODS8" s="890"/>
      <c r="ODT8" s="890"/>
      <c r="ODU8" s="890"/>
      <c r="ODV8" s="890"/>
      <c r="ODW8" s="890"/>
      <c r="ODX8" s="890"/>
      <c r="ODY8" s="890"/>
      <c r="ODZ8" s="890"/>
      <c r="OEA8" s="890"/>
      <c r="OEB8" s="890"/>
      <c r="OEC8" s="890"/>
      <c r="OED8" s="890"/>
      <c r="OEE8" s="890"/>
      <c r="OEF8" s="890"/>
      <c r="OEG8" s="890"/>
      <c r="OEH8" s="890"/>
      <c r="OEI8" s="890"/>
      <c r="OEJ8" s="890"/>
      <c r="OEK8" s="890"/>
      <c r="OEL8" s="890"/>
      <c r="OEM8" s="890"/>
      <c r="OEN8" s="890"/>
      <c r="OEO8" s="890"/>
      <c r="OEP8" s="890"/>
      <c r="OEQ8" s="890"/>
      <c r="OER8" s="890"/>
      <c r="OES8" s="890"/>
      <c r="OET8" s="890"/>
      <c r="OEU8" s="890"/>
      <c r="OEV8" s="890"/>
      <c r="OEW8" s="890"/>
      <c r="OEX8" s="890"/>
      <c r="OEY8" s="890"/>
      <c r="OEZ8" s="890"/>
      <c r="OFA8" s="890"/>
      <c r="OFB8" s="890"/>
      <c r="OFC8" s="890"/>
      <c r="OFD8" s="890"/>
      <c r="OFE8" s="890"/>
      <c r="OFF8" s="890"/>
      <c r="OFG8" s="890"/>
      <c r="OFH8" s="890"/>
      <c r="OFI8" s="890"/>
      <c r="OFJ8" s="890"/>
      <c r="OFK8" s="890"/>
      <c r="OFL8" s="890"/>
      <c r="OFM8" s="890"/>
      <c r="OFN8" s="890"/>
      <c r="OFO8" s="890"/>
      <c r="OFP8" s="890"/>
      <c r="OFQ8" s="890"/>
      <c r="OFR8" s="890"/>
      <c r="OFS8" s="890"/>
      <c r="OFT8" s="890"/>
      <c r="OFU8" s="890"/>
      <c r="OFV8" s="890"/>
      <c r="OFW8" s="890"/>
      <c r="OFX8" s="890"/>
      <c r="OFY8" s="890"/>
      <c r="OFZ8" s="890"/>
      <c r="OGA8" s="890"/>
      <c r="OGB8" s="890"/>
      <c r="OGC8" s="890"/>
      <c r="OGD8" s="890"/>
      <c r="OGE8" s="890"/>
      <c r="OGF8" s="890"/>
      <c r="OGG8" s="890"/>
      <c r="OGH8" s="890"/>
      <c r="OGI8" s="890"/>
      <c r="OGJ8" s="890"/>
      <c r="OGK8" s="890"/>
      <c r="OGL8" s="890"/>
      <c r="OGM8" s="890"/>
      <c r="OGN8" s="890"/>
      <c r="OGO8" s="890"/>
      <c r="OGP8" s="890"/>
      <c r="OGQ8" s="890"/>
      <c r="OGR8" s="890"/>
      <c r="OGS8" s="890"/>
      <c r="OGT8" s="890"/>
      <c r="OGU8" s="890"/>
      <c r="OGV8" s="890"/>
      <c r="OGW8" s="890"/>
      <c r="OGX8" s="890"/>
      <c r="OGY8" s="890"/>
      <c r="OGZ8" s="890"/>
      <c r="OHA8" s="890"/>
      <c r="OHB8" s="890"/>
      <c r="OHC8" s="890"/>
      <c r="OHD8" s="890"/>
      <c r="OHE8" s="890"/>
      <c r="OHF8" s="890"/>
      <c r="OHG8" s="890"/>
      <c r="OHH8" s="890"/>
      <c r="OHI8" s="890"/>
      <c r="OHJ8" s="890"/>
      <c r="OHK8" s="890"/>
      <c r="OHL8" s="890"/>
      <c r="OHM8" s="890"/>
      <c r="OHN8" s="890"/>
      <c r="OHO8" s="890"/>
      <c r="OHP8" s="890"/>
      <c r="OHQ8" s="890"/>
      <c r="OHR8" s="890"/>
      <c r="OHS8" s="890"/>
      <c r="OHT8" s="890"/>
      <c r="OHU8" s="890"/>
      <c r="OHV8" s="890"/>
      <c r="OHW8" s="890"/>
      <c r="OHX8" s="890"/>
      <c r="OHY8" s="890"/>
      <c r="OHZ8" s="890"/>
      <c r="OIA8" s="890"/>
      <c r="OIB8" s="890"/>
      <c r="OIC8" s="890"/>
      <c r="OID8" s="890"/>
      <c r="OIE8" s="890"/>
      <c r="OIF8" s="890"/>
      <c r="OIG8" s="890"/>
      <c r="OIH8" s="890"/>
      <c r="OII8" s="890"/>
      <c r="OIJ8" s="890"/>
      <c r="OIK8" s="890"/>
      <c r="OIL8" s="890"/>
      <c r="OIM8" s="890"/>
      <c r="OIN8" s="890"/>
      <c r="OIO8" s="890"/>
      <c r="OIP8" s="890"/>
      <c r="OIQ8" s="890"/>
      <c r="OIR8" s="890"/>
      <c r="OIS8" s="890"/>
      <c r="OIT8" s="890"/>
      <c r="OIU8" s="890"/>
      <c r="OIV8" s="890"/>
      <c r="OIW8" s="890"/>
      <c r="OIX8" s="890"/>
      <c r="OIY8" s="890"/>
      <c r="OIZ8" s="890"/>
      <c r="OJA8" s="890"/>
      <c r="OJB8" s="890"/>
      <c r="OJC8" s="890"/>
      <c r="OJD8" s="890"/>
      <c r="OJE8" s="890"/>
      <c r="OJF8" s="890"/>
      <c r="OJG8" s="890"/>
      <c r="OJH8" s="890"/>
      <c r="OJI8" s="890"/>
      <c r="OJJ8" s="890"/>
      <c r="OJK8" s="890"/>
      <c r="OJL8" s="890"/>
      <c r="OJM8" s="890"/>
      <c r="OJN8" s="890"/>
      <c r="OJO8" s="890"/>
      <c r="OJP8" s="890"/>
      <c r="OJQ8" s="890"/>
      <c r="OJR8" s="890"/>
      <c r="OJS8" s="890"/>
      <c r="OJT8" s="890"/>
      <c r="OJU8" s="890"/>
      <c r="OJV8" s="890"/>
      <c r="OJW8" s="890"/>
      <c r="OJX8" s="890"/>
      <c r="OJY8" s="890"/>
      <c r="OJZ8" s="890"/>
      <c r="OKA8" s="890"/>
      <c r="OKB8" s="890"/>
      <c r="OKC8" s="890"/>
      <c r="OKD8" s="890"/>
      <c r="OKE8" s="890"/>
      <c r="OKF8" s="890"/>
      <c r="OKG8" s="890"/>
      <c r="OKH8" s="890"/>
      <c r="OKI8" s="890"/>
      <c r="OKJ8" s="890"/>
      <c r="OKK8" s="890"/>
      <c r="OKL8" s="890"/>
      <c r="OKM8" s="890"/>
      <c r="OKN8" s="890"/>
      <c r="OKO8" s="890"/>
      <c r="OKP8" s="890"/>
      <c r="OKQ8" s="890"/>
      <c r="OKR8" s="890"/>
      <c r="OKS8" s="890"/>
      <c r="OKT8" s="890"/>
      <c r="OKU8" s="890"/>
      <c r="OKV8" s="890"/>
      <c r="OKW8" s="890"/>
      <c r="OKX8" s="890"/>
      <c r="OKY8" s="890"/>
      <c r="OKZ8" s="890"/>
      <c r="OLA8" s="890"/>
      <c r="OLB8" s="890"/>
      <c r="OLC8" s="890"/>
      <c r="OLD8" s="890"/>
      <c r="OLE8" s="890"/>
      <c r="OLF8" s="890"/>
      <c r="OLG8" s="890"/>
      <c r="OLH8" s="890"/>
      <c r="OLI8" s="890"/>
      <c r="OLJ8" s="890"/>
      <c r="OLK8" s="890"/>
      <c r="OLL8" s="890"/>
      <c r="OLM8" s="890"/>
      <c r="OLN8" s="890"/>
      <c r="OLO8" s="890"/>
      <c r="OLP8" s="890"/>
      <c r="OLQ8" s="890"/>
      <c r="OLR8" s="890"/>
      <c r="OLS8" s="890"/>
      <c r="OLT8" s="890"/>
      <c r="OLU8" s="890"/>
      <c r="OLV8" s="890"/>
      <c r="OLW8" s="890"/>
      <c r="OLX8" s="890"/>
      <c r="OLY8" s="890"/>
      <c r="OLZ8" s="890"/>
      <c r="OMA8" s="890"/>
      <c r="OMB8" s="890"/>
      <c r="OMC8" s="890"/>
      <c r="OMD8" s="890"/>
      <c r="OME8" s="890"/>
      <c r="OMF8" s="890"/>
      <c r="OMG8" s="890"/>
      <c r="OMH8" s="890"/>
      <c r="OMI8" s="890"/>
      <c r="OMJ8" s="890"/>
      <c r="OMK8" s="890"/>
      <c r="OML8" s="890"/>
      <c r="OMM8" s="890"/>
      <c r="OMN8" s="890"/>
      <c r="OMO8" s="890"/>
      <c r="OMP8" s="890"/>
      <c r="OMQ8" s="890"/>
      <c r="OMR8" s="890"/>
      <c r="OMS8" s="890"/>
      <c r="OMT8" s="890"/>
      <c r="OMU8" s="890"/>
      <c r="OMV8" s="890"/>
      <c r="OMW8" s="890"/>
      <c r="OMX8" s="890"/>
      <c r="OMY8" s="890"/>
      <c r="OMZ8" s="890"/>
      <c r="ONA8" s="890"/>
      <c r="ONB8" s="890"/>
      <c r="ONC8" s="890"/>
      <c r="OND8" s="890"/>
      <c r="ONE8" s="890"/>
      <c r="ONF8" s="890"/>
      <c r="ONG8" s="890"/>
      <c r="ONH8" s="890"/>
      <c r="ONI8" s="890"/>
      <c r="ONJ8" s="890"/>
      <c r="ONK8" s="890"/>
      <c r="ONL8" s="890"/>
      <c r="ONM8" s="890"/>
      <c r="ONN8" s="890"/>
      <c r="ONO8" s="890"/>
      <c r="ONP8" s="890"/>
      <c r="ONQ8" s="890"/>
      <c r="ONR8" s="890"/>
      <c r="ONS8" s="890"/>
      <c r="ONT8" s="890"/>
      <c r="ONU8" s="890"/>
      <c r="ONV8" s="890"/>
      <c r="ONW8" s="890"/>
      <c r="ONX8" s="890"/>
      <c r="ONY8" s="890"/>
      <c r="ONZ8" s="890"/>
      <c r="OOA8" s="890"/>
      <c r="OOB8" s="890"/>
      <c r="OOC8" s="890"/>
      <c r="OOD8" s="890"/>
      <c r="OOE8" s="890"/>
      <c r="OOF8" s="890"/>
      <c r="OOG8" s="890"/>
      <c r="OOH8" s="890"/>
      <c r="OOI8" s="890"/>
      <c r="OOJ8" s="890"/>
      <c r="OOK8" s="890"/>
      <c r="OOL8" s="890"/>
      <c r="OOM8" s="890"/>
      <c r="OON8" s="890"/>
      <c r="OOO8" s="890"/>
      <c r="OOP8" s="890"/>
      <c r="OOQ8" s="890"/>
      <c r="OOR8" s="890"/>
      <c r="OOS8" s="890"/>
      <c r="OOT8" s="890"/>
      <c r="OOU8" s="890"/>
      <c r="OOV8" s="890"/>
      <c r="OOW8" s="890"/>
      <c r="OOX8" s="890"/>
      <c r="OOY8" s="890"/>
      <c r="OOZ8" s="890"/>
      <c r="OPA8" s="890"/>
      <c r="OPB8" s="890"/>
      <c r="OPC8" s="890"/>
      <c r="OPD8" s="890"/>
      <c r="OPE8" s="890"/>
      <c r="OPF8" s="890"/>
      <c r="OPG8" s="890"/>
      <c r="OPH8" s="890"/>
      <c r="OPI8" s="890"/>
      <c r="OPJ8" s="890"/>
      <c r="OPK8" s="890"/>
      <c r="OPL8" s="890"/>
      <c r="OPM8" s="890"/>
      <c r="OPN8" s="890"/>
      <c r="OPO8" s="890"/>
      <c r="OPP8" s="890"/>
      <c r="OPQ8" s="890"/>
      <c r="OPR8" s="890"/>
      <c r="OPS8" s="890"/>
      <c r="OPT8" s="890"/>
      <c r="OPU8" s="890"/>
      <c r="OPV8" s="890"/>
      <c r="OPW8" s="890"/>
      <c r="OPX8" s="890"/>
      <c r="OPY8" s="890"/>
      <c r="OPZ8" s="890"/>
      <c r="OQA8" s="890"/>
      <c r="OQB8" s="890"/>
      <c r="OQC8" s="890"/>
      <c r="OQD8" s="890"/>
      <c r="OQE8" s="890"/>
      <c r="OQF8" s="890"/>
      <c r="OQG8" s="890"/>
      <c r="OQH8" s="890"/>
      <c r="OQI8" s="890"/>
      <c r="OQJ8" s="890"/>
      <c r="OQK8" s="890"/>
      <c r="OQL8" s="890"/>
      <c r="OQM8" s="890"/>
      <c r="OQN8" s="890"/>
      <c r="OQO8" s="890"/>
      <c r="OQP8" s="890"/>
      <c r="OQQ8" s="890"/>
      <c r="OQR8" s="890"/>
      <c r="OQS8" s="890"/>
      <c r="OQT8" s="890"/>
      <c r="OQU8" s="890"/>
      <c r="OQV8" s="890"/>
      <c r="OQW8" s="890"/>
      <c r="OQX8" s="890"/>
      <c r="OQY8" s="890"/>
      <c r="OQZ8" s="890"/>
      <c r="ORA8" s="890"/>
      <c r="ORB8" s="890"/>
      <c r="ORC8" s="890"/>
      <c r="ORD8" s="890"/>
      <c r="ORE8" s="890"/>
      <c r="ORF8" s="890"/>
      <c r="ORG8" s="890"/>
      <c r="ORH8" s="890"/>
      <c r="ORI8" s="890"/>
      <c r="ORJ8" s="890"/>
      <c r="ORK8" s="890"/>
      <c r="ORL8" s="890"/>
      <c r="ORM8" s="890"/>
      <c r="ORN8" s="890"/>
      <c r="ORO8" s="890"/>
      <c r="ORP8" s="890"/>
      <c r="ORQ8" s="890"/>
      <c r="ORR8" s="890"/>
      <c r="ORS8" s="890"/>
      <c r="ORT8" s="890"/>
      <c r="ORU8" s="890"/>
      <c r="ORV8" s="890"/>
      <c r="ORW8" s="890"/>
      <c r="ORX8" s="890"/>
      <c r="ORY8" s="890"/>
      <c r="ORZ8" s="890"/>
      <c r="OSA8" s="890"/>
      <c r="OSB8" s="890"/>
      <c r="OSC8" s="890"/>
      <c r="OSD8" s="890"/>
      <c r="OSE8" s="890"/>
      <c r="OSF8" s="890"/>
      <c r="OSG8" s="890"/>
      <c r="OSH8" s="890"/>
      <c r="OSI8" s="890"/>
      <c r="OSJ8" s="890"/>
      <c r="OSK8" s="890"/>
      <c r="OSL8" s="890"/>
      <c r="OSM8" s="890"/>
      <c r="OSN8" s="890"/>
      <c r="OSO8" s="890"/>
      <c r="OSP8" s="890"/>
      <c r="OSQ8" s="890"/>
      <c r="OSR8" s="890"/>
      <c r="OSS8" s="890"/>
      <c r="OST8" s="890"/>
      <c r="OSU8" s="890"/>
      <c r="OSV8" s="890"/>
      <c r="OSW8" s="890"/>
      <c r="OSX8" s="890"/>
      <c r="OSY8" s="890"/>
      <c r="OSZ8" s="890"/>
      <c r="OTA8" s="890"/>
      <c r="OTB8" s="890"/>
      <c r="OTC8" s="890"/>
      <c r="OTD8" s="890"/>
      <c r="OTE8" s="890"/>
      <c r="OTF8" s="890"/>
      <c r="OTG8" s="890"/>
      <c r="OTH8" s="890"/>
      <c r="OTI8" s="890"/>
      <c r="OTJ8" s="890"/>
      <c r="OTK8" s="890"/>
      <c r="OTL8" s="890"/>
      <c r="OTM8" s="890"/>
      <c r="OTN8" s="890"/>
      <c r="OTO8" s="890"/>
      <c r="OTP8" s="890"/>
      <c r="OTQ8" s="890"/>
      <c r="OTR8" s="890"/>
      <c r="OTS8" s="890"/>
      <c r="OTT8" s="890"/>
      <c r="OTU8" s="890"/>
      <c r="OTV8" s="890"/>
      <c r="OTW8" s="890"/>
      <c r="OTX8" s="890"/>
      <c r="OTY8" s="890"/>
      <c r="OTZ8" s="890"/>
      <c r="OUA8" s="890"/>
      <c r="OUB8" s="890"/>
      <c r="OUC8" s="890"/>
      <c r="OUD8" s="890"/>
      <c r="OUE8" s="890"/>
      <c r="OUF8" s="890"/>
      <c r="OUG8" s="890"/>
      <c r="OUH8" s="890"/>
      <c r="OUI8" s="890"/>
      <c r="OUJ8" s="890"/>
      <c r="OUK8" s="890"/>
      <c r="OUL8" s="890"/>
      <c r="OUM8" s="890"/>
      <c r="OUN8" s="890"/>
      <c r="OUO8" s="890"/>
      <c r="OUP8" s="890"/>
      <c r="OUQ8" s="890"/>
      <c r="OUR8" s="890"/>
      <c r="OUS8" s="890"/>
      <c r="OUT8" s="890"/>
      <c r="OUU8" s="890"/>
      <c r="OUV8" s="890"/>
      <c r="OUW8" s="890"/>
      <c r="OUX8" s="890"/>
      <c r="OUY8" s="890"/>
      <c r="OUZ8" s="890"/>
      <c r="OVA8" s="890"/>
      <c r="OVB8" s="890"/>
      <c r="OVC8" s="890"/>
      <c r="OVD8" s="890"/>
      <c r="OVE8" s="890"/>
      <c r="OVF8" s="890"/>
      <c r="OVG8" s="890"/>
      <c r="OVH8" s="890"/>
      <c r="OVI8" s="890"/>
      <c r="OVJ8" s="890"/>
      <c r="OVK8" s="890"/>
      <c r="OVL8" s="890"/>
      <c r="OVM8" s="890"/>
      <c r="OVN8" s="890"/>
      <c r="OVO8" s="890"/>
      <c r="OVP8" s="890"/>
      <c r="OVQ8" s="890"/>
      <c r="OVR8" s="890"/>
      <c r="OVS8" s="890"/>
      <c r="OVT8" s="890"/>
      <c r="OVU8" s="890"/>
      <c r="OVV8" s="890"/>
      <c r="OVW8" s="890"/>
      <c r="OVX8" s="890"/>
      <c r="OVY8" s="890"/>
      <c r="OVZ8" s="890"/>
      <c r="OWA8" s="890"/>
      <c r="OWB8" s="890"/>
      <c r="OWC8" s="890"/>
      <c r="OWD8" s="890"/>
      <c r="OWE8" s="890"/>
      <c r="OWF8" s="890"/>
      <c r="OWG8" s="890"/>
      <c r="OWH8" s="890"/>
      <c r="OWI8" s="890"/>
      <c r="OWJ8" s="890"/>
      <c r="OWK8" s="890"/>
      <c r="OWL8" s="890"/>
      <c r="OWM8" s="890"/>
      <c r="OWN8" s="890"/>
      <c r="OWO8" s="890"/>
      <c r="OWP8" s="890"/>
      <c r="OWQ8" s="890"/>
      <c r="OWR8" s="890"/>
      <c r="OWS8" s="890"/>
      <c r="OWT8" s="890"/>
      <c r="OWU8" s="890"/>
      <c r="OWV8" s="890"/>
      <c r="OWW8" s="890"/>
      <c r="OWX8" s="890"/>
      <c r="OWY8" s="890"/>
      <c r="OWZ8" s="890"/>
      <c r="OXA8" s="890"/>
      <c r="OXB8" s="890"/>
      <c r="OXC8" s="890"/>
      <c r="OXD8" s="890"/>
      <c r="OXE8" s="890"/>
      <c r="OXF8" s="890"/>
      <c r="OXG8" s="890"/>
      <c r="OXH8" s="890"/>
      <c r="OXI8" s="890"/>
      <c r="OXJ8" s="890"/>
      <c r="OXK8" s="890"/>
      <c r="OXL8" s="890"/>
      <c r="OXM8" s="890"/>
      <c r="OXN8" s="890"/>
      <c r="OXO8" s="890"/>
      <c r="OXP8" s="890"/>
      <c r="OXQ8" s="890"/>
      <c r="OXR8" s="890"/>
      <c r="OXS8" s="890"/>
      <c r="OXT8" s="890"/>
      <c r="OXU8" s="890"/>
      <c r="OXV8" s="890"/>
      <c r="OXW8" s="890"/>
      <c r="OXX8" s="890"/>
      <c r="OXY8" s="890"/>
      <c r="OXZ8" s="890"/>
      <c r="OYA8" s="890"/>
      <c r="OYB8" s="890"/>
      <c r="OYC8" s="890"/>
      <c r="OYD8" s="890"/>
      <c r="OYE8" s="890"/>
      <c r="OYF8" s="890"/>
      <c r="OYG8" s="890"/>
      <c r="OYH8" s="890"/>
      <c r="OYI8" s="890"/>
      <c r="OYJ8" s="890"/>
      <c r="OYK8" s="890"/>
      <c r="OYL8" s="890"/>
      <c r="OYM8" s="890"/>
      <c r="OYN8" s="890"/>
      <c r="OYO8" s="890"/>
      <c r="OYP8" s="890"/>
      <c r="OYQ8" s="890"/>
      <c r="OYR8" s="890"/>
      <c r="OYS8" s="890"/>
      <c r="OYT8" s="890"/>
      <c r="OYU8" s="890"/>
      <c r="OYV8" s="890"/>
      <c r="OYW8" s="890"/>
      <c r="OYX8" s="890"/>
      <c r="OYY8" s="890"/>
      <c r="OYZ8" s="890"/>
      <c r="OZA8" s="890"/>
      <c r="OZB8" s="890"/>
      <c r="OZC8" s="890"/>
      <c r="OZD8" s="890"/>
      <c r="OZE8" s="890"/>
      <c r="OZF8" s="890"/>
      <c r="OZG8" s="890"/>
      <c r="OZH8" s="890"/>
      <c r="OZI8" s="890"/>
      <c r="OZJ8" s="890"/>
      <c r="OZK8" s="890"/>
      <c r="OZL8" s="890"/>
      <c r="OZM8" s="890"/>
      <c r="OZN8" s="890"/>
      <c r="OZO8" s="890"/>
      <c r="OZP8" s="890"/>
      <c r="OZQ8" s="890"/>
      <c r="OZR8" s="890"/>
      <c r="OZS8" s="890"/>
      <c r="OZT8" s="890"/>
      <c r="OZU8" s="890"/>
      <c r="OZV8" s="890"/>
      <c r="OZW8" s="890"/>
      <c r="OZX8" s="890"/>
      <c r="OZY8" s="890"/>
      <c r="OZZ8" s="890"/>
      <c r="PAA8" s="890"/>
      <c r="PAB8" s="890"/>
      <c r="PAC8" s="890"/>
      <c r="PAD8" s="890"/>
      <c r="PAE8" s="890"/>
      <c r="PAF8" s="890"/>
      <c r="PAG8" s="890"/>
      <c r="PAH8" s="890"/>
      <c r="PAI8" s="890"/>
      <c r="PAJ8" s="890"/>
      <c r="PAK8" s="890"/>
      <c r="PAL8" s="890"/>
      <c r="PAM8" s="890"/>
      <c r="PAN8" s="890"/>
      <c r="PAO8" s="890"/>
      <c r="PAP8" s="890"/>
      <c r="PAQ8" s="890"/>
      <c r="PAR8" s="890"/>
      <c r="PAS8" s="890"/>
      <c r="PAT8" s="890"/>
      <c r="PAU8" s="890"/>
      <c r="PAV8" s="890"/>
      <c r="PAW8" s="890"/>
      <c r="PAX8" s="890"/>
      <c r="PAY8" s="890"/>
      <c r="PAZ8" s="890"/>
      <c r="PBA8" s="890"/>
      <c r="PBB8" s="890"/>
      <c r="PBC8" s="890"/>
      <c r="PBD8" s="890"/>
      <c r="PBE8" s="890"/>
      <c r="PBF8" s="890"/>
      <c r="PBG8" s="890"/>
      <c r="PBH8" s="890"/>
      <c r="PBI8" s="890"/>
      <c r="PBJ8" s="890"/>
      <c r="PBK8" s="890"/>
      <c r="PBL8" s="890"/>
      <c r="PBM8" s="890"/>
      <c r="PBN8" s="890"/>
      <c r="PBO8" s="890"/>
      <c r="PBP8" s="890"/>
      <c r="PBQ8" s="890"/>
      <c r="PBR8" s="890"/>
      <c r="PBS8" s="890"/>
      <c r="PBT8" s="890"/>
      <c r="PBU8" s="890"/>
      <c r="PBV8" s="890"/>
      <c r="PBW8" s="890"/>
      <c r="PBX8" s="890"/>
      <c r="PBY8" s="890"/>
      <c r="PBZ8" s="890"/>
      <c r="PCA8" s="890"/>
      <c r="PCB8" s="890"/>
      <c r="PCC8" s="890"/>
      <c r="PCD8" s="890"/>
      <c r="PCE8" s="890"/>
      <c r="PCF8" s="890"/>
      <c r="PCG8" s="890"/>
      <c r="PCH8" s="890"/>
      <c r="PCI8" s="890"/>
      <c r="PCJ8" s="890"/>
      <c r="PCK8" s="890"/>
      <c r="PCL8" s="890"/>
      <c r="PCM8" s="890"/>
      <c r="PCN8" s="890"/>
      <c r="PCO8" s="890"/>
      <c r="PCP8" s="890"/>
      <c r="PCQ8" s="890"/>
      <c r="PCR8" s="890"/>
      <c r="PCS8" s="890"/>
      <c r="PCT8" s="890"/>
      <c r="PCU8" s="890"/>
      <c r="PCV8" s="890"/>
      <c r="PCW8" s="890"/>
      <c r="PCX8" s="890"/>
      <c r="PCY8" s="890"/>
      <c r="PCZ8" s="890"/>
      <c r="PDA8" s="890"/>
      <c r="PDB8" s="890"/>
      <c r="PDC8" s="890"/>
      <c r="PDD8" s="890"/>
      <c r="PDE8" s="890"/>
      <c r="PDF8" s="890"/>
      <c r="PDG8" s="890"/>
      <c r="PDH8" s="890"/>
      <c r="PDI8" s="890"/>
      <c r="PDJ8" s="890"/>
      <c r="PDK8" s="890"/>
      <c r="PDL8" s="890"/>
      <c r="PDM8" s="890"/>
      <c r="PDN8" s="890"/>
      <c r="PDO8" s="890"/>
      <c r="PDP8" s="890"/>
      <c r="PDQ8" s="890"/>
      <c r="PDR8" s="890"/>
      <c r="PDS8" s="890"/>
      <c r="PDT8" s="890"/>
      <c r="PDU8" s="890"/>
      <c r="PDV8" s="890"/>
      <c r="PDW8" s="890"/>
      <c r="PDX8" s="890"/>
      <c r="PDY8" s="890"/>
      <c r="PDZ8" s="890"/>
      <c r="PEA8" s="890"/>
      <c r="PEB8" s="890"/>
      <c r="PEC8" s="890"/>
      <c r="PED8" s="890"/>
      <c r="PEE8" s="890"/>
      <c r="PEF8" s="890"/>
      <c r="PEG8" s="890"/>
      <c r="PEH8" s="890"/>
      <c r="PEI8" s="890"/>
      <c r="PEJ8" s="890"/>
      <c r="PEK8" s="890"/>
      <c r="PEL8" s="890"/>
      <c r="PEM8" s="890"/>
      <c r="PEN8" s="890"/>
      <c r="PEO8" s="890"/>
      <c r="PEP8" s="890"/>
      <c r="PEQ8" s="890"/>
      <c r="PER8" s="890"/>
      <c r="PES8" s="890"/>
      <c r="PET8" s="890"/>
      <c r="PEU8" s="890"/>
      <c r="PEV8" s="890"/>
      <c r="PEW8" s="890"/>
      <c r="PEX8" s="890"/>
      <c r="PEY8" s="890"/>
      <c r="PEZ8" s="890"/>
      <c r="PFA8" s="890"/>
      <c r="PFB8" s="890"/>
      <c r="PFC8" s="890"/>
      <c r="PFD8" s="890"/>
      <c r="PFE8" s="890"/>
      <c r="PFF8" s="890"/>
      <c r="PFG8" s="890"/>
      <c r="PFH8" s="890"/>
      <c r="PFI8" s="890"/>
      <c r="PFJ8" s="890"/>
      <c r="PFK8" s="890"/>
      <c r="PFL8" s="890"/>
      <c r="PFM8" s="890"/>
      <c r="PFN8" s="890"/>
      <c r="PFO8" s="890"/>
      <c r="PFP8" s="890"/>
      <c r="PFQ8" s="890"/>
      <c r="PFR8" s="890"/>
      <c r="PFS8" s="890"/>
      <c r="PFT8" s="890"/>
      <c r="PFU8" s="890"/>
      <c r="PFV8" s="890"/>
      <c r="PFW8" s="890"/>
      <c r="PFX8" s="890"/>
      <c r="PFY8" s="890"/>
      <c r="PFZ8" s="890"/>
      <c r="PGA8" s="890"/>
      <c r="PGB8" s="890"/>
      <c r="PGC8" s="890"/>
      <c r="PGD8" s="890"/>
      <c r="PGE8" s="890"/>
      <c r="PGF8" s="890"/>
      <c r="PGG8" s="890"/>
      <c r="PGH8" s="890"/>
      <c r="PGI8" s="890"/>
      <c r="PGJ8" s="890"/>
      <c r="PGK8" s="890"/>
      <c r="PGL8" s="890"/>
      <c r="PGM8" s="890"/>
      <c r="PGN8" s="890"/>
      <c r="PGO8" s="890"/>
      <c r="PGP8" s="890"/>
      <c r="PGQ8" s="890"/>
      <c r="PGR8" s="890"/>
      <c r="PGS8" s="890"/>
      <c r="PGT8" s="890"/>
      <c r="PGU8" s="890"/>
      <c r="PGV8" s="890"/>
      <c r="PGW8" s="890"/>
      <c r="PGX8" s="890"/>
      <c r="PGY8" s="890"/>
      <c r="PGZ8" s="890"/>
      <c r="PHA8" s="890"/>
      <c r="PHB8" s="890"/>
      <c r="PHC8" s="890"/>
      <c r="PHD8" s="890"/>
      <c r="PHE8" s="890"/>
      <c r="PHF8" s="890"/>
      <c r="PHG8" s="890"/>
      <c r="PHH8" s="890"/>
      <c r="PHI8" s="890"/>
      <c r="PHJ8" s="890"/>
      <c r="PHK8" s="890"/>
      <c r="PHL8" s="890"/>
      <c r="PHM8" s="890"/>
      <c r="PHN8" s="890"/>
      <c r="PHO8" s="890"/>
      <c r="PHP8" s="890"/>
      <c r="PHQ8" s="890"/>
      <c r="PHR8" s="890"/>
      <c r="PHS8" s="890"/>
      <c r="PHT8" s="890"/>
      <c r="PHU8" s="890"/>
      <c r="PHV8" s="890"/>
      <c r="PHW8" s="890"/>
      <c r="PHX8" s="890"/>
      <c r="PHY8" s="890"/>
      <c r="PHZ8" s="890"/>
      <c r="PIA8" s="890"/>
      <c r="PIB8" s="890"/>
      <c r="PIC8" s="890"/>
      <c r="PID8" s="890"/>
      <c r="PIE8" s="890"/>
      <c r="PIF8" s="890"/>
      <c r="PIG8" s="890"/>
      <c r="PIH8" s="890"/>
      <c r="PII8" s="890"/>
      <c r="PIJ8" s="890"/>
      <c r="PIK8" s="890"/>
      <c r="PIL8" s="890"/>
      <c r="PIM8" s="890"/>
      <c r="PIN8" s="890"/>
      <c r="PIO8" s="890"/>
      <c r="PIP8" s="890"/>
      <c r="PIQ8" s="890"/>
      <c r="PIR8" s="890"/>
      <c r="PIS8" s="890"/>
      <c r="PIT8" s="890"/>
      <c r="PIU8" s="890"/>
      <c r="PIV8" s="890"/>
      <c r="PIW8" s="890"/>
      <c r="PIX8" s="890"/>
      <c r="PIY8" s="890"/>
      <c r="PIZ8" s="890"/>
      <c r="PJA8" s="890"/>
      <c r="PJB8" s="890"/>
      <c r="PJC8" s="890"/>
      <c r="PJD8" s="890"/>
      <c r="PJE8" s="890"/>
      <c r="PJF8" s="890"/>
      <c r="PJG8" s="890"/>
      <c r="PJH8" s="890"/>
      <c r="PJI8" s="890"/>
      <c r="PJJ8" s="890"/>
      <c r="PJK8" s="890"/>
      <c r="PJL8" s="890"/>
      <c r="PJM8" s="890"/>
      <c r="PJN8" s="890"/>
      <c r="PJO8" s="890"/>
      <c r="PJP8" s="890"/>
      <c r="PJQ8" s="890"/>
      <c r="PJR8" s="890"/>
      <c r="PJS8" s="890"/>
      <c r="PJT8" s="890"/>
      <c r="PJU8" s="890"/>
      <c r="PJV8" s="890"/>
      <c r="PJW8" s="890"/>
      <c r="PJX8" s="890"/>
      <c r="PJY8" s="890"/>
      <c r="PJZ8" s="890"/>
      <c r="PKA8" s="890"/>
      <c r="PKB8" s="890"/>
      <c r="PKC8" s="890"/>
      <c r="PKD8" s="890"/>
      <c r="PKE8" s="890"/>
      <c r="PKF8" s="890"/>
      <c r="PKG8" s="890"/>
      <c r="PKH8" s="890"/>
      <c r="PKI8" s="890"/>
      <c r="PKJ8" s="890"/>
      <c r="PKK8" s="890"/>
      <c r="PKL8" s="890"/>
      <c r="PKM8" s="890"/>
      <c r="PKN8" s="890"/>
      <c r="PKO8" s="890"/>
      <c r="PKP8" s="890"/>
      <c r="PKQ8" s="890"/>
      <c r="PKR8" s="890"/>
      <c r="PKS8" s="890"/>
      <c r="PKT8" s="890"/>
      <c r="PKU8" s="890"/>
      <c r="PKV8" s="890"/>
      <c r="PKW8" s="890"/>
      <c r="PKX8" s="890"/>
      <c r="PKY8" s="890"/>
      <c r="PKZ8" s="890"/>
      <c r="PLA8" s="890"/>
      <c r="PLB8" s="890"/>
      <c r="PLC8" s="890"/>
      <c r="PLD8" s="890"/>
      <c r="PLE8" s="890"/>
      <c r="PLF8" s="890"/>
      <c r="PLG8" s="890"/>
      <c r="PLH8" s="890"/>
      <c r="PLI8" s="890"/>
      <c r="PLJ8" s="890"/>
      <c r="PLK8" s="890"/>
      <c r="PLL8" s="890"/>
      <c r="PLM8" s="890"/>
      <c r="PLN8" s="890"/>
      <c r="PLO8" s="890"/>
      <c r="PLP8" s="890"/>
      <c r="PLQ8" s="890"/>
      <c r="PLR8" s="890"/>
      <c r="PLS8" s="890"/>
      <c r="PLT8" s="890"/>
      <c r="PLU8" s="890"/>
      <c r="PLV8" s="890"/>
      <c r="PLW8" s="890"/>
      <c r="PLX8" s="890"/>
      <c r="PLY8" s="890"/>
      <c r="PLZ8" s="890"/>
      <c r="PMA8" s="890"/>
      <c r="PMB8" s="890"/>
      <c r="PMC8" s="890"/>
      <c r="PMD8" s="890"/>
      <c r="PME8" s="890"/>
      <c r="PMF8" s="890"/>
      <c r="PMG8" s="890"/>
      <c r="PMH8" s="890"/>
      <c r="PMI8" s="890"/>
      <c r="PMJ8" s="890"/>
      <c r="PMK8" s="890"/>
      <c r="PML8" s="890"/>
      <c r="PMM8" s="890"/>
      <c r="PMN8" s="890"/>
      <c r="PMO8" s="890"/>
      <c r="PMP8" s="890"/>
      <c r="PMQ8" s="890"/>
      <c r="PMR8" s="890"/>
      <c r="PMS8" s="890"/>
      <c r="PMT8" s="890"/>
      <c r="PMU8" s="890"/>
      <c r="PMV8" s="890"/>
      <c r="PMW8" s="890"/>
      <c r="PMX8" s="890"/>
      <c r="PMY8" s="890"/>
      <c r="PMZ8" s="890"/>
      <c r="PNA8" s="890"/>
      <c r="PNB8" s="890"/>
      <c r="PNC8" s="890"/>
      <c r="PND8" s="890"/>
      <c r="PNE8" s="890"/>
      <c r="PNF8" s="890"/>
      <c r="PNG8" s="890"/>
      <c r="PNH8" s="890"/>
      <c r="PNI8" s="890"/>
      <c r="PNJ8" s="890"/>
      <c r="PNK8" s="890"/>
      <c r="PNL8" s="890"/>
      <c r="PNM8" s="890"/>
      <c r="PNN8" s="890"/>
      <c r="PNO8" s="890"/>
      <c r="PNP8" s="890"/>
      <c r="PNQ8" s="890"/>
      <c r="PNR8" s="890"/>
      <c r="PNS8" s="890"/>
      <c r="PNT8" s="890"/>
      <c r="PNU8" s="890"/>
      <c r="PNV8" s="890"/>
      <c r="PNW8" s="890"/>
      <c r="PNX8" s="890"/>
      <c r="PNY8" s="890"/>
      <c r="PNZ8" s="890"/>
      <c r="POA8" s="890"/>
      <c r="POB8" s="890"/>
      <c r="POC8" s="890"/>
      <c r="POD8" s="890"/>
      <c r="POE8" s="890"/>
      <c r="POF8" s="890"/>
      <c r="POG8" s="890"/>
      <c r="POH8" s="890"/>
      <c r="POI8" s="890"/>
      <c r="POJ8" s="890"/>
      <c r="POK8" s="890"/>
      <c r="POL8" s="890"/>
      <c r="POM8" s="890"/>
      <c r="PON8" s="890"/>
      <c r="POO8" s="890"/>
      <c r="POP8" s="890"/>
      <c r="POQ8" s="890"/>
      <c r="POR8" s="890"/>
      <c r="POS8" s="890"/>
      <c r="POT8" s="890"/>
      <c r="POU8" s="890"/>
      <c r="POV8" s="890"/>
      <c r="POW8" s="890"/>
      <c r="POX8" s="890"/>
      <c r="POY8" s="890"/>
      <c r="POZ8" s="890"/>
      <c r="PPA8" s="890"/>
      <c r="PPB8" s="890"/>
      <c r="PPC8" s="890"/>
      <c r="PPD8" s="890"/>
      <c r="PPE8" s="890"/>
      <c r="PPF8" s="890"/>
      <c r="PPG8" s="890"/>
      <c r="PPH8" s="890"/>
      <c r="PPI8" s="890"/>
      <c r="PPJ8" s="890"/>
      <c r="PPK8" s="890"/>
      <c r="PPL8" s="890"/>
      <c r="PPM8" s="890"/>
      <c r="PPN8" s="890"/>
      <c r="PPO8" s="890"/>
      <c r="PPP8" s="890"/>
      <c r="PPQ8" s="890"/>
      <c r="PPR8" s="890"/>
      <c r="PPS8" s="890"/>
      <c r="PPT8" s="890"/>
      <c r="PPU8" s="890"/>
      <c r="PPV8" s="890"/>
      <c r="PPW8" s="890"/>
      <c r="PPX8" s="890"/>
      <c r="PPY8" s="890"/>
      <c r="PPZ8" s="890"/>
      <c r="PQA8" s="890"/>
      <c r="PQB8" s="890"/>
      <c r="PQC8" s="890"/>
      <c r="PQD8" s="890"/>
      <c r="PQE8" s="890"/>
      <c r="PQF8" s="890"/>
      <c r="PQG8" s="890"/>
      <c r="PQH8" s="890"/>
      <c r="PQI8" s="890"/>
      <c r="PQJ8" s="890"/>
      <c r="PQK8" s="890"/>
      <c r="PQL8" s="890"/>
      <c r="PQM8" s="890"/>
      <c r="PQN8" s="890"/>
      <c r="PQO8" s="890"/>
      <c r="PQP8" s="890"/>
      <c r="PQQ8" s="890"/>
      <c r="PQR8" s="890"/>
      <c r="PQS8" s="890"/>
      <c r="PQT8" s="890"/>
      <c r="PQU8" s="890"/>
      <c r="PQV8" s="890"/>
      <c r="PQW8" s="890"/>
      <c r="PQX8" s="890"/>
      <c r="PQY8" s="890"/>
      <c r="PQZ8" s="890"/>
      <c r="PRA8" s="890"/>
      <c r="PRB8" s="890"/>
      <c r="PRC8" s="890"/>
      <c r="PRD8" s="890"/>
      <c r="PRE8" s="890"/>
      <c r="PRF8" s="890"/>
      <c r="PRG8" s="890"/>
      <c r="PRH8" s="890"/>
      <c r="PRI8" s="890"/>
      <c r="PRJ8" s="890"/>
      <c r="PRK8" s="890"/>
      <c r="PRL8" s="890"/>
      <c r="PRM8" s="890"/>
      <c r="PRN8" s="890"/>
      <c r="PRO8" s="890"/>
      <c r="PRP8" s="890"/>
      <c r="PRQ8" s="890"/>
      <c r="PRR8" s="890"/>
      <c r="PRS8" s="890"/>
      <c r="PRT8" s="890"/>
      <c r="PRU8" s="890"/>
      <c r="PRV8" s="890"/>
      <c r="PRW8" s="890"/>
      <c r="PRX8" s="890"/>
      <c r="PRY8" s="890"/>
      <c r="PRZ8" s="890"/>
      <c r="PSA8" s="890"/>
      <c r="PSB8" s="890"/>
      <c r="PSC8" s="890"/>
      <c r="PSD8" s="890"/>
      <c r="PSE8" s="890"/>
      <c r="PSF8" s="890"/>
      <c r="PSG8" s="890"/>
      <c r="PSH8" s="890"/>
      <c r="PSI8" s="890"/>
      <c r="PSJ8" s="890"/>
      <c r="PSK8" s="890"/>
      <c r="PSL8" s="890"/>
      <c r="PSM8" s="890"/>
      <c r="PSN8" s="890"/>
      <c r="PSO8" s="890"/>
      <c r="PSP8" s="890"/>
      <c r="PSQ8" s="890"/>
      <c r="PSR8" s="890"/>
      <c r="PSS8" s="890"/>
      <c r="PST8" s="890"/>
      <c r="PSU8" s="890"/>
      <c r="PSV8" s="890"/>
      <c r="PSW8" s="890"/>
      <c r="PSX8" s="890"/>
      <c r="PSY8" s="890"/>
      <c r="PSZ8" s="890"/>
      <c r="PTA8" s="890"/>
      <c r="PTB8" s="890"/>
      <c r="PTC8" s="890"/>
      <c r="PTD8" s="890"/>
      <c r="PTE8" s="890"/>
      <c r="PTF8" s="890"/>
      <c r="PTG8" s="890"/>
      <c r="PTH8" s="890"/>
      <c r="PTI8" s="890"/>
      <c r="PTJ8" s="890"/>
      <c r="PTK8" s="890"/>
      <c r="PTL8" s="890"/>
      <c r="PTM8" s="890"/>
      <c r="PTN8" s="890"/>
      <c r="PTO8" s="890"/>
      <c r="PTP8" s="890"/>
      <c r="PTQ8" s="890"/>
      <c r="PTR8" s="890"/>
      <c r="PTS8" s="890"/>
      <c r="PTT8" s="890"/>
      <c r="PTU8" s="890"/>
      <c r="PTV8" s="890"/>
      <c r="PTW8" s="890"/>
      <c r="PTX8" s="890"/>
      <c r="PTY8" s="890"/>
      <c r="PTZ8" s="890"/>
      <c r="PUA8" s="890"/>
      <c r="PUB8" s="890"/>
      <c r="PUC8" s="890"/>
      <c r="PUD8" s="890"/>
      <c r="PUE8" s="890"/>
      <c r="PUF8" s="890"/>
      <c r="PUG8" s="890"/>
      <c r="PUH8" s="890"/>
      <c r="PUI8" s="890"/>
      <c r="PUJ8" s="890"/>
      <c r="PUK8" s="890"/>
      <c r="PUL8" s="890"/>
      <c r="PUM8" s="890"/>
      <c r="PUN8" s="890"/>
      <c r="PUO8" s="890"/>
      <c r="PUP8" s="890"/>
      <c r="PUQ8" s="890"/>
      <c r="PUR8" s="890"/>
      <c r="PUS8" s="890"/>
      <c r="PUT8" s="890"/>
      <c r="PUU8" s="890"/>
      <c r="PUV8" s="890"/>
      <c r="PUW8" s="890"/>
      <c r="PUX8" s="890"/>
      <c r="PUY8" s="890"/>
      <c r="PUZ8" s="890"/>
      <c r="PVA8" s="890"/>
      <c r="PVB8" s="890"/>
      <c r="PVC8" s="890"/>
      <c r="PVD8" s="890"/>
      <c r="PVE8" s="890"/>
      <c r="PVF8" s="890"/>
      <c r="PVG8" s="890"/>
      <c r="PVH8" s="890"/>
      <c r="PVI8" s="890"/>
      <c r="PVJ8" s="890"/>
      <c r="PVK8" s="890"/>
      <c r="PVL8" s="890"/>
      <c r="PVM8" s="890"/>
      <c r="PVN8" s="890"/>
      <c r="PVO8" s="890"/>
      <c r="PVP8" s="890"/>
      <c r="PVQ8" s="890"/>
      <c r="PVR8" s="890"/>
      <c r="PVS8" s="890"/>
      <c r="PVT8" s="890"/>
      <c r="PVU8" s="890"/>
      <c r="PVV8" s="890"/>
      <c r="PVW8" s="890"/>
      <c r="PVX8" s="890"/>
      <c r="PVY8" s="890"/>
      <c r="PVZ8" s="890"/>
      <c r="PWA8" s="890"/>
      <c r="PWB8" s="890"/>
      <c r="PWC8" s="890"/>
      <c r="PWD8" s="890"/>
      <c r="PWE8" s="890"/>
      <c r="PWF8" s="890"/>
      <c r="PWG8" s="890"/>
      <c r="PWH8" s="890"/>
      <c r="PWI8" s="890"/>
      <c r="PWJ8" s="890"/>
      <c r="PWK8" s="890"/>
      <c r="PWL8" s="890"/>
      <c r="PWM8" s="890"/>
      <c r="PWN8" s="890"/>
      <c r="PWO8" s="890"/>
      <c r="PWP8" s="890"/>
      <c r="PWQ8" s="890"/>
      <c r="PWR8" s="890"/>
      <c r="PWS8" s="890"/>
      <c r="PWT8" s="890"/>
      <c r="PWU8" s="890"/>
      <c r="PWV8" s="890"/>
      <c r="PWW8" s="890"/>
      <c r="PWX8" s="890"/>
      <c r="PWY8" s="890"/>
      <c r="PWZ8" s="890"/>
      <c r="PXA8" s="890"/>
      <c r="PXB8" s="890"/>
      <c r="PXC8" s="890"/>
      <c r="PXD8" s="890"/>
      <c r="PXE8" s="890"/>
      <c r="PXF8" s="890"/>
      <c r="PXG8" s="890"/>
      <c r="PXH8" s="890"/>
      <c r="PXI8" s="890"/>
      <c r="PXJ8" s="890"/>
      <c r="PXK8" s="890"/>
      <c r="PXL8" s="890"/>
      <c r="PXM8" s="890"/>
      <c r="PXN8" s="890"/>
      <c r="PXO8" s="890"/>
      <c r="PXP8" s="890"/>
      <c r="PXQ8" s="890"/>
      <c r="PXR8" s="890"/>
      <c r="PXS8" s="890"/>
      <c r="PXT8" s="890"/>
      <c r="PXU8" s="890"/>
      <c r="PXV8" s="890"/>
      <c r="PXW8" s="890"/>
      <c r="PXX8" s="890"/>
      <c r="PXY8" s="890"/>
      <c r="PXZ8" s="890"/>
      <c r="PYA8" s="890"/>
      <c r="PYB8" s="890"/>
      <c r="PYC8" s="890"/>
      <c r="PYD8" s="890"/>
      <c r="PYE8" s="890"/>
      <c r="PYF8" s="890"/>
      <c r="PYG8" s="890"/>
      <c r="PYH8" s="890"/>
      <c r="PYI8" s="890"/>
      <c r="PYJ8" s="890"/>
      <c r="PYK8" s="890"/>
      <c r="PYL8" s="890"/>
      <c r="PYM8" s="890"/>
      <c r="PYN8" s="890"/>
      <c r="PYO8" s="890"/>
      <c r="PYP8" s="890"/>
      <c r="PYQ8" s="890"/>
      <c r="PYR8" s="890"/>
      <c r="PYS8" s="890"/>
      <c r="PYT8" s="890"/>
      <c r="PYU8" s="890"/>
      <c r="PYV8" s="890"/>
      <c r="PYW8" s="890"/>
      <c r="PYX8" s="890"/>
      <c r="PYY8" s="890"/>
      <c r="PYZ8" s="890"/>
      <c r="PZA8" s="890"/>
      <c r="PZB8" s="890"/>
      <c r="PZC8" s="890"/>
      <c r="PZD8" s="890"/>
      <c r="PZE8" s="890"/>
      <c r="PZF8" s="890"/>
      <c r="PZG8" s="890"/>
      <c r="PZH8" s="890"/>
      <c r="PZI8" s="890"/>
      <c r="PZJ8" s="890"/>
      <c r="PZK8" s="890"/>
      <c r="PZL8" s="890"/>
      <c r="PZM8" s="890"/>
      <c r="PZN8" s="890"/>
      <c r="PZO8" s="890"/>
      <c r="PZP8" s="890"/>
      <c r="PZQ8" s="890"/>
      <c r="PZR8" s="890"/>
      <c r="PZS8" s="890"/>
      <c r="PZT8" s="890"/>
      <c r="PZU8" s="890"/>
      <c r="PZV8" s="890"/>
      <c r="PZW8" s="890"/>
      <c r="PZX8" s="890"/>
      <c r="PZY8" s="890"/>
      <c r="PZZ8" s="890"/>
      <c r="QAA8" s="890"/>
      <c r="QAB8" s="890"/>
      <c r="QAC8" s="890"/>
      <c r="QAD8" s="890"/>
      <c r="QAE8" s="890"/>
      <c r="QAF8" s="890"/>
      <c r="QAG8" s="890"/>
      <c r="QAH8" s="890"/>
      <c r="QAI8" s="890"/>
      <c r="QAJ8" s="890"/>
      <c r="QAK8" s="890"/>
      <c r="QAL8" s="890"/>
      <c r="QAM8" s="890"/>
      <c r="QAN8" s="890"/>
      <c r="QAO8" s="890"/>
      <c r="QAP8" s="890"/>
      <c r="QAQ8" s="890"/>
      <c r="QAR8" s="890"/>
      <c r="QAS8" s="890"/>
      <c r="QAT8" s="890"/>
      <c r="QAU8" s="890"/>
      <c r="QAV8" s="890"/>
      <c r="QAW8" s="890"/>
      <c r="QAX8" s="890"/>
      <c r="QAY8" s="890"/>
      <c r="QAZ8" s="890"/>
      <c r="QBA8" s="890"/>
      <c r="QBB8" s="890"/>
      <c r="QBC8" s="890"/>
      <c r="QBD8" s="890"/>
      <c r="QBE8" s="890"/>
      <c r="QBF8" s="890"/>
      <c r="QBG8" s="890"/>
      <c r="QBH8" s="890"/>
      <c r="QBI8" s="890"/>
      <c r="QBJ8" s="890"/>
      <c r="QBK8" s="890"/>
      <c r="QBL8" s="890"/>
      <c r="QBM8" s="890"/>
      <c r="QBN8" s="890"/>
      <c r="QBO8" s="890"/>
      <c r="QBP8" s="890"/>
      <c r="QBQ8" s="890"/>
      <c r="QBR8" s="890"/>
      <c r="QBS8" s="890"/>
      <c r="QBT8" s="890"/>
      <c r="QBU8" s="890"/>
      <c r="QBV8" s="890"/>
      <c r="QBW8" s="890"/>
      <c r="QBX8" s="890"/>
      <c r="QBY8" s="890"/>
      <c r="QBZ8" s="890"/>
      <c r="QCA8" s="890"/>
      <c r="QCB8" s="890"/>
      <c r="QCC8" s="890"/>
      <c r="QCD8" s="890"/>
      <c r="QCE8" s="890"/>
      <c r="QCF8" s="890"/>
      <c r="QCG8" s="890"/>
      <c r="QCH8" s="890"/>
      <c r="QCI8" s="890"/>
      <c r="QCJ8" s="890"/>
      <c r="QCK8" s="890"/>
      <c r="QCL8" s="890"/>
      <c r="QCM8" s="890"/>
      <c r="QCN8" s="890"/>
      <c r="QCO8" s="890"/>
      <c r="QCP8" s="890"/>
      <c r="QCQ8" s="890"/>
      <c r="QCR8" s="890"/>
      <c r="QCS8" s="890"/>
      <c r="QCT8" s="890"/>
      <c r="QCU8" s="890"/>
      <c r="QCV8" s="890"/>
      <c r="QCW8" s="890"/>
      <c r="QCX8" s="890"/>
      <c r="QCY8" s="890"/>
      <c r="QCZ8" s="890"/>
      <c r="QDA8" s="890"/>
      <c r="QDB8" s="890"/>
      <c r="QDC8" s="890"/>
      <c r="QDD8" s="890"/>
      <c r="QDE8" s="890"/>
      <c r="QDF8" s="890"/>
      <c r="QDG8" s="890"/>
      <c r="QDH8" s="890"/>
      <c r="QDI8" s="890"/>
      <c r="QDJ8" s="890"/>
      <c r="QDK8" s="890"/>
      <c r="QDL8" s="890"/>
      <c r="QDM8" s="890"/>
      <c r="QDN8" s="890"/>
      <c r="QDO8" s="890"/>
      <c r="QDP8" s="890"/>
      <c r="QDQ8" s="890"/>
      <c r="QDR8" s="890"/>
      <c r="QDS8" s="890"/>
      <c r="QDT8" s="890"/>
      <c r="QDU8" s="890"/>
      <c r="QDV8" s="890"/>
      <c r="QDW8" s="890"/>
      <c r="QDX8" s="890"/>
      <c r="QDY8" s="890"/>
      <c r="QDZ8" s="890"/>
      <c r="QEA8" s="890"/>
      <c r="QEB8" s="890"/>
      <c r="QEC8" s="890"/>
      <c r="QED8" s="890"/>
      <c r="QEE8" s="890"/>
      <c r="QEF8" s="890"/>
      <c r="QEG8" s="890"/>
      <c r="QEH8" s="890"/>
      <c r="QEI8" s="890"/>
      <c r="QEJ8" s="890"/>
      <c r="QEK8" s="890"/>
      <c r="QEL8" s="890"/>
      <c r="QEM8" s="890"/>
      <c r="QEN8" s="890"/>
      <c r="QEO8" s="890"/>
      <c r="QEP8" s="890"/>
      <c r="QEQ8" s="890"/>
      <c r="QER8" s="890"/>
      <c r="QES8" s="890"/>
      <c r="QET8" s="890"/>
      <c r="QEU8" s="890"/>
      <c r="QEV8" s="890"/>
      <c r="QEW8" s="890"/>
      <c r="QEX8" s="890"/>
      <c r="QEY8" s="890"/>
      <c r="QEZ8" s="890"/>
      <c r="QFA8" s="890"/>
      <c r="QFB8" s="890"/>
      <c r="QFC8" s="890"/>
      <c r="QFD8" s="890"/>
      <c r="QFE8" s="890"/>
      <c r="QFF8" s="890"/>
      <c r="QFG8" s="890"/>
      <c r="QFH8" s="890"/>
      <c r="QFI8" s="890"/>
      <c r="QFJ8" s="890"/>
      <c r="QFK8" s="890"/>
      <c r="QFL8" s="890"/>
      <c r="QFM8" s="890"/>
      <c r="QFN8" s="890"/>
      <c r="QFO8" s="890"/>
      <c r="QFP8" s="890"/>
      <c r="QFQ8" s="890"/>
      <c r="QFR8" s="890"/>
      <c r="QFS8" s="890"/>
      <c r="QFT8" s="890"/>
      <c r="QFU8" s="890"/>
      <c r="QFV8" s="890"/>
      <c r="QFW8" s="890"/>
      <c r="QFX8" s="890"/>
      <c r="QFY8" s="890"/>
      <c r="QFZ8" s="890"/>
      <c r="QGA8" s="890"/>
      <c r="QGB8" s="890"/>
      <c r="QGC8" s="890"/>
      <c r="QGD8" s="890"/>
      <c r="QGE8" s="890"/>
      <c r="QGF8" s="890"/>
      <c r="QGG8" s="890"/>
      <c r="QGH8" s="890"/>
      <c r="QGI8" s="890"/>
      <c r="QGJ8" s="890"/>
      <c r="QGK8" s="890"/>
      <c r="QGL8" s="890"/>
      <c r="QGM8" s="890"/>
      <c r="QGN8" s="890"/>
      <c r="QGO8" s="890"/>
      <c r="QGP8" s="890"/>
      <c r="QGQ8" s="890"/>
      <c r="QGR8" s="890"/>
      <c r="QGS8" s="890"/>
      <c r="QGT8" s="890"/>
      <c r="QGU8" s="890"/>
      <c r="QGV8" s="890"/>
      <c r="QGW8" s="890"/>
      <c r="QGX8" s="890"/>
      <c r="QGY8" s="890"/>
      <c r="QGZ8" s="890"/>
      <c r="QHA8" s="890"/>
      <c r="QHB8" s="890"/>
      <c r="QHC8" s="890"/>
      <c r="QHD8" s="890"/>
      <c r="QHE8" s="890"/>
      <c r="QHF8" s="890"/>
      <c r="QHG8" s="890"/>
      <c r="QHH8" s="890"/>
      <c r="QHI8" s="890"/>
      <c r="QHJ8" s="890"/>
      <c r="QHK8" s="890"/>
      <c r="QHL8" s="890"/>
      <c r="QHM8" s="890"/>
      <c r="QHN8" s="890"/>
      <c r="QHO8" s="890"/>
      <c r="QHP8" s="890"/>
      <c r="QHQ8" s="890"/>
      <c r="QHR8" s="890"/>
      <c r="QHS8" s="890"/>
      <c r="QHT8" s="890"/>
      <c r="QHU8" s="890"/>
      <c r="QHV8" s="890"/>
      <c r="QHW8" s="890"/>
      <c r="QHX8" s="890"/>
      <c r="QHY8" s="890"/>
      <c r="QHZ8" s="890"/>
      <c r="QIA8" s="890"/>
      <c r="QIB8" s="890"/>
      <c r="QIC8" s="890"/>
      <c r="QID8" s="890"/>
      <c r="QIE8" s="890"/>
      <c r="QIF8" s="890"/>
      <c r="QIG8" s="890"/>
      <c r="QIH8" s="890"/>
      <c r="QII8" s="890"/>
      <c r="QIJ8" s="890"/>
      <c r="QIK8" s="890"/>
      <c r="QIL8" s="890"/>
      <c r="QIM8" s="890"/>
      <c r="QIN8" s="890"/>
      <c r="QIO8" s="890"/>
      <c r="QIP8" s="890"/>
      <c r="QIQ8" s="890"/>
      <c r="QIR8" s="890"/>
      <c r="QIS8" s="890"/>
      <c r="QIT8" s="890"/>
      <c r="QIU8" s="890"/>
      <c r="QIV8" s="890"/>
      <c r="QIW8" s="890"/>
      <c r="QIX8" s="890"/>
      <c r="QIY8" s="890"/>
      <c r="QIZ8" s="890"/>
      <c r="QJA8" s="890"/>
      <c r="QJB8" s="890"/>
      <c r="QJC8" s="890"/>
      <c r="QJD8" s="890"/>
      <c r="QJE8" s="890"/>
      <c r="QJF8" s="890"/>
      <c r="QJG8" s="890"/>
      <c r="QJH8" s="890"/>
      <c r="QJI8" s="890"/>
      <c r="QJJ8" s="890"/>
      <c r="QJK8" s="890"/>
      <c r="QJL8" s="890"/>
      <c r="QJM8" s="890"/>
      <c r="QJN8" s="890"/>
      <c r="QJO8" s="890"/>
      <c r="QJP8" s="890"/>
      <c r="QJQ8" s="890"/>
      <c r="QJR8" s="890"/>
      <c r="QJS8" s="890"/>
      <c r="QJT8" s="890"/>
      <c r="QJU8" s="890"/>
      <c r="QJV8" s="890"/>
      <c r="QJW8" s="890"/>
      <c r="QJX8" s="890"/>
      <c r="QJY8" s="890"/>
      <c r="QJZ8" s="890"/>
      <c r="QKA8" s="890"/>
      <c r="QKB8" s="890"/>
      <c r="QKC8" s="890"/>
      <c r="QKD8" s="890"/>
      <c r="QKE8" s="890"/>
      <c r="QKF8" s="890"/>
      <c r="QKG8" s="890"/>
      <c r="QKH8" s="890"/>
      <c r="QKI8" s="890"/>
      <c r="QKJ8" s="890"/>
      <c r="QKK8" s="890"/>
      <c r="QKL8" s="890"/>
      <c r="QKM8" s="890"/>
      <c r="QKN8" s="890"/>
      <c r="QKO8" s="890"/>
      <c r="QKP8" s="890"/>
      <c r="QKQ8" s="890"/>
      <c r="QKR8" s="890"/>
      <c r="QKS8" s="890"/>
      <c r="QKT8" s="890"/>
      <c r="QKU8" s="890"/>
      <c r="QKV8" s="890"/>
      <c r="QKW8" s="890"/>
      <c r="QKX8" s="890"/>
      <c r="QKY8" s="890"/>
      <c r="QKZ8" s="890"/>
      <c r="QLA8" s="890"/>
      <c r="QLB8" s="890"/>
      <c r="QLC8" s="890"/>
      <c r="QLD8" s="890"/>
      <c r="QLE8" s="890"/>
      <c r="QLF8" s="890"/>
      <c r="QLG8" s="890"/>
      <c r="QLH8" s="890"/>
      <c r="QLI8" s="890"/>
      <c r="QLJ8" s="890"/>
      <c r="QLK8" s="890"/>
      <c r="QLL8" s="890"/>
      <c r="QLM8" s="890"/>
      <c r="QLN8" s="890"/>
      <c r="QLO8" s="890"/>
      <c r="QLP8" s="890"/>
      <c r="QLQ8" s="890"/>
      <c r="QLR8" s="890"/>
      <c r="QLS8" s="890"/>
      <c r="QLT8" s="890"/>
      <c r="QLU8" s="890"/>
      <c r="QLV8" s="890"/>
      <c r="QLW8" s="890"/>
      <c r="QLX8" s="890"/>
      <c r="QLY8" s="890"/>
      <c r="QLZ8" s="890"/>
      <c r="QMA8" s="890"/>
      <c r="QMB8" s="890"/>
      <c r="QMC8" s="890"/>
      <c r="QMD8" s="890"/>
      <c r="QME8" s="890"/>
      <c r="QMF8" s="890"/>
      <c r="QMG8" s="890"/>
      <c r="QMH8" s="890"/>
      <c r="QMI8" s="890"/>
      <c r="QMJ8" s="890"/>
      <c r="QMK8" s="890"/>
      <c r="QML8" s="890"/>
      <c r="QMM8" s="890"/>
      <c r="QMN8" s="890"/>
      <c r="QMO8" s="890"/>
      <c r="QMP8" s="890"/>
      <c r="QMQ8" s="890"/>
      <c r="QMR8" s="890"/>
      <c r="QMS8" s="890"/>
      <c r="QMT8" s="890"/>
      <c r="QMU8" s="890"/>
      <c r="QMV8" s="890"/>
      <c r="QMW8" s="890"/>
      <c r="QMX8" s="890"/>
      <c r="QMY8" s="890"/>
      <c r="QMZ8" s="890"/>
      <c r="QNA8" s="890"/>
      <c r="QNB8" s="890"/>
      <c r="QNC8" s="890"/>
      <c r="QND8" s="890"/>
      <c r="QNE8" s="890"/>
      <c r="QNF8" s="890"/>
      <c r="QNG8" s="890"/>
      <c r="QNH8" s="890"/>
      <c r="QNI8" s="890"/>
      <c r="QNJ8" s="890"/>
      <c r="QNK8" s="890"/>
      <c r="QNL8" s="890"/>
      <c r="QNM8" s="890"/>
      <c r="QNN8" s="890"/>
      <c r="QNO8" s="890"/>
      <c r="QNP8" s="890"/>
      <c r="QNQ8" s="890"/>
      <c r="QNR8" s="890"/>
      <c r="QNS8" s="890"/>
      <c r="QNT8" s="890"/>
      <c r="QNU8" s="890"/>
      <c r="QNV8" s="890"/>
      <c r="QNW8" s="890"/>
      <c r="QNX8" s="890"/>
      <c r="QNY8" s="890"/>
      <c r="QNZ8" s="890"/>
      <c r="QOA8" s="890"/>
      <c r="QOB8" s="890"/>
      <c r="QOC8" s="890"/>
      <c r="QOD8" s="890"/>
      <c r="QOE8" s="890"/>
      <c r="QOF8" s="890"/>
      <c r="QOG8" s="890"/>
      <c r="QOH8" s="890"/>
      <c r="QOI8" s="890"/>
      <c r="QOJ8" s="890"/>
      <c r="QOK8" s="890"/>
      <c r="QOL8" s="890"/>
      <c r="QOM8" s="890"/>
      <c r="QON8" s="890"/>
      <c r="QOO8" s="890"/>
      <c r="QOP8" s="890"/>
      <c r="QOQ8" s="890"/>
      <c r="QOR8" s="890"/>
      <c r="QOS8" s="890"/>
      <c r="QOT8" s="890"/>
      <c r="QOU8" s="890"/>
      <c r="QOV8" s="890"/>
      <c r="QOW8" s="890"/>
      <c r="QOX8" s="890"/>
      <c r="QOY8" s="890"/>
      <c r="QOZ8" s="890"/>
      <c r="QPA8" s="890"/>
      <c r="QPB8" s="890"/>
      <c r="QPC8" s="890"/>
      <c r="QPD8" s="890"/>
      <c r="QPE8" s="890"/>
      <c r="QPF8" s="890"/>
      <c r="QPG8" s="890"/>
      <c r="QPH8" s="890"/>
      <c r="QPI8" s="890"/>
      <c r="QPJ8" s="890"/>
      <c r="QPK8" s="890"/>
      <c r="QPL8" s="890"/>
      <c r="QPM8" s="890"/>
      <c r="QPN8" s="890"/>
      <c r="QPO8" s="890"/>
      <c r="QPP8" s="890"/>
      <c r="QPQ8" s="890"/>
      <c r="QPR8" s="890"/>
      <c r="QPS8" s="890"/>
      <c r="QPT8" s="890"/>
      <c r="QPU8" s="890"/>
      <c r="QPV8" s="890"/>
      <c r="QPW8" s="890"/>
      <c r="QPX8" s="890"/>
      <c r="QPY8" s="890"/>
      <c r="QPZ8" s="890"/>
      <c r="QQA8" s="890"/>
      <c r="QQB8" s="890"/>
      <c r="QQC8" s="890"/>
      <c r="QQD8" s="890"/>
      <c r="QQE8" s="890"/>
      <c r="QQF8" s="890"/>
      <c r="QQG8" s="890"/>
      <c r="QQH8" s="890"/>
      <c r="QQI8" s="890"/>
      <c r="QQJ8" s="890"/>
      <c r="QQK8" s="890"/>
      <c r="QQL8" s="890"/>
      <c r="QQM8" s="890"/>
      <c r="QQN8" s="890"/>
      <c r="QQO8" s="890"/>
      <c r="QQP8" s="890"/>
      <c r="QQQ8" s="890"/>
      <c r="QQR8" s="890"/>
      <c r="QQS8" s="890"/>
      <c r="QQT8" s="890"/>
      <c r="QQU8" s="890"/>
      <c r="QQV8" s="890"/>
      <c r="QQW8" s="890"/>
      <c r="QQX8" s="890"/>
      <c r="QQY8" s="890"/>
      <c r="QQZ8" s="890"/>
      <c r="QRA8" s="890"/>
      <c r="QRB8" s="890"/>
      <c r="QRC8" s="890"/>
      <c r="QRD8" s="890"/>
      <c r="QRE8" s="890"/>
      <c r="QRF8" s="890"/>
      <c r="QRG8" s="890"/>
      <c r="QRH8" s="890"/>
      <c r="QRI8" s="890"/>
      <c r="QRJ8" s="890"/>
      <c r="QRK8" s="890"/>
      <c r="QRL8" s="890"/>
      <c r="QRM8" s="890"/>
      <c r="QRN8" s="890"/>
      <c r="QRO8" s="890"/>
      <c r="QRP8" s="890"/>
      <c r="QRQ8" s="890"/>
      <c r="QRR8" s="890"/>
      <c r="QRS8" s="890"/>
      <c r="QRT8" s="890"/>
      <c r="QRU8" s="890"/>
      <c r="QRV8" s="890"/>
      <c r="QRW8" s="890"/>
      <c r="QRX8" s="890"/>
      <c r="QRY8" s="890"/>
      <c r="QRZ8" s="890"/>
      <c r="QSA8" s="890"/>
      <c r="QSB8" s="890"/>
      <c r="QSC8" s="890"/>
      <c r="QSD8" s="890"/>
      <c r="QSE8" s="890"/>
      <c r="QSF8" s="890"/>
      <c r="QSG8" s="890"/>
      <c r="QSH8" s="890"/>
      <c r="QSI8" s="890"/>
      <c r="QSJ8" s="890"/>
      <c r="QSK8" s="890"/>
      <c r="QSL8" s="890"/>
      <c r="QSM8" s="890"/>
      <c r="QSN8" s="890"/>
      <c r="QSO8" s="890"/>
      <c r="QSP8" s="890"/>
      <c r="QSQ8" s="890"/>
      <c r="QSR8" s="890"/>
      <c r="QSS8" s="890"/>
      <c r="QST8" s="890"/>
      <c r="QSU8" s="890"/>
      <c r="QSV8" s="890"/>
      <c r="QSW8" s="890"/>
      <c r="QSX8" s="890"/>
      <c r="QSY8" s="890"/>
      <c r="QSZ8" s="890"/>
      <c r="QTA8" s="890"/>
      <c r="QTB8" s="890"/>
      <c r="QTC8" s="890"/>
      <c r="QTD8" s="890"/>
      <c r="QTE8" s="890"/>
      <c r="QTF8" s="890"/>
      <c r="QTG8" s="890"/>
      <c r="QTH8" s="890"/>
      <c r="QTI8" s="890"/>
      <c r="QTJ8" s="890"/>
      <c r="QTK8" s="890"/>
      <c r="QTL8" s="890"/>
      <c r="QTM8" s="890"/>
      <c r="QTN8" s="890"/>
      <c r="QTO8" s="890"/>
      <c r="QTP8" s="890"/>
      <c r="QTQ8" s="890"/>
      <c r="QTR8" s="890"/>
      <c r="QTS8" s="890"/>
      <c r="QTT8" s="890"/>
      <c r="QTU8" s="890"/>
      <c r="QTV8" s="890"/>
      <c r="QTW8" s="890"/>
      <c r="QTX8" s="890"/>
      <c r="QTY8" s="890"/>
      <c r="QTZ8" s="890"/>
      <c r="QUA8" s="890"/>
      <c r="QUB8" s="890"/>
      <c r="QUC8" s="890"/>
      <c r="QUD8" s="890"/>
      <c r="QUE8" s="890"/>
      <c r="QUF8" s="890"/>
      <c r="QUG8" s="890"/>
      <c r="QUH8" s="890"/>
      <c r="QUI8" s="890"/>
      <c r="QUJ8" s="890"/>
      <c r="QUK8" s="890"/>
      <c r="QUL8" s="890"/>
      <c r="QUM8" s="890"/>
      <c r="QUN8" s="890"/>
      <c r="QUO8" s="890"/>
      <c r="QUP8" s="890"/>
      <c r="QUQ8" s="890"/>
      <c r="QUR8" s="890"/>
      <c r="QUS8" s="890"/>
      <c r="QUT8" s="890"/>
      <c r="QUU8" s="890"/>
      <c r="QUV8" s="890"/>
      <c r="QUW8" s="890"/>
      <c r="QUX8" s="890"/>
      <c r="QUY8" s="890"/>
      <c r="QUZ8" s="890"/>
      <c r="QVA8" s="890"/>
      <c r="QVB8" s="890"/>
      <c r="QVC8" s="890"/>
      <c r="QVD8" s="890"/>
      <c r="QVE8" s="890"/>
      <c r="QVF8" s="890"/>
      <c r="QVG8" s="890"/>
      <c r="QVH8" s="890"/>
      <c r="QVI8" s="890"/>
      <c r="QVJ8" s="890"/>
      <c r="QVK8" s="890"/>
      <c r="QVL8" s="890"/>
      <c r="QVM8" s="890"/>
      <c r="QVN8" s="890"/>
      <c r="QVO8" s="890"/>
      <c r="QVP8" s="890"/>
      <c r="QVQ8" s="890"/>
      <c r="QVR8" s="890"/>
      <c r="QVS8" s="890"/>
      <c r="QVT8" s="890"/>
      <c r="QVU8" s="890"/>
      <c r="QVV8" s="890"/>
      <c r="QVW8" s="890"/>
      <c r="QVX8" s="890"/>
      <c r="QVY8" s="890"/>
      <c r="QVZ8" s="890"/>
      <c r="QWA8" s="890"/>
      <c r="QWB8" s="890"/>
      <c r="QWC8" s="890"/>
      <c r="QWD8" s="890"/>
      <c r="QWE8" s="890"/>
      <c r="QWF8" s="890"/>
      <c r="QWG8" s="890"/>
      <c r="QWH8" s="890"/>
      <c r="QWI8" s="890"/>
      <c r="QWJ8" s="890"/>
      <c r="QWK8" s="890"/>
      <c r="QWL8" s="890"/>
      <c r="QWM8" s="890"/>
      <c r="QWN8" s="890"/>
      <c r="QWO8" s="890"/>
      <c r="QWP8" s="890"/>
      <c r="QWQ8" s="890"/>
      <c r="QWR8" s="890"/>
      <c r="QWS8" s="890"/>
      <c r="QWT8" s="890"/>
      <c r="QWU8" s="890"/>
      <c r="QWV8" s="890"/>
      <c r="QWW8" s="890"/>
      <c r="QWX8" s="890"/>
      <c r="QWY8" s="890"/>
      <c r="QWZ8" s="890"/>
      <c r="QXA8" s="890"/>
      <c r="QXB8" s="890"/>
      <c r="QXC8" s="890"/>
      <c r="QXD8" s="890"/>
      <c r="QXE8" s="890"/>
      <c r="QXF8" s="890"/>
      <c r="QXG8" s="890"/>
      <c r="QXH8" s="890"/>
      <c r="QXI8" s="890"/>
      <c r="QXJ8" s="890"/>
      <c r="QXK8" s="890"/>
      <c r="QXL8" s="890"/>
      <c r="QXM8" s="890"/>
      <c r="QXN8" s="890"/>
      <c r="QXO8" s="890"/>
      <c r="QXP8" s="890"/>
      <c r="QXQ8" s="890"/>
      <c r="QXR8" s="890"/>
      <c r="QXS8" s="890"/>
      <c r="QXT8" s="890"/>
      <c r="QXU8" s="890"/>
      <c r="QXV8" s="890"/>
      <c r="QXW8" s="890"/>
      <c r="QXX8" s="890"/>
      <c r="QXY8" s="890"/>
      <c r="QXZ8" s="890"/>
      <c r="QYA8" s="890"/>
      <c r="QYB8" s="890"/>
      <c r="QYC8" s="890"/>
      <c r="QYD8" s="890"/>
      <c r="QYE8" s="890"/>
      <c r="QYF8" s="890"/>
      <c r="QYG8" s="890"/>
      <c r="QYH8" s="890"/>
      <c r="QYI8" s="890"/>
      <c r="QYJ8" s="890"/>
      <c r="QYK8" s="890"/>
      <c r="QYL8" s="890"/>
      <c r="QYM8" s="890"/>
      <c r="QYN8" s="890"/>
      <c r="QYO8" s="890"/>
      <c r="QYP8" s="890"/>
      <c r="QYQ8" s="890"/>
      <c r="QYR8" s="890"/>
      <c r="QYS8" s="890"/>
      <c r="QYT8" s="890"/>
      <c r="QYU8" s="890"/>
      <c r="QYV8" s="890"/>
      <c r="QYW8" s="890"/>
      <c r="QYX8" s="890"/>
      <c r="QYY8" s="890"/>
      <c r="QYZ8" s="890"/>
      <c r="QZA8" s="890"/>
      <c r="QZB8" s="890"/>
      <c r="QZC8" s="890"/>
      <c r="QZD8" s="890"/>
      <c r="QZE8" s="890"/>
      <c r="QZF8" s="890"/>
      <c r="QZG8" s="890"/>
      <c r="QZH8" s="890"/>
      <c r="QZI8" s="890"/>
      <c r="QZJ8" s="890"/>
      <c r="QZK8" s="890"/>
      <c r="QZL8" s="890"/>
      <c r="QZM8" s="890"/>
      <c r="QZN8" s="890"/>
      <c r="QZO8" s="890"/>
      <c r="QZP8" s="890"/>
      <c r="QZQ8" s="890"/>
      <c r="QZR8" s="890"/>
      <c r="QZS8" s="890"/>
      <c r="QZT8" s="890"/>
      <c r="QZU8" s="890"/>
      <c r="QZV8" s="890"/>
      <c r="QZW8" s="890"/>
      <c r="QZX8" s="890"/>
      <c r="QZY8" s="890"/>
      <c r="QZZ8" s="890"/>
      <c r="RAA8" s="890"/>
      <c r="RAB8" s="890"/>
      <c r="RAC8" s="890"/>
      <c r="RAD8" s="890"/>
      <c r="RAE8" s="890"/>
      <c r="RAF8" s="890"/>
      <c r="RAG8" s="890"/>
      <c r="RAH8" s="890"/>
      <c r="RAI8" s="890"/>
      <c r="RAJ8" s="890"/>
      <c r="RAK8" s="890"/>
      <c r="RAL8" s="890"/>
      <c r="RAM8" s="890"/>
      <c r="RAN8" s="890"/>
      <c r="RAO8" s="890"/>
      <c r="RAP8" s="890"/>
      <c r="RAQ8" s="890"/>
      <c r="RAR8" s="890"/>
      <c r="RAS8" s="890"/>
      <c r="RAT8" s="890"/>
      <c r="RAU8" s="890"/>
      <c r="RAV8" s="890"/>
      <c r="RAW8" s="890"/>
      <c r="RAX8" s="890"/>
      <c r="RAY8" s="890"/>
      <c r="RAZ8" s="890"/>
      <c r="RBA8" s="890"/>
      <c r="RBB8" s="890"/>
      <c r="RBC8" s="890"/>
      <c r="RBD8" s="890"/>
      <c r="RBE8" s="890"/>
      <c r="RBF8" s="890"/>
      <c r="RBG8" s="890"/>
      <c r="RBH8" s="890"/>
      <c r="RBI8" s="890"/>
      <c r="RBJ8" s="890"/>
      <c r="RBK8" s="890"/>
      <c r="RBL8" s="890"/>
      <c r="RBM8" s="890"/>
      <c r="RBN8" s="890"/>
      <c r="RBO8" s="890"/>
      <c r="RBP8" s="890"/>
      <c r="RBQ8" s="890"/>
      <c r="RBR8" s="890"/>
      <c r="RBS8" s="890"/>
      <c r="RBT8" s="890"/>
      <c r="RBU8" s="890"/>
      <c r="RBV8" s="890"/>
      <c r="RBW8" s="890"/>
      <c r="RBX8" s="890"/>
      <c r="RBY8" s="890"/>
      <c r="RBZ8" s="890"/>
      <c r="RCA8" s="890"/>
      <c r="RCB8" s="890"/>
      <c r="RCC8" s="890"/>
      <c r="RCD8" s="890"/>
      <c r="RCE8" s="890"/>
      <c r="RCF8" s="890"/>
      <c r="RCG8" s="890"/>
      <c r="RCH8" s="890"/>
      <c r="RCI8" s="890"/>
      <c r="RCJ8" s="890"/>
      <c r="RCK8" s="890"/>
      <c r="RCL8" s="890"/>
      <c r="RCM8" s="890"/>
      <c r="RCN8" s="890"/>
      <c r="RCO8" s="890"/>
      <c r="RCP8" s="890"/>
      <c r="RCQ8" s="890"/>
      <c r="RCR8" s="890"/>
      <c r="RCS8" s="890"/>
      <c r="RCT8" s="890"/>
      <c r="RCU8" s="890"/>
      <c r="RCV8" s="890"/>
      <c r="RCW8" s="890"/>
      <c r="RCX8" s="890"/>
      <c r="RCY8" s="890"/>
      <c r="RCZ8" s="890"/>
      <c r="RDA8" s="890"/>
      <c r="RDB8" s="890"/>
      <c r="RDC8" s="890"/>
      <c r="RDD8" s="890"/>
      <c r="RDE8" s="890"/>
      <c r="RDF8" s="890"/>
      <c r="RDG8" s="890"/>
      <c r="RDH8" s="890"/>
      <c r="RDI8" s="890"/>
      <c r="RDJ8" s="890"/>
      <c r="RDK8" s="890"/>
      <c r="RDL8" s="890"/>
      <c r="RDM8" s="890"/>
      <c r="RDN8" s="890"/>
      <c r="RDO8" s="890"/>
      <c r="RDP8" s="890"/>
      <c r="RDQ8" s="890"/>
      <c r="RDR8" s="890"/>
      <c r="RDS8" s="890"/>
      <c r="RDT8" s="890"/>
      <c r="RDU8" s="890"/>
      <c r="RDV8" s="890"/>
      <c r="RDW8" s="890"/>
      <c r="RDX8" s="890"/>
      <c r="RDY8" s="890"/>
      <c r="RDZ8" s="890"/>
      <c r="REA8" s="890"/>
      <c r="REB8" s="890"/>
      <c r="REC8" s="890"/>
      <c r="RED8" s="890"/>
      <c r="REE8" s="890"/>
      <c r="REF8" s="890"/>
      <c r="REG8" s="890"/>
      <c r="REH8" s="890"/>
      <c r="REI8" s="890"/>
      <c r="REJ8" s="890"/>
      <c r="REK8" s="890"/>
      <c r="REL8" s="890"/>
      <c r="REM8" s="890"/>
      <c r="REN8" s="890"/>
      <c r="REO8" s="890"/>
      <c r="REP8" s="890"/>
      <c r="REQ8" s="890"/>
      <c r="RER8" s="890"/>
      <c r="RES8" s="890"/>
      <c r="RET8" s="890"/>
      <c r="REU8" s="890"/>
      <c r="REV8" s="890"/>
      <c r="REW8" s="890"/>
      <c r="REX8" s="890"/>
      <c r="REY8" s="890"/>
      <c r="REZ8" s="890"/>
      <c r="RFA8" s="890"/>
      <c r="RFB8" s="890"/>
      <c r="RFC8" s="890"/>
      <c r="RFD8" s="890"/>
      <c r="RFE8" s="890"/>
      <c r="RFF8" s="890"/>
      <c r="RFG8" s="890"/>
      <c r="RFH8" s="890"/>
      <c r="RFI8" s="890"/>
      <c r="RFJ8" s="890"/>
      <c r="RFK8" s="890"/>
      <c r="RFL8" s="890"/>
      <c r="RFM8" s="890"/>
      <c r="RFN8" s="890"/>
      <c r="RFO8" s="890"/>
      <c r="RFP8" s="890"/>
      <c r="RFQ8" s="890"/>
      <c r="RFR8" s="890"/>
      <c r="RFS8" s="890"/>
      <c r="RFT8" s="890"/>
      <c r="RFU8" s="890"/>
      <c r="RFV8" s="890"/>
      <c r="RFW8" s="890"/>
      <c r="RFX8" s="890"/>
      <c r="RFY8" s="890"/>
      <c r="RFZ8" s="890"/>
      <c r="RGA8" s="890"/>
      <c r="RGB8" s="890"/>
      <c r="RGC8" s="890"/>
      <c r="RGD8" s="890"/>
      <c r="RGE8" s="890"/>
      <c r="RGF8" s="890"/>
      <c r="RGG8" s="890"/>
      <c r="RGH8" s="890"/>
      <c r="RGI8" s="890"/>
      <c r="RGJ8" s="890"/>
      <c r="RGK8" s="890"/>
      <c r="RGL8" s="890"/>
      <c r="RGM8" s="890"/>
      <c r="RGN8" s="890"/>
      <c r="RGO8" s="890"/>
      <c r="RGP8" s="890"/>
      <c r="RGQ8" s="890"/>
      <c r="RGR8" s="890"/>
      <c r="RGS8" s="890"/>
      <c r="RGT8" s="890"/>
      <c r="RGU8" s="890"/>
      <c r="RGV8" s="890"/>
      <c r="RGW8" s="890"/>
      <c r="RGX8" s="890"/>
      <c r="RGY8" s="890"/>
      <c r="RGZ8" s="890"/>
      <c r="RHA8" s="890"/>
      <c r="RHB8" s="890"/>
      <c r="RHC8" s="890"/>
      <c r="RHD8" s="890"/>
      <c r="RHE8" s="890"/>
      <c r="RHF8" s="890"/>
      <c r="RHG8" s="890"/>
      <c r="RHH8" s="890"/>
      <c r="RHI8" s="890"/>
      <c r="RHJ8" s="890"/>
      <c r="RHK8" s="890"/>
      <c r="RHL8" s="890"/>
      <c r="RHM8" s="890"/>
      <c r="RHN8" s="890"/>
      <c r="RHO8" s="890"/>
      <c r="RHP8" s="890"/>
      <c r="RHQ8" s="890"/>
      <c r="RHR8" s="890"/>
      <c r="RHS8" s="890"/>
      <c r="RHT8" s="890"/>
      <c r="RHU8" s="890"/>
      <c r="RHV8" s="890"/>
      <c r="RHW8" s="890"/>
      <c r="RHX8" s="890"/>
      <c r="RHY8" s="890"/>
      <c r="RHZ8" s="890"/>
      <c r="RIA8" s="890"/>
      <c r="RIB8" s="890"/>
      <c r="RIC8" s="890"/>
      <c r="RID8" s="890"/>
      <c r="RIE8" s="890"/>
      <c r="RIF8" s="890"/>
      <c r="RIG8" s="890"/>
      <c r="RIH8" s="890"/>
      <c r="RII8" s="890"/>
      <c r="RIJ8" s="890"/>
      <c r="RIK8" s="890"/>
      <c r="RIL8" s="890"/>
      <c r="RIM8" s="890"/>
      <c r="RIN8" s="890"/>
      <c r="RIO8" s="890"/>
      <c r="RIP8" s="890"/>
      <c r="RIQ8" s="890"/>
      <c r="RIR8" s="890"/>
      <c r="RIS8" s="890"/>
      <c r="RIT8" s="890"/>
      <c r="RIU8" s="890"/>
      <c r="RIV8" s="890"/>
      <c r="RIW8" s="890"/>
      <c r="RIX8" s="890"/>
      <c r="RIY8" s="890"/>
      <c r="RIZ8" s="890"/>
      <c r="RJA8" s="890"/>
      <c r="RJB8" s="890"/>
      <c r="RJC8" s="890"/>
      <c r="RJD8" s="890"/>
      <c r="RJE8" s="890"/>
      <c r="RJF8" s="890"/>
      <c r="RJG8" s="890"/>
      <c r="RJH8" s="890"/>
      <c r="RJI8" s="890"/>
      <c r="RJJ8" s="890"/>
      <c r="RJK8" s="890"/>
      <c r="RJL8" s="890"/>
      <c r="RJM8" s="890"/>
      <c r="RJN8" s="890"/>
      <c r="RJO8" s="890"/>
      <c r="RJP8" s="890"/>
      <c r="RJQ8" s="890"/>
      <c r="RJR8" s="890"/>
      <c r="RJS8" s="890"/>
      <c r="RJT8" s="890"/>
      <c r="RJU8" s="890"/>
      <c r="RJV8" s="890"/>
      <c r="RJW8" s="890"/>
      <c r="RJX8" s="890"/>
      <c r="RJY8" s="890"/>
      <c r="RJZ8" s="890"/>
      <c r="RKA8" s="890"/>
      <c r="RKB8" s="890"/>
      <c r="RKC8" s="890"/>
      <c r="RKD8" s="890"/>
      <c r="RKE8" s="890"/>
      <c r="RKF8" s="890"/>
      <c r="RKG8" s="890"/>
      <c r="RKH8" s="890"/>
      <c r="RKI8" s="890"/>
      <c r="RKJ8" s="890"/>
      <c r="RKK8" s="890"/>
      <c r="RKL8" s="890"/>
      <c r="RKM8" s="890"/>
      <c r="RKN8" s="890"/>
      <c r="RKO8" s="890"/>
      <c r="RKP8" s="890"/>
      <c r="RKQ8" s="890"/>
      <c r="RKR8" s="890"/>
      <c r="RKS8" s="890"/>
      <c r="RKT8" s="890"/>
      <c r="RKU8" s="890"/>
      <c r="RKV8" s="890"/>
      <c r="RKW8" s="890"/>
      <c r="RKX8" s="890"/>
      <c r="RKY8" s="890"/>
      <c r="RKZ8" s="890"/>
      <c r="RLA8" s="890"/>
      <c r="RLB8" s="890"/>
      <c r="RLC8" s="890"/>
      <c r="RLD8" s="890"/>
      <c r="RLE8" s="890"/>
      <c r="RLF8" s="890"/>
      <c r="RLG8" s="890"/>
      <c r="RLH8" s="890"/>
      <c r="RLI8" s="890"/>
      <c r="RLJ8" s="890"/>
      <c r="RLK8" s="890"/>
      <c r="RLL8" s="890"/>
      <c r="RLM8" s="890"/>
      <c r="RLN8" s="890"/>
      <c r="RLO8" s="890"/>
      <c r="RLP8" s="890"/>
      <c r="RLQ8" s="890"/>
      <c r="RLR8" s="890"/>
      <c r="RLS8" s="890"/>
      <c r="RLT8" s="890"/>
      <c r="RLU8" s="890"/>
      <c r="RLV8" s="890"/>
      <c r="RLW8" s="890"/>
      <c r="RLX8" s="890"/>
      <c r="RLY8" s="890"/>
      <c r="RLZ8" s="890"/>
      <c r="RMA8" s="890"/>
      <c r="RMB8" s="890"/>
      <c r="RMC8" s="890"/>
      <c r="RMD8" s="890"/>
      <c r="RME8" s="890"/>
      <c r="RMF8" s="890"/>
      <c r="RMG8" s="890"/>
      <c r="RMH8" s="890"/>
      <c r="RMI8" s="890"/>
      <c r="RMJ8" s="890"/>
      <c r="RMK8" s="890"/>
      <c r="RML8" s="890"/>
      <c r="RMM8" s="890"/>
      <c r="RMN8" s="890"/>
      <c r="RMO8" s="890"/>
      <c r="RMP8" s="890"/>
      <c r="RMQ8" s="890"/>
      <c r="RMR8" s="890"/>
      <c r="RMS8" s="890"/>
      <c r="RMT8" s="890"/>
      <c r="RMU8" s="890"/>
      <c r="RMV8" s="890"/>
      <c r="RMW8" s="890"/>
      <c r="RMX8" s="890"/>
      <c r="RMY8" s="890"/>
      <c r="RMZ8" s="890"/>
      <c r="RNA8" s="890"/>
      <c r="RNB8" s="890"/>
      <c r="RNC8" s="890"/>
      <c r="RND8" s="890"/>
      <c r="RNE8" s="890"/>
      <c r="RNF8" s="890"/>
      <c r="RNG8" s="890"/>
      <c r="RNH8" s="890"/>
      <c r="RNI8" s="890"/>
      <c r="RNJ8" s="890"/>
      <c r="RNK8" s="890"/>
      <c r="RNL8" s="890"/>
      <c r="RNM8" s="890"/>
      <c r="RNN8" s="890"/>
      <c r="RNO8" s="890"/>
      <c r="RNP8" s="890"/>
      <c r="RNQ8" s="890"/>
      <c r="RNR8" s="890"/>
      <c r="RNS8" s="890"/>
      <c r="RNT8" s="890"/>
      <c r="RNU8" s="890"/>
      <c r="RNV8" s="890"/>
      <c r="RNW8" s="890"/>
      <c r="RNX8" s="890"/>
      <c r="RNY8" s="890"/>
      <c r="RNZ8" s="890"/>
      <c r="ROA8" s="890"/>
      <c r="ROB8" s="890"/>
      <c r="ROC8" s="890"/>
      <c r="ROD8" s="890"/>
      <c r="ROE8" s="890"/>
      <c r="ROF8" s="890"/>
      <c r="ROG8" s="890"/>
      <c r="ROH8" s="890"/>
      <c r="ROI8" s="890"/>
      <c r="ROJ8" s="890"/>
      <c r="ROK8" s="890"/>
      <c r="ROL8" s="890"/>
      <c r="ROM8" s="890"/>
      <c r="RON8" s="890"/>
      <c r="ROO8" s="890"/>
      <c r="ROP8" s="890"/>
      <c r="ROQ8" s="890"/>
      <c r="ROR8" s="890"/>
      <c r="ROS8" s="890"/>
      <c r="ROT8" s="890"/>
      <c r="ROU8" s="890"/>
      <c r="ROV8" s="890"/>
      <c r="ROW8" s="890"/>
      <c r="ROX8" s="890"/>
      <c r="ROY8" s="890"/>
      <c r="ROZ8" s="890"/>
      <c r="RPA8" s="890"/>
      <c r="RPB8" s="890"/>
      <c r="RPC8" s="890"/>
      <c r="RPD8" s="890"/>
      <c r="RPE8" s="890"/>
      <c r="RPF8" s="890"/>
      <c r="RPG8" s="890"/>
      <c r="RPH8" s="890"/>
      <c r="RPI8" s="890"/>
      <c r="RPJ8" s="890"/>
      <c r="RPK8" s="890"/>
      <c r="RPL8" s="890"/>
      <c r="RPM8" s="890"/>
      <c r="RPN8" s="890"/>
      <c r="RPO8" s="890"/>
      <c r="RPP8" s="890"/>
      <c r="RPQ8" s="890"/>
      <c r="RPR8" s="890"/>
      <c r="RPS8" s="890"/>
      <c r="RPT8" s="890"/>
      <c r="RPU8" s="890"/>
      <c r="RPV8" s="890"/>
      <c r="RPW8" s="890"/>
      <c r="RPX8" s="890"/>
      <c r="RPY8" s="890"/>
      <c r="RPZ8" s="890"/>
      <c r="RQA8" s="890"/>
      <c r="RQB8" s="890"/>
      <c r="RQC8" s="890"/>
      <c r="RQD8" s="890"/>
      <c r="RQE8" s="890"/>
      <c r="RQF8" s="890"/>
      <c r="RQG8" s="890"/>
      <c r="RQH8" s="890"/>
      <c r="RQI8" s="890"/>
      <c r="RQJ8" s="890"/>
      <c r="RQK8" s="890"/>
      <c r="RQL8" s="890"/>
      <c r="RQM8" s="890"/>
      <c r="RQN8" s="890"/>
      <c r="RQO8" s="890"/>
      <c r="RQP8" s="890"/>
      <c r="RQQ8" s="890"/>
      <c r="RQR8" s="890"/>
      <c r="RQS8" s="890"/>
      <c r="RQT8" s="890"/>
      <c r="RQU8" s="890"/>
      <c r="RQV8" s="890"/>
      <c r="RQW8" s="890"/>
      <c r="RQX8" s="890"/>
      <c r="RQY8" s="890"/>
      <c r="RQZ8" s="890"/>
      <c r="RRA8" s="890"/>
      <c r="RRB8" s="890"/>
      <c r="RRC8" s="890"/>
      <c r="RRD8" s="890"/>
      <c r="RRE8" s="890"/>
      <c r="RRF8" s="890"/>
      <c r="RRG8" s="890"/>
      <c r="RRH8" s="890"/>
      <c r="RRI8" s="890"/>
      <c r="RRJ8" s="890"/>
      <c r="RRK8" s="890"/>
      <c r="RRL8" s="890"/>
      <c r="RRM8" s="890"/>
      <c r="RRN8" s="890"/>
      <c r="RRO8" s="890"/>
      <c r="RRP8" s="890"/>
      <c r="RRQ8" s="890"/>
      <c r="RRR8" s="890"/>
      <c r="RRS8" s="890"/>
      <c r="RRT8" s="890"/>
      <c r="RRU8" s="890"/>
      <c r="RRV8" s="890"/>
      <c r="RRW8" s="890"/>
      <c r="RRX8" s="890"/>
      <c r="RRY8" s="890"/>
      <c r="RRZ8" s="890"/>
      <c r="RSA8" s="890"/>
      <c r="RSB8" s="890"/>
      <c r="RSC8" s="890"/>
      <c r="RSD8" s="890"/>
      <c r="RSE8" s="890"/>
      <c r="RSF8" s="890"/>
      <c r="RSG8" s="890"/>
      <c r="RSH8" s="890"/>
      <c r="RSI8" s="890"/>
      <c r="RSJ8" s="890"/>
      <c r="RSK8" s="890"/>
      <c r="RSL8" s="890"/>
      <c r="RSM8" s="890"/>
      <c r="RSN8" s="890"/>
      <c r="RSO8" s="890"/>
      <c r="RSP8" s="890"/>
      <c r="RSQ8" s="890"/>
      <c r="RSR8" s="890"/>
      <c r="RSS8" s="890"/>
      <c r="RST8" s="890"/>
      <c r="RSU8" s="890"/>
      <c r="RSV8" s="890"/>
      <c r="RSW8" s="890"/>
      <c r="RSX8" s="890"/>
      <c r="RSY8" s="890"/>
      <c r="RSZ8" s="890"/>
      <c r="RTA8" s="890"/>
      <c r="RTB8" s="890"/>
      <c r="RTC8" s="890"/>
      <c r="RTD8" s="890"/>
      <c r="RTE8" s="890"/>
      <c r="RTF8" s="890"/>
      <c r="RTG8" s="890"/>
      <c r="RTH8" s="890"/>
      <c r="RTI8" s="890"/>
      <c r="RTJ8" s="890"/>
      <c r="RTK8" s="890"/>
      <c r="RTL8" s="890"/>
      <c r="RTM8" s="890"/>
      <c r="RTN8" s="890"/>
      <c r="RTO8" s="890"/>
      <c r="RTP8" s="890"/>
      <c r="RTQ8" s="890"/>
      <c r="RTR8" s="890"/>
      <c r="RTS8" s="890"/>
      <c r="RTT8" s="890"/>
      <c r="RTU8" s="890"/>
      <c r="RTV8" s="890"/>
      <c r="RTW8" s="890"/>
      <c r="RTX8" s="890"/>
      <c r="RTY8" s="890"/>
      <c r="RTZ8" s="890"/>
      <c r="RUA8" s="890"/>
      <c r="RUB8" s="890"/>
      <c r="RUC8" s="890"/>
      <c r="RUD8" s="890"/>
      <c r="RUE8" s="890"/>
      <c r="RUF8" s="890"/>
      <c r="RUG8" s="890"/>
      <c r="RUH8" s="890"/>
      <c r="RUI8" s="890"/>
      <c r="RUJ8" s="890"/>
      <c r="RUK8" s="890"/>
      <c r="RUL8" s="890"/>
      <c r="RUM8" s="890"/>
      <c r="RUN8" s="890"/>
      <c r="RUO8" s="890"/>
      <c r="RUP8" s="890"/>
      <c r="RUQ8" s="890"/>
      <c r="RUR8" s="890"/>
      <c r="RUS8" s="890"/>
      <c r="RUT8" s="890"/>
      <c r="RUU8" s="890"/>
      <c r="RUV8" s="890"/>
      <c r="RUW8" s="890"/>
      <c r="RUX8" s="890"/>
      <c r="RUY8" s="890"/>
      <c r="RUZ8" s="890"/>
      <c r="RVA8" s="890"/>
      <c r="RVB8" s="890"/>
      <c r="RVC8" s="890"/>
      <c r="RVD8" s="890"/>
      <c r="RVE8" s="890"/>
      <c r="RVF8" s="890"/>
      <c r="RVG8" s="890"/>
      <c r="RVH8" s="890"/>
      <c r="RVI8" s="890"/>
      <c r="RVJ8" s="890"/>
      <c r="RVK8" s="890"/>
      <c r="RVL8" s="890"/>
      <c r="RVM8" s="890"/>
      <c r="RVN8" s="890"/>
      <c r="RVO8" s="890"/>
      <c r="RVP8" s="890"/>
      <c r="RVQ8" s="890"/>
      <c r="RVR8" s="890"/>
      <c r="RVS8" s="890"/>
      <c r="RVT8" s="890"/>
      <c r="RVU8" s="890"/>
      <c r="RVV8" s="890"/>
      <c r="RVW8" s="890"/>
      <c r="RVX8" s="890"/>
      <c r="RVY8" s="890"/>
      <c r="RVZ8" s="890"/>
      <c r="RWA8" s="890"/>
      <c r="RWB8" s="890"/>
      <c r="RWC8" s="890"/>
      <c r="RWD8" s="890"/>
      <c r="RWE8" s="890"/>
      <c r="RWF8" s="890"/>
      <c r="RWG8" s="890"/>
      <c r="RWH8" s="890"/>
      <c r="RWI8" s="890"/>
      <c r="RWJ8" s="890"/>
      <c r="RWK8" s="890"/>
      <c r="RWL8" s="890"/>
      <c r="RWM8" s="890"/>
      <c r="RWN8" s="890"/>
      <c r="RWO8" s="890"/>
      <c r="RWP8" s="890"/>
      <c r="RWQ8" s="890"/>
      <c r="RWR8" s="890"/>
      <c r="RWS8" s="890"/>
      <c r="RWT8" s="890"/>
      <c r="RWU8" s="890"/>
      <c r="RWV8" s="890"/>
      <c r="RWW8" s="890"/>
      <c r="RWX8" s="890"/>
      <c r="RWY8" s="890"/>
      <c r="RWZ8" s="890"/>
      <c r="RXA8" s="890"/>
      <c r="RXB8" s="890"/>
      <c r="RXC8" s="890"/>
      <c r="RXD8" s="890"/>
      <c r="RXE8" s="890"/>
      <c r="RXF8" s="890"/>
      <c r="RXG8" s="890"/>
      <c r="RXH8" s="890"/>
      <c r="RXI8" s="890"/>
      <c r="RXJ8" s="890"/>
      <c r="RXK8" s="890"/>
      <c r="RXL8" s="890"/>
      <c r="RXM8" s="890"/>
      <c r="RXN8" s="890"/>
      <c r="RXO8" s="890"/>
      <c r="RXP8" s="890"/>
      <c r="RXQ8" s="890"/>
      <c r="RXR8" s="890"/>
      <c r="RXS8" s="890"/>
      <c r="RXT8" s="890"/>
      <c r="RXU8" s="890"/>
      <c r="RXV8" s="890"/>
      <c r="RXW8" s="890"/>
      <c r="RXX8" s="890"/>
      <c r="RXY8" s="890"/>
      <c r="RXZ8" s="890"/>
      <c r="RYA8" s="890"/>
      <c r="RYB8" s="890"/>
      <c r="RYC8" s="890"/>
      <c r="RYD8" s="890"/>
      <c r="RYE8" s="890"/>
      <c r="RYF8" s="890"/>
      <c r="RYG8" s="890"/>
      <c r="RYH8" s="890"/>
      <c r="RYI8" s="890"/>
      <c r="RYJ8" s="890"/>
      <c r="RYK8" s="890"/>
      <c r="RYL8" s="890"/>
      <c r="RYM8" s="890"/>
      <c r="RYN8" s="890"/>
      <c r="RYO8" s="890"/>
      <c r="RYP8" s="890"/>
      <c r="RYQ8" s="890"/>
      <c r="RYR8" s="890"/>
      <c r="RYS8" s="890"/>
      <c r="RYT8" s="890"/>
      <c r="RYU8" s="890"/>
      <c r="RYV8" s="890"/>
      <c r="RYW8" s="890"/>
      <c r="RYX8" s="890"/>
      <c r="RYY8" s="890"/>
      <c r="RYZ8" s="890"/>
      <c r="RZA8" s="890"/>
      <c r="RZB8" s="890"/>
      <c r="RZC8" s="890"/>
      <c r="RZD8" s="890"/>
      <c r="RZE8" s="890"/>
      <c r="RZF8" s="890"/>
      <c r="RZG8" s="890"/>
      <c r="RZH8" s="890"/>
      <c r="RZI8" s="890"/>
      <c r="RZJ8" s="890"/>
      <c r="RZK8" s="890"/>
      <c r="RZL8" s="890"/>
      <c r="RZM8" s="890"/>
      <c r="RZN8" s="890"/>
      <c r="RZO8" s="890"/>
      <c r="RZP8" s="890"/>
      <c r="RZQ8" s="890"/>
      <c r="RZR8" s="890"/>
      <c r="RZS8" s="890"/>
      <c r="RZT8" s="890"/>
      <c r="RZU8" s="890"/>
      <c r="RZV8" s="890"/>
      <c r="RZW8" s="890"/>
      <c r="RZX8" s="890"/>
      <c r="RZY8" s="890"/>
      <c r="RZZ8" s="890"/>
      <c r="SAA8" s="890"/>
      <c r="SAB8" s="890"/>
      <c r="SAC8" s="890"/>
      <c r="SAD8" s="890"/>
      <c r="SAE8" s="890"/>
      <c r="SAF8" s="890"/>
      <c r="SAG8" s="890"/>
      <c r="SAH8" s="890"/>
      <c r="SAI8" s="890"/>
      <c r="SAJ8" s="890"/>
      <c r="SAK8" s="890"/>
      <c r="SAL8" s="890"/>
      <c r="SAM8" s="890"/>
      <c r="SAN8" s="890"/>
      <c r="SAO8" s="890"/>
      <c r="SAP8" s="890"/>
      <c r="SAQ8" s="890"/>
      <c r="SAR8" s="890"/>
      <c r="SAS8" s="890"/>
      <c r="SAT8" s="890"/>
      <c r="SAU8" s="890"/>
      <c r="SAV8" s="890"/>
      <c r="SAW8" s="890"/>
      <c r="SAX8" s="890"/>
      <c r="SAY8" s="890"/>
      <c r="SAZ8" s="890"/>
      <c r="SBA8" s="890"/>
      <c r="SBB8" s="890"/>
      <c r="SBC8" s="890"/>
      <c r="SBD8" s="890"/>
      <c r="SBE8" s="890"/>
      <c r="SBF8" s="890"/>
      <c r="SBG8" s="890"/>
      <c r="SBH8" s="890"/>
      <c r="SBI8" s="890"/>
      <c r="SBJ8" s="890"/>
      <c r="SBK8" s="890"/>
      <c r="SBL8" s="890"/>
      <c r="SBM8" s="890"/>
      <c r="SBN8" s="890"/>
      <c r="SBO8" s="890"/>
      <c r="SBP8" s="890"/>
      <c r="SBQ8" s="890"/>
      <c r="SBR8" s="890"/>
      <c r="SBS8" s="890"/>
      <c r="SBT8" s="890"/>
      <c r="SBU8" s="890"/>
      <c r="SBV8" s="890"/>
      <c r="SBW8" s="890"/>
      <c r="SBX8" s="890"/>
      <c r="SBY8" s="890"/>
      <c r="SBZ8" s="890"/>
      <c r="SCA8" s="890"/>
      <c r="SCB8" s="890"/>
      <c r="SCC8" s="890"/>
      <c r="SCD8" s="890"/>
      <c r="SCE8" s="890"/>
      <c r="SCF8" s="890"/>
      <c r="SCG8" s="890"/>
      <c r="SCH8" s="890"/>
      <c r="SCI8" s="890"/>
      <c r="SCJ8" s="890"/>
      <c r="SCK8" s="890"/>
      <c r="SCL8" s="890"/>
      <c r="SCM8" s="890"/>
      <c r="SCN8" s="890"/>
      <c r="SCO8" s="890"/>
      <c r="SCP8" s="890"/>
      <c r="SCQ8" s="890"/>
      <c r="SCR8" s="890"/>
      <c r="SCS8" s="890"/>
      <c r="SCT8" s="890"/>
      <c r="SCU8" s="890"/>
      <c r="SCV8" s="890"/>
      <c r="SCW8" s="890"/>
      <c r="SCX8" s="890"/>
      <c r="SCY8" s="890"/>
      <c r="SCZ8" s="890"/>
      <c r="SDA8" s="890"/>
      <c r="SDB8" s="890"/>
      <c r="SDC8" s="890"/>
      <c r="SDD8" s="890"/>
      <c r="SDE8" s="890"/>
      <c r="SDF8" s="890"/>
      <c r="SDG8" s="890"/>
      <c r="SDH8" s="890"/>
      <c r="SDI8" s="890"/>
      <c r="SDJ8" s="890"/>
      <c r="SDK8" s="890"/>
      <c r="SDL8" s="890"/>
      <c r="SDM8" s="890"/>
      <c r="SDN8" s="890"/>
      <c r="SDO8" s="890"/>
      <c r="SDP8" s="890"/>
      <c r="SDQ8" s="890"/>
      <c r="SDR8" s="890"/>
      <c r="SDS8" s="890"/>
      <c r="SDT8" s="890"/>
      <c r="SDU8" s="890"/>
      <c r="SDV8" s="890"/>
      <c r="SDW8" s="890"/>
      <c r="SDX8" s="890"/>
      <c r="SDY8" s="890"/>
      <c r="SDZ8" s="890"/>
      <c r="SEA8" s="890"/>
      <c r="SEB8" s="890"/>
      <c r="SEC8" s="890"/>
      <c r="SED8" s="890"/>
      <c r="SEE8" s="890"/>
      <c r="SEF8" s="890"/>
      <c r="SEG8" s="890"/>
      <c r="SEH8" s="890"/>
      <c r="SEI8" s="890"/>
      <c r="SEJ8" s="890"/>
      <c r="SEK8" s="890"/>
      <c r="SEL8" s="890"/>
      <c r="SEM8" s="890"/>
      <c r="SEN8" s="890"/>
      <c r="SEO8" s="890"/>
      <c r="SEP8" s="890"/>
      <c r="SEQ8" s="890"/>
      <c r="SER8" s="890"/>
      <c r="SES8" s="890"/>
      <c r="SET8" s="890"/>
      <c r="SEU8" s="890"/>
      <c r="SEV8" s="890"/>
      <c r="SEW8" s="890"/>
      <c r="SEX8" s="890"/>
      <c r="SEY8" s="890"/>
      <c r="SEZ8" s="890"/>
      <c r="SFA8" s="890"/>
      <c r="SFB8" s="890"/>
      <c r="SFC8" s="890"/>
      <c r="SFD8" s="890"/>
      <c r="SFE8" s="890"/>
      <c r="SFF8" s="890"/>
      <c r="SFG8" s="890"/>
      <c r="SFH8" s="890"/>
      <c r="SFI8" s="890"/>
      <c r="SFJ8" s="890"/>
      <c r="SFK8" s="890"/>
      <c r="SFL8" s="890"/>
      <c r="SFM8" s="890"/>
      <c r="SFN8" s="890"/>
      <c r="SFO8" s="890"/>
      <c r="SFP8" s="890"/>
      <c r="SFQ8" s="890"/>
      <c r="SFR8" s="890"/>
      <c r="SFS8" s="890"/>
      <c r="SFT8" s="890"/>
      <c r="SFU8" s="890"/>
      <c r="SFV8" s="890"/>
      <c r="SFW8" s="890"/>
      <c r="SFX8" s="890"/>
      <c r="SFY8" s="890"/>
      <c r="SFZ8" s="890"/>
      <c r="SGA8" s="890"/>
      <c r="SGB8" s="890"/>
      <c r="SGC8" s="890"/>
      <c r="SGD8" s="890"/>
      <c r="SGE8" s="890"/>
      <c r="SGF8" s="890"/>
      <c r="SGG8" s="890"/>
      <c r="SGH8" s="890"/>
      <c r="SGI8" s="890"/>
      <c r="SGJ8" s="890"/>
      <c r="SGK8" s="890"/>
      <c r="SGL8" s="890"/>
      <c r="SGM8" s="890"/>
      <c r="SGN8" s="890"/>
      <c r="SGO8" s="890"/>
      <c r="SGP8" s="890"/>
      <c r="SGQ8" s="890"/>
      <c r="SGR8" s="890"/>
      <c r="SGS8" s="890"/>
      <c r="SGT8" s="890"/>
      <c r="SGU8" s="890"/>
      <c r="SGV8" s="890"/>
      <c r="SGW8" s="890"/>
      <c r="SGX8" s="890"/>
      <c r="SGY8" s="890"/>
      <c r="SGZ8" s="890"/>
      <c r="SHA8" s="890"/>
      <c r="SHB8" s="890"/>
      <c r="SHC8" s="890"/>
      <c r="SHD8" s="890"/>
      <c r="SHE8" s="890"/>
      <c r="SHF8" s="890"/>
      <c r="SHG8" s="890"/>
      <c r="SHH8" s="890"/>
      <c r="SHI8" s="890"/>
      <c r="SHJ8" s="890"/>
      <c r="SHK8" s="890"/>
      <c r="SHL8" s="890"/>
      <c r="SHM8" s="890"/>
      <c r="SHN8" s="890"/>
      <c r="SHO8" s="890"/>
      <c r="SHP8" s="890"/>
      <c r="SHQ8" s="890"/>
      <c r="SHR8" s="890"/>
      <c r="SHS8" s="890"/>
      <c r="SHT8" s="890"/>
      <c r="SHU8" s="890"/>
      <c r="SHV8" s="890"/>
      <c r="SHW8" s="890"/>
      <c r="SHX8" s="890"/>
      <c r="SHY8" s="890"/>
      <c r="SHZ8" s="890"/>
      <c r="SIA8" s="890"/>
      <c r="SIB8" s="890"/>
      <c r="SIC8" s="890"/>
      <c r="SID8" s="890"/>
      <c r="SIE8" s="890"/>
      <c r="SIF8" s="890"/>
      <c r="SIG8" s="890"/>
      <c r="SIH8" s="890"/>
      <c r="SII8" s="890"/>
      <c r="SIJ8" s="890"/>
      <c r="SIK8" s="890"/>
      <c r="SIL8" s="890"/>
      <c r="SIM8" s="890"/>
      <c r="SIN8" s="890"/>
      <c r="SIO8" s="890"/>
      <c r="SIP8" s="890"/>
      <c r="SIQ8" s="890"/>
      <c r="SIR8" s="890"/>
      <c r="SIS8" s="890"/>
      <c r="SIT8" s="890"/>
      <c r="SIU8" s="890"/>
      <c r="SIV8" s="890"/>
      <c r="SIW8" s="890"/>
      <c r="SIX8" s="890"/>
      <c r="SIY8" s="890"/>
      <c r="SIZ8" s="890"/>
      <c r="SJA8" s="890"/>
      <c r="SJB8" s="890"/>
      <c r="SJC8" s="890"/>
      <c r="SJD8" s="890"/>
      <c r="SJE8" s="890"/>
      <c r="SJF8" s="890"/>
      <c r="SJG8" s="890"/>
      <c r="SJH8" s="890"/>
      <c r="SJI8" s="890"/>
      <c r="SJJ8" s="890"/>
      <c r="SJK8" s="890"/>
      <c r="SJL8" s="890"/>
      <c r="SJM8" s="890"/>
      <c r="SJN8" s="890"/>
      <c r="SJO8" s="890"/>
      <c r="SJP8" s="890"/>
      <c r="SJQ8" s="890"/>
      <c r="SJR8" s="890"/>
      <c r="SJS8" s="890"/>
      <c r="SJT8" s="890"/>
      <c r="SJU8" s="890"/>
      <c r="SJV8" s="890"/>
      <c r="SJW8" s="890"/>
      <c r="SJX8" s="890"/>
      <c r="SJY8" s="890"/>
      <c r="SJZ8" s="890"/>
      <c r="SKA8" s="890"/>
      <c r="SKB8" s="890"/>
      <c r="SKC8" s="890"/>
      <c r="SKD8" s="890"/>
      <c r="SKE8" s="890"/>
      <c r="SKF8" s="890"/>
      <c r="SKG8" s="890"/>
      <c r="SKH8" s="890"/>
      <c r="SKI8" s="890"/>
      <c r="SKJ8" s="890"/>
      <c r="SKK8" s="890"/>
      <c r="SKL8" s="890"/>
      <c r="SKM8" s="890"/>
      <c r="SKN8" s="890"/>
      <c r="SKO8" s="890"/>
      <c r="SKP8" s="890"/>
      <c r="SKQ8" s="890"/>
      <c r="SKR8" s="890"/>
      <c r="SKS8" s="890"/>
      <c r="SKT8" s="890"/>
      <c r="SKU8" s="890"/>
      <c r="SKV8" s="890"/>
      <c r="SKW8" s="890"/>
      <c r="SKX8" s="890"/>
      <c r="SKY8" s="890"/>
      <c r="SKZ8" s="890"/>
      <c r="SLA8" s="890"/>
      <c r="SLB8" s="890"/>
      <c r="SLC8" s="890"/>
      <c r="SLD8" s="890"/>
      <c r="SLE8" s="890"/>
      <c r="SLF8" s="890"/>
      <c r="SLG8" s="890"/>
      <c r="SLH8" s="890"/>
      <c r="SLI8" s="890"/>
      <c r="SLJ8" s="890"/>
      <c r="SLK8" s="890"/>
      <c r="SLL8" s="890"/>
      <c r="SLM8" s="890"/>
      <c r="SLN8" s="890"/>
      <c r="SLO8" s="890"/>
      <c r="SLP8" s="890"/>
      <c r="SLQ8" s="890"/>
      <c r="SLR8" s="890"/>
      <c r="SLS8" s="890"/>
      <c r="SLT8" s="890"/>
      <c r="SLU8" s="890"/>
      <c r="SLV8" s="890"/>
      <c r="SLW8" s="890"/>
      <c r="SLX8" s="890"/>
      <c r="SLY8" s="890"/>
      <c r="SLZ8" s="890"/>
      <c r="SMA8" s="890"/>
      <c r="SMB8" s="890"/>
      <c r="SMC8" s="890"/>
      <c r="SMD8" s="890"/>
      <c r="SME8" s="890"/>
      <c r="SMF8" s="890"/>
      <c r="SMG8" s="890"/>
      <c r="SMH8" s="890"/>
      <c r="SMI8" s="890"/>
      <c r="SMJ8" s="890"/>
      <c r="SMK8" s="890"/>
      <c r="SML8" s="890"/>
      <c r="SMM8" s="890"/>
      <c r="SMN8" s="890"/>
      <c r="SMO8" s="890"/>
      <c r="SMP8" s="890"/>
      <c r="SMQ8" s="890"/>
      <c r="SMR8" s="890"/>
      <c r="SMS8" s="890"/>
      <c r="SMT8" s="890"/>
      <c r="SMU8" s="890"/>
      <c r="SMV8" s="890"/>
      <c r="SMW8" s="890"/>
      <c r="SMX8" s="890"/>
      <c r="SMY8" s="890"/>
      <c r="SMZ8" s="890"/>
      <c r="SNA8" s="890"/>
      <c r="SNB8" s="890"/>
      <c r="SNC8" s="890"/>
      <c r="SND8" s="890"/>
      <c r="SNE8" s="890"/>
      <c r="SNF8" s="890"/>
      <c r="SNG8" s="890"/>
      <c r="SNH8" s="890"/>
      <c r="SNI8" s="890"/>
      <c r="SNJ8" s="890"/>
      <c r="SNK8" s="890"/>
      <c r="SNL8" s="890"/>
      <c r="SNM8" s="890"/>
      <c r="SNN8" s="890"/>
      <c r="SNO8" s="890"/>
      <c r="SNP8" s="890"/>
      <c r="SNQ8" s="890"/>
      <c r="SNR8" s="890"/>
      <c r="SNS8" s="890"/>
      <c r="SNT8" s="890"/>
      <c r="SNU8" s="890"/>
      <c r="SNV8" s="890"/>
      <c r="SNW8" s="890"/>
      <c r="SNX8" s="890"/>
      <c r="SNY8" s="890"/>
      <c r="SNZ8" s="890"/>
      <c r="SOA8" s="890"/>
      <c r="SOB8" s="890"/>
      <c r="SOC8" s="890"/>
      <c r="SOD8" s="890"/>
      <c r="SOE8" s="890"/>
      <c r="SOF8" s="890"/>
      <c r="SOG8" s="890"/>
      <c r="SOH8" s="890"/>
      <c r="SOI8" s="890"/>
      <c r="SOJ8" s="890"/>
      <c r="SOK8" s="890"/>
      <c r="SOL8" s="890"/>
      <c r="SOM8" s="890"/>
      <c r="SON8" s="890"/>
      <c r="SOO8" s="890"/>
      <c r="SOP8" s="890"/>
      <c r="SOQ8" s="890"/>
      <c r="SOR8" s="890"/>
      <c r="SOS8" s="890"/>
      <c r="SOT8" s="890"/>
      <c r="SOU8" s="890"/>
      <c r="SOV8" s="890"/>
      <c r="SOW8" s="890"/>
      <c r="SOX8" s="890"/>
      <c r="SOY8" s="890"/>
      <c r="SOZ8" s="890"/>
      <c r="SPA8" s="890"/>
      <c r="SPB8" s="890"/>
      <c r="SPC8" s="890"/>
      <c r="SPD8" s="890"/>
      <c r="SPE8" s="890"/>
      <c r="SPF8" s="890"/>
      <c r="SPG8" s="890"/>
      <c r="SPH8" s="890"/>
      <c r="SPI8" s="890"/>
      <c r="SPJ8" s="890"/>
      <c r="SPK8" s="890"/>
      <c r="SPL8" s="890"/>
      <c r="SPM8" s="890"/>
      <c r="SPN8" s="890"/>
      <c r="SPO8" s="890"/>
      <c r="SPP8" s="890"/>
      <c r="SPQ8" s="890"/>
      <c r="SPR8" s="890"/>
      <c r="SPS8" s="890"/>
      <c r="SPT8" s="890"/>
      <c r="SPU8" s="890"/>
      <c r="SPV8" s="890"/>
      <c r="SPW8" s="890"/>
      <c r="SPX8" s="890"/>
      <c r="SPY8" s="890"/>
      <c r="SPZ8" s="890"/>
      <c r="SQA8" s="890"/>
      <c r="SQB8" s="890"/>
      <c r="SQC8" s="890"/>
      <c r="SQD8" s="890"/>
      <c r="SQE8" s="890"/>
      <c r="SQF8" s="890"/>
      <c r="SQG8" s="890"/>
      <c r="SQH8" s="890"/>
      <c r="SQI8" s="890"/>
      <c r="SQJ8" s="890"/>
      <c r="SQK8" s="890"/>
      <c r="SQL8" s="890"/>
      <c r="SQM8" s="890"/>
      <c r="SQN8" s="890"/>
      <c r="SQO8" s="890"/>
      <c r="SQP8" s="890"/>
      <c r="SQQ8" s="890"/>
      <c r="SQR8" s="890"/>
      <c r="SQS8" s="890"/>
      <c r="SQT8" s="890"/>
      <c r="SQU8" s="890"/>
      <c r="SQV8" s="890"/>
      <c r="SQW8" s="890"/>
      <c r="SQX8" s="890"/>
      <c r="SQY8" s="890"/>
      <c r="SQZ8" s="890"/>
      <c r="SRA8" s="890"/>
      <c r="SRB8" s="890"/>
      <c r="SRC8" s="890"/>
      <c r="SRD8" s="890"/>
      <c r="SRE8" s="890"/>
      <c r="SRF8" s="890"/>
      <c r="SRG8" s="890"/>
      <c r="SRH8" s="890"/>
      <c r="SRI8" s="890"/>
      <c r="SRJ8" s="890"/>
      <c r="SRK8" s="890"/>
      <c r="SRL8" s="890"/>
      <c r="SRM8" s="890"/>
      <c r="SRN8" s="890"/>
      <c r="SRO8" s="890"/>
      <c r="SRP8" s="890"/>
      <c r="SRQ8" s="890"/>
      <c r="SRR8" s="890"/>
      <c r="SRS8" s="890"/>
      <c r="SRT8" s="890"/>
      <c r="SRU8" s="890"/>
      <c r="SRV8" s="890"/>
      <c r="SRW8" s="890"/>
      <c r="SRX8" s="890"/>
      <c r="SRY8" s="890"/>
      <c r="SRZ8" s="890"/>
      <c r="SSA8" s="890"/>
      <c r="SSB8" s="890"/>
      <c r="SSC8" s="890"/>
      <c r="SSD8" s="890"/>
      <c r="SSE8" s="890"/>
      <c r="SSF8" s="890"/>
      <c r="SSG8" s="890"/>
      <c r="SSH8" s="890"/>
      <c r="SSI8" s="890"/>
      <c r="SSJ8" s="890"/>
      <c r="SSK8" s="890"/>
      <c r="SSL8" s="890"/>
      <c r="SSM8" s="890"/>
      <c r="SSN8" s="890"/>
      <c r="SSO8" s="890"/>
      <c r="SSP8" s="890"/>
      <c r="SSQ8" s="890"/>
      <c r="SSR8" s="890"/>
      <c r="SSS8" s="890"/>
      <c r="SST8" s="890"/>
      <c r="SSU8" s="890"/>
      <c r="SSV8" s="890"/>
      <c r="SSW8" s="890"/>
      <c r="SSX8" s="890"/>
      <c r="SSY8" s="890"/>
      <c r="SSZ8" s="890"/>
      <c r="STA8" s="890"/>
      <c r="STB8" s="890"/>
      <c r="STC8" s="890"/>
      <c r="STD8" s="890"/>
      <c r="STE8" s="890"/>
      <c r="STF8" s="890"/>
      <c r="STG8" s="890"/>
      <c r="STH8" s="890"/>
      <c r="STI8" s="890"/>
      <c r="STJ8" s="890"/>
      <c r="STK8" s="890"/>
      <c r="STL8" s="890"/>
      <c r="STM8" s="890"/>
      <c r="STN8" s="890"/>
      <c r="STO8" s="890"/>
      <c r="STP8" s="890"/>
      <c r="STQ8" s="890"/>
      <c r="STR8" s="890"/>
      <c r="STS8" s="890"/>
      <c r="STT8" s="890"/>
      <c r="STU8" s="890"/>
      <c r="STV8" s="890"/>
      <c r="STW8" s="890"/>
      <c r="STX8" s="890"/>
      <c r="STY8" s="890"/>
      <c r="STZ8" s="890"/>
      <c r="SUA8" s="890"/>
      <c r="SUB8" s="890"/>
      <c r="SUC8" s="890"/>
      <c r="SUD8" s="890"/>
      <c r="SUE8" s="890"/>
      <c r="SUF8" s="890"/>
      <c r="SUG8" s="890"/>
      <c r="SUH8" s="890"/>
      <c r="SUI8" s="890"/>
      <c r="SUJ8" s="890"/>
      <c r="SUK8" s="890"/>
      <c r="SUL8" s="890"/>
      <c r="SUM8" s="890"/>
      <c r="SUN8" s="890"/>
      <c r="SUO8" s="890"/>
      <c r="SUP8" s="890"/>
      <c r="SUQ8" s="890"/>
      <c r="SUR8" s="890"/>
      <c r="SUS8" s="890"/>
      <c r="SUT8" s="890"/>
      <c r="SUU8" s="890"/>
      <c r="SUV8" s="890"/>
      <c r="SUW8" s="890"/>
      <c r="SUX8" s="890"/>
      <c r="SUY8" s="890"/>
      <c r="SUZ8" s="890"/>
      <c r="SVA8" s="890"/>
      <c r="SVB8" s="890"/>
      <c r="SVC8" s="890"/>
      <c r="SVD8" s="890"/>
      <c r="SVE8" s="890"/>
      <c r="SVF8" s="890"/>
      <c r="SVG8" s="890"/>
      <c r="SVH8" s="890"/>
      <c r="SVI8" s="890"/>
      <c r="SVJ8" s="890"/>
      <c r="SVK8" s="890"/>
      <c r="SVL8" s="890"/>
      <c r="SVM8" s="890"/>
      <c r="SVN8" s="890"/>
      <c r="SVO8" s="890"/>
      <c r="SVP8" s="890"/>
      <c r="SVQ8" s="890"/>
      <c r="SVR8" s="890"/>
      <c r="SVS8" s="890"/>
      <c r="SVT8" s="890"/>
      <c r="SVU8" s="890"/>
      <c r="SVV8" s="890"/>
      <c r="SVW8" s="890"/>
      <c r="SVX8" s="890"/>
      <c r="SVY8" s="890"/>
      <c r="SVZ8" s="890"/>
      <c r="SWA8" s="890"/>
      <c r="SWB8" s="890"/>
      <c r="SWC8" s="890"/>
      <c r="SWD8" s="890"/>
      <c r="SWE8" s="890"/>
      <c r="SWF8" s="890"/>
      <c r="SWG8" s="890"/>
      <c r="SWH8" s="890"/>
      <c r="SWI8" s="890"/>
      <c r="SWJ8" s="890"/>
      <c r="SWK8" s="890"/>
      <c r="SWL8" s="890"/>
      <c r="SWM8" s="890"/>
      <c r="SWN8" s="890"/>
      <c r="SWO8" s="890"/>
      <c r="SWP8" s="890"/>
      <c r="SWQ8" s="890"/>
      <c r="SWR8" s="890"/>
      <c r="SWS8" s="890"/>
      <c r="SWT8" s="890"/>
      <c r="SWU8" s="890"/>
      <c r="SWV8" s="890"/>
      <c r="SWW8" s="890"/>
      <c r="SWX8" s="890"/>
      <c r="SWY8" s="890"/>
      <c r="SWZ8" s="890"/>
      <c r="SXA8" s="890"/>
      <c r="SXB8" s="890"/>
      <c r="SXC8" s="890"/>
      <c r="SXD8" s="890"/>
      <c r="SXE8" s="890"/>
      <c r="SXF8" s="890"/>
      <c r="SXG8" s="890"/>
      <c r="SXH8" s="890"/>
      <c r="SXI8" s="890"/>
      <c r="SXJ8" s="890"/>
      <c r="SXK8" s="890"/>
      <c r="SXL8" s="890"/>
      <c r="SXM8" s="890"/>
      <c r="SXN8" s="890"/>
      <c r="SXO8" s="890"/>
      <c r="SXP8" s="890"/>
      <c r="SXQ8" s="890"/>
      <c r="SXR8" s="890"/>
      <c r="SXS8" s="890"/>
      <c r="SXT8" s="890"/>
      <c r="SXU8" s="890"/>
      <c r="SXV8" s="890"/>
      <c r="SXW8" s="890"/>
      <c r="SXX8" s="890"/>
      <c r="SXY8" s="890"/>
      <c r="SXZ8" s="890"/>
      <c r="SYA8" s="890"/>
      <c r="SYB8" s="890"/>
      <c r="SYC8" s="890"/>
      <c r="SYD8" s="890"/>
      <c r="SYE8" s="890"/>
      <c r="SYF8" s="890"/>
      <c r="SYG8" s="890"/>
      <c r="SYH8" s="890"/>
      <c r="SYI8" s="890"/>
      <c r="SYJ8" s="890"/>
      <c r="SYK8" s="890"/>
      <c r="SYL8" s="890"/>
      <c r="SYM8" s="890"/>
      <c r="SYN8" s="890"/>
      <c r="SYO8" s="890"/>
      <c r="SYP8" s="890"/>
      <c r="SYQ8" s="890"/>
      <c r="SYR8" s="890"/>
      <c r="SYS8" s="890"/>
      <c r="SYT8" s="890"/>
      <c r="SYU8" s="890"/>
      <c r="SYV8" s="890"/>
      <c r="SYW8" s="890"/>
      <c r="SYX8" s="890"/>
      <c r="SYY8" s="890"/>
      <c r="SYZ8" s="890"/>
      <c r="SZA8" s="890"/>
      <c r="SZB8" s="890"/>
      <c r="SZC8" s="890"/>
      <c r="SZD8" s="890"/>
      <c r="SZE8" s="890"/>
      <c r="SZF8" s="890"/>
      <c r="SZG8" s="890"/>
      <c r="SZH8" s="890"/>
      <c r="SZI8" s="890"/>
      <c r="SZJ8" s="890"/>
      <c r="SZK8" s="890"/>
      <c r="SZL8" s="890"/>
      <c r="SZM8" s="890"/>
      <c r="SZN8" s="890"/>
      <c r="SZO8" s="890"/>
      <c r="SZP8" s="890"/>
      <c r="SZQ8" s="890"/>
      <c r="SZR8" s="890"/>
      <c r="SZS8" s="890"/>
      <c r="SZT8" s="890"/>
      <c r="SZU8" s="890"/>
      <c r="SZV8" s="890"/>
      <c r="SZW8" s="890"/>
      <c r="SZX8" s="890"/>
      <c r="SZY8" s="890"/>
      <c r="SZZ8" s="890"/>
      <c r="TAA8" s="890"/>
      <c r="TAB8" s="890"/>
      <c r="TAC8" s="890"/>
      <c r="TAD8" s="890"/>
      <c r="TAE8" s="890"/>
      <c r="TAF8" s="890"/>
      <c r="TAG8" s="890"/>
      <c r="TAH8" s="890"/>
      <c r="TAI8" s="890"/>
      <c r="TAJ8" s="890"/>
      <c r="TAK8" s="890"/>
      <c r="TAL8" s="890"/>
      <c r="TAM8" s="890"/>
      <c r="TAN8" s="890"/>
      <c r="TAO8" s="890"/>
      <c r="TAP8" s="890"/>
      <c r="TAQ8" s="890"/>
      <c r="TAR8" s="890"/>
      <c r="TAS8" s="890"/>
      <c r="TAT8" s="890"/>
      <c r="TAU8" s="890"/>
      <c r="TAV8" s="890"/>
      <c r="TAW8" s="890"/>
      <c r="TAX8" s="890"/>
      <c r="TAY8" s="890"/>
      <c r="TAZ8" s="890"/>
      <c r="TBA8" s="890"/>
      <c r="TBB8" s="890"/>
      <c r="TBC8" s="890"/>
      <c r="TBD8" s="890"/>
      <c r="TBE8" s="890"/>
      <c r="TBF8" s="890"/>
      <c r="TBG8" s="890"/>
      <c r="TBH8" s="890"/>
      <c r="TBI8" s="890"/>
      <c r="TBJ8" s="890"/>
      <c r="TBK8" s="890"/>
      <c r="TBL8" s="890"/>
      <c r="TBM8" s="890"/>
      <c r="TBN8" s="890"/>
      <c r="TBO8" s="890"/>
      <c r="TBP8" s="890"/>
      <c r="TBQ8" s="890"/>
      <c r="TBR8" s="890"/>
      <c r="TBS8" s="890"/>
      <c r="TBT8" s="890"/>
      <c r="TBU8" s="890"/>
      <c r="TBV8" s="890"/>
      <c r="TBW8" s="890"/>
      <c r="TBX8" s="890"/>
      <c r="TBY8" s="890"/>
      <c r="TBZ8" s="890"/>
      <c r="TCA8" s="890"/>
      <c r="TCB8" s="890"/>
      <c r="TCC8" s="890"/>
      <c r="TCD8" s="890"/>
      <c r="TCE8" s="890"/>
      <c r="TCF8" s="890"/>
      <c r="TCG8" s="890"/>
      <c r="TCH8" s="890"/>
      <c r="TCI8" s="890"/>
      <c r="TCJ8" s="890"/>
      <c r="TCK8" s="890"/>
      <c r="TCL8" s="890"/>
      <c r="TCM8" s="890"/>
      <c r="TCN8" s="890"/>
      <c r="TCO8" s="890"/>
      <c r="TCP8" s="890"/>
      <c r="TCQ8" s="890"/>
      <c r="TCR8" s="890"/>
      <c r="TCS8" s="890"/>
      <c r="TCT8" s="890"/>
      <c r="TCU8" s="890"/>
      <c r="TCV8" s="890"/>
      <c r="TCW8" s="890"/>
      <c r="TCX8" s="890"/>
      <c r="TCY8" s="890"/>
      <c r="TCZ8" s="890"/>
      <c r="TDA8" s="890"/>
      <c r="TDB8" s="890"/>
      <c r="TDC8" s="890"/>
      <c r="TDD8" s="890"/>
      <c r="TDE8" s="890"/>
      <c r="TDF8" s="890"/>
      <c r="TDG8" s="890"/>
      <c r="TDH8" s="890"/>
      <c r="TDI8" s="890"/>
      <c r="TDJ8" s="890"/>
      <c r="TDK8" s="890"/>
      <c r="TDL8" s="890"/>
      <c r="TDM8" s="890"/>
      <c r="TDN8" s="890"/>
      <c r="TDO8" s="890"/>
      <c r="TDP8" s="890"/>
      <c r="TDQ8" s="890"/>
      <c r="TDR8" s="890"/>
      <c r="TDS8" s="890"/>
      <c r="TDT8" s="890"/>
      <c r="TDU8" s="890"/>
      <c r="TDV8" s="890"/>
      <c r="TDW8" s="890"/>
      <c r="TDX8" s="890"/>
      <c r="TDY8" s="890"/>
      <c r="TDZ8" s="890"/>
      <c r="TEA8" s="890"/>
      <c r="TEB8" s="890"/>
      <c r="TEC8" s="890"/>
      <c r="TED8" s="890"/>
      <c r="TEE8" s="890"/>
      <c r="TEF8" s="890"/>
      <c r="TEG8" s="890"/>
      <c r="TEH8" s="890"/>
      <c r="TEI8" s="890"/>
      <c r="TEJ8" s="890"/>
      <c r="TEK8" s="890"/>
      <c r="TEL8" s="890"/>
      <c r="TEM8" s="890"/>
      <c r="TEN8" s="890"/>
      <c r="TEO8" s="890"/>
      <c r="TEP8" s="890"/>
      <c r="TEQ8" s="890"/>
      <c r="TER8" s="890"/>
      <c r="TES8" s="890"/>
      <c r="TET8" s="890"/>
      <c r="TEU8" s="890"/>
      <c r="TEV8" s="890"/>
      <c r="TEW8" s="890"/>
      <c r="TEX8" s="890"/>
      <c r="TEY8" s="890"/>
      <c r="TEZ8" s="890"/>
      <c r="TFA8" s="890"/>
      <c r="TFB8" s="890"/>
      <c r="TFC8" s="890"/>
      <c r="TFD8" s="890"/>
      <c r="TFE8" s="890"/>
      <c r="TFF8" s="890"/>
      <c r="TFG8" s="890"/>
      <c r="TFH8" s="890"/>
      <c r="TFI8" s="890"/>
      <c r="TFJ8" s="890"/>
      <c r="TFK8" s="890"/>
      <c r="TFL8" s="890"/>
      <c r="TFM8" s="890"/>
      <c r="TFN8" s="890"/>
      <c r="TFO8" s="890"/>
      <c r="TFP8" s="890"/>
      <c r="TFQ8" s="890"/>
      <c r="TFR8" s="890"/>
      <c r="TFS8" s="890"/>
      <c r="TFT8" s="890"/>
      <c r="TFU8" s="890"/>
      <c r="TFV8" s="890"/>
      <c r="TFW8" s="890"/>
      <c r="TFX8" s="890"/>
      <c r="TFY8" s="890"/>
      <c r="TFZ8" s="890"/>
      <c r="TGA8" s="890"/>
      <c r="TGB8" s="890"/>
      <c r="TGC8" s="890"/>
      <c r="TGD8" s="890"/>
      <c r="TGE8" s="890"/>
      <c r="TGF8" s="890"/>
      <c r="TGG8" s="890"/>
      <c r="TGH8" s="890"/>
      <c r="TGI8" s="890"/>
      <c r="TGJ8" s="890"/>
      <c r="TGK8" s="890"/>
      <c r="TGL8" s="890"/>
      <c r="TGM8" s="890"/>
      <c r="TGN8" s="890"/>
      <c r="TGO8" s="890"/>
      <c r="TGP8" s="890"/>
      <c r="TGQ8" s="890"/>
      <c r="TGR8" s="890"/>
      <c r="TGS8" s="890"/>
      <c r="TGT8" s="890"/>
      <c r="TGU8" s="890"/>
      <c r="TGV8" s="890"/>
      <c r="TGW8" s="890"/>
      <c r="TGX8" s="890"/>
      <c r="TGY8" s="890"/>
      <c r="TGZ8" s="890"/>
      <c r="THA8" s="890"/>
      <c r="THB8" s="890"/>
      <c r="THC8" s="890"/>
      <c r="THD8" s="890"/>
      <c r="THE8" s="890"/>
      <c r="THF8" s="890"/>
      <c r="THG8" s="890"/>
      <c r="THH8" s="890"/>
      <c r="THI8" s="890"/>
      <c r="THJ8" s="890"/>
      <c r="THK8" s="890"/>
      <c r="THL8" s="890"/>
      <c r="THM8" s="890"/>
      <c r="THN8" s="890"/>
      <c r="THO8" s="890"/>
      <c r="THP8" s="890"/>
      <c r="THQ8" s="890"/>
      <c r="THR8" s="890"/>
      <c r="THS8" s="890"/>
      <c r="THT8" s="890"/>
      <c r="THU8" s="890"/>
      <c r="THV8" s="890"/>
      <c r="THW8" s="890"/>
      <c r="THX8" s="890"/>
      <c r="THY8" s="890"/>
      <c r="THZ8" s="890"/>
      <c r="TIA8" s="890"/>
      <c r="TIB8" s="890"/>
      <c r="TIC8" s="890"/>
      <c r="TID8" s="890"/>
      <c r="TIE8" s="890"/>
      <c r="TIF8" s="890"/>
      <c r="TIG8" s="890"/>
      <c r="TIH8" s="890"/>
      <c r="TII8" s="890"/>
      <c r="TIJ8" s="890"/>
      <c r="TIK8" s="890"/>
      <c r="TIL8" s="890"/>
      <c r="TIM8" s="890"/>
      <c r="TIN8" s="890"/>
      <c r="TIO8" s="890"/>
      <c r="TIP8" s="890"/>
      <c r="TIQ8" s="890"/>
      <c r="TIR8" s="890"/>
      <c r="TIS8" s="890"/>
      <c r="TIT8" s="890"/>
      <c r="TIU8" s="890"/>
      <c r="TIV8" s="890"/>
      <c r="TIW8" s="890"/>
      <c r="TIX8" s="890"/>
      <c r="TIY8" s="890"/>
      <c r="TIZ8" s="890"/>
      <c r="TJA8" s="890"/>
      <c r="TJB8" s="890"/>
      <c r="TJC8" s="890"/>
      <c r="TJD8" s="890"/>
      <c r="TJE8" s="890"/>
      <c r="TJF8" s="890"/>
      <c r="TJG8" s="890"/>
      <c r="TJH8" s="890"/>
      <c r="TJI8" s="890"/>
      <c r="TJJ8" s="890"/>
      <c r="TJK8" s="890"/>
      <c r="TJL8" s="890"/>
      <c r="TJM8" s="890"/>
      <c r="TJN8" s="890"/>
      <c r="TJO8" s="890"/>
      <c r="TJP8" s="890"/>
      <c r="TJQ8" s="890"/>
      <c r="TJR8" s="890"/>
      <c r="TJS8" s="890"/>
      <c r="TJT8" s="890"/>
      <c r="TJU8" s="890"/>
      <c r="TJV8" s="890"/>
      <c r="TJW8" s="890"/>
      <c r="TJX8" s="890"/>
      <c r="TJY8" s="890"/>
      <c r="TJZ8" s="890"/>
      <c r="TKA8" s="890"/>
      <c r="TKB8" s="890"/>
      <c r="TKC8" s="890"/>
      <c r="TKD8" s="890"/>
      <c r="TKE8" s="890"/>
      <c r="TKF8" s="890"/>
      <c r="TKG8" s="890"/>
      <c r="TKH8" s="890"/>
      <c r="TKI8" s="890"/>
      <c r="TKJ8" s="890"/>
      <c r="TKK8" s="890"/>
      <c r="TKL8" s="890"/>
      <c r="TKM8" s="890"/>
      <c r="TKN8" s="890"/>
      <c r="TKO8" s="890"/>
      <c r="TKP8" s="890"/>
      <c r="TKQ8" s="890"/>
      <c r="TKR8" s="890"/>
      <c r="TKS8" s="890"/>
      <c r="TKT8" s="890"/>
      <c r="TKU8" s="890"/>
      <c r="TKV8" s="890"/>
      <c r="TKW8" s="890"/>
      <c r="TKX8" s="890"/>
      <c r="TKY8" s="890"/>
      <c r="TKZ8" s="890"/>
      <c r="TLA8" s="890"/>
      <c r="TLB8" s="890"/>
      <c r="TLC8" s="890"/>
      <c r="TLD8" s="890"/>
      <c r="TLE8" s="890"/>
      <c r="TLF8" s="890"/>
      <c r="TLG8" s="890"/>
      <c r="TLH8" s="890"/>
      <c r="TLI8" s="890"/>
      <c r="TLJ8" s="890"/>
      <c r="TLK8" s="890"/>
      <c r="TLL8" s="890"/>
      <c r="TLM8" s="890"/>
      <c r="TLN8" s="890"/>
      <c r="TLO8" s="890"/>
      <c r="TLP8" s="890"/>
      <c r="TLQ8" s="890"/>
      <c r="TLR8" s="890"/>
      <c r="TLS8" s="890"/>
      <c r="TLT8" s="890"/>
      <c r="TLU8" s="890"/>
      <c r="TLV8" s="890"/>
      <c r="TLW8" s="890"/>
      <c r="TLX8" s="890"/>
      <c r="TLY8" s="890"/>
      <c r="TLZ8" s="890"/>
      <c r="TMA8" s="890"/>
      <c r="TMB8" s="890"/>
      <c r="TMC8" s="890"/>
      <c r="TMD8" s="890"/>
      <c r="TME8" s="890"/>
      <c r="TMF8" s="890"/>
      <c r="TMG8" s="890"/>
      <c r="TMH8" s="890"/>
      <c r="TMI8" s="890"/>
      <c r="TMJ8" s="890"/>
      <c r="TMK8" s="890"/>
      <c r="TML8" s="890"/>
      <c r="TMM8" s="890"/>
      <c r="TMN8" s="890"/>
      <c r="TMO8" s="890"/>
      <c r="TMP8" s="890"/>
      <c r="TMQ8" s="890"/>
      <c r="TMR8" s="890"/>
      <c r="TMS8" s="890"/>
      <c r="TMT8" s="890"/>
      <c r="TMU8" s="890"/>
      <c r="TMV8" s="890"/>
      <c r="TMW8" s="890"/>
      <c r="TMX8" s="890"/>
      <c r="TMY8" s="890"/>
      <c r="TMZ8" s="890"/>
      <c r="TNA8" s="890"/>
      <c r="TNB8" s="890"/>
      <c r="TNC8" s="890"/>
      <c r="TND8" s="890"/>
      <c r="TNE8" s="890"/>
      <c r="TNF8" s="890"/>
      <c r="TNG8" s="890"/>
      <c r="TNH8" s="890"/>
      <c r="TNI8" s="890"/>
      <c r="TNJ8" s="890"/>
      <c r="TNK8" s="890"/>
      <c r="TNL8" s="890"/>
      <c r="TNM8" s="890"/>
      <c r="TNN8" s="890"/>
      <c r="TNO8" s="890"/>
      <c r="TNP8" s="890"/>
      <c r="TNQ8" s="890"/>
      <c r="TNR8" s="890"/>
      <c r="TNS8" s="890"/>
      <c r="TNT8" s="890"/>
      <c r="TNU8" s="890"/>
      <c r="TNV8" s="890"/>
      <c r="TNW8" s="890"/>
      <c r="TNX8" s="890"/>
      <c r="TNY8" s="890"/>
      <c r="TNZ8" s="890"/>
      <c r="TOA8" s="890"/>
      <c r="TOB8" s="890"/>
      <c r="TOC8" s="890"/>
      <c r="TOD8" s="890"/>
      <c r="TOE8" s="890"/>
      <c r="TOF8" s="890"/>
      <c r="TOG8" s="890"/>
      <c r="TOH8" s="890"/>
      <c r="TOI8" s="890"/>
      <c r="TOJ8" s="890"/>
      <c r="TOK8" s="890"/>
      <c r="TOL8" s="890"/>
      <c r="TOM8" s="890"/>
      <c r="TON8" s="890"/>
      <c r="TOO8" s="890"/>
      <c r="TOP8" s="890"/>
      <c r="TOQ8" s="890"/>
      <c r="TOR8" s="890"/>
      <c r="TOS8" s="890"/>
      <c r="TOT8" s="890"/>
      <c r="TOU8" s="890"/>
      <c r="TOV8" s="890"/>
      <c r="TOW8" s="890"/>
      <c r="TOX8" s="890"/>
      <c r="TOY8" s="890"/>
      <c r="TOZ8" s="890"/>
      <c r="TPA8" s="890"/>
      <c r="TPB8" s="890"/>
      <c r="TPC8" s="890"/>
      <c r="TPD8" s="890"/>
      <c r="TPE8" s="890"/>
      <c r="TPF8" s="890"/>
      <c r="TPG8" s="890"/>
      <c r="TPH8" s="890"/>
      <c r="TPI8" s="890"/>
      <c r="TPJ8" s="890"/>
      <c r="TPK8" s="890"/>
      <c r="TPL8" s="890"/>
      <c r="TPM8" s="890"/>
      <c r="TPN8" s="890"/>
      <c r="TPO8" s="890"/>
      <c r="TPP8" s="890"/>
      <c r="TPQ8" s="890"/>
      <c r="TPR8" s="890"/>
      <c r="TPS8" s="890"/>
      <c r="TPT8" s="890"/>
      <c r="TPU8" s="890"/>
      <c r="TPV8" s="890"/>
      <c r="TPW8" s="890"/>
      <c r="TPX8" s="890"/>
      <c r="TPY8" s="890"/>
      <c r="TPZ8" s="890"/>
      <c r="TQA8" s="890"/>
      <c r="TQB8" s="890"/>
      <c r="TQC8" s="890"/>
      <c r="TQD8" s="890"/>
      <c r="TQE8" s="890"/>
      <c r="TQF8" s="890"/>
      <c r="TQG8" s="890"/>
      <c r="TQH8" s="890"/>
      <c r="TQI8" s="890"/>
      <c r="TQJ8" s="890"/>
      <c r="TQK8" s="890"/>
      <c r="TQL8" s="890"/>
      <c r="TQM8" s="890"/>
      <c r="TQN8" s="890"/>
      <c r="TQO8" s="890"/>
      <c r="TQP8" s="890"/>
      <c r="TQQ8" s="890"/>
      <c r="TQR8" s="890"/>
      <c r="TQS8" s="890"/>
      <c r="TQT8" s="890"/>
      <c r="TQU8" s="890"/>
      <c r="TQV8" s="890"/>
      <c r="TQW8" s="890"/>
      <c r="TQX8" s="890"/>
      <c r="TQY8" s="890"/>
      <c r="TQZ8" s="890"/>
      <c r="TRA8" s="890"/>
      <c r="TRB8" s="890"/>
      <c r="TRC8" s="890"/>
      <c r="TRD8" s="890"/>
      <c r="TRE8" s="890"/>
      <c r="TRF8" s="890"/>
      <c r="TRG8" s="890"/>
      <c r="TRH8" s="890"/>
      <c r="TRI8" s="890"/>
      <c r="TRJ8" s="890"/>
      <c r="TRK8" s="890"/>
      <c r="TRL8" s="890"/>
      <c r="TRM8" s="890"/>
      <c r="TRN8" s="890"/>
      <c r="TRO8" s="890"/>
      <c r="TRP8" s="890"/>
      <c r="TRQ8" s="890"/>
      <c r="TRR8" s="890"/>
      <c r="TRS8" s="890"/>
      <c r="TRT8" s="890"/>
      <c r="TRU8" s="890"/>
      <c r="TRV8" s="890"/>
      <c r="TRW8" s="890"/>
      <c r="TRX8" s="890"/>
      <c r="TRY8" s="890"/>
      <c r="TRZ8" s="890"/>
      <c r="TSA8" s="890"/>
      <c r="TSB8" s="890"/>
      <c r="TSC8" s="890"/>
      <c r="TSD8" s="890"/>
      <c r="TSE8" s="890"/>
      <c r="TSF8" s="890"/>
      <c r="TSG8" s="890"/>
      <c r="TSH8" s="890"/>
      <c r="TSI8" s="890"/>
      <c r="TSJ8" s="890"/>
      <c r="TSK8" s="890"/>
      <c r="TSL8" s="890"/>
      <c r="TSM8" s="890"/>
      <c r="TSN8" s="890"/>
      <c r="TSO8" s="890"/>
      <c r="TSP8" s="890"/>
      <c r="TSQ8" s="890"/>
      <c r="TSR8" s="890"/>
      <c r="TSS8" s="890"/>
      <c r="TST8" s="890"/>
      <c r="TSU8" s="890"/>
      <c r="TSV8" s="890"/>
      <c r="TSW8" s="890"/>
      <c r="TSX8" s="890"/>
      <c r="TSY8" s="890"/>
      <c r="TSZ8" s="890"/>
      <c r="TTA8" s="890"/>
      <c r="TTB8" s="890"/>
      <c r="TTC8" s="890"/>
      <c r="TTD8" s="890"/>
      <c r="TTE8" s="890"/>
      <c r="TTF8" s="890"/>
      <c r="TTG8" s="890"/>
      <c r="TTH8" s="890"/>
      <c r="TTI8" s="890"/>
      <c r="TTJ8" s="890"/>
      <c r="TTK8" s="890"/>
      <c r="TTL8" s="890"/>
      <c r="TTM8" s="890"/>
      <c r="TTN8" s="890"/>
      <c r="TTO8" s="890"/>
      <c r="TTP8" s="890"/>
      <c r="TTQ8" s="890"/>
      <c r="TTR8" s="890"/>
      <c r="TTS8" s="890"/>
      <c r="TTT8" s="890"/>
      <c r="TTU8" s="890"/>
      <c r="TTV8" s="890"/>
      <c r="TTW8" s="890"/>
      <c r="TTX8" s="890"/>
      <c r="TTY8" s="890"/>
      <c r="TTZ8" s="890"/>
      <c r="TUA8" s="890"/>
      <c r="TUB8" s="890"/>
      <c r="TUC8" s="890"/>
      <c r="TUD8" s="890"/>
      <c r="TUE8" s="890"/>
      <c r="TUF8" s="890"/>
      <c r="TUG8" s="890"/>
      <c r="TUH8" s="890"/>
      <c r="TUI8" s="890"/>
      <c r="TUJ8" s="890"/>
      <c r="TUK8" s="890"/>
      <c r="TUL8" s="890"/>
      <c r="TUM8" s="890"/>
      <c r="TUN8" s="890"/>
      <c r="TUO8" s="890"/>
      <c r="TUP8" s="890"/>
      <c r="TUQ8" s="890"/>
      <c r="TUR8" s="890"/>
      <c r="TUS8" s="890"/>
      <c r="TUT8" s="890"/>
      <c r="TUU8" s="890"/>
      <c r="TUV8" s="890"/>
      <c r="TUW8" s="890"/>
      <c r="TUX8" s="890"/>
      <c r="TUY8" s="890"/>
      <c r="TUZ8" s="890"/>
      <c r="TVA8" s="890"/>
      <c r="TVB8" s="890"/>
      <c r="TVC8" s="890"/>
      <c r="TVD8" s="890"/>
      <c r="TVE8" s="890"/>
      <c r="TVF8" s="890"/>
      <c r="TVG8" s="890"/>
      <c r="TVH8" s="890"/>
      <c r="TVI8" s="890"/>
      <c r="TVJ8" s="890"/>
      <c r="TVK8" s="890"/>
      <c r="TVL8" s="890"/>
      <c r="TVM8" s="890"/>
      <c r="TVN8" s="890"/>
      <c r="TVO8" s="890"/>
      <c r="TVP8" s="890"/>
      <c r="TVQ8" s="890"/>
      <c r="TVR8" s="890"/>
      <c r="TVS8" s="890"/>
      <c r="TVT8" s="890"/>
      <c r="TVU8" s="890"/>
      <c r="TVV8" s="890"/>
      <c r="TVW8" s="890"/>
      <c r="TVX8" s="890"/>
      <c r="TVY8" s="890"/>
      <c r="TVZ8" s="890"/>
      <c r="TWA8" s="890"/>
      <c r="TWB8" s="890"/>
      <c r="TWC8" s="890"/>
      <c r="TWD8" s="890"/>
      <c r="TWE8" s="890"/>
      <c r="TWF8" s="890"/>
      <c r="TWG8" s="890"/>
      <c r="TWH8" s="890"/>
      <c r="TWI8" s="890"/>
      <c r="TWJ8" s="890"/>
      <c r="TWK8" s="890"/>
      <c r="TWL8" s="890"/>
      <c r="TWM8" s="890"/>
      <c r="TWN8" s="890"/>
      <c r="TWO8" s="890"/>
      <c r="TWP8" s="890"/>
      <c r="TWQ8" s="890"/>
      <c r="TWR8" s="890"/>
      <c r="TWS8" s="890"/>
      <c r="TWT8" s="890"/>
      <c r="TWU8" s="890"/>
      <c r="TWV8" s="890"/>
      <c r="TWW8" s="890"/>
      <c r="TWX8" s="890"/>
      <c r="TWY8" s="890"/>
      <c r="TWZ8" s="890"/>
      <c r="TXA8" s="890"/>
      <c r="TXB8" s="890"/>
      <c r="TXC8" s="890"/>
      <c r="TXD8" s="890"/>
      <c r="TXE8" s="890"/>
      <c r="TXF8" s="890"/>
      <c r="TXG8" s="890"/>
      <c r="TXH8" s="890"/>
      <c r="TXI8" s="890"/>
      <c r="TXJ8" s="890"/>
      <c r="TXK8" s="890"/>
      <c r="TXL8" s="890"/>
      <c r="TXM8" s="890"/>
      <c r="TXN8" s="890"/>
      <c r="TXO8" s="890"/>
      <c r="TXP8" s="890"/>
      <c r="TXQ8" s="890"/>
      <c r="TXR8" s="890"/>
      <c r="TXS8" s="890"/>
      <c r="TXT8" s="890"/>
      <c r="TXU8" s="890"/>
      <c r="TXV8" s="890"/>
      <c r="TXW8" s="890"/>
      <c r="TXX8" s="890"/>
      <c r="TXY8" s="890"/>
      <c r="TXZ8" s="890"/>
      <c r="TYA8" s="890"/>
      <c r="TYB8" s="890"/>
      <c r="TYC8" s="890"/>
      <c r="TYD8" s="890"/>
      <c r="TYE8" s="890"/>
      <c r="TYF8" s="890"/>
      <c r="TYG8" s="890"/>
      <c r="TYH8" s="890"/>
      <c r="TYI8" s="890"/>
      <c r="TYJ8" s="890"/>
      <c r="TYK8" s="890"/>
      <c r="TYL8" s="890"/>
      <c r="TYM8" s="890"/>
      <c r="TYN8" s="890"/>
      <c r="TYO8" s="890"/>
      <c r="TYP8" s="890"/>
      <c r="TYQ8" s="890"/>
      <c r="TYR8" s="890"/>
      <c r="TYS8" s="890"/>
      <c r="TYT8" s="890"/>
      <c r="TYU8" s="890"/>
      <c r="TYV8" s="890"/>
      <c r="TYW8" s="890"/>
      <c r="TYX8" s="890"/>
      <c r="TYY8" s="890"/>
      <c r="TYZ8" s="890"/>
      <c r="TZA8" s="890"/>
      <c r="TZB8" s="890"/>
      <c r="TZC8" s="890"/>
      <c r="TZD8" s="890"/>
      <c r="TZE8" s="890"/>
      <c r="TZF8" s="890"/>
      <c r="TZG8" s="890"/>
      <c r="TZH8" s="890"/>
      <c r="TZI8" s="890"/>
      <c r="TZJ8" s="890"/>
      <c r="TZK8" s="890"/>
      <c r="TZL8" s="890"/>
      <c r="TZM8" s="890"/>
      <c r="TZN8" s="890"/>
      <c r="TZO8" s="890"/>
      <c r="TZP8" s="890"/>
      <c r="TZQ8" s="890"/>
      <c r="TZR8" s="890"/>
      <c r="TZS8" s="890"/>
      <c r="TZT8" s="890"/>
      <c r="TZU8" s="890"/>
      <c r="TZV8" s="890"/>
      <c r="TZW8" s="890"/>
      <c r="TZX8" s="890"/>
      <c r="TZY8" s="890"/>
      <c r="TZZ8" s="890"/>
      <c r="UAA8" s="890"/>
      <c r="UAB8" s="890"/>
      <c r="UAC8" s="890"/>
      <c r="UAD8" s="890"/>
      <c r="UAE8" s="890"/>
      <c r="UAF8" s="890"/>
      <c r="UAG8" s="890"/>
      <c r="UAH8" s="890"/>
      <c r="UAI8" s="890"/>
      <c r="UAJ8" s="890"/>
      <c r="UAK8" s="890"/>
      <c r="UAL8" s="890"/>
      <c r="UAM8" s="890"/>
      <c r="UAN8" s="890"/>
      <c r="UAO8" s="890"/>
      <c r="UAP8" s="890"/>
      <c r="UAQ8" s="890"/>
      <c r="UAR8" s="890"/>
      <c r="UAS8" s="890"/>
      <c r="UAT8" s="890"/>
      <c r="UAU8" s="890"/>
      <c r="UAV8" s="890"/>
      <c r="UAW8" s="890"/>
      <c r="UAX8" s="890"/>
      <c r="UAY8" s="890"/>
      <c r="UAZ8" s="890"/>
      <c r="UBA8" s="890"/>
      <c r="UBB8" s="890"/>
      <c r="UBC8" s="890"/>
      <c r="UBD8" s="890"/>
      <c r="UBE8" s="890"/>
      <c r="UBF8" s="890"/>
      <c r="UBG8" s="890"/>
      <c r="UBH8" s="890"/>
      <c r="UBI8" s="890"/>
      <c r="UBJ8" s="890"/>
      <c r="UBK8" s="890"/>
      <c r="UBL8" s="890"/>
      <c r="UBM8" s="890"/>
      <c r="UBN8" s="890"/>
      <c r="UBO8" s="890"/>
      <c r="UBP8" s="890"/>
      <c r="UBQ8" s="890"/>
      <c r="UBR8" s="890"/>
      <c r="UBS8" s="890"/>
      <c r="UBT8" s="890"/>
      <c r="UBU8" s="890"/>
      <c r="UBV8" s="890"/>
      <c r="UBW8" s="890"/>
      <c r="UBX8" s="890"/>
      <c r="UBY8" s="890"/>
      <c r="UBZ8" s="890"/>
      <c r="UCA8" s="890"/>
      <c r="UCB8" s="890"/>
      <c r="UCC8" s="890"/>
      <c r="UCD8" s="890"/>
      <c r="UCE8" s="890"/>
      <c r="UCF8" s="890"/>
      <c r="UCG8" s="890"/>
      <c r="UCH8" s="890"/>
      <c r="UCI8" s="890"/>
      <c r="UCJ8" s="890"/>
      <c r="UCK8" s="890"/>
      <c r="UCL8" s="890"/>
      <c r="UCM8" s="890"/>
      <c r="UCN8" s="890"/>
      <c r="UCO8" s="890"/>
      <c r="UCP8" s="890"/>
      <c r="UCQ8" s="890"/>
      <c r="UCR8" s="890"/>
      <c r="UCS8" s="890"/>
      <c r="UCT8" s="890"/>
      <c r="UCU8" s="890"/>
      <c r="UCV8" s="890"/>
      <c r="UCW8" s="890"/>
      <c r="UCX8" s="890"/>
      <c r="UCY8" s="890"/>
      <c r="UCZ8" s="890"/>
      <c r="UDA8" s="890"/>
      <c r="UDB8" s="890"/>
      <c r="UDC8" s="890"/>
      <c r="UDD8" s="890"/>
      <c r="UDE8" s="890"/>
      <c r="UDF8" s="890"/>
      <c r="UDG8" s="890"/>
      <c r="UDH8" s="890"/>
      <c r="UDI8" s="890"/>
      <c r="UDJ8" s="890"/>
      <c r="UDK8" s="890"/>
      <c r="UDL8" s="890"/>
      <c r="UDM8" s="890"/>
      <c r="UDN8" s="890"/>
      <c r="UDO8" s="890"/>
      <c r="UDP8" s="890"/>
      <c r="UDQ8" s="890"/>
      <c r="UDR8" s="890"/>
      <c r="UDS8" s="890"/>
      <c r="UDT8" s="890"/>
      <c r="UDU8" s="890"/>
      <c r="UDV8" s="890"/>
      <c r="UDW8" s="890"/>
      <c r="UDX8" s="890"/>
      <c r="UDY8" s="890"/>
      <c r="UDZ8" s="890"/>
      <c r="UEA8" s="890"/>
      <c r="UEB8" s="890"/>
      <c r="UEC8" s="890"/>
      <c r="UED8" s="890"/>
      <c r="UEE8" s="890"/>
      <c r="UEF8" s="890"/>
      <c r="UEG8" s="890"/>
      <c r="UEH8" s="890"/>
      <c r="UEI8" s="890"/>
      <c r="UEJ8" s="890"/>
      <c r="UEK8" s="890"/>
      <c r="UEL8" s="890"/>
      <c r="UEM8" s="890"/>
      <c r="UEN8" s="890"/>
      <c r="UEO8" s="890"/>
      <c r="UEP8" s="890"/>
      <c r="UEQ8" s="890"/>
      <c r="UER8" s="890"/>
      <c r="UES8" s="890"/>
      <c r="UET8" s="890"/>
      <c r="UEU8" s="890"/>
      <c r="UEV8" s="890"/>
      <c r="UEW8" s="890"/>
      <c r="UEX8" s="890"/>
      <c r="UEY8" s="890"/>
      <c r="UEZ8" s="890"/>
      <c r="UFA8" s="890"/>
      <c r="UFB8" s="890"/>
      <c r="UFC8" s="890"/>
      <c r="UFD8" s="890"/>
      <c r="UFE8" s="890"/>
      <c r="UFF8" s="890"/>
      <c r="UFG8" s="890"/>
      <c r="UFH8" s="890"/>
      <c r="UFI8" s="890"/>
      <c r="UFJ8" s="890"/>
      <c r="UFK8" s="890"/>
      <c r="UFL8" s="890"/>
      <c r="UFM8" s="890"/>
      <c r="UFN8" s="890"/>
      <c r="UFO8" s="890"/>
      <c r="UFP8" s="890"/>
      <c r="UFQ8" s="890"/>
      <c r="UFR8" s="890"/>
      <c r="UFS8" s="890"/>
      <c r="UFT8" s="890"/>
      <c r="UFU8" s="890"/>
      <c r="UFV8" s="890"/>
      <c r="UFW8" s="890"/>
      <c r="UFX8" s="890"/>
      <c r="UFY8" s="890"/>
      <c r="UFZ8" s="890"/>
      <c r="UGA8" s="890"/>
      <c r="UGB8" s="890"/>
      <c r="UGC8" s="890"/>
      <c r="UGD8" s="890"/>
      <c r="UGE8" s="890"/>
      <c r="UGF8" s="890"/>
      <c r="UGG8" s="890"/>
      <c r="UGH8" s="890"/>
      <c r="UGI8" s="890"/>
      <c r="UGJ8" s="890"/>
      <c r="UGK8" s="890"/>
      <c r="UGL8" s="890"/>
      <c r="UGM8" s="890"/>
      <c r="UGN8" s="890"/>
      <c r="UGO8" s="890"/>
      <c r="UGP8" s="890"/>
      <c r="UGQ8" s="890"/>
      <c r="UGR8" s="890"/>
      <c r="UGS8" s="890"/>
      <c r="UGT8" s="890"/>
      <c r="UGU8" s="890"/>
      <c r="UGV8" s="890"/>
      <c r="UGW8" s="890"/>
      <c r="UGX8" s="890"/>
      <c r="UGY8" s="890"/>
      <c r="UGZ8" s="890"/>
      <c r="UHA8" s="890"/>
      <c r="UHB8" s="890"/>
      <c r="UHC8" s="890"/>
      <c r="UHD8" s="890"/>
      <c r="UHE8" s="890"/>
      <c r="UHF8" s="890"/>
      <c r="UHG8" s="890"/>
      <c r="UHH8" s="890"/>
      <c r="UHI8" s="890"/>
      <c r="UHJ8" s="890"/>
      <c r="UHK8" s="890"/>
      <c r="UHL8" s="890"/>
      <c r="UHM8" s="890"/>
      <c r="UHN8" s="890"/>
      <c r="UHO8" s="890"/>
      <c r="UHP8" s="890"/>
      <c r="UHQ8" s="890"/>
      <c r="UHR8" s="890"/>
      <c r="UHS8" s="890"/>
      <c r="UHT8" s="890"/>
      <c r="UHU8" s="890"/>
      <c r="UHV8" s="890"/>
      <c r="UHW8" s="890"/>
      <c r="UHX8" s="890"/>
      <c r="UHY8" s="890"/>
      <c r="UHZ8" s="890"/>
      <c r="UIA8" s="890"/>
      <c r="UIB8" s="890"/>
      <c r="UIC8" s="890"/>
      <c r="UID8" s="890"/>
      <c r="UIE8" s="890"/>
      <c r="UIF8" s="890"/>
      <c r="UIG8" s="890"/>
      <c r="UIH8" s="890"/>
      <c r="UII8" s="890"/>
      <c r="UIJ8" s="890"/>
      <c r="UIK8" s="890"/>
      <c r="UIL8" s="890"/>
      <c r="UIM8" s="890"/>
      <c r="UIN8" s="890"/>
      <c r="UIO8" s="890"/>
      <c r="UIP8" s="890"/>
      <c r="UIQ8" s="890"/>
      <c r="UIR8" s="890"/>
      <c r="UIS8" s="890"/>
      <c r="UIT8" s="890"/>
      <c r="UIU8" s="890"/>
      <c r="UIV8" s="890"/>
      <c r="UIW8" s="890"/>
      <c r="UIX8" s="890"/>
      <c r="UIY8" s="890"/>
      <c r="UIZ8" s="890"/>
      <c r="UJA8" s="890"/>
      <c r="UJB8" s="890"/>
      <c r="UJC8" s="890"/>
      <c r="UJD8" s="890"/>
      <c r="UJE8" s="890"/>
      <c r="UJF8" s="890"/>
      <c r="UJG8" s="890"/>
      <c r="UJH8" s="890"/>
      <c r="UJI8" s="890"/>
      <c r="UJJ8" s="890"/>
      <c r="UJK8" s="890"/>
      <c r="UJL8" s="890"/>
      <c r="UJM8" s="890"/>
      <c r="UJN8" s="890"/>
      <c r="UJO8" s="890"/>
      <c r="UJP8" s="890"/>
      <c r="UJQ8" s="890"/>
      <c r="UJR8" s="890"/>
      <c r="UJS8" s="890"/>
      <c r="UJT8" s="890"/>
      <c r="UJU8" s="890"/>
      <c r="UJV8" s="890"/>
      <c r="UJW8" s="890"/>
      <c r="UJX8" s="890"/>
      <c r="UJY8" s="890"/>
      <c r="UJZ8" s="890"/>
      <c r="UKA8" s="890"/>
      <c r="UKB8" s="890"/>
      <c r="UKC8" s="890"/>
      <c r="UKD8" s="890"/>
      <c r="UKE8" s="890"/>
      <c r="UKF8" s="890"/>
      <c r="UKG8" s="890"/>
      <c r="UKH8" s="890"/>
      <c r="UKI8" s="890"/>
      <c r="UKJ8" s="890"/>
      <c r="UKK8" s="890"/>
      <c r="UKL8" s="890"/>
      <c r="UKM8" s="890"/>
      <c r="UKN8" s="890"/>
      <c r="UKO8" s="890"/>
      <c r="UKP8" s="890"/>
      <c r="UKQ8" s="890"/>
      <c r="UKR8" s="890"/>
      <c r="UKS8" s="890"/>
      <c r="UKT8" s="890"/>
      <c r="UKU8" s="890"/>
      <c r="UKV8" s="890"/>
      <c r="UKW8" s="890"/>
      <c r="UKX8" s="890"/>
      <c r="UKY8" s="890"/>
      <c r="UKZ8" s="890"/>
      <c r="ULA8" s="890"/>
      <c r="ULB8" s="890"/>
      <c r="ULC8" s="890"/>
      <c r="ULD8" s="890"/>
      <c r="ULE8" s="890"/>
      <c r="ULF8" s="890"/>
      <c r="ULG8" s="890"/>
      <c r="ULH8" s="890"/>
      <c r="ULI8" s="890"/>
      <c r="ULJ8" s="890"/>
      <c r="ULK8" s="890"/>
      <c r="ULL8" s="890"/>
      <c r="ULM8" s="890"/>
      <c r="ULN8" s="890"/>
      <c r="ULO8" s="890"/>
      <c r="ULP8" s="890"/>
      <c r="ULQ8" s="890"/>
      <c r="ULR8" s="890"/>
      <c r="ULS8" s="890"/>
      <c r="ULT8" s="890"/>
      <c r="ULU8" s="890"/>
      <c r="ULV8" s="890"/>
      <c r="ULW8" s="890"/>
      <c r="ULX8" s="890"/>
      <c r="ULY8" s="890"/>
      <c r="ULZ8" s="890"/>
      <c r="UMA8" s="890"/>
      <c r="UMB8" s="890"/>
      <c r="UMC8" s="890"/>
      <c r="UMD8" s="890"/>
      <c r="UME8" s="890"/>
      <c r="UMF8" s="890"/>
      <c r="UMG8" s="890"/>
      <c r="UMH8" s="890"/>
      <c r="UMI8" s="890"/>
      <c r="UMJ8" s="890"/>
      <c r="UMK8" s="890"/>
      <c r="UML8" s="890"/>
      <c r="UMM8" s="890"/>
      <c r="UMN8" s="890"/>
      <c r="UMO8" s="890"/>
      <c r="UMP8" s="890"/>
      <c r="UMQ8" s="890"/>
      <c r="UMR8" s="890"/>
      <c r="UMS8" s="890"/>
      <c r="UMT8" s="890"/>
      <c r="UMU8" s="890"/>
      <c r="UMV8" s="890"/>
      <c r="UMW8" s="890"/>
      <c r="UMX8" s="890"/>
      <c r="UMY8" s="890"/>
      <c r="UMZ8" s="890"/>
      <c r="UNA8" s="890"/>
      <c r="UNB8" s="890"/>
      <c r="UNC8" s="890"/>
      <c r="UND8" s="890"/>
      <c r="UNE8" s="890"/>
      <c r="UNF8" s="890"/>
      <c r="UNG8" s="890"/>
      <c r="UNH8" s="890"/>
      <c r="UNI8" s="890"/>
      <c r="UNJ8" s="890"/>
      <c r="UNK8" s="890"/>
      <c r="UNL8" s="890"/>
      <c r="UNM8" s="890"/>
      <c r="UNN8" s="890"/>
      <c r="UNO8" s="890"/>
      <c r="UNP8" s="890"/>
      <c r="UNQ8" s="890"/>
      <c r="UNR8" s="890"/>
      <c r="UNS8" s="890"/>
      <c r="UNT8" s="890"/>
      <c r="UNU8" s="890"/>
      <c r="UNV8" s="890"/>
      <c r="UNW8" s="890"/>
      <c r="UNX8" s="890"/>
      <c r="UNY8" s="890"/>
      <c r="UNZ8" s="890"/>
      <c r="UOA8" s="890"/>
      <c r="UOB8" s="890"/>
      <c r="UOC8" s="890"/>
      <c r="UOD8" s="890"/>
      <c r="UOE8" s="890"/>
      <c r="UOF8" s="890"/>
      <c r="UOG8" s="890"/>
      <c r="UOH8" s="890"/>
      <c r="UOI8" s="890"/>
      <c r="UOJ8" s="890"/>
      <c r="UOK8" s="890"/>
      <c r="UOL8" s="890"/>
      <c r="UOM8" s="890"/>
      <c r="UON8" s="890"/>
      <c r="UOO8" s="890"/>
      <c r="UOP8" s="890"/>
      <c r="UOQ8" s="890"/>
      <c r="UOR8" s="890"/>
      <c r="UOS8" s="890"/>
      <c r="UOT8" s="890"/>
      <c r="UOU8" s="890"/>
      <c r="UOV8" s="890"/>
      <c r="UOW8" s="890"/>
      <c r="UOX8" s="890"/>
      <c r="UOY8" s="890"/>
      <c r="UOZ8" s="890"/>
      <c r="UPA8" s="890"/>
      <c r="UPB8" s="890"/>
      <c r="UPC8" s="890"/>
      <c r="UPD8" s="890"/>
      <c r="UPE8" s="890"/>
      <c r="UPF8" s="890"/>
      <c r="UPG8" s="890"/>
      <c r="UPH8" s="890"/>
      <c r="UPI8" s="890"/>
      <c r="UPJ8" s="890"/>
      <c r="UPK8" s="890"/>
      <c r="UPL8" s="890"/>
      <c r="UPM8" s="890"/>
      <c r="UPN8" s="890"/>
      <c r="UPO8" s="890"/>
      <c r="UPP8" s="890"/>
      <c r="UPQ8" s="890"/>
      <c r="UPR8" s="890"/>
      <c r="UPS8" s="890"/>
      <c r="UPT8" s="890"/>
      <c r="UPU8" s="890"/>
      <c r="UPV8" s="890"/>
      <c r="UPW8" s="890"/>
      <c r="UPX8" s="890"/>
      <c r="UPY8" s="890"/>
      <c r="UPZ8" s="890"/>
      <c r="UQA8" s="890"/>
      <c r="UQB8" s="890"/>
      <c r="UQC8" s="890"/>
      <c r="UQD8" s="890"/>
      <c r="UQE8" s="890"/>
      <c r="UQF8" s="890"/>
      <c r="UQG8" s="890"/>
      <c r="UQH8" s="890"/>
      <c r="UQI8" s="890"/>
      <c r="UQJ8" s="890"/>
      <c r="UQK8" s="890"/>
      <c r="UQL8" s="890"/>
      <c r="UQM8" s="890"/>
      <c r="UQN8" s="890"/>
      <c r="UQO8" s="890"/>
      <c r="UQP8" s="890"/>
      <c r="UQQ8" s="890"/>
      <c r="UQR8" s="890"/>
      <c r="UQS8" s="890"/>
      <c r="UQT8" s="890"/>
      <c r="UQU8" s="890"/>
      <c r="UQV8" s="890"/>
      <c r="UQW8" s="890"/>
      <c r="UQX8" s="890"/>
      <c r="UQY8" s="890"/>
      <c r="UQZ8" s="890"/>
      <c r="URA8" s="890"/>
      <c r="URB8" s="890"/>
      <c r="URC8" s="890"/>
      <c r="URD8" s="890"/>
      <c r="URE8" s="890"/>
      <c r="URF8" s="890"/>
      <c r="URG8" s="890"/>
      <c r="URH8" s="890"/>
      <c r="URI8" s="890"/>
      <c r="URJ8" s="890"/>
      <c r="URK8" s="890"/>
      <c r="URL8" s="890"/>
      <c r="URM8" s="890"/>
      <c r="URN8" s="890"/>
      <c r="URO8" s="890"/>
      <c r="URP8" s="890"/>
      <c r="URQ8" s="890"/>
      <c r="URR8" s="890"/>
      <c r="URS8" s="890"/>
      <c r="URT8" s="890"/>
      <c r="URU8" s="890"/>
      <c r="URV8" s="890"/>
      <c r="URW8" s="890"/>
      <c r="URX8" s="890"/>
      <c r="URY8" s="890"/>
      <c r="URZ8" s="890"/>
      <c r="USA8" s="890"/>
      <c r="USB8" s="890"/>
      <c r="USC8" s="890"/>
      <c r="USD8" s="890"/>
      <c r="USE8" s="890"/>
      <c r="USF8" s="890"/>
      <c r="USG8" s="890"/>
      <c r="USH8" s="890"/>
      <c r="USI8" s="890"/>
      <c r="USJ8" s="890"/>
      <c r="USK8" s="890"/>
      <c r="USL8" s="890"/>
      <c r="USM8" s="890"/>
      <c r="USN8" s="890"/>
      <c r="USO8" s="890"/>
      <c r="USP8" s="890"/>
      <c r="USQ8" s="890"/>
      <c r="USR8" s="890"/>
      <c r="USS8" s="890"/>
      <c r="UST8" s="890"/>
      <c r="USU8" s="890"/>
      <c r="USV8" s="890"/>
      <c r="USW8" s="890"/>
      <c r="USX8" s="890"/>
      <c r="USY8" s="890"/>
      <c r="USZ8" s="890"/>
      <c r="UTA8" s="890"/>
      <c r="UTB8" s="890"/>
      <c r="UTC8" s="890"/>
      <c r="UTD8" s="890"/>
      <c r="UTE8" s="890"/>
      <c r="UTF8" s="890"/>
      <c r="UTG8" s="890"/>
      <c r="UTH8" s="890"/>
      <c r="UTI8" s="890"/>
      <c r="UTJ8" s="890"/>
      <c r="UTK8" s="890"/>
      <c r="UTL8" s="890"/>
      <c r="UTM8" s="890"/>
      <c r="UTN8" s="890"/>
      <c r="UTO8" s="890"/>
      <c r="UTP8" s="890"/>
      <c r="UTQ8" s="890"/>
      <c r="UTR8" s="890"/>
      <c r="UTS8" s="890"/>
      <c r="UTT8" s="890"/>
      <c r="UTU8" s="890"/>
      <c r="UTV8" s="890"/>
      <c r="UTW8" s="890"/>
      <c r="UTX8" s="890"/>
      <c r="UTY8" s="890"/>
      <c r="UTZ8" s="890"/>
      <c r="UUA8" s="890"/>
      <c r="UUB8" s="890"/>
      <c r="UUC8" s="890"/>
      <c r="UUD8" s="890"/>
      <c r="UUE8" s="890"/>
      <c r="UUF8" s="890"/>
      <c r="UUG8" s="890"/>
      <c r="UUH8" s="890"/>
      <c r="UUI8" s="890"/>
      <c r="UUJ8" s="890"/>
      <c r="UUK8" s="890"/>
      <c r="UUL8" s="890"/>
      <c r="UUM8" s="890"/>
      <c r="UUN8" s="890"/>
      <c r="UUO8" s="890"/>
      <c r="UUP8" s="890"/>
      <c r="UUQ8" s="890"/>
      <c r="UUR8" s="890"/>
      <c r="UUS8" s="890"/>
      <c r="UUT8" s="890"/>
      <c r="UUU8" s="890"/>
      <c r="UUV8" s="890"/>
      <c r="UUW8" s="890"/>
      <c r="UUX8" s="890"/>
      <c r="UUY8" s="890"/>
      <c r="UUZ8" s="890"/>
      <c r="UVA8" s="890"/>
      <c r="UVB8" s="890"/>
      <c r="UVC8" s="890"/>
      <c r="UVD8" s="890"/>
      <c r="UVE8" s="890"/>
      <c r="UVF8" s="890"/>
      <c r="UVG8" s="890"/>
      <c r="UVH8" s="890"/>
      <c r="UVI8" s="890"/>
      <c r="UVJ8" s="890"/>
      <c r="UVK8" s="890"/>
      <c r="UVL8" s="890"/>
      <c r="UVM8" s="890"/>
      <c r="UVN8" s="890"/>
      <c r="UVO8" s="890"/>
      <c r="UVP8" s="890"/>
      <c r="UVQ8" s="890"/>
      <c r="UVR8" s="890"/>
      <c r="UVS8" s="890"/>
      <c r="UVT8" s="890"/>
      <c r="UVU8" s="890"/>
      <c r="UVV8" s="890"/>
      <c r="UVW8" s="890"/>
      <c r="UVX8" s="890"/>
      <c r="UVY8" s="890"/>
      <c r="UVZ8" s="890"/>
      <c r="UWA8" s="890"/>
      <c r="UWB8" s="890"/>
      <c r="UWC8" s="890"/>
      <c r="UWD8" s="890"/>
      <c r="UWE8" s="890"/>
      <c r="UWF8" s="890"/>
      <c r="UWG8" s="890"/>
      <c r="UWH8" s="890"/>
      <c r="UWI8" s="890"/>
      <c r="UWJ8" s="890"/>
      <c r="UWK8" s="890"/>
      <c r="UWL8" s="890"/>
      <c r="UWM8" s="890"/>
      <c r="UWN8" s="890"/>
      <c r="UWO8" s="890"/>
      <c r="UWP8" s="890"/>
      <c r="UWQ8" s="890"/>
      <c r="UWR8" s="890"/>
      <c r="UWS8" s="890"/>
      <c r="UWT8" s="890"/>
      <c r="UWU8" s="890"/>
      <c r="UWV8" s="890"/>
      <c r="UWW8" s="890"/>
      <c r="UWX8" s="890"/>
      <c r="UWY8" s="890"/>
      <c r="UWZ8" s="890"/>
      <c r="UXA8" s="890"/>
      <c r="UXB8" s="890"/>
      <c r="UXC8" s="890"/>
      <c r="UXD8" s="890"/>
      <c r="UXE8" s="890"/>
      <c r="UXF8" s="890"/>
      <c r="UXG8" s="890"/>
      <c r="UXH8" s="890"/>
      <c r="UXI8" s="890"/>
      <c r="UXJ8" s="890"/>
      <c r="UXK8" s="890"/>
      <c r="UXL8" s="890"/>
      <c r="UXM8" s="890"/>
      <c r="UXN8" s="890"/>
      <c r="UXO8" s="890"/>
      <c r="UXP8" s="890"/>
      <c r="UXQ8" s="890"/>
      <c r="UXR8" s="890"/>
      <c r="UXS8" s="890"/>
      <c r="UXT8" s="890"/>
      <c r="UXU8" s="890"/>
      <c r="UXV8" s="890"/>
      <c r="UXW8" s="890"/>
      <c r="UXX8" s="890"/>
      <c r="UXY8" s="890"/>
      <c r="UXZ8" s="890"/>
      <c r="UYA8" s="890"/>
      <c r="UYB8" s="890"/>
      <c r="UYC8" s="890"/>
      <c r="UYD8" s="890"/>
      <c r="UYE8" s="890"/>
      <c r="UYF8" s="890"/>
      <c r="UYG8" s="890"/>
      <c r="UYH8" s="890"/>
      <c r="UYI8" s="890"/>
      <c r="UYJ8" s="890"/>
      <c r="UYK8" s="890"/>
      <c r="UYL8" s="890"/>
      <c r="UYM8" s="890"/>
      <c r="UYN8" s="890"/>
      <c r="UYO8" s="890"/>
      <c r="UYP8" s="890"/>
      <c r="UYQ8" s="890"/>
      <c r="UYR8" s="890"/>
      <c r="UYS8" s="890"/>
      <c r="UYT8" s="890"/>
      <c r="UYU8" s="890"/>
      <c r="UYV8" s="890"/>
      <c r="UYW8" s="890"/>
      <c r="UYX8" s="890"/>
      <c r="UYY8" s="890"/>
      <c r="UYZ8" s="890"/>
      <c r="UZA8" s="890"/>
      <c r="UZB8" s="890"/>
      <c r="UZC8" s="890"/>
      <c r="UZD8" s="890"/>
      <c r="UZE8" s="890"/>
      <c r="UZF8" s="890"/>
      <c r="UZG8" s="890"/>
      <c r="UZH8" s="890"/>
      <c r="UZI8" s="890"/>
      <c r="UZJ8" s="890"/>
      <c r="UZK8" s="890"/>
      <c r="UZL8" s="890"/>
      <c r="UZM8" s="890"/>
      <c r="UZN8" s="890"/>
      <c r="UZO8" s="890"/>
      <c r="UZP8" s="890"/>
      <c r="UZQ8" s="890"/>
      <c r="UZR8" s="890"/>
      <c r="UZS8" s="890"/>
      <c r="UZT8" s="890"/>
      <c r="UZU8" s="890"/>
      <c r="UZV8" s="890"/>
      <c r="UZW8" s="890"/>
      <c r="UZX8" s="890"/>
      <c r="UZY8" s="890"/>
      <c r="UZZ8" s="890"/>
      <c r="VAA8" s="890"/>
      <c r="VAB8" s="890"/>
      <c r="VAC8" s="890"/>
      <c r="VAD8" s="890"/>
      <c r="VAE8" s="890"/>
      <c r="VAF8" s="890"/>
      <c r="VAG8" s="890"/>
      <c r="VAH8" s="890"/>
      <c r="VAI8" s="890"/>
      <c r="VAJ8" s="890"/>
      <c r="VAK8" s="890"/>
      <c r="VAL8" s="890"/>
      <c r="VAM8" s="890"/>
      <c r="VAN8" s="890"/>
      <c r="VAO8" s="890"/>
      <c r="VAP8" s="890"/>
      <c r="VAQ8" s="890"/>
      <c r="VAR8" s="890"/>
      <c r="VAS8" s="890"/>
      <c r="VAT8" s="890"/>
      <c r="VAU8" s="890"/>
      <c r="VAV8" s="890"/>
      <c r="VAW8" s="890"/>
      <c r="VAX8" s="890"/>
      <c r="VAY8" s="890"/>
      <c r="VAZ8" s="890"/>
      <c r="VBA8" s="890"/>
      <c r="VBB8" s="890"/>
      <c r="VBC8" s="890"/>
      <c r="VBD8" s="890"/>
      <c r="VBE8" s="890"/>
      <c r="VBF8" s="890"/>
      <c r="VBG8" s="890"/>
      <c r="VBH8" s="890"/>
      <c r="VBI8" s="890"/>
      <c r="VBJ8" s="890"/>
      <c r="VBK8" s="890"/>
      <c r="VBL8" s="890"/>
      <c r="VBM8" s="890"/>
      <c r="VBN8" s="890"/>
      <c r="VBO8" s="890"/>
      <c r="VBP8" s="890"/>
      <c r="VBQ8" s="890"/>
      <c r="VBR8" s="890"/>
      <c r="VBS8" s="890"/>
      <c r="VBT8" s="890"/>
      <c r="VBU8" s="890"/>
      <c r="VBV8" s="890"/>
      <c r="VBW8" s="890"/>
      <c r="VBX8" s="890"/>
      <c r="VBY8" s="890"/>
      <c r="VBZ8" s="890"/>
      <c r="VCA8" s="890"/>
      <c r="VCB8" s="890"/>
      <c r="VCC8" s="890"/>
      <c r="VCD8" s="890"/>
      <c r="VCE8" s="890"/>
      <c r="VCF8" s="890"/>
      <c r="VCG8" s="890"/>
      <c r="VCH8" s="890"/>
      <c r="VCI8" s="890"/>
      <c r="VCJ8" s="890"/>
      <c r="VCK8" s="890"/>
      <c r="VCL8" s="890"/>
      <c r="VCM8" s="890"/>
      <c r="VCN8" s="890"/>
      <c r="VCO8" s="890"/>
      <c r="VCP8" s="890"/>
      <c r="VCQ8" s="890"/>
      <c r="VCR8" s="890"/>
      <c r="VCS8" s="890"/>
      <c r="VCT8" s="890"/>
      <c r="VCU8" s="890"/>
      <c r="VCV8" s="890"/>
      <c r="VCW8" s="890"/>
      <c r="VCX8" s="890"/>
      <c r="VCY8" s="890"/>
      <c r="VCZ8" s="890"/>
      <c r="VDA8" s="890"/>
      <c r="VDB8" s="890"/>
      <c r="VDC8" s="890"/>
      <c r="VDD8" s="890"/>
      <c r="VDE8" s="890"/>
      <c r="VDF8" s="890"/>
      <c r="VDG8" s="890"/>
      <c r="VDH8" s="890"/>
      <c r="VDI8" s="890"/>
      <c r="VDJ8" s="890"/>
      <c r="VDK8" s="890"/>
      <c r="VDL8" s="890"/>
      <c r="VDM8" s="890"/>
      <c r="VDN8" s="890"/>
      <c r="VDO8" s="890"/>
      <c r="VDP8" s="890"/>
      <c r="VDQ8" s="890"/>
      <c r="VDR8" s="890"/>
      <c r="VDS8" s="890"/>
      <c r="VDT8" s="890"/>
      <c r="VDU8" s="890"/>
      <c r="VDV8" s="890"/>
      <c r="VDW8" s="890"/>
      <c r="VDX8" s="890"/>
      <c r="VDY8" s="890"/>
      <c r="VDZ8" s="890"/>
      <c r="VEA8" s="890"/>
      <c r="VEB8" s="890"/>
      <c r="VEC8" s="890"/>
      <c r="VED8" s="890"/>
      <c r="VEE8" s="890"/>
      <c r="VEF8" s="890"/>
      <c r="VEG8" s="890"/>
      <c r="VEH8" s="890"/>
      <c r="VEI8" s="890"/>
      <c r="VEJ8" s="890"/>
      <c r="VEK8" s="890"/>
      <c r="VEL8" s="890"/>
      <c r="VEM8" s="890"/>
      <c r="VEN8" s="890"/>
      <c r="VEO8" s="890"/>
      <c r="VEP8" s="890"/>
      <c r="VEQ8" s="890"/>
      <c r="VER8" s="890"/>
      <c r="VES8" s="890"/>
      <c r="VET8" s="890"/>
      <c r="VEU8" s="890"/>
      <c r="VEV8" s="890"/>
      <c r="VEW8" s="890"/>
      <c r="VEX8" s="890"/>
      <c r="VEY8" s="890"/>
      <c r="VEZ8" s="890"/>
      <c r="VFA8" s="890"/>
      <c r="VFB8" s="890"/>
      <c r="VFC8" s="890"/>
      <c r="VFD8" s="890"/>
      <c r="VFE8" s="890"/>
      <c r="VFF8" s="890"/>
      <c r="VFG8" s="890"/>
      <c r="VFH8" s="890"/>
      <c r="VFI8" s="890"/>
      <c r="VFJ8" s="890"/>
      <c r="VFK8" s="890"/>
      <c r="VFL8" s="890"/>
      <c r="VFM8" s="890"/>
      <c r="VFN8" s="890"/>
      <c r="VFO8" s="890"/>
      <c r="VFP8" s="890"/>
      <c r="VFQ8" s="890"/>
      <c r="VFR8" s="890"/>
      <c r="VFS8" s="890"/>
      <c r="VFT8" s="890"/>
      <c r="VFU8" s="890"/>
      <c r="VFV8" s="890"/>
      <c r="VFW8" s="890"/>
      <c r="VFX8" s="890"/>
      <c r="VFY8" s="890"/>
      <c r="VFZ8" s="890"/>
      <c r="VGA8" s="890"/>
      <c r="VGB8" s="890"/>
      <c r="VGC8" s="890"/>
      <c r="VGD8" s="890"/>
      <c r="VGE8" s="890"/>
      <c r="VGF8" s="890"/>
      <c r="VGG8" s="890"/>
      <c r="VGH8" s="890"/>
      <c r="VGI8" s="890"/>
      <c r="VGJ8" s="890"/>
      <c r="VGK8" s="890"/>
      <c r="VGL8" s="890"/>
      <c r="VGM8" s="890"/>
      <c r="VGN8" s="890"/>
      <c r="VGO8" s="890"/>
      <c r="VGP8" s="890"/>
      <c r="VGQ8" s="890"/>
      <c r="VGR8" s="890"/>
      <c r="VGS8" s="890"/>
      <c r="VGT8" s="890"/>
      <c r="VGU8" s="890"/>
      <c r="VGV8" s="890"/>
      <c r="VGW8" s="890"/>
      <c r="VGX8" s="890"/>
      <c r="VGY8" s="890"/>
      <c r="VGZ8" s="890"/>
      <c r="VHA8" s="890"/>
      <c r="VHB8" s="890"/>
      <c r="VHC8" s="890"/>
      <c r="VHD8" s="890"/>
      <c r="VHE8" s="890"/>
      <c r="VHF8" s="890"/>
      <c r="VHG8" s="890"/>
      <c r="VHH8" s="890"/>
      <c r="VHI8" s="890"/>
      <c r="VHJ8" s="890"/>
      <c r="VHK8" s="890"/>
      <c r="VHL8" s="890"/>
      <c r="VHM8" s="890"/>
      <c r="VHN8" s="890"/>
      <c r="VHO8" s="890"/>
      <c r="VHP8" s="890"/>
      <c r="VHQ8" s="890"/>
      <c r="VHR8" s="890"/>
      <c r="VHS8" s="890"/>
      <c r="VHT8" s="890"/>
      <c r="VHU8" s="890"/>
      <c r="VHV8" s="890"/>
      <c r="VHW8" s="890"/>
      <c r="VHX8" s="890"/>
      <c r="VHY8" s="890"/>
      <c r="VHZ8" s="890"/>
      <c r="VIA8" s="890"/>
      <c r="VIB8" s="890"/>
      <c r="VIC8" s="890"/>
      <c r="VID8" s="890"/>
      <c r="VIE8" s="890"/>
      <c r="VIF8" s="890"/>
      <c r="VIG8" s="890"/>
      <c r="VIH8" s="890"/>
      <c r="VII8" s="890"/>
      <c r="VIJ8" s="890"/>
      <c r="VIK8" s="890"/>
      <c r="VIL8" s="890"/>
      <c r="VIM8" s="890"/>
      <c r="VIN8" s="890"/>
      <c r="VIO8" s="890"/>
      <c r="VIP8" s="890"/>
      <c r="VIQ8" s="890"/>
      <c r="VIR8" s="890"/>
      <c r="VIS8" s="890"/>
      <c r="VIT8" s="890"/>
      <c r="VIU8" s="890"/>
      <c r="VIV8" s="890"/>
      <c r="VIW8" s="890"/>
      <c r="VIX8" s="890"/>
      <c r="VIY8" s="890"/>
      <c r="VIZ8" s="890"/>
      <c r="VJA8" s="890"/>
      <c r="VJB8" s="890"/>
      <c r="VJC8" s="890"/>
      <c r="VJD8" s="890"/>
      <c r="VJE8" s="890"/>
      <c r="VJF8" s="890"/>
      <c r="VJG8" s="890"/>
      <c r="VJH8" s="890"/>
      <c r="VJI8" s="890"/>
      <c r="VJJ8" s="890"/>
      <c r="VJK8" s="890"/>
      <c r="VJL8" s="890"/>
      <c r="VJM8" s="890"/>
      <c r="VJN8" s="890"/>
      <c r="VJO8" s="890"/>
      <c r="VJP8" s="890"/>
      <c r="VJQ8" s="890"/>
      <c r="VJR8" s="890"/>
      <c r="VJS8" s="890"/>
      <c r="VJT8" s="890"/>
      <c r="VJU8" s="890"/>
      <c r="VJV8" s="890"/>
      <c r="VJW8" s="890"/>
      <c r="VJX8" s="890"/>
      <c r="VJY8" s="890"/>
      <c r="VJZ8" s="890"/>
      <c r="VKA8" s="890"/>
      <c r="VKB8" s="890"/>
      <c r="VKC8" s="890"/>
      <c r="VKD8" s="890"/>
      <c r="VKE8" s="890"/>
      <c r="VKF8" s="890"/>
      <c r="VKG8" s="890"/>
      <c r="VKH8" s="890"/>
      <c r="VKI8" s="890"/>
      <c r="VKJ8" s="890"/>
      <c r="VKK8" s="890"/>
      <c r="VKL8" s="890"/>
      <c r="VKM8" s="890"/>
      <c r="VKN8" s="890"/>
      <c r="VKO8" s="890"/>
      <c r="VKP8" s="890"/>
      <c r="VKQ8" s="890"/>
      <c r="VKR8" s="890"/>
      <c r="VKS8" s="890"/>
      <c r="VKT8" s="890"/>
      <c r="VKU8" s="890"/>
      <c r="VKV8" s="890"/>
      <c r="VKW8" s="890"/>
      <c r="VKX8" s="890"/>
      <c r="VKY8" s="890"/>
      <c r="VKZ8" s="890"/>
      <c r="VLA8" s="890"/>
      <c r="VLB8" s="890"/>
      <c r="VLC8" s="890"/>
      <c r="VLD8" s="890"/>
      <c r="VLE8" s="890"/>
      <c r="VLF8" s="890"/>
      <c r="VLG8" s="890"/>
      <c r="VLH8" s="890"/>
      <c r="VLI8" s="890"/>
      <c r="VLJ8" s="890"/>
      <c r="VLK8" s="890"/>
      <c r="VLL8" s="890"/>
      <c r="VLM8" s="890"/>
      <c r="VLN8" s="890"/>
      <c r="VLO8" s="890"/>
      <c r="VLP8" s="890"/>
      <c r="VLQ8" s="890"/>
      <c r="VLR8" s="890"/>
      <c r="VLS8" s="890"/>
      <c r="VLT8" s="890"/>
      <c r="VLU8" s="890"/>
      <c r="VLV8" s="890"/>
      <c r="VLW8" s="890"/>
      <c r="VLX8" s="890"/>
      <c r="VLY8" s="890"/>
      <c r="VLZ8" s="890"/>
      <c r="VMA8" s="890"/>
      <c r="VMB8" s="890"/>
      <c r="VMC8" s="890"/>
      <c r="VMD8" s="890"/>
      <c r="VME8" s="890"/>
      <c r="VMF8" s="890"/>
      <c r="VMG8" s="890"/>
      <c r="VMH8" s="890"/>
      <c r="VMI8" s="890"/>
      <c r="VMJ8" s="890"/>
      <c r="VMK8" s="890"/>
      <c r="VML8" s="890"/>
      <c r="VMM8" s="890"/>
      <c r="VMN8" s="890"/>
      <c r="VMO8" s="890"/>
      <c r="VMP8" s="890"/>
      <c r="VMQ8" s="890"/>
      <c r="VMR8" s="890"/>
      <c r="VMS8" s="890"/>
      <c r="VMT8" s="890"/>
      <c r="VMU8" s="890"/>
      <c r="VMV8" s="890"/>
      <c r="VMW8" s="890"/>
      <c r="VMX8" s="890"/>
      <c r="VMY8" s="890"/>
      <c r="VMZ8" s="890"/>
      <c r="VNA8" s="890"/>
      <c r="VNB8" s="890"/>
      <c r="VNC8" s="890"/>
      <c r="VND8" s="890"/>
      <c r="VNE8" s="890"/>
      <c r="VNF8" s="890"/>
      <c r="VNG8" s="890"/>
      <c r="VNH8" s="890"/>
      <c r="VNI8" s="890"/>
      <c r="VNJ8" s="890"/>
      <c r="VNK8" s="890"/>
      <c r="VNL8" s="890"/>
      <c r="VNM8" s="890"/>
      <c r="VNN8" s="890"/>
      <c r="VNO8" s="890"/>
      <c r="VNP8" s="890"/>
      <c r="VNQ8" s="890"/>
      <c r="VNR8" s="890"/>
      <c r="VNS8" s="890"/>
      <c r="VNT8" s="890"/>
      <c r="VNU8" s="890"/>
      <c r="VNV8" s="890"/>
      <c r="VNW8" s="890"/>
      <c r="VNX8" s="890"/>
      <c r="VNY8" s="890"/>
      <c r="VNZ8" s="890"/>
      <c r="VOA8" s="890"/>
      <c r="VOB8" s="890"/>
      <c r="VOC8" s="890"/>
      <c r="VOD8" s="890"/>
      <c r="VOE8" s="890"/>
      <c r="VOF8" s="890"/>
      <c r="VOG8" s="890"/>
      <c r="VOH8" s="890"/>
      <c r="VOI8" s="890"/>
      <c r="VOJ8" s="890"/>
      <c r="VOK8" s="890"/>
      <c r="VOL8" s="890"/>
      <c r="VOM8" s="890"/>
      <c r="VON8" s="890"/>
      <c r="VOO8" s="890"/>
      <c r="VOP8" s="890"/>
      <c r="VOQ8" s="890"/>
      <c r="VOR8" s="890"/>
      <c r="VOS8" s="890"/>
      <c r="VOT8" s="890"/>
      <c r="VOU8" s="890"/>
      <c r="VOV8" s="890"/>
      <c r="VOW8" s="890"/>
      <c r="VOX8" s="890"/>
      <c r="VOY8" s="890"/>
      <c r="VOZ8" s="890"/>
      <c r="VPA8" s="890"/>
      <c r="VPB8" s="890"/>
      <c r="VPC8" s="890"/>
      <c r="VPD8" s="890"/>
      <c r="VPE8" s="890"/>
      <c r="VPF8" s="890"/>
      <c r="VPG8" s="890"/>
      <c r="VPH8" s="890"/>
      <c r="VPI8" s="890"/>
      <c r="VPJ8" s="890"/>
      <c r="VPK8" s="890"/>
      <c r="VPL8" s="890"/>
      <c r="VPM8" s="890"/>
      <c r="VPN8" s="890"/>
      <c r="VPO8" s="890"/>
      <c r="VPP8" s="890"/>
      <c r="VPQ8" s="890"/>
      <c r="VPR8" s="890"/>
      <c r="VPS8" s="890"/>
      <c r="VPT8" s="890"/>
      <c r="VPU8" s="890"/>
      <c r="VPV8" s="890"/>
      <c r="VPW8" s="890"/>
      <c r="VPX8" s="890"/>
      <c r="VPY8" s="890"/>
      <c r="VPZ8" s="890"/>
      <c r="VQA8" s="890"/>
      <c r="VQB8" s="890"/>
      <c r="VQC8" s="890"/>
      <c r="VQD8" s="890"/>
      <c r="VQE8" s="890"/>
      <c r="VQF8" s="890"/>
      <c r="VQG8" s="890"/>
      <c r="VQH8" s="890"/>
      <c r="VQI8" s="890"/>
      <c r="VQJ8" s="890"/>
      <c r="VQK8" s="890"/>
      <c r="VQL8" s="890"/>
      <c r="VQM8" s="890"/>
      <c r="VQN8" s="890"/>
      <c r="VQO8" s="890"/>
      <c r="VQP8" s="890"/>
      <c r="VQQ8" s="890"/>
      <c r="VQR8" s="890"/>
      <c r="VQS8" s="890"/>
      <c r="VQT8" s="890"/>
      <c r="VQU8" s="890"/>
      <c r="VQV8" s="890"/>
      <c r="VQW8" s="890"/>
      <c r="VQX8" s="890"/>
      <c r="VQY8" s="890"/>
      <c r="VQZ8" s="890"/>
      <c r="VRA8" s="890"/>
      <c r="VRB8" s="890"/>
      <c r="VRC8" s="890"/>
      <c r="VRD8" s="890"/>
      <c r="VRE8" s="890"/>
      <c r="VRF8" s="890"/>
      <c r="VRG8" s="890"/>
      <c r="VRH8" s="890"/>
      <c r="VRI8" s="890"/>
      <c r="VRJ8" s="890"/>
      <c r="VRK8" s="890"/>
      <c r="VRL8" s="890"/>
      <c r="VRM8" s="890"/>
      <c r="VRN8" s="890"/>
      <c r="VRO8" s="890"/>
      <c r="VRP8" s="890"/>
      <c r="VRQ8" s="890"/>
      <c r="VRR8" s="890"/>
      <c r="VRS8" s="890"/>
      <c r="VRT8" s="890"/>
      <c r="VRU8" s="890"/>
      <c r="VRV8" s="890"/>
      <c r="VRW8" s="890"/>
      <c r="VRX8" s="890"/>
      <c r="VRY8" s="890"/>
      <c r="VRZ8" s="890"/>
      <c r="VSA8" s="890"/>
      <c r="VSB8" s="890"/>
      <c r="VSC8" s="890"/>
      <c r="VSD8" s="890"/>
      <c r="VSE8" s="890"/>
      <c r="VSF8" s="890"/>
      <c r="VSG8" s="890"/>
      <c r="VSH8" s="890"/>
      <c r="VSI8" s="890"/>
      <c r="VSJ8" s="890"/>
      <c r="VSK8" s="890"/>
      <c r="VSL8" s="890"/>
      <c r="VSM8" s="890"/>
      <c r="VSN8" s="890"/>
      <c r="VSO8" s="890"/>
      <c r="VSP8" s="890"/>
      <c r="VSQ8" s="890"/>
      <c r="VSR8" s="890"/>
      <c r="VSS8" s="890"/>
      <c r="VST8" s="890"/>
      <c r="VSU8" s="890"/>
      <c r="VSV8" s="890"/>
      <c r="VSW8" s="890"/>
      <c r="VSX8" s="890"/>
      <c r="VSY8" s="890"/>
      <c r="VSZ8" s="890"/>
      <c r="VTA8" s="890"/>
      <c r="VTB8" s="890"/>
      <c r="VTC8" s="890"/>
      <c r="VTD8" s="890"/>
      <c r="VTE8" s="890"/>
      <c r="VTF8" s="890"/>
      <c r="VTG8" s="890"/>
      <c r="VTH8" s="890"/>
      <c r="VTI8" s="890"/>
      <c r="VTJ8" s="890"/>
      <c r="VTK8" s="890"/>
      <c r="VTL8" s="890"/>
      <c r="VTM8" s="890"/>
      <c r="VTN8" s="890"/>
      <c r="VTO8" s="890"/>
      <c r="VTP8" s="890"/>
      <c r="VTQ8" s="890"/>
      <c r="VTR8" s="890"/>
      <c r="VTS8" s="890"/>
      <c r="VTT8" s="890"/>
      <c r="VTU8" s="890"/>
      <c r="VTV8" s="890"/>
      <c r="VTW8" s="890"/>
      <c r="VTX8" s="890"/>
      <c r="VTY8" s="890"/>
      <c r="VTZ8" s="890"/>
      <c r="VUA8" s="890"/>
      <c r="VUB8" s="890"/>
      <c r="VUC8" s="890"/>
      <c r="VUD8" s="890"/>
      <c r="VUE8" s="890"/>
      <c r="VUF8" s="890"/>
      <c r="VUG8" s="890"/>
      <c r="VUH8" s="890"/>
      <c r="VUI8" s="890"/>
      <c r="VUJ8" s="890"/>
      <c r="VUK8" s="890"/>
      <c r="VUL8" s="890"/>
      <c r="VUM8" s="890"/>
      <c r="VUN8" s="890"/>
      <c r="VUO8" s="890"/>
      <c r="VUP8" s="890"/>
      <c r="VUQ8" s="890"/>
      <c r="VUR8" s="890"/>
      <c r="VUS8" s="890"/>
      <c r="VUT8" s="890"/>
      <c r="VUU8" s="890"/>
      <c r="VUV8" s="890"/>
      <c r="VUW8" s="890"/>
      <c r="VUX8" s="890"/>
      <c r="VUY8" s="890"/>
      <c r="VUZ8" s="890"/>
      <c r="VVA8" s="890"/>
      <c r="VVB8" s="890"/>
      <c r="VVC8" s="890"/>
      <c r="VVD8" s="890"/>
      <c r="VVE8" s="890"/>
      <c r="VVF8" s="890"/>
      <c r="VVG8" s="890"/>
      <c r="VVH8" s="890"/>
      <c r="VVI8" s="890"/>
      <c r="VVJ8" s="890"/>
      <c r="VVK8" s="890"/>
      <c r="VVL8" s="890"/>
      <c r="VVM8" s="890"/>
      <c r="VVN8" s="890"/>
      <c r="VVO8" s="890"/>
      <c r="VVP8" s="890"/>
      <c r="VVQ8" s="890"/>
      <c r="VVR8" s="890"/>
      <c r="VVS8" s="890"/>
      <c r="VVT8" s="890"/>
      <c r="VVU8" s="890"/>
      <c r="VVV8" s="890"/>
      <c r="VVW8" s="890"/>
      <c r="VVX8" s="890"/>
      <c r="VVY8" s="890"/>
      <c r="VVZ8" s="890"/>
      <c r="VWA8" s="890"/>
      <c r="VWB8" s="890"/>
      <c r="VWC8" s="890"/>
      <c r="VWD8" s="890"/>
      <c r="VWE8" s="890"/>
      <c r="VWF8" s="890"/>
      <c r="VWG8" s="890"/>
      <c r="VWH8" s="890"/>
      <c r="VWI8" s="890"/>
      <c r="VWJ8" s="890"/>
      <c r="VWK8" s="890"/>
      <c r="VWL8" s="890"/>
      <c r="VWM8" s="890"/>
      <c r="VWN8" s="890"/>
      <c r="VWO8" s="890"/>
      <c r="VWP8" s="890"/>
      <c r="VWQ8" s="890"/>
      <c r="VWR8" s="890"/>
      <c r="VWS8" s="890"/>
      <c r="VWT8" s="890"/>
      <c r="VWU8" s="890"/>
      <c r="VWV8" s="890"/>
      <c r="VWW8" s="890"/>
      <c r="VWX8" s="890"/>
      <c r="VWY8" s="890"/>
      <c r="VWZ8" s="890"/>
      <c r="VXA8" s="890"/>
      <c r="VXB8" s="890"/>
      <c r="VXC8" s="890"/>
      <c r="VXD8" s="890"/>
      <c r="VXE8" s="890"/>
      <c r="VXF8" s="890"/>
      <c r="VXG8" s="890"/>
      <c r="VXH8" s="890"/>
      <c r="VXI8" s="890"/>
      <c r="VXJ8" s="890"/>
      <c r="VXK8" s="890"/>
      <c r="VXL8" s="890"/>
      <c r="VXM8" s="890"/>
      <c r="VXN8" s="890"/>
      <c r="VXO8" s="890"/>
      <c r="VXP8" s="890"/>
      <c r="VXQ8" s="890"/>
      <c r="VXR8" s="890"/>
      <c r="VXS8" s="890"/>
      <c r="VXT8" s="890"/>
      <c r="VXU8" s="890"/>
      <c r="VXV8" s="890"/>
      <c r="VXW8" s="890"/>
      <c r="VXX8" s="890"/>
      <c r="VXY8" s="890"/>
      <c r="VXZ8" s="890"/>
      <c r="VYA8" s="890"/>
      <c r="VYB8" s="890"/>
      <c r="VYC8" s="890"/>
      <c r="VYD8" s="890"/>
      <c r="VYE8" s="890"/>
      <c r="VYF8" s="890"/>
      <c r="VYG8" s="890"/>
      <c r="VYH8" s="890"/>
      <c r="VYI8" s="890"/>
      <c r="VYJ8" s="890"/>
      <c r="VYK8" s="890"/>
      <c r="VYL8" s="890"/>
      <c r="VYM8" s="890"/>
      <c r="VYN8" s="890"/>
      <c r="VYO8" s="890"/>
      <c r="VYP8" s="890"/>
      <c r="VYQ8" s="890"/>
      <c r="VYR8" s="890"/>
      <c r="VYS8" s="890"/>
      <c r="VYT8" s="890"/>
      <c r="VYU8" s="890"/>
      <c r="VYV8" s="890"/>
      <c r="VYW8" s="890"/>
      <c r="VYX8" s="890"/>
      <c r="VYY8" s="890"/>
      <c r="VYZ8" s="890"/>
      <c r="VZA8" s="890"/>
      <c r="VZB8" s="890"/>
      <c r="VZC8" s="890"/>
      <c r="VZD8" s="890"/>
      <c r="VZE8" s="890"/>
      <c r="VZF8" s="890"/>
      <c r="VZG8" s="890"/>
      <c r="VZH8" s="890"/>
      <c r="VZI8" s="890"/>
      <c r="VZJ8" s="890"/>
      <c r="VZK8" s="890"/>
      <c r="VZL8" s="890"/>
      <c r="VZM8" s="890"/>
      <c r="VZN8" s="890"/>
      <c r="VZO8" s="890"/>
      <c r="VZP8" s="890"/>
      <c r="VZQ8" s="890"/>
      <c r="VZR8" s="890"/>
      <c r="VZS8" s="890"/>
      <c r="VZT8" s="890"/>
      <c r="VZU8" s="890"/>
      <c r="VZV8" s="890"/>
      <c r="VZW8" s="890"/>
      <c r="VZX8" s="890"/>
      <c r="VZY8" s="890"/>
      <c r="VZZ8" s="890"/>
      <c r="WAA8" s="890"/>
      <c r="WAB8" s="890"/>
      <c r="WAC8" s="890"/>
      <c r="WAD8" s="890"/>
      <c r="WAE8" s="890"/>
      <c r="WAF8" s="890"/>
      <c r="WAG8" s="890"/>
      <c r="WAH8" s="890"/>
      <c r="WAI8" s="890"/>
      <c r="WAJ8" s="890"/>
      <c r="WAK8" s="890"/>
      <c r="WAL8" s="890"/>
      <c r="WAM8" s="890"/>
      <c r="WAN8" s="890"/>
      <c r="WAO8" s="890"/>
      <c r="WAP8" s="890"/>
      <c r="WAQ8" s="890"/>
      <c r="WAR8" s="890"/>
      <c r="WAS8" s="890"/>
      <c r="WAT8" s="890"/>
      <c r="WAU8" s="890"/>
      <c r="WAV8" s="890"/>
      <c r="WAW8" s="890"/>
      <c r="WAX8" s="890"/>
      <c r="WAY8" s="890"/>
      <c r="WAZ8" s="890"/>
      <c r="WBA8" s="890"/>
      <c r="WBB8" s="890"/>
      <c r="WBC8" s="890"/>
      <c r="WBD8" s="890"/>
      <c r="WBE8" s="890"/>
      <c r="WBF8" s="890"/>
      <c r="WBG8" s="890"/>
      <c r="WBH8" s="890"/>
      <c r="WBI8" s="890"/>
      <c r="WBJ8" s="890"/>
      <c r="WBK8" s="890"/>
      <c r="WBL8" s="890"/>
      <c r="WBM8" s="890"/>
      <c r="WBN8" s="890"/>
      <c r="WBO8" s="890"/>
      <c r="WBP8" s="890"/>
      <c r="WBQ8" s="890"/>
      <c r="WBR8" s="890"/>
      <c r="WBS8" s="890"/>
      <c r="WBT8" s="890"/>
      <c r="WBU8" s="890"/>
      <c r="WBV8" s="890"/>
      <c r="WBW8" s="890"/>
      <c r="WBX8" s="890"/>
      <c r="WBY8" s="890"/>
      <c r="WBZ8" s="890"/>
      <c r="WCA8" s="890"/>
      <c r="WCB8" s="890"/>
      <c r="WCC8" s="890"/>
      <c r="WCD8" s="890"/>
      <c r="WCE8" s="890"/>
      <c r="WCF8" s="890"/>
      <c r="WCG8" s="890"/>
      <c r="WCH8" s="890"/>
      <c r="WCI8" s="890"/>
      <c r="WCJ8" s="890"/>
      <c r="WCK8" s="890"/>
      <c r="WCL8" s="890"/>
      <c r="WCM8" s="890"/>
      <c r="WCN8" s="890"/>
      <c r="WCO8" s="890"/>
      <c r="WCP8" s="890"/>
      <c r="WCQ8" s="890"/>
      <c r="WCR8" s="890"/>
      <c r="WCS8" s="890"/>
      <c r="WCT8" s="890"/>
      <c r="WCU8" s="890"/>
      <c r="WCV8" s="890"/>
      <c r="WCW8" s="890"/>
      <c r="WCX8" s="890"/>
      <c r="WCY8" s="890"/>
      <c r="WCZ8" s="890"/>
      <c r="WDA8" s="890"/>
      <c r="WDB8" s="890"/>
      <c r="WDC8" s="890"/>
      <c r="WDD8" s="890"/>
      <c r="WDE8" s="890"/>
      <c r="WDF8" s="890"/>
      <c r="WDG8" s="890"/>
      <c r="WDH8" s="890"/>
      <c r="WDI8" s="890"/>
      <c r="WDJ8" s="890"/>
      <c r="WDK8" s="890"/>
      <c r="WDL8" s="890"/>
      <c r="WDM8" s="890"/>
      <c r="WDN8" s="890"/>
      <c r="WDO8" s="890"/>
      <c r="WDP8" s="890"/>
      <c r="WDQ8" s="890"/>
      <c r="WDR8" s="890"/>
      <c r="WDS8" s="890"/>
      <c r="WDT8" s="890"/>
      <c r="WDU8" s="890"/>
      <c r="WDV8" s="890"/>
      <c r="WDW8" s="890"/>
      <c r="WDX8" s="890"/>
      <c r="WDY8" s="890"/>
      <c r="WDZ8" s="890"/>
      <c r="WEA8" s="890"/>
      <c r="WEB8" s="890"/>
      <c r="WEC8" s="890"/>
      <c r="WED8" s="890"/>
      <c r="WEE8" s="890"/>
      <c r="WEF8" s="890"/>
      <c r="WEG8" s="890"/>
      <c r="WEH8" s="890"/>
      <c r="WEI8" s="890"/>
      <c r="WEJ8" s="890"/>
      <c r="WEK8" s="890"/>
      <c r="WEL8" s="890"/>
      <c r="WEM8" s="890"/>
      <c r="WEN8" s="890"/>
      <c r="WEO8" s="890"/>
      <c r="WEP8" s="890"/>
      <c r="WEQ8" s="890"/>
      <c r="WER8" s="890"/>
      <c r="WES8" s="890"/>
      <c r="WET8" s="890"/>
      <c r="WEU8" s="890"/>
      <c r="WEV8" s="890"/>
      <c r="WEW8" s="890"/>
      <c r="WEX8" s="890"/>
      <c r="WEY8" s="890"/>
      <c r="WEZ8" s="890"/>
      <c r="WFA8" s="890"/>
      <c r="WFB8" s="890"/>
      <c r="WFC8" s="890"/>
      <c r="WFD8" s="890"/>
      <c r="WFE8" s="890"/>
      <c r="WFF8" s="890"/>
      <c r="WFG8" s="890"/>
      <c r="WFH8" s="890"/>
      <c r="WFI8" s="890"/>
      <c r="WFJ8" s="890"/>
      <c r="WFK8" s="890"/>
      <c r="WFL8" s="890"/>
      <c r="WFM8" s="890"/>
      <c r="WFN8" s="890"/>
      <c r="WFO8" s="890"/>
      <c r="WFP8" s="890"/>
      <c r="WFQ8" s="890"/>
      <c r="WFR8" s="890"/>
      <c r="WFS8" s="890"/>
      <c r="WFT8" s="890"/>
      <c r="WFU8" s="890"/>
      <c r="WFV8" s="890"/>
      <c r="WFW8" s="890"/>
      <c r="WFX8" s="890"/>
      <c r="WFY8" s="890"/>
      <c r="WFZ8" s="890"/>
      <c r="WGA8" s="890"/>
      <c r="WGB8" s="890"/>
      <c r="WGC8" s="890"/>
      <c r="WGD8" s="890"/>
      <c r="WGE8" s="890"/>
      <c r="WGF8" s="890"/>
      <c r="WGG8" s="890"/>
      <c r="WGH8" s="890"/>
      <c r="WGI8" s="890"/>
      <c r="WGJ8" s="890"/>
      <c r="WGK8" s="890"/>
      <c r="WGL8" s="890"/>
      <c r="WGM8" s="890"/>
      <c r="WGN8" s="890"/>
      <c r="WGO8" s="890"/>
      <c r="WGP8" s="890"/>
      <c r="WGQ8" s="890"/>
      <c r="WGR8" s="890"/>
      <c r="WGS8" s="890"/>
      <c r="WGT8" s="890"/>
      <c r="WGU8" s="890"/>
      <c r="WGV8" s="890"/>
      <c r="WGW8" s="890"/>
      <c r="WGX8" s="890"/>
      <c r="WGY8" s="890"/>
      <c r="WGZ8" s="890"/>
      <c r="WHA8" s="890"/>
      <c r="WHB8" s="890"/>
      <c r="WHC8" s="890"/>
      <c r="WHD8" s="890"/>
      <c r="WHE8" s="890"/>
      <c r="WHF8" s="890"/>
      <c r="WHG8" s="890"/>
      <c r="WHH8" s="890"/>
      <c r="WHI8" s="890"/>
      <c r="WHJ8" s="890"/>
      <c r="WHK8" s="890"/>
      <c r="WHL8" s="890"/>
      <c r="WHM8" s="890"/>
      <c r="WHN8" s="890"/>
      <c r="WHO8" s="890"/>
      <c r="WHP8" s="890"/>
      <c r="WHQ8" s="890"/>
      <c r="WHR8" s="890"/>
      <c r="WHS8" s="890"/>
      <c r="WHT8" s="890"/>
      <c r="WHU8" s="890"/>
      <c r="WHV8" s="890"/>
      <c r="WHW8" s="890"/>
      <c r="WHX8" s="890"/>
      <c r="WHY8" s="890"/>
      <c r="WHZ8" s="890"/>
      <c r="WIA8" s="890"/>
      <c r="WIB8" s="890"/>
      <c r="WIC8" s="890"/>
      <c r="WID8" s="890"/>
      <c r="WIE8" s="890"/>
      <c r="WIF8" s="890"/>
      <c r="WIG8" s="890"/>
      <c r="WIH8" s="890"/>
      <c r="WII8" s="890"/>
      <c r="WIJ8" s="890"/>
      <c r="WIK8" s="890"/>
      <c r="WIL8" s="890"/>
      <c r="WIM8" s="890"/>
      <c r="WIN8" s="890"/>
      <c r="WIO8" s="890"/>
      <c r="WIP8" s="890"/>
      <c r="WIQ8" s="890"/>
      <c r="WIR8" s="890"/>
      <c r="WIS8" s="890"/>
      <c r="WIT8" s="890"/>
      <c r="WIU8" s="890"/>
      <c r="WIV8" s="890"/>
      <c r="WIW8" s="890"/>
      <c r="WIX8" s="890"/>
      <c r="WIY8" s="890"/>
      <c r="WIZ8" s="890"/>
      <c r="WJA8" s="890"/>
      <c r="WJB8" s="890"/>
      <c r="WJC8" s="890"/>
      <c r="WJD8" s="890"/>
      <c r="WJE8" s="890"/>
      <c r="WJF8" s="890"/>
      <c r="WJG8" s="890"/>
      <c r="WJH8" s="890"/>
      <c r="WJI8" s="890"/>
      <c r="WJJ8" s="890"/>
      <c r="WJK8" s="890"/>
      <c r="WJL8" s="890"/>
      <c r="WJM8" s="890"/>
      <c r="WJN8" s="890"/>
      <c r="WJO8" s="890"/>
      <c r="WJP8" s="890"/>
      <c r="WJQ8" s="890"/>
      <c r="WJR8" s="890"/>
      <c r="WJS8" s="890"/>
      <c r="WJT8" s="890"/>
      <c r="WJU8" s="890"/>
      <c r="WJV8" s="890"/>
      <c r="WJW8" s="890"/>
      <c r="WJX8" s="890"/>
      <c r="WJY8" s="890"/>
      <c r="WJZ8" s="890"/>
      <c r="WKA8" s="890"/>
      <c r="WKB8" s="890"/>
      <c r="WKC8" s="890"/>
      <c r="WKD8" s="890"/>
      <c r="WKE8" s="890"/>
      <c r="WKF8" s="890"/>
      <c r="WKG8" s="890"/>
      <c r="WKH8" s="890"/>
      <c r="WKI8" s="890"/>
      <c r="WKJ8" s="890"/>
      <c r="WKK8" s="890"/>
      <c r="WKL8" s="890"/>
      <c r="WKM8" s="890"/>
      <c r="WKN8" s="890"/>
      <c r="WKO8" s="890"/>
      <c r="WKP8" s="890"/>
      <c r="WKQ8" s="890"/>
      <c r="WKR8" s="890"/>
      <c r="WKS8" s="890"/>
      <c r="WKT8" s="890"/>
      <c r="WKU8" s="890"/>
      <c r="WKV8" s="890"/>
      <c r="WKW8" s="890"/>
      <c r="WKX8" s="890"/>
      <c r="WKY8" s="890"/>
      <c r="WKZ8" s="890"/>
      <c r="WLA8" s="890"/>
      <c r="WLB8" s="890"/>
      <c r="WLC8" s="890"/>
      <c r="WLD8" s="890"/>
      <c r="WLE8" s="890"/>
      <c r="WLF8" s="890"/>
      <c r="WLG8" s="890"/>
      <c r="WLH8" s="890"/>
      <c r="WLI8" s="890"/>
      <c r="WLJ8" s="890"/>
      <c r="WLK8" s="890"/>
      <c r="WLL8" s="890"/>
      <c r="WLM8" s="890"/>
      <c r="WLN8" s="890"/>
      <c r="WLO8" s="890"/>
      <c r="WLP8" s="890"/>
      <c r="WLQ8" s="890"/>
      <c r="WLR8" s="890"/>
      <c r="WLS8" s="890"/>
      <c r="WLT8" s="890"/>
      <c r="WLU8" s="890"/>
      <c r="WLV8" s="890"/>
      <c r="WLW8" s="890"/>
      <c r="WLX8" s="890"/>
      <c r="WLY8" s="890"/>
      <c r="WLZ8" s="890"/>
      <c r="WMA8" s="890"/>
      <c r="WMB8" s="890"/>
      <c r="WMC8" s="890"/>
      <c r="WMD8" s="890"/>
      <c r="WME8" s="890"/>
      <c r="WMF8" s="890"/>
      <c r="WMG8" s="890"/>
      <c r="WMH8" s="890"/>
      <c r="WMI8" s="890"/>
      <c r="WMJ8" s="890"/>
      <c r="WMK8" s="890"/>
      <c r="WML8" s="890"/>
      <c r="WMM8" s="890"/>
      <c r="WMN8" s="890"/>
      <c r="WMO8" s="890"/>
      <c r="WMP8" s="890"/>
      <c r="WMQ8" s="890"/>
      <c r="WMR8" s="890"/>
      <c r="WMS8" s="890"/>
      <c r="WMT8" s="890"/>
      <c r="WMU8" s="890"/>
      <c r="WMV8" s="890"/>
      <c r="WMW8" s="890"/>
      <c r="WMX8" s="890"/>
      <c r="WMY8" s="890"/>
      <c r="WMZ8" s="890"/>
      <c r="WNA8" s="890"/>
      <c r="WNB8" s="890"/>
      <c r="WNC8" s="890"/>
      <c r="WND8" s="890"/>
      <c r="WNE8" s="890"/>
      <c r="WNF8" s="890"/>
      <c r="WNG8" s="890"/>
      <c r="WNH8" s="890"/>
      <c r="WNI8" s="890"/>
      <c r="WNJ8" s="890"/>
      <c r="WNK8" s="890"/>
      <c r="WNL8" s="890"/>
      <c r="WNM8" s="890"/>
      <c r="WNN8" s="890"/>
      <c r="WNO8" s="890"/>
      <c r="WNP8" s="890"/>
      <c r="WNQ8" s="890"/>
      <c r="WNR8" s="890"/>
      <c r="WNS8" s="890"/>
      <c r="WNT8" s="890"/>
      <c r="WNU8" s="890"/>
      <c r="WNV8" s="890"/>
      <c r="WNW8" s="890"/>
      <c r="WNX8" s="890"/>
      <c r="WNY8" s="890"/>
      <c r="WNZ8" s="890"/>
      <c r="WOA8" s="890"/>
      <c r="WOB8" s="890"/>
      <c r="WOC8" s="890"/>
      <c r="WOD8" s="890"/>
      <c r="WOE8" s="890"/>
      <c r="WOF8" s="890"/>
      <c r="WOG8" s="890"/>
      <c r="WOH8" s="890"/>
      <c r="WOI8" s="890"/>
      <c r="WOJ8" s="890"/>
      <c r="WOK8" s="890"/>
      <c r="WOL8" s="890"/>
      <c r="WOM8" s="890"/>
      <c r="WON8" s="890"/>
      <c r="WOO8" s="890"/>
      <c r="WOP8" s="890"/>
      <c r="WOQ8" s="890"/>
      <c r="WOR8" s="890"/>
      <c r="WOS8" s="890"/>
      <c r="WOT8" s="890"/>
      <c r="WOU8" s="890"/>
      <c r="WOV8" s="890"/>
      <c r="WOW8" s="890"/>
      <c r="WOX8" s="890"/>
      <c r="WOY8" s="890"/>
      <c r="WOZ8" s="890"/>
      <c r="WPA8" s="890"/>
      <c r="WPB8" s="890"/>
      <c r="WPC8" s="890"/>
      <c r="WPD8" s="890"/>
      <c r="WPE8" s="890"/>
      <c r="WPF8" s="890"/>
      <c r="WPG8" s="890"/>
      <c r="WPH8" s="890"/>
      <c r="WPI8" s="890"/>
      <c r="WPJ8" s="890"/>
      <c r="WPK8" s="890"/>
      <c r="WPL8" s="890"/>
      <c r="WPM8" s="890"/>
      <c r="WPN8" s="890"/>
      <c r="WPO8" s="890"/>
      <c r="WPP8" s="890"/>
      <c r="WPQ8" s="890"/>
      <c r="WPR8" s="890"/>
      <c r="WPS8" s="890"/>
      <c r="WPT8" s="890"/>
      <c r="WPU8" s="890"/>
      <c r="WPV8" s="890"/>
      <c r="WPW8" s="890"/>
      <c r="WPX8" s="890"/>
      <c r="WPY8" s="890"/>
      <c r="WPZ8" s="890"/>
      <c r="WQA8" s="890"/>
      <c r="WQB8" s="890"/>
      <c r="WQC8" s="890"/>
      <c r="WQD8" s="890"/>
      <c r="WQE8" s="890"/>
      <c r="WQF8" s="890"/>
      <c r="WQG8" s="890"/>
      <c r="WQH8" s="890"/>
      <c r="WQI8" s="890"/>
      <c r="WQJ8" s="890"/>
      <c r="WQK8" s="890"/>
      <c r="WQL8" s="890"/>
      <c r="WQM8" s="890"/>
      <c r="WQN8" s="890"/>
      <c r="WQO8" s="890"/>
      <c r="WQP8" s="890"/>
      <c r="WQQ8" s="890"/>
      <c r="WQR8" s="890"/>
      <c r="WQS8" s="890"/>
      <c r="WQT8" s="890"/>
      <c r="WQU8" s="890"/>
      <c r="WQV8" s="890"/>
      <c r="WQW8" s="890"/>
      <c r="WQX8" s="890"/>
      <c r="WQY8" s="890"/>
      <c r="WQZ8" s="890"/>
      <c r="WRA8" s="890"/>
      <c r="WRB8" s="890"/>
      <c r="WRC8" s="890"/>
      <c r="WRD8" s="890"/>
      <c r="WRE8" s="890"/>
      <c r="WRF8" s="890"/>
      <c r="WRG8" s="890"/>
      <c r="WRH8" s="890"/>
      <c r="WRI8" s="890"/>
      <c r="WRJ8" s="890"/>
      <c r="WRK8" s="890"/>
      <c r="WRL8" s="890"/>
      <c r="WRM8" s="890"/>
      <c r="WRN8" s="890"/>
      <c r="WRO8" s="890"/>
      <c r="WRP8" s="890"/>
      <c r="WRQ8" s="890"/>
      <c r="WRR8" s="890"/>
      <c r="WRS8" s="890"/>
      <c r="WRT8" s="890"/>
      <c r="WRU8" s="890"/>
      <c r="WRV8" s="890"/>
      <c r="WRW8" s="890"/>
      <c r="WRX8" s="890"/>
      <c r="WRY8" s="890"/>
      <c r="WRZ8" s="890"/>
      <c r="WSA8" s="890"/>
      <c r="WSB8" s="890"/>
      <c r="WSC8" s="890"/>
      <c r="WSD8" s="890"/>
      <c r="WSE8" s="890"/>
      <c r="WSF8" s="890"/>
      <c r="WSG8" s="890"/>
      <c r="WSH8" s="890"/>
      <c r="WSI8" s="890"/>
      <c r="WSJ8" s="890"/>
      <c r="WSK8" s="890"/>
      <c r="WSL8" s="890"/>
      <c r="WSM8" s="890"/>
      <c r="WSN8" s="890"/>
      <c r="WSO8" s="890"/>
      <c r="WSP8" s="890"/>
      <c r="WSQ8" s="890"/>
      <c r="WSR8" s="890"/>
      <c r="WSS8" s="890"/>
      <c r="WST8" s="890"/>
      <c r="WSU8" s="890"/>
      <c r="WSV8" s="890"/>
      <c r="WSW8" s="890"/>
      <c r="WSX8" s="890"/>
      <c r="WSY8" s="890"/>
      <c r="WSZ8" s="890"/>
      <c r="WTA8" s="890"/>
      <c r="WTB8" s="890"/>
      <c r="WTC8" s="890"/>
      <c r="WTD8" s="890"/>
      <c r="WTE8" s="890"/>
      <c r="WTF8" s="890"/>
      <c r="WTG8" s="890"/>
      <c r="WTH8" s="890"/>
      <c r="WTI8" s="890"/>
      <c r="WTJ8" s="890"/>
      <c r="WTK8" s="890"/>
      <c r="WTL8" s="890"/>
      <c r="WTM8" s="890"/>
      <c r="WTN8" s="890"/>
      <c r="WTO8" s="890"/>
      <c r="WTP8" s="890"/>
      <c r="WTQ8" s="890"/>
      <c r="WTR8" s="890"/>
      <c r="WTS8" s="890"/>
      <c r="WTT8" s="890"/>
      <c r="WTU8" s="890"/>
      <c r="WTV8" s="890"/>
      <c r="WTW8" s="890"/>
      <c r="WTX8" s="890"/>
      <c r="WTY8" s="890"/>
      <c r="WTZ8" s="890"/>
      <c r="WUA8" s="890"/>
      <c r="WUB8" s="890"/>
      <c r="WUC8" s="890"/>
      <c r="WUD8" s="890"/>
      <c r="WUE8" s="890"/>
      <c r="WUF8" s="890"/>
      <c r="WUG8" s="890"/>
      <c r="WUH8" s="890"/>
      <c r="WUI8" s="890"/>
      <c r="WUJ8" s="890"/>
      <c r="WUK8" s="890"/>
      <c r="WUL8" s="890"/>
      <c r="WUM8" s="890"/>
      <c r="WUN8" s="890"/>
      <c r="WUO8" s="890"/>
      <c r="WUP8" s="890"/>
      <c r="WUQ8" s="890"/>
      <c r="WUR8" s="890"/>
      <c r="WUS8" s="890"/>
      <c r="WUT8" s="890"/>
      <c r="WUU8" s="890"/>
      <c r="WUV8" s="890"/>
      <c r="WUW8" s="890"/>
      <c r="WUX8" s="890"/>
      <c r="WUY8" s="890"/>
      <c r="WUZ8" s="890"/>
      <c r="WVA8" s="890"/>
      <c r="WVB8" s="890"/>
      <c r="WVC8" s="890"/>
      <c r="WVD8" s="890"/>
      <c r="WVE8" s="890"/>
      <c r="WVF8" s="890"/>
      <c r="WVG8" s="890"/>
      <c r="WVH8" s="890"/>
      <c r="WVI8" s="890"/>
      <c r="WVJ8" s="890"/>
      <c r="WVK8" s="890"/>
      <c r="WVL8" s="890"/>
      <c r="WVM8" s="890"/>
      <c r="WVN8" s="890"/>
      <c r="WVO8" s="890"/>
      <c r="WVP8" s="890"/>
      <c r="WVQ8" s="890"/>
      <c r="WVR8" s="890"/>
      <c r="WVS8" s="890"/>
      <c r="WVT8" s="890"/>
      <c r="WVU8" s="890"/>
      <c r="WVV8" s="890"/>
      <c r="WVW8" s="890"/>
      <c r="WVX8" s="890"/>
      <c r="WVY8" s="890"/>
      <c r="WVZ8" s="890"/>
      <c r="WWA8" s="890"/>
      <c r="WWB8" s="890"/>
      <c r="WWC8" s="890"/>
      <c r="WWD8" s="890"/>
      <c r="WWE8" s="890"/>
      <c r="WWF8" s="890"/>
      <c r="WWG8" s="890"/>
      <c r="WWH8" s="890"/>
      <c r="WWI8" s="890"/>
      <c r="WWJ8" s="890"/>
      <c r="WWK8" s="890"/>
      <c r="WWL8" s="890"/>
      <c r="WWM8" s="890"/>
      <c r="WWN8" s="890"/>
      <c r="WWO8" s="890"/>
      <c r="WWP8" s="890"/>
      <c r="WWQ8" s="890"/>
      <c r="WWR8" s="890"/>
      <c r="WWS8" s="890"/>
      <c r="WWT8" s="890"/>
      <c r="WWU8" s="890"/>
      <c r="WWV8" s="890"/>
      <c r="WWW8" s="890"/>
      <c r="WWX8" s="890"/>
      <c r="WWY8" s="890"/>
      <c r="WWZ8" s="890"/>
      <c r="WXA8" s="890"/>
      <c r="WXB8" s="890"/>
      <c r="WXC8" s="890"/>
      <c r="WXD8" s="890"/>
      <c r="WXE8" s="890"/>
      <c r="WXF8" s="890"/>
      <c r="WXG8" s="890"/>
      <c r="WXH8" s="890"/>
      <c r="WXI8" s="890"/>
      <c r="WXJ8" s="890"/>
      <c r="WXK8" s="890"/>
      <c r="WXL8" s="890"/>
      <c r="WXM8" s="890"/>
      <c r="WXN8" s="890"/>
      <c r="WXO8" s="890"/>
      <c r="WXP8" s="890"/>
      <c r="WXQ8" s="890"/>
      <c r="WXR8" s="890"/>
      <c r="WXS8" s="890"/>
      <c r="WXT8" s="890"/>
      <c r="WXU8" s="890"/>
      <c r="WXV8" s="890"/>
      <c r="WXW8" s="890"/>
      <c r="WXX8" s="890"/>
      <c r="WXY8" s="890"/>
      <c r="WXZ8" s="890"/>
      <c r="WYA8" s="890"/>
      <c r="WYB8" s="890"/>
      <c r="WYC8" s="890"/>
      <c r="WYD8" s="890"/>
      <c r="WYE8" s="890"/>
      <c r="WYF8" s="890"/>
      <c r="WYG8" s="890"/>
      <c r="WYH8" s="890"/>
      <c r="WYI8" s="890"/>
      <c r="WYJ8" s="890"/>
      <c r="WYK8" s="890"/>
      <c r="WYL8" s="890"/>
      <c r="WYM8" s="890"/>
      <c r="WYN8" s="890"/>
      <c r="WYO8" s="890"/>
      <c r="WYP8" s="890"/>
      <c r="WYQ8" s="890"/>
      <c r="WYR8" s="890"/>
      <c r="WYS8" s="890"/>
      <c r="WYT8" s="890"/>
      <c r="WYU8" s="890"/>
      <c r="WYV8" s="890"/>
      <c r="WYW8" s="890"/>
      <c r="WYX8" s="890"/>
      <c r="WYY8" s="890"/>
      <c r="WYZ8" s="890"/>
      <c r="WZA8" s="890"/>
      <c r="WZB8" s="890"/>
      <c r="WZC8" s="890"/>
      <c r="WZD8" s="890"/>
      <c r="WZE8" s="890"/>
      <c r="WZF8" s="890"/>
      <c r="WZG8" s="890"/>
      <c r="WZH8" s="890"/>
      <c r="WZI8" s="890"/>
      <c r="WZJ8" s="890"/>
      <c r="WZK8" s="890"/>
      <c r="WZL8" s="890"/>
      <c r="WZM8" s="890"/>
      <c r="WZN8" s="890"/>
      <c r="WZO8" s="890"/>
      <c r="WZP8" s="890"/>
      <c r="WZQ8" s="890"/>
      <c r="WZR8" s="890"/>
      <c r="WZS8" s="890"/>
      <c r="WZT8" s="890"/>
      <c r="WZU8" s="890"/>
      <c r="WZV8" s="890"/>
      <c r="WZW8" s="890"/>
      <c r="WZX8" s="890"/>
      <c r="WZY8" s="890"/>
      <c r="WZZ8" s="890"/>
      <c r="XAA8" s="890"/>
      <c r="XAB8" s="890"/>
      <c r="XAC8" s="890"/>
      <c r="XAD8" s="890"/>
      <c r="XAE8" s="890"/>
      <c r="XAF8" s="890"/>
      <c r="XAG8" s="890"/>
      <c r="XAH8" s="890"/>
      <c r="XAI8" s="890"/>
      <c r="XAJ8" s="890"/>
      <c r="XAK8" s="890"/>
      <c r="XAL8" s="890"/>
      <c r="XAM8" s="890"/>
      <c r="XAN8" s="890"/>
      <c r="XAO8" s="890"/>
      <c r="XAP8" s="890"/>
      <c r="XAQ8" s="890"/>
      <c r="XAR8" s="890"/>
      <c r="XAS8" s="890"/>
      <c r="XAT8" s="890"/>
      <c r="XAU8" s="890"/>
      <c r="XAV8" s="890"/>
      <c r="XAW8" s="890"/>
      <c r="XAX8" s="890"/>
      <c r="XAY8" s="890"/>
      <c r="XAZ8" s="890"/>
      <c r="XBA8" s="890"/>
      <c r="XBB8" s="890"/>
      <c r="XBC8" s="890"/>
      <c r="XBD8" s="890"/>
      <c r="XBE8" s="890"/>
      <c r="XBF8" s="890"/>
      <c r="XBG8" s="890"/>
      <c r="XBH8" s="890"/>
      <c r="XBI8" s="890"/>
      <c r="XBJ8" s="890"/>
      <c r="XBK8" s="890"/>
      <c r="XBL8" s="890"/>
      <c r="XBM8" s="890"/>
      <c r="XBN8" s="890"/>
      <c r="XBO8" s="890"/>
      <c r="XBP8" s="890"/>
      <c r="XBQ8" s="890"/>
      <c r="XBR8" s="890"/>
      <c r="XBS8" s="890"/>
      <c r="XBT8" s="890"/>
      <c r="XBU8" s="890"/>
      <c r="XBV8" s="890"/>
      <c r="XBW8" s="890"/>
      <c r="XBX8" s="890"/>
      <c r="XBY8" s="890"/>
      <c r="XBZ8" s="890"/>
      <c r="XCA8" s="890"/>
      <c r="XCB8" s="890"/>
      <c r="XCC8" s="890"/>
      <c r="XCD8" s="890"/>
      <c r="XCE8" s="890"/>
      <c r="XCF8" s="890"/>
      <c r="XCG8" s="890"/>
      <c r="XCH8" s="890"/>
      <c r="XCI8" s="890"/>
      <c r="XCJ8" s="890"/>
      <c r="XCK8" s="890"/>
      <c r="XCL8" s="890"/>
      <c r="XCM8" s="890"/>
      <c r="XCN8" s="890"/>
      <c r="XCO8" s="890"/>
      <c r="XCP8" s="890"/>
      <c r="XCQ8" s="890"/>
      <c r="XCR8" s="890"/>
      <c r="XCS8" s="890"/>
      <c r="XCT8" s="890"/>
      <c r="XCU8" s="890"/>
      <c r="XCV8" s="890"/>
      <c r="XCW8" s="890"/>
      <c r="XCX8" s="890"/>
      <c r="XCY8" s="890"/>
      <c r="XCZ8" s="890"/>
      <c r="XDA8" s="890"/>
      <c r="XDB8" s="890"/>
      <c r="XDC8" s="890"/>
      <c r="XDD8" s="890"/>
      <c r="XDE8" s="890"/>
      <c r="XDF8" s="890"/>
      <c r="XDG8" s="890"/>
      <c r="XDH8" s="890"/>
      <c r="XDI8" s="890"/>
      <c r="XDJ8" s="890"/>
      <c r="XDK8" s="890"/>
      <c r="XDL8" s="890"/>
      <c r="XDM8" s="890"/>
      <c r="XDN8" s="890"/>
      <c r="XDO8" s="890"/>
      <c r="XDP8" s="890"/>
      <c r="XDQ8" s="890"/>
      <c r="XDR8" s="890"/>
      <c r="XDS8" s="890"/>
      <c r="XDT8" s="890"/>
      <c r="XDU8" s="890"/>
      <c r="XDV8" s="890"/>
      <c r="XDW8" s="890"/>
      <c r="XDX8" s="890"/>
      <c r="XDY8" s="890"/>
      <c r="XDZ8" s="890"/>
      <c r="XEA8" s="890"/>
      <c r="XEB8" s="890"/>
      <c r="XEC8" s="890"/>
      <c r="XED8" s="890"/>
      <c r="XEE8" s="890"/>
      <c r="XEF8" s="890"/>
      <c r="XEG8" s="890"/>
      <c r="XEH8" s="890"/>
      <c r="XEI8" s="890"/>
      <c r="XEJ8" s="890"/>
      <c r="XEK8" s="890"/>
      <c r="XEL8" s="890"/>
      <c r="XEM8" s="890"/>
      <c r="XEN8" s="890"/>
      <c r="XEO8" s="890"/>
      <c r="XEP8" s="890"/>
      <c r="XEQ8" s="890"/>
      <c r="XER8" s="890"/>
      <c r="XES8" s="890"/>
      <c r="XET8" s="890"/>
      <c r="XEU8" s="890"/>
      <c r="XEV8" s="890"/>
      <c r="XEW8" s="890"/>
      <c r="XEX8" s="890"/>
      <c r="XEY8" s="890"/>
      <c r="XEZ8" s="890"/>
      <c r="XFA8" s="890"/>
      <c r="XFB8" s="890"/>
      <c r="XFC8" s="890"/>
      <c r="XFD8" s="890"/>
    </row>
    <row r="9" spans="1:16384" s="891" customFormat="1" ht="24">
      <c r="B9" s="960"/>
      <c r="C9" s="896" t="s">
        <v>4772</v>
      </c>
      <c r="D9" s="890"/>
      <c r="E9" s="913" t="s">
        <v>4745</v>
      </c>
      <c r="F9" s="895" t="s">
        <v>4747</v>
      </c>
      <c r="G9" s="890"/>
      <c r="H9" s="890"/>
      <c r="I9" s="890"/>
      <c r="J9" s="890"/>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890"/>
      <c r="AQ9" s="890"/>
      <c r="AR9" s="890"/>
      <c r="AS9" s="890"/>
      <c r="AT9" s="890"/>
      <c r="AU9" s="890"/>
      <c r="AV9" s="890"/>
      <c r="AW9" s="890"/>
      <c r="AX9" s="890"/>
      <c r="AY9" s="890"/>
      <c r="AZ9" s="890"/>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890"/>
      <c r="CG9" s="890"/>
      <c r="CH9" s="890"/>
      <c r="CI9" s="890"/>
      <c r="CJ9" s="890"/>
      <c r="CK9" s="890"/>
      <c r="CL9" s="890"/>
      <c r="CM9" s="890"/>
      <c r="CN9" s="890"/>
      <c r="CO9" s="890"/>
      <c r="CP9" s="890"/>
      <c r="CQ9" s="890"/>
      <c r="CR9" s="890"/>
      <c r="CS9" s="890"/>
      <c r="CT9" s="890"/>
      <c r="CU9" s="890"/>
      <c r="CV9" s="890"/>
      <c r="CW9" s="890"/>
      <c r="CX9" s="890"/>
      <c r="CY9" s="890"/>
      <c r="CZ9" s="890"/>
      <c r="DA9" s="890"/>
      <c r="DB9" s="890"/>
      <c r="DC9" s="890"/>
      <c r="DD9" s="890"/>
      <c r="DE9" s="890"/>
      <c r="DF9" s="890"/>
      <c r="DG9" s="890"/>
      <c r="DH9" s="890"/>
      <c r="DI9" s="890"/>
      <c r="DJ9" s="890"/>
      <c r="DK9" s="890"/>
      <c r="DL9" s="890"/>
      <c r="DM9" s="890"/>
      <c r="DN9" s="890"/>
      <c r="DO9" s="890"/>
      <c r="DP9" s="890"/>
      <c r="DQ9" s="890"/>
      <c r="DR9" s="890"/>
      <c r="DS9" s="890"/>
      <c r="DT9" s="890"/>
      <c r="DU9" s="890"/>
      <c r="DV9" s="890"/>
      <c r="DW9" s="890"/>
      <c r="DX9" s="890"/>
      <c r="DY9" s="890"/>
      <c r="DZ9" s="890"/>
      <c r="EA9" s="890"/>
      <c r="EB9" s="890"/>
      <c r="EC9" s="890"/>
      <c r="ED9" s="890"/>
      <c r="EE9" s="890"/>
      <c r="EF9" s="890"/>
      <c r="EG9" s="890"/>
      <c r="EH9" s="890"/>
      <c r="EI9" s="890"/>
      <c r="EJ9" s="890"/>
      <c r="EK9" s="890"/>
      <c r="EL9" s="890"/>
      <c r="EM9" s="890"/>
      <c r="EN9" s="890"/>
      <c r="EO9" s="890"/>
      <c r="EP9" s="890"/>
      <c r="EQ9" s="890"/>
      <c r="ER9" s="890"/>
      <c r="ES9" s="890"/>
      <c r="ET9" s="890"/>
      <c r="EU9" s="890"/>
      <c r="EV9" s="890"/>
      <c r="EW9" s="890"/>
      <c r="EX9" s="890"/>
      <c r="EY9" s="890"/>
      <c r="EZ9" s="890"/>
      <c r="FA9" s="890"/>
      <c r="FB9" s="890"/>
      <c r="FC9" s="890"/>
      <c r="FD9" s="890"/>
      <c r="FE9" s="890"/>
      <c r="FF9" s="890"/>
      <c r="FG9" s="890"/>
      <c r="FH9" s="890"/>
      <c r="FI9" s="890"/>
      <c r="FJ9" s="890"/>
      <c r="FK9" s="890"/>
      <c r="FL9" s="890"/>
      <c r="FM9" s="890"/>
      <c r="FN9" s="890"/>
      <c r="FO9" s="890"/>
      <c r="FP9" s="890"/>
      <c r="FQ9" s="890"/>
      <c r="FR9" s="890"/>
      <c r="FS9" s="890"/>
      <c r="FT9" s="890"/>
      <c r="FU9" s="890"/>
      <c r="FV9" s="890"/>
      <c r="FW9" s="890"/>
      <c r="FX9" s="890"/>
      <c r="FY9" s="890"/>
      <c r="FZ9" s="890"/>
      <c r="GA9" s="890"/>
      <c r="GB9" s="890"/>
      <c r="GC9" s="890"/>
      <c r="GD9" s="890"/>
      <c r="GE9" s="890"/>
      <c r="GF9" s="890"/>
      <c r="GG9" s="890"/>
      <c r="GH9" s="890"/>
      <c r="GI9" s="890"/>
      <c r="GJ9" s="890"/>
      <c r="GK9" s="890"/>
      <c r="GL9" s="890"/>
      <c r="GM9" s="890"/>
      <c r="GN9" s="890"/>
      <c r="GO9" s="890"/>
      <c r="GP9" s="890"/>
      <c r="GQ9" s="890"/>
      <c r="GR9" s="890"/>
      <c r="GS9" s="890"/>
      <c r="GT9" s="890"/>
      <c r="GU9" s="890"/>
      <c r="GV9" s="890"/>
      <c r="GW9" s="890"/>
      <c r="GX9" s="890"/>
      <c r="GY9" s="890"/>
      <c r="GZ9" s="890"/>
      <c r="HA9" s="890"/>
      <c r="HB9" s="890"/>
      <c r="HC9" s="890"/>
      <c r="HD9" s="890"/>
      <c r="HE9" s="890"/>
      <c r="HF9" s="890"/>
      <c r="HG9" s="890"/>
      <c r="HH9" s="890"/>
      <c r="HI9" s="890"/>
      <c r="HJ9" s="890"/>
      <c r="HK9" s="890"/>
      <c r="HL9" s="890"/>
      <c r="HM9" s="890"/>
      <c r="HN9" s="890"/>
      <c r="HO9" s="890"/>
      <c r="HP9" s="890"/>
      <c r="HQ9" s="890"/>
      <c r="HR9" s="890"/>
      <c r="HS9" s="890"/>
      <c r="HT9" s="890"/>
      <c r="HU9" s="890"/>
      <c r="HV9" s="890"/>
      <c r="HW9" s="890"/>
      <c r="HX9" s="890"/>
      <c r="HY9" s="890"/>
      <c r="HZ9" s="890"/>
      <c r="IA9" s="890"/>
      <c r="IB9" s="890"/>
      <c r="IC9" s="890"/>
      <c r="ID9" s="890"/>
      <c r="IE9" s="890"/>
      <c r="IF9" s="890"/>
      <c r="IG9" s="890"/>
      <c r="IH9" s="890"/>
      <c r="II9" s="890"/>
      <c r="IJ9" s="890"/>
      <c r="IK9" s="890"/>
      <c r="IL9" s="890"/>
      <c r="IM9" s="890"/>
      <c r="IN9" s="890"/>
      <c r="IO9" s="890"/>
      <c r="IP9" s="890"/>
      <c r="IQ9" s="890"/>
      <c r="IR9" s="890"/>
      <c r="IS9" s="890"/>
      <c r="IT9" s="890"/>
      <c r="IU9" s="890"/>
      <c r="IV9" s="890"/>
      <c r="IW9" s="890"/>
      <c r="IX9" s="890"/>
      <c r="IY9" s="890"/>
      <c r="IZ9" s="890"/>
      <c r="JA9" s="890"/>
      <c r="JB9" s="890"/>
      <c r="JC9" s="890"/>
      <c r="JD9" s="890"/>
      <c r="JE9" s="890"/>
      <c r="JF9" s="890"/>
      <c r="JG9" s="890"/>
      <c r="JH9" s="890"/>
      <c r="JI9" s="890"/>
      <c r="JJ9" s="890"/>
      <c r="JK9" s="890"/>
      <c r="JL9" s="890"/>
      <c r="JM9" s="890"/>
      <c r="JN9" s="890"/>
      <c r="JO9" s="890"/>
      <c r="JP9" s="890"/>
      <c r="JQ9" s="890"/>
      <c r="JR9" s="890"/>
      <c r="JS9" s="890"/>
      <c r="JT9" s="890"/>
      <c r="JU9" s="890"/>
      <c r="JV9" s="890"/>
      <c r="JW9" s="890"/>
      <c r="JX9" s="890"/>
      <c r="JY9" s="890"/>
      <c r="JZ9" s="890"/>
      <c r="KA9" s="890"/>
      <c r="KB9" s="890"/>
      <c r="KC9" s="890"/>
      <c r="KD9" s="890"/>
      <c r="KE9" s="890"/>
      <c r="KF9" s="890"/>
      <c r="KG9" s="890"/>
      <c r="KH9" s="890"/>
      <c r="KI9" s="890"/>
      <c r="KJ9" s="890"/>
      <c r="KK9" s="890"/>
      <c r="KL9" s="890"/>
      <c r="KM9" s="890"/>
      <c r="KN9" s="890"/>
      <c r="KO9" s="890"/>
      <c r="KP9" s="890"/>
      <c r="KQ9" s="890"/>
      <c r="KR9" s="890"/>
      <c r="KS9" s="890"/>
      <c r="KT9" s="890"/>
      <c r="KU9" s="890"/>
      <c r="KV9" s="890"/>
      <c r="KW9" s="890"/>
      <c r="KX9" s="890"/>
      <c r="KY9" s="890"/>
      <c r="KZ9" s="890"/>
      <c r="LA9" s="890"/>
      <c r="LB9" s="890"/>
      <c r="LC9" s="890"/>
      <c r="LD9" s="890"/>
      <c r="LE9" s="890"/>
      <c r="LF9" s="890"/>
      <c r="LG9" s="890"/>
      <c r="LH9" s="890"/>
      <c r="LI9" s="890"/>
      <c r="LJ9" s="890"/>
      <c r="LK9" s="890"/>
      <c r="LL9" s="890"/>
      <c r="LM9" s="890"/>
      <c r="LN9" s="890"/>
      <c r="LO9" s="890"/>
      <c r="LP9" s="890"/>
      <c r="LQ9" s="890"/>
      <c r="LR9" s="890"/>
      <c r="LS9" s="890"/>
      <c r="LT9" s="890"/>
      <c r="LU9" s="890"/>
      <c r="LV9" s="890"/>
      <c r="LW9" s="890"/>
      <c r="LX9" s="890"/>
      <c r="LY9" s="890"/>
      <c r="LZ9" s="890"/>
      <c r="MA9" s="890"/>
      <c r="MB9" s="890"/>
      <c r="MC9" s="890"/>
      <c r="MD9" s="890"/>
      <c r="ME9" s="890"/>
      <c r="MF9" s="890"/>
      <c r="MG9" s="890"/>
      <c r="MH9" s="890"/>
      <c r="MI9" s="890"/>
      <c r="MJ9" s="890"/>
      <c r="MK9" s="890"/>
      <c r="ML9" s="890"/>
      <c r="MM9" s="890"/>
      <c r="MN9" s="890"/>
      <c r="MO9" s="890"/>
      <c r="MP9" s="890"/>
      <c r="MQ9" s="890"/>
      <c r="MR9" s="890"/>
      <c r="MS9" s="890"/>
      <c r="MT9" s="890"/>
      <c r="MU9" s="890"/>
      <c r="MV9" s="890"/>
      <c r="MW9" s="890"/>
      <c r="MX9" s="890"/>
      <c r="MY9" s="890"/>
      <c r="MZ9" s="890"/>
      <c r="NA9" s="890"/>
      <c r="NB9" s="890"/>
      <c r="NC9" s="890"/>
      <c r="ND9" s="890"/>
      <c r="NE9" s="890"/>
      <c r="NF9" s="890"/>
      <c r="NG9" s="890"/>
      <c r="NH9" s="890"/>
      <c r="NI9" s="890"/>
      <c r="NJ9" s="890"/>
      <c r="NK9" s="890"/>
      <c r="NL9" s="890"/>
      <c r="NM9" s="890"/>
      <c r="NN9" s="890"/>
      <c r="NO9" s="890"/>
      <c r="NP9" s="890"/>
      <c r="NQ9" s="890"/>
      <c r="NR9" s="890"/>
      <c r="NS9" s="890"/>
      <c r="NT9" s="890"/>
      <c r="NU9" s="890"/>
      <c r="NV9" s="890"/>
      <c r="NW9" s="890"/>
      <c r="NX9" s="890"/>
      <c r="NY9" s="890"/>
      <c r="NZ9" s="890"/>
      <c r="OA9" s="890"/>
      <c r="OB9" s="890"/>
      <c r="OC9" s="890"/>
      <c r="OD9" s="890"/>
      <c r="OE9" s="890"/>
      <c r="OF9" s="890"/>
      <c r="OG9" s="890"/>
      <c r="OH9" s="890"/>
      <c r="OI9" s="890"/>
      <c r="OJ9" s="890"/>
      <c r="OK9" s="890"/>
      <c r="OL9" s="890"/>
      <c r="OM9" s="890"/>
      <c r="ON9" s="890"/>
      <c r="OO9" s="890"/>
      <c r="OP9" s="890"/>
      <c r="OQ9" s="890"/>
      <c r="OR9" s="890"/>
      <c r="OS9" s="890"/>
      <c r="OT9" s="890"/>
      <c r="OU9" s="890"/>
      <c r="OV9" s="890"/>
      <c r="OW9" s="890"/>
      <c r="OX9" s="890"/>
      <c r="OY9" s="890"/>
      <c r="OZ9" s="890"/>
      <c r="PA9" s="890"/>
      <c r="PB9" s="890"/>
      <c r="PC9" s="890"/>
      <c r="PD9" s="890"/>
      <c r="PE9" s="890"/>
      <c r="PF9" s="890"/>
      <c r="PG9" s="890"/>
      <c r="PH9" s="890"/>
      <c r="PI9" s="890"/>
      <c r="PJ9" s="890"/>
      <c r="PK9" s="890"/>
      <c r="PL9" s="890"/>
      <c r="PM9" s="890"/>
      <c r="PN9" s="890"/>
      <c r="PO9" s="890"/>
      <c r="PP9" s="890"/>
      <c r="PQ9" s="890"/>
      <c r="PR9" s="890"/>
      <c r="PS9" s="890"/>
      <c r="PT9" s="890"/>
      <c r="PU9" s="890"/>
      <c r="PV9" s="890"/>
      <c r="PW9" s="890"/>
      <c r="PX9" s="890"/>
      <c r="PY9" s="890"/>
      <c r="PZ9" s="890"/>
      <c r="QA9" s="890"/>
      <c r="QB9" s="890"/>
      <c r="QC9" s="890"/>
      <c r="QD9" s="890"/>
      <c r="QE9" s="890"/>
      <c r="QF9" s="890"/>
      <c r="QG9" s="890"/>
      <c r="QH9" s="890"/>
      <c r="QI9" s="890"/>
      <c r="QJ9" s="890"/>
      <c r="QK9" s="890"/>
      <c r="QL9" s="890"/>
      <c r="QM9" s="890"/>
      <c r="QN9" s="890"/>
      <c r="QO9" s="890"/>
      <c r="QP9" s="890"/>
      <c r="QQ9" s="890"/>
      <c r="QR9" s="890"/>
      <c r="QS9" s="890"/>
      <c r="QT9" s="890"/>
      <c r="QU9" s="890"/>
      <c r="QV9" s="890"/>
      <c r="QW9" s="890"/>
      <c r="QX9" s="890"/>
      <c r="QY9" s="890"/>
      <c r="QZ9" s="890"/>
      <c r="RA9" s="890"/>
      <c r="RB9" s="890"/>
      <c r="RC9" s="890"/>
      <c r="RD9" s="890"/>
      <c r="RE9" s="890"/>
      <c r="RF9" s="890"/>
      <c r="RG9" s="890"/>
      <c r="RH9" s="890"/>
      <c r="RI9" s="890"/>
      <c r="RJ9" s="890"/>
      <c r="RK9" s="890"/>
      <c r="RL9" s="890"/>
      <c r="RM9" s="890"/>
      <c r="RN9" s="890"/>
      <c r="RO9" s="890"/>
      <c r="RP9" s="890"/>
      <c r="RQ9" s="890"/>
      <c r="RR9" s="890"/>
      <c r="RS9" s="890"/>
      <c r="RT9" s="890"/>
      <c r="RU9" s="890"/>
      <c r="RV9" s="890"/>
      <c r="RW9" s="890"/>
      <c r="RX9" s="890"/>
      <c r="RY9" s="890"/>
      <c r="RZ9" s="890"/>
      <c r="SA9" s="890"/>
      <c r="SB9" s="890"/>
      <c r="SC9" s="890"/>
      <c r="SD9" s="890"/>
      <c r="SE9" s="890"/>
      <c r="SF9" s="890"/>
      <c r="SG9" s="890"/>
      <c r="SH9" s="890"/>
      <c r="SI9" s="890"/>
      <c r="SJ9" s="890"/>
      <c r="SK9" s="890"/>
      <c r="SL9" s="890"/>
      <c r="SM9" s="890"/>
      <c r="SN9" s="890"/>
      <c r="SO9" s="890"/>
      <c r="SP9" s="890"/>
      <c r="SQ9" s="890"/>
      <c r="SR9" s="890"/>
      <c r="SS9" s="890"/>
      <c r="ST9" s="890"/>
      <c r="SU9" s="890"/>
      <c r="SV9" s="890"/>
      <c r="SW9" s="890"/>
      <c r="SX9" s="890"/>
      <c r="SY9" s="890"/>
      <c r="SZ9" s="890"/>
      <c r="TA9" s="890"/>
      <c r="TB9" s="890"/>
      <c r="TC9" s="890"/>
      <c r="TD9" s="890"/>
      <c r="TE9" s="890"/>
      <c r="TF9" s="890"/>
      <c r="TG9" s="890"/>
      <c r="TH9" s="890"/>
      <c r="TI9" s="890"/>
      <c r="TJ9" s="890"/>
      <c r="TK9" s="890"/>
      <c r="TL9" s="890"/>
      <c r="TM9" s="890"/>
      <c r="TN9" s="890"/>
      <c r="TO9" s="890"/>
      <c r="TP9" s="890"/>
      <c r="TQ9" s="890"/>
      <c r="TR9" s="890"/>
      <c r="TS9" s="890"/>
      <c r="TT9" s="890"/>
      <c r="TU9" s="890"/>
      <c r="TV9" s="890"/>
      <c r="TW9" s="890"/>
      <c r="TX9" s="890"/>
      <c r="TY9" s="890"/>
      <c r="TZ9" s="890"/>
      <c r="UA9" s="890"/>
      <c r="UB9" s="890"/>
      <c r="UC9" s="890"/>
      <c r="UD9" s="890"/>
      <c r="UE9" s="890"/>
      <c r="UF9" s="890"/>
      <c r="UG9" s="890"/>
      <c r="UH9" s="890"/>
      <c r="UI9" s="890"/>
      <c r="UJ9" s="890"/>
      <c r="UK9" s="890"/>
      <c r="UL9" s="890"/>
      <c r="UM9" s="890"/>
      <c r="UN9" s="890"/>
      <c r="UO9" s="890"/>
      <c r="UP9" s="890"/>
      <c r="UQ9" s="890"/>
      <c r="UR9" s="890"/>
      <c r="US9" s="890"/>
      <c r="UT9" s="890"/>
      <c r="UU9" s="890"/>
      <c r="UV9" s="890"/>
      <c r="UW9" s="890"/>
      <c r="UX9" s="890"/>
      <c r="UY9" s="890"/>
      <c r="UZ9" s="890"/>
      <c r="VA9" s="890"/>
      <c r="VB9" s="890"/>
      <c r="VC9" s="890"/>
      <c r="VD9" s="890"/>
      <c r="VE9" s="890"/>
      <c r="VF9" s="890"/>
      <c r="VG9" s="890"/>
      <c r="VH9" s="890"/>
      <c r="VI9" s="890"/>
      <c r="VJ9" s="890"/>
      <c r="VK9" s="890"/>
      <c r="VL9" s="890"/>
      <c r="VM9" s="890"/>
      <c r="VN9" s="890"/>
      <c r="VO9" s="890"/>
      <c r="VP9" s="890"/>
      <c r="VQ9" s="890"/>
      <c r="VR9" s="890"/>
      <c r="VS9" s="890"/>
      <c r="VT9" s="890"/>
      <c r="VU9" s="890"/>
      <c r="VV9" s="890"/>
      <c r="VW9" s="890"/>
      <c r="VX9" s="890"/>
      <c r="VY9" s="890"/>
      <c r="VZ9" s="890"/>
      <c r="WA9" s="890"/>
      <c r="WB9" s="890"/>
      <c r="WC9" s="890"/>
      <c r="WD9" s="890"/>
      <c r="WE9" s="890"/>
      <c r="WF9" s="890"/>
      <c r="WG9" s="890"/>
      <c r="WH9" s="890"/>
      <c r="WI9" s="890"/>
      <c r="WJ9" s="890"/>
      <c r="WK9" s="890"/>
      <c r="WL9" s="890"/>
      <c r="WM9" s="890"/>
      <c r="WN9" s="890"/>
      <c r="WO9" s="890"/>
      <c r="WP9" s="890"/>
      <c r="WQ9" s="890"/>
      <c r="WR9" s="890"/>
      <c r="WS9" s="890"/>
      <c r="WT9" s="890"/>
      <c r="WU9" s="890"/>
      <c r="WV9" s="890"/>
      <c r="WW9" s="890"/>
      <c r="WX9" s="890"/>
      <c r="WY9" s="890"/>
      <c r="WZ9" s="890"/>
      <c r="XA9" s="890"/>
      <c r="XB9" s="890"/>
      <c r="XC9" s="890"/>
      <c r="XD9" s="890"/>
      <c r="XE9" s="890"/>
      <c r="XF9" s="890"/>
      <c r="XG9" s="890"/>
      <c r="XH9" s="890"/>
      <c r="XI9" s="890"/>
      <c r="XJ9" s="890"/>
      <c r="XK9" s="890"/>
      <c r="XL9" s="890"/>
      <c r="XM9" s="890"/>
      <c r="XN9" s="890"/>
      <c r="XO9" s="890"/>
      <c r="XP9" s="890"/>
      <c r="XQ9" s="890"/>
      <c r="XR9" s="890"/>
      <c r="XS9" s="890"/>
      <c r="XT9" s="890"/>
      <c r="XU9" s="890"/>
      <c r="XV9" s="890"/>
      <c r="XW9" s="890"/>
      <c r="XX9" s="890"/>
      <c r="XY9" s="890"/>
      <c r="XZ9" s="890"/>
      <c r="YA9" s="890"/>
      <c r="YB9" s="890"/>
      <c r="YC9" s="890"/>
      <c r="YD9" s="890"/>
      <c r="YE9" s="890"/>
      <c r="YF9" s="890"/>
      <c r="YG9" s="890"/>
      <c r="YH9" s="890"/>
      <c r="YI9" s="890"/>
      <c r="YJ9" s="890"/>
      <c r="YK9" s="890"/>
      <c r="YL9" s="890"/>
      <c r="YM9" s="890"/>
      <c r="YN9" s="890"/>
      <c r="YO9" s="890"/>
      <c r="YP9" s="890"/>
      <c r="YQ9" s="890"/>
      <c r="YR9" s="890"/>
      <c r="YS9" s="890"/>
      <c r="YT9" s="890"/>
      <c r="YU9" s="890"/>
      <c r="YV9" s="890"/>
      <c r="YW9" s="890"/>
      <c r="YX9" s="890"/>
      <c r="YY9" s="890"/>
      <c r="YZ9" s="890"/>
      <c r="ZA9" s="890"/>
      <c r="ZB9" s="890"/>
      <c r="ZC9" s="890"/>
      <c r="ZD9" s="890"/>
      <c r="ZE9" s="890"/>
      <c r="ZF9" s="890"/>
      <c r="ZG9" s="890"/>
      <c r="ZH9" s="890"/>
      <c r="ZI9" s="890"/>
      <c r="ZJ9" s="890"/>
      <c r="ZK9" s="890"/>
      <c r="ZL9" s="890"/>
      <c r="ZM9" s="890"/>
      <c r="ZN9" s="890"/>
      <c r="ZO9" s="890"/>
      <c r="ZP9" s="890"/>
      <c r="ZQ9" s="890"/>
      <c r="ZR9" s="890"/>
      <c r="ZS9" s="890"/>
      <c r="ZT9" s="890"/>
      <c r="ZU9" s="890"/>
      <c r="ZV9" s="890"/>
      <c r="ZW9" s="890"/>
      <c r="ZX9" s="890"/>
      <c r="ZY9" s="890"/>
      <c r="ZZ9" s="890"/>
      <c r="AAA9" s="890"/>
      <c r="AAB9" s="890"/>
      <c r="AAC9" s="890"/>
      <c r="AAD9" s="890"/>
      <c r="AAE9" s="890"/>
      <c r="AAF9" s="890"/>
      <c r="AAG9" s="890"/>
      <c r="AAH9" s="890"/>
      <c r="AAI9" s="890"/>
      <c r="AAJ9" s="890"/>
      <c r="AAK9" s="890"/>
      <c r="AAL9" s="890"/>
      <c r="AAM9" s="890"/>
      <c r="AAN9" s="890"/>
      <c r="AAO9" s="890"/>
      <c r="AAP9" s="890"/>
      <c r="AAQ9" s="890"/>
      <c r="AAR9" s="890"/>
      <c r="AAS9" s="890"/>
      <c r="AAT9" s="890"/>
      <c r="AAU9" s="890"/>
      <c r="AAV9" s="890"/>
      <c r="AAW9" s="890"/>
      <c r="AAX9" s="890"/>
      <c r="AAY9" s="890"/>
      <c r="AAZ9" s="890"/>
      <c r="ABA9" s="890"/>
      <c r="ABB9" s="890"/>
      <c r="ABC9" s="890"/>
      <c r="ABD9" s="890"/>
      <c r="ABE9" s="890"/>
      <c r="ABF9" s="890"/>
      <c r="ABG9" s="890"/>
      <c r="ABH9" s="890"/>
      <c r="ABI9" s="890"/>
      <c r="ABJ9" s="890"/>
      <c r="ABK9" s="890"/>
      <c r="ABL9" s="890"/>
      <c r="ABM9" s="890"/>
      <c r="ABN9" s="890"/>
      <c r="ABO9" s="890"/>
      <c r="ABP9" s="890"/>
      <c r="ABQ9" s="890"/>
      <c r="ABR9" s="890"/>
      <c r="ABS9" s="890"/>
      <c r="ABT9" s="890"/>
      <c r="ABU9" s="890"/>
      <c r="ABV9" s="890"/>
      <c r="ABW9" s="890"/>
      <c r="ABX9" s="890"/>
      <c r="ABY9" s="890"/>
      <c r="ABZ9" s="890"/>
      <c r="ACA9" s="890"/>
      <c r="ACB9" s="890"/>
      <c r="ACC9" s="890"/>
      <c r="ACD9" s="890"/>
      <c r="ACE9" s="890"/>
      <c r="ACF9" s="890"/>
      <c r="ACG9" s="890"/>
      <c r="ACH9" s="890"/>
      <c r="ACI9" s="890"/>
      <c r="ACJ9" s="890"/>
      <c r="ACK9" s="890"/>
      <c r="ACL9" s="890"/>
      <c r="ACM9" s="890"/>
      <c r="ACN9" s="890"/>
      <c r="ACO9" s="890"/>
      <c r="ACP9" s="890"/>
      <c r="ACQ9" s="890"/>
      <c r="ACR9" s="890"/>
      <c r="ACS9" s="890"/>
      <c r="ACT9" s="890"/>
      <c r="ACU9" s="890"/>
      <c r="ACV9" s="890"/>
      <c r="ACW9" s="890"/>
      <c r="ACX9" s="890"/>
      <c r="ACY9" s="890"/>
      <c r="ACZ9" s="890"/>
      <c r="ADA9" s="890"/>
      <c r="ADB9" s="890"/>
      <c r="ADC9" s="890"/>
      <c r="ADD9" s="890"/>
      <c r="ADE9" s="890"/>
      <c r="ADF9" s="890"/>
      <c r="ADG9" s="890"/>
      <c r="ADH9" s="890"/>
      <c r="ADI9" s="890"/>
      <c r="ADJ9" s="890"/>
      <c r="ADK9" s="890"/>
      <c r="ADL9" s="890"/>
      <c r="ADM9" s="890"/>
      <c r="ADN9" s="890"/>
      <c r="ADO9" s="890"/>
      <c r="ADP9" s="890"/>
      <c r="ADQ9" s="890"/>
      <c r="ADR9" s="890"/>
      <c r="ADS9" s="890"/>
      <c r="ADT9" s="890"/>
      <c r="ADU9" s="890"/>
      <c r="ADV9" s="890"/>
      <c r="ADW9" s="890"/>
      <c r="ADX9" s="890"/>
      <c r="ADY9" s="890"/>
      <c r="ADZ9" s="890"/>
      <c r="AEA9" s="890"/>
      <c r="AEB9" s="890"/>
      <c r="AEC9" s="890"/>
      <c r="AED9" s="890"/>
      <c r="AEE9" s="890"/>
      <c r="AEF9" s="890"/>
      <c r="AEG9" s="890"/>
      <c r="AEH9" s="890"/>
      <c r="AEI9" s="890"/>
      <c r="AEJ9" s="890"/>
      <c r="AEK9" s="890"/>
      <c r="AEL9" s="890"/>
      <c r="AEM9" s="890"/>
      <c r="AEN9" s="890"/>
      <c r="AEO9" s="890"/>
      <c r="AEP9" s="890"/>
      <c r="AEQ9" s="890"/>
      <c r="AER9" s="890"/>
      <c r="AES9" s="890"/>
      <c r="AET9" s="890"/>
      <c r="AEU9" s="890"/>
      <c r="AEV9" s="890"/>
      <c r="AEW9" s="890"/>
      <c r="AEX9" s="890"/>
      <c r="AEY9" s="890"/>
      <c r="AEZ9" s="890"/>
      <c r="AFA9" s="890"/>
      <c r="AFB9" s="890"/>
      <c r="AFC9" s="890"/>
      <c r="AFD9" s="890"/>
      <c r="AFE9" s="890"/>
      <c r="AFF9" s="890"/>
      <c r="AFG9" s="890"/>
      <c r="AFH9" s="890"/>
      <c r="AFI9" s="890"/>
      <c r="AFJ9" s="890"/>
      <c r="AFK9" s="890"/>
      <c r="AFL9" s="890"/>
      <c r="AFM9" s="890"/>
      <c r="AFN9" s="890"/>
      <c r="AFO9" s="890"/>
      <c r="AFP9" s="890"/>
      <c r="AFQ9" s="890"/>
      <c r="AFR9" s="890"/>
      <c r="AFS9" s="890"/>
      <c r="AFT9" s="890"/>
      <c r="AFU9" s="890"/>
      <c r="AFV9" s="890"/>
      <c r="AFW9" s="890"/>
      <c r="AFX9" s="890"/>
      <c r="AFY9" s="890"/>
      <c r="AFZ9" s="890"/>
      <c r="AGA9" s="890"/>
      <c r="AGB9" s="890"/>
      <c r="AGC9" s="890"/>
      <c r="AGD9" s="890"/>
      <c r="AGE9" s="890"/>
      <c r="AGF9" s="890"/>
      <c r="AGG9" s="890"/>
      <c r="AGH9" s="890"/>
      <c r="AGI9" s="890"/>
      <c r="AGJ9" s="890"/>
      <c r="AGK9" s="890"/>
      <c r="AGL9" s="890"/>
      <c r="AGM9" s="890"/>
      <c r="AGN9" s="890"/>
      <c r="AGO9" s="890"/>
      <c r="AGP9" s="890"/>
      <c r="AGQ9" s="890"/>
      <c r="AGR9" s="890"/>
      <c r="AGS9" s="890"/>
      <c r="AGT9" s="890"/>
      <c r="AGU9" s="890"/>
      <c r="AGV9" s="890"/>
      <c r="AGW9" s="890"/>
      <c r="AGX9" s="890"/>
      <c r="AGY9" s="890"/>
      <c r="AGZ9" s="890"/>
      <c r="AHA9" s="890"/>
      <c r="AHB9" s="890"/>
      <c r="AHC9" s="890"/>
      <c r="AHD9" s="890"/>
      <c r="AHE9" s="890"/>
      <c r="AHF9" s="890"/>
      <c r="AHG9" s="890"/>
      <c r="AHH9" s="890"/>
      <c r="AHI9" s="890"/>
      <c r="AHJ9" s="890"/>
      <c r="AHK9" s="890"/>
      <c r="AHL9" s="890"/>
      <c r="AHM9" s="890"/>
      <c r="AHN9" s="890"/>
      <c r="AHO9" s="890"/>
      <c r="AHP9" s="890"/>
      <c r="AHQ9" s="890"/>
      <c r="AHR9" s="890"/>
      <c r="AHS9" s="890"/>
      <c r="AHT9" s="890"/>
      <c r="AHU9" s="890"/>
      <c r="AHV9" s="890"/>
      <c r="AHW9" s="890"/>
      <c r="AHX9" s="890"/>
      <c r="AHY9" s="890"/>
      <c r="AHZ9" s="890"/>
      <c r="AIA9" s="890"/>
      <c r="AIB9" s="890"/>
      <c r="AIC9" s="890"/>
      <c r="AID9" s="890"/>
      <c r="AIE9" s="890"/>
      <c r="AIF9" s="890"/>
      <c r="AIG9" s="890"/>
      <c r="AIH9" s="890"/>
      <c r="AII9" s="890"/>
      <c r="AIJ9" s="890"/>
      <c r="AIK9" s="890"/>
      <c r="AIL9" s="890"/>
      <c r="AIM9" s="890"/>
      <c r="AIN9" s="890"/>
      <c r="AIO9" s="890"/>
      <c r="AIP9" s="890"/>
      <c r="AIQ9" s="890"/>
      <c r="AIR9" s="890"/>
      <c r="AIS9" s="890"/>
      <c r="AIT9" s="890"/>
      <c r="AIU9" s="890"/>
      <c r="AIV9" s="890"/>
      <c r="AIW9" s="890"/>
      <c r="AIX9" s="890"/>
      <c r="AIY9" s="890"/>
      <c r="AIZ9" s="890"/>
      <c r="AJA9" s="890"/>
      <c r="AJB9" s="890"/>
      <c r="AJC9" s="890"/>
      <c r="AJD9" s="890"/>
      <c r="AJE9" s="890"/>
      <c r="AJF9" s="890"/>
      <c r="AJG9" s="890"/>
      <c r="AJH9" s="890"/>
      <c r="AJI9" s="890"/>
      <c r="AJJ9" s="890"/>
      <c r="AJK9" s="890"/>
      <c r="AJL9" s="890"/>
      <c r="AJM9" s="890"/>
      <c r="AJN9" s="890"/>
      <c r="AJO9" s="890"/>
      <c r="AJP9" s="890"/>
      <c r="AJQ9" s="890"/>
      <c r="AJR9" s="890"/>
      <c r="AJS9" s="890"/>
      <c r="AJT9" s="890"/>
      <c r="AJU9" s="890"/>
      <c r="AJV9" s="890"/>
      <c r="AJW9" s="890"/>
      <c r="AJX9" s="890"/>
      <c r="AJY9" s="890"/>
      <c r="AJZ9" s="890"/>
      <c r="AKA9" s="890"/>
      <c r="AKB9" s="890"/>
      <c r="AKC9" s="890"/>
      <c r="AKD9" s="890"/>
      <c r="AKE9" s="890"/>
      <c r="AKF9" s="890"/>
      <c r="AKG9" s="890"/>
      <c r="AKH9" s="890"/>
      <c r="AKI9" s="890"/>
      <c r="AKJ9" s="890"/>
      <c r="AKK9" s="890"/>
      <c r="AKL9" s="890"/>
      <c r="AKM9" s="890"/>
      <c r="AKN9" s="890"/>
      <c r="AKO9" s="890"/>
      <c r="AKP9" s="890"/>
      <c r="AKQ9" s="890"/>
      <c r="AKR9" s="890"/>
      <c r="AKS9" s="890"/>
      <c r="AKT9" s="890"/>
      <c r="AKU9" s="890"/>
      <c r="AKV9" s="890"/>
      <c r="AKW9" s="890"/>
      <c r="AKX9" s="890"/>
      <c r="AKY9" s="890"/>
      <c r="AKZ9" s="890"/>
      <c r="ALA9" s="890"/>
      <c r="ALB9" s="890"/>
      <c r="ALC9" s="890"/>
      <c r="ALD9" s="890"/>
      <c r="ALE9" s="890"/>
      <c r="ALF9" s="890"/>
      <c r="ALG9" s="890"/>
      <c r="ALH9" s="890"/>
      <c r="ALI9" s="890"/>
      <c r="ALJ9" s="890"/>
      <c r="ALK9" s="890"/>
      <c r="ALL9" s="890"/>
      <c r="ALM9" s="890"/>
      <c r="ALN9" s="890"/>
      <c r="ALO9" s="890"/>
      <c r="ALP9" s="890"/>
      <c r="ALQ9" s="890"/>
      <c r="ALR9" s="890"/>
      <c r="ALS9" s="890"/>
      <c r="ALT9" s="890"/>
      <c r="ALU9" s="890"/>
      <c r="ALV9" s="890"/>
      <c r="ALW9" s="890"/>
      <c r="ALX9" s="890"/>
      <c r="ALY9" s="890"/>
      <c r="ALZ9" s="890"/>
      <c r="AMA9" s="890"/>
      <c r="AMB9" s="890"/>
      <c r="AMC9" s="890"/>
      <c r="AMD9" s="890"/>
      <c r="AME9" s="890"/>
      <c r="AMF9" s="890"/>
      <c r="AMG9" s="890"/>
      <c r="AMH9" s="890"/>
      <c r="AMI9" s="890"/>
      <c r="AMJ9" s="890"/>
      <c r="AMK9" s="890"/>
      <c r="AML9" s="890"/>
      <c r="AMM9" s="890"/>
      <c r="AMN9" s="890"/>
      <c r="AMO9" s="890"/>
      <c r="AMP9" s="890"/>
      <c r="AMQ9" s="890"/>
      <c r="AMR9" s="890"/>
      <c r="AMS9" s="890"/>
      <c r="AMT9" s="890"/>
      <c r="AMU9" s="890"/>
      <c r="AMV9" s="890"/>
      <c r="AMW9" s="890"/>
      <c r="AMX9" s="890"/>
      <c r="AMY9" s="890"/>
      <c r="AMZ9" s="890"/>
      <c r="ANA9" s="890"/>
      <c r="ANB9" s="890"/>
      <c r="ANC9" s="890"/>
      <c r="AND9" s="890"/>
      <c r="ANE9" s="890"/>
      <c r="ANF9" s="890"/>
      <c r="ANG9" s="890"/>
      <c r="ANH9" s="890"/>
      <c r="ANI9" s="890"/>
      <c r="ANJ9" s="890"/>
      <c r="ANK9" s="890"/>
      <c r="ANL9" s="890"/>
      <c r="ANM9" s="890"/>
      <c r="ANN9" s="890"/>
      <c r="ANO9" s="890"/>
      <c r="ANP9" s="890"/>
      <c r="ANQ9" s="890"/>
      <c r="ANR9" s="890"/>
      <c r="ANS9" s="890"/>
      <c r="ANT9" s="890"/>
      <c r="ANU9" s="890"/>
      <c r="ANV9" s="890"/>
      <c r="ANW9" s="890"/>
      <c r="ANX9" s="890"/>
      <c r="ANY9" s="890"/>
      <c r="ANZ9" s="890"/>
      <c r="AOA9" s="890"/>
      <c r="AOB9" s="890"/>
      <c r="AOC9" s="890"/>
      <c r="AOD9" s="890"/>
      <c r="AOE9" s="890"/>
      <c r="AOF9" s="890"/>
      <c r="AOG9" s="890"/>
      <c r="AOH9" s="890"/>
      <c r="AOI9" s="890"/>
      <c r="AOJ9" s="890"/>
      <c r="AOK9" s="890"/>
      <c r="AOL9" s="890"/>
      <c r="AOM9" s="890"/>
      <c r="AON9" s="890"/>
      <c r="AOO9" s="890"/>
      <c r="AOP9" s="890"/>
      <c r="AOQ9" s="890"/>
      <c r="AOR9" s="890"/>
      <c r="AOS9" s="890"/>
      <c r="AOT9" s="890"/>
      <c r="AOU9" s="890"/>
      <c r="AOV9" s="890"/>
      <c r="AOW9" s="890"/>
      <c r="AOX9" s="890"/>
      <c r="AOY9" s="890"/>
      <c r="AOZ9" s="890"/>
      <c r="APA9" s="890"/>
      <c r="APB9" s="890"/>
      <c r="APC9" s="890"/>
      <c r="APD9" s="890"/>
      <c r="APE9" s="890"/>
      <c r="APF9" s="890"/>
      <c r="APG9" s="890"/>
      <c r="APH9" s="890"/>
      <c r="API9" s="890"/>
      <c r="APJ9" s="890"/>
      <c r="APK9" s="890"/>
      <c r="APL9" s="890"/>
      <c r="APM9" s="890"/>
      <c r="APN9" s="890"/>
      <c r="APO9" s="890"/>
      <c r="APP9" s="890"/>
      <c r="APQ9" s="890"/>
      <c r="APR9" s="890"/>
      <c r="APS9" s="890"/>
      <c r="APT9" s="890"/>
      <c r="APU9" s="890"/>
      <c r="APV9" s="890"/>
      <c r="APW9" s="890"/>
      <c r="APX9" s="890"/>
      <c r="APY9" s="890"/>
      <c r="APZ9" s="890"/>
      <c r="AQA9" s="890"/>
      <c r="AQB9" s="890"/>
      <c r="AQC9" s="890"/>
      <c r="AQD9" s="890"/>
      <c r="AQE9" s="890"/>
      <c r="AQF9" s="890"/>
      <c r="AQG9" s="890"/>
      <c r="AQH9" s="890"/>
      <c r="AQI9" s="890"/>
      <c r="AQJ9" s="890"/>
      <c r="AQK9" s="890"/>
      <c r="AQL9" s="890"/>
      <c r="AQM9" s="890"/>
      <c r="AQN9" s="890"/>
      <c r="AQO9" s="890"/>
      <c r="AQP9" s="890"/>
      <c r="AQQ9" s="890"/>
      <c r="AQR9" s="890"/>
      <c r="AQS9" s="890"/>
      <c r="AQT9" s="890"/>
      <c r="AQU9" s="890"/>
      <c r="AQV9" s="890"/>
      <c r="AQW9" s="890"/>
      <c r="AQX9" s="890"/>
      <c r="AQY9" s="890"/>
      <c r="AQZ9" s="890"/>
      <c r="ARA9" s="890"/>
      <c r="ARB9" s="890"/>
      <c r="ARC9" s="890"/>
      <c r="ARD9" s="890"/>
      <c r="ARE9" s="890"/>
      <c r="ARF9" s="890"/>
      <c r="ARG9" s="890"/>
      <c r="ARH9" s="890"/>
      <c r="ARI9" s="890"/>
      <c r="ARJ9" s="890"/>
      <c r="ARK9" s="890"/>
      <c r="ARL9" s="890"/>
      <c r="ARM9" s="890"/>
      <c r="ARN9" s="890"/>
      <c r="ARO9" s="890"/>
      <c r="ARP9" s="890"/>
      <c r="ARQ9" s="890"/>
      <c r="ARR9" s="890"/>
      <c r="ARS9" s="890"/>
      <c r="ART9" s="890"/>
      <c r="ARU9" s="890"/>
      <c r="ARV9" s="890"/>
      <c r="ARW9" s="890"/>
      <c r="ARX9" s="890"/>
      <c r="ARY9" s="890"/>
      <c r="ARZ9" s="890"/>
      <c r="ASA9" s="890"/>
      <c r="ASB9" s="890"/>
      <c r="ASC9" s="890"/>
      <c r="ASD9" s="890"/>
      <c r="ASE9" s="890"/>
      <c r="ASF9" s="890"/>
      <c r="ASG9" s="890"/>
      <c r="ASH9" s="890"/>
      <c r="ASI9" s="890"/>
      <c r="ASJ9" s="890"/>
      <c r="ASK9" s="890"/>
      <c r="ASL9" s="890"/>
      <c r="ASM9" s="890"/>
      <c r="ASN9" s="890"/>
      <c r="ASO9" s="890"/>
      <c r="ASP9" s="890"/>
      <c r="ASQ9" s="890"/>
      <c r="ASR9" s="890"/>
      <c r="ASS9" s="890"/>
      <c r="AST9" s="890"/>
      <c r="ASU9" s="890"/>
      <c r="ASV9" s="890"/>
      <c r="ASW9" s="890"/>
      <c r="ASX9" s="890"/>
      <c r="ASY9" s="890"/>
      <c r="ASZ9" s="890"/>
      <c r="ATA9" s="890"/>
      <c r="ATB9" s="890"/>
      <c r="ATC9" s="890"/>
      <c r="ATD9" s="890"/>
      <c r="ATE9" s="890"/>
      <c r="ATF9" s="890"/>
      <c r="ATG9" s="890"/>
      <c r="ATH9" s="890"/>
      <c r="ATI9" s="890"/>
      <c r="ATJ9" s="890"/>
      <c r="ATK9" s="890"/>
      <c r="ATL9" s="890"/>
      <c r="ATM9" s="890"/>
      <c r="ATN9" s="890"/>
      <c r="ATO9" s="890"/>
      <c r="ATP9" s="890"/>
      <c r="ATQ9" s="890"/>
      <c r="ATR9" s="890"/>
      <c r="ATS9" s="890"/>
      <c r="ATT9" s="890"/>
      <c r="ATU9" s="890"/>
      <c r="ATV9" s="890"/>
      <c r="ATW9" s="890"/>
      <c r="ATX9" s="890"/>
      <c r="ATY9" s="890"/>
      <c r="ATZ9" s="890"/>
      <c r="AUA9" s="890"/>
      <c r="AUB9" s="890"/>
      <c r="AUC9" s="890"/>
      <c r="AUD9" s="890"/>
      <c r="AUE9" s="890"/>
      <c r="AUF9" s="890"/>
      <c r="AUG9" s="890"/>
      <c r="AUH9" s="890"/>
      <c r="AUI9" s="890"/>
      <c r="AUJ9" s="890"/>
      <c r="AUK9" s="890"/>
      <c r="AUL9" s="890"/>
      <c r="AUM9" s="890"/>
      <c r="AUN9" s="890"/>
      <c r="AUO9" s="890"/>
      <c r="AUP9" s="890"/>
      <c r="AUQ9" s="890"/>
      <c r="AUR9" s="890"/>
      <c r="AUS9" s="890"/>
      <c r="AUT9" s="890"/>
      <c r="AUU9" s="890"/>
      <c r="AUV9" s="890"/>
      <c r="AUW9" s="890"/>
      <c r="AUX9" s="890"/>
      <c r="AUY9" s="890"/>
      <c r="AUZ9" s="890"/>
      <c r="AVA9" s="890"/>
      <c r="AVB9" s="890"/>
      <c r="AVC9" s="890"/>
      <c r="AVD9" s="890"/>
      <c r="AVE9" s="890"/>
      <c r="AVF9" s="890"/>
      <c r="AVG9" s="890"/>
      <c r="AVH9" s="890"/>
      <c r="AVI9" s="890"/>
      <c r="AVJ9" s="890"/>
      <c r="AVK9" s="890"/>
      <c r="AVL9" s="890"/>
      <c r="AVM9" s="890"/>
      <c r="AVN9" s="890"/>
      <c r="AVO9" s="890"/>
      <c r="AVP9" s="890"/>
      <c r="AVQ9" s="890"/>
      <c r="AVR9" s="890"/>
      <c r="AVS9" s="890"/>
      <c r="AVT9" s="890"/>
      <c r="AVU9" s="890"/>
      <c r="AVV9" s="890"/>
      <c r="AVW9" s="890"/>
      <c r="AVX9" s="890"/>
      <c r="AVY9" s="890"/>
      <c r="AVZ9" s="890"/>
      <c r="AWA9" s="890"/>
      <c r="AWB9" s="890"/>
      <c r="AWC9" s="890"/>
      <c r="AWD9" s="890"/>
      <c r="AWE9" s="890"/>
      <c r="AWF9" s="890"/>
      <c r="AWG9" s="890"/>
      <c r="AWH9" s="890"/>
      <c r="AWI9" s="890"/>
      <c r="AWJ9" s="890"/>
      <c r="AWK9" s="890"/>
      <c r="AWL9" s="890"/>
      <c r="AWM9" s="890"/>
      <c r="AWN9" s="890"/>
      <c r="AWO9" s="890"/>
      <c r="AWP9" s="890"/>
      <c r="AWQ9" s="890"/>
      <c r="AWR9" s="890"/>
      <c r="AWS9" s="890"/>
      <c r="AWT9" s="890"/>
      <c r="AWU9" s="890"/>
      <c r="AWV9" s="890"/>
      <c r="AWW9" s="890"/>
      <c r="AWX9" s="890"/>
      <c r="AWY9" s="890"/>
      <c r="AWZ9" s="890"/>
      <c r="AXA9" s="890"/>
      <c r="AXB9" s="890"/>
      <c r="AXC9" s="890"/>
      <c r="AXD9" s="890"/>
      <c r="AXE9" s="890"/>
      <c r="AXF9" s="890"/>
      <c r="AXG9" s="890"/>
      <c r="AXH9" s="890"/>
      <c r="AXI9" s="890"/>
      <c r="AXJ9" s="890"/>
      <c r="AXK9" s="890"/>
      <c r="AXL9" s="890"/>
      <c r="AXM9" s="890"/>
      <c r="AXN9" s="890"/>
      <c r="AXO9" s="890"/>
      <c r="AXP9" s="890"/>
      <c r="AXQ9" s="890"/>
      <c r="AXR9" s="890"/>
      <c r="AXS9" s="890"/>
      <c r="AXT9" s="890"/>
      <c r="AXU9" s="890"/>
      <c r="AXV9" s="890"/>
      <c r="AXW9" s="890"/>
      <c r="AXX9" s="890"/>
      <c r="AXY9" s="890"/>
      <c r="AXZ9" s="890"/>
      <c r="AYA9" s="890"/>
      <c r="AYB9" s="890"/>
      <c r="AYC9" s="890"/>
      <c r="AYD9" s="890"/>
      <c r="AYE9" s="890"/>
      <c r="AYF9" s="890"/>
      <c r="AYG9" s="890"/>
      <c r="AYH9" s="890"/>
      <c r="AYI9" s="890"/>
      <c r="AYJ9" s="890"/>
      <c r="AYK9" s="890"/>
      <c r="AYL9" s="890"/>
      <c r="AYM9" s="890"/>
      <c r="AYN9" s="890"/>
      <c r="AYO9" s="890"/>
      <c r="AYP9" s="890"/>
      <c r="AYQ9" s="890"/>
      <c r="AYR9" s="890"/>
      <c r="AYS9" s="890"/>
      <c r="AYT9" s="890"/>
      <c r="AYU9" s="890"/>
      <c r="AYV9" s="890"/>
      <c r="AYW9" s="890"/>
      <c r="AYX9" s="890"/>
      <c r="AYY9" s="890"/>
      <c r="AYZ9" s="890"/>
      <c r="AZA9" s="890"/>
      <c r="AZB9" s="890"/>
      <c r="AZC9" s="890"/>
      <c r="AZD9" s="890"/>
      <c r="AZE9" s="890"/>
      <c r="AZF9" s="890"/>
      <c r="AZG9" s="890"/>
      <c r="AZH9" s="890"/>
      <c r="AZI9" s="890"/>
      <c r="AZJ9" s="890"/>
      <c r="AZK9" s="890"/>
      <c r="AZL9" s="890"/>
      <c r="AZM9" s="890"/>
      <c r="AZN9" s="890"/>
      <c r="AZO9" s="890"/>
      <c r="AZP9" s="890"/>
      <c r="AZQ9" s="890"/>
      <c r="AZR9" s="890"/>
      <c r="AZS9" s="890"/>
      <c r="AZT9" s="890"/>
      <c r="AZU9" s="890"/>
      <c r="AZV9" s="890"/>
      <c r="AZW9" s="890"/>
      <c r="AZX9" s="890"/>
      <c r="AZY9" s="890"/>
      <c r="AZZ9" s="890"/>
      <c r="BAA9" s="890"/>
      <c r="BAB9" s="890"/>
      <c r="BAC9" s="890"/>
      <c r="BAD9" s="890"/>
      <c r="BAE9" s="890"/>
      <c r="BAF9" s="890"/>
      <c r="BAG9" s="890"/>
      <c r="BAH9" s="890"/>
      <c r="BAI9" s="890"/>
      <c r="BAJ9" s="890"/>
      <c r="BAK9" s="890"/>
      <c r="BAL9" s="890"/>
      <c r="BAM9" s="890"/>
      <c r="BAN9" s="890"/>
      <c r="BAO9" s="890"/>
      <c r="BAP9" s="890"/>
      <c r="BAQ9" s="890"/>
      <c r="BAR9" s="890"/>
      <c r="BAS9" s="890"/>
      <c r="BAT9" s="890"/>
      <c r="BAU9" s="890"/>
      <c r="BAV9" s="890"/>
      <c r="BAW9" s="890"/>
      <c r="BAX9" s="890"/>
      <c r="BAY9" s="890"/>
      <c r="BAZ9" s="890"/>
      <c r="BBA9" s="890"/>
      <c r="BBB9" s="890"/>
      <c r="BBC9" s="890"/>
      <c r="BBD9" s="890"/>
      <c r="BBE9" s="890"/>
      <c r="BBF9" s="890"/>
      <c r="BBG9" s="890"/>
      <c r="BBH9" s="890"/>
      <c r="BBI9" s="890"/>
      <c r="BBJ9" s="890"/>
      <c r="BBK9" s="890"/>
      <c r="BBL9" s="890"/>
      <c r="BBM9" s="890"/>
      <c r="BBN9" s="890"/>
      <c r="BBO9" s="890"/>
      <c r="BBP9" s="890"/>
      <c r="BBQ9" s="890"/>
      <c r="BBR9" s="890"/>
      <c r="BBS9" s="890"/>
      <c r="BBT9" s="890"/>
      <c r="BBU9" s="890"/>
      <c r="BBV9" s="890"/>
      <c r="BBW9" s="890"/>
      <c r="BBX9" s="890"/>
      <c r="BBY9" s="890"/>
      <c r="BBZ9" s="890"/>
      <c r="BCA9" s="890"/>
      <c r="BCB9" s="890"/>
      <c r="BCC9" s="890"/>
      <c r="BCD9" s="890"/>
      <c r="BCE9" s="890"/>
      <c r="BCF9" s="890"/>
      <c r="BCG9" s="890"/>
      <c r="BCH9" s="890"/>
      <c r="BCI9" s="890"/>
      <c r="BCJ9" s="890"/>
      <c r="BCK9" s="890"/>
      <c r="BCL9" s="890"/>
      <c r="BCM9" s="890"/>
      <c r="BCN9" s="890"/>
      <c r="BCO9" s="890"/>
      <c r="BCP9" s="890"/>
      <c r="BCQ9" s="890"/>
      <c r="BCR9" s="890"/>
      <c r="BCS9" s="890"/>
      <c r="BCT9" s="890"/>
      <c r="BCU9" s="890"/>
      <c r="BCV9" s="890"/>
      <c r="BCW9" s="890"/>
      <c r="BCX9" s="890"/>
      <c r="BCY9" s="890"/>
      <c r="BCZ9" s="890"/>
      <c r="BDA9" s="890"/>
      <c r="BDB9" s="890"/>
      <c r="BDC9" s="890"/>
      <c r="BDD9" s="890"/>
      <c r="BDE9" s="890"/>
      <c r="BDF9" s="890"/>
      <c r="BDG9" s="890"/>
      <c r="BDH9" s="890"/>
      <c r="BDI9" s="890"/>
      <c r="BDJ9" s="890"/>
      <c r="BDK9" s="890"/>
      <c r="BDL9" s="890"/>
      <c r="BDM9" s="890"/>
      <c r="BDN9" s="890"/>
      <c r="BDO9" s="890"/>
      <c r="BDP9" s="890"/>
      <c r="BDQ9" s="890"/>
      <c r="BDR9" s="890"/>
      <c r="BDS9" s="890"/>
      <c r="BDT9" s="890"/>
      <c r="BDU9" s="890"/>
      <c r="BDV9" s="890"/>
      <c r="BDW9" s="890"/>
      <c r="BDX9" s="890"/>
      <c r="BDY9" s="890"/>
      <c r="BDZ9" s="890"/>
      <c r="BEA9" s="890"/>
      <c r="BEB9" s="890"/>
      <c r="BEC9" s="890"/>
      <c r="BED9" s="890"/>
      <c r="BEE9" s="890"/>
      <c r="BEF9" s="890"/>
      <c r="BEG9" s="890"/>
      <c r="BEH9" s="890"/>
      <c r="BEI9" s="890"/>
      <c r="BEJ9" s="890"/>
      <c r="BEK9" s="890"/>
      <c r="BEL9" s="890"/>
      <c r="BEM9" s="890"/>
      <c r="BEN9" s="890"/>
      <c r="BEO9" s="890"/>
      <c r="BEP9" s="890"/>
      <c r="BEQ9" s="890"/>
      <c r="BER9" s="890"/>
      <c r="BES9" s="890"/>
      <c r="BET9" s="890"/>
      <c r="BEU9" s="890"/>
      <c r="BEV9" s="890"/>
      <c r="BEW9" s="890"/>
      <c r="BEX9" s="890"/>
      <c r="BEY9" s="890"/>
      <c r="BEZ9" s="890"/>
      <c r="BFA9" s="890"/>
      <c r="BFB9" s="890"/>
      <c r="BFC9" s="890"/>
      <c r="BFD9" s="890"/>
      <c r="BFE9" s="890"/>
      <c r="BFF9" s="890"/>
      <c r="BFG9" s="890"/>
      <c r="BFH9" s="890"/>
      <c r="BFI9" s="890"/>
      <c r="BFJ9" s="890"/>
      <c r="BFK9" s="890"/>
      <c r="BFL9" s="890"/>
      <c r="BFM9" s="890"/>
      <c r="BFN9" s="890"/>
      <c r="BFO9" s="890"/>
      <c r="BFP9" s="890"/>
      <c r="BFQ9" s="890"/>
      <c r="BFR9" s="890"/>
      <c r="BFS9" s="890"/>
      <c r="BFT9" s="890"/>
      <c r="BFU9" s="890"/>
      <c r="BFV9" s="890"/>
      <c r="BFW9" s="890"/>
      <c r="BFX9" s="890"/>
      <c r="BFY9" s="890"/>
      <c r="BFZ9" s="890"/>
      <c r="BGA9" s="890"/>
      <c r="BGB9" s="890"/>
      <c r="BGC9" s="890"/>
      <c r="BGD9" s="890"/>
      <c r="BGE9" s="890"/>
      <c r="BGF9" s="890"/>
      <c r="BGG9" s="890"/>
      <c r="BGH9" s="890"/>
      <c r="BGI9" s="890"/>
      <c r="BGJ9" s="890"/>
      <c r="BGK9" s="890"/>
      <c r="BGL9" s="890"/>
      <c r="BGM9" s="890"/>
      <c r="BGN9" s="890"/>
      <c r="BGO9" s="890"/>
      <c r="BGP9" s="890"/>
      <c r="BGQ9" s="890"/>
      <c r="BGR9" s="890"/>
      <c r="BGS9" s="890"/>
      <c r="BGT9" s="890"/>
      <c r="BGU9" s="890"/>
      <c r="BGV9" s="890"/>
      <c r="BGW9" s="890"/>
      <c r="BGX9" s="890"/>
      <c r="BGY9" s="890"/>
      <c r="BGZ9" s="890"/>
      <c r="BHA9" s="890"/>
      <c r="BHB9" s="890"/>
      <c r="BHC9" s="890"/>
      <c r="BHD9" s="890"/>
      <c r="BHE9" s="890"/>
      <c r="BHF9" s="890"/>
      <c r="BHG9" s="890"/>
      <c r="BHH9" s="890"/>
      <c r="BHI9" s="890"/>
      <c r="BHJ9" s="890"/>
      <c r="BHK9" s="890"/>
      <c r="BHL9" s="890"/>
      <c r="BHM9" s="890"/>
      <c r="BHN9" s="890"/>
      <c r="BHO9" s="890"/>
      <c r="BHP9" s="890"/>
      <c r="BHQ9" s="890"/>
      <c r="BHR9" s="890"/>
      <c r="BHS9" s="890"/>
      <c r="BHT9" s="890"/>
      <c r="BHU9" s="890"/>
      <c r="BHV9" s="890"/>
      <c r="BHW9" s="890"/>
      <c r="BHX9" s="890"/>
      <c r="BHY9" s="890"/>
      <c r="BHZ9" s="890"/>
      <c r="BIA9" s="890"/>
      <c r="BIB9" s="890"/>
      <c r="BIC9" s="890"/>
      <c r="BID9" s="890"/>
      <c r="BIE9" s="890"/>
      <c r="BIF9" s="890"/>
      <c r="BIG9" s="890"/>
      <c r="BIH9" s="890"/>
      <c r="BII9" s="890"/>
      <c r="BIJ9" s="890"/>
      <c r="BIK9" s="890"/>
      <c r="BIL9" s="890"/>
      <c r="BIM9" s="890"/>
      <c r="BIN9" s="890"/>
      <c r="BIO9" s="890"/>
      <c r="BIP9" s="890"/>
      <c r="BIQ9" s="890"/>
      <c r="BIR9" s="890"/>
      <c r="BIS9" s="890"/>
      <c r="BIT9" s="890"/>
      <c r="BIU9" s="890"/>
      <c r="BIV9" s="890"/>
      <c r="BIW9" s="890"/>
      <c r="BIX9" s="890"/>
      <c r="BIY9" s="890"/>
      <c r="BIZ9" s="890"/>
      <c r="BJA9" s="890"/>
      <c r="BJB9" s="890"/>
      <c r="BJC9" s="890"/>
      <c r="BJD9" s="890"/>
      <c r="BJE9" s="890"/>
      <c r="BJF9" s="890"/>
      <c r="BJG9" s="890"/>
      <c r="BJH9" s="890"/>
      <c r="BJI9" s="890"/>
      <c r="BJJ9" s="890"/>
      <c r="BJK9" s="890"/>
      <c r="BJL9" s="890"/>
      <c r="BJM9" s="890"/>
      <c r="BJN9" s="890"/>
      <c r="BJO9" s="890"/>
      <c r="BJP9" s="890"/>
      <c r="BJQ9" s="890"/>
      <c r="BJR9" s="890"/>
      <c r="BJS9" s="890"/>
      <c r="BJT9" s="890"/>
      <c r="BJU9" s="890"/>
      <c r="BJV9" s="890"/>
      <c r="BJW9" s="890"/>
      <c r="BJX9" s="890"/>
      <c r="BJY9" s="890"/>
      <c r="BJZ9" s="890"/>
      <c r="BKA9" s="890"/>
      <c r="BKB9" s="890"/>
      <c r="BKC9" s="890"/>
      <c r="BKD9" s="890"/>
      <c r="BKE9" s="890"/>
      <c r="BKF9" s="890"/>
      <c r="BKG9" s="890"/>
      <c r="BKH9" s="890"/>
      <c r="BKI9" s="890"/>
      <c r="BKJ9" s="890"/>
      <c r="BKK9" s="890"/>
      <c r="BKL9" s="890"/>
      <c r="BKM9" s="890"/>
      <c r="BKN9" s="890"/>
      <c r="BKO9" s="890"/>
      <c r="BKP9" s="890"/>
      <c r="BKQ9" s="890"/>
      <c r="BKR9" s="890"/>
      <c r="BKS9" s="890"/>
      <c r="BKT9" s="890"/>
      <c r="BKU9" s="890"/>
      <c r="BKV9" s="890"/>
      <c r="BKW9" s="890"/>
      <c r="BKX9" s="890"/>
      <c r="BKY9" s="890"/>
      <c r="BKZ9" s="890"/>
      <c r="BLA9" s="890"/>
      <c r="BLB9" s="890"/>
      <c r="BLC9" s="890"/>
      <c r="BLD9" s="890"/>
      <c r="BLE9" s="890"/>
      <c r="BLF9" s="890"/>
      <c r="BLG9" s="890"/>
      <c r="BLH9" s="890"/>
      <c r="BLI9" s="890"/>
      <c r="BLJ9" s="890"/>
      <c r="BLK9" s="890"/>
      <c r="BLL9" s="890"/>
      <c r="BLM9" s="890"/>
      <c r="BLN9" s="890"/>
      <c r="BLO9" s="890"/>
      <c r="BLP9" s="890"/>
      <c r="BLQ9" s="890"/>
      <c r="BLR9" s="890"/>
      <c r="BLS9" s="890"/>
      <c r="BLT9" s="890"/>
      <c r="BLU9" s="890"/>
      <c r="BLV9" s="890"/>
      <c r="BLW9" s="890"/>
      <c r="BLX9" s="890"/>
      <c r="BLY9" s="890"/>
      <c r="BLZ9" s="890"/>
      <c r="BMA9" s="890"/>
      <c r="BMB9" s="890"/>
      <c r="BMC9" s="890"/>
      <c r="BMD9" s="890"/>
      <c r="BME9" s="890"/>
      <c r="BMF9" s="890"/>
      <c r="BMG9" s="890"/>
      <c r="BMH9" s="890"/>
      <c r="BMI9" s="890"/>
      <c r="BMJ9" s="890"/>
      <c r="BMK9" s="890"/>
      <c r="BML9" s="890"/>
      <c r="BMM9" s="890"/>
      <c r="BMN9" s="890"/>
      <c r="BMO9" s="890"/>
      <c r="BMP9" s="890"/>
      <c r="BMQ9" s="890"/>
      <c r="BMR9" s="890"/>
      <c r="BMS9" s="890"/>
      <c r="BMT9" s="890"/>
      <c r="BMU9" s="890"/>
      <c r="BMV9" s="890"/>
      <c r="BMW9" s="890"/>
      <c r="BMX9" s="890"/>
      <c r="BMY9" s="890"/>
      <c r="BMZ9" s="890"/>
      <c r="BNA9" s="890"/>
      <c r="BNB9" s="890"/>
      <c r="BNC9" s="890"/>
      <c r="BND9" s="890"/>
      <c r="BNE9" s="890"/>
      <c r="BNF9" s="890"/>
      <c r="BNG9" s="890"/>
      <c r="BNH9" s="890"/>
      <c r="BNI9" s="890"/>
      <c r="BNJ9" s="890"/>
      <c r="BNK9" s="890"/>
      <c r="BNL9" s="890"/>
      <c r="BNM9" s="890"/>
      <c r="BNN9" s="890"/>
      <c r="BNO9" s="890"/>
      <c r="BNP9" s="890"/>
      <c r="BNQ9" s="890"/>
      <c r="BNR9" s="890"/>
      <c r="BNS9" s="890"/>
      <c r="BNT9" s="890"/>
      <c r="BNU9" s="890"/>
      <c r="BNV9" s="890"/>
      <c r="BNW9" s="890"/>
      <c r="BNX9" s="890"/>
      <c r="BNY9" s="890"/>
      <c r="BNZ9" s="890"/>
      <c r="BOA9" s="890"/>
      <c r="BOB9" s="890"/>
      <c r="BOC9" s="890"/>
      <c r="BOD9" s="890"/>
      <c r="BOE9" s="890"/>
      <c r="BOF9" s="890"/>
      <c r="BOG9" s="890"/>
      <c r="BOH9" s="890"/>
      <c r="BOI9" s="890"/>
      <c r="BOJ9" s="890"/>
      <c r="BOK9" s="890"/>
      <c r="BOL9" s="890"/>
      <c r="BOM9" s="890"/>
      <c r="BON9" s="890"/>
      <c r="BOO9" s="890"/>
      <c r="BOP9" s="890"/>
      <c r="BOQ9" s="890"/>
      <c r="BOR9" s="890"/>
      <c r="BOS9" s="890"/>
      <c r="BOT9" s="890"/>
      <c r="BOU9" s="890"/>
      <c r="BOV9" s="890"/>
      <c r="BOW9" s="890"/>
      <c r="BOX9" s="890"/>
      <c r="BOY9" s="890"/>
      <c r="BOZ9" s="890"/>
      <c r="BPA9" s="890"/>
      <c r="BPB9" s="890"/>
      <c r="BPC9" s="890"/>
      <c r="BPD9" s="890"/>
      <c r="BPE9" s="890"/>
      <c r="BPF9" s="890"/>
      <c r="BPG9" s="890"/>
      <c r="BPH9" s="890"/>
      <c r="BPI9" s="890"/>
      <c r="BPJ9" s="890"/>
      <c r="BPK9" s="890"/>
      <c r="BPL9" s="890"/>
      <c r="BPM9" s="890"/>
      <c r="BPN9" s="890"/>
      <c r="BPO9" s="890"/>
      <c r="BPP9" s="890"/>
      <c r="BPQ9" s="890"/>
      <c r="BPR9" s="890"/>
      <c r="BPS9" s="890"/>
      <c r="BPT9" s="890"/>
      <c r="BPU9" s="890"/>
      <c r="BPV9" s="890"/>
      <c r="BPW9" s="890"/>
      <c r="BPX9" s="890"/>
      <c r="BPY9" s="890"/>
      <c r="BPZ9" s="890"/>
      <c r="BQA9" s="890"/>
      <c r="BQB9" s="890"/>
      <c r="BQC9" s="890"/>
      <c r="BQD9" s="890"/>
      <c r="BQE9" s="890"/>
      <c r="BQF9" s="890"/>
      <c r="BQG9" s="890"/>
      <c r="BQH9" s="890"/>
      <c r="BQI9" s="890"/>
      <c r="BQJ9" s="890"/>
      <c r="BQK9" s="890"/>
      <c r="BQL9" s="890"/>
      <c r="BQM9" s="890"/>
      <c r="BQN9" s="890"/>
      <c r="BQO9" s="890"/>
      <c r="BQP9" s="890"/>
      <c r="BQQ9" s="890"/>
      <c r="BQR9" s="890"/>
      <c r="BQS9" s="890"/>
      <c r="BQT9" s="890"/>
      <c r="BQU9" s="890"/>
      <c r="BQV9" s="890"/>
      <c r="BQW9" s="890"/>
      <c r="BQX9" s="890"/>
      <c r="BQY9" s="890"/>
      <c r="BQZ9" s="890"/>
      <c r="BRA9" s="890"/>
      <c r="BRB9" s="890"/>
      <c r="BRC9" s="890"/>
      <c r="BRD9" s="890"/>
      <c r="BRE9" s="890"/>
      <c r="BRF9" s="890"/>
      <c r="BRG9" s="890"/>
      <c r="BRH9" s="890"/>
      <c r="BRI9" s="890"/>
      <c r="BRJ9" s="890"/>
      <c r="BRK9" s="890"/>
      <c r="BRL9" s="890"/>
      <c r="BRM9" s="890"/>
      <c r="BRN9" s="890"/>
      <c r="BRO9" s="890"/>
      <c r="BRP9" s="890"/>
      <c r="BRQ9" s="890"/>
      <c r="BRR9" s="890"/>
      <c r="BRS9" s="890"/>
      <c r="BRT9" s="890"/>
      <c r="BRU9" s="890"/>
      <c r="BRV9" s="890"/>
      <c r="BRW9" s="890"/>
      <c r="BRX9" s="890"/>
      <c r="BRY9" s="890"/>
      <c r="BRZ9" s="890"/>
      <c r="BSA9" s="890"/>
      <c r="BSB9" s="890"/>
      <c r="BSC9" s="890"/>
      <c r="BSD9" s="890"/>
      <c r="BSE9" s="890"/>
      <c r="BSF9" s="890"/>
      <c r="BSG9" s="890"/>
      <c r="BSH9" s="890"/>
      <c r="BSI9" s="890"/>
      <c r="BSJ9" s="890"/>
      <c r="BSK9" s="890"/>
      <c r="BSL9" s="890"/>
      <c r="BSM9" s="890"/>
      <c r="BSN9" s="890"/>
      <c r="BSO9" s="890"/>
      <c r="BSP9" s="890"/>
      <c r="BSQ9" s="890"/>
      <c r="BSR9" s="890"/>
      <c r="BSS9" s="890"/>
      <c r="BST9" s="890"/>
      <c r="BSU9" s="890"/>
      <c r="BSV9" s="890"/>
      <c r="BSW9" s="890"/>
      <c r="BSX9" s="890"/>
      <c r="BSY9" s="890"/>
      <c r="BSZ9" s="890"/>
      <c r="BTA9" s="890"/>
      <c r="BTB9" s="890"/>
      <c r="BTC9" s="890"/>
      <c r="BTD9" s="890"/>
      <c r="BTE9" s="890"/>
      <c r="BTF9" s="890"/>
      <c r="BTG9" s="890"/>
      <c r="BTH9" s="890"/>
      <c r="BTI9" s="890"/>
      <c r="BTJ9" s="890"/>
      <c r="BTK9" s="890"/>
      <c r="BTL9" s="890"/>
      <c r="BTM9" s="890"/>
      <c r="BTN9" s="890"/>
      <c r="BTO9" s="890"/>
      <c r="BTP9" s="890"/>
      <c r="BTQ9" s="890"/>
      <c r="BTR9" s="890"/>
      <c r="BTS9" s="890"/>
      <c r="BTT9" s="890"/>
      <c r="BTU9" s="890"/>
      <c r="BTV9" s="890"/>
      <c r="BTW9" s="890"/>
      <c r="BTX9" s="890"/>
      <c r="BTY9" s="890"/>
      <c r="BTZ9" s="890"/>
      <c r="BUA9" s="890"/>
      <c r="BUB9" s="890"/>
      <c r="BUC9" s="890"/>
      <c r="BUD9" s="890"/>
      <c r="BUE9" s="890"/>
      <c r="BUF9" s="890"/>
      <c r="BUG9" s="890"/>
      <c r="BUH9" s="890"/>
      <c r="BUI9" s="890"/>
      <c r="BUJ9" s="890"/>
      <c r="BUK9" s="890"/>
      <c r="BUL9" s="890"/>
      <c r="BUM9" s="890"/>
      <c r="BUN9" s="890"/>
      <c r="BUO9" s="890"/>
      <c r="BUP9" s="890"/>
      <c r="BUQ9" s="890"/>
      <c r="BUR9" s="890"/>
      <c r="BUS9" s="890"/>
      <c r="BUT9" s="890"/>
      <c r="BUU9" s="890"/>
      <c r="BUV9" s="890"/>
      <c r="BUW9" s="890"/>
      <c r="BUX9" s="890"/>
      <c r="BUY9" s="890"/>
      <c r="BUZ9" s="890"/>
      <c r="BVA9" s="890"/>
      <c r="BVB9" s="890"/>
      <c r="BVC9" s="890"/>
      <c r="BVD9" s="890"/>
      <c r="BVE9" s="890"/>
      <c r="BVF9" s="890"/>
      <c r="BVG9" s="890"/>
      <c r="BVH9" s="890"/>
      <c r="BVI9" s="890"/>
      <c r="BVJ9" s="890"/>
      <c r="BVK9" s="890"/>
      <c r="BVL9" s="890"/>
      <c r="BVM9" s="890"/>
      <c r="BVN9" s="890"/>
      <c r="BVO9" s="890"/>
      <c r="BVP9" s="890"/>
      <c r="BVQ9" s="890"/>
      <c r="BVR9" s="890"/>
      <c r="BVS9" s="890"/>
      <c r="BVT9" s="890"/>
      <c r="BVU9" s="890"/>
      <c r="BVV9" s="890"/>
      <c r="BVW9" s="890"/>
      <c r="BVX9" s="890"/>
      <c r="BVY9" s="890"/>
      <c r="BVZ9" s="890"/>
      <c r="BWA9" s="890"/>
      <c r="BWB9" s="890"/>
      <c r="BWC9" s="890"/>
      <c r="BWD9" s="890"/>
      <c r="BWE9" s="890"/>
      <c r="BWF9" s="890"/>
      <c r="BWG9" s="890"/>
      <c r="BWH9" s="890"/>
      <c r="BWI9" s="890"/>
      <c r="BWJ9" s="890"/>
      <c r="BWK9" s="890"/>
      <c r="BWL9" s="890"/>
      <c r="BWM9" s="890"/>
      <c r="BWN9" s="890"/>
      <c r="BWO9" s="890"/>
      <c r="BWP9" s="890"/>
      <c r="BWQ9" s="890"/>
      <c r="BWR9" s="890"/>
      <c r="BWS9" s="890"/>
      <c r="BWT9" s="890"/>
      <c r="BWU9" s="890"/>
      <c r="BWV9" s="890"/>
      <c r="BWW9" s="890"/>
      <c r="BWX9" s="890"/>
      <c r="BWY9" s="890"/>
      <c r="BWZ9" s="890"/>
      <c r="BXA9" s="890"/>
      <c r="BXB9" s="890"/>
      <c r="BXC9" s="890"/>
      <c r="BXD9" s="890"/>
      <c r="BXE9" s="890"/>
      <c r="BXF9" s="890"/>
      <c r="BXG9" s="890"/>
      <c r="BXH9" s="890"/>
      <c r="BXI9" s="890"/>
      <c r="BXJ9" s="890"/>
      <c r="BXK9" s="890"/>
      <c r="BXL9" s="890"/>
      <c r="BXM9" s="890"/>
      <c r="BXN9" s="890"/>
      <c r="BXO9" s="890"/>
      <c r="BXP9" s="890"/>
      <c r="BXQ9" s="890"/>
      <c r="BXR9" s="890"/>
      <c r="BXS9" s="890"/>
      <c r="BXT9" s="890"/>
      <c r="BXU9" s="890"/>
      <c r="BXV9" s="890"/>
      <c r="BXW9" s="890"/>
      <c r="BXX9" s="890"/>
      <c r="BXY9" s="890"/>
      <c r="BXZ9" s="890"/>
      <c r="BYA9" s="890"/>
      <c r="BYB9" s="890"/>
      <c r="BYC9" s="890"/>
      <c r="BYD9" s="890"/>
      <c r="BYE9" s="890"/>
      <c r="BYF9" s="890"/>
      <c r="BYG9" s="890"/>
      <c r="BYH9" s="890"/>
      <c r="BYI9" s="890"/>
      <c r="BYJ9" s="890"/>
      <c r="BYK9" s="890"/>
      <c r="BYL9" s="890"/>
      <c r="BYM9" s="890"/>
      <c r="BYN9" s="890"/>
      <c r="BYO9" s="890"/>
      <c r="BYP9" s="890"/>
      <c r="BYQ9" s="890"/>
      <c r="BYR9" s="890"/>
      <c r="BYS9" s="890"/>
      <c r="BYT9" s="890"/>
      <c r="BYU9" s="890"/>
      <c r="BYV9" s="890"/>
      <c r="BYW9" s="890"/>
      <c r="BYX9" s="890"/>
      <c r="BYY9" s="890"/>
      <c r="BYZ9" s="890"/>
      <c r="BZA9" s="890"/>
      <c r="BZB9" s="890"/>
      <c r="BZC9" s="890"/>
      <c r="BZD9" s="890"/>
      <c r="BZE9" s="890"/>
      <c r="BZF9" s="890"/>
      <c r="BZG9" s="890"/>
      <c r="BZH9" s="890"/>
      <c r="BZI9" s="890"/>
      <c r="BZJ9" s="890"/>
      <c r="BZK9" s="890"/>
      <c r="BZL9" s="890"/>
      <c r="BZM9" s="890"/>
      <c r="BZN9" s="890"/>
      <c r="BZO9" s="890"/>
      <c r="BZP9" s="890"/>
      <c r="BZQ9" s="890"/>
      <c r="BZR9" s="890"/>
      <c r="BZS9" s="890"/>
      <c r="BZT9" s="890"/>
      <c r="BZU9" s="890"/>
      <c r="BZV9" s="890"/>
      <c r="BZW9" s="890"/>
      <c r="BZX9" s="890"/>
      <c r="BZY9" s="890"/>
      <c r="BZZ9" s="890"/>
      <c r="CAA9" s="890"/>
      <c r="CAB9" s="890"/>
      <c r="CAC9" s="890"/>
      <c r="CAD9" s="890"/>
      <c r="CAE9" s="890"/>
      <c r="CAF9" s="890"/>
      <c r="CAG9" s="890"/>
      <c r="CAH9" s="890"/>
      <c r="CAI9" s="890"/>
      <c r="CAJ9" s="890"/>
      <c r="CAK9" s="890"/>
      <c r="CAL9" s="890"/>
      <c r="CAM9" s="890"/>
      <c r="CAN9" s="890"/>
      <c r="CAO9" s="890"/>
      <c r="CAP9" s="890"/>
      <c r="CAQ9" s="890"/>
      <c r="CAR9" s="890"/>
      <c r="CAS9" s="890"/>
      <c r="CAT9" s="890"/>
      <c r="CAU9" s="890"/>
      <c r="CAV9" s="890"/>
      <c r="CAW9" s="890"/>
      <c r="CAX9" s="890"/>
      <c r="CAY9" s="890"/>
      <c r="CAZ9" s="890"/>
      <c r="CBA9" s="890"/>
      <c r="CBB9" s="890"/>
      <c r="CBC9" s="890"/>
      <c r="CBD9" s="890"/>
      <c r="CBE9" s="890"/>
      <c r="CBF9" s="890"/>
      <c r="CBG9" s="890"/>
      <c r="CBH9" s="890"/>
      <c r="CBI9" s="890"/>
      <c r="CBJ9" s="890"/>
      <c r="CBK9" s="890"/>
      <c r="CBL9" s="890"/>
      <c r="CBM9" s="890"/>
      <c r="CBN9" s="890"/>
      <c r="CBO9" s="890"/>
      <c r="CBP9" s="890"/>
      <c r="CBQ9" s="890"/>
      <c r="CBR9" s="890"/>
      <c r="CBS9" s="890"/>
      <c r="CBT9" s="890"/>
      <c r="CBU9" s="890"/>
      <c r="CBV9" s="890"/>
      <c r="CBW9" s="890"/>
      <c r="CBX9" s="890"/>
      <c r="CBY9" s="890"/>
      <c r="CBZ9" s="890"/>
      <c r="CCA9" s="890"/>
      <c r="CCB9" s="890"/>
      <c r="CCC9" s="890"/>
      <c r="CCD9" s="890"/>
      <c r="CCE9" s="890"/>
      <c r="CCF9" s="890"/>
      <c r="CCG9" s="890"/>
      <c r="CCH9" s="890"/>
      <c r="CCI9" s="890"/>
      <c r="CCJ9" s="890"/>
      <c r="CCK9" s="890"/>
      <c r="CCL9" s="890"/>
      <c r="CCM9" s="890"/>
      <c r="CCN9" s="890"/>
      <c r="CCO9" s="890"/>
      <c r="CCP9" s="890"/>
      <c r="CCQ9" s="890"/>
      <c r="CCR9" s="890"/>
      <c r="CCS9" s="890"/>
      <c r="CCT9" s="890"/>
      <c r="CCU9" s="890"/>
      <c r="CCV9" s="890"/>
      <c r="CCW9" s="890"/>
      <c r="CCX9" s="890"/>
      <c r="CCY9" s="890"/>
      <c r="CCZ9" s="890"/>
      <c r="CDA9" s="890"/>
      <c r="CDB9" s="890"/>
      <c r="CDC9" s="890"/>
      <c r="CDD9" s="890"/>
      <c r="CDE9" s="890"/>
      <c r="CDF9" s="890"/>
      <c r="CDG9" s="890"/>
      <c r="CDH9" s="890"/>
      <c r="CDI9" s="890"/>
      <c r="CDJ9" s="890"/>
      <c r="CDK9" s="890"/>
      <c r="CDL9" s="890"/>
      <c r="CDM9" s="890"/>
      <c r="CDN9" s="890"/>
      <c r="CDO9" s="890"/>
      <c r="CDP9" s="890"/>
      <c r="CDQ9" s="890"/>
      <c r="CDR9" s="890"/>
      <c r="CDS9" s="890"/>
      <c r="CDT9" s="890"/>
      <c r="CDU9" s="890"/>
      <c r="CDV9" s="890"/>
      <c r="CDW9" s="890"/>
      <c r="CDX9" s="890"/>
      <c r="CDY9" s="890"/>
      <c r="CDZ9" s="890"/>
      <c r="CEA9" s="890"/>
      <c r="CEB9" s="890"/>
      <c r="CEC9" s="890"/>
      <c r="CED9" s="890"/>
      <c r="CEE9" s="890"/>
      <c r="CEF9" s="890"/>
      <c r="CEG9" s="890"/>
      <c r="CEH9" s="890"/>
      <c r="CEI9" s="890"/>
      <c r="CEJ9" s="890"/>
      <c r="CEK9" s="890"/>
      <c r="CEL9" s="890"/>
      <c r="CEM9" s="890"/>
      <c r="CEN9" s="890"/>
      <c r="CEO9" s="890"/>
      <c r="CEP9" s="890"/>
      <c r="CEQ9" s="890"/>
      <c r="CER9" s="890"/>
      <c r="CES9" s="890"/>
      <c r="CET9" s="890"/>
      <c r="CEU9" s="890"/>
      <c r="CEV9" s="890"/>
      <c r="CEW9" s="890"/>
      <c r="CEX9" s="890"/>
      <c r="CEY9" s="890"/>
      <c r="CEZ9" s="890"/>
      <c r="CFA9" s="890"/>
      <c r="CFB9" s="890"/>
      <c r="CFC9" s="890"/>
      <c r="CFD9" s="890"/>
      <c r="CFE9" s="890"/>
      <c r="CFF9" s="890"/>
      <c r="CFG9" s="890"/>
      <c r="CFH9" s="890"/>
      <c r="CFI9" s="890"/>
      <c r="CFJ9" s="890"/>
      <c r="CFK9" s="890"/>
      <c r="CFL9" s="890"/>
      <c r="CFM9" s="890"/>
      <c r="CFN9" s="890"/>
      <c r="CFO9" s="890"/>
      <c r="CFP9" s="890"/>
      <c r="CFQ9" s="890"/>
      <c r="CFR9" s="890"/>
      <c r="CFS9" s="890"/>
      <c r="CFT9" s="890"/>
      <c r="CFU9" s="890"/>
      <c r="CFV9" s="890"/>
      <c r="CFW9" s="890"/>
      <c r="CFX9" s="890"/>
      <c r="CFY9" s="890"/>
      <c r="CFZ9" s="890"/>
      <c r="CGA9" s="890"/>
      <c r="CGB9" s="890"/>
      <c r="CGC9" s="890"/>
      <c r="CGD9" s="890"/>
      <c r="CGE9" s="890"/>
      <c r="CGF9" s="890"/>
      <c r="CGG9" s="890"/>
      <c r="CGH9" s="890"/>
      <c r="CGI9" s="890"/>
      <c r="CGJ9" s="890"/>
      <c r="CGK9" s="890"/>
      <c r="CGL9" s="890"/>
      <c r="CGM9" s="890"/>
      <c r="CGN9" s="890"/>
      <c r="CGO9" s="890"/>
      <c r="CGP9" s="890"/>
      <c r="CGQ9" s="890"/>
      <c r="CGR9" s="890"/>
      <c r="CGS9" s="890"/>
      <c r="CGT9" s="890"/>
      <c r="CGU9" s="890"/>
      <c r="CGV9" s="890"/>
      <c r="CGW9" s="890"/>
      <c r="CGX9" s="890"/>
      <c r="CGY9" s="890"/>
      <c r="CGZ9" s="890"/>
      <c r="CHA9" s="890"/>
      <c r="CHB9" s="890"/>
      <c r="CHC9" s="890"/>
      <c r="CHD9" s="890"/>
      <c r="CHE9" s="890"/>
      <c r="CHF9" s="890"/>
      <c r="CHG9" s="890"/>
      <c r="CHH9" s="890"/>
      <c r="CHI9" s="890"/>
      <c r="CHJ9" s="890"/>
      <c r="CHK9" s="890"/>
      <c r="CHL9" s="890"/>
      <c r="CHM9" s="890"/>
      <c r="CHN9" s="890"/>
      <c r="CHO9" s="890"/>
      <c r="CHP9" s="890"/>
      <c r="CHQ9" s="890"/>
      <c r="CHR9" s="890"/>
      <c r="CHS9" s="890"/>
      <c r="CHT9" s="890"/>
      <c r="CHU9" s="890"/>
      <c r="CHV9" s="890"/>
      <c r="CHW9" s="890"/>
      <c r="CHX9" s="890"/>
      <c r="CHY9" s="890"/>
      <c r="CHZ9" s="890"/>
      <c r="CIA9" s="890"/>
      <c r="CIB9" s="890"/>
      <c r="CIC9" s="890"/>
      <c r="CID9" s="890"/>
      <c r="CIE9" s="890"/>
      <c r="CIF9" s="890"/>
      <c r="CIG9" s="890"/>
      <c r="CIH9" s="890"/>
      <c r="CII9" s="890"/>
      <c r="CIJ9" s="890"/>
      <c r="CIK9" s="890"/>
      <c r="CIL9" s="890"/>
      <c r="CIM9" s="890"/>
      <c r="CIN9" s="890"/>
      <c r="CIO9" s="890"/>
      <c r="CIP9" s="890"/>
      <c r="CIQ9" s="890"/>
      <c r="CIR9" s="890"/>
      <c r="CIS9" s="890"/>
      <c r="CIT9" s="890"/>
      <c r="CIU9" s="890"/>
      <c r="CIV9" s="890"/>
      <c r="CIW9" s="890"/>
      <c r="CIX9" s="890"/>
      <c r="CIY9" s="890"/>
      <c r="CIZ9" s="890"/>
      <c r="CJA9" s="890"/>
      <c r="CJB9" s="890"/>
      <c r="CJC9" s="890"/>
      <c r="CJD9" s="890"/>
      <c r="CJE9" s="890"/>
      <c r="CJF9" s="890"/>
      <c r="CJG9" s="890"/>
      <c r="CJH9" s="890"/>
      <c r="CJI9" s="890"/>
      <c r="CJJ9" s="890"/>
      <c r="CJK9" s="890"/>
      <c r="CJL9" s="890"/>
      <c r="CJM9" s="890"/>
      <c r="CJN9" s="890"/>
      <c r="CJO9" s="890"/>
      <c r="CJP9" s="890"/>
      <c r="CJQ9" s="890"/>
      <c r="CJR9" s="890"/>
      <c r="CJS9" s="890"/>
      <c r="CJT9" s="890"/>
      <c r="CJU9" s="890"/>
      <c r="CJV9" s="890"/>
      <c r="CJW9" s="890"/>
      <c r="CJX9" s="890"/>
      <c r="CJY9" s="890"/>
      <c r="CJZ9" s="890"/>
      <c r="CKA9" s="890"/>
      <c r="CKB9" s="890"/>
      <c r="CKC9" s="890"/>
      <c r="CKD9" s="890"/>
      <c r="CKE9" s="890"/>
      <c r="CKF9" s="890"/>
      <c r="CKG9" s="890"/>
      <c r="CKH9" s="890"/>
      <c r="CKI9" s="890"/>
      <c r="CKJ9" s="890"/>
      <c r="CKK9" s="890"/>
      <c r="CKL9" s="890"/>
      <c r="CKM9" s="890"/>
      <c r="CKN9" s="890"/>
      <c r="CKO9" s="890"/>
      <c r="CKP9" s="890"/>
      <c r="CKQ9" s="890"/>
      <c r="CKR9" s="890"/>
      <c r="CKS9" s="890"/>
      <c r="CKT9" s="890"/>
      <c r="CKU9" s="890"/>
      <c r="CKV9" s="890"/>
      <c r="CKW9" s="890"/>
      <c r="CKX9" s="890"/>
      <c r="CKY9" s="890"/>
      <c r="CKZ9" s="890"/>
      <c r="CLA9" s="890"/>
      <c r="CLB9" s="890"/>
      <c r="CLC9" s="890"/>
      <c r="CLD9" s="890"/>
      <c r="CLE9" s="890"/>
      <c r="CLF9" s="890"/>
      <c r="CLG9" s="890"/>
      <c r="CLH9" s="890"/>
      <c r="CLI9" s="890"/>
      <c r="CLJ9" s="890"/>
      <c r="CLK9" s="890"/>
      <c r="CLL9" s="890"/>
      <c r="CLM9" s="890"/>
      <c r="CLN9" s="890"/>
      <c r="CLO9" s="890"/>
      <c r="CLP9" s="890"/>
      <c r="CLQ9" s="890"/>
      <c r="CLR9" s="890"/>
      <c r="CLS9" s="890"/>
      <c r="CLT9" s="890"/>
      <c r="CLU9" s="890"/>
      <c r="CLV9" s="890"/>
      <c r="CLW9" s="890"/>
      <c r="CLX9" s="890"/>
      <c r="CLY9" s="890"/>
      <c r="CLZ9" s="890"/>
      <c r="CMA9" s="890"/>
      <c r="CMB9" s="890"/>
      <c r="CMC9" s="890"/>
      <c r="CMD9" s="890"/>
      <c r="CME9" s="890"/>
      <c r="CMF9" s="890"/>
      <c r="CMG9" s="890"/>
      <c r="CMH9" s="890"/>
      <c r="CMI9" s="890"/>
      <c r="CMJ9" s="890"/>
      <c r="CMK9" s="890"/>
      <c r="CML9" s="890"/>
      <c r="CMM9" s="890"/>
      <c r="CMN9" s="890"/>
      <c r="CMO9" s="890"/>
      <c r="CMP9" s="890"/>
      <c r="CMQ9" s="890"/>
      <c r="CMR9" s="890"/>
      <c r="CMS9" s="890"/>
      <c r="CMT9" s="890"/>
      <c r="CMU9" s="890"/>
      <c r="CMV9" s="890"/>
      <c r="CMW9" s="890"/>
      <c r="CMX9" s="890"/>
      <c r="CMY9" s="890"/>
      <c r="CMZ9" s="890"/>
      <c r="CNA9" s="890"/>
      <c r="CNB9" s="890"/>
      <c r="CNC9" s="890"/>
      <c r="CND9" s="890"/>
      <c r="CNE9" s="890"/>
      <c r="CNF9" s="890"/>
      <c r="CNG9" s="890"/>
      <c r="CNH9" s="890"/>
      <c r="CNI9" s="890"/>
      <c r="CNJ9" s="890"/>
      <c r="CNK9" s="890"/>
      <c r="CNL9" s="890"/>
      <c r="CNM9" s="890"/>
      <c r="CNN9" s="890"/>
      <c r="CNO9" s="890"/>
      <c r="CNP9" s="890"/>
      <c r="CNQ9" s="890"/>
      <c r="CNR9" s="890"/>
      <c r="CNS9" s="890"/>
      <c r="CNT9" s="890"/>
      <c r="CNU9" s="890"/>
      <c r="CNV9" s="890"/>
      <c r="CNW9" s="890"/>
      <c r="CNX9" s="890"/>
      <c r="CNY9" s="890"/>
      <c r="CNZ9" s="890"/>
      <c r="COA9" s="890"/>
      <c r="COB9" s="890"/>
      <c r="COC9" s="890"/>
      <c r="COD9" s="890"/>
      <c r="COE9" s="890"/>
      <c r="COF9" s="890"/>
      <c r="COG9" s="890"/>
      <c r="COH9" s="890"/>
      <c r="COI9" s="890"/>
      <c r="COJ9" s="890"/>
      <c r="COK9" s="890"/>
      <c r="COL9" s="890"/>
      <c r="COM9" s="890"/>
      <c r="CON9" s="890"/>
      <c r="COO9" s="890"/>
      <c r="COP9" s="890"/>
      <c r="COQ9" s="890"/>
      <c r="COR9" s="890"/>
      <c r="COS9" s="890"/>
      <c r="COT9" s="890"/>
      <c r="COU9" s="890"/>
      <c r="COV9" s="890"/>
      <c r="COW9" s="890"/>
      <c r="COX9" s="890"/>
      <c r="COY9" s="890"/>
      <c r="COZ9" s="890"/>
      <c r="CPA9" s="890"/>
      <c r="CPB9" s="890"/>
      <c r="CPC9" s="890"/>
      <c r="CPD9" s="890"/>
      <c r="CPE9" s="890"/>
      <c r="CPF9" s="890"/>
      <c r="CPG9" s="890"/>
      <c r="CPH9" s="890"/>
      <c r="CPI9" s="890"/>
      <c r="CPJ9" s="890"/>
      <c r="CPK9" s="890"/>
      <c r="CPL9" s="890"/>
      <c r="CPM9" s="890"/>
      <c r="CPN9" s="890"/>
      <c r="CPO9" s="890"/>
      <c r="CPP9" s="890"/>
      <c r="CPQ9" s="890"/>
      <c r="CPR9" s="890"/>
      <c r="CPS9" s="890"/>
      <c r="CPT9" s="890"/>
      <c r="CPU9" s="890"/>
      <c r="CPV9" s="890"/>
      <c r="CPW9" s="890"/>
      <c r="CPX9" s="890"/>
      <c r="CPY9" s="890"/>
      <c r="CPZ9" s="890"/>
      <c r="CQA9" s="890"/>
      <c r="CQB9" s="890"/>
      <c r="CQC9" s="890"/>
      <c r="CQD9" s="890"/>
      <c r="CQE9" s="890"/>
      <c r="CQF9" s="890"/>
      <c r="CQG9" s="890"/>
      <c r="CQH9" s="890"/>
      <c r="CQI9" s="890"/>
      <c r="CQJ9" s="890"/>
      <c r="CQK9" s="890"/>
      <c r="CQL9" s="890"/>
      <c r="CQM9" s="890"/>
      <c r="CQN9" s="890"/>
      <c r="CQO9" s="890"/>
      <c r="CQP9" s="890"/>
      <c r="CQQ9" s="890"/>
      <c r="CQR9" s="890"/>
      <c r="CQS9" s="890"/>
      <c r="CQT9" s="890"/>
      <c r="CQU9" s="890"/>
      <c r="CQV9" s="890"/>
      <c r="CQW9" s="890"/>
      <c r="CQX9" s="890"/>
      <c r="CQY9" s="890"/>
      <c r="CQZ9" s="890"/>
      <c r="CRA9" s="890"/>
      <c r="CRB9" s="890"/>
      <c r="CRC9" s="890"/>
      <c r="CRD9" s="890"/>
      <c r="CRE9" s="890"/>
      <c r="CRF9" s="890"/>
      <c r="CRG9" s="890"/>
      <c r="CRH9" s="890"/>
      <c r="CRI9" s="890"/>
      <c r="CRJ9" s="890"/>
      <c r="CRK9" s="890"/>
      <c r="CRL9" s="890"/>
      <c r="CRM9" s="890"/>
      <c r="CRN9" s="890"/>
      <c r="CRO9" s="890"/>
      <c r="CRP9" s="890"/>
      <c r="CRQ9" s="890"/>
      <c r="CRR9" s="890"/>
      <c r="CRS9" s="890"/>
      <c r="CRT9" s="890"/>
      <c r="CRU9" s="890"/>
      <c r="CRV9" s="890"/>
      <c r="CRW9" s="890"/>
      <c r="CRX9" s="890"/>
      <c r="CRY9" s="890"/>
      <c r="CRZ9" s="890"/>
      <c r="CSA9" s="890"/>
      <c r="CSB9" s="890"/>
      <c r="CSC9" s="890"/>
      <c r="CSD9" s="890"/>
      <c r="CSE9" s="890"/>
      <c r="CSF9" s="890"/>
      <c r="CSG9" s="890"/>
      <c r="CSH9" s="890"/>
      <c r="CSI9" s="890"/>
      <c r="CSJ9" s="890"/>
      <c r="CSK9" s="890"/>
      <c r="CSL9" s="890"/>
      <c r="CSM9" s="890"/>
      <c r="CSN9" s="890"/>
      <c r="CSO9" s="890"/>
      <c r="CSP9" s="890"/>
      <c r="CSQ9" s="890"/>
      <c r="CSR9" s="890"/>
      <c r="CSS9" s="890"/>
      <c r="CST9" s="890"/>
      <c r="CSU9" s="890"/>
      <c r="CSV9" s="890"/>
      <c r="CSW9" s="890"/>
      <c r="CSX9" s="890"/>
      <c r="CSY9" s="890"/>
      <c r="CSZ9" s="890"/>
      <c r="CTA9" s="890"/>
      <c r="CTB9" s="890"/>
      <c r="CTC9" s="890"/>
      <c r="CTD9" s="890"/>
      <c r="CTE9" s="890"/>
      <c r="CTF9" s="890"/>
      <c r="CTG9" s="890"/>
      <c r="CTH9" s="890"/>
      <c r="CTI9" s="890"/>
      <c r="CTJ9" s="890"/>
      <c r="CTK9" s="890"/>
      <c r="CTL9" s="890"/>
      <c r="CTM9" s="890"/>
      <c r="CTN9" s="890"/>
      <c r="CTO9" s="890"/>
      <c r="CTP9" s="890"/>
      <c r="CTQ9" s="890"/>
      <c r="CTR9" s="890"/>
      <c r="CTS9" s="890"/>
      <c r="CTT9" s="890"/>
      <c r="CTU9" s="890"/>
      <c r="CTV9" s="890"/>
      <c r="CTW9" s="890"/>
      <c r="CTX9" s="890"/>
      <c r="CTY9" s="890"/>
      <c r="CTZ9" s="890"/>
      <c r="CUA9" s="890"/>
      <c r="CUB9" s="890"/>
      <c r="CUC9" s="890"/>
      <c r="CUD9" s="890"/>
      <c r="CUE9" s="890"/>
      <c r="CUF9" s="890"/>
      <c r="CUG9" s="890"/>
      <c r="CUH9" s="890"/>
      <c r="CUI9" s="890"/>
      <c r="CUJ9" s="890"/>
      <c r="CUK9" s="890"/>
      <c r="CUL9" s="890"/>
      <c r="CUM9" s="890"/>
      <c r="CUN9" s="890"/>
      <c r="CUO9" s="890"/>
      <c r="CUP9" s="890"/>
      <c r="CUQ9" s="890"/>
      <c r="CUR9" s="890"/>
      <c r="CUS9" s="890"/>
      <c r="CUT9" s="890"/>
      <c r="CUU9" s="890"/>
      <c r="CUV9" s="890"/>
      <c r="CUW9" s="890"/>
      <c r="CUX9" s="890"/>
      <c r="CUY9" s="890"/>
      <c r="CUZ9" s="890"/>
      <c r="CVA9" s="890"/>
      <c r="CVB9" s="890"/>
      <c r="CVC9" s="890"/>
      <c r="CVD9" s="890"/>
      <c r="CVE9" s="890"/>
      <c r="CVF9" s="890"/>
      <c r="CVG9" s="890"/>
      <c r="CVH9" s="890"/>
      <c r="CVI9" s="890"/>
      <c r="CVJ9" s="890"/>
      <c r="CVK9" s="890"/>
      <c r="CVL9" s="890"/>
      <c r="CVM9" s="890"/>
      <c r="CVN9" s="890"/>
      <c r="CVO9" s="890"/>
      <c r="CVP9" s="890"/>
      <c r="CVQ9" s="890"/>
      <c r="CVR9" s="890"/>
      <c r="CVS9" s="890"/>
      <c r="CVT9" s="890"/>
      <c r="CVU9" s="890"/>
      <c r="CVV9" s="890"/>
      <c r="CVW9" s="890"/>
      <c r="CVX9" s="890"/>
      <c r="CVY9" s="890"/>
      <c r="CVZ9" s="890"/>
      <c r="CWA9" s="890"/>
      <c r="CWB9" s="890"/>
      <c r="CWC9" s="890"/>
      <c r="CWD9" s="890"/>
      <c r="CWE9" s="890"/>
      <c r="CWF9" s="890"/>
      <c r="CWG9" s="890"/>
      <c r="CWH9" s="890"/>
      <c r="CWI9" s="890"/>
      <c r="CWJ9" s="890"/>
      <c r="CWK9" s="890"/>
      <c r="CWL9" s="890"/>
      <c r="CWM9" s="890"/>
      <c r="CWN9" s="890"/>
      <c r="CWO9" s="890"/>
      <c r="CWP9" s="890"/>
      <c r="CWQ9" s="890"/>
      <c r="CWR9" s="890"/>
      <c r="CWS9" s="890"/>
      <c r="CWT9" s="890"/>
      <c r="CWU9" s="890"/>
      <c r="CWV9" s="890"/>
      <c r="CWW9" s="890"/>
      <c r="CWX9" s="890"/>
      <c r="CWY9" s="890"/>
      <c r="CWZ9" s="890"/>
      <c r="CXA9" s="890"/>
      <c r="CXB9" s="890"/>
      <c r="CXC9" s="890"/>
      <c r="CXD9" s="890"/>
      <c r="CXE9" s="890"/>
      <c r="CXF9" s="890"/>
      <c r="CXG9" s="890"/>
      <c r="CXH9" s="890"/>
      <c r="CXI9" s="890"/>
      <c r="CXJ9" s="890"/>
      <c r="CXK9" s="890"/>
      <c r="CXL9" s="890"/>
      <c r="CXM9" s="890"/>
      <c r="CXN9" s="890"/>
      <c r="CXO9" s="890"/>
      <c r="CXP9" s="890"/>
      <c r="CXQ9" s="890"/>
      <c r="CXR9" s="890"/>
      <c r="CXS9" s="890"/>
      <c r="CXT9" s="890"/>
      <c r="CXU9" s="890"/>
      <c r="CXV9" s="890"/>
      <c r="CXW9" s="890"/>
      <c r="CXX9" s="890"/>
      <c r="CXY9" s="890"/>
      <c r="CXZ9" s="890"/>
      <c r="CYA9" s="890"/>
      <c r="CYB9" s="890"/>
      <c r="CYC9" s="890"/>
      <c r="CYD9" s="890"/>
      <c r="CYE9" s="890"/>
      <c r="CYF9" s="890"/>
      <c r="CYG9" s="890"/>
      <c r="CYH9" s="890"/>
      <c r="CYI9" s="890"/>
      <c r="CYJ9" s="890"/>
      <c r="CYK9" s="890"/>
      <c r="CYL9" s="890"/>
      <c r="CYM9" s="890"/>
      <c r="CYN9" s="890"/>
      <c r="CYO9" s="890"/>
      <c r="CYP9" s="890"/>
      <c r="CYQ9" s="890"/>
      <c r="CYR9" s="890"/>
      <c r="CYS9" s="890"/>
      <c r="CYT9" s="890"/>
      <c r="CYU9" s="890"/>
      <c r="CYV9" s="890"/>
      <c r="CYW9" s="890"/>
      <c r="CYX9" s="890"/>
      <c r="CYY9" s="890"/>
      <c r="CYZ9" s="890"/>
      <c r="CZA9" s="890"/>
      <c r="CZB9" s="890"/>
      <c r="CZC9" s="890"/>
      <c r="CZD9" s="890"/>
      <c r="CZE9" s="890"/>
      <c r="CZF9" s="890"/>
      <c r="CZG9" s="890"/>
      <c r="CZH9" s="890"/>
      <c r="CZI9" s="890"/>
      <c r="CZJ9" s="890"/>
      <c r="CZK9" s="890"/>
      <c r="CZL9" s="890"/>
      <c r="CZM9" s="890"/>
      <c r="CZN9" s="890"/>
      <c r="CZO9" s="890"/>
      <c r="CZP9" s="890"/>
      <c r="CZQ9" s="890"/>
      <c r="CZR9" s="890"/>
      <c r="CZS9" s="890"/>
      <c r="CZT9" s="890"/>
      <c r="CZU9" s="890"/>
      <c r="CZV9" s="890"/>
      <c r="CZW9" s="890"/>
      <c r="CZX9" s="890"/>
      <c r="CZY9" s="890"/>
      <c r="CZZ9" s="890"/>
      <c r="DAA9" s="890"/>
      <c r="DAB9" s="890"/>
      <c r="DAC9" s="890"/>
      <c r="DAD9" s="890"/>
      <c r="DAE9" s="890"/>
      <c r="DAF9" s="890"/>
      <c r="DAG9" s="890"/>
      <c r="DAH9" s="890"/>
      <c r="DAI9" s="890"/>
      <c r="DAJ9" s="890"/>
      <c r="DAK9" s="890"/>
      <c r="DAL9" s="890"/>
      <c r="DAM9" s="890"/>
      <c r="DAN9" s="890"/>
      <c r="DAO9" s="890"/>
      <c r="DAP9" s="890"/>
      <c r="DAQ9" s="890"/>
      <c r="DAR9" s="890"/>
      <c r="DAS9" s="890"/>
      <c r="DAT9" s="890"/>
      <c r="DAU9" s="890"/>
      <c r="DAV9" s="890"/>
      <c r="DAW9" s="890"/>
      <c r="DAX9" s="890"/>
      <c r="DAY9" s="890"/>
      <c r="DAZ9" s="890"/>
      <c r="DBA9" s="890"/>
      <c r="DBB9" s="890"/>
      <c r="DBC9" s="890"/>
      <c r="DBD9" s="890"/>
      <c r="DBE9" s="890"/>
      <c r="DBF9" s="890"/>
      <c r="DBG9" s="890"/>
      <c r="DBH9" s="890"/>
      <c r="DBI9" s="890"/>
      <c r="DBJ9" s="890"/>
      <c r="DBK9" s="890"/>
      <c r="DBL9" s="890"/>
      <c r="DBM9" s="890"/>
      <c r="DBN9" s="890"/>
      <c r="DBO9" s="890"/>
      <c r="DBP9" s="890"/>
      <c r="DBQ9" s="890"/>
      <c r="DBR9" s="890"/>
      <c r="DBS9" s="890"/>
      <c r="DBT9" s="890"/>
      <c r="DBU9" s="890"/>
      <c r="DBV9" s="890"/>
      <c r="DBW9" s="890"/>
      <c r="DBX9" s="890"/>
      <c r="DBY9" s="890"/>
      <c r="DBZ9" s="890"/>
      <c r="DCA9" s="890"/>
      <c r="DCB9" s="890"/>
      <c r="DCC9" s="890"/>
      <c r="DCD9" s="890"/>
      <c r="DCE9" s="890"/>
      <c r="DCF9" s="890"/>
      <c r="DCG9" s="890"/>
      <c r="DCH9" s="890"/>
      <c r="DCI9" s="890"/>
      <c r="DCJ9" s="890"/>
      <c r="DCK9" s="890"/>
      <c r="DCL9" s="890"/>
      <c r="DCM9" s="890"/>
      <c r="DCN9" s="890"/>
      <c r="DCO9" s="890"/>
      <c r="DCP9" s="890"/>
      <c r="DCQ9" s="890"/>
      <c r="DCR9" s="890"/>
      <c r="DCS9" s="890"/>
      <c r="DCT9" s="890"/>
      <c r="DCU9" s="890"/>
      <c r="DCV9" s="890"/>
      <c r="DCW9" s="890"/>
      <c r="DCX9" s="890"/>
      <c r="DCY9" s="890"/>
      <c r="DCZ9" s="890"/>
      <c r="DDA9" s="890"/>
      <c r="DDB9" s="890"/>
      <c r="DDC9" s="890"/>
      <c r="DDD9" s="890"/>
      <c r="DDE9" s="890"/>
      <c r="DDF9" s="890"/>
      <c r="DDG9" s="890"/>
      <c r="DDH9" s="890"/>
      <c r="DDI9" s="890"/>
      <c r="DDJ9" s="890"/>
      <c r="DDK9" s="890"/>
      <c r="DDL9" s="890"/>
      <c r="DDM9" s="890"/>
      <c r="DDN9" s="890"/>
      <c r="DDO9" s="890"/>
      <c r="DDP9" s="890"/>
      <c r="DDQ9" s="890"/>
      <c r="DDR9" s="890"/>
      <c r="DDS9" s="890"/>
      <c r="DDT9" s="890"/>
      <c r="DDU9" s="890"/>
      <c r="DDV9" s="890"/>
      <c r="DDW9" s="890"/>
      <c r="DDX9" s="890"/>
      <c r="DDY9" s="890"/>
      <c r="DDZ9" s="890"/>
      <c r="DEA9" s="890"/>
      <c r="DEB9" s="890"/>
      <c r="DEC9" s="890"/>
      <c r="DED9" s="890"/>
      <c r="DEE9" s="890"/>
      <c r="DEF9" s="890"/>
      <c r="DEG9" s="890"/>
      <c r="DEH9" s="890"/>
      <c r="DEI9" s="890"/>
      <c r="DEJ9" s="890"/>
      <c r="DEK9" s="890"/>
      <c r="DEL9" s="890"/>
      <c r="DEM9" s="890"/>
      <c r="DEN9" s="890"/>
      <c r="DEO9" s="890"/>
      <c r="DEP9" s="890"/>
      <c r="DEQ9" s="890"/>
      <c r="DER9" s="890"/>
      <c r="DES9" s="890"/>
      <c r="DET9" s="890"/>
      <c r="DEU9" s="890"/>
      <c r="DEV9" s="890"/>
      <c r="DEW9" s="890"/>
      <c r="DEX9" s="890"/>
      <c r="DEY9" s="890"/>
      <c r="DEZ9" s="890"/>
      <c r="DFA9" s="890"/>
      <c r="DFB9" s="890"/>
      <c r="DFC9" s="890"/>
      <c r="DFD9" s="890"/>
      <c r="DFE9" s="890"/>
      <c r="DFF9" s="890"/>
      <c r="DFG9" s="890"/>
      <c r="DFH9" s="890"/>
      <c r="DFI9" s="890"/>
      <c r="DFJ9" s="890"/>
      <c r="DFK9" s="890"/>
      <c r="DFL9" s="890"/>
      <c r="DFM9" s="890"/>
      <c r="DFN9" s="890"/>
      <c r="DFO9" s="890"/>
      <c r="DFP9" s="890"/>
      <c r="DFQ9" s="890"/>
      <c r="DFR9" s="890"/>
      <c r="DFS9" s="890"/>
      <c r="DFT9" s="890"/>
      <c r="DFU9" s="890"/>
      <c r="DFV9" s="890"/>
      <c r="DFW9" s="890"/>
      <c r="DFX9" s="890"/>
      <c r="DFY9" s="890"/>
      <c r="DFZ9" s="890"/>
      <c r="DGA9" s="890"/>
      <c r="DGB9" s="890"/>
      <c r="DGC9" s="890"/>
      <c r="DGD9" s="890"/>
      <c r="DGE9" s="890"/>
      <c r="DGF9" s="890"/>
      <c r="DGG9" s="890"/>
      <c r="DGH9" s="890"/>
      <c r="DGI9" s="890"/>
      <c r="DGJ9" s="890"/>
      <c r="DGK9" s="890"/>
      <c r="DGL9" s="890"/>
      <c r="DGM9" s="890"/>
      <c r="DGN9" s="890"/>
      <c r="DGO9" s="890"/>
      <c r="DGP9" s="890"/>
      <c r="DGQ9" s="890"/>
      <c r="DGR9" s="890"/>
      <c r="DGS9" s="890"/>
      <c r="DGT9" s="890"/>
      <c r="DGU9" s="890"/>
      <c r="DGV9" s="890"/>
      <c r="DGW9" s="890"/>
      <c r="DGX9" s="890"/>
      <c r="DGY9" s="890"/>
      <c r="DGZ9" s="890"/>
      <c r="DHA9" s="890"/>
      <c r="DHB9" s="890"/>
      <c r="DHC9" s="890"/>
      <c r="DHD9" s="890"/>
      <c r="DHE9" s="890"/>
      <c r="DHF9" s="890"/>
      <c r="DHG9" s="890"/>
      <c r="DHH9" s="890"/>
      <c r="DHI9" s="890"/>
      <c r="DHJ9" s="890"/>
      <c r="DHK9" s="890"/>
      <c r="DHL9" s="890"/>
      <c r="DHM9" s="890"/>
      <c r="DHN9" s="890"/>
      <c r="DHO9" s="890"/>
      <c r="DHP9" s="890"/>
      <c r="DHQ9" s="890"/>
      <c r="DHR9" s="890"/>
      <c r="DHS9" s="890"/>
      <c r="DHT9" s="890"/>
      <c r="DHU9" s="890"/>
      <c r="DHV9" s="890"/>
      <c r="DHW9" s="890"/>
      <c r="DHX9" s="890"/>
      <c r="DHY9" s="890"/>
      <c r="DHZ9" s="890"/>
      <c r="DIA9" s="890"/>
      <c r="DIB9" s="890"/>
      <c r="DIC9" s="890"/>
      <c r="DID9" s="890"/>
      <c r="DIE9" s="890"/>
      <c r="DIF9" s="890"/>
      <c r="DIG9" s="890"/>
      <c r="DIH9" s="890"/>
      <c r="DII9" s="890"/>
      <c r="DIJ9" s="890"/>
      <c r="DIK9" s="890"/>
      <c r="DIL9" s="890"/>
      <c r="DIM9" s="890"/>
      <c r="DIN9" s="890"/>
      <c r="DIO9" s="890"/>
      <c r="DIP9" s="890"/>
      <c r="DIQ9" s="890"/>
      <c r="DIR9" s="890"/>
      <c r="DIS9" s="890"/>
      <c r="DIT9" s="890"/>
      <c r="DIU9" s="890"/>
      <c r="DIV9" s="890"/>
      <c r="DIW9" s="890"/>
      <c r="DIX9" s="890"/>
      <c r="DIY9" s="890"/>
      <c r="DIZ9" s="890"/>
      <c r="DJA9" s="890"/>
      <c r="DJB9" s="890"/>
      <c r="DJC9" s="890"/>
      <c r="DJD9" s="890"/>
      <c r="DJE9" s="890"/>
      <c r="DJF9" s="890"/>
      <c r="DJG9" s="890"/>
      <c r="DJH9" s="890"/>
      <c r="DJI9" s="890"/>
      <c r="DJJ9" s="890"/>
      <c r="DJK9" s="890"/>
      <c r="DJL9" s="890"/>
      <c r="DJM9" s="890"/>
      <c r="DJN9" s="890"/>
      <c r="DJO9" s="890"/>
      <c r="DJP9" s="890"/>
      <c r="DJQ9" s="890"/>
      <c r="DJR9" s="890"/>
      <c r="DJS9" s="890"/>
      <c r="DJT9" s="890"/>
      <c r="DJU9" s="890"/>
      <c r="DJV9" s="890"/>
      <c r="DJW9" s="890"/>
      <c r="DJX9" s="890"/>
      <c r="DJY9" s="890"/>
      <c r="DJZ9" s="890"/>
      <c r="DKA9" s="890"/>
      <c r="DKB9" s="890"/>
      <c r="DKC9" s="890"/>
      <c r="DKD9" s="890"/>
      <c r="DKE9" s="890"/>
      <c r="DKF9" s="890"/>
      <c r="DKG9" s="890"/>
      <c r="DKH9" s="890"/>
      <c r="DKI9" s="890"/>
      <c r="DKJ9" s="890"/>
      <c r="DKK9" s="890"/>
      <c r="DKL9" s="890"/>
      <c r="DKM9" s="890"/>
      <c r="DKN9" s="890"/>
      <c r="DKO9" s="890"/>
      <c r="DKP9" s="890"/>
      <c r="DKQ9" s="890"/>
      <c r="DKR9" s="890"/>
      <c r="DKS9" s="890"/>
      <c r="DKT9" s="890"/>
      <c r="DKU9" s="890"/>
      <c r="DKV9" s="890"/>
      <c r="DKW9" s="890"/>
      <c r="DKX9" s="890"/>
      <c r="DKY9" s="890"/>
      <c r="DKZ9" s="890"/>
      <c r="DLA9" s="890"/>
      <c r="DLB9" s="890"/>
      <c r="DLC9" s="890"/>
      <c r="DLD9" s="890"/>
      <c r="DLE9" s="890"/>
      <c r="DLF9" s="890"/>
      <c r="DLG9" s="890"/>
      <c r="DLH9" s="890"/>
      <c r="DLI9" s="890"/>
      <c r="DLJ9" s="890"/>
      <c r="DLK9" s="890"/>
      <c r="DLL9" s="890"/>
      <c r="DLM9" s="890"/>
      <c r="DLN9" s="890"/>
      <c r="DLO9" s="890"/>
      <c r="DLP9" s="890"/>
      <c r="DLQ9" s="890"/>
      <c r="DLR9" s="890"/>
      <c r="DLS9" s="890"/>
      <c r="DLT9" s="890"/>
      <c r="DLU9" s="890"/>
      <c r="DLV9" s="890"/>
      <c r="DLW9" s="890"/>
      <c r="DLX9" s="890"/>
      <c r="DLY9" s="890"/>
      <c r="DLZ9" s="890"/>
      <c r="DMA9" s="890"/>
      <c r="DMB9" s="890"/>
      <c r="DMC9" s="890"/>
      <c r="DMD9" s="890"/>
      <c r="DME9" s="890"/>
      <c r="DMF9" s="890"/>
      <c r="DMG9" s="890"/>
      <c r="DMH9" s="890"/>
      <c r="DMI9" s="890"/>
      <c r="DMJ9" s="890"/>
      <c r="DMK9" s="890"/>
      <c r="DML9" s="890"/>
      <c r="DMM9" s="890"/>
      <c r="DMN9" s="890"/>
      <c r="DMO9" s="890"/>
      <c r="DMP9" s="890"/>
      <c r="DMQ9" s="890"/>
      <c r="DMR9" s="890"/>
      <c r="DMS9" s="890"/>
      <c r="DMT9" s="890"/>
      <c r="DMU9" s="890"/>
      <c r="DMV9" s="890"/>
      <c r="DMW9" s="890"/>
      <c r="DMX9" s="890"/>
      <c r="DMY9" s="890"/>
      <c r="DMZ9" s="890"/>
      <c r="DNA9" s="890"/>
      <c r="DNB9" s="890"/>
      <c r="DNC9" s="890"/>
      <c r="DND9" s="890"/>
      <c r="DNE9" s="890"/>
      <c r="DNF9" s="890"/>
      <c r="DNG9" s="890"/>
      <c r="DNH9" s="890"/>
      <c r="DNI9" s="890"/>
      <c r="DNJ9" s="890"/>
      <c r="DNK9" s="890"/>
      <c r="DNL9" s="890"/>
      <c r="DNM9" s="890"/>
      <c r="DNN9" s="890"/>
      <c r="DNO9" s="890"/>
      <c r="DNP9" s="890"/>
      <c r="DNQ9" s="890"/>
      <c r="DNR9" s="890"/>
      <c r="DNS9" s="890"/>
      <c r="DNT9" s="890"/>
      <c r="DNU9" s="890"/>
      <c r="DNV9" s="890"/>
      <c r="DNW9" s="890"/>
      <c r="DNX9" s="890"/>
      <c r="DNY9" s="890"/>
      <c r="DNZ9" s="890"/>
      <c r="DOA9" s="890"/>
      <c r="DOB9" s="890"/>
      <c r="DOC9" s="890"/>
      <c r="DOD9" s="890"/>
      <c r="DOE9" s="890"/>
      <c r="DOF9" s="890"/>
      <c r="DOG9" s="890"/>
      <c r="DOH9" s="890"/>
      <c r="DOI9" s="890"/>
      <c r="DOJ9" s="890"/>
      <c r="DOK9" s="890"/>
      <c r="DOL9" s="890"/>
      <c r="DOM9" s="890"/>
      <c r="DON9" s="890"/>
      <c r="DOO9" s="890"/>
      <c r="DOP9" s="890"/>
      <c r="DOQ9" s="890"/>
      <c r="DOR9" s="890"/>
      <c r="DOS9" s="890"/>
      <c r="DOT9" s="890"/>
      <c r="DOU9" s="890"/>
      <c r="DOV9" s="890"/>
      <c r="DOW9" s="890"/>
      <c r="DOX9" s="890"/>
      <c r="DOY9" s="890"/>
      <c r="DOZ9" s="890"/>
      <c r="DPA9" s="890"/>
      <c r="DPB9" s="890"/>
      <c r="DPC9" s="890"/>
      <c r="DPD9" s="890"/>
      <c r="DPE9" s="890"/>
      <c r="DPF9" s="890"/>
      <c r="DPG9" s="890"/>
      <c r="DPH9" s="890"/>
      <c r="DPI9" s="890"/>
      <c r="DPJ9" s="890"/>
      <c r="DPK9" s="890"/>
      <c r="DPL9" s="890"/>
      <c r="DPM9" s="890"/>
      <c r="DPN9" s="890"/>
      <c r="DPO9" s="890"/>
      <c r="DPP9" s="890"/>
      <c r="DPQ9" s="890"/>
      <c r="DPR9" s="890"/>
      <c r="DPS9" s="890"/>
      <c r="DPT9" s="890"/>
      <c r="DPU9" s="890"/>
      <c r="DPV9" s="890"/>
      <c r="DPW9" s="890"/>
      <c r="DPX9" s="890"/>
      <c r="DPY9" s="890"/>
      <c r="DPZ9" s="890"/>
      <c r="DQA9" s="890"/>
      <c r="DQB9" s="890"/>
      <c r="DQC9" s="890"/>
      <c r="DQD9" s="890"/>
      <c r="DQE9" s="890"/>
      <c r="DQF9" s="890"/>
      <c r="DQG9" s="890"/>
      <c r="DQH9" s="890"/>
      <c r="DQI9" s="890"/>
      <c r="DQJ9" s="890"/>
      <c r="DQK9" s="890"/>
      <c r="DQL9" s="890"/>
      <c r="DQM9" s="890"/>
      <c r="DQN9" s="890"/>
      <c r="DQO9" s="890"/>
      <c r="DQP9" s="890"/>
      <c r="DQQ9" s="890"/>
      <c r="DQR9" s="890"/>
      <c r="DQS9" s="890"/>
      <c r="DQT9" s="890"/>
      <c r="DQU9" s="890"/>
      <c r="DQV9" s="890"/>
      <c r="DQW9" s="890"/>
      <c r="DQX9" s="890"/>
      <c r="DQY9" s="890"/>
      <c r="DQZ9" s="890"/>
      <c r="DRA9" s="890"/>
      <c r="DRB9" s="890"/>
      <c r="DRC9" s="890"/>
      <c r="DRD9" s="890"/>
      <c r="DRE9" s="890"/>
      <c r="DRF9" s="890"/>
      <c r="DRG9" s="890"/>
      <c r="DRH9" s="890"/>
      <c r="DRI9" s="890"/>
      <c r="DRJ9" s="890"/>
      <c r="DRK9" s="890"/>
      <c r="DRL9" s="890"/>
      <c r="DRM9" s="890"/>
      <c r="DRN9" s="890"/>
      <c r="DRO9" s="890"/>
      <c r="DRP9" s="890"/>
      <c r="DRQ9" s="890"/>
      <c r="DRR9" s="890"/>
      <c r="DRS9" s="890"/>
      <c r="DRT9" s="890"/>
      <c r="DRU9" s="890"/>
      <c r="DRV9" s="890"/>
      <c r="DRW9" s="890"/>
      <c r="DRX9" s="890"/>
      <c r="DRY9" s="890"/>
      <c r="DRZ9" s="890"/>
      <c r="DSA9" s="890"/>
      <c r="DSB9" s="890"/>
      <c r="DSC9" s="890"/>
      <c r="DSD9" s="890"/>
      <c r="DSE9" s="890"/>
      <c r="DSF9" s="890"/>
      <c r="DSG9" s="890"/>
      <c r="DSH9" s="890"/>
      <c r="DSI9" s="890"/>
      <c r="DSJ9" s="890"/>
      <c r="DSK9" s="890"/>
      <c r="DSL9" s="890"/>
      <c r="DSM9" s="890"/>
      <c r="DSN9" s="890"/>
      <c r="DSO9" s="890"/>
      <c r="DSP9" s="890"/>
      <c r="DSQ9" s="890"/>
      <c r="DSR9" s="890"/>
      <c r="DSS9" s="890"/>
      <c r="DST9" s="890"/>
      <c r="DSU9" s="890"/>
      <c r="DSV9" s="890"/>
      <c r="DSW9" s="890"/>
      <c r="DSX9" s="890"/>
      <c r="DSY9" s="890"/>
      <c r="DSZ9" s="890"/>
      <c r="DTA9" s="890"/>
      <c r="DTB9" s="890"/>
      <c r="DTC9" s="890"/>
      <c r="DTD9" s="890"/>
      <c r="DTE9" s="890"/>
      <c r="DTF9" s="890"/>
      <c r="DTG9" s="890"/>
      <c r="DTH9" s="890"/>
      <c r="DTI9" s="890"/>
      <c r="DTJ9" s="890"/>
      <c r="DTK9" s="890"/>
      <c r="DTL9" s="890"/>
      <c r="DTM9" s="890"/>
      <c r="DTN9" s="890"/>
      <c r="DTO9" s="890"/>
      <c r="DTP9" s="890"/>
      <c r="DTQ9" s="890"/>
      <c r="DTR9" s="890"/>
      <c r="DTS9" s="890"/>
      <c r="DTT9" s="890"/>
      <c r="DTU9" s="890"/>
      <c r="DTV9" s="890"/>
      <c r="DTW9" s="890"/>
      <c r="DTX9" s="890"/>
      <c r="DTY9" s="890"/>
      <c r="DTZ9" s="890"/>
      <c r="DUA9" s="890"/>
      <c r="DUB9" s="890"/>
      <c r="DUC9" s="890"/>
      <c r="DUD9" s="890"/>
      <c r="DUE9" s="890"/>
      <c r="DUF9" s="890"/>
      <c r="DUG9" s="890"/>
      <c r="DUH9" s="890"/>
      <c r="DUI9" s="890"/>
      <c r="DUJ9" s="890"/>
      <c r="DUK9" s="890"/>
      <c r="DUL9" s="890"/>
      <c r="DUM9" s="890"/>
      <c r="DUN9" s="890"/>
      <c r="DUO9" s="890"/>
      <c r="DUP9" s="890"/>
      <c r="DUQ9" s="890"/>
      <c r="DUR9" s="890"/>
      <c r="DUS9" s="890"/>
      <c r="DUT9" s="890"/>
      <c r="DUU9" s="890"/>
      <c r="DUV9" s="890"/>
      <c r="DUW9" s="890"/>
      <c r="DUX9" s="890"/>
      <c r="DUY9" s="890"/>
      <c r="DUZ9" s="890"/>
      <c r="DVA9" s="890"/>
      <c r="DVB9" s="890"/>
      <c r="DVC9" s="890"/>
      <c r="DVD9" s="890"/>
      <c r="DVE9" s="890"/>
      <c r="DVF9" s="890"/>
      <c r="DVG9" s="890"/>
      <c r="DVH9" s="890"/>
      <c r="DVI9" s="890"/>
      <c r="DVJ9" s="890"/>
      <c r="DVK9" s="890"/>
      <c r="DVL9" s="890"/>
      <c r="DVM9" s="890"/>
      <c r="DVN9" s="890"/>
      <c r="DVO9" s="890"/>
      <c r="DVP9" s="890"/>
      <c r="DVQ9" s="890"/>
      <c r="DVR9" s="890"/>
      <c r="DVS9" s="890"/>
      <c r="DVT9" s="890"/>
      <c r="DVU9" s="890"/>
      <c r="DVV9" s="890"/>
      <c r="DVW9" s="890"/>
      <c r="DVX9" s="890"/>
      <c r="DVY9" s="890"/>
      <c r="DVZ9" s="890"/>
      <c r="DWA9" s="890"/>
      <c r="DWB9" s="890"/>
      <c r="DWC9" s="890"/>
      <c r="DWD9" s="890"/>
      <c r="DWE9" s="890"/>
      <c r="DWF9" s="890"/>
      <c r="DWG9" s="890"/>
      <c r="DWH9" s="890"/>
      <c r="DWI9" s="890"/>
      <c r="DWJ9" s="890"/>
      <c r="DWK9" s="890"/>
      <c r="DWL9" s="890"/>
      <c r="DWM9" s="890"/>
      <c r="DWN9" s="890"/>
      <c r="DWO9" s="890"/>
      <c r="DWP9" s="890"/>
      <c r="DWQ9" s="890"/>
      <c r="DWR9" s="890"/>
      <c r="DWS9" s="890"/>
      <c r="DWT9" s="890"/>
      <c r="DWU9" s="890"/>
      <c r="DWV9" s="890"/>
      <c r="DWW9" s="890"/>
      <c r="DWX9" s="890"/>
      <c r="DWY9" s="890"/>
      <c r="DWZ9" s="890"/>
      <c r="DXA9" s="890"/>
      <c r="DXB9" s="890"/>
      <c r="DXC9" s="890"/>
      <c r="DXD9" s="890"/>
      <c r="DXE9" s="890"/>
      <c r="DXF9" s="890"/>
      <c r="DXG9" s="890"/>
      <c r="DXH9" s="890"/>
      <c r="DXI9" s="890"/>
      <c r="DXJ9" s="890"/>
      <c r="DXK9" s="890"/>
      <c r="DXL9" s="890"/>
      <c r="DXM9" s="890"/>
      <c r="DXN9" s="890"/>
      <c r="DXO9" s="890"/>
      <c r="DXP9" s="890"/>
      <c r="DXQ9" s="890"/>
      <c r="DXR9" s="890"/>
      <c r="DXS9" s="890"/>
      <c r="DXT9" s="890"/>
      <c r="DXU9" s="890"/>
      <c r="DXV9" s="890"/>
      <c r="DXW9" s="890"/>
      <c r="DXX9" s="890"/>
      <c r="DXY9" s="890"/>
      <c r="DXZ9" s="890"/>
      <c r="DYA9" s="890"/>
      <c r="DYB9" s="890"/>
      <c r="DYC9" s="890"/>
      <c r="DYD9" s="890"/>
      <c r="DYE9" s="890"/>
      <c r="DYF9" s="890"/>
      <c r="DYG9" s="890"/>
      <c r="DYH9" s="890"/>
      <c r="DYI9" s="890"/>
      <c r="DYJ9" s="890"/>
      <c r="DYK9" s="890"/>
      <c r="DYL9" s="890"/>
      <c r="DYM9" s="890"/>
      <c r="DYN9" s="890"/>
      <c r="DYO9" s="890"/>
      <c r="DYP9" s="890"/>
      <c r="DYQ9" s="890"/>
      <c r="DYR9" s="890"/>
      <c r="DYS9" s="890"/>
      <c r="DYT9" s="890"/>
      <c r="DYU9" s="890"/>
      <c r="DYV9" s="890"/>
      <c r="DYW9" s="890"/>
      <c r="DYX9" s="890"/>
      <c r="DYY9" s="890"/>
      <c r="DYZ9" s="890"/>
      <c r="DZA9" s="890"/>
      <c r="DZB9" s="890"/>
      <c r="DZC9" s="890"/>
      <c r="DZD9" s="890"/>
      <c r="DZE9" s="890"/>
      <c r="DZF9" s="890"/>
      <c r="DZG9" s="890"/>
      <c r="DZH9" s="890"/>
      <c r="DZI9" s="890"/>
      <c r="DZJ9" s="890"/>
      <c r="DZK9" s="890"/>
      <c r="DZL9" s="890"/>
      <c r="DZM9" s="890"/>
      <c r="DZN9" s="890"/>
      <c r="DZO9" s="890"/>
      <c r="DZP9" s="890"/>
      <c r="DZQ9" s="890"/>
      <c r="DZR9" s="890"/>
      <c r="DZS9" s="890"/>
      <c r="DZT9" s="890"/>
      <c r="DZU9" s="890"/>
      <c r="DZV9" s="890"/>
      <c r="DZW9" s="890"/>
      <c r="DZX9" s="890"/>
      <c r="DZY9" s="890"/>
      <c r="DZZ9" s="890"/>
      <c r="EAA9" s="890"/>
      <c r="EAB9" s="890"/>
      <c r="EAC9" s="890"/>
      <c r="EAD9" s="890"/>
      <c r="EAE9" s="890"/>
      <c r="EAF9" s="890"/>
      <c r="EAG9" s="890"/>
      <c r="EAH9" s="890"/>
      <c r="EAI9" s="890"/>
      <c r="EAJ9" s="890"/>
      <c r="EAK9" s="890"/>
      <c r="EAL9" s="890"/>
      <c r="EAM9" s="890"/>
      <c r="EAN9" s="890"/>
      <c r="EAO9" s="890"/>
      <c r="EAP9" s="890"/>
      <c r="EAQ9" s="890"/>
      <c r="EAR9" s="890"/>
      <c r="EAS9" s="890"/>
      <c r="EAT9" s="890"/>
      <c r="EAU9" s="890"/>
      <c r="EAV9" s="890"/>
      <c r="EAW9" s="890"/>
      <c r="EAX9" s="890"/>
      <c r="EAY9" s="890"/>
      <c r="EAZ9" s="890"/>
      <c r="EBA9" s="890"/>
      <c r="EBB9" s="890"/>
      <c r="EBC9" s="890"/>
      <c r="EBD9" s="890"/>
      <c r="EBE9" s="890"/>
      <c r="EBF9" s="890"/>
      <c r="EBG9" s="890"/>
      <c r="EBH9" s="890"/>
      <c r="EBI9" s="890"/>
      <c r="EBJ9" s="890"/>
      <c r="EBK9" s="890"/>
      <c r="EBL9" s="890"/>
      <c r="EBM9" s="890"/>
      <c r="EBN9" s="890"/>
      <c r="EBO9" s="890"/>
      <c r="EBP9" s="890"/>
      <c r="EBQ9" s="890"/>
      <c r="EBR9" s="890"/>
      <c r="EBS9" s="890"/>
      <c r="EBT9" s="890"/>
      <c r="EBU9" s="890"/>
      <c r="EBV9" s="890"/>
      <c r="EBW9" s="890"/>
      <c r="EBX9" s="890"/>
      <c r="EBY9" s="890"/>
      <c r="EBZ9" s="890"/>
      <c r="ECA9" s="890"/>
      <c r="ECB9" s="890"/>
      <c r="ECC9" s="890"/>
      <c r="ECD9" s="890"/>
      <c r="ECE9" s="890"/>
      <c r="ECF9" s="890"/>
      <c r="ECG9" s="890"/>
      <c r="ECH9" s="890"/>
      <c r="ECI9" s="890"/>
      <c r="ECJ9" s="890"/>
      <c r="ECK9" s="890"/>
      <c r="ECL9" s="890"/>
      <c r="ECM9" s="890"/>
      <c r="ECN9" s="890"/>
      <c r="ECO9" s="890"/>
      <c r="ECP9" s="890"/>
      <c r="ECQ9" s="890"/>
      <c r="ECR9" s="890"/>
      <c r="ECS9" s="890"/>
      <c r="ECT9" s="890"/>
      <c r="ECU9" s="890"/>
      <c r="ECV9" s="890"/>
      <c r="ECW9" s="890"/>
      <c r="ECX9" s="890"/>
      <c r="ECY9" s="890"/>
      <c r="ECZ9" s="890"/>
      <c r="EDA9" s="890"/>
      <c r="EDB9" s="890"/>
      <c r="EDC9" s="890"/>
      <c r="EDD9" s="890"/>
      <c r="EDE9" s="890"/>
      <c r="EDF9" s="890"/>
      <c r="EDG9" s="890"/>
      <c r="EDH9" s="890"/>
      <c r="EDI9" s="890"/>
      <c r="EDJ9" s="890"/>
      <c r="EDK9" s="890"/>
      <c r="EDL9" s="890"/>
      <c r="EDM9" s="890"/>
      <c r="EDN9" s="890"/>
      <c r="EDO9" s="890"/>
      <c r="EDP9" s="890"/>
      <c r="EDQ9" s="890"/>
      <c r="EDR9" s="890"/>
      <c r="EDS9" s="890"/>
      <c r="EDT9" s="890"/>
      <c r="EDU9" s="890"/>
      <c r="EDV9" s="890"/>
      <c r="EDW9" s="890"/>
      <c r="EDX9" s="890"/>
      <c r="EDY9" s="890"/>
      <c r="EDZ9" s="890"/>
      <c r="EEA9" s="890"/>
      <c r="EEB9" s="890"/>
      <c r="EEC9" s="890"/>
      <c r="EED9" s="890"/>
      <c r="EEE9" s="890"/>
      <c r="EEF9" s="890"/>
      <c r="EEG9" s="890"/>
      <c r="EEH9" s="890"/>
      <c r="EEI9" s="890"/>
      <c r="EEJ9" s="890"/>
      <c r="EEK9" s="890"/>
      <c r="EEL9" s="890"/>
      <c r="EEM9" s="890"/>
      <c r="EEN9" s="890"/>
      <c r="EEO9" s="890"/>
      <c r="EEP9" s="890"/>
      <c r="EEQ9" s="890"/>
      <c r="EER9" s="890"/>
      <c r="EES9" s="890"/>
      <c r="EET9" s="890"/>
      <c r="EEU9" s="890"/>
      <c r="EEV9" s="890"/>
      <c r="EEW9" s="890"/>
      <c r="EEX9" s="890"/>
      <c r="EEY9" s="890"/>
      <c r="EEZ9" s="890"/>
      <c r="EFA9" s="890"/>
      <c r="EFB9" s="890"/>
      <c r="EFC9" s="890"/>
      <c r="EFD9" s="890"/>
      <c r="EFE9" s="890"/>
      <c r="EFF9" s="890"/>
      <c r="EFG9" s="890"/>
      <c r="EFH9" s="890"/>
      <c r="EFI9" s="890"/>
      <c r="EFJ9" s="890"/>
      <c r="EFK9" s="890"/>
      <c r="EFL9" s="890"/>
      <c r="EFM9" s="890"/>
      <c r="EFN9" s="890"/>
      <c r="EFO9" s="890"/>
      <c r="EFP9" s="890"/>
      <c r="EFQ9" s="890"/>
      <c r="EFR9" s="890"/>
      <c r="EFS9" s="890"/>
      <c r="EFT9" s="890"/>
      <c r="EFU9" s="890"/>
      <c r="EFV9" s="890"/>
      <c r="EFW9" s="890"/>
      <c r="EFX9" s="890"/>
      <c r="EFY9" s="890"/>
      <c r="EFZ9" s="890"/>
      <c r="EGA9" s="890"/>
      <c r="EGB9" s="890"/>
      <c r="EGC9" s="890"/>
      <c r="EGD9" s="890"/>
      <c r="EGE9" s="890"/>
      <c r="EGF9" s="890"/>
      <c r="EGG9" s="890"/>
      <c r="EGH9" s="890"/>
      <c r="EGI9" s="890"/>
      <c r="EGJ9" s="890"/>
      <c r="EGK9" s="890"/>
      <c r="EGL9" s="890"/>
      <c r="EGM9" s="890"/>
      <c r="EGN9" s="890"/>
      <c r="EGO9" s="890"/>
      <c r="EGP9" s="890"/>
      <c r="EGQ9" s="890"/>
      <c r="EGR9" s="890"/>
      <c r="EGS9" s="890"/>
      <c r="EGT9" s="890"/>
      <c r="EGU9" s="890"/>
      <c r="EGV9" s="890"/>
      <c r="EGW9" s="890"/>
      <c r="EGX9" s="890"/>
      <c r="EGY9" s="890"/>
      <c r="EGZ9" s="890"/>
      <c r="EHA9" s="890"/>
      <c r="EHB9" s="890"/>
      <c r="EHC9" s="890"/>
      <c r="EHD9" s="890"/>
      <c r="EHE9" s="890"/>
      <c r="EHF9" s="890"/>
      <c r="EHG9" s="890"/>
      <c r="EHH9" s="890"/>
      <c r="EHI9" s="890"/>
      <c r="EHJ9" s="890"/>
      <c r="EHK9" s="890"/>
      <c r="EHL9" s="890"/>
      <c r="EHM9" s="890"/>
      <c r="EHN9" s="890"/>
      <c r="EHO9" s="890"/>
      <c r="EHP9" s="890"/>
      <c r="EHQ9" s="890"/>
      <c r="EHR9" s="890"/>
      <c r="EHS9" s="890"/>
      <c r="EHT9" s="890"/>
      <c r="EHU9" s="890"/>
      <c r="EHV9" s="890"/>
      <c r="EHW9" s="890"/>
      <c r="EHX9" s="890"/>
      <c r="EHY9" s="890"/>
      <c r="EHZ9" s="890"/>
      <c r="EIA9" s="890"/>
      <c r="EIB9" s="890"/>
      <c r="EIC9" s="890"/>
      <c r="EID9" s="890"/>
      <c r="EIE9" s="890"/>
      <c r="EIF9" s="890"/>
      <c r="EIG9" s="890"/>
      <c r="EIH9" s="890"/>
      <c r="EII9" s="890"/>
      <c r="EIJ9" s="890"/>
      <c r="EIK9" s="890"/>
      <c r="EIL9" s="890"/>
      <c r="EIM9" s="890"/>
      <c r="EIN9" s="890"/>
      <c r="EIO9" s="890"/>
      <c r="EIP9" s="890"/>
      <c r="EIQ9" s="890"/>
      <c r="EIR9" s="890"/>
      <c r="EIS9" s="890"/>
      <c r="EIT9" s="890"/>
      <c r="EIU9" s="890"/>
      <c r="EIV9" s="890"/>
      <c r="EIW9" s="890"/>
      <c r="EIX9" s="890"/>
      <c r="EIY9" s="890"/>
      <c r="EIZ9" s="890"/>
      <c r="EJA9" s="890"/>
      <c r="EJB9" s="890"/>
      <c r="EJC9" s="890"/>
      <c r="EJD9" s="890"/>
      <c r="EJE9" s="890"/>
      <c r="EJF9" s="890"/>
      <c r="EJG9" s="890"/>
      <c r="EJH9" s="890"/>
      <c r="EJI9" s="890"/>
      <c r="EJJ9" s="890"/>
      <c r="EJK9" s="890"/>
      <c r="EJL9" s="890"/>
      <c r="EJM9" s="890"/>
      <c r="EJN9" s="890"/>
      <c r="EJO9" s="890"/>
      <c r="EJP9" s="890"/>
      <c r="EJQ9" s="890"/>
      <c r="EJR9" s="890"/>
      <c r="EJS9" s="890"/>
      <c r="EJT9" s="890"/>
      <c r="EJU9" s="890"/>
      <c r="EJV9" s="890"/>
      <c r="EJW9" s="890"/>
      <c r="EJX9" s="890"/>
      <c r="EJY9" s="890"/>
      <c r="EJZ9" s="890"/>
      <c r="EKA9" s="890"/>
      <c r="EKB9" s="890"/>
      <c r="EKC9" s="890"/>
      <c r="EKD9" s="890"/>
      <c r="EKE9" s="890"/>
      <c r="EKF9" s="890"/>
      <c r="EKG9" s="890"/>
      <c r="EKH9" s="890"/>
      <c r="EKI9" s="890"/>
      <c r="EKJ9" s="890"/>
      <c r="EKK9" s="890"/>
      <c r="EKL9" s="890"/>
      <c r="EKM9" s="890"/>
      <c r="EKN9" s="890"/>
      <c r="EKO9" s="890"/>
      <c r="EKP9" s="890"/>
      <c r="EKQ9" s="890"/>
      <c r="EKR9" s="890"/>
      <c r="EKS9" s="890"/>
      <c r="EKT9" s="890"/>
      <c r="EKU9" s="890"/>
      <c r="EKV9" s="890"/>
      <c r="EKW9" s="890"/>
      <c r="EKX9" s="890"/>
      <c r="EKY9" s="890"/>
      <c r="EKZ9" s="890"/>
      <c r="ELA9" s="890"/>
      <c r="ELB9" s="890"/>
      <c r="ELC9" s="890"/>
      <c r="ELD9" s="890"/>
      <c r="ELE9" s="890"/>
      <c r="ELF9" s="890"/>
      <c r="ELG9" s="890"/>
      <c r="ELH9" s="890"/>
      <c r="ELI9" s="890"/>
      <c r="ELJ9" s="890"/>
      <c r="ELK9" s="890"/>
      <c r="ELL9" s="890"/>
      <c r="ELM9" s="890"/>
      <c r="ELN9" s="890"/>
      <c r="ELO9" s="890"/>
      <c r="ELP9" s="890"/>
      <c r="ELQ9" s="890"/>
      <c r="ELR9" s="890"/>
      <c r="ELS9" s="890"/>
      <c r="ELT9" s="890"/>
      <c r="ELU9" s="890"/>
      <c r="ELV9" s="890"/>
      <c r="ELW9" s="890"/>
      <c r="ELX9" s="890"/>
      <c r="ELY9" s="890"/>
      <c r="ELZ9" s="890"/>
      <c r="EMA9" s="890"/>
      <c r="EMB9" s="890"/>
      <c r="EMC9" s="890"/>
      <c r="EMD9" s="890"/>
      <c r="EME9" s="890"/>
      <c r="EMF9" s="890"/>
      <c r="EMG9" s="890"/>
      <c r="EMH9" s="890"/>
      <c r="EMI9" s="890"/>
      <c r="EMJ9" s="890"/>
      <c r="EMK9" s="890"/>
      <c r="EML9" s="890"/>
      <c r="EMM9" s="890"/>
      <c r="EMN9" s="890"/>
      <c r="EMO9" s="890"/>
      <c r="EMP9" s="890"/>
      <c r="EMQ9" s="890"/>
      <c r="EMR9" s="890"/>
      <c r="EMS9" s="890"/>
      <c r="EMT9" s="890"/>
      <c r="EMU9" s="890"/>
      <c r="EMV9" s="890"/>
      <c r="EMW9" s="890"/>
      <c r="EMX9" s="890"/>
      <c r="EMY9" s="890"/>
      <c r="EMZ9" s="890"/>
      <c r="ENA9" s="890"/>
      <c r="ENB9" s="890"/>
      <c r="ENC9" s="890"/>
      <c r="END9" s="890"/>
      <c r="ENE9" s="890"/>
      <c r="ENF9" s="890"/>
      <c r="ENG9" s="890"/>
      <c r="ENH9" s="890"/>
      <c r="ENI9" s="890"/>
      <c r="ENJ9" s="890"/>
      <c r="ENK9" s="890"/>
      <c r="ENL9" s="890"/>
      <c r="ENM9" s="890"/>
      <c r="ENN9" s="890"/>
      <c r="ENO9" s="890"/>
      <c r="ENP9" s="890"/>
      <c r="ENQ9" s="890"/>
      <c r="ENR9" s="890"/>
      <c r="ENS9" s="890"/>
      <c r="ENT9" s="890"/>
      <c r="ENU9" s="890"/>
      <c r="ENV9" s="890"/>
      <c r="ENW9" s="890"/>
      <c r="ENX9" s="890"/>
      <c r="ENY9" s="890"/>
      <c r="ENZ9" s="890"/>
      <c r="EOA9" s="890"/>
      <c r="EOB9" s="890"/>
      <c r="EOC9" s="890"/>
      <c r="EOD9" s="890"/>
      <c r="EOE9" s="890"/>
      <c r="EOF9" s="890"/>
      <c r="EOG9" s="890"/>
      <c r="EOH9" s="890"/>
      <c r="EOI9" s="890"/>
      <c r="EOJ9" s="890"/>
      <c r="EOK9" s="890"/>
      <c r="EOL9" s="890"/>
      <c r="EOM9" s="890"/>
      <c r="EON9" s="890"/>
      <c r="EOO9" s="890"/>
      <c r="EOP9" s="890"/>
      <c r="EOQ9" s="890"/>
      <c r="EOR9" s="890"/>
      <c r="EOS9" s="890"/>
      <c r="EOT9" s="890"/>
      <c r="EOU9" s="890"/>
      <c r="EOV9" s="890"/>
      <c r="EOW9" s="890"/>
      <c r="EOX9" s="890"/>
      <c r="EOY9" s="890"/>
      <c r="EOZ9" s="890"/>
      <c r="EPA9" s="890"/>
      <c r="EPB9" s="890"/>
      <c r="EPC9" s="890"/>
      <c r="EPD9" s="890"/>
      <c r="EPE9" s="890"/>
      <c r="EPF9" s="890"/>
      <c r="EPG9" s="890"/>
      <c r="EPH9" s="890"/>
      <c r="EPI9" s="890"/>
      <c r="EPJ9" s="890"/>
      <c r="EPK9" s="890"/>
      <c r="EPL9" s="890"/>
      <c r="EPM9" s="890"/>
      <c r="EPN9" s="890"/>
      <c r="EPO9" s="890"/>
      <c r="EPP9" s="890"/>
      <c r="EPQ9" s="890"/>
      <c r="EPR9" s="890"/>
      <c r="EPS9" s="890"/>
      <c r="EPT9" s="890"/>
      <c r="EPU9" s="890"/>
      <c r="EPV9" s="890"/>
      <c r="EPW9" s="890"/>
      <c r="EPX9" s="890"/>
      <c r="EPY9" s="890"/>
      <c r="EPZ9" s="890"/>
      <c r="EQA9" s="890"/>
      <c r="EQB9" s="890"/>
      <c r="EQC9" s="890"/>
      <c r="EQD9" s="890"/>
      <c r="EQE9" s="890"/>
      <c r="EQF9" s="890"/>
      <c r="EQG9" s="890"/>
      <c r="EQH9" s="890"/>
      <c r="EQI9" s="890"/>
      <c r="EQJ9" s="890"/>
      <c r="EQK9" s="890"/>
      <c r="EQL9" s="890"/>
      <c r="EQM9" s="890"/>
      <c r="EQN9" s="890"/>
      <c r="EQO9" s="890"/>
      <c r="EQP9" s="890"/>
      <c r="EQQ9" s="890"/>
      <c r="EQR9" s="890"/>
      <c r="EQS9" s="890"/>
      <c r="EQT9" s="890"/>
      <c r="EQU9" s="890"/>
      <c r="EQV9" s="890"/>
      <c r="EQW9" s="890"/>
      <c r="EQX9" s="890"/>
      <c r="EQY9" s="890"/>
      <c r="EQZ9" s="890"/>
      <c r="ERA9" s="890"/>
      <c r="ERB9" s="890"/>
      <c r="ERC9" s="890"/>
      <c r="ERD9" s="890"/>
      <c r="ERE9" s="890"/>
      <c r="ERF9" s="890"/>
      <c r="ERG9" s="890"/>
      <c r="ERH9" s="890"/>
      <c r="ERI9" s="890"/>
      <c r="ERJ9" s="890"/>
      <c r="ERK9" s="890"/>
      <c r="ERL9" s="890"/>
      <c r="ERM9" s="890"/>
      <c r="ERN9" s="890"/>
      <c r="ERO9" s="890"/>
      <c r="ERP9" s="890"/>
      <c r="ERQ9" s="890"/>
      <c r="ERR9" s="890"/>
      <c r="ERS9" s="890"/>
      <c r="ERT9" s="890"/>
      <c r="ERU9" s="890"/>
      <c r="ERV9" s="890"/>
      <c r="ERW9" s="890"/>
      <c r="ERX9" s="890"/>
      <c r="ERY9" s="890"/>
      <c r="ERZ9" s="890"/>
      <c r="ESA9" s="890"/>
      <c r="ESB9" s="890"/>
      <c r="ESC9" s="890"/>
      <c r="ESD9" s="890"/>
      <c r="ESE9" s="890"/>
      <c r="ESF9" s="890"/>
      <c r="ESG9" s="890"/>
      <c r="ESH9" s="890"/>
      <c r="ESI9" s="890"/>
      <c r="ESJ9" s="890"/>
      <c r="ESK9" s="890"/>
      <c r="ESL9" s="890"/>
      <c r="ESM9" s="890"/>
      <c r="ESN9" s="890"/>
      <c r="ESO9" s="890"/>
      <c r="ESP9" s="890"/>
      <c r="ESQ9" s="890"/>
      <c r="ESR9" s="890"/>
      <c r="ESS9" s="890"/>
      <c r="EST9" s="890"/>
      <c r="ESU9" s="890"/>
      <c r="ESV9" s="890"/>
      <c r="ESW9" s="890"/>
      <c r="ESX9" s="890"/>
      <c r="ESY9" s="890"/>
      <c r="ESZ9" s="890"/>
      <c r="ETA9" s="890"/>
      <c r="ETB9" s="890"/>
      <c r="ETC9" s="890"/>
      <c r="ETD9" s="890"/>
      <c r="ETE9" s="890"/>
      <c r="ETF9" s="890"/>
      <c r="ETG9" s="890"/>
      <c r="ETH9" s="890"/>
      <c r="ETI9" s="890"/>
      <c r="ETJ9" s="890"/>
      <c r="ETK9" s="890"/>
      <c r="ETL9" s="890"/>
      <c r="ETM9" s="890"/>
      <c r="ETN9" s="890"/>
      <c r="ETO9" s="890"/>
      <c r="ETP9" s="890"/>
      <c r="ETQ9" s="890"/>
      <c r="ETR9" s="890"/>
      <c r="ETS9" s="890"/>
      <c r="ETT9" s="890"/>
      <c r="ETU9" s="890"/>
      <c r="ETV9" s="890"/>
      <c r="ETW9" s="890"/>
      <c r="ETX9" s="890"/>
      <c r="ETY9" s="890"/>
      <c r="ETZ9" s="890"/>
      <c r="EUA9" s="890"/>
      <c r="EUB9" s="890"/>
      <c r="EUC9" s="890"/>
      <c r="EUD9" s="890"/>
      <c r="EUE9" s="890"/>
      <c r="EUF9" s="890"/>
      <c r="EUG9" s="890"/>
      <c r="EUH9" s="890"/>
      <c r="EUI9" s="890"/>
      <c r="EUJ9" s="890"/>
      <c r="EUK9" s="890"/>
      <c r="EUL9" s="890"/>
      <c r="EUM9" s="890"/>
      <c r="EUN9" s="890"/>
      <c r="EUO9" s="890"/>
      <c r="EUP9" s="890"/>
      <c r="EUQ9" s="890"/>
      <c r="EUR9" s="890"/>
      <c r="EUS9" s="890"/>
      <c r="EUT9" s="890"/>
      <c r="EUU9" s="890"/>
      <c r="EUV9" s="890"/>
      <c r="EUW9" s="890"/>
      <c r="EUX9" s="890"/>
      <c r="EUY9" s="890"/>
      <c r="EUZ9" s="890"/>
      <c r="EVA9" s="890"/>
      <c r="EVB9" s="890"/>
      <c r="EVC9" s="890"/>
      <c r="EVD9" s="890"/>
      <c r="EVE9" s="890"/>
      <c r="EVF9" s="890"/>
      <c r="EVG9" s="890"/>
      <c r="EVH9" s="890"/>
      <c r="EVI9" s="890"/>
      <c r="EVJ9" s="890"/>
      <c r="EVK9" s="890"/>
      <c r="EVL9" s="890"/>
      <c r="EVM9" s="890"/>
      <c r="EVN9" s="890"/>
      <c r="EVO9" s="890"/>
      <c r="EVP9" s="890"/>
      <c r="EVQ9" s="890"/>
      <c r="EVR9" s="890"/>
      <c r="EVS9" s="890"/>
      <c r="EVT9" s="890"/>
      <c r="EVU9" s="890"/>
      <c r="EVV9" s="890"/>
      <c r="EVW9" s="890"/>
      <c r="EVX9" s="890"/>
      <c r="EVY9" s="890"/>
      <c r="EVZ9" s="890"/>
      <c r="EWA9" s="890"/>
      <c r="EWB9" s="890"/>
      <c r="EWC9" s="890"/>
      <c r="EWD9" s="890"/>
      <c r="EWE9" s="890"/>
      <c r="EWF9" s="890"/>
      <c r="EWG9" s="890"/>
      <c r="EWH9" s="890"/>
      <c r="EWI9" s="890"/>
      <c r="EWJ9" s="890"/>
      <c r="EWK9" s="890"/>
      <c r="EWL9" s="890"/>
      <c r="EWM9" s="890"/>
      <c r="EWN9" s="890"/>
      <c r="EWO9" s="890"/>
      <c r="EWP9" s="890"/>
      <c r="EWQ9" s="890"/>
      <c r="EWR9" s="890"/>
      <c r="EWS9" s="890"/>
      <c r="EWT9" s="890"/>
      <c r="EWU9" s="890"/>
      <c r="EWV9" s="890"/>
      <c r="EWW9" s="890"/>
      <c r="EWX9" s="890"/>
      <c r="EWY9" s="890"/>
      <c r="EWZ9" s="890"/>
      <c r="EXA9" s="890"/>
      <c r="EXB9" s="890"/>
      <c r="EXC9" s="890"/>
      <c r="EXD9" s="890"/>
      <c r="EXE9" s="890"/>
      <c r="EXF9" s="890"/>
      <c r="EXG9" s="890"/>
      <c r="EXH9" s="890"/>
      <c r="EXI9" s="890"/>
      <c r="EXJ9" s="890"/>
      <c r="EXK9" s="890"/>
      <c r="EXL9" s="890"/>
      <c r="EXM9" s="890"/>
      <c r="EXN9" s="890"/>
      <c r="EXO9" s="890"/>
      <c r="EXP9" s="890"/>
      <c r="EXQ9" s="890"/>
      <c r="EXR9" s="890"/>
      <c r="EXS9" s="890"/>
      <c r="EXT9" s="890"/>
      <c r="EXU9" s="890"/>
      <c r="EXV9" s="890"/>
      <c r="EXW9" s="890"/>
      <c r="EXX9" s="890"/>
      <c r="EXY9" s="890"/>
      <c r="EXZ9" s="890"/>
      <c r="EYA9" s="890"/>
      <c r="EYB9" s="890"/>
      <c r="EYC9" s="890"/>
      <c r="EYD9" s="890"/>
      <c r="EYE9" s="890"/>
      <c r="EYF9" s="890"/>
      <c r="EYG9" s="890"/>
      <c r="EYH9" s="890"/>
      <c r="EYI9" s="890"/>
      <c r="EYJ9" s="890"/>
      <c r="EYK9" s="890"/>
      <c r="EYL9" s="890"/>
      <c r="EYM9" s="890"/>
      <c r="EYN9" s="890"/>
      <c r="EYO9" s="890"/>
      <c r="EYP9" s="890"/>
      <c r="EYQ9" s="890"/>
      <c r="EYR9" s="890"/>
      <c r="EYS9" s="890"/>
      <c r="EYT9" s="890"/>
      <c r="EYU9" s="890"/>
      <c r="EYV9" s="890"/>
      <c r="EYW9" s="890"/>
      <c r="EYX9" s="890"/>
      <c r="EYY9" s="890"/>
      <c r="EYZ9" s="890"/>
      <c r="EZA9" s="890"/>
      <c r="EZB9" s="890"/>
      <c r="EZC9" s="890"/>
      <c r="EZD9" s="890"/>
      <c r="EZE9" s="890"/>
      <c r="EZF9" s="890"/>
      <c r="EZG9" s="890"/>
      <c r="EZH9" s="890"/>
      <c r="EZI9" s="890"/>
      <c r="EZJ9" s="890"/>
      <c r="EZK9" s="890"/>
      <c r="EZL9" s="890"/>
      <c r="EZM9" s="890"/>
      <c r="EZN9" s="890"/>
      <c r="EZO9" s="890"/>
      <c r="EZP9" s="890"/>
      <c r="EZQ9" s="890"/>
      <c r="EZR9" s="890"/>
      <c r="EZS9" s="890"/>
      <c r="EZT9" s="890"/>
      <c r="EZU9" s="890"/>
      <c r="EZV9" s="890"/>
      <c r="EZW9" s="890"/>
      <c r="EZX9" s="890"/>
      <c r="EZY9" s="890"/>
      <c r="EZZ9" s="890"/>
      <c r="FAA9" s="890"/>
      <c r="FAB9" s="890"/>
      <c r="FAC9" s="890"/>
      <c r="FAD9" s="890"/>
      <c r="FAE9" s="890"/>
      <c r="FAF9" s="890"/>
      <c r="FAG9" s="890"/>
      <c r="FAH9" s="890"/>
      <c r="FAI9" s="890"/>
      <c r="FAJ9" s="890"/>
      <c r="FAK9" s="890"/>
      <c r="FAL9" s="890"/>
      <c r="FAM9" s="890"/>
      <c r="FAN9" s="890"/>
      <c r="FAO9" s="890"/>
      <c r="FAP9" s="890"/>
      <c r="FAQ9" s="890"/>
      <c r="FAR9" s="890"/>
      <c r="FAS9" s="890"/>
      <c r="FAT9" s="890"/>
      <c r="FAU9" s="890"/>
      <c r="FAV9" s="890"/>
      <c r="FAW9" s="890"/>
      <c r="FAX9" s="890"/>
      <c r="FAY9" s="890"/>
      <c r="FAZ9" s="890"/>
      <c r="FBA9" s="890"/>
      <c r="FBB9" s="890"/>
      <c r="FBC9" s="890"/>
      <c r="FBD9" s="890"/>
      <c r="FBE9" s="890"/>
      <c r="FBF9" s="890"/>
      <c r="FBG9" s="890"/>
      <c r="FBH9" s="890"/>
      <c r="FBI9" s="890"/>
      <c r="FBJ9" s="890"/>
      <c r="FBK9" s="890"/>
      <c r="FBL9" s="890"/>
      <c r="FBM9" s="890"/>
      <c r="FBN9" s="890"/>
      <c r="FBO9" s="890"/>
      <c r="FBP9" s="890"/>
      <c r="FBQ9" s="890"/>
      <c r="FBR9" s="890"/>
      <c r="FBS9" s="890"/>
      <c r="FBT9" s="890"/>
      <c r="FBU9" s="890"/>
      <c r="FBV9" s="890"/>
      <c r="FBW9" s="890"/>
      <c r="FBX9" s="890"/>
      <c r="FBY9" s="890"/>
      <c r="FBZ9" s="890"/>
      <c r="FCA9" s="890"/>
      <c r="FCB9" s="890"/>
      <c r="FCC9" s="890"/>
      <c r="FCD9" s="890"/>
      <c r="FCE9" s="890"/>
      <c r="FCF9" s="890"/>
      <c r="FCG9" s="890"/>
      <c r="FCH9" s="890"/>
      <c r="FCI9" s="890"/>
      <c r="FCJ9" s="890"/>
      <c r="FCK9" s="890"/>
      <c r="FCL9" s="890"/>
      <c r="FCM9" s="890"/>
      <c r="FCN9" s="890"/>
      <c r="FCO9" s="890"/>
      <c r="FCP9" s="890"/>
      <c r="FCQ9" s="890"/>
      <c r="FCR9" s="890"/>
      <c r="FCS9" s="890"/>
      <c r="FCT9" s="890"/>
      <c r="FCU9" s="890"/>
      <c r="FCV9" s="890"/>
      <c r="FCW9" s="890"/>
      <c r="FCX9" s="890"/>
      <c r="FCY9" s="890"/>
      <c r="FCZ9" s="890"/>
      <c r="FDA9" s="890"/>
      <c r="FDB9" s="890"/>
      <c r="FDC9" s="890"/>
      <c r="FDD9" s="890"/>
      <c r="FDE9" s="890"/>
      <c r="FDF9" s="890"/>
      <c r="FDG9" s="890"/>
      <c r="FDH9" s="890"/>
      <c r="FDI9" s="890"/>
      <c r="FDJ9" s="890"/>
      <c r="FDK9" s="890"/>
      <c r="FDL9" s="890"/>
      <c r="FDM9" s="890"/>
      <c r="FDN9" s="890"/>
      <c r="FDO9" s="890"/>
      <c r="FDP9" s="890"/>
      <c r="FDQ9" s="890"/>
      <c r="FDR9" s="890"/>
      <c r="FDS9" s="890"/>
      <c r="FDT9" s="890"/>
      <c r="FDU9" s="890"/>
      <c r="FDV9" s="890"/>
      <c r="FDW9" s="890"/>
      <c r="FDX9" s="890"/>
      <c r="FDY9" s="890"/>
      <c r="FDZ9" s="890"/>
      <c r="FEA9" s="890"/>
      <c r="FEB9" s="890"/>
      <c r="FEC9" s="890"/>
      <c r="FED9" s="890"/>
      <c r="FEE9" s="890"/>
      <c r="FEF9" s="890"/>
      <c r="FEG9" s="890"/>
      <c r="FEH9" s="890"/>
      <c r="FEI9" s="890"/>
      <c r="FEJ9" s="890"/>
      <c r="FEK9" s="890"/>
      <c r="FEL9" s="890"/>
      <c r="FEM9" s="890"/>
      <c r="FEN9" s="890"/>
      <c r="FEO9" s="890"/>
      <c r="FEP9" s="890"/>
      <c r="FEQ9" s="890"/>
      <c r="FER9" s="890"/>
      <c r="FES9" s="890"/>
      <c r="FET9" s="890"/>
      <c r="FEU9" s="890"/>
      <c r="FEV9" s="890"/>
      <c r="FEW9" s="890"/>
      <c r="FEX9" s="890"/>
      <c r="FEY9" s="890"/>
      <c r="FEZ9" s="890"/>
      <c r="FFA9" s="890"/>
      <c r="FFB9" s="890"/>
      <c r="FFC9" s="890"/>
      <c r="FFD9" s="890"/>
      <c r="FFE9" s="890"/>
      <c r="FFF9" s="890"/>
      <c r="FFG9" s="890"/>
      <c r="FFH9" s="890"/>
      <c r="FFI9" s="890"/>
      <c r="FFJ9" s="890"/>
      <c r="FFK9" s="890"/>
      <c r="FFL9" s="890"/>
      <c r="FFM9" s="890"/>
      <c r="FFN9" s="890"/>
      <c r="FFO9" s="890"/>
      <c r="FFP9" s="890"/>
      <c r="FFQ9" s="890"/>
      <c r="FFR9" s="890"/>
      <c r="FFS9" s="890"/>
      <c r="FFT9" s="890"/>
      <c r="FFU9" s="890"/>
      <c r="FFV9" s="890"/>
      <c r="FFW9" s="890"/>
      <c r="FFX9" s="890"/>
      <c r="FFY9" s="890"/>
      <c r="FFZ9" s="890"/>
      <c r="FGA9" s="890"/>
      <c r="FGB9" s="890"/>
      <c r="FGC9" s="890"/>
      <c r="FGD9" s="890"/>
      <c r="FGE9" s="890"/>
      <c r="FGF9" s="890"/>
      <c r="FGG9" s="890"/>
      <c r="FGH9" s="890"/>
      <c r="FGI9" s="890"/>
      <c r="FGJ9" s="890"/>
      <c r="FGK9" s="890"/>
      <c r="FGL9" s="890"/>
      <c r="FGM9" s="890"/>
      <c r="FGN9" s="890"/>
      <c r="FGO9" s="890"/>
      <c r="FGP9" s="890"/>
      <c r="FGQ9" s="890"/>
      <c r="FGR9" s="890"/>
      <c r="FGS9" s="890"/>
      <c r="FGT9" s="890"/>
      <c r="FGU9" s="890"/>
      <c r="FGV9" s="890"/>
      <c r="FGW9" s="890"/>
      <c r="FGX9" s="890"/>
      <c r="FGY9" s="890"/>
      <c r="FGZ9" s="890"/>
      <c r="FHA9" s="890"/>
      <c r="FHB9" s="890"/>
      <c r="FHC9" s="890"/>
      <c r="FHD9" s="890"/>
      <c r="FHE9" s="890"/>
      <c r="FHF9" s="890"/>
      <c r="FHG9" s="890"/>
      <c r="FHH9" s="890"/>
      <c r="FHI9" s="890"/>
      <c r="FHJ9" s="890"/>
      <c r="FHK9" s="890"/>
      <c r="FHL9" s="890"/>
      <c r="FHM9" s="890"/>
      <c r="FHN9" s="890"/>
      <c r="FHO9" s="890"/>
      <c r="FHP9" s="890"/>
      <c r="FHQ9" s="890"/>
      <c r="FHR9" s="890"/>
      <c r="FHS9" s="890"/>
      <c r="FHT9" s="890"/>
      <c r="FHU9" s="890"/>
      <c r="FHV9" s="890"/>
      <c r="FHW9" s="890"/>
      <c r="FHX9" s="890"/>
      <c r="FHY9" s="890"/>
      <c r="FHZ9" s="890"/>
      <c r="FIA9" s="890"/>
      <c r="FIB9" s="890"/>
      <c r="FIC9" s="890"/>
      <c r="FID9" s="890"/>
      <c r="FIE9" s="890"/>
      <c r="FIF9" s="890"/>
      <c r="FIG9" s="890"/>
      <c r="FIH9" s="890"/>
      <c r="FII9" s="890"/>
      <c r="FIJ9" s="890"/>
      <c r="FIK9" s="890"/>
      <c r="FIL9" s="890"/>
      <c r="FIM9" s="890"/>
      <c r="FIN9" s="890"/>
      <c r="FIO9" s="890"/>
      <c r="FIP9" s="890"/>
      <c r="FIQ9" s="890"/>
      <c r="FIR9" s="890"/>
      <c r="FIS9" s="890"/>
      <c r="FIT9" s="890"/>
      <c r="FIU9" s="890"/>
      <c r="FIV9" s="890"/>
      <c r="FIW9" s="890"/>
      <c r="FIX9" s="890"/>
      <c r="FIY9" s="890"/>
      <c r="FIZ9" s="890"/>
      <c r="FJA9" s="890"/>
      <c r="FJB9" s="890"/>
      <c r="FJC9" s="890"/>
      <c r="FJD9" s="890"/>
      <c r="FJE9" s="890"/>
      <c r="FJF9" s="890"/>
      <c r="FJG9" s="890"/>
      <c r="FJH9" s="890"/>
      <c r="FJI9" s="890"/>
      <c r="FJJ9" s="890"/>
      <c r="FJK9" s="890"/>
      <c r="FJL9" s="890"/>
      <c r="FJM9" s="890"/>
      <c r="FJN9" s="890"/>
      <c r="FJO9" s="890"/>
      <c r="FJP9" s="890"/>
      <c r="FJQ9" s="890"/>
      <c r="FJR9" s="890"/>
      <c r="FJS9" s="890"/>
      <c r="FJT9" s="890"/>
      <c r="FJU9" s="890"/>
      <c r="FJV9" s="890"/>
      <c r="FJW9" s="890"/>
      <c r="FJX9" s="890"/>
      <c r="FJY9" s="890"/>
      <c r="FJZ9" s="890"/>
      <c r="FKA9" s="890"/>
      <c r="FKB9" s="890"/>
      <c r="FKC9" s="890"/>
      <c r="FKD9" s="890"/>
      <c r="FKE9" s="890"/>
      <c r="FKF9" s="890"/>
      <c r="FKG9" s="890"/>
      <c r="FKH9" s="890"/>
      <c r="FKI9" s="890"/>
      <c r="FKJ9" s="890"/>
      <c r="FKK9" s="890"/>
      <c r="FKL9" s="890"/>
      <c r="FKM9" s="890"/>
      <c r="FKN9" s="890"/>
      <c r="FKO9" s="890"/>
      <c r="FKP9" s="890"/>
      <c r="FKQ9" s="890"/>
      <c r="FKR9" s="890"/>
      <c r="FKS9" s="890"/>
      <c r="FKT9" s="890"/>
      <c r="FKU9" s="890"/>
      <c r="FKV9" s="890"/>
      <c r="FKW9" s="890"/>
      <c r="FKX9" s="890"/>
      <c r="FKY9" s="890"/>
      <c r="FKZ9" s="890"/>
      <c r="FLA9" s="890"/>
      <c r="FLB9" s="890"/>
      <c r="FLC9" s="890"/>
      <c r="FLD9" s="890"/>
      <c r="FLE9" s="890"/>
      <c r="FLF9" s="890"/>
      <c r="FLG9" s="890"/>
      <c r="FLH9" s="890"/>
      <c r="FLI9" s="890"/>
      <c r="FLJ9" s="890"/>
      <c r="FLK9" s="890"/>
      <c r="FLL9" s="890"/>
      <c r="FLM9" s="890"/>
      <c r="FLN9" s="890"/>
      <c r="FLO9" s="890"/>
      <c r="FLP9" s="890"/>
      <c r="FLQ9" s="890"/>
      <c r="FLR9" s="890"/>
      <c r="FLS9" s="890"/>
      <c r="FLT9" s="890"/>
      <c r="FLU9" s="890"/>
      <c r="FLV9" s="890"/>
      <c r="FLW9" s="890"/>
      <c r="FLX9" s="890"/>
      <c r="FLY9" s="890"/>
      <c r="FLZ9" s="890"/>
      <c r="FMA9" s="890"/>
      <c r="FMB9" s="890"/>
      <c r="FMC9" s="890"/>
      <c r="FMD9" s="890"/>
      <c r="FME9" s="890"/>
      <c r="FMF9" s="890"/>
      <c r="FMG9" s="890"/>
      <c r="FMH9" s="890"/>
      <c r="FMI9" s="890"/>
      <c r="FMJ9" s="890"/>
      <c r="FMK9" s="890"/>
      <c r="FML9" s="890"/>
      <c r="FMM9" s="890"/>
      <c r="FMN9" s="890"/>
      <c r="FMO9" s="890"/>
      <c r="FMP9" s="890"/>
      <c r="FMQ9" s="890"/>
      <c r="FMR9" s="890"/>
      <c r="FMS9" s="890"/>
      <c r="FMT9" s="890"/>
      <c r="FMU9" s="890"/>
      <c r="FMV9" s="890"/>
      <c r="FMW9" s="890"/>
      <c r="FMX9" s="890"/>
      <c r="FMY9" s="890"/>
      <c r="FMZ9" s="890"/>
      <c r="FNA9" s="890"/>
      <c r="FNB9" s="890"/>
      <c r="FNC9" s="890"/>
      <c r="FND9" s="890"/>
      <c r="FNE9" s="890"/>
      <c r="FNF9" s="890"/>
      <c r="FNG9" s="890"/>
      <c r="FNH9" s="890"/>
      <c r="FNI9" s="890"/>
      <c r="FNJ9" s="890"/>
      <c r="FNK9" s="890"/>
      <c r="FNL9" s="890"/>
      <c r="FNM9" s="890"/>
      <c r="FNN9" s="890"/>
      <c r="FNO9" s="890"/>
      <c r="FNP9" s="890"/>
      <c r="FNQ9" s="890"/>
      <c r="FNR9" s="890"/>
      <c r="FNS9" s="890"/>
      <c r="FNT9" s="890"/>
      <c r="FNU9" s="890"/>
      <c r="FNV9" s="890"/>
      <c r="FNW9" s="890"/>
      <c r="FNX9" s="890"/>
      <c r="FNY9" s="890"/>
      <c r="FNZ9" s="890"/>
      <c r="FOA9" s="890"/>
      <c r="FOB9" s="890"/>
      <c r="FOC9" s="890"/>
      <c r="FOD9" s="890"/>
      <c r="FOE9" s="890"/>
      <c r="FOF9" s="890"/>
      <c r="FOG9" s="890"/>
      <c r="FOH9" s="890"/>
      <c r="FOI9" s="890"/>
      <c r="FOJ9" s="890"/>
      <c r="FOK9" s="890"/>
      <c r="FOL9" s="890"/>
      <c r="FOM9" s="890"/>
      <c r="FON9" s="890"/>
      <c r="FOO9" s="890"/>
      <c r="FOP9" s="890"/>
      <c r="FOQ9" s="890"/>
      <c r="FOR9" s="890"/>
      <c r="FOS9" s="890"/>
      <c r="FOT9" s="890"/>
      <c r="FOU9" s="890"/>
      <c r="FOV9" s="890"/>
      <c r="FOW9" s="890"/>
      <c r="FOX9" s="890"/>
      <c r="FOY9" s="890"/>
      <c r="FOZ9" s="890"/>
      <c r="FPA9" s="890"/>
      <c r="FPB9" s="890"/>
      <c r="FPC9" s="890"/>
      <c r="FPD9" s="890"/>
      <c r="FPE9" s="890"/>
      <c r="FPF9" s="890"/>
      <c r="FPG9" s="890"/>
      <c r="FPH9" s="890"/>
      <c r="FPI9" s="890"/>
      <c r="FPJ9" s="890"/>
      <c r="FPK9" s="890"/>
      <c r="FPL9" s="890"/>
      <c r="FPM9" s="890"/>
      <c r="FPN9" s="890"/>
      <c r="FPO9" s="890"/>
      <c r="FPP9" s="890"/>
      <c r="FPQ9" s="890"/>
      <c r="FPR9" s="890"/>
      <c r="FPS9" s="890"/>
      <c r="FPT9" s="890"/>
      <c r="FPU9" s="890"/>
      <c r="FPV9" s="890"/>
      <c r="FPW9" s="890"/>
      <c r="FPX9" s="890"/>
      <c r="FPY9" s="890"/>
      <c r="FPZ9" s="890"/>
      <c r="FQA9" s="890"/>
      <c r="FQB9" s="890"/>
      <c r="FQC9" s="890"/>
      <c r="FQD9" s="890"/>
      <c r="FQE9" s="890"/>
      <c r="FQF9" s="890"/>
      <c r="FQG9" s="890"/>
      <c r="FQH9" s="890"/>
      <c r="FQI9" s="890"/>
      <c r="FQJ9" s="890"/>
      <c r="FQK9" s="890"/>
      <c r="FQL9" s="890"/>
      <c r="FQM9" s="890"/>
      <c r="FQN9" s="890"/>
      <c r="FQO9" s="890"/>
      <c r="FQP9" s="890"/>
      <c r="FQQ9" s="890"/>
      <c r="FQR9" s="890"/>
      <c r="FQS9" s="890"/>
      <c r="FQT9" s="890"/>
      <c r="FQU9" s="890"/>
      <c r="FQV9" s="890"/>
      <c r="FQW9" s="890"/>
      <c r="FQX9" s="890"/>
      <c r="FQY9" s="890"/>
      <c r="FQZ9" s="890"/>
      <c r="FRA9" s="890"/>
      <c r="FRB9" s="890"/>
      <c r="FRC9" s="890"/>
      <c r="FRD9" s="890"/>
      <c r="FRE9" s="890"/>
      <c r="FRF9" s="890"/>
      <c r="FRG9" s="890"/>
      <c r="FRH9" s="890"/>
      <c r="FRI9" s="890"/>
      <c r="FRJ9" s="890"/>
      <c r="FRK9" s="890"/>
      <c r="FRL9" s="890"/>
      <c r="FRM9" s="890"/>
      <c r="FRN9" s="890"/>
      <c r="FRO9" s="890"/>
      <c r="FRP9" s="890"/>
      <c r="FRQ9" s="890"/>
      <c r="FRR9" s="890"/>
      <c r="FRS9" s="890"/>
      <c r="FRT9" s="890"/>
      <c r="FRU9" s="890"/>
      <c r="FRV9" s="890"/>
      <c r="FRW9" s="890"/>
      <c r="FRX9" s="890"/>
      <c r="FRY9" s="890"/>
      <c r="FRZ9" s="890"/>
      <c r="FSA9" s="890"/>
      <c r="FSB9" s="890"/>
      <c r="FSC9" s="890"/>
      <c r="FSD9" s="890"/>
      <c r="FSE9" s="890"/>
      <c r="FSF9" s="890"/>
      <c r="FSG9" s="890"/>
      <c r="FSH9" s="890"/>
      <c r="FSI9" s="890"/>
      <c r="FSJ9" s="890"/>
      <c r="FSK9" s="890"/>
      <c r="FSL9" s="890"/>
      <c r="FSM9" s="890"/>
      <c r="FSN9" s="890"/>
      <c r="FSO9" s="890"/>
      <c r="FSP9" s="890"/>
      <c r="FSQ9" s="890"/>
      <c r="FSR9" s="890"/>
      <c r="FSS9" s="890"/>
      <c r="FST9" s="890"/>
      <c r="FSU9" s="890"/>
      <c r="FSV9" s="890"/>
      <c r="FSW9" s="890"/>
      <c r="FSX9" s="890"/>
      <c r="FSY9" s="890"/>
      <c r="FSZ9" s="890"/>
      <c r="FTA9" s="890"/>
      <c r="FTB9" s="890"/>
      <c r="FTC9" s="890"/>
      <c r="FTD9" s="890"/>
      <c r="FTE9" s="890"/>
      <c r="FTF9" s="890"/>
      <c r="FTG9" s="890"/>
      <c r="FTH9" s="890"/>
      <c r="FTI9" s="890"/>
      <c r="FTJ9" s="890"/>
      <c r="FTK9" s="890"/>
      <c r="FTL9" s="890"/>
      <c r="FTM9" s="890"/>
      <c r="FTN9" s="890"/>
      <c r="FTO9" s="890"/>
      <c r="FTP9" s="890"/>
      <c r="FTQ9" s="890"/>
      <c r="FTR9" s="890"/>
      <c r="FTS9" s="890"/>
      <c r="FTT9" s="890"/>
      <c r="FTU9" s="890"/>
      <c r="FTV9" s="890"/>
      <c r="FTW9" s="890"/>
      <c r="FTX9" s="890"/>
      <c r="FTY9" s="890"/>
      <c r="FTZ9" s="890"/>
      <c r="FUA9" s="890"/>
      <c r="FUB9" s="890"/>
      <c r="FUC9" s="890"/>
      <c r="FUD9" s="890"/>
      <c r="FUE9" s="890"/>
      <c r="FUF9" s="890"/>
      <c r="FUG9" s="890"/>
      <c r="FUH9" s="890"/>
      <c r="FUI9" s="890"/>
      <c r="FUJ9" s="890"/>
      <c r="FUK9" s="890"/>
      <c r="FUL9" s="890"/>
      <c r="FUM9" s="890"/>
      <c r="FUN9" s="890"/>
      <c r="FUO9" s="890"/>
      <c r="FUP9" s="890"/>
      <c r="FUQ9" s="890"/>
      <c r="FUR9" s="890"/>
      <c r="FUS9" s="890"/>
      <c r="FUT9" s="890"/>
      <c r="FUU9" s="890"/>
      <c r="FUV9" s="890"/>
      <c r="FUW9" s="890"/>
      <c r="FUX9" s="890"/>
      <c r="FUY9" s="890"/>
      <c r="FUZ9" s="890"/>
      <c r="FVA9" s="890"/>
      <c r="FVB9" s="890"/>
      <c r="FVC9" s="890"/>
      <c r="FVD9" s="890"/>
      <c r="FVE9" s="890"/>
      <c r="FVF9" s="890"/>
      <c r="FVG9" s="890"/>
      <c r="FVH9" s="890"/>
      <c r="FVI9" s="890"/>
      <c r="FVJ9" s="890"/>
      <c r="FVK9" s="890"/>
      <c r="FVL9" s="890"/>
      <c r="FVM9" s="890"/>
      <c r="FVN9" s="890"/>
      <c r="FVO9" s="890"/>
      <c r="FVP9" s="890"/>
      <c r="FVQ9" s="890"/>
      <c r="FVR9" s="890"/>
      <c r="FVS9" s="890"/>
      <c r="FVT9" s="890"/>
      <c r="FVU9" s="890"/>
      <c r="FVV9" s="890"/>
      <c r="FVW9" s="890"/>
      <c r="FVX9" s="890"/>
      <c r="FVY9" s="890"/>
      <c r="FVZ9" s="890"/>
      <c r="FWA9" s="890"/>
      <c r="FWB9" s="890"/>
      <c r="FWC9" s="890"/>
      <c r="FWD9" s="890"/>
      <c r="FWE9" s="890"/>
      <c r="FWF9" s="890"/>
      <c r="FWG9" s="890"/>
      <c r="FWH9" s="890"/>
      <c r="FWI9" s="890"/>
      <c r="FWJ9" s="890"/>
      <c r="FWK9" s="890"/>
      <c r="FWL9" s="890"/>
      <c r="FWM9" s="890"/>
      <c r="FWN9" s="890"/>
      <c r="FWO9" s="890"/>
      <c r="FWP9" s="890"/>
      <c r="FWQ9" s="890"/>
      <c r="FWR9" s="890"/>
      <c r="FWS9" s="890"/>
      <c r="FWT9" s="890"/>
      <c r="FWU9" s="890"/>
      <c r="FWV9" s="890"/>
      <c r="FWW9" s="890"/>
      <c r="FWX9" s="890"/>
      <c r="FWY9" s="890"/>
      <c r="FWZ9" s="890"/>
      <c r="FXA9" s="890"/>
      <c r="FXB9" s="890"/>
      <c r="FXC9" s="890"/>
      <c r="FXD9" s="890"/>
      <c r="FXE9" s="890"/>
      <c r="FXF9" s="890"/>
      <c r="FXG9" s="890"/>
      <c r="FXH9" s="890"/>
      <c r="FXI9" s="890"/>
      <c r="FXJ9" s="890"/>
      <c r="FXK9" s="890"/>
      <c r="FXL9" s="890"/>
      <c r="FXM9" s="890"/>
      <c r="FXN9" s="890"/>
      <c r="FXO9" s="890"/>
      <c r="FXP9" s="890"/>
      <c r="FXQ9" s="890"/>
      <c r="FXR9" s="890"/>
      <c r="FXS9" s="890"/>
      <c r="FXT9" s="890"/>
      <c r="FXU9" s="890"/>
      <c r="FXV9" s="890"/>
      <c r="FXW9" s="890"/>
      <c r="FXX9" s="890"/>
      <c r="FXY9" s="890"/>
      <c r="FXZ9" s="890"/>
      <c r="FYA9" s="890"/>
      <c r="FYB9" s="890"/>
      <c r="FYC9" s="890"/>
      <c r="FYD9" s="890"/>
      <c r="FYE9" s="890"/>
      <c r="FYF9" s="890"/>
      <c r="FYG9" s="890"/>
      <c r="FYH9" s="890"/>
      <c r="FYI9" s="890"/>
      <c r="FYJ9" s="890"/>
      <c r="FYK9" s="890"/>
      <c r="FYL9" s="890"/>
      <c r="FYM9" s="890"/>
      <c r="FYN9" s="890"/>
      <c r="FYO9" s="890"/>
      <c r="FYP9" s="890"/>
      <c r="FYQ9" s="890"/>
      <c r="FYR9" s="890"/>
      <c r="FYS9" s="890"/>
      <c r="FYT9" s="890"/>
      <c r="FYU9" s="890"/>
      <c r="FYV9" s="890"/>
      <c r="FYW9" s="890"/>
      <c r="FYX9" s="890"/>
      <c r="FYY9" s="890"/>
      <c r="FYZ9" s="890"/>
      <c r="FZA9" s="890"/>
      <c r="FZB9" s="890"/>
      <c r="FZC9" s="890"/>
      <c r="FZD9" s="890"/>
      <c r="FZE9" s="890"/>
      <c r="FZF9" s="890"/>
      <c r="FZG9" s="890"/>
      <c r="FZH9" s="890"/>
      <c r="FZI9" s="890"/>
      <c r="FZJ9" s="890"/>
      <c r="FZK9" s="890"/>
      <c r="FZL9" s="890"/>
      <c r="FZM9" s="890"/>
      <c r="FZN9" s="890"/>
      <c r="FZO9" s="890"/>
      <c r="FZP9" s="890"/>
      <c r="FZQ9" s="890"/>
      <c r="FZR9" s="890"/>
      <c r="FZS9" s="890"/>
      <c r="FZT9" s="890"/>
      <c r="FZU9" s="890"/>
      <c r="FZV9" s="890"/>
      <c r="FZW9" s="890"/>
      <c r="FZX9" s="890"/>
      <c r="FZY9" s="890"/>
      <c r="FZZ9" s="890"/>
      <c r="GAA9" s="890"/>
      <c r="GAB9" s="890"/>
      <c r="GAC9" s="890"/>
      <c r="GAD9" s="890"/>
      <c r="GAE9" s="890"/>
      <c r="GAF9" s="890"/>
      <c r="GAG9" s="890"/>
      <c r="GAH9" s="890"/>
      <c r="GAI9" s="890"/>
      <c r="GAJ9" s="890"/>
      <c r="GAK9" s="890"/>
      <c r="GAL9" s="890"/>
      <c r="GAM9" s="890"/>
      <c r="GAN9" s="890"/>
      <c r="GAO9" s="890"/>
      <c r="GAP9" s="890"/>
      <c r="GAQ9" s="890"/>
      <c r="GAR9" s="890"/>
      <c r="GAS9" s="890"/>
      <c r="GAT9" s="890"/>
      <c r="GAU9" s="890"/>
      <c r="GAV9" s="890"/>
      <c r="GAW9" s="890"/>
      <c r="GAX9" s="890"/>
      <c r="GAY9" s="890"/>
      <c r="GAZ9" s="890"/>
      <c r="GBA9" s="890"/>
      <c r="GBB9" s="890"/>
      <c r="GBC9" s="890"/>
      <c r="GBD9" s="890"/>
      <c r="GBE9" s="890"/>
      <c r="GBF9" s="890"/>
      <c r="GBG9" s="890"/>
      <c r="GBH9" s="890"/>
      <c r="GBI9" s="890"/>
      <c r="GBJ9" s="890"/>
      <c r="GBK9" s="890"/>
      <c r="GBL9" s="890"/>
      <c r="GBM9" s="890"/>
      <c r="GBN9" s="890"/>
      <c r="GBO9" s="890"/>
      <c r="GBP9" s="890"/>
      <c r="GBQ9" s="890"/>
      <c r="GBR9" s="890"/>
      <c r="GBS9" s="890"/>
      <c r="GBT9" s="890"/>
      <c r="GBU9" s="890"/>
      <c r="GBV9" s="890"/>
      <c r="GBW9" s="890"/>
      <c r="GBX9" s="890"/>
      <c r="GBY9" s="890"/>
      <c r="GBZ9" s="890"/>
      <c r="GCA9" s="890"/>
      <c r="GCB9" s="890"/>
      <c r="GCC9" s="890"/>
      <c r="GCD9" s="890"/>
      <c r="GCE9" s="890"/>
      <c r="GCF9" s="890"/>
      <c r="GCG9" s="890"/>
      <c r="GCH9" s="890"/>
      <c r="GCI9" s="890"/>
      <c r="GCJ9" s="890"/>
      <c r="GCK9" s="890"/>
      <c r="GCL9" s="890"/>
      <c r="GCM9" s="890"/>
      <c r="GCN9" s="890"/>
      <c r="GCO9" s="890"/>
      <c r="GCP9" s="890"/>
      <c r="GCQ9" s="890"/>
      <c r="GCR9" s="890"/>
      <c r="GCS9" s="890"/>
      <c r="GCT9" s="890"/>
      <c r="GCU9" s="890"/>
      <c r="GCV9" s="890"/>
      <c r="GCW9" s="890"/>
      <c r="GCX9" s="890"/>
      <c r="GCY9" s="890"/>
      <c r="GCZ9" s="890"/>
      <c r="GDA9" s="890"/>
      <c r="GDB9" s="890"/>
      <c r="GDC9" s="890"/>
      <c r="GDD9" s="890"/>
      <c r="GDE9" s="890"/>
      <c r="GDF9" s="890"/>
      <c r="GDG9" s="890"/>
      <c r="GDH9" s="890"/>
      <c r="GDI9" s="890"/>
      <c r="GDJ9" s="890"/>
      <c r="GDK9" s="890"/>
      <c r="GDL9" s="890"/>
      <c r="GDM9" s="890"/>
      <c r="GDN9" s="890"/>
      <c r="GDO9" s="890"/>
      <c r="GDP9" s="890"/>
      <c r="GDQ9" s="890"/>
      <c r="GDR9" s="890"/>
      <c r="GDS9" s="890"/>
      <c r="GDT9" s="890"/>
      <c r="GDU9" s="890"/>
      <c r="GDV9" s="890"/>
      <c r="GDW9" s="890"/>
      <c r="GDX9" s="890"/>
      <c r="GDY9" s="890"/>
      <c r="GDZ9" s="890"/>
      <c r="GEA9" s="890"/>
      <c r="GEB9" s="890"/>
      <c r="GEC9" s="890"/>
      <c r="GED9" s="890"/>
      <c r="GEE9" s="890"/>
      <c r="GEF9" s="890"/>
      <c r="GEG9" s="890"/>
      <c r="GEH9" s="890"/>
      <c r="GEI9" s="890"/>
      <c r="GEJ9" s="890"/>
      <c r="GEK9" s="890"/>
      <c r="GEL9" s="890"/>
      <c r="GEM9" s="890"/>
      <c r="GEN9" s="890"/>
      <c r="GEO9" s="890"/>
      <c r="GEP9" s="890"/>
      <c r="GEQ9" s="890"/>
      <c r="GER9" s="890"/>
      <c r="GES9" s="890"/>
      <c r="GET9" s="890"/>
      <c r="GEU9" s="890"/>
      <c r="GEV9" s="890"/>
      <c r="GEW9" s="890"/>
      <c r="GEX9" s="890"/>
      <c r="GEY9" s="890"/>
      <c r="GEZ9" s="890"/>
      <c r="GFA9" s="890"/>
      <c r="GFB9" s="890"/>
      <c r="GFC9" s="890"/>
      <c r="GFD9" s="890"/>
      <c r="GFE9" s="890"/>
      <c r="GFF9" s="890"/>
      <c r="GFG9" s="890"/>
      <c r="GFH9" s="890"/>
      <c r="GFI9" s="890"/>
      <c r="GFJ9" s="890"/>
      <c r="GFK9" s="890"/>
      <c r="GFL9" s="890"/>
      <c r="GFM9" s="890"/>
      <c r="GFN9" s="890"/>
      <c r="GFO9" s="890"/>
      <c r="GFP9" s="890"/>
      <c r="GFQ9" s="890"/>
      <c r="GFR9" s="890"/>
      <c r="GFS9" s="890"/>
      <c r="GFT9" s="890"/>
      <c r="GFU9" s="890"/>
      <c r="GFV9" s="890"/>
      <c r="GFW9" s="890"/>
      <c r="GFX9" s="890"/>
      <c r="GFY9" s="890"/>
      <c r="GFZ9" s="890"/>
      <c r="GGA9" s="890"/>
      <c r="GGB9" s="890"/>
      <c r="GGC9" s="890"/>
      <c r="GGD9" s="890"/>
      <c r="GGE9" s="890"/>
      <c r="GGF9" s="890"/>
      <c r="GGG9" s="890"/>
      <c r="GGH9" s="890"/>
      <c r="GGI9" s="890"/>
      <c r="GGJ9" s="890"/>
      <c r="GGK9" s="890"/>
      <c r="GGL9" s="890"/>
      <c r="GGM9" s="890"/>
      <c r="GGN9" s="890"/>
      <c r="GGO9" s="890"/>
      <c r="GGP9" s="890"/>
      <c r="GGQ9" s="890"/>
      <c r="GGR9" s="890"/>
      <c r="GGS9" s="890"/>
      <c r="GGT9" s="890"/>
      <c r="GGU9" s="890"/>
      <c r="GGV9" s="890"/>
      <c r="GGW9" s="890"/>
      <c r="GGX9" s="890"/>
      <c r="GGY9" s="890"/>
      <c r="GGZ9" s="890"/>
      <c r="GHA9" s="890"/>
      <c r="GHB9" s="890"/>
      <c r="GHC9" s="890"/>
      <c r="GHD9" s="890"/>
      <c r="GHE9" s="890"/>
      <c r="GHF9" s="890"/>
      <c r="GHG9" s="890"/>
      <c r="GHH9" s="890"/>
      <c r="GHI9" s="890"/>
      <c r="GHJ9" s="890"/>
      <c r="GHK9" s="890"/>
      <c r="GHL9" s="890"/>
      <c r="GHM9" s="890"/>
      <c r="GHN9" s="890"/>
      <c r="GHO9" s="890"/>
      <c r="GHP9" s="890"/>
      <c r="GHQ9" s="890"/>
      <c r="GHR9" s="890"/>
      <c r="GHS9" s="890"/>
      <c r="GHT9" s="890"/>
      <c r="GHU9" s="890"/>
      <c r="GHV9" s="890"/>
      <c r="GHW9" s="890"/>
      <c r="GHX9" s="890"/>
      <c r="GHY9" s="890"/>
      <c r="GHZ9" s="890"/>
      <c r="GIA9" s="890"/>
      <c r="GIB9" s="890"/>
      <c r="GIC9" s="890"/>
      <c r="GID9" s="890"/>
      <c r="GIE9" s="890"/>
      <c r="GIF9" s="890"/>
      <c r="GIG9" s="890"/>
      <c r="GIH9" s="890"/>
      <c r="GII9" s="890"/>
      <c r="GIJ9" s="890"/>
      <c r="GIK9" s="890"/>
      <c r="GIL9" s="890"/>
      <c r="GIM9" s="890"/>
      <c r="GIN9" s="890"/>
      <c r="GIO9" s="890"/>
      <c r="GIP9" s="890"/>
      <c r="GIQ9" s="890"/>
      <c r="GIR9" s="890"/>
      <c r="GIS9" s="890"/>
      <c r="GIT9" s="890"/>
      <c r="GIU9" s="890"/>
      <c r="GIV9" s="890"/>
      <c r="GIW9" s="890"/>
      <c r="GIX9" s="890"/>
      <c r="GIY9" s="890"/>
      <c r="GIZ9" s="890"/>
      <c r="GJA9" s="890"/>
      <c r="GJB9" s="890"/>
      <c r="GJC9" s="890"/>
      <c r="GJD9" s="890"/>
      <c r="GJE9" s="890"/>
      <c r="GJF9" s="890"/>
      <c r="GJG9" s="890"/>
      <c r="GJH9" s="890"/>
      <c r="GJI9" s="890"/>
      <c r="GJJ9" s="890"/>
      <c r="GJK9" s="890"/>
      <c r="GJL9" s="890"/>
      <c r="GJM9" s="890"/>
      <c r="GJN9" s="890"/>
      <c r="GJO9" s="890"/>
      <c r="GJP9" s="890"/>
      <c r="GJQ9" s="890"/>
      <c r="GJR9" s="890"/>
      <c r="GJS9" s="890"/>
      <c r="GJT9" s="890"/>
      <c r="GJU9" s="890"/>
      <c r="GJV9" s="890"/>
      <c r="GJW9" s="890"/>
      <c r="GJX9" s="890"/>
      <c r="GJY9" s="890"/>
      <c r="GJZ9" s="890"/>
      <c r="GKA9" s="890"/>
      <c r="GKB9" s="890"/>
      <c r="GKC9" s="890"/>
      <c r="GKD9" s="890"/>
      <c r="GKE9" s="890"/>
      <c r="GKF9" s="890"/>
      <c r="GKG9" s="890"/>
      <c r="GKH9" s="890"/>
      <c r="GKI9" s="890"/>
      <c r="GKJ9" s="890"/>
      <c r="GKK9" s="890"/>
      <c r="GKL9" s="890"/>
      <c r="GKM9" s="890"/>
      <c r="GKN9" s="890"/>
      <c r="GKO9" s="890"/>
      <c r="GKP9" s="890"/>
      <c r="GKQ9" s="890"/>
      <c r="GKR9" s="890"/>
      <c r="GKS9" s="890"/>
      <c r="GKT9" s="890"/>
      <c r="GKU9" s="890"/>
      <c r="GKV9" s="890"/>
      <c r="GKW9" s="890"/>
      <c r="GKX9" s="890"/>
      <c r="GKY9" s="890"/>
      <c r="GKZ9" s="890"/>
      <c r="GLA9" s="890"/>
      <c r="GLB9" s="890"/>
      <c r="GLC9" s="890"/>
      <c r="GLD9" s="890"/>
      <c r="GLE9" s="890"/>
      <c r="GLF9" s="890"/>
      <c r="GLG9" s="890"/>
      <c r="GLH9" s="890"/>
      <c r="GLI9" s="890"/>
      <c r="GLJ9" s="890"/>
      <c r="GLK9" s="890"/>
      <c r="GLL9" s="890"/>
      <c r="GLM9" s="890"/>
      <c r="GLN9" s="890"/>
      <c r="GLO9" s="890"/>
      <c r="GLP9" s="890"/>
      <c r="GLQ9" s="890"/>
      <c r="GLR9" s="890"/>
      <c r="GLS9" s="890"/>
      <c r="GLT9" s="890"/>
      <c r="GLU9" s="890"/>
      <c r="GLV9" s="890"/>
      <c r="GLW9" s="890"/>
      <c r="GLX9" s="890"/>
      <c r="GLY9" s="890"/>
      <c r="GLZ9" s="890"/>
      <c r="GMA9" s="890"/>
      <c r="GMB9" s="890"/>
      <c r="GMC9" s="890"/>
      <c r="GMD9" s="890"/>
      <c r="GME9" s="890"/>
      <c r="GMF9" s="890"/>
      <c r="GMG9" s="890"/>
      <c r="GMH9" s="890"/>
      <c r="GMI9" s="890"/>
      <c r="GMJ9" s="890"/>
      <c r="GMK9" s="890"/>
      <c r="GML9" s="890"/>
      <c r="GMM9" s="890"/>
      <c r="GMN9" s="890"/>
      <c r="GMO9" s="890"/>
      <c r="GMP9" s="890"/>
      <c r="GMQ9" s="890"/>
      <c r="GMR9" s="890"/>
      <c r="GMS9" s="890"/>
      <c r="GMT9" s="890"/>
      <c r="GMU9" s="890"/>
      <c r="GMV9" s="890"/>
      <c r="GMW9" s="890"/>
      <c r="GMX9" s="890"/>
      <c r="GMY9" s="890"/>
      <c r="GMZ9" s="890"/>
      <c r="GNA9" s="890"/>
      <c r="GNB9" s="890"/>
      <c r="GNC9" s="890"/>
      <c r="GND9" s="890"/>
      <c r="GNE9" s="890"/>
      <c r="GNF9" s="890"/>
      <c r="GNG9" s="890"/>
      <c r="GNH9" s="890"/>
      <c r="GNI9" s="890"/>
      <c r="GNJ9" s="890"/>
      <c r="GNK9" s="890"/>
      <c r="GNL9" s="890"/>
      <c r="GNM9" s="890"/>
      <c r="GNN9" s="890"/>
      <c r="GNO9" s="890"/>
      <c r="GNP9" s="890"/>
      <c r="GNQ9" s="890"/>
      <c r="GNR9" s="890"/>
      <c r="GNS9" s="890"/>
      <c r="GNT9" s="890"/>
      <c r="GNU9" s="890"/>
      <c r="GNV9" s="890"/>
      <c r="GNW9" s="890"/>
      <c r="GNX9" s="890"/>
      <c r="GNY9" s="890"/>
      <c r="GNZ9" s="890"/>
      <c r="GOA9" s="890"/>
      <c r="GOB9" s="890"/>
      <c r="GOC9" s="890"/>
      <c r="GOD9" s="890"/>
      <c r="GOE9" s="890"/>
      <c r="GOF9" s="890"/>
      <c r="GOG9" s="890"/>
      <c r="GOH9" s="890"/>
      <c r="GOI9" s="890"/>
      <c r="GOJ9" s="890"/>
      <c r="GOK9" s="890"/>
      <c r="GOL9" s="890"/>
      <c r="GOM9" s="890"/>
      <c r="GON9" s="890"/>
      <c r="GOO9" s="890"/>
      <c r="GOP9" s="890"/>
      <c r="GOQ9" s="890"/>
      <c r="GOR9" s="890"/>
      <c r="GOS9" s="890"/>
      <c r="GOT9" s="890"/>
      <c r="GOU9" s="890"/>
      <c r="GOV9" s="890"/>
      <c r="GOW9" s="890"/>
      <c r="GOX9" s="890"/>
      <c r="GOY9" s="890"/>
      <c r="GOZ9" s="890"/>
      <c r="GPA9" s="890"/>
      <c r="GPB9" s="890"/>
      <c r="GPC9" s="890"/>
      <c r="GPD9" s="890"/>
      <c r="GPE9" s="890"/>
      <c r="GPF9" s="890"/>
      <c r="GPG9" s="890"/>
      <c r="GPH9" s="890"/>
      <c r="GPI9" s="890"/>
      <c r="GPJ9" s="890"/>
      <c r="GPK9" s="890"/>
      <c r="GPL9" s="890"/>
      <c r="GPM9" s="890"/>
      <c r="GPN9" s="890"/>
      <c r="GPO9" s="890"/>
      <c r="GPP9" s="890"/>
      <c r="GPQ9" s="890"/>
      <c r="GPR9" s="890"/>
      <c r="GPS9" s="890"/>
      <c r="GPT9" s="890"/>
      <c r="GPU9" s="890"/>
      <c r="GPV9" s="890"/>
      <c r="GPW9" s="890"/>
      <c r="GPX9" s="890"/>
      <c r="GPY9" s="890"/>
      <c r="GPZ9" s="890"/>
      <c r="GQA9" s="890"/>
      <c r="GQB9" s="890"/>
      <c r="GQC9" s="890"/>
      <c r="GQD9" s="890"/>
      <c r="GQE9" s="890"/>
      <c r="GQF9" s="890"/>
      <c r="GQG9" s="890"/>
      <c r="GQH9" s="890"/>
      <c r="GQI9" s="890"/>
      <c r="GQJ9" s="890"/>
      <c r="GQK9" s="890"/>
      <c r="GQL9" s="890"/>
      <c r="GQM9" s="890"/>
      <c r="GQN9" s="890"/>
      <c r="GQO9" s="890"/>
      <c r="GQP9" s="890"/>
      <c r="GQQ9" s="890"/>
      <c r="GQR9" s="890"/>
      <c r="GQS9" s="890"/>
      <c r="GQT9" s="890"/>
      <c r="GQU9" s="890"/>
      <c r="GQV9" s="890"/>
      <c r="GQW9" s="890"/>
      <c r="GQX9" s="890"/>
      <c r="GQY9" s="890"/>
      <c r="GQZ9" s="890"/>
      <c r="GRA9" s="890"/>
      <c r="GRB9" s="890"/>
      <c r="GRC9" s="890"/>
      <c r="GRD9" s="890"/>
      <c r="GRE9" s="890"/>
      <c r="GRF9" s="890"/>
      <c r="GRG9" s="890"/>
      <c r="GRH9" s="890"/>
      <c r="GRI9" s="890"/>
      <c r="GRJ9" s="890"/>
      <c r="GRK9" s="890"/>
      <c r="GRL9" s="890"/>
      <c r="GRM9" s="890"/>
      <c r="GRN9" s="890"/>
      <c r="GRO9" s="890"/>
      <c r="GRP9" s="890"/>
      <c r="GRQ9" s="890"/>
      <c r="GRR9" s="890"/>
      <c r="GRS9" s="890"/>
      <c r="GRT9" s="890"/>
      <c r="GRU9" s="890"/>
      <c r="GRV9" s="890"/>
      <c r="GRW9" s="890"/>
      <c r="GRX9" s="890"/>
      <c r="GRY9" s="890"/>
      <c r="GRZ9" s="890"/>
      <c r="GSA9" s="890"/>
      <c r="GSB9" s="890"/>
      <c r="GSC9" s="890"/>
      <c r="GSD9" s="890"/>
      <c r="GSE9" s="890"/>
      <c r="GSF9" s="890"/>
      <c r="GSG9" s="890"/>
      <c r="GSH9" s="890"/>
      <c r="GSI9" s="890"/>
      <c r="GSJ9" s="890"/>
      <c r="GSK9" s="890"/>
      <c r="GSL9" s="890"/>
      <c r="GSM9" s="890"/>
      <c r="GSN9" s="890"/>
      <c r="GSO9" s="890"/>
      <c r="GSP9" s="890"/>
      <c r="GSQ9" s="890"/>
      <c r="GSR9" s="890"/>
      <c r="GSS9" s="890"/>
      <c r="GST9" s="890"/>
      <c r="GSU9" s="890"/>
      <c r="GSV9" s="890"/>
      <c r="GSW9" s="890"/>
      <c r="GSX9" s="890"/>
      <c r="GSY9" s="890"/>
      <c r="GSZ9" s="890"/>
      <c r="GTA9" s="890"/>
      <c r="GTB9" s="890"/>
      <c r="GTC9" s="890"/>
      <c r="GTD9" s="890"/>
      <c r="GTE9" s="890"/>
      <c r="GTF9" s="890"/>
      <c r="GTG9" s="890"/>
      <c r="GTH9" s="890"/>
      <c r="GTI9" s="890"/>
      <c r="GTJ9" s="890"/>
      <c r="GTK9" s="890"/>
      <c r="GTL9" s="890"/>
      <c r="GTM9" s="890"/>
      <c r="GTN9" s="890"/>
      <c r="GTO9" s="890"/>
      <c r="GTP9" s="890"/>
      <c r="GTQ9" s="890"/>
      <c r="GTR9" s="890"/>
      <c r="GTS9" s="890"/>
      <c r="GTT9" s="890"/>
      <c r="GTU9" s="890"/>
      <c r="GTV9" s="890"/>
      <c r="GTW9" s="890"/>
      <c r="GTX9" s="890"/>
      <c r="GTY9" s="890"/>
      <c r="GTZ9" s="890"/>
      <c r="GUA9" s="890"/>
      <c r="GUB9" s="890"/>
      <c r="GUC9" s="890"/>
      <c r="GUD9" s="890"/>
      <c r="GUE9" s="890"/>
      <c r="GUF9" s="890"/>
      <c r="GUG9" s="890"/>
      <c r="GUH9" s="890"/>
      <c r="GUI9" s="890"/>
      <c r="GUJ9" s="890"/>
      <c r="GUK9" s="890"/>
      <c r="GUL9" s="890"/>
      <c r="GUM9" s="890"/>
      <c r="GUN9" s="890"/>
      <c r="GUO9" s="890"/>
      <c r="GUP9" s="890"/>
      <c r="GUQ9" s="890"/>
      <c r="GUR9" s="890"/>
      <c r="GUS9" s="890"/>
      <c r="GUT9" s="890"/>
      <c r="GUU9" s="890"/>
      <c r="GUV9" s="890"/>
      <c r="GUW9" s="890"/>
      <c r="GUX9" s="890"/>
      <c r="GUY9" s="890"/>
      <c r="GUZ9" s="890"/>
      <c r="GVA9" s="890"/>
      <c r="GVB9" s="890"/>
      <c r="GVC9" s="890"/>
      <c r="GVD9" s="890"/>
      <c r="GVE9" s="890"/>
      <c r="GVF9" s="890"/>
      <c r="GVG9" s="890"/>
      <c r="GVH9" s="890"/>
      <c r="GVI9" s="890"/>
      <c r="GVJ9" s="890"/>
      <c r="GVK9" s="890"/>
      <c r="GVL9" s="890"/>
      <c r="GVM9" s="890"/>
      <c r="GVN9" s="890"/>
      <c r="GVO9" s="890"/>
      <c r="GVP9" s="890"/>
      <c r="GVQ9" s="890"/>
      <c r="GVR9" s="890"/>
      <c r="GVS9" s="890"/>
      <c r="GVT9" s="890"/>
      <c r="GVU9" s="890"/>
      <c r="GVV9" s="890"/>
      <c r="GVW9" s="890"/>
      <c r="GVX9" s="890"/>
      <c r="GVY9" s="890"/>
      <c r="GVZ9" s="890"/>
      <c r="GWA9" s="890"/>
      <c r="GWB9" s="890"/>
      <c r="GWC9" s="890"/>
      <c r="GWD9" s="890"/>
      <c r="GWE9" s="890"/>
      <c r="GWF9" s="890"/>
      <c r="GWG9" s="890"/>
      <c r="GWH9" s="890"/>
      <c r="GWI9" s="890"/>
      <c r="GWJ9" s="890"/>
      <c r="GWK9" s="890"/>
      <c r="GWL9" s="890"/>
      <c r="GWM9" s="890"/>
      <c r="GWN9" s="890"/>
      <c r="GWO9" s="890"/>
      <c r="GWP9" s="890"/>
      <c r="GWQ9" s="890"/>
      <c r="GWR9" s="890"/>
      <c r="GWS9" s="890"/>
      <c r="GWT9" s="890"/>
      <c r="GWU9" s="890"/>
      <c r="GWV9" s="890"/>
      <c r="GWW9" s="890"/>
      <c r="GWX9" s="890"/>
      <c r="GWY9" s="890"/>
      <c r="GWZ9" s="890"/>
      <c r="GXA9" s="890"/>
      <c r="GXB9" s="890"/>
      <c r="GXC9" s="890"/>
      <c r="GXD9" s="890"/>
      <c r="GXE9" s="890"/>
      <c r="GXF9" s="890"/>
      <c r="GXG9" s="890"/>
      <c r="GXH9" s="890"/>
      <c r="GXI9" s="890"/>
      <c r="GXJ9" s="890"/>
      <c r="GXK9" s="890"/>
      <c r="GXL9" s="890"/>
      <c r="GXM9" s="890"/>
      <c r="GXN9" s="890"/>
      <c r="GXO9" s="890"/>
      <c r="GXP9" s="890"/>
      <c r="GXQ9" s="890"/>
      <c r="GXR9" s="890"/>
      <c r="GXS9" s="890"/>
      <c r="GXT9" s="890"/>
      <c r="GXU9" s="890"/>
      <c r="GXV9" s="890"/>
      <c r="GXW9" s="890"/>
      <c r="GXX9" s="890"/>
      <c r="GXY9" s="890"/>
      <c r="GXZ9" s="890"/>
      <c r="GYA9" s="890"/>
      <c r="GYB9" s="890"/>
      <c r="GYC9" s="890"/>
      <c r="GYD9" s="890"/>
      <c r="GYE9" s="890"/>
      <c r="GYF9" s="890"/>
      <c r="GYG9" s="890"/>
      <c r="GYH9" s="890"/>
      <c r="GYI9" s="890"/>
      <c r="GYJ9" s="890"/>
      <c r="GYK9" s="890"/>
      <c r="GYL9" s="890"/>
      <c r="GYM9" s="890"/>
      <c r="GYN9" s="890"/>
      <c r="GYO9" s="890"/>
      <c r="GYP9" s="890"/>
      <c r="GYQ9" s="890"/>
      <c r="GYR9" s="890"/>
      <c r="GYS9" s="890"/>
      <c r="GYT9" s="890"/>
      <c r="GYU9" s="890"/>
      <c r="GYV9" s="890"/>
      <c r="GYW9" s="890"/>
      <c r="GYX9" s="890"/>
      <c r="GYY9" s="890"/>
      <c r="GYZ9" s="890"/>
      <c r="GZA9" s="890"/>
      <c r="GZB9" s="890"/>
      <c r="GZC9" s="890"/>
      <c r="GZD9" s="890"/>
      <c r="GZE9" s="890"/>
      <c r="GZF9" s="890"/>
      <c r="GZG9" s="890"/>
      <c r="GZH9" s="890"/>
      <c r="GZI9" s="890"/>
      <c r="GZJ9" s="890"/>
      <c r="GZK9" s="890"/>
      <c r="GZL9" s="890"/>
      <c r="GZM9" s="890"/>
      <c r="GZN9" s="890"/>
      <c r="GZO9" s="890"/>
      <c r="GZP9" s="890"/>
      <c r="GZQ9" s="890"/>
      <c r="GZR9" s="890"/>
      <c r="GZS9" s="890"/>
      <c r="GZT9" s="890"/>
      <c r="GZU9" s="890"/>
      <c r="GZV9" s="890"/>
      <c r="GZW9" s="890"/>
      <c r="GZX9" s="890"/>
      <c r="GZY9" s="890"/>
      <c r="GZZ9" s="890"/>
      <c r="HAA9" s="890"/>
      <c r="HAB9" s="890"/>
      <c r="HAC9" s="890"/>
      <c r="HAD9" s="890"/>
      <c r="HAE9" s="890"/>
      <c r="HAF9" s="890"/>
      <c r="HAG9" s="890"/>
      <c r="HAH9" s="890"/>
      <c r="HAI9" s="890"/>
      <c r="HAJ9" s="890"/>
      <c r="HAK9" s="890"/>
      <c r="HAL9" s="890"/>
      <c r="HAM9" s="890"/>
      <c r="HAN9" s="890"/>
      <c r="HAO9" s="890"/>
      <c r="HAP9" s="890"/>
      <c r="HAQ9" s="890"/>
      <c r="HAR9" s="890"/>
      <c r="HAS9" s="890"/>
      <c r="HAT9" s="890"/>
      <c r="HAU9" s="890"/>
      <c r="HAV9" s="890"/>
      <c r="HAW9" s="890"/>
      <c r="HAX9" s="890"/>
      <c r="HAY9" s="890"/>
      <c r="HAZ9" s="890"/>
      <c r="HBA9" s="890"/>
      <c r="HBB9" s="890"/>
      <c r="HBC9" s="890"/>
      <c r="HBD9" s="890"/>
      <c r="HBE9" s="890"/>
      <c r="HBF9" s="890"/>
      <c r="HBG9" s="890"/>
      <c r="HBH9" s="890"/>
      <c r="HBI9" s="890"/>
      <c r="HBJ9" s="890"/>
      <c r="HBK9" s="890"/>
      <c r="HBL9" s="890"/>
      <c r="HBM9" s="890"/>
      <c r="HBN9" s="890"/>
      <c r="HBO9" s="890"/>
      <c r="HBP9" s="890"/>
      <c r="HBQ9" s="890"/>
      <c r="HBR9" s="890"/>
      <c r="HBS9" s="890"/>
      <c r="HBT9" s="890"/>
      <c r="HBU9" s="890"/>
      <c r="HBV9" s="890"/>
      <c r="HBW9" s="890"/>
      <c r="HBX9" s="890"/>
      <c r="HBY9" s="890"/>
      <c r="HBZ9" s="890"/>
      <c r="HCA9" s="890"/>
      <c r="HCB9" s="890"/>
      <c r="HCC9" s="890"/>
      <c r="HCD9" s="890"/>
      <c r="HCE9" s="890"/>
      <c r="HCF9" s="890"/>
      <c r="HCG9" s="890"/>
      <c r="HCH9" s="890"/>
      <c r="HCI9" s="890"/>
      <c r="HCJ9" s="890"/>
      <c r="HCK9" s="890"/>
      <c r="HCL9" s="890"/>
      <c r="HCM9" s="890"/>
      <c r="HCN9" s="890"/>
      <c r="HCO9" s="890"/>
      <c r="HCP9" s="890"/>
      <c r="HCQ9" s="890"/>
      <c r="HCR9" s="890"/>
      <c r="HCS9" s="890"/>
      <c r="HCT9" s="890"/>
      <c r="HCU9" s="890"/>
      <c r="HCV9" s="890"/>
      <c r="HCW9" s="890"/>
      <c r="HCX9" s="890"/>
      <c r="HCY9" s="890"/>
      <c r="HCZ9" s="890"/>
      <c r="HDA9" s="890"/>
      <c r="HDB9" s="890"/>
      <c r="HDC9" s="890"/>
      <c r="HDD9" s="890"/>
      <c r="HDE9" s="890"/>
      <c r="HDF9" s="890"/>
      <c r="HDG9" s="890"/>
      <c r="HDH9" s="890"/>
      <c r="HDI9" s="890"/>
      <c r="HDJ9" s="890"/>
      <c r="HDK9" s="890"/>
      <c r="HDL9" s="890"/>
      <c r="HDM9" s="890"/>
      <c r="HDN9" s="890"/>
      <c r="HDO9" s="890"/>
      <c r="HDP9" s="890"/>
      <c r="HDQ9" s="890"/>
      <c r="HDR9" s="890"/>
      <c r="HDS9" s="890"/>
      <c r="HDT9" s="890"/>
      <c r="HDU9" s="890"/>
      <c r="HDV9" s="890"/>
      <c r="HDW9" s="890"/>
      <c r="HDX9" s="890"/>
      <c r="HDY9" s="890"/>
      <c r="HDZ9" s="890"/>
      <c r="HEA9" s="890"/>
      <c r="HEB9" s="890"/>
      <c r="HEC9" s="890"/>
      <c r="HED9" s="890"/>
      <c r="HEE9" s="890"/>
      <c r="HEF9" s="890"/>
      <c r="HEG9" s="890"/>
      <c r="HEH9" s="890"/>
      <c r="HEI9" s="890"/>
      <c r="HEJ9" s="890"/>
      <c r="HEK9" s="890"/>
      <c r="HEL9" s="890"/>
      <c r="HEM9" s="890"/>
      <c r="HEN9" s="890"/>
      <c r="HEO9" s="890"/>
      <c r="HEP9" s="890"/>
      <c r="HEQ9" s="890"/>
      <c r="HER9" s="890"/>
      <c r="HES9" s="890"/>
      <c r="HET9" s="890"/>
      <c r="HEU9" s="890"/>
      <c r="HEV9" s="890"/>
      <c r="HEW9" s="890"/>
      <c r="HEX9" s="890"/>
      <c r="HEY9" s="890"/>
      <c r="HEZ9" s="890"/>
      <c r="HFA9" s="890"/>
      <c r="HFB9" s="890"/>
      <c r="HFC9" s="890"/>
      <c r="HFD9" s="890"/>
      <c r="HFE9" s="890"/>
      <c r="HFF9" s="890"/>
      <c r="HFG9" s="890"/>
      <c r="HFH9" s="890"/>
      <c r="HFI9" s="890"/>
      <c r="HFJ9" s="890"/>
      <c r="HFK9" s="890"/>
      <c r="HFL9" s="890"/>
      <c r="HFM9" s="890"/>
      <c r="HFN9" s="890"/>
      <c r="HFO9" s="890"/>
      <c r="HFP9" s="890"/>
      <c r="HFQ9" s="890"/>
      <c r="HFR9" s="890"/>
      <c r="HFS9" s="890"/>
      <c r="HFT9" s="890"/>
      <c r="HFU9" s="890"/>
      <c r="HFV9" s="890"/>
      <c r="HFW9" s="890"/>
      <c r="HFX9" s="890"/>
      <c r="HFY9" s="890"/>
      <c r="HFZ9" s="890"/>
      <c r="HGA9" s="890"/>
      <c r="HGB9" s="890"/>
      <c r="HGC9" s="890"/>
      <c r="HGD9" s="890"/>
      <c r="HGE9" s="890"/>
      <c r="HGF9" s="890"/>
      <c r="HGG9" s="890"/>
      <c r="HGH9" s="890"/>
      <c r="HGI9" s="890"/>
      <c r="HGJ9" s="890"/>
      <c r="HGK9" s="890"/>
      <c r="HGL9" s="890"/>
      <c r="HGM9" s="890"/>
      <c r="HGN9" s="890"/>
      <c r="HGO9" s="890"/>
      <c r="HGP9" s="890"/>
      <c r="HGQ9" s="890"/>
      <c r="HGR9" s="890"/>
      <c r="HGS9" s="890"/>
      <c r="HGT9" s="890"/>
      <c r="HGU9" s="890"/>
      <c r="HGV9" s="890"/>
      <c r="HGW9" s="890"/>
      <c r="HGX9" s="890"/>
      <c r="HGY9" s="890"/>
      <c r="HGZ9" s="890"/>
      <c r="HHA9" s="890"/>
      <c r="HHB9" s="890"/>
      <c r="HHC9" s="890"/>
      <c r="HHD9" s="890"/>
      <c r="HHE9" s="890"/>
      <c r="HHF9" s="890"/>
      <c r="HHG9" s="890"/>
      <c r="HHH9" s="890"/>
      <c r="HHI9" s="890"/>
      <c r="HHJ9" s="890"/>
      <c r="HHK9" s="890"/>
      <c r="HHL9" s="890"/>
      <c r="HHM9" s="890"/>
      <c r="HHN9" s="890"/>
      <c r="HHO9" s="890"/>
      <c r="HHP9" s="890"/>
      <c r="HHQ9" s="890"/>
      <c r="HHR9" s="890"/>
      <c r="HHS9" s="890"/>
      <c r="HHT9" s="890"/>
      <c r="HHU9" s="890"/>
      <c r="HHV9" s="890"/>
      <c r="HHW9" s="890"/>
      <c r="HHX9" s="890"/>
      <c r="HHY9" s="890"/>
      <c r="HHZ9" s="890"/>
      <c r="HIA9" s="890"/>
      <c r="HIB9" s="890"/>
      <c r="HIC9" s="890"/>
      <c r="HID9" s="890"/>
      <c r="HIE9" s="890"/>
      <c r="HIF9" s="890"/>
      <c r="HIG9" s="890"/>
      <c r="HIH9" s="890"/>
      <c r="HII9" s="890"/>
      <c r="HIJ9" s="890"/>
      <c r="HIK9" s="890"/>
      <c r="HIL9" s="890"/>
      <c r="HIM9" s="890"/>
      <c r="HIN9" s="890"/>
      <c r="HIO9" s="890"/>
      <c r="HIP9" s="890"/>
      <c r="HIQ9" s="890"/>
      <c r="HIR9" s="890"/>
      <c r="HIS9" s="890"/>
      <c r="HIT9" s="890"/>
      <c r="HIU9" s="890"/>
      <c r="HIV9" s="890"/>
      <c r="HIW9" s="890"/>
      <c r="HIX9" s="890"/>
      <c r="HIY9" s="890"/>
      <c r="HIZ9" s="890"/>
      <c r="HJA9" s="890"/>
      <c r="HJB9" s="890"/>
      <c r="HJC9" s="890"/>
      <c r="HJD9" s="890"/>
      <c r="HJE9" s="890"/>
      <c r="HJF9" s="890"/>
      <c r="HJG9" s="890"/>
      <c r="HJH9" s="890"/>
      <c r="HJI9" s="890"/>
      <c r="HJJ9" s="890"/>
      <c r="HJK9" s="890"/>
      <c r="HJL9" s="890"/>
      <c r="HJM9" s="890"/>
      <c r="HJN9" s="890"/>
      <c r="HJO9" s="890"/>
      <c r="HJP9" s="890"/>
      <c r="HJQ9" s="890"/>
      <c r="HJR9" s="890"/>
      <c r="HJS9" s="890"/>
      <c r="HJT9" s="890"/>
      <c r="HJU9" s="890"/>
      <c r="HJV9" s="890"/>
      <c r="HJW9" s="890"/>
      <c r="HJX9" s="890"/>
      <c r="HJY9" s="890"/>
      <c r="HJZ9" s="890"/>
      <c r="HKA9" s="890"/>
      <c r="HKB9" s="890"/>
      <c r="HKC9" s="890"/>
      <c r="HKD9" s="890"/>
      <c r="HKE9" s="890"/>
      <c r="HKF9" s="890"/>
      <c r="HKG9" s="890"/>
      <c r="HKH9" s="890"/>
      <c r="HKI9" s="890"/>
      <c r="HKJ9" s="890"/>
      <c r="HKK9" s="890"/>
      <c r="HKL9" s="890"/>
      <c r="HKM9" s="890"/>
      <c r="HKN9" s="890"/>
      <c r="HKO9" s="890"/>
      <c r="HKP9" s="890"/>
      <c r="HKQ9" s="890"/>
      <c r="HKR9" s="890"/>
      <c r="HKS9" s="890"/>
      <c r="HKT9" s="890"/>
      <c r="HKU9" s="890"/>
      <c r="HKV9" s="890"/>
      <c r="HKW9" s="890"/>
      <c r="HKX9" s="890"/>
      <c r="HKY9" s="890"/>
      <c r="HKZ9" s="890"/>
      <c r="HLA9" s="890"/>
      <c r="HLB9" s="890"/>
      <c r="HLC9" s="890"/>
      <c r="HLD9" s="890"/>
      <c r="HLE9" s="890"/>
      <c r="HLF9" s="890"/>
      <c r="HLG9" s="890"/>
      <c r="HLH9" s="890"/>
      <c r="HLI9" s="890"/>
      <c r="HLJ9" s="890"/>
      <c r="HLK9" s="890"/>
      <c r="HLL9" s="890"/>
      <c r="HLM9" s="890"/>
      <c r="HLN9" s="890"/>
      <c r="HLO9" s="890"/>
      <c r="HLP9" s="890"/>
      <c r="HLQ9" s="890"/>
      <c r="HLR9" s="890"/>
      <c r="HLS9" s="890"/>
      <c r="HLT9" s="890"/>
      <c r="HLU9" s="890"/>
      <c r="HLV9" s="890"/>
      <c r="HLW9" s="890"/>
      <c r="HLX9" s="890"/>
      <c r="HLY9" s="890"/>
      <c r="HLZ9" s="890"/>
      <c r="HMA9" s="890"/>
      <c r="HMB9" s="890"/>
      <c r="HMC9" s="890"/>
      <c r="HMD9" s="890"/>
      <c r="HME9" s="890"/>
      <c r="HMF9" s="890"/>
      <c r="HMG9" s="890"/>
      <c r="HMH9" s="890"/>
      <c r="HMI9" s="890"/>
      <c r="HMJ9" s="890"/>
      <c r="HMK9" s="890"/>
      <c r="HML9" s="890"/>
      <c r="HMM9" s="890"/>
      <c r="HMN9" s="890"/>
      <c r="HMO9" s="890"/>
      <c r="HMP9" s="890"/>
      <c r="HMQ9" s="890"/>
      <c r="HMR9" s="890"/>
      <c r="HMS9" s="890"/>
      <c r="HMT9" s="890"/>
      <c r="HMU9" s="890"/>
      <c r="HMV9" s="890"/>
      <c r="HMW9" s="890"/>
      <c r="HMX9" s="890"/>
      <c r="HMY9" s="890"/>
      <c r="HMZ9" s="890"/>
      <c r="HNA9" s="890"/>
      <c r="HNB9" s="890"/>
      <c r="HNC9" s="890"/>
      <c r="HND9" s="890"/>
      <c r="HNE9" s="890"/>
      <c r="HNF9" s="890"/>
      <c r="HNG9" s="890"/>
      <c r="HNH9" s="890"/>
      <c r="HNI9" s="890"/>
      <c r="HNJ9" s="890"/>
      <c r="HNK9" s="890"/>
      <c r="HNL9" s="890"/>
      <c r="HNM9" s="890"/>
      <c r="HNN9" s="890"/>
      <c r="HNO9" s="890"/>
      <c r="HNP9" s="890"/>
      <c r="HNQ9" s="890"/>
      <c r="HNR9" s="890"/>
      <c r="HNS9" s="890"/>
      <c r="HNT9" s="890"/>
      <c r="HNU9" s="890"/>
      <c r="HNV9" s="890"/>
      <c r="HNW9" s="890"/>
      <c r="HNX9" s="890"/>
      <c r="HNY9" s="890"/>
      <c r="HNZ9" s="890"/>
      <c r="HOA9" s="890"/>
      <c r="HOB9" s="890"/>
      <c r="HOC9" s="890"/>
      <c r="HOD9" s="890"/>
      <c r="HOE9" s="890"/>
      <c r="HOF9" s="890"/>
      <c r="HOG9" s="890"/>
      <c r="HOH9" s="890"/>
      <c r="HOI9" s="890"/>
      <c r="HOJ9" s="890"/>
      <c r="HOK9" s="890"/>
      <c r="HOL9" s="890"/>
      <c r="HOM9" s="890"/>
      <c r="HON9" s="890"/>
      <c r="HOO9" s="890"/>
      <c r="HOP9" s="890"/>
      <c r="HOQ9" s="890"/>
      <c r="HOR9" s="890"/>
      <c r="HOS9" s="890"/>
      <c r="HOT9" s="890"/>
      <c r="HOU9" s="890"/>
      <c r="HOV9" s="890"/>
      <c r="HOW9" s="890"/>
      <c r="HOX9" s="890"/>
      <c r="HOY9" s="890"/>
      <c r="HOZ9" s="890"/>
      <c r="HPA9" s="890"/>
      <c r="HPB9" s="890"/>
      <c r="HPC9" s="890"/>
      <c r="HPD9" s="890"/>
      <c r="HPE9" s="890"/>
      <c r="HPF9" s="890"/>
      <c r="HPG9" s="890"/>
      <c r="HPH9" s="890"/>
      <c r="HPI9" s="890"/>
      <c r="HPJ9" s="890"/>
      <c r="HPK9" s="890"/>
      <c r="HPL9" s="890"/>
      <c r="HPM9" s="890"/>
      <c r="HPN9" s="890"/>
      <c r="HPO9" s="890"/>
      <c r="HPP9" s="890"/>
      <c r="HPQ9" s="890"/>
      <c r="HPR9" s="890"/>
      <c r="HPS9" s="890"/>
      <c r="HPT9" s="890"/>
      <c r="HPU9" s="890"/>
      <c r="HPV9" s="890"/>
      <c r="HPW9" s="890"/>
      <c r="HPX9" s="890"/>
      <c r="HPY9" s="890"/>
      <c r="HPZ9" s="890"/>
      <c r="HQA9" s="890"/>
      <c r="HQB9" s="890"/>
      <c r="HQC9" s="890"/>
      <c r="HQD9" s="890"/>
      <c r="HQE9" s="890"/>
      <c r="HQF9" s="890"/>
      <c r="HQG9" s="890"/>
      <c r="HQH9" s="890"/>
      <c r="HQI9" s="890"/>
      <c r="HQJ9" s="890"/>
      <c r="HQK9" s="890"/>
      <c r="HQL9" s="890"/>
      <c r="HQM9" s="890"/>
      <c r="HQN9" s="890"/>
      <c r="HQO9" s="890"/>
      <c r="HQP9" s="890"/>
      <c r="HQQ9" s="890"/>
      <c r="HQR9" s="890"/>
      <c r="HQS9" s="890"/>
      <c r="HQT9" s="890"/>
      <c r="HQU9" s="890"/>
      <c r="HQV9" s="890"/>
      <c r="HQW9" s="890"/>
      <c r="HQX9" s="890"/>
      <c r="HQY9" s="890"/>
      <c r="HQZ9" s="890"/>
      <c r="HRA9" s="890"/>
      <c r="HRB9" s="890"/>
      <c r="HRC9" s="890"/>
      <c r="HRD9" s="890"/>
      <c r="HRE9" s="890"/>
      <c r="HRF9" s="890"/>
      <c r="HRG9" s="890"/>
      <c r="HRH9" s="890"/>
      <c r="HRI9" s="890"/>
      <c r="HRJ9" s="890"/>
      <c r="HRK9" s="890"/>
      <c r="HRL9" s="890"/>
      <c r="HRM9" s="890"/>
      <c r="HRN9" s="890"/>
      <c r="HRO9" s="890"/>
      <c r="HRP9" s="890"/>
      <c r="HRQ9" s="890"/>
      <c r="HRR9" s="890"/>
      <c r="HRS9" s="890"/>
      <c r="HRT9" s="890"/>
      <c r="HRU9" s="890"/>
      <c r="HRV9" s="890"/>
      <c r="HRW9" s="890"/>
      <c r="HRX9" s="890"/>
      <c r="HRY9" s="890"/>
      <c r="HRZ9" s="890"/>
      <c r="HSA9" s="890"/>
      <c r="HSB9" s="890"/>
      <c r="HSC9" s="890"/>
      <c r="HSD9" s="890"/>
      <c r="HSE9" s="890"/>
      <c r="HSF9" s="890"/>
      <c r="HSG9" s="890"/>
      <c r="HSH9" s="890"/>
      <c r="HSI9" s="890"/>
      <c r="HSJ9" s="890"/>
      <c r="HSK9" s="890"/>
      <c r="HSL9" s="890"/>
      <c r="HSM9" s="890"/>
      <c r="HSN9" s="890"/>
      <c r="HSO9" s="890"/>
      <c r="HSP9" s="890"/>
      <c r="HSQ9" s="890"/>
      <c r="HSR9" s="890"/>
      <c r="HSS9" s="890"/>
      <c r="HST9" s="890"/>
      <c r="HSU9" s="890"/>
      <c r="HSV9" s="890"/>
      <c r="HSW9" s="890"/>
      <c r="HSX9" s="890"/>
      <c r="HSY9" s="890"/>
      <c r="HSZ9" s="890"/>
      <c r="HTA9" s="890"/>
      <c r="HTB9" s="890"/>
      <c r="HTC9" s="890"/>
      <c r="HTD9" s="890"/>
      <c r="HTE9" s="890"/>
      <c r="HTF9" s="890"/>
      <c r="HTG9" s="890"/>
      <c r="HTH9" s="890"/>
      <c r="HTI9" s="890"/>
      <c r="HTJ9" s="890"/>
      <c r="HTK9" s="890"/>
      <c r="HTL9" s="890"/>
      <c r="HTM9" s="890"/>
      <c r="HTN9" s="890"/>
      <c r="HTO9" s="890"/>
      <c r="HTP9" s="890"/>
      <c r="HTQ9" s="890"/>
      <c r="HTR9" s="890"/>
      <c r="HTS9" s="890"/>
      <c r="HTT9" s="890"/>
      <c r="HTU9" s="890"/>
      <c r="HTV9" s="890"/>
      <c r="HTW9" s="890"/>
      <c r="HTX9" s="890"/>
      <c r="HTY9" s="890"/>
      <c r="HTZ9" s="890"/>
      <c r="HUA9" s="890"/>
      <c r="HUB9" s="890"/>
      <c r="HUC9" s="890"/>
      <c r="HUD9" s="890"/>
      <c r="HUE9" s="890"/>
      <c r="HUF9" s="890"/>
      <c r="HUG9" s="890"/>
      <c r="HUH9" s="890"/>
      <c r="HUI9" s="890"/>
      <c r="HUJ9" s="890"/>
      <c r="HUK9" s="890"/>
      <c r="HUL9" s="890"/>
      <c r="HUM9" s="890"/>
      <c r="HUN9" s="890"/>
      <c r="HUO9" s="890"/>
      <c r="HUP9" s="890"/>
      <c r="HUQ9" s="890"/>
      <c r="HUR9" s="890"/>
      <c r="HUS9" s="890"/>
      <c r="HUT9" s="890"/>
      <c r="HUU9" s="890"/>
      <c r="HUV9" s="890"/>
      <c r="HUW9" s="890"/>
      <c r="HUX9" s="890"/>
      <c r="HUY9" s="890"/>
      <c r="HUZ9" s="890"/>
      <c r="HVA9" s="890"/>
      <c r="HVB9" s="890"/>
      <c r="HVC9" s="890"/>
      <c r="HVD9" s="890"/>
      <c r="HVE9" s="890"/>
      <c r="HVF9" s="890"/>
      <c r="HVG9" s="890"/>
      <c r="HVH9" s="890"/>
      <c r="HVI9" s="890"/>
      <c r="HVJ9" s="890"/>
      <c r="HVK9" s="890"/>
      <c r="HVL9" s="890"/>
      <c r="HVM9" s="890"/>
      <c r="HVN9" s="890"/>
      <c r="HVO9" s="890"/>
      <c r="HVP9" s="890"/>
      <c r="HVQ9" s="890"/>
      <c r="HVR9" s="890"/>
      <c r="HVS9" s="890"/>
      <c r="HVT9" s="890"/>
      <c r="HVU9" s="890"/>
      <c r="HVV9" s="890"/>
      <c r="HVW9" s="890"/>
      <c r="HVX9" s="890"/>
      <c r="HVY9" s="890"/>
      <c r="HVZ9" s="890"/>
      <c r="HWA9" s="890"/>
      <c r="HWB9" s="890"/>
      <c r="HWC9" s="890"/>
      <c r="HWD9" s="890"/>
      <c r="HWE9" s="890"/>
      <c r="HWF9" s="890"/>
      <c r="HWG9" s="890"/>
      <c r="HWH9" s="890"/>
      <c r="HWI9" s="890"/>
      <c r="HWJ9" s="890"/>
      <c r="HWK9" s="890"/>
      <c r="HWL9" s="890"/>
      <c r="HWM9" s="890"/>
      <c r="HWN9" s="890"/>
      <c r="HWO9" s="890"/>
      <c r="HWP9" s="890"/>
      <c r="HWQ9" s="890"/>
      <c r="HWR9" s="890"/>
      <c r="HWS9" s="890"/>
      <c r="HWT9" s="890"/>
      <c r="HWU9" s="890"/>
      <c r="HWV9" s="890"/>
      <c r="HWW9" s="890"/>
      <c r="HWX9" s="890"/>
      <c r="HWY9" s="890"/>
      <c r="HWZ9" s="890"/>
      <c r="HXA9" s="890"/>
      <c r="HXB9" s="890"/>
      <c r="HXC9" s="890"/>
      <c r="HXD9" s="890"/>
      <c r="HXE9" s="890"/>
      <c r="HXF9" s="890"/>
      <c r="HXG9" s="890"/>
      <c r="HXH9" s="890"/>
      <c r="HXI9" s="890"/>
      <c r="HXJ9" s="890"/>
      <c r="HXK9" s="890"/>
      <c r="HXL9" s="890"/>
      <c r="HXM9" s="890"/>
      <c r="HXN9" s="890"/>
      <c r="HXO9" s="890"/>
      <c r="HXP9" s="890"/>
      <c r="HXQ9" s="890"/>
      <c r="HXR9" s="890"/>
      <c r="HXS9" s="890"/>
      <c r="HXT9" s="890"/>
      <c r="HXU9" s="890"/>
      <c r="HXV9" s="890"/>
      <c r="HXW9" s="890"/>
      <c r="HXX9" s="890"/>
      <c r="HXY9" s="890"/>
      <c r="HXZ9" s="890"/>
      <c r="HYA9" s="890"/>
      <c r="HYB9" s="890"/>
      <c r="HYC9" s="890"/>
      <c r="HYD9" s="890"/>
      <c r="HYE9" s="890"/>
      <c r="HYF9" s="890"/>
      <c r="HYG9" s="890"/>
      <c r="HYH9" s="890"/>
      <c r="HYI9" s="890"/>
      <c r="HYJ9" s="890"/>
      <c r="HYK9" s="890"/>
      <c r="HYL9" s="890"/>
      <c r="HYM9" s="890"/>
      <c r="HYN9" s="890"/>
      <c r="HYO9" s="890"/>
      <c r="HYP9" s="890"/>
      <c r="HYQ9" s="890"/>
      <c r="HYR9" s="890"/>
      <c r="HYS9" s="890"/>
      <c r="HYT9" s="890"/>
      <c r="HYU9" s="890"/>
      <c r="HYV9" s="890"/>
      <c r="HYW9" s="890"/>
      <c r="HYX9" s="890"/>
      <c r="HYY9" s="890"/>
      <c r="HYZ9" s="890"/>
      <c r="HZA9" s="890"/>
      <c r="HZB9" s="890"/>
      <c r="HZC9" s="890"/>
      <c r="HZD9" s="890"/>
      <c r="HZE9" s="890"/>
      <c r="HZF9" s="890"/>
      <c r="HZG9" s="890"/>
      <c r="HZH9" s="890"/>
      <c r="HZI9" s="890"/>
      <c r="HZJ9" s="890"/>
      <c r="HZK9" s="890"/>
      <c r="HZL9" s="890"/>
      <c r="HZM9" s="890"/>
      <c r="HZN9" s="890"/>
      <c r="HZO9" s="890"/>
      <c r="HZP9" s="890"/>
      <c r="HZQ9" s="890"/>
      <c r="HZR9" s="890"/>
      <c r="HZS9" s="890"/>
      <c r="HZT9" s="890"/>
      <c r="HZU9" s="890"/>
      <c r="HZV9" s="890"/>
      <c r="HZW9" s="890"/>
      <c r="HZX9" s="890"/>
      <c r="HZY9" s="890"/>
      <c r="HZZ9" s="890"/>
      <c r="IAA9" s="890"/>
      <c r="IAB9" s="890"/>
      <c r="IAC9" s="890"/>
      <c r="IAD9" s="890"/>
      <c r="IAE9" s="890"/>
      <c r="IAF9" s="890"/>
      <c r="IAG9" s="890"/>
      <c r="IAH9" s="890"/>
      <c r="IAI9" s="890"/>
      <c r="IAJ9" s="890"/>
      <c r="IAK9" s="890"/>
      <c r="IAL9" s="890"/>
      <c r="IAM9" s="890"/>
      <c r="IAN9" s="890"/>
      <c r="IAO9" s="890"/>
      <c r="IAP9" s="890"/>
      <c r="IAQ9" s="890"/>
      <c r="IAR9" s="890"/>
      <c r="IAS9" s="890"/>
      <c r="IAT9" s="890"/>
      <c r="IAU9" s="890"/>
      <c r="IAV9" s="890"/>
      <c r="IAW9" s="890"/>
      <c r="IAX9" s="890"/>
      <c r="IAY9" s="890"/>
      <c r="IAZ9" s="890"/>
      <c r="IBA9" s="890"/>
      <c r="IBB9" s="890"/>
      <c r="IBC9" s="890"/>
      <c r="IBD9" s="890"/>
      <c r="IBE9" s="890"/>
      <c r="IBF9" s="890"/>
      <c r="IBG9" s="890"/>
      <c r="IBH9" s="890"/>
      <c r="IBI9" s="890"/>
      <c r="IBJ9" s="890"/>
      <c r="IBK9" s="890"/>
      <c r="IBL9" s="890"/>
      <c r="IBM9" s="890"/>
      <c r="IBN9" s="890"/>
      <c r="IBO9" s="890"/>
      <c r="IBP9" s="890"/>
      <c r="IBQ9" s="890"/>
      <c r="IBR9" s="890"/>
      <c r="IBS9" s="890"/>
      <c r="IBT9" s="890"/>
      <c r="IBU9" s="890"/>
      <c r="IBV9" s="890"/>
      <c r="IBW9" s="890"/>
      <c r="IBX9" s="890"/>
      <c r="IBY9" s="890"/>
      <c r="IBZ9" s="890"/>
      <c r="ICA9" s="890"/>
      <c r="ICB9" s="890"/>
      <c r="ICC9" s="890"/>
      <c r="ICD9" s="890"/>
      <c r="ICE9" s="890"/>
      <c r="ICF9" s="890"/>
      <c r="ICG9" s="890"/>
      <c r="ICH9" s="890"/>
      <c r="ICI9" s="890"/>
      <c r="ICJ9" s="890"/>
      <c r="ICK9" s="890"/>
      <c r="ICL9" s="890"/>
      <c r="ICM9" s="890"/>
      <c r="ICN9" s="890"/>
      <c r="ICO9" s="890"/>
      <c r="ICP9" s="890"/>
      <c r="ICQ9" s="890"/>
      <c r="ICR9" s="890"/>
      <c r="ICS9" s="890"/>
      <c r="ICT9" s="890"/>
      <c r="ICU9" s="890"/>
      <c r="ICV9" s="890"/>
      <c r="ICW9" s="890"/>
      <c r="ICX9" s="890"/>
      <c r="ICY9" s="890"/>
      <c r="ICZ9" s="890"/>
      <c r="IDA9" s="890"/>
      <c r="IDB9" s="890"/>
      <c r="IDC9" s="890"/>
      <c r="IDD9" s="890"/>
      <c r="IDE9" s="890"/>
      <c r="IDF9" s="890"/>
      <c r="IDG9" s="890"/>
      <c r="IDH9" s="890"/>
      <c r="IDI9" s="890"/>
      <c r="IDJ9" s="890"/>
      <c r="IDK9" s="890"/>
      <c r="IDL9" s="890"/>
      <c r="IDM9" s="890"/>
      <c r="IDN9" s="890"/>
      <c r="IDO9" s="890"/>
      <c r="IDP9" s="890"/>
      <c r="IDQ9" s="890"/>
      <c r="IDR9" s="890"/>
      <c r="IDS9" s="890"/>
      <c r="IDT9" s="890"/>
      <c r="IDU9" s="890"/>
      <c r="IDV9" s="890"/>
      <c r="IDW9" s="890"/>
      <c r="IDX9" s="890"/>
      <c r="IDY9" s="890"/>
      <c r="IDZ9" s="890"/>
      <c r="IEA9" s="890"/>
      <c r="IEB9" s="890"/>
      <c r="IEC9" s="890"/>
      <c r="IED9" s="890"/>
      <c r="IEE9" s="890"/>
      <c r="IEF9" s="890"/>
      <c r="IEG9" s="890"/>
      <c r="IEH9" s="890"/>
      <c r="IEI9" s="890"/>
      <c r="IEJ9" s="890"/>
      <c r="IEK9" s="890"/>
      <c r="IEL9" s="890"/>
      <c r="IEM9" s="890"/>
      <c r="IEN9" s="890"/>
      <c r="IEO9" s="890"/>
      <c r="IEP9" s="890"/>
      <c r="IEQ9" s="890"/>
      <c r="IER9" s="890"/>
      <c r="IES9" s="890"/>
      <c r="IET9" s="890"/>
      <c r="IEU9" s="890"/>
      <c r="IEV9" s="890"/>
      <c r="IEW9" s="890"/>
      <c r="IEX9" s="890"/>
      <c r="IEY9" s="890"/>
      <c r="IEZ9" s="890"/>
      <c r="IFA9" s="890"/>
      <c r="IFB9" s="890"/>
      <c r="IFC9" s="890"/>
      <c r="IFD9" s="890"/>
      <c r="IFE9" s="890"/>
      <c r="IFF9" s="890"/>
      <c r="IFG9" s="890"/>
      <c r="IFH9" s="890"/>
      <c r="IFI9" s="890"/>
      <c r="IFJ9" s="890"/>
      <c r="IFK9" s="890"/>
      <c r="IFL9" s="890"/>
      <c r="IFM9" s="890"/>
      <c r="IFN9" s="890"/>
      <c r="IFO9" s="890"/>
      <c r="IFP9" s="890"/>
      <c r="IFQ9" s="890"/>
      <c r="IFR9" s="890"/>
      <c r="IFS9" s="890"/>
      <c r="IFT9" s="890"/>
      <c r="IFU9" s="890"/>
      <c r="IFV9" s="890"/>
      <c r="IFW9" s="890"/>
      <c r="IFX9" s="890"/>
      <c r="IFY9" s="890"/>
      <c r="IFZ9" s="890"/>
      <c r="IGA9" s="890"/>
      <c r="IGB9" s="890"/>
      <c r="IGC9" s="890"/>
      <c r="IGD9" s="890"/>
      <c r="IGE9" s="890"/>
      <c r="IGF9" s="890"/>
      <c r="IGG9" s="890"/>
      <c r="IGH9" s="890"/>
      <c r="IGI9" s="890"/>
      <c r="IGJ9" s="890"/>
      <c r="IGK9" s="890"/>
      <c r="IGL9" s="890"/>
      <c r="IGM9" s="890"/>
      <c r="IGN9" s="890"/>
      <c r="IGO9" s="890"/>
      <c r="IGP9" s="890"/>
      <c r="IGQ9" s="890"/>
      <c r="IGR9" s="890"/>
      <c r="IGS9" s="890"/>
      <c r="IGT9" s="890"/>
      <c r="IGU9" s="890"/>
      <c r="IGV9" s="890"/>
      <c r="IGW9" s="890"/>
      <c r="IGX9" s="890"/>
      <c r="IGY9" s="890"/>
      <c r="IGZ9" s="890"/>
      <c r="IHA9" s="890"/>
      <c r="IHB9" s="890"/>
      <c r="IHC9" s="890"/>
      <c r="IHD9" s="890"/>
      <c r="IHE9" s="890"/>
      <c r="IHF9" s="890"/>
      <c r="IHG9" s="890"/>
      <c r="IHH9" s="890"/>
      <c r="IHI9" s="890"/>
      <c r="IHJ9" s="890"/>
      <c r="IHK9" s="890"/>
      <c r="IHL9" s="890"/>
      <c r="IHM9" s="890"/>
      <c r="IHN9" s="890"/>
      <c r="IHO9" s="890"/>
      <c r="IHP9" s="890"/>
      <c r="IHQ9" s="890"/>
      <c r="IHR9" s="890"/>
      <c r="IHS9" s="890"/>
      <c r="IHT9" s="890"/>
      <c r="IHU9" s="890"/>
      <c r="IHV9" s="890"/>
      <c r="IHW9" s="890"/>
      <c r="IHX9" s="890"/>
      <c r="IHY9" s="890"/>
      <c r="IHZ9" s="890"/>
      <c r="IIA9" s="890"/>
      <c r="IIB9" s="890"/>
      <c r="IIC9" s="890"/>
      <c r="IID9" s="890"/>
      <c r="IIE9" s="890"/>
      <c r="IIF9" s="890"/>
      <c r="IIG9" s="890"/>
      <c r="IIH9" s="890"/>
      <c r="III9" s="890"/>
      <c r="IIJ9" s="890"/>
      <c r="IIK9" s="890"/>
      <c r="IIL9" s="890"/>
      <c r="IIM9" s="890"/>
      <c r="IIN9" s="890"/>
      <c r="IIO9" s="890"/>
      <c r="IIP9" s="890"/>
      <c r="IIQ9" s="890"/>
      <c r="IIR9" s="890"/>
      <c r="IIS9" s="890"/>
      <c r="IIT9" s="890"/>
      <c r="IIU9" s="890"/>
      <c r="IIV9" s="890"/>
      <c r="IIW9" s="890"/>
      <c r="IIX9" s="890"/>
      <c r="IIY9" s="890"/>
      <c r="IIZ9" s="890"/>
      <c r="IJA9" s="890"/>
      <c r="IJB9" s="890"/>
      <c r="IJC9" s="890"/>
      <c r="IJD9" s="890"/>
      <c r="IJE9" s="890"/>
      <c r="IJF9" s="890"/>
      <c r="IJG9" s="890"/>
      <c r="IJH9" s="890"/>
      <c r="IJI9" s="890"/>
      <c r="IJJ9" s="890"/>
      <c r="IJK9" s="890"/>
      <c r="IJL9" s="890"/>
      <c r="IJM9" s="890"/>
      <c r="IJN9" s="890"/>
      <c r="IJO9" s="890"/>
      <c r="IJP9" s="890"/>
      <c r="IJQ9" s="890"/>
      <c r="IJR9" s="890"/>
      <c r="IJS9" s="890"/>
      <c r="IJT9" s="890"/>
      <c r="IJU9" s="890"/>
      <c r="IJV9" s="890"/>
      <c r="IJW9" s="890"/>
      <c r="IJX9" s="890"/>
      <c r="IJY9" s="890"/>
      <c r="IJZ9" s="890"/>
      <c r="IKA9" s="890"/>
      <c r="IKB9" s="890"/>
      <c r="IKC9" s="890"/>
      <c r="IKD9" s="890"/>
      <c r="IKE9" s="890"/>
      <c r="IKF9" s="890"/>
      <c r="IKG9" s="890"/>
      <c r="IKH9" s="890"/>
      <c r="IKI9" s="890"/>
      <c r="IKJ9" s="890"/>
      <c r="IKK9" s="890"/>
      <c r="IKL9" s="890"/>
      <c r="IKM9" s="890"/>
      <c r="IKN9" s="890"/>
      <c r="IKO9" s="890"/>
      <c r="IKP9" s="890"/>
      <c r="IKQ9" s="890"/>
      <c r="IKR9" s="890"/>
      <c r="IKS9" s="890"/>
      <c r="IKT9" s="890"/>
      <c r="IKU9" s="890"/>
      <c r="IKV9" s="890"/>
      <c r="IKW9" s="890"/>
      <c r="IKX9" s="890"/>
      <c r="IKY9" s="890"/>
      <c r="IKZ9" s="890"/>
      <c r="ILA9" s="890"/>
      <c r="ILB9" s="890"/>
      <c r="ILC9" s="890"/>
      <c r="ILD9" s="890"/>
      <c r="ILE9" s="890"/>
      <c r="ILF9" s="890"/>
      <c r="ILG9" s="890"/>
      <c r="ILH9" s="890"/>
      <c r="ILI9" s="890"/>
      <c r="ILJ9" s="890"/>
      <c r="ILK9" s="890"/>
      <c r="ILL9" s="890"/>
      <c r="ILM9" s="890"/>
      <c r="ILN9" s="890"/>
      <c r="ILO9" s="890"/>
      <c r="ILP9" s="890"/>
      <c r="ILQ9" s="890"/>
      <c r="ILR9" s="890"/>
      <c r="ILS9" s="890"/>
      <c r="ILT9" s="890"/>
      <c r="ILU9" s="890"/>
      <c r="ILV9" s="890"/>
      <c r="ILW9" s="890"/>
      <c r="ILX9" s="890"/>
      <c r="ILY9" s="890"/>
      <c r="ILZ9" s="890"/>
      <c r="IMA9" s="890"/>
      <c r="IMB9" s="890"/>
      <c r="IMC9" s="890"/>
      <c r="IMD9" s="890"/>
      <c r="IME9" s="890"/>
      <c r="IMF9" s="890"/>
      <c r="IMG9" s="890"/>
      <c r="IMH9" s="890"/>
      <c r="IMI9" s="890"/>
      <c r="IMJ9" s="890"/>
      <c r="IMK9" s="890"/>
      <c r="IML9" s="890"/>
      <c r="IMM9" s="890"/>
      <c r="IMN9" s="890"/>
      <c r="IMO9" s="890"/>
      <c r="IMP9" s="890"/>
      <c r="IMQ9" s="890"/>
      <c r="IMR9" s="890"/>
      <c r="IMS9" s="890"/>
      <c r="IMT9" s="890"/>
      <c r="IMU9" s="890"/>
      <c r="IMV9" s="890"/>
      <c r="IMW9" s="890"/>
      <c r="IMX9" s="890"/>
      <c r="IMY9" s="890"/>
      <c r="IMZ9" s="890"/>
      <c r="INA9" s="890"/>
      <c r="INB9" s="890"/>
      <c r="INC9" s="890"/>
      <c r="IND9" s="890"/>
      <c r="INE9" s="890"/>
      <c r="INF9" s="890"/>
      <c r="ING9" s="890"/>
      <c r="INH9" s="890"/>
      <c r="INI9" s="890"/>
      <c r="INJ9" s="890"/>
      <c r="INK9" s="890"/>
      <c r="INL9" s="890"/>
      <c r="INM9" s="890"/>
      <c r="INN9" s="890"/>
      <c r="INO9" s="890"/>
      <c r="INP9" s="890"/>
      <c r="INQ9" s="890"/>
      <c r="INR9" s="890"/>
      <c r="INS9" s="890"/>
      <c r="INT9" s="890"/>
      <c r="INU9" s="890"/>
      <c r="INV9" s="890"/>
      <c r="INW9" s="890"/>
      <c r="INX9" s="890"/>
      <c r="INY9" s="890"/>
      <c r="INZ9" s="890"/>
      <c r="IOA9" s="890"/>
      <c r="IOB9" s="890"/>
      <c r="IOC9" s="890"/>
      <c r="IOD9" s="890"/>
      <c r="IOE9" s="890"/>
      <c r="IOF9" s="890"/>
      <c r="IOG9" s="890"/>
      <c r="IOH9" s="890"/>
      <c r="IOI9" s="890"/>
      <c r="IOJ9" s="890"/>
      <c r="IOK9" s="890"/>
      <c r="IOL9" s="890"/>
      <c r="IOM9" s="890"/>
      <c r="ION9" s="890"/>
      <c r="IOO9" s="890"/>
      <c r="IOP9" s="890"/>
      <c r="IOQ9" s="890"/>
      <c r="IOR9" s="890"/>
      <c r="IOS9" s="890"/>
      <c r="IOT9" s="890"/>
      <c r="IOU9" s="890"/>
      <c r="IOV9" s="890"/>
      <c r="IOW9" s="890"/>
      <c r="IOX9" s="890"/>
      <c r="IOY9" s="890"/>
      <c r="IOZ9" s="890"/>
      <c r="IPA9" s="890"/>
      <c r="IPB9" s="890"/>
      <c r="IPC9" s="890"/>
      <c r="IPD9" s="890"/>
      <c r="IPE9" s="890"/>
      <c r="IPF9" s="890"/>
      <c r="IPG9" s="890"/>
      <c r="IPH9" s="890"/>
      <c r="IPI9" s="890"/>
      <c r="IPJ9" s="890"/>
      <c r="IPK9" s="890"/>
      <c r="IPL9" s="890"/>
      <c r="IPM9" s="890"/>
      <c r="IPN9" s="890"/>
      <c r="IPO9" s="890"/>
      <c r="IPP9" s="890"/>
      <c r="IPQ9" s="890"/>
      <c r="IPR9" s="890"/>
      <c r="IPS9" s="890"/>
      <c r="IPT9" s="890"/>
      <c r="IPU9" s="890"/>
      <c r="IPV9" s="890"/>
      <c r="IPW9" s="890"/>
      <c r="IPX9" s="890"/>
      <c r="IPY9" s="890"/>
      <c r="IPZ9" s="890"/>
      <c r="IQA9" s="890"/>
      <c r="IQB9" s="890"/>
      <c r="IQC9" s="890"/>
      <c r="IQD9" s="890"/>
      <c r="IQE9" s="890"/>
      <c r="IQF9" s="890"/>
      <c r="IQG9" s="890"/>
      <c r="IQH9" s="890"/>
      <c r="IQI9" s="890"/>
      <c r="IQJ9" s="890"/>
      <c r="IQK9" s="890"/>
      <c r="IQL9" s="890"/>
      <c r="IQM9" s="890"/>
      <c r="IQN9" s="890"/>
      <c r="IQO9" s="890"/>
      <c r="IQP9" s="890"/>
      <c r="IQQ9" s="890"/>
      <c r="IQR9" s="890"/>
      <c r="IQS9" s="890"/>
      <c r="IQT9" s="890"/>
      <c r="IQU9" s="890"/>
      <c r="IQV9" s="890"/>
      <c r="IQW9" s="890"/>
      <c r="IQX9" s="890"/>
      <c r="IQY9" s="890"/>
      <c r="IQZ9" s="890"/>
      <c r="IRA9" s="890"/>
      <c r="IRB9" s="890"/>
      <c r="IRC9" s="890"/>
      <c r="IRD9" s="890"/>
      <c r="IRE9" s="890"/>
      <c r="IRF9" s="890"/>
      <c r="IRG9" s="890"/>
      <c r="IRH9" s="890"/>
      <c r="IRI9" s="890"/>
      <c r="IRJ9" s="890"/>
      <c r="IRK9" s="890"/>
      <c r="IRL9" s="890"/>
      <c r="IRM9" s="890"/>
      <c r="IRN9" s="890"/>
      <c r="IRO9" s="890"/>
      <c r="IRP9" s="890"/>
      <c r="IRQ9" s="890"/>
      <c r="IRR9" s="890"/>
      <c r="IRS9" s="890"/>
      <c r="IRT9" s="890"/>
      <c r="IRU9" s="890"/>
      <c r="IRV9" s="890"/>
      <c r="IRW9" s="890"/>
      <c r="IRX9" s="890"/>
      <c r="IRY9" s="890"/>
      <c r="IRZ9" s="890"/>
      <c r="ISA9" s="890"/>
      <c r="ISB9" s="890"/>
      <c r="ISC9" s="890"/>
      <c r="ISD9" s="890"/>
      <c r="ISE9" s="890"/>
      <c r="ISF9" s="890"/>
      <c r="ISG9" s="890"/>
      <c r="ISH9" s="890"/>
      <c r="ISI9" s="890"/>
      <c r="ISJ9" s="890"/>
      <c r="ISK9" s="890"/>
      <c r="ISL9" s="890"/>
      <c r="ISM9" s="890"/>
      <c r="ISN9" s="890"/>
      <c r="ISO9" s="890"/>
      <c r="ISP9" s="890"/>
      <c r="ISQ9" s="890"/>
      <c r="ISR9" s="890"/>
      <c r="ISS9" s="890"/>
      <c r="IST9" s="890"/>
      <c r="ISU9" s="890"/>
      <c r="ISV9" s="890"/>
      <c r="ISW9" s="890"/>
      <c r="ISX9" s="890"/>
      <c r="ISY9" s="890"/>
      <c r="ISZ9" s="890"/>
      <c r="ITA9" s="890"/>
      <c r="ITB9" s="890"/>
      <c r="ITC9" s="890"/>
      <c r="ITD9" s="890"/>
      <c r="ITE9" s="890"/>
      <c r="ITF9" s="890"/>
      <c r="ITG9" s="890"/>
      <c r="ITH9" s="890"/>
      <c r="ITI9" s="890"/>
      <c r="ITJ9" s="890"/>
      <c r="ITK9" s="890"/>
      <c r="ITL9" s="890"/>
      <c r="ITM9" s="890"/>
      <c r="ITN9" s="890"/>
      <c r="ITO9" s="890"/>
      <c r="ITP9" s="890"/>
      <c r="ITQ9" s="890"/>
      <c r="ITR9" s="890"/>
      <c r="ITS9" s="890"/>
      <c r="ITT9" s="890"/>
      <c r="ITU9" s="890"/>
      <c r="ITV9" s="890"/>
      <c r="ITW9" s="890"/>
      <c r="ITX9" s="890"/>
      <c r="ITY9" s="890"/>
      <c r="ITZ9" s="890"/>
      <c r="IUA9" s="890"/>
      <c r="IUB9" s="890"/>
      <c r="IUC9" s="890"/>
      <c r="IUD9" s="890"/>
      <c r="IUE9" s="890"/>
      <c r="IUF9" s="890"/>
      <c r="IUG9" s="890"/>
      <c r="IUH9" s="890"/>
      <c r="IUI9" s="890"/>
      <c r="IUJ9" s="890"/>
      <c r="IUK9" s="890"/>
      <c r="IUL9" s="890"/>
      <c r="IUM9" s="890"/>
      <c r="IUN9" s="890"/>
      <c r="IUO9" s="890"/>
      <c r="IUP9" s="890"/>
      <c r="IUQ9" s="890"/>
      <c r="IUR9" s="890"/>
      <c r="IUS9" s="890"/>
      <c r="IUT9" s="890"/>
      <c r="IUU9" s="890"/>
      <c r="IUV9" s="890"/>
      <c r="IUW9" s="890"/>
      <c r="IUX9" s="890"/>
      <c r="IUY9" s="890"/>
      <c r="IUZ9" s="890"/>
      <c r="IVA9" s="890"/>
      <c r="IVB9" s="890"/>
      <c r="IVC9" s="890"/>
      <c r="IVD9" s="890"/>
      <c r="IVE9" s="890"/>
      <c r="IVF9" s="890"/>
      <c r="IVG9" s="890"/>
      <c r="IVH9" s="890"/>
      <c r="IVI9" s="890"/>
      <c r="IVJ9" s="890"/>
      <c r="IVK9" s="890"/>
      <c r="IVL9" s="890"/>
      <c r="IVM9" s="890"/>
      <c r="IVN9" s="890"/>
      <c r="IVO9" s="890"/>
      <c r="IVP9" s="890"/>
      <c r="IVQ9" s="890"/>
      <c r="IVR9" s="890"/>
      <c r="IVS9" s="890"/>
      <c r="IVT9" s="890"/>
      <c r="IVU9" s="890"/>
      <c r="IVV9" s="890"/>
      <c r="IVW9" s="890"/>
      <c r="IVX9" s="890"/>
      <c r="IVY9" s="890"/>
      <c r="IVZ9" s="890"/>
      <c r="IWA9" s="890"/>
      <c r="IWB9" s="890"/>
      <c r="IWC9" s="890"/>
      <c r="IWD9" s="890"/>
      <c r="IWE9" s="890"/>
      <c r="IWF9" s="890"/>
      <c r="IWG9" s="890"/>
      <c r="IWH9" s="890"/>
      <c r="IWI9" s="890"/>
      <c r="IWJ9" s="890"/>
      <c r="IWK9" s="890"/>
      <c r="IWL9" s="890"/>
      <c r="IWM9" s="890"/>
      <c r="IWN9" s="890"/>
      <c r="IWO9" s="890"/>
      <c r="IWP9" s="890"/>
      <c r="IWQ9" s="890"/>
      <c r="IWR9" s="890"/>
      <c r="IWS9" s="890"/>
      <c r="IWT9" s="890"/>
      <c r="IWU9" s="890"/>
      <c r="IWV9" s="890"/>
      <c r="IWW9" s="890"/>
      <c r="IWX9" s="890"/>
      <c r="IWY9" s="890"/>
      <c r="IWZ9" s="890"/>
      <c r="IXA9" s="890"/>
      <c r="IXB9" s="890"/>
      <c r="IXC9" s="890"/>
      <c r="IXD9" s="890"/>
      <c r="IXE9" s="890"/>
      <c r="IXF9" s="890"/>
      <c r="IXG9" s="890"/>
      <c r="IXH9" s="890"/>
      <c r="IXI9" s="890"/>
      <c r="IXJ9" s="890"/>
      <c r="IXK9" s="890"/>
      <c r="IXL9" s="890"/>
      <c r="IXM9" s="890"/>
      <c r="IXN9" s="890"/>
      <c r="IXO9" s="890"/>
      <c r="IXP9" s="890"/>
      <c r="IXQ9" s="890"/>
      <c r="IXR9" s="890"/>
      <c r="IXS9" s="890"/>
      <c r="IXT9" s="890"/>
      <c r="IXU9" s="890"/>
      <c r="IXV9" s="890"/>
      <c r="IXW9" s="890"/>
      <c r="IXX9" s="890"/>
      <c r="IXY9" s="890"/>
      <c r="IXZ9" s="890"/>
      <c r="IYA9" s="890"/>
      <c r="IYB9" s="890"/>
      <c r="IYC9" s="890"/>
      <c r="IYD9" s="890"/>
      <c r="IYE9" s="890"/>
      <c r="IYF9" s="890"/>
      <c r="IYG9" s="890"/>
      <c r="IYH9" s="890"/>
      <c r="IYI9" s="890"/>
      <c r="IYJ9" s="890"/>
      <c r="IYK9" s="890"/>
      <c r="IYL9" s="890"/>
      <c r="IYM9" s="890"/>
      <c r="IYN9" s="890"/>
      <c r="IYO9" s="890"/>
      <c r="IYP9" s="890"/>
      <c r="IYQ9" s="890"/>
      <c r="IYR9" s="890"/>
      <c r="IYS9" s="890"/>
      <c r="IYT9" s="890"/>
      <c r="IYU9" s="890"/>
      <c r="IYV9" s="890"/>
      <c r="IYW9" s="890"/>
      <c r="IYX9" s="890"/>
      <c r="IYY9" s="890"/>
      <c r="IYZ9" s="890"/>
      <c r="IZA9" s="890"/>
      <c r="IZB9" s="890"/>
      <c r="IZC9" s="890"/>
      <c r="IZD9" s="890"/>
      <c r="IZE9" s="890"/>
      <c r="IZF9" s="890"/>
      <c r="IZG9" s="890"/>
      <c r="IZH9" s="890"/>
      <c r="IZI9" s="890"/>
      <c r="IZJ9" s="890"/>
      <c r="IZK9" s="890"/>
      <c r="IZL9" s="890"/>
      <c r="IZM9" s="890"/>
      <c r="IZN9" s="890"/>
      <c r="IZO9" s="890"/>
      <c r="IZP9" s="890"/>
      <c r="IZQ9" s="890"/>
      <c r="IZR9" s="890"/>
      <c r="IZS9" s="890"/>
      <c r="IZT9" s="890"/>
      <c r="IZU9" s="890"/>
      <c r="IZV9" s="890"/>
      <c r="IZW9" s="890"/>
      <c r="IZX9" s="890"/>
      <c r="IZY9" s="890"/>
      <c r="IZZ9" s="890"/>
      <c r="JAA9" s="890"/>
      <c r="JAB9" s="890"/>
      <c r="JAC9" s="890"/>
      <c r="JAD9" s="890"/>
      <c r="JAE9" s="890"/>
      <c r="JAF9" s="890"/>
      <c r="JAG9" s="890"/>
      <c r="JAH9" s="890"/>
      <c r="JAI9" s="890"/>
      <c r="JAJ9" s="890"/>
      <c r="JAK9" s="890"/>
      <c r="JAL9" s="890"/>
      <c r="JAM9" s="890"/>
      <c r="JAN9" s="890"/>
      <c r="JAO9" s="890"/>
      <c r="JAP9" s="890"/>
      <c r="JAQ9" s="890"/>
      <c r="JAR9" s="890"/>
      <c r="JAS9" s="890"/>
      <c r="JAT9" s="890"/>
      <c r="JAU9" s="890"/>
      <c r="JAV9" s="890"/>
      <c r="JAW9" s="890"/>
      <c r="JAX9" s="890"/>
      <c r="JAY9" s="890"/>
      <c r="JAZ9" s="890"/>
      <c r="JBA9" s="890"/>
      <c r="JBB9" s="890"/>
      <c r="JBC9" s="890"/>
      <c r="JBD9" s="890"/>
      <c r="JBE9" s="890"/>
      <c r="JBF9" s="890"/>
      <c r="JBG9" s="890"/>
      <c r="JBH9" s="890"/>
      <c r="JBI9" s="890"/>
      <c r="JBJ9" s="890"/>
      <c r="JBK9" s="890"/>
      <c r="JBL9" s="890"/>
      <c r="JBM9" s="890"/>
      <c r="JBN9" s="890"/>
      <c r="JBO9" s="890"/>
      <c r="JBP9" s="890"/>
      <c r="JBQ9" s="890"/>
      <c r="JBR9" s="890"/>
      <c r="JBS9" s="890"/>
      <c r="JBT9" s="890"/>
      <c r="JBU9" s="890"/>
      <c r="JBV9" s="890"/>
      <c r="JBW9" s="890"/>
      <c r="JBX9" s="890"/>
      <c r="JBY9" s="890"/>
      <c r="JBZ9" s="890"/>
      <c r="JCA9" s="890"/>
      <c r="JCB9" s="890"/>
      <c r="JCC9" s="890"/>
      <c r="JCD9" s="890"/>
      <c r="JCE9" s="890"/>
      <c r="JCF9" s="890"/>
      <c r="JCG9" s="890"/>
      <c r="JCH9" s="890"/>
      <c r="JCI9" s="890"/>
      <c r="JCJ9" s="890"/>
      <c r="JCK9" s="890"/>
      <c r="JCL9" s="890"/>
      <c r="JCM9" s="890"/>
      <c r="JCN9" s="890"/>
      <c r="JCO9" s="890"/>
      <c r="JCP9" s="890"/>
      <c r="JCQ9" s="890"/>
      <c r="JCR9" s="890"/>
      <c r="JCS9" s="890"/>
      <c r="JCT9" s="890"/>
      <c r="JCU9" s="890"/>
      <c r="JCV9" s="890"/>
      <c r="JCW9" s="890"/>
      <c r="JCX9" s="890"/>
      <c r="JCY9" s="890"/>
      <c r="JCZ9" s="890"/>
      <c r="JDA9" s="890"/>
      <c r="JDB9" s="890"/>
      <c r="JDC9" s="890"/>
      <c r="JDD9" s="890"/>
      <c r="JDE9" s="890"/>
      <c r="JDF9" s="890"/>
      <c r="JDG9" s="890"/>
      <c r="JDH9" s="890"/>
      <c r="JDI9" s="890"/>
      <c r="JDJ9" s="890"/>
      <c r="JDK9" s="890"/>
      <c r="JDL9" s="890"/>
      <c r="JDM9" s="890"/>
      <c r="JDN9" s="890"/>
      <c r="JDO9" s="890"/>
      <c r="JDP9" s="890"/>
      <c r="JDQ9" s="890"/>
      <c r="JDR9" s="890"/>
      <c r="JDS9" s="890"/>
      <c r="JDT9" s="890"/>
      <c r="JDU9" s="890"/>
      <c r="JDV9" s="890"/>
      <c r="JDW9" s="890"/>
      <c r="JDX9" s="890"/>
      <c r="JDY9" s="890"/>
      <c r="JDZ9" s="890"/>
      <c r="JEA9" s="890"/>
      <c r="JEB9" s="890"/>
      <c r="JEC9" s="890"/>
      <c r="JED9" s="890"/>
      <c r="JEE9" s="890"/>
      <c r="JEF9" s="890"/>
      <c r="JEG9" s="890"/>
      <c r="JEH9" s="890"/>
      <c r="JEI9" s="890"/>
      <c r="JEJ9" s="890"/>
      <c r="JEK9" s="890"/>
      <c r="JEL9" s="890"/>
      <c r="JEM9" s="890"/>
      <c r="JEN9" s="890"/>
      <c r="JEO9" s="890"/>
      <c r="JEP9" s="890"/>
      <c r="JEQ9" s="890"/>
      <c r="JER9" s="890"/>
      <c r="JES9" s="890"/>
      <c r="JET9" s="890"/>
      <c r="JEU9" s="890"/>
      <c r="JEV9" s="890"/>
      <c r="JEW9" s="890"/>
      <c r="JEX9" s="890"/>
      <c r="JEY9" s="890"/>
      <c r="JEZ9" s="890"/>
      <c r="JFA9" s="890"/>
      <c r="JFB9" s="890"/>
      <c r="JFC9" s="890"/>
      <c r="JFD9" s="890"/>
      <c r="JFE9" s="890"/>
      <c r="JFF9" s="890"/>
      <c r="JFG9" s="890"/>
      <c r="JFH9" s="890"/>
      <c r="JFI9" s="890"/>
      <c r="JFJ9" s="890"/>
      <c r="JFK9" s="890"/>
      <c r="JFL9" s="890"/>
      <c r="JFM9" s="890"/>
      <c r="JFN9" s="890"/>
      <c r="JFO9" s="890"/>
      <c r="JFP9" s="890"/>
      <c r="JFQ9" s="890"/>
      <c r="JFR9" s="890"/>
      <c r="JFS9" s="890"/>
      <c r="JFT9" s="890"/>
      <c r="JFU9" s="890"/>
      <c r="JFV9" s="890"/>
      <c r="JFW9" s="890"/>
      <c r="JFX9" s="890"/>
      <c r="JFY9" s="890"/>
      <c r="JFZ9" s="890"/>
      <c r="JGA9" s="890"/>
      <c r="JGB9" s="890"/>
      <c r="JGC9" s="890"/>
      <c r="JGD9" s="890"/>
      <c r="JGE9" s="890"/>
      <c r="JGF9" s="890"/>
      <c r="JGG9" s="890"/>
      <c r="JGH9" s="890"/>
      <c r="JGI9" s="890"/>
      <c r="JGJ9" s="890"/>
      <c r="JGK9" s="890"/>
      <c r="JGL9" s="890"/>
      <c r="JGM9" s="890"/>
      <c r="JGN9" s="890"/>
      <c r="JGO9" s="890"/>
      <c r="JGP9" s="890"/>
      <c r="JGQ9" s="890"/>
      <c r="JGR9" s="890"/>
      <c r="JGS9" s="890"/>
      <c r="JGT9" s="890"/>
      <c r="JGU9" s="890"/>
      <c r="JGV9" s="890"/>
      <c r="JGW9" s="890"/>
      <c r="JGX9" s="890"/>
      <c r="JGY9" s="890"/>
      <c r="JGZ9" s="890"/>
      <c r="JHA9" s="890"/>
      <c r="JHB9" s="890"/>
      <c r="JHC9" s="890"/>
      <c r="JHD9" s="890"/>
      <c r="JHE9" s="890"/>
      <c r="JHF9" s="890"/>
      <c r="JHG9" s="890"/>
      <c r="JHH9" s="890"/>
      <c r="JHI9" s="890"/>
      <c r="JHJ9" s="890"/>
      <c r="JHK9" s="890"/>
      <c r="JHL9" s="890"/>
      <c r="JHM9" s="890"/>
      <c r="JHN9" s="890"/>
      <c r="JHO9" s="890"/>
      <c r="JHP9" s="890"/>
      <c r="JHQ9" s="890"/>
      <c r="JHR9" s="890"/>
      <c r="JHS9" s="890"/>
      <c r="JHT9" s="890"/>
      <c r="JHU9" s="890"/>
      <c r="JHV9" s="890"/>
      <c r="JHW9" s="890"/>
      <c r="JHX9" s="890"/>
      <c r="JHY9" s="890"/>
      <c r="JHZ9" s="890"/>
      <c r="JIA9" s="890"/>
      <c r="JIB9" s="890"/>
      <c r="JIC9" s="890"/>
      <c r="JID9" s="890"/>
      <c r="JIE9" s="890"/>
      <c r="JIF9" s="890"/>
      <c r="JIG9" s="890"/>
      <c r="JIH9" s="890"/>
      <c r="JII9" s="890"/>
      <c r="JIJ9" s="890"/>
      <c r="JIK9" s="890"/>
      <c r="JIL9" s="890"/>
      <c r="JIM9" s="890"/>
      <c r="JIN9" s="890"/>
      <c r="JIO9" s="890"/>
      <c r="JIP9" s="890"/>
      <c r="JIQ9" s="890"/>
      <c r="JIR9" s="890"/>
      <c r="JIS9" s="890"/>
      <c r="JIT9" s="890"/>
      <c r="JIU9" s="890"/>
      <c r="JIV9" s="890"/>
      <c r="JIW9" s="890"/>
      <c r="JIX9" s="890"/>
      <c r="JIY9" s="890"/>
      <c r="JIZ9" s="890"/>
      <c r="JJA9" s="890"/>
      <c r="JJB9" s="890"/>
      <c r="JJC9" s="890"/>
      <c r="JJD9" s="890"/>
      <c r="JJE9" s="890"/>
      <c r="JJF9" s="890"/>
      <c r="JJG9" s="890"/>
      <c r="JJH9" s="890"/>
      <c r="JJI9" s="890"/>
      <c r="JJJ9" s="890"/>
      <c r="JJK9" s="890"/>
      <c r="JJL9" s="890"/>
      <c r="JJM9" s="890"/>
      <c r="JJN9" s="890"/>
      <c r="JJO9" s="890"/>
      <c r="JJP9" s="890"/>
      <c r="JJQ9" s="890"/>
      <c r="JJR9" s="890"/>
      <c r="JJS9" s="890"/>
      <c r="JJT9" s="890"/>
      <c r="JJU9" s="890"/>
      <c r="JJV9" s="890"/>
      <c r="JJW9" s="890"/>
      <c r="JJX9" s="890"/>
      <c r="JJY9" s="890"/>
      <c r="JJZ9" s="890"/>
      <c r="JKA9" s="890"/>
      <c r="JKB9" s="890"/>
      <c r="JKC9" s="890"/>
      <c r="JKD9" s="890"/>
      <c r="JKE9" s="890"/>
      <c r="JKF9" s="890"/>
      <c r="JKG9" s="890"/>
      <c r="JKH9" s="890"/>
      <c r="JKI9" s="890"/>
      <c r="JKJ9" s="890"/>
      <c r="JKK9" s="890"/>
      <c r="JKL9" s="890"/>
      <c r="JKM9" s="890"/>
      <c r="JKN9" s="890"/>
      <c r="JKO9" s="890"/>
      <c r="JKP9" s="890"/>
      <c r="JKQ9" s="890"/>
      <c r="JKR9" s="890"/>
      <c r="JKS9" s="890"/>
      <c r="JKT9" s="890"/>
      <c r="JKU9" s="890"/>
      <c r="JKV9" s="890"/>
      <c r="JKW9" s="890"/>
      <c r="JKX9" s="890"/>
      <c r="JKY9" s="890"/>
      <c r="JKZ9" s="890"/>
      <c r="JLA9" s="890"/>
      <c r="JLB9" s="890"/>
      <c r="JLC9" s="890"/>
      <c r="JLD9" s="890"/>
      <c r="JLE9" s="890"/>
      <c r="JLF9" s="890"/>
      <c r="JLG9" s="890"/>
      <c r="JLH9" s="890"/>
      <c r="JLI9" s="890"/>
      <c r="JLJ9" s="890"/>
      <c r="JLK9" s="890"/>
      <c r="JLL9" s="890"/>
      <c r="JLM9" s="890"/>
      <c r="JLN9" s="890"/>
      <c r="JLO9" s="890"/>
      <c r="JLP9" s="890"/>
      <c r="JLQ9" s="890"/>
      <c r="JLR9" s="890"/>
      <c r="JLS9" s="890"/>
      <c r="JLT9" s="890"/>
      <c r="JLU9" s="890"/>
      <c r="JLV9" s="890"/>
      <c r="JLW9" s="890"/>
      <c r="JLX9" s="890"/>
      <c r="JLY9" s="890"/>
      <c r="JLZ9" s="890"/>
      <c r="JMA9" s="890"/>
      <c r="JMB9" s="890"/>
      <c r="JMC9" s="890"/>
      <c r="JMD9" s="890"/>
      <c r="JME9" s="890"/>
      <c r="JMF9" s="890"/>
      <c r="JMG9" s="890"/>
      <c r="JMH9" s="890"/>
      <c r="JMI9" s="890"/>
      <c r="JMJ9" s="890"/>
      <c r="JMK9" s="890"/>
      <c r="JML9" s="890"/>
      <c r="JMM9" s="890"/>
      <c r="JMN9" s="890"/>
      <c r="JMO9" s="890"/>
      <c r="JMP9" s="890"/>
      <c r="JMQ9" s="890"/>
      <c r="JMR9" s="890"/>
      <c r="JMS9" s="890"/>
      <c r="JMT9" s="890"/>
      <c r="JMU9" s="890"/>
      <c r="JMV9" s="890"/>
      <c r="JMW9" s="890"/>
      <c r="JMX9" s="890"/>
      <c r="JMY9" s="890"/>
      <c r="JMZ9" s="890"/>
      <c r="JNA9" s="890"/>
      <c r="JNB9" s="890"/>
      <c r="JNC9" s="890"/>
      <c r="JND9" s="890"/>
      <c r="JNE9" s="890"/>
      <c r="JNF9" s="890"/>
      <c r="JNG9" s="890"/>
      <c r="JNH9" s="890"/>
      <c r="JNI9" s="890"/>
      <c r="JNJ9" s="890"/>
      <c r="JNK9" s="890"/>
      <c r="JNL9" s="890"/>
      <c r="JNM9" s="890"/>
      <c r="JNN9" s="890"/>
      <c r="JNO9" s="890"/>
      <c r="JNP9" s="890"/>
      <c r="JNQ9" s="890"/>
      <c r="JNR9" s="890"/>
      <c r="JNS9" s="890"/>
      <c r="JNT9" s="890"/>
      <c r="JNU9" s="890"/>
      <c r="JNV9" s="890"/>
      <c r="JNW9" s="890"/>
      <c r="JNX9" s="890"/>
      <c r="JNY9" s="890"/>
      <c r="JNZ9" s="890"/>
      <c r="JOA9" s="890"/>
      <c r="JOB9" s="890"/>
      <c r="JOC9" s="890"/>
      <c r="JOD9" s="890"/>
      <c r="JOE9" s="890"/>
      <c r="JOF9" s="890"/>
      <c r="JOG9" s="890"/>
      <c r="JOH9" s="890"/>
      <c r="JOI9" s="890"/>
      <c r="JOJ9" s="890"/>
      <c r="JOK9" s="890"/>
      <c r="JOL9" s="890"/>
      <c r="JOM9" s="890"/>
      <c r="JON9" s="890"/>
      <c r="JOO9" s="890"/>
      <c r="JOP9" s="890"/>
      <c r="JOQ9" s="890"/>
      <c r="JOR9" s="890"/>
      <c r="JOS9" s="890"/>
      <c r="JOT9" s="890"/>
      <c r="JOU9" s="890"/>
      <c r="JOV9" s="890"/>
      <c r="JOW9" s="890"/>
      <c r="JOX9" s="890"/>
      <c r="JOY9" s="890"/>
      <c r="JOZ9" s="890"/>
      <c r="JPA9" s="890"/>
      <c r="JPB9" s="890"/>
      <c r="JPC9" s="890"/>
      <c r="JPD9" s="890"/>
      <c r="JPE9" s="890"/>
      <c r="JPF9" s="890"/>
      <c r="JPG9" s="890"/>
      <c r="JPH9" s="890"/>
      <c r="JPI9" s="890"/>
      <c r="JPJ9" s="890"/>
      <c r="JPK9" s="890"/>
      <c r="JPL9" s="890"/>
      <c r="JPM9" s="890"/>
      <c r="JPN9" s="890"/>
      <c r="JPO9" s="890"/>
      <c r="JPP9" s="890"/>
      <c r="JPQ9" s="890"/>
      <c r="JPR9" s="890"/>
      <c r="JPS9" s="890"/>
      <c r="JPT9" s="890"/>
      <c r="JPU9" s="890"/>
      <c r="JPV9" s="890"/>
      <c r="JPW9" s="890"/>
      <c r="JPX9" s="890"/>
      <c r="JPY9" s="890"/>
      <c r="JPZ9" s="890"/>
      <c r="JQA9" s="890"/>
      <c r="JQB9" s="890"/>
      <c r="JQC9" s="890"/>
      <c r="JQD9" s="890"/>
      <c r="JQE9" s="890"/>
      <c r="JQF9" s="890"/>
      <c r="JQG9" s="890"/>
      <c r="JQH9" s="890"/>
      <c r="JQI9" s="890"/>
      <c r="JQJ9" s="890"/>
      <c r="JQK9" s="890"/>
      <c r="JQL9" s="890"/>
      <c r="JQM9" s="890"/>
      <c r="JQN9" s="890"/>
      <c r="JQO9" s="890"/>
      <c r="JQP9" s="890"/>
      <c r="JQQ9" s="890"/>
      <c r="JQR9" s="890"/>
      <c r="JQS9" s="890"/>
      <c r="JQT9" s="890"/>
      <c r="JQU9" s="890"/>
      <c r="JQV9" s="890"/>
      <c r="JQW9" s="890"/>
      <c r="JQX9" s="890"/>
      <c r="JQY9" s="890"/>
      <c r="JQZ9" s="890"/>
      <c r="JRA9" s="890"/>
      <c r="JRB9" s="890"/>
      <c r="JRC9" s="890"/>
      <c r="JRD9" s="890"/>
      <c r="JRE9" s="890"/>
      <c r="JRF9" s="890"/>
      <c r="JRG9" s="890"/>
      <c r="JRH9" s="890"/>
      <c r="JRI9" s="890"/>
      <c r="JRJ9" s="890"/>
      <c r="JRK9" s="890"/>
      <c r="JRL9" s="890"/>
      <c r="JRM9" s="890"/>
      <c r="JRN9" s="890"/>
      <c r="JRO9" s="890"/>
      <c r="JRP9" s="890"/>
      <c r="JRQ9" s="890"/>
      <c r="JRR9" s="890"/>
      <c r="JRS9" s="890"/>
      <c r="JRT9" s="890"/>
      <c r="JRU9" s="890"/>
      <c r="JRV9" s="890"/>
      <c r="JRW9" s="890"/>
      <c r="JRX9" s="890"/>
      <c r="JRY9" s="890"/>
      <c r="JRZ9" s="890"/>
      <c r="JSA9" s="890"/>
      <c r="JSB9" s="890"/>
      <c r="JSC9" s="890"/>
      <c r="JSD9" s="890"/>
      <c r="JSE9" s="890"/>
      <c r="JSF9" s="890"/>
      <c r="JSG9" s="890"/>
      <c r="JSH9" s="890"/>
      <c r="JSI9" s="890"/>
      <c r="JSJ9" s="890"/>
      <c r="JSK9" s="890"/>
      <c r="JSL9" s="890"/>
      <c r="JSM9" s="890"/>
      <c r="JSN9" s="890"/>
      <c r="JSO9" s="890"/>
      <c r="JSP9" s="890"/>
      <c r="JSQ9" s="890"/>
      <c r="JSR9" s="890"/>
      <c r="JSS9" s="890"/>
      <c r="JST9" s="890"/>
      <c r="JSU9" s="890"/>
      <c r="JSV9" s="890"/>
      <c r="JSW9" s="890"/>
      <c r="JSX9" s="890"/>
      <c r="JSY9" s="890"/>
      <c r="JSZ9" s="890"/>
      <c r="JTA9" s="890"/>
      <c r="JTB9" s="890"/>
      <c r="JTC9" s="890"/>
      <c r="JTD9" s="890"/>
      <c r="JTE9" s="890"/>
      <c r="JTF9" s="890"/>
      <c r="JTG9" s="890"/>
      <c r="JTH9" s="890"/>
      <c r="JTI9" s="890"/>
      <c r="JTJ9" s="890"/>
      <c r="JTK9" s="890"/>
      <c r="JTL9" s="890"/>
      <c r="JTM9" s="890"/>
      <c r="JTN9" s="890"/>
      <c r="JTO9" s="890"/>
      <c r="JTP9" s="890"/>
      <c r="JTQ9" s="890"/>
      <c r="JTR9" s="890"/>
      <c r="JTS9" s="890"/>
      <c r="JTT9" s="890"/>
      <c r="JTU9" s="890"/>
      <c r="JTV9" s="890"/>
      <c r="JTW9" s="890"/>
      <c r="JTX9" s="890"/>
      <c r="JTY9" s="890"/>
      <c r="JTZ9" s="890"/>
      <c r="JUA9" s="890"/>
      <c r="JUB9" s="890"/>
      <c r="JUC9" s="890"/>
      <c r="JUD9" s="890"/>
      <c r="JUE9" s="890"/>
      <c r="JUF9" s="890"/>
      <c r="JUG9" s="890"/>
      <c r="JUH9" s="890"/>
      <c r="JUI9" s="890"/>
      <c r="JUJ9" s="890"/>
      <c r="JUK9" s="890"/>
      <c r="JUL9" s="890"/>
      <c r="JUM9" s="890"/>
      <c r="JUN9" s="890"/>
      <c r="JUO9" s="890"/>
      <c r="JUP9" s="890"/>
      <c r="JUQ9" s="890"/>
      <c r="JUR9" s="890"/>
      <c r="JUS9" s="890"/>
      <c r="JUT9" s="890"/>
      <c r="JUU9" s="890"/>
      <c r="JUV9" s="890"/>
      <c r="JUW9" s="890"/>
      <c r="JUX9" s="890"/>
      <c r="JUY9" s="890"/>
      <c r="JUZ9" s="890"/>
      <c r="JVA9" s="890"/>
      <c r="JVB9" s="890"/>
      <c r="JVC9" s="890"/>
      <c r="JVD9" s="890"/>
      <c r="JVE9" s="890"/>
      <c r="JVF9" s="890"/>
      <c r="JVG9" s="890"/>
      <c r="JVH9" s="890"/>
      <c r="JVI9" s="890"/>
      <c r="JVJ9" s="890"/>
      <c r="JVK9" s="890"/>
      <c r="JVL9" s="890"/>
      <c r="JVM9" s="890"/>
      <c r="JVN9" s="890"/>
      <c r="JVO9" s="890"/>
      <c r="JVP9" s="890"/>
      <c r="JVQ9" s="890"/>
      <c r="JVR9" s="890"/>
      <c r="JVS9" s="890"/>
      <c r="JVT9" s="890"/>
      <c r="JVU9" s="890"/>
      <c r="JVV9" s="890"/>
      <c r="JVW9" s="890"/>
      <c r="JVX9" s="890"/>
      <c r="JVY9" s="890"/>
      <c r="JVZ9" s="890"/>
      <c r="JWA9" s="890"/>
      <c r="JWB9" s="890"/>
      <c r="JWC9" s="890"/>
      <c r="JWD9" s="890"/>
      <c r="JWE9" s="890"/>
      <c r="JWF9" s="890"/>
      <c r="JWG9" s="890"/>
      <c r="JWH9" s="890"/>
      <c r="JWI9" s="890"/>
      <c r="JWJ9" s="890"/>
      <c r="JWK9" s="890"/>
      <c r="JWL9" s="890"/>
      <c r="JWM9" s="890"/>
      <c r="JWN9" s="890"/>
      <c r="JWO9" s="890"/>
      <c r="JWP9" s="890"/>
      <c r="JWQ9" s="890"/>
      <c r="JWR9" s="890"/>
      <c r="JWS9" s="890"/>
      <c r="JWT9" s="890"/>
      <c r="JWU9" s="890"/>
      <c r="JWV9" s="890"/>
      <c r="JWW9" s="890"/>
      <c r="JWX9" s="890"/>
      <c r="JWY9" s="890"/>
      <c r="JWZ9" s="890"/>
      <c r="JXA9" s="890"/>
      <c r="JXB9" s="890"/>
      <c r="JXC9" s="890"/>
      <c r="JXD9" s="890"/>
      <c r="JXE9" s="890"/>
      <c r="JXF9" s="890"/>
      <c r="JXG9" s="890"/>
      <c r="JXH9" s="890"/>
      <c r="JXI9" s="890"/>
      <c r="JXJ9" s="890"/>
      <c r="JXK9" s="890"/>
      <c r="JXL9" s="890"/>
      <c r="JXM9" s="890"/>
      <c r="JXN9" s="890"/>
      <c r="JXO9" s="890"/>
      <c r="JXP9" s="890"/>
      <c r="JXQ9" s="890"/>
      <c r="JXR9" s="890"/>
      <c r="JXS9" s="890"/>
      <c r="JXT9" s="890"/>
      <c r="JXU9" s="890"/>
      <c r="JXV9" s="890"/>
      <c r="JXW9" s="890"/>
      <c r="JXX9" s="890"/>
      <c r="JXY9" s="890"/>
      <c r="JXZ9" s="890"/>
      <c r="JYA9" s="890"/>
      <c r="JYB9" s="890"/>
      <c r="JYC9" s="890"/>
      <c r="JYD9" s="890"/>
      <c r="JYE9" s="890"/>
      <c r="JYF9" s="890"/>
      <c r="JYG9" s="890"/>
      <c r="JYH9" s="890"/>
      <c r="JYI9" s="890"/>
      <c r="JYJ9" s="890"/>
      <c r="JYK9" s="890"/>
      <c r="JYL9" s="890"/>
      <c r="JYM9" s="890"/>
      <c r="JYN9" s="890"/>
      <c r="JYO9" s="890"/>
      <c r="JYP9" s="890"/>
      <c r="JYQ9" s="890"/>
      <c r="JYR9" s="890"/>
      <c r="JYS9" s="890"/>
      <c r="JYT9" s="890"/>
      <c r="JYU9" s="890"/>
      <c r="JYV9" s="890"/>
      <c r="JYW9" s="890"/>
      <c r="JYX9" s="890"/>
      <c r="JYY9" s="890"/>
      <c r="JYZ9" s="890"/>
      <c r="JZA9" s="890"/>
      <c r="JZB9" s="890"/>
      <c r="JZC9" s="890"/>
      <c r="JZD9" s="890"/>
      <c r="JZE9" s="890"/>
      <c r="JZF9" s="890"/>
      <c r="JZG9" s="890"/>
      <c r="JZH9" s="890"/>
      <c r="JZI9" s="890"/>
      <c r="JZJ9" s="890"/>
      <c r="JZK9" s="890"/>
      <c r="JZL9" s="890"/>
      <c r="JZM9" s="890"/>
      <c r="JZN9" s="890"/>
      <c r="JZO9" s="890"/>
      <c r="JZP9" s="890"/>
      <c r="JZQ9" s="890"/>
      <c r="JZR9" s="890"/>
      <c r="JZS9" s="890"/>
      <c r="JZT9" s="890"/>
      <c r="JZU9" s="890"/>
      <c r="JZV9" s="890"/>
      <c r="JZW9" s="890"/>
      <c r="JZX9" s="890"/>
      <c r="JZY9" s="890"/>
      <c r="JZZ9" s="890"/>
      <c r="KAA9" s="890"/>
      <c r="KAB9" s="890"/>
      <c r="KAC9" s="890"/>
      <c r="KAD9" s="890"/>
      <c r="KAE9" s="890"/>
      <c r="KAF9" s="890"/>
      <c r="KAG9" s="890"/>
      <c r="KAH9" s="890"/>
      <c r="KAI9" s="890"/>
      <c r="KAJ9" s="890"/>
      <c r="KAK9" s="890"/>
      <c r="KAL9" s="890"/>
      <c r="KAM9" s="890"/>
      <c r="KAN9" s="890"/>
      <c r="KAO9" s="890"/>
      <c r="KAP9" s="890"/>
      <c r="KAQ9" s="890"/>
      <c r="KAR9" s="890"/>
      <c r="KAS9" s="890"/>
      <c r="KAT9" s="890"/>
      <c r="KAU9" s="890"/>
      <c r="KAV9" s="890"/>
      <c r="KAW9" s="890"/>
      <c r="KAX9" s="890"/>
      <c r="KAY9" s="890"/>
      <c r="KAZ9" s="890"/>
      <c r="KBA9" s="890"/>
      <c r="KBB9" s="890"/>
      <c r="KBC9" s="890"/>
      <c r="KBD9" s="890"/>
      <c r="KBE9" s="890"/>
      <c r="KBF9" s="890"/>
      <c r="KBG9" s="890"/>
      <c r="KBH9" s="890"/>
      <c r="KBI9" s="890"/>
      <c r="KBJ9" s="890"/>
      <c r="KBK9" s="890"/>
      <c r="KBL9" s="890"/>
      <c r="KBM9" s="890"/>
      <c r="KBN9" s="890"/>
      <c r="KBO9" s="890"/>
      <c r="KBP9" s="890"/>
      <c r="KBQ9" s="890"/>
      <c r="KBR9" s="890"/>
      <c r="KBS9" s="890"/>
      <c r="KBT9" s="890"/>
      <c r="KBU9" s="890"/>
      <c r="KBV9" s="890"/>
      <c r="KBW9" s="890"/>
      <c r="KBX9" s="890"/>
      <c r="KBY9" s="890"/>
      <c r="KBZ9" s="890"/>
      <c r="KCA9" s="890"/>
      <c r="KCB9" s="890"/>
      <c r="KCC9" s="890"/>
      <c r="KCD9" s="890"/>
      <c r="KCE9" s="890"/>
      <c r="KCF9" s="890"/>
      <c r="KCG9" s="890"/>
      <c r="KCH9" s="890"/>
      <c r="KCI9" s="890"/>
      <c r="KCJ9" s="890"/>
      <c r="KCK9" s="890"/>
      <c r="KCL9" s="890"/>
      <c r="KCM9" s="890"/>
      <c r="KCN9" s="890"/>
      <c r="KCO9" s="890"/>
      <c r="KCP9" s="890"/>
      <c r="KCQ9" s="890"/>
      <c r="KCR9" s="890"/>
      <c r="KCS9" s="890"/>
      <c r="KCT9" s="890"/>
      <c r="KCU9" s="890"/>
      <c r="KCV9" s="890"/>
      <c r="KCW9" s="890"/>
      <c r="KCX9" s="890"/>
      <c r="KCY9" s="890"/>
      <c r="KCZ9" s="890"/>
      <c r="KDA9" s="890"/>
      <c r="KDB9" s="890"/>
      <c r="KDC9" s="890"/>
      <c r="KDD9" s="890"/>
      <c r="KDE9" s="890"/>
      <c r="KDF9" s="890"/>
      <c r="KDG9" s="890"/>
      <c r="KDH9" s="890"/>
      <c r="KDI9" s="890"/>
      <c r="KDJ9" s="890"/>
      <c r="KDK9" s="890"/>
      <c r="KDL9" s="890"/>
      <c r="KDM9" s="890"/>
      <c r="KDN9" s="890"/>
      <c r="KDO9" s="890"/>
      <c r="KDP9" s="890"/>
      <c r="KDQ9" s="890"/>
      <c r="KDR9" s="890"/>
      <c r="KDS9" s="890"/>
      <c r="KDT9" s="890"/>
      <c r="KDU9" s="890"/>
      <c r="KDV9" s="890"/>
      <c r="KDW9" s="890"/>
      <c r="KDX9" s="890"/>
      <c r="KDY9" s="890"/>
      <c r="KDZ9" s="890"/>
      <c r="KEA9" s="890"/>
      <c r="KEB9" s="890"/>
      <c r="KEC9" s="890"/>
      <c r="KED9" s="890"/>
      <c r="KEE9" s="890"/>
      <c r="KEF9" s="890"/>
      <c r="KEG9" s="890"/>
      <c r="KEH9" s="890"/>
      <c r="KEI9" s="890"/>
      <c r="KEJ9" s="890"/>
      <c r="KEK9" s="890"/>
      <c r="KEL9" s="890"/>
      <c r="KEM9" s="890"/>
      <c r="KEN9" s="890"/>
      <c r="KEO9" s="890"/>
      <c r="KEP9" s="890"/>
      <c r="KEQ9" s="890"/>
      <c r="KER9" s="890"/>
      <c r="KES9" s="890"/>
      <c r="KET9" s="890"/>
      <c r="KEU9" s="890"/>
      <c r="KEV9" s="890"/>
      <c r="KEW9" s="890"/>
      <c r="KEX9" s="890"/>
      <c r="KEY9" s="890"/>
      <c r="KEZ9" s="890"/>
      <c r="KFA9" s="890"/>
      <c r="KFB9" s="890"/>
      <c r="KFC9" s="890"/>
      <c r="KFD9" s="890"/>
      <c r="KFE9" s="890"/>
      <c r="KFF9" s="890"/>
      <c r="KFG9" s="890"/>
      <c r="KFH9" s="890"/>
      <c r="KFI9" s="890"/>
      <c r="KFJ9" s="890"/>
      <c r="KFK9" s="890"/>
      <c r="KFL9" s="890"/>
      <c r="KFM9" s="890"/>
      <c r="KFN9" s="890"/>
      <c r="KFO9" s="890"/>
      <c r="KFP9" s="890"/>
      <c r="KFQ9" s="890"/>
      <c r="KFR9" s="890"/>
      <c r="KFS9" s="890"/>
      <c r="KFT9" s="890"/>
      <c r="KFU9" s="890"/>
      <c r="KFV9" s="890"/>
      <c r="KFW9" s="890"/>
      <c r="KFX9" s="890"/>
      <c r="KFY9" s="890"/>
      <c r="KFZ9" s="890"/>
      <c r="KGA9" s="890"/>
      <c r="KGB9" s="890"/>
      <c r="KGC9" s="890"/>
      <c r="KGD9" s="890"/>
      <c r="KGE9" s="890"/>
      <c r="KGF9" s="890"/>
      <c r="KGG9" s="890"/>
      <c r="KGH9" s="890"/>
      <c r="KGI9" s="890"/>
      <c r="KGJ9" s="890"/>
      <c r="KGK9" s="890"/>
      <c r="KGL9" s="890"/>
      <c r="KGM9" s="890"/>
      <c r="KGN9" s="890"/>
      <c r="KGO9" s="890"/>
      <c r="KGP9" s="890"/>
      <c r="KGQ9" s="890"/>
      <c r="KGR9" s="890"/>
      <c r="KGS9" s="890"/>
      <c r="KGT9" s="890"/>
      <c r="KGU9" s="890"/>
      <c r="KGV9" s="890"/>
      <c r="KGW9" s="890"/>
      <c r="KGX9" s="890"/>
      <c r="KGY9" s="890"/>
      <c r="KGZ9" s="890"/>
      <c r="KHA9" s="890"/>
      <c r="KHB9" s="890"/>
      <c r="KHC9" s="890"/>
      <c r="KHD9" s="890"/>
      <c r="KHE9" s="890"/>
      <c r="KHF9" s="890"/>
      <c r="KHG9" s="890"/>
      <c r="KHH9" s="890"/>
      <c r="KHI9" s="890"/>
      <c r="KHJ9" s="890"/>
      <c r="KHK9" s="890"/>
      <c r="KHL9" s="890"/>
      <c r="KHM9" s="890"/>
      <c r="KHN9" s="890"/>
      <c r="KHO9" s="890"/>
      <c r="KHP9" s="890"/>
      <c r="KHQ9" s="890"/>
      <c r="KHR9" s="890"/>
      <c r="KHS9" s="890"/>
      <c r="KHT9" s="890"/>
      <c r="KHU9" s="890"/>
      <c r="KHV9" s="890"/>
      <c r="KHW9" s="890"/>
      <c r="KHX9" s="890"/>
      <c r="KHY9" s="890"/>
      <c r="KHZ9" s="890"/>
      <c r="KIA9" s="890"/>
      <c r="KIB9" s="890"/>
      <c r="KIC9" s="890"/>
      <c r="KID9" s="890"/>
      <c r="KIE9" s="890"/>
      <c r="KIF9" s="890"/>
      <c r="KIG9" s="890"/>
      <c r="KIH9" s="890"/>
      <c r="KII9" s="890"/>
      <c r="KIJ9" s="890"/>
      <c r="KIK9" s="890"/>
      <c r="KIL9" s="890"/>
      <c r="KIM9" s="890"/>
      <c r="KIN9" s="890"/>
      <c r="KIO9" s="890"/>
      <c r="KIP9" s="890"/>
      <c r="KIQ9" s="890"/>
      <c r="KIR9" s="890"/>
      <c r="KIS9" s="890"/>
      <c r="KIT9" s="890"/>
      <c r="KIU9" s="890"/>
      <c r="KIV9" s="890"/>
      <c r="KIW9" s="890"/>
      <c r="KIX9" s="890"/>
      <c r="KIY9" s="890"/>
      <c r="KIZ9" s="890"/>
      <c r="KJA9" s="890"/>
      <c r="KJB9" s="890"/>
      <c r="KJC9" s="890"/>
      <c r="KJD9" s="890"/>
      <c r="KJE9" s="890"/>
      <c r="KJF9" s="890"/>
      <c r="KJG9" s="890"/>
      <c r="KJH9" s="890"/>
      <c r="KJI9" s="890"/>
      <c r="KJJ9" s="890"/>
      <c r="KJK9" s="890"/>
      <c r="KJL9" s="890"/>
      <c r="KJM9" s="890"/>
      <c r="KJN9" s="890"/>
      <c r="KJO9" s="890"/>
      <c r="KJP9" s="890"/>
      <c r="KJQ9" s="890"/>
      <c r="KJR9" s="890"/>
      <c r="KJS9" s="890"/>
      <c r="KJT9" s="890"/>
      <c r="KJU9" s="890"/>
      <c r="KJV9" s="890"/>
      <c r="KJW9" s="890"/>
      <c r="KJX9" s="890"/>
      <c r="KJY9" s="890"/>
      <c r="KJZ9" s="890"/>
      <c r="KKA9" s="890"/>
      <c r="KKB9" s="890"/>
      <c r="KKC9" s="890"/>
      <c r="KKD9" s="890"/>
      <c r="KKE9" s="890"/>
      <c r="KKF9" s="890"/>
      <c r="KKG9" s="890"/>
      <c r="KKH9" s="890"/>
      <c r="KKI9" s="890"/>
      <c r="KKJ9" s="890"/>
      <c r="KKK9" s="890"/>
      <c r="KKL9" s="890"/>
      <c r="KKM9" s="890"/>
      <c r="KKN9" s="890"/>
      <c r="KKO9" s="890"/>
      <c r="KKP9" s="890"/>
      <c r="KKQ9" s="890"/>
      <c r="KKR9" s="890"/>
      <c r="KKS9" s="890"/>
      <c r="KKT9" s="890"/>
      <c r="KKU9" s="890"/>
      <c r="KKV9" s="890"/>
      <c r="KKW9" s="890"/>
      <c r="KKX9" s="890"/>
      <c r="KKY9" s="890"/>
      <c r="KKZ9" s="890"/>
      <c r="KLA9" s="890"/>
      <c r="KLB9" s="890"/>
      <c r="KLC9" s="890"/>
      <c r="KLD9" s="890"/>
      <c r="KLE9" s="890"/>
      <c r="KLF9" s="890"/>
      <c r="KLG9" s="890"/>
      <c r="KLH9" s="890"/>
      <c r="KLI9" s="890"/>
      <c r="KLJ9" s="890"/>
      <c r="KLK9" s="890"/>
      <c r="KLL9" s="890"/>
      <c r="KLM9" s="890"/>
      <c r="KLN9" s="890"/>
      <c r="KLO9" s="890"/>
      <c r="KLP9" s="890"/>
      <c r="KLQ9" s="890"/>
      <c r="KLR9" s="890"/>
      <c r="KLS9" s="890"/>
      <c r="KLT9" s="890"/>
      <c r="KLU9" s="890"/>
      <c r="KLV9" s="890"/>
      <c r="KLW9" s="890"/>
      <c r="KLX9" s="890"/>
      <c r="KLY9" s="890"/>
      <c r="KLZ9" s="890"/>
      <c r="KMA9" s="890"/>
      <c r="KMB9" s="890"/>
      <c r="KMC9" s="890"/>
      <c r="KMD9" s="890"/>
      <c r="KME9" s="890"/>
      <c r="KMF9" s="890"/>
      <c r="KMG9" s="890"/>
      <c r="KMH9" s="890"/>
      <c r="KMI9" s="890"/>
      <c r="KMJ9" s="890"/>
      <c r="KMK9" s="890"/>
      <c r="KML9" s="890"/>
      <c r="KMM9" s="890"/>
      <c r="KMN9" s="890"/>
      <c r="KMO9" s="890"/>
      <c r="KMP9" s="890"/>
      <c r="KMQ9" s="890"/>
      <c r="KMR9" s="890"/>
      <c r="KMS9" s="890"/>
      <c r="KMT9" s="890"/>
      <c r="KMU9" s="890"/>
      <c r="KMV9" s="890"/>
      <c r="KMW9" s="890"/>
      <c r="KMX9" s="890"/>
      <c r="KMY9" s="890"/>
      <c r="KMZ9" s="890"/>
      <c r="KNA9" s="890"/>
      <c r="KNB9" s="890"/>
      <c r="KNC9" s="890"/>
      <c r="KND9" s="890"/>
      <c r="KNE9" s="890"/>
      <c r="KNF9" s="890"/>
      <c r="KNG9" s="890"/>
      <c r="KNH9" s="890"/>
      <c r="KNI9" s="890"/>
      <c r="KNJ9" s="890"/>
      <c r="KNK9" s="890"/>
      <c r="KNL9" s="890"/>
      <c r="KNM9" s="890"/>
      <c r="KNN9" s="890"/>
      <c r="KNO9" s="890"/>
      <c r="KNP9" s="890"/>
      <c r="KNQ9" s="890"/>
      <c r="KNR9" s="890"/>
      <c r="KNS9" s="890"/>
      <c r="KNT9" s="890"/>
      <c r="KNU9" s="890"/>
      <c r="KNV9" s="890"/>
      <c r="KNW9" s="890"/>
      <c r="KNX9" s="890"/>
      <c r="KNY9" s="890"/>
      <c r="KNZ9" s="890"/>
      <c r="KOA9" s="890"/>
      <c r="KOB9" s="890"/>
      <c r="KOC9" s="890"/>
      <c r="KOD9" s="890"/>
      <c r="KOE9" s="890"/>
      <c r="KOF9" s="890"/>
      <c r="KOG9" s="890"/>
      <c r="KOH9" s="890"/>
      <c r="KOI9" s="890"/>
      <c r="KOJ9" s="890"/>
      <c r="KOK9" s="890"/>
      <c r="KOL9" s="890"/>
      <c r="KOM9" s="890"/>
      <c r="KON9" s="890"/>
      <c r="KOO9" s="890"/>
      <c r="KOP9" s="890"/>
      <c r="KOQ9" s="890"/>
      <c r="KOR9" s="890"/>
      <c r="KOS9" s="890"/>
      <c r="KOT9" s="890"/>
      <c r="KOU9" s="890"/>
      <c r="KOV9" s="890"/>
      <c r="KOW9" s="890"/>
      <c r="KOX9" s="890"/>
      <c r="KOY9" s="890"/>
      <c r="KOZ9" s="890"/>
      <c r="KPA9" s="890"/>
      <c r="KPB9" s="890"/>
      <c r="KPC9" s="890"/>
      <c r="KPD9" s="890"/>
      <c r="KPE9" s="890"/>
      <c r="KPF9" s="890"/>
      <c r="KPG9" s="890"/>
      <c r="KPH9" s="890"/>
      <c r="KPI9" s="890"/>
      <c r="KPJ9" s="890"/>
      <c r="KPK9" s="890"/>
      <c r="KPL9" s="890"/>
      <c r="KPM9" s="890"/>
      <c r="KPN9" s="890"/>
      <c r="KPO9" s="890"/>
      <c r="KPP9" s="890"/>
      <c r="KPQ9" s="890"/>
      <c r="KPR9" s="890"/>
      <c r="KPS9" s="890"/>
      <c r="KPT9" s="890"/>
      <c r="KPU9" s="890"/>
      <c r="KPV9" s="890"/>
      <c r="KPW9" s="890"/>
      <c r="KPX9" s="890"/>
      <c r="KPY9" s="890"/>
      <c r="KPZ9" s="890"/>
      <c r="KQA9" s="890"/>
      <c r="KQB9" s="890"/>
      <c r="KQC9" s="890"/>
      <c r="KQD9" s="890"/>
      <c r="KQE9" s="890"/>
      <c r="KQF9" s="890"/>
      <c r="KQG9" s="890"/>
      <c r="KQH9" s="890"/>
      <c r="KQI9" s="890"/>
      <c r="KQJ9" s="890"/>
      <c r="KQK9" s="890"/>
      <c r="KQL9" s="890"/>
      <c r="KQM9" s="890"/>
      <c r="KQN9" s="890"/>
      <c r="KQO9" s="890"/>
      <c r="KQP9" s="890"/>
      <c r="KQQ9" s="890"/>
      <c r="KQR9" s="890"/>
      <c r="KQS9" s="890"/>
      <c r="KQT9" s="890"/>
      <c r="KQU9" s="890"/>
      <c r="KQV9" s="890"/>
      <c r="KQW9" s="890"/>
      <c r="KQX9" s="890"/>
      <c r="KQY9" s="890"/>
      <c r="KQZ9" s="890"/>
      <c r="KRA9" s="890"/>
      <c r="KRB9" s="890"/>
      <c r="KRC9" s="890"/>
      <c r="KRD9" s="890"/>
      <c r="KRE9" s="890"/>
      <c r="KRF9" s="890"/>
      <c r="KRG9" s="890"/>
      <c r="KRH9" s="890"/>
      <c r="KRI9" s="890"/>
      <c r="KRJ9" s="890"/>
      <c r="KRK9" s="890"/>
      <c r="KRL9" s="890"/>
      <c r="KRM9" s="890"/>
      <c r="KRN9" s="890"/>
      <c r="KRO9" s="890"/>
      <c r="KRP9" s="890"/>
      <c r="KRQ9" s="890"/>
      <c r="KRR9" s="890"/>
      <c r="KRS9" s="890"/>
      <c r="KRT9" s="890"/>
      <c r="KRU9" s="890"/>
      <c r="KRV9" s="890"/>
      <c r="KRW9" s="890"/>
      <c r="KRX9" s="890"/>
      <c r="KRY9" s="890"/>
      <c r="KRZ9" s="890"/>
      <c r="KSA9" s="890"/>
      <c r="KSB9" s="890"/>
      <c r="KSC9" s="890"/>
      <c r="KSD9" s="890"/>
      <c r="KSE9" s="890"/>
      <c r="KSF9" s="890"/>
      <c r="KSG9" s="890"/>
      <c r="KSH9" s="890"/>
      <c r="KSI9" s="890"/>
      <c r="KSJ9" s="890"/>
      <c r="KSK9" s="890"/>
      <c r="KSL9" s="890"/>
      <c r="KSM9" s="890"/>
      <c r="KSN9" s="890"/>
      <c r="KSO9" s="890"/>
      <c r="KSP9" s="890"/>
      <c r="KSQ9" s="890"/>
      <c r="KSR9" s="890"/>
      <c r="KSS9" s="890"/>
      <c r="KST9" s="890"/>
      <c r="KSU9" s="890"/>
      <c r="KSV9" s="890"/>
      <c r="KSW9" s="890"/>
      <c r="KSX9" s="890"/>
      <c r="KSY9" s="890"/>
      <c r="KSZ9" s="890"/>
      <c r="KTA9" s="890"/>
      <c r="KTB9" s="890"/>
      <c r="KTC9" s="890"/>
      <c r="KTD9" s="890"/>
      <c r="KTE9" s="890"/>
      <c r="KTF9" s="890"/>
      <c r="KTG9" s="890"/>
      <c r="KTH9" s="890"/>
      <c r="KTI9" s="890"/>
      <c r="KTJ9" s="890"/>
      <c r="KTK9" s="890"/>
      <c r="KTL9" s="890"/>
      <c r="KTM9" s="890"/>
      <c r="KTN9" s="890"/>
      <c r="KTO9" s="890"/>
      <c r="KTP9" s="890"/>
      <c r="KTQ9" s="890"/>
      <c r="KTR9" s="890"/>
      <c r="KTS9" s="890"/>
      <c r="KTT9" s="890"/>
      <c r="KTU9" s="890"/>
      <c r="KTV9" s="890"/>
      <c r="KTW9" s="890"/>
      <c r="KTX9" s="890"/>
      <c r="KTY9" s="890"/>
      <c r="KTZ9" s="890"/>
      <c r="KUA9" s="890"/>
      <c r="KUB9" s="890"/>
      <c r="KUC9" s="890"/>
      <c r="KUD9" s="890"/>
      <c r="KUE9" s="890"/>
      <c r="KUF9" s="890"/>
      <c r="KUG9" s="890"/>
      <c r="KUH9" s="890"/>
      <c r="KUI9" s="890"/>
      <c r="KUJ9" s="890"/>
      <c r="KUK9" s="890"/>
      <c r="KUL9" s="890"/>
      <c r="KUM9" s="890"/>
      <c r="KUN9" s="890"/>
      <c r="KUO9" s="890"/>
      <c r="KUP9" s="890"/>
      <c r="KUQ9" s="890"/>
      <c r="KUR9" s="890"/>
      <c r="KUS9" s="890"/>
      <c r="KUT9" s="890"/>
      <c r="KUU9" s="890"/>
      <c r="KUV9" s="890"/>
      <c r="KUW9" s="890"/>
      <c r="KUX9" s="890"/>
      <c r="KUY9" s="890"/>
      <c r="KUZ9" s="890"/>
      <c r="KVA9" s="890"/>
      <c r="KVB9" s="890"/>
      <c r="KVC9" s="890"/>
      <c r="KVD9" s="890"/>
      <c r="KVE9" s="890"/>
      <c r="KVF9" s="890"/>
      <c r="KVG9" s="890"/>
      <c r="KVH9" s="890"/>
      <c r="KVI9" s="890"/>
      <c r="KVJ9" s="890"/>
      <c r="KVK9" s="890"/>
      <c r="KVL9" s="890"/>
      <c r="KVM9" s="890"/>
      <c r="KVN9" s="890"/>
      <c r="KVO9" s="890"/>
      <c r="KVP9" s="890"/>
      <c r="KVQ9" s="890"/>
      <c r="KVR9" s="890"/>
      <c r="KVS9" s="890"/>
      <c r="KVT9" s="890"/>
      <c r="KVU9" s="890"/>
      <c r="KVV9" s="890"/>
      <c r="KVW9" s="890"/>
      <c r="KVX9" s="890"/>
      <c r="KVY9" s="890"/>
      <c r="KVZ9" s="890"/>
      <c r="KWA9" s="890"/>
      <c r="KWB9" s="890"/>
      <c r="KWC9" s="890"/>
      <c r="KWD9" s="890"/>
      <c r="KWE9" s="890"/>
      <c r="KWF9" s="890"/>
      <c r="KWG9" s="890"/>
      <c r="KWH9" s="890"/>
      <c r="KWI9" s="890"/>
      <c r="KWJ9" s="890"/>
      <c r="KWK9" s="890"/>
      <c r="KWL9" s="890"/>
      <c r="KWM9" s="890"/>
      <c r="KWN9" s="890"/>
      <c r="KWO9" s="890"/>
      <c r="KWP9" s="890"/>
      <c r="KWQ9" s="890"/>
      <c r="KWR9" s="890"/>
      <c r="KWS9" s="890"/>
      <c r="KWT9" s="890"/>
      <c r="KWU9" s="890"/>
      <c r="KWV9" s="890"/>
      <c r="KWW9" s="890"/>
      <c r="KWX9" s="890"/>
      <c r="KWY9" s="890"/>
      <c r="KWZ9" s="890"/>
      <c r="KXA9" s="890"/>
      <c r="KXB9" s="890"/>
      <c r="KXC9" s="890"/>
      <c r="KXD9" s="890"/>
      <c r="KXE9" s="890"/>
      <c r="KXF9" s="890"/>
      <c r="KXG9" s="890"/>
      <c r="KXH9" s="890"/>
      <c r="KXI9" s="890"/>
      <c r="KXJ9" s="890"/>
      <c r="KXK9" s="890"/>
      <c r="KXL9" s="890"/>
      <c r="KXM9" s="890"/>
      <c r="KXN9" s="890"/>
      <c r="KXO9" s="890"/>
      <c r="KXP9" s="890"/>
      <c r="KXQ9" s="890"/>
      <c r="KXR9" s="890"/>
      <c r="KXS9" s="890"/>
      <c r="KXT9" s="890"/>
      <c r="KXU9" s="890"/>
      <c r="KXV9" s="890"/>
      <c r="KXW9" s="890"/>
      <c r="KXX9" s="890"/>
      <c r="KXY9" s="890"/>
      <c r="KXZ9" s="890"/>
      <c r="KYA9" s="890"/>
      <c r="KYB9" s="890"/>
      <c r="KYC9" s="890"/>
      <c r="KYD9" s="890"/>
      <c r="KYE9" s="890"/>
      <c r="KYF9" s="890"/>
      <c r="KYG9" s="890"/>
      <c r="KYH9" s="890"/>
      <c r="KYI9" s="890"/>
      <c r="KYJ9" s="890"/>
      <c r="KYK9" s="890"/>
      <c r="KYL9" s="890"/>
      <c r="KYM9" s="890"/>
      <c r="KYN9" s="890"/>
      <c r="KYO9" s="890"/>
      <c r="KYP9" s="890"/>
      <c r="KYQ9" s="890"/>
      <c r="KYR9" s="890"/>
      <c r="KYS9" s="890"/>
      <c r="KYT9" s="890"/>
      <c r="KYU9" s="890"/>
      <c r="KYV9" s="890"/>
      <c r="KYW9" s="890"/>
      <c r="KYX9" s="890"/>
      <c r="KYY9" s="890"/>
      <c r="KYZ9" s="890"/>
      <c r="KZA9" s="890"/>
      <c r="KZB9" s="890"/>
      <c r="KZC9" s="890"/>
      <c r="KZD9" s="890"/>
      <c r="KZE9" s="890"/>
      <c r="KZF9" s="890"/>
      <c r="KZG9" s="890"/>
      <c r="KZH9" s="890"/>
      <c r="KZI9" s="890"/>
      <c r="KZJ9" s="890"/>
      <c r="KZK9" s="890"/>
      <c r="KZL9" s="890"/>
      <c r="KZM9" s="890"/>
      <c r="KZN9" s="890"/>
      <c r="KZO9" s="890"/>
      <c r="KZP9" s="890"/>
      <c r="KZQ9" s="890"/>
      <c r="KZR9" s="890"/>
      <c r="KZS9" s="890"/>
      <c r="KZT9" s="890"/>
      <c r="KZU9" s="890"/>
      <c r="KZV9" s="890"/>
      <c r="KZW9" s="890"/>
      <c r="KZX9" s="890"/>
      <c r="KZY9" s="890"/>
      <c r="KZZ9" s="890"/>
      <c r="LAA9" s="890"/>
      <c r="LAB9" s="890"/>
      <c r="LAC9" s="890"/>
      <c r="LAD9" s="890"/>
      <c r="LAE9" s="890"/>
      <c r="LAF9" s="890"/>
      <c r="LAG9" s="890"/>
      <c r="LAH9" s="890"/>
      <c r="LAI9" s="890"/>
      <c r="LAJ9" s="890"/>
      <c r="LAK9" s="890"/>
      <c r="LAL9" s="890"/>
      <c r="LAM9" s="890"/>
      <c r="LAN9" s="890"/>
      <c r="LAO9" s="890"/>
      <c r="LAP9" s="890"/>
      <c r="LAQ9" s="890"/>
      <c r="LAR9" s="890"/>
      <c r="LAS9" s="890"/>
      <c r="LAT9" s="890"/>
      <c r="LAU9" s="890"/>
      <c r="LAV9" s="890"/>
      <c r="LAW9" s="890"/>
      <c r="LAX9" s="890"/>
      <c r="LAY9" s="890"/>
      <c r="LAZ9" s="890"/>
      <c r="LBA9" s="890"/>
      <c r="LBB9" s="890"/>
      <c r="LBC9" s="890"/>
      <c r="LBD9" s="890"/>
      <c r="LBE9" s="890"/>
      <c r="LBF9" s="890"/>
      <c r="LBG9" s="890"/>
      <c r="LBH9" s="890"/>
      <c r="LBI9" s="890"/>
      <c r="LBJ9" s="890"/>
      <c r="LBK9" s="890"/>
      <c r="LBL9" s="890"/>
      <c r="LBM9" s="890"/>
      <c r="LBN9" s="890"/>
      <c r="LBO9" s="890"/>
      <c r="LBP9" s="890"/>
      <c r="LBQ9" s="890"/>
      <c r="LBR9" s="890"/>
      <c r="LBS9" s="890"/>
      <c r="LBT9" s="890"/>
      <c r="LBU9" s="890"/>
      <c r="LBV9" s="890"/>
      <c r="LBW9" s="890"/>
      <c r="LBX9" s="890"/>
      <c r="LBY9" s="890"/>
      <c r="LBZ9" s="890"/>
      <c r="LCA9" s="890"/>
      <c r="LCB9" s="890"/>
      <c r="LCC9" s="890"/>
      <c r="LCD9" s="890"/>
      <c r="LCE9" s="890"/>
      <c r="LCF9" s="890"/>
      <c r="LCG9" s="890"/>
      <c r="LCH9" s="890"/>
      <c r="LCI9" s="890"/>
      <c r="LCJ9" s="890"/>
      <c r="LCK9" s="890"/>
      <c r="LCL9" s="890"/>
      <c r="LCM9" s="890"/>
      <c r="LCN9" s="890"/>
      <c r="LCO9" s="890"/>
      <c r="LCP9" s="890"/>
      <c r="LCQ9" s="890"/>
      <c r="LCR9" s="890"/>
      <c r="LCS9" s="890"/>
      <c r="LCT9" s="890"/>
      <c r="LCU9" s="890"/>
      <c r="LCV9" s="890"/>
      <c r="LCW9" s="890"/>
      <c r="LCX9" s="890"/>
      <c r="LCY9" s="890"/>
      <c r="LCZ9" s="890"/>
      <c r="LDA9" s="890"/>
      <c r="LDB9" s="890"/>
      <c r="LDC9" s="890"/>
      <c r="LDD9" s="890"/>
      <c r="LDE9" s="890"/>
      <c r="LDF9" s="890"/>
      <c r="LDG9" s="890"/>
      <c r="LDH9" s="890"/>
      <c r="LDI9" s="890"/>
      <c r="LDJ9" s="890"/>
      <c r="LDK9" s="890"/>
      <c r="LDL9" s="890"/>
      <c r="LDM9" s="890"/>
      <c r="LDN9" s="890"/>
      <c r="LDO9" s="890"/>
      <c r="LDP9" s="890"/>
      <c r="LDQ9" s="890"/>
      <c r="LDR9" s="890"/>
      <c r="LDS9" s="890"/>
      <c r="LDT9" s="890"/>
      <c r="LDU9" s="890"/>
      <c r="LDV9" s="890"/>
      <c r="LDW9" s="890"/>
      <c r="LDX9" s="890"/>
      <c r="LDY9" s="890"/>
      <c r="LDZ9" s="890"/>
      <c r="LEA9" s="890"/>
      <c r="LEB9" s="890"/>
      <c r="LEC9" s="890"/>
      <c r="LED9" s="890"/>
      <c r="LEE9" s="890"/>
      <c r="LEF9" s="890"/>
      <c r="LEG9" s="890"/>
      <c r="LEH9" s="890"/>
      <c r="LEI9" s="890"/>
      <c r="LEJ9" s="890"/>
      <c r="LEK9" s="890"/>
      <c r="LEL9" s="890"/>
      <c r="LEM9" s="890"/>
      <c r="LEN9" s="890"/>
      <c r="LEO9" s="890"/>
      <c r="LEP9" s="890"/>
      <c r="LEQ9" s="890"/>
      <c r="LER9" s="890"/>
      <c r="LES9" s="890"/>
      <c r="LET9" s="890"/>
      <c r="LEU9" s="890"/>
      <c r="LEV9" s="890"/>
      <c r="LEW9" s="890"/>
      <c r="LEX9" s="890"/>
      <c r="LEY9" s="890"/>
      <c r="LEZ9" s="890"/>
      <c r="LFA9" s="890"/>
      <c r="LFB9" s="890"/>
      <c r="LFC9" s="890"/>
      <c r="LFD9" s="890"/>
      <c r="LFE9" s="890"/>
      <c r="LFF9" s="890"/>
      <c r="LFG9" s="890"/>
      <c r="LFH9" s="890"/>
      <c r="LFI9" s="890"/>
      <c r="LFJ9" s="890"/>
      <c r="LFK9" s="890"/>
      <c r="LFL9" s="890"/>
      <c r="LFM9" s="890"/>
      <c r="LFN9" s="890"/>
      <c r="LFO9" s="890"/>
      <c r="LFP9" s="890"/>
      <c r="LFQ9" s="890"/>
      <c r="LFR9" s="890"/>
      <c r="LFS9" s="890"/>
      <c r="LFT9" s="890"/>
      <c r="LFU9" s="890"/>
      <c r="LFV9" s="890"/>
      <c r="LFW9" s="890"/>
      <c r="LFX9" s="890"/>
      <c r="LFY9" s="890"/>
      <c r="LFZ9" s="890"/>
      <c r="LGA9" s="890"/>
      <c r="LGB9" s="890"/>
      <c r="LGC9" s="890"/>
      <c r="LGD9" s="890"/>
      <c r="LGE9" s="890"/>
      <c r="LGF9" s="890"/>
      <c r="LGG9" s="890"/>
      <c r="LGH9" s="890"/>
      <c r="LGI9" s="890"/>
      <c r="LGJ9" s="890"/>
      <c r="LGK9" s="890"/>
      <c r="LGL9" s="890"/>
      <c r="LGM9" s="890"/>
      <c r="LGN9" s="890"/>
      <c r="LGO9" s="890"/>
      <c r="LGP9" s="890"/>
      <c r="LGQ9" s="890"/>
      <c r="LGR9" s="890"/>
      <c r="LGS9" s="890"/>
      <c r="LGT9" s="890"/>
      <c r="LGU9" s="890"/>
      <c r="LGV9" s="890"/>
      <c r="LGW9" s="890"/>
      <c r="LGX9" s="890"/>
      <c r="LGY9" s="890"/>
      <c r="LGZ9" s="890"/>
      <c r="LHA9" s="890"/>
      <c r="LHB9" s="890"/>
      <c r="LHC9" s="890"/>
      <c r="LHD9" s="890"/>
      <c r="LHE9" s="890"/>
      <c r="LHF9" s="890"/>
      <c r="LHG9" s="890"/>
      <c r="LHH9" s="890"/>
      <c r="LHI9" s="890"/>
      <c r="LHJ9" s="890"/>
      <c r="LHK9" s="890"/>
      <c r="LHL9" s="890"/>
      <c r="LHM9" s="890"/>
      <c r="LHN9" s="890"/>
      <c r="LHO9" s="890"/>
      <c r="LHP9" s="890"/>
      <c r="LHQ9" s="890"/>
      <c r="LHR9" s="890"/>
      <c r="LHS9" s="890"/>
      <c r="LHT9" s="890"/>
      <c r="LHU9" s="890"/>
      <c r="LHV9" s="890"/>
      <c r="LHW9" s="890"/>
      <c r="LHX9" s="890"/>
      <c r="LHY9" s="890"/>
      <c r="LHZ9" s="890"/>
      <c r="LIA9" s="890"/>
      <c r="LIB9" s="890"/>
      <c r="LIC9" s="890"/>
      <c r="LID9" s="890"/>
      <c r="LIE9" s="890"/>
      <c r="LIF9" s="890"/>
      <c r="LIG9" s="890"/>
      <c r="LIH9" s="890"/>
      <c r="LII9" s="890"/>
      <c r="LIJ9" s="890"/>
      <c r="LIK9" s="890"/>
      <c r="LIL9" s="890"/>
      <c r="LIM9" s="890"/>
      <c r="LIN9" s="890"/>
      <c r="LIO9" s="890"/>
      <c r="LIP9" s="890"/>
      <c r="LIQ9" s="890"/>
      <c r="LIR9" s="890"/>
      <c r="LIS9" s="890"/>
      <c r="LIT9" s="890"/>
      <c r="LIU9" s="890"/>
      <c r="LIV9" s="890"/>
      <c r="LIW9" s="890"/>
      <c r="LIX9" s="890"/>
      <c r="LIY9" s="890"/>
      <c r="LIZ9" s="890"/>
      <c r="LJA9" s="890"/>
      <c r="LJB9" s="890"/>
      <c r="LJC9" s="890"/>
      <c r="LJD9" s="890"/>
      <c r="LJE9" s="890"/>
      <c r="LJF9" s="890"/>
      <c r="LJG9" s="890"/>
      <c r="LJH9" s="890"/>
      <c r="LJI9" s="890"/>
      <c r="LJJ9" s="890"/>
      <c r="LJK9" s="890"/>
      <c r="LJL9" s="890"/>
      <c r="LJM9" s="890"/>
      <c r="LJN9" s="890"/>
      <c r="LJO9" s="890"/>
      <c r="LJP9" s="890"/>
      <c r="LJQ9" s="890"/>
      <c r="LJR9" s="890"/>
      <c r="LJS9" s="890"/>
      <c r="LJT9" s="890"/>
      <c r="LJU9" s="890"/>
      <c r="LJV9" s="890"/>
      <c r="LJW9" s="890"/>
      <c r="LJX9" s="890"/>
      <c r="LJY9" s="890"/>
      <c r="LJZ9" s="890"/>
      <c r="LKA9" s="890"/>
      <c r="LKB9" s="890"/>
      <c r="LKC9" s="890"/>
      <c r="LKD9" s="890"/>
      <c r="LKE9" s="890"/>
      <c r="LKF9" s="890"/>
      <c r="LKG9" s="890"/>
      <c r="LKH9" s="890"/>
      <c r="LKI9" s="890"/>
      <c r="LKJ9" s="890"/>
      <c r="LKK9" s="890"/>
      <c r="LKL9" s="890"/>
      <c r="LKM9" s="890"/>
      <c r="LKN9" s="890"/>
      <c r="LKO9" s="890"/>
      <c r="LKP9" s="890"/>
      <c r="LKQ9" s="890"/>
      <c r="LKR9" s="890"/>
      <c r="LKS9" s="890"/>
      <c r="LKT9" s="890"/>
      <c r="LKU9" s="890"/>
      <c r="LKV9" s="890"/>
      <c r="LKW9" s="890"/>
      <c r="LKX9" s="890"/>
      <c r="LKY9" s="890"/>
      <c r="LKZ9" s="890"/>
      <c r="LLA9" s="890"/>
      <c r="LLB9" s="890"/>
      <c r="LLC9" s="890"/>
      <c r="LLD9" s="890"/>
      <c r="LLE9" s="890"/>
      <c r="LLF9" s="890"/>
      <c r="LLG9" s="890"/>
      <c r="LLH9" s="890"/>
      <c r="LLI9" s="890"/>
      <c r="LLJ9" s="890"/>
      <c r="LLK9" s="890"/>
      <c r="LLL9" s="890"/>
      <c r="LLM9" s="890"/>
      <c r="LLN9" s="890"/>
      <c r="LLO9" s="890"/>
      <c r="LLP9" s="890"/>
      <c r="LLQ9" s="890"/>
      <c r="LLR9" s="890"/>
      <c r="LLS9" s="890"/>
      <c r="LLT9" s="890"/>
      <c r="LLU9" s="890"/>
      <c r="LLV9" s="890"/>
      <c r="LLW9" s="890"/>
      <c r="LLX9" s="890"/>
      <c r="LLY9" s="890"/>
      <c r="LLZ9" s="890"/>
      <c r="LMA9" s="890"/>
      <c r="LMB9" s="890"/>
      <c r="LMC9" s="890"/>
      <c r="LMD9" s="890"/>
      <c r="LME9" s="890"/>
      <c r="LMF9" s="890"/>
      <c r="LMG9" s="890"/>
      <c r="LMH9" s="890"/>
      <c r="LMI9" s="890"/>
      <c r="LMJ9" s="890"/>
      <c r="LMK9" s="890"/>
      <c r="LML9" s="890"/>
      <c r="LMM9" s="890"/>
      <c r="LMN9" s="890"/>
      <c r="LMO9" s="890"/>
      <c r="LMP9" s="890"/>
      <c r="LMQ9" s="890"/>
      <c r="LMR9" s="890"/>
      <c r="LMS9" s="890"/>
      <c r="LMT9" s="890"/>
      <c r="LMU9" s="890"/>
      <c r="LMV9" s="890"/>
      <c r="LMW9" s="890"/>
      <c r="LMX9" s="890"/>
      <c r="LMY9" s="890"/>
      <c r="LMZ9" s="890"/>
      <c r="LNA9" s="890"/>
      <c r="LNB9" s="890"/>
      <c r="LNC9" s="890"/>
      <c r="LND9" s="890"/>
      <c r="LNE9" s="890"/>
      <c r="LNF9" s="890"/>
      <c r="LNG9" s="890"/>
      <c r="LNH9" s="890"/>
      <c r="LNI9" s="890"/>
      <c r="LNJ9" s="890"/>
      <c r="LNK9" s="890"/>
      <c r="LNL9" s="890"/>
      <c r="LNM9" s="890"/>
      <c r="LNN9" s="890"/>
      <c r="LNO9" s="890"/>
      <c r="LNP9" s="890"/>
      <c r="LNQ9" s="890"/>
      <c r="LNR9" s="890"/>
      <c r="LNS9" s="890"/>
      <c r="LNT9" s="890"/>
      <c r="LNU9" s="890"/>
      <c r="LNV9" s="890"/>
      <c r="LNW9" s="890"/>
      <c r="LNX9" s="890"/>
      <c r="LNY9" s="890"/>
      <c r="LNZ9" s="890"/>
      <c r="LOA9" s="890"/>
      <c r="LOB9" s="890"/>
      <c r="LOC9" s="890"/>
      <c r="LOD9" s="890"/>
      <c r="LOE9" s="890"/>
      <c r="LOF9" s="890"/>
      <c r="LOG9" s="890"/>
      <c r="LOH9" s="890"/>
      <c r="LOI9" s="890"/>
      <c r="LOJ9" s="890"/>
      <c r="LOK9" s="890"/>
      <c r="LOL9" s="890"/>
      <c r="LOM9" s="890"/>
      <c r="LON9" s="890"/>
      <c r="LOO9" s="890"/>
      <c r="LOP9" s="890"/>
      <c r="LOQ9" s="890"/>
      <c r="LOR9" s="890"/>
      <c r="LOS9" s="890"/>
      <c r="LOT9" s="890"/>
      <c r="LOU9" s="890"/>
      <c r="LOV9" s="890"/>
      <c r="LOW9" s="890"/>
      <c r="LOX9" s="890"/>
      <c r="LOY9" s="890"/>
      <c r="LOZ9" s="890"/>
      <c r="LPA9" s="890"/>
      <c r="LPB9" s="890"/>
      <c r="LPC9" s="890"/>
      <c r="LPD9" s="890"/>
      <c r="LPE9" s="890"/>
      <c r="LPF9" s="890"/>
      <c r="LPG9" s="890"/>
      <c r="LPH9" s="890"/>
      <c r="LPI9" s="890"/>
      <c r="LPJ9" s="890"/>
      <c r="LPK9" s="890"/>
      <c r="LPL9" s="890"/>
      <c r="LPM9" s="890"/>
      <c r="LPN9" s="890"/>
      <c r="LPO9" s="890"/>
      <c r="LPP9" s="890"/>
      <c r="LPQ9" s="890"/>
      <c r="LPR9" s="890"/>
      <c r="LPS9" s="890"/>
      <c r="LPT9" s="890"/>
      <c r="LPU9" s="890"/>
      <c r="LPV9" s="890"/>
      <c r="LPW9" s="890"/>
      <c r="LPX9" s="890"/>
      <c r="LPY9" s="890"/>
      <c r="LPZ9" s="890"/>
      <c r="LQA9" s="890"/>
      <c r="LQB9" s="890"/>
      <c r="LQC9" s="890"/>
      <c r="LQD9" s="890"/>
      <c r="LQE9" s="890"/>
      <c r="LQF9" s="890"/>
      <c r="LQG9" s="890"/>
      <c r="LQH9" s="890"/>
      <c r="LQI9" s="890"/>
      <c r="LQJ9" s="890"/>
      <c r="LQK9" s="890"/>
      <c r="LQL9" s="890"/>
      <c r="LQM9" s="890"/>
      <c r="LQN9" s="890"/>
      <c r="LQO9" s="890"/>
      <c r="LQP9" s="890"/>
      <c r="LQQ9" s="890"/>
      <c r="LQR9" s="890"/>
      <c r="LQS9" s="890"/>
      <c r="LQT9" s="890"/>
      <c r="LQU9" s="890"/>
      <c r="LQV9" s="890"/>
      <c r="LQW9" s="890"/>
      <c r="LQX9" s="890"/>
      <c r="LQY9" s="890"/>
      <c r="LQZ9" s="890"/>
      <c r="LRA9" s="890"/>
      <c r="LRB9" s="890"/>
      <c r="LRC9" s="890"/>
      <c r="LRD9" s="890"/>
      <c r="LRE9" s="890"/>
      <c r="LRF9" s="890"/>
      <c r="LRG9" s="890"/>
      <c r="LRH9" s="890"/>
      <c r="LRI9" s="890"/>
      <c r="LRJ9" s="890"/>
      <c r="LRK9" s="890"/>
      <c r="LRL9" s="890"/>
      <c r="LRM9" s="890"/>
      <c r="LRN9" s="890"/>
      <c r="LRO9" s="890"/>
      <c r="LRP9" s="890"/>
      <c r="LRQ9" s="890"/>
      <c r="LRR9" s="890"/>
      <c r="LRS9" s="890"/>
      <c r="LRT9" s="890"/>
      <c r="LRU9" s="890"/>
      <c r="LRV9" s="890"/>
      <c r="LRW9" s="890"/>
      <c r="LRX9" s="890"/>
      <c r="LRY9" s="890"/>
      <c r="LRZ9" s="890"/>
      <c r="LSA9" s="890"/>
      <c r="LSB9" s="890"/>
      <c r="LSC9" s="890"/>
      <c r="LSD9" s="890"/>
      <c r="LSE9" s="890"/>
      <c r="LSF9" s="890"/>
      <c r="LSG9" s="890"/>
      <c r="LSH9" s="890"/>
      <c r="LSI9" s="890"/>
      <c r="LSJ9" s="890"/>
      <c r="LSK9" s="890"/>
      <c r="LSL9" s="890"/>
      <c r="LSM9" s="890"/>
      <c r="LSN9" s="890"/>
      <c r="LSO9" s="890"/>
      <c r="LSP9" s="890"/>
      <c r="LSQ9" s="890"/>
      <c r="LSR9" s="890"/>
      <c r="LSS9" s="890"/>
      <c r="LST9" s="890"/>
      <c r="LSU9" s="890"/>
      <c r="LSV9" s="890"/>
      <c r="LSW9" s="890"/>
      <c r="LSX9" s="890"/>
      <c r="LSY9" s="890"/>
      <c r="LSZ9" s="890"/>
      <c r="LTA9" s="890"/>
      <c r="LTB9" s="890"/>
      <c r="LTC9" s="890"/>
      <c r="LTD9" s="890"/>
      <c r="LTE9" s="890"/>
      <c r="LTF9" s="890"/>
      <c r="LTG9" s="890"/>
      <c r="LTH9" s="890"/>
      <c r="LTI9" s="890"/>
      <c r="LTJ9" s="890"/>
      <c r="LTK9" s="890"/>
      <c r="LTL9" s="890"/>
      <c r="LTM9" s="890"/>
      <c r="LTN9" s="890"/>
      <c r="LTO9" s="890"/>
      <c r="LTP9" s="890"/>
      <c r="LTQ9" s="890"/>
      <c r="LTR9" s="890"/>
      <c r="LTS9" s="890"/>
      <c r="LTT9" s="890"/>
      <c r="LTU9" s="890"/>
      <c r="LTV9" s="890"/>
      <c r="LTW9" s="890"/>
      <c r="LTX9" s="890"/>
      <c r="LTY9" s="890"/>
      <c r="LTZ9" s="890"/>
      <c r="LUA9" s="890"/>
      <c r="LUB9" s="890"/>
      <c r="LUC9" s="890"/>
      <c r="LUD9" s="890"/>
      <c r="LUE9" s="890"/>
      <c r="LUF9" s="890"/>
      <c r="LUG9" s="890"/>
      <c r="LUH9" s="890"/>
      <c r="LUI9" s="890"/>
      <c r="LUJ9" s="890"/>
      <c r="LUK9" s="890"/>
      <c r="LUL9" s="890"/>
      <c r="LUM9" s="890"/>
      <c r="LUN9" s="890"/>
      <c r="LUO9" s="890"/>
      <c r="LUP9" s="890"/>
      <c r="LUQ9" s="890"/>
      <c r="LUR9" s="890"/>
      <c r="LUS9" s="890"/>
      <c r="LUT9" s="890"/>
      <c r="LUU9" s="890"/>
      <c r="LUV9" s="890"/>
      <c r="LUW9" s="890"/>
      <c r="LUX9" s="890"/>
      <c r="LUY9" s="890"/>
      <c r="LUZ9" s="890"/>
      <c r="LVA9" s="890"/>
      <c r="LVB9" s="890"/>
      <c r="LVC9" s="890"/>
      <c r="LVD9" s="890"/>
      <c r="LVE9" s="890"/>
      <c r="LVF9" s="890"/>
      <c r="LVG9" s="890"/>
      <c r="LVH9" s="890"/>
      <c r="LVI9" s="890"/>
      <c r="LVJ9" s="890"/>
      <c r="LVK9" s="890"/>
      <c r="LVL9" s="890"/>
      <c r="LVM9" s="890"/>
      <c r="LVN9" s="890"/>
      <c r="LVO9" s="890"/>
      <c r="LVP9" s="890"/>
      <c r="LVQ9" s="890"/>
      <c r="LVR9" s="890"/>
      <c r="LVS9" s="890"/>
      <c r="LVT9" s="890"/>
      <c r="LVU9" s="890"/>
      <c r="LVV9" s="890"/>
      <c r="LVW9" s="890"/>
      <c r="LVX9" s="890"/>
      <c r="LVY9" s="890"/>
      <c r="LVZ9" s="890"/>
      <c r="LWA9" s="890"/>
      <c r="LWB9" s="890"/>
      <c r="LWC9" s="890"/>
      <c r="LWD9" s="890"/>
      <c r="LWE9" s="890"/>
      <c r="LWF9" s="890"/>
      <c r="LWG9" s="890"/>
      <c r="LWH9" s="890"/>
      <c r="LWI9" s="890"/>
      <c r="LWJ9" s="890"/>
      <c r="LWK9" s="890"/>
      <c r="LWL9" s="890"/>
      <c r="LWM9" s="890"/>
      <c r="LWN9" s="890"/>
      <c r="LWO9" s="890"/>
      <c r="LWP9" s="890"/>
      <c r="LWQ9" s="890"/>
      <c r="LWR9" s="890"/>
      <c r="LWS9" s="890"/>
      <c r="LWT9" s="890"/>
      <c r="LWU9" s="890"/>
      <c r="LWV9" s="890"/>
      <c r="LWW9" s="890"/>
      <c r="LWX9" s="890"/>
      <c r="LWY9" s="890"/>
      <c r="LWZ9" s="890"/>
      <c r="LXA9" s="890"/>
      <c r="LXB9" s="890"/>
      <c r="LXC9" s="890"/>
      <c r="LXD9" s="890"/>
      <c r="LXE9" s="890"/>
      <c r="LXF9" s="890"/>
      <c r="LXG9" s="890"/>
      <c r="LXH9" s="890"/>
      <c r="LXI9" s="890"/>
      <c r="LXJ9" s="890"/>
      <c r="LXK9" s="890"/>
      <c r="LXL9" s="890"/>
      <c r="LXM9" s="890"/>
      <c r="LXN9" s="890"/>
      <c r="LXO9" s="890"/>
      <c r="LXP9" s="890"/>
      <c r="LXQ9" s="890"/>
      <c r="LXR9" s="890"/>
      <c r="LXS9" s="890"/>
      <c r="LXT9" s="890"/>
      <c r="LXU9" s="890"/>
      <c r="LXV9" s="890"/>
      <c r="LXW9" s="890"/>
      <c r="LXX9" s="890"/>
      <c r="LXY9" s="890"/>
      <c r="LXZ9" s="890"/>
      <c r="LYA9" s="890"/>
      <c r="LYB9" s="890"/>
      <c r="LYC9" s="890"/>
      <c r="LYD9" s="890"/>
      <c r="LYE9" s="890"/>
      <c r="LYF9" s="890"/>
      <c r="LYG9" s="890"/>
      <c r="LYH9" s="890"/>
      <c r="LYI9" s="890"/>
      <c r="LYJ9" s="890"/>
      <c r="LYK9" s="890"/>
      <c r="LYL9" s="890"/>
      <c r="LYM9" s="890"/>
      <c r="LYN9" s="890"/>
      <c r="LYO9" s="890"/>
      <c r="LYP9" s="890"/>
      <c r="LYQ9" s="890"/>
      <c r="LYR9" s="890"/>
      <c r="LYS9" s="890"/>
      <c r="LYT9" s="890"/>
      <c r="LYU9" s="890"/>
      <c r="LYV9" s="890"/>
      <c r="LYW9" s="890"/>
      <c r="LYX9" s="890"/>
      <c r="LYY9" s="890"/>
      <c r="LYZ9" s="890"/>
      <c r="LZA9" s="890"/>
      <c r="LZB9" s="890"/>
      <c r="LZC9" s="890"/>
      <c r="LZD9" s="890"/>
      <c r="LZE9" s="890"/>
      <c r="LZF9" s="890"/>
      <c r="LZG9" s="890"/>
      <c r="LZH9" s="890"/>
      <c r="LZI9" s="890"/>
      <c r="LZJ9" s="890"/>
      <c r="LZK9" s="890"/>
      <c r="LZL9" s="890"/>
      <c r="LZM9" s="890"/>
      <c r="LZN9" s="890"/>
      <c r="LZO9" s="890"/>
      <c r="LZP9" s="890"/>
      <c r="LZQ9" s="890"/>
      <c r="LZR9" s="890"/>
      <c r="LZS9" s="890"/>
      <c r="LZT9" s="890"/>
      <c r="LZU9" s="890"/>
      <c r="LZV9" s="890"/>
      <c r="LZW9" s="890"/>
      <c r="LZX9" s="890"/>
      <c r="LZY9" s="890"/>
      <c r="LZZ9" s="890"/>
      <c r="MAA9" s="890"/>
      <c r="MAB9" s="890"/>
      <c r="MAC9" s="890"/>
      <c r="MAD9" s="890"/>
      <c r="MAE9" s="890"/>
      <c r="MAF9" s="890"/>
      <c r="MAG9" s="890"/>
      <c r="MAH9" s="890"/>
      <c r="MAI9" s="890"/>
      <c r="MAJ9" s="890"/>
      <c r="MAK9" s="890"/>
      <c r="MAL9" s="890"/>
      <c r="MAM9" s="890"/>
      <c r="MAN9" s="890"/>
      <c r="MAO9" s="890"/>
      <c r="MAP9" s="890"/>
      <c r="MAQ9" s="890"/>
      <c r="MAR9" s="890"/>
      <c r="MAS9" s="890"/>
      <c r="MAT9" s="890"/>
      <c r="MAU9" s="890"/>
      <c r="MAV9" s="890"/>
      <c r="MAW9" s="890"/>
      <c r="MAX9" s="890"/>
      <c r="MAY9" s="890"/>
      <c r="MAZ9" s="890"/>
      <c r="MBA9" s="890"/>
      <c r="MBB9" s="890"/>
      <c r="MBC9" s="890"/>
      <c r="MBD9" s="890"/>
      <c r="MBE9" s="890"/>
      <c r="MBF9" s="890"/>
      <c r="MBG9" s="890"/>
      <c r="MBH9" s="890"/>
      <c r="MBI9" s="890"/>
      <c r="MBJ9" s="890"/>
      <c r="MBK9" s="890"/>
      <c r="MBL9" s="890"/>
      <c r="MBM9" s="890"/>
      <c r="MBN9" s="890"/>
      <c r="MBO9" s="890"/>
      <c r="MBP9" s="890"/>
      <c r="MBQ9" s="890"/>
      <c r="MBR9" s="890"/>
      <c r="MBS9" s="890"/>
      <c r="MBT9" s="890"/>
      <c r="MBU9" s="890"/>
      <c r="MBV9" s="890"/>
      <c r="MBW9" s="890"/>
      <c r="MBX9" s="890"/>
      <c r="MBY9" s="890"/>
      <c r="MBZ9" s="890"/>
      <c r="MCA9" s="890"/>
      <c r="MCB9" s="890"/>
      <c r="MCC9" s="890"/>
      <c r="MCD9" s="890"/>
      <c r="MCE9" s="890"/>
      <c r="MCF9" s="890"/>
      <c r="MCG9" s="890"/>
      <c r="MCH9" s="890"/>
      <c r="MCI9" s="890"/>
      <c r="MCJ9" s="890"/>
      <c r="MCK9" s="890"/>
      <c r="MCL9" s="890"/>
      <c r="MCM9" s="890"/>
      <c r="MCN9" s="890"/>
      <c r="MCO9" s="890"/>
      <c r="MCP9" s="890"/>
      <c r="MCQ9" s="890"/>
      <c r="MCR9" s="890"/>
      <c r="MCS9" s="890"/>
      <c r="MCT9" s="890"/>
      <c r="MCU9" s="890"/>
      <c r="MCV9" s="890"/>
      <c r="MCW9" s="890"/>
      <c r="MCX9" s="890"/>
      <c r="MCY9" s="890"/>
      <c r="MCZ9" s="890"/>
      <c r="MDA9" s="890"/>
      <c r="MDB9" s="890"/>
      <c r="MDC9" s="890"/>
      <c r="MDD9" s="890"/>
      <c r="MDE9" s="890"/>
      <c r="MDF9" s="890"/>
      <c r="MDG9" s="890"/>
      <c r="MDH9" s="890"/>
      <c r="MDI9" s="890"/>
      <c r="MDJ9" s="890"/>
      <c r="MDK9" s="890"/>
      <c r="MDL9" s="890"/>
      <c r="MDM9" s="890"/>
      <c r="MDN9" s="890"/>
      <c r="MDO9" s="890"/>
      <c r="MDP9" s="890"/>
      <c r="MDQ9" s="890"/>
      <c r="MDR9" s="890"/>
      <c r="MDS9" s="890"/>
      <c r="MDT9" s="890"/>
      <c r="MDU9" s="890"/>
      <c r="MDV9" s="890"/>
      <c r="MDW9" s="890"/>
      <c r="MDX9" s="890"/>
      <c r="MDY9" s="890"/>
      <c r="MDZ9" s="890"/>
      <c r="MEA9" s="890"/>
      <c r="MEB9" s="890"/>
      <c r="MEC9" s="890"/>
      <c r="MED9" s="890"/>
      <c r="MEE9" s="890"/>
      <c r="MEF9" s="890"/>
      <c r="MEG9" s="890"/>
      <c r="MEH9" s="890"/>
      <c r="MEI9" s="890"/>
      <c r="MEJ9" s="890"/>
      <c r="MEK9" s="890"/>
      <c r="MEL9" s="890"/>
      <c r="MEM9" s="890"/>
      <c r="MEN9" s="890"/>
      <c r="MEO9" s="890"/>
      <c r="MEP9" s="890"/>
      <c r="MEQ9" s="890"/>
      <c r="MER9" s="890"/>
      <c r="MES9" s="890"/>
      <c r="MET9" s="890"/>
      <c r="MEU9" s="890"/>
      <c r="MEV9" s="890"/>
      <c r="MEW9" s="890"/>
      <c r="MEX9" s="890"/>
      <c r="MEY9" s="890"/>
      <c r="MEZ9" s="890"/>
      <c r="MFA9" s="890"/>
      <c r="MFB9" s="890"/>
      <c r="MFC9" s="890"/>
      <c r="MFD9" s="890"/>
      <c r="MFE9" s="890"/>
      <c r="MFF9" s="890"/>
      <c r="MFG9" s="890"/>
      <c r="MFH9" s="890"/>
      <c r="MFI9" s="890"/>
      <c r="MFJ9" s="890"/>
      <c r="MFK9" s="890"/>
      <c r="MFL9" s="890"/>
      <c r="MFM9" s="890"/>
      <c r="MFN9" s="890"/>
      <c r="MFO9" s="890"/>
      <c r="MFP9" s="890"/>
      <c r="MFQ9" s="890"/>
      <c r="MFR9" s="890"/>
      <c r="MFS9" s="890"/>
      <c r="MFT9" s="890"/>
      <c r="MFU9" s="890"/>
      <c r="MFV9" s="890"/>
      <c r="MFW9" s="890"/>
      <c r="MFX9" s="890"/>
      <c r="MFY9" s="890"/>
      <c r="MFZ9" s="890"/>
      <c r="MGA9" s="890"/>
      <c r="MGB9" s="890"/>
      <c r="MGC9" s="890"/>
      <c r="MGD9" s="890"/>
      <c r="MGE9" s="890"/>
      <c r="MGF9" s="890"/>
      <c r="MGG9" s="890"/>
      <c r="MGH9" s="890"/>
      <c r="MGI9" s="890"/>
      <c r="MGJ9" s="890"/>
      <c r="MGK9" s="890"/>
      <c r="MGL9" s="890"/>
      <c r="MGM9" s="890"/>
      <c r="MGN9" s="890"/>
      <c r="MGO9" s="890"/>
      <c r="MGP9" s="890"/>
      <c r="MGQ9" s="890"/>
      <c r="MGR9" s="890"/>
      <c r="MGS9" s="890"/>
      <c r="MGT9" s="890"/>
      <c r="MGU9" s="890"/>
      <c r="MGV9" s="890"/>
      <c r="MGW9" s="890"/>
      <c r="MGX9" s="890"/>
      <c r="MGY9" s="890"/>
      <c r="MGZ9" s="890"/>
      <c r="MHA9" s="890"/>
      <c r="MHB9" s="890"/>
      <c r="MHC9" s="890"/>
      <c r="MHD9" s="890"/>
      <c r="MHE9" s="890"/>
      <c r="MHF9" s="890"/>
      <c r="MHG9" s="890"/>
      <c r="MHH9" s="890"/>
      <c r="MHI9" s="890"/>
      <c r="MHJ9" s="890"/>
      <c r="MHK9" s="890"/>
      <c r="MHL9" s="890"/>
      <c r="MHM9" s="890"/>
      <c r="MHN9" s="890"/>
      <c r="MHO9" s="890"/>
      <c r="MHP9" s="890"/>
      <c r="MHQ9" s="890"/>
      <c r="MHR9" s="890"/>
      <c r="MHS9" s="890"/>
      <c r="MHT9" s="890"/>
      <c r="MHU9" s="890"/>
      <c r="MHV9" s="890"/>
      <c r="MHW9" s="890"/>
      <c r="MHX9" s="890"/>
      <c r="MHY9" s="890"/>
      <c r="MHZ9" s="890"/>
      <c r="MIA9" s="890"/>
      <c r="MIB9" s="890"/>
      <c r="MIC9" s="890"/>
      <c r="MID9" s="890"/>
      <c r="MIE9" s="890"/>
      <c r="MIF9" s="890"/>
      <c r="MIG9" s="890"/>
      <c r="MIH9" s="890"/>
      <c r="MII9" s="890"/>
      <c r="MIJ9" s="890"/>
      <c r="MIK9" s="890"/>
      <c r="MIL9" s="890"/>
      <c r="MIM9" s="890"/>
      <c r="MIN9" s="890"/>
      <c r="MIO9" s="890"/>
      <c r="MIP9" s="890"/>
      <c r="MIQ9" s="890"/>
      <c r="MIR9" s="890"/>
      <c r="MIS9" s="890"/>
      <c r="MIT9" s="890"/>
      <c r="MIU9" s="890"/>
      <c r="MIV9" s="890"/>
      <c r="MIW9" s="890"/>
      <c r="MIX9" s="890"/>
      <c r="MIY9" s="890"/>
      <c r="MIZ9" s="890"/>
      <c r="MJA9" s="890"/>
      <c r="MJB9" s="890"/>
      <c r="MJC9" s="890"/>
      <c r="MJD9" s="890"/>
      <c r="MJE9" s="890"/>
      <c r="MJF9" s="890"/>
      <c r="MJG9" s="890"/>
      <c r="MJH9" s="890"/>
      <c r="MJI9" s="890"/>
      <c r="MJJ9" s="890"/>
      <c r="MJK9" s="890"/>
      <c r="MJL9" s="890"/>
      <c r="MJM9" s="890"/>
      <c r="MJN9" s="890"/>
      <c r="MJO9" s="890"/>
      <c r="MJP9" s="890"/>
      <c r="MJQ9" s="890"/>
      <c r="MJR9" s="890"/>
      <c r="MJS9" s="890"/>
      <c r="MJT9" s="890"/>
      <c r="MJU9" s="890"/>
      <c r="MJV9" s="890"/>
      <c r="MJW9" s="890"/>
      <c r="MJX9" s="890"/>
      <c r="MJY9" s="890"/>
      <c r="MJZ9" s="890"/>
      <c r="MKA9" s="890"/>
      <c r="MKB9" s="890"/>
      <c r="MKC9" s="890"/>
      <c r="MKD9" s="890"/>
      <c r="MKE9" s="890"/>
      <c r="MKF9" s="890"/>
      <c r="MKG9" s="890"/>
      <c r="MKH9" s="890"/>
      <c r="MKI9" s="890"/>
      <c r="MKJ9" s="890"/>
      <c r="MKK9" s="890"/>
      <c r="MKL9" s="890"/>
      <c r="MKM9" s="890"/>
      <c r="MKN9" s="890"/>
      <c r="MKO9" s="890"/>
      <c r="MKP9" s="890"/>
      <c r="MKQ9" s="890"/>
      <c r="MKR9" s="890"/>
      <c r="MKS9" s="890"/>
      <c r="MKT9" s="890"/>
      <c r="MKU9" s="890"/>
      <c r="MKV9" s="890"/>
      <c r="MKW9" s="890"/>
      <c r="MKX9" s="890"/>
      <c r="MKY9" s="890"/>
      <c r="MKZ9" s="890"/>
      <c r="MLA9" s="890"/>
      <c r="MLB9" s="890"/>
      <c r="MLC9" s="890"/>
      <c r="MLD9" s="890"/>
      <c r="MLE9" s="890"/>
      <c r="MLF9" s="890"/>
      <c r="MLG9" s="890"/>
      <c r="MLH9" s="890"/>
      <c r="MLI9" s="890"/>
      <c r="MLJ9" s="890"/>
      <c r="MLK9" s="890"/>
      <c r="MLL9" s="890"/>
      <c r="MLM9" s="890"/>
      <c r="MLN9" s="890"/>
      <c r="MLO9" s="890"/>
      <c r="MLP9" s="890"/>
      <c r="MLQ9" s="890"/>
      <c r="MLR9" s="890"/>
      <c r="MLS9" s="890"/>
      <c r="MLT9" s="890"/>
      <c r="MLU9" s="890"/>
      <c r="MLV9" s="890"/>
      <c r="MLW9" s="890"/>
      <c r="MLX9" s="890"/>
      <c r="MLY9" s="890"/>
      <c r="MLZ9" s="890"/>
      <c r="MMA9" s="890"/>
      <c r="MMB9" s="890"/>
      <c r="MMC9" s="890"/>
      <c r="MMD9" s="890"/>
      <c r="MME9" s="890"/>
      <c r="MMF9" s="890"/>
      <c r="MMG9" s="890"/>
      <c r="MMH9" s="890"/>
      <c r="MMI9" s="890"/>
      <c r="MMJ9" s="890"/>
      <c r="MMK9" s="890"/>
      <c r="MML9" s="890"/>
      <c r="MMM9" s="890"/>
      <c r="MMN9" s="890"/>
      <c r="MMO9" s="890"/>
      <c r="MMP9" s="890"/>
      <c r="MMQ9" s="890"/>
      <c r="MMR9" s="890"/>
      <c r="MMS9" s="890"/>
      <c r="MMT9" s="890"/>
      <c r="MMU9" s="890"/>
      <c r="MMV9" s="890"/>
      <c r="MMW9" s="890"/>
      <c r="MMX9" s="890"/>
      <c r="MMY9" s="890"/>
      <c r="MMZ9" s="890"/>
      <c r="MNA9" s="890"/>
      <c r="MNB9" s="890"/>
      <c r="MNC9" s="890"/>
      <c r="MND9" s="890"/>
      <c r="MNE9" s="890"/>
      <c r="MNF9" s="890"/>
      <c r="MNG9" s="890"/>
      <c r="MNH9" s="890"/>
      <c r="MNI9" s="890"/>
      <c r="MNJ9" s="890"/>
      <c r="MNK9" s="890"/>
      <c r="MNL9" s="890"/>
      <c r="MNM9" s="890"/>
      <c r="MNN9" s="890"/>
      <c r="MNO9" s="890"/>
      <c r="MNP9" s="890"/>
      <c r="MNQ9" s="890"/>
      <c r="MNR9" s="890"/>
      <c r="MNS9" s="890"/>
      <c r="MNT9" s="890"/>
      <c r="MNU9" s="890"/>
      <c r="MNV9" s="890"/>
      <c r="MNW9" s="890"/>
      <c r="MNX9" s="890"/>
      <c r="MNY9" s="890"/>
      <c r="MNZ9" s="890"/>
      <c r="MOA9" s="890"/>
      <c r="MOB9" s="890"/>
      <c r="MOC9" s="890"/>
      <c r="MOD9" s="890"/>
      <c r="MOE9" s="890"/>
      <c r="MOF9" s="890"/>
      <c r="MOG9" s="890"/>
      <c r="MOH9" s="890"/>
      <c r="MOI9" s="890"/>
      <c r="MOJ9" s="890"/>
      <c r="MOK9" s="890"/>
      <c r="MOL9" s="890"/>
      <c r="MOM9" s="890"/>
      <c r="MON9" s="890"/>
      <c r="MOO9" s="890"/>
      <c r="MOP9" s="890"/>
      <c r="MOQ9" s="890"/>
      <c r="MOR9" s="890"/>
      <c r="MOS9" s="890"/>
      <c r="MOT9" s="890"/>
      <c r="MOU9" s="890"/>
      <c r="MOV9" s="890"/>
      <c r="MOW9" s="890"/>
      <c r="MOX9" s="890"/>
      <c r="MOY9" s="890"/>
      <c r="MOZ9" s="890"/>
      <c r="MPA9" s="890"/>
      <c r="MPB9" s="890"/>
      <c r="MPC9" s="890"/>
      <c r="MPD9" s="890"/>
      <c r="MPE9" s="890"/>
      <c r="MPF9" s="890"/>
      <c r="MPG9" s="890"/>
      <c r="MPH9" s="890"/>
      <c r="MPI9" s="890"/>
      <c r="MPJ9" s="890"/>
      <c r="MPK9" s="890"/>
      <c r="MPL9" s="890"/>
      <c r="MPM9" s="890"/>
      <c r="MPN9" s="890"/>
      <c r="MPO9" s="890"/>
      <c r="MPP9" s="890"/>
      <c r="MPQ9" s="890"/>
      <c r="MPR9" s="890"/>
      <c r="MPS9" s="890"/>
      <c r="MPT9" s="890"/>
      <c r="MPU9" s="890"/>
      <c r="MPV9" s="890"/>
      <c r="MPW9" s="890"/>
      <c r="MPX9" s="890"/>
      <c r="MPY9" s="890"/>
      <c r="MPZ9" s="890"/>
      <c r="MQA9" s="890"/>
      <c r="MQB9" s="890"/>
      <c r="MQC9" s="890"/>
      <c r="MQD9" s="890"/>
      <c r="MQE9" s="890"/>
      <c r="MQF9" s="890"/>
      <c r="MQG9" s="890"/>
      <c r="MQH9" s="890"/>
      <c r="MQI9" s="890"/>
      <c r="MQJ9" s="890"/>
      <c r="MQK9" s="890"/>
      <c r="MQL9" s="890"/>
      <c r="MQM9" s="890"/>
      <c r="MQN9" s="890"/>
      <c r="MQO9" s="890"/>
      <c r="MQP9" s="890"/>
      <c r="MQQ9" s="890"/>
      <c r="MQR9" s="890"/>
      <c r="MQS9" s="890"/>
      <c r="MQT9" s="890"/>
      <c r="MQU9" s="890"/>
      <c r="MQV9" s="890"/>
      <c r="MQW9" s="890"/>
      <c r="MQX9" s="890"/>
      <c r="MQY9" s="890"/>
      <c r="MQZ9" s="890"/>
      <c r="MRA9" s="890"/>
      <c r="MRB9" s="890"/>
      <c r="MRC9" s="890"/>
      <c r="MRD9" s="890"/>
      <c r="MRE9" s="890"/>
      <c r="MRF9" s="890"/>
      <c r="MRG9" s="890"/>
      <c r="MRH9" s="890"/>
      <c r="MRI9" s="890"/>
      <c r="MRJ9" s="890"/>
      <c r="MRK9" s="890"/>
      <c r="MRL9" s="890"/>
      <c r="MRM9" s="890"/>
      <c r="MRN9" s="890"/>
      <c r="MRO9" s="890"/>
      <c r="MRP9" s="890"/>
      <c r="MRQ9" s="890"/>
      <c r="MRR9" s="890"/>
      <c r="MRS9" s="890"/>
      <c r="MRT9" s="890"/>
      <c r="MRU9" s="890"/>
      <c r="MRV9" s="890"/>
      <c r="MRW9" s="890"/>
      <c r="MRX9" s="890"/>
      <c r="MRY9" s="890"/>
      <c r="MRZ9" s="890"/>
      <c r="MSA9" s="890"/>
      <c r="MSB9" s="890"/>
      <c r="MSC9" s="890"/>
      <c r="MSD9" s="890"/>
      <c r="MSE9" s="890"/>
      <c r="MSF9" s="890"/>
      <c r="MSG9" s="890"/>
      <c r="MSH9" s="890"/>
      <c r="MSI9" s="890"/>
      <c r="MSJ9" s="890"/>
      <c r="MSK9" s="890"/>
      <c r="MSL9" s="890"/>
      <c r="MSM9" s="890"/>
      <c r="MSN9" s="890"/>
      <c r="MSO9" s="890"/>
      <c r="MSP9" s="890"/>
      <c r="MSQ9" s="890"/>
      <c r="MSR9" s="890"/>
      <c r="MSS9" s="890"/>
      <c r="MST9" s="890"/>
      <c r="MSU9" s="890"/>
      <c r="MSV9" s="890"/>
      <c r="MSW9" s="890"/>
      <c r="MSX9" s="890"/>
      <c r="MSY9" s="890"/>
      <c r="MSZ9" s="890"/>
      <c r="MTA9" s="890"/>
      <c r="MTB9" s="890"/>
      <c r="MTC9" s="890"/>
      <c r="MTD9" s="890"/>
      <c r="MTE9" s="890"/>
      <c r="MTF9" s="890"/>
      <c r="MTG9" s="890"/>
      <c r="MTH9" s="890"/>
      <c r="MTI9" s="890"/>
      <c r="MTJ9" s="890"/>
      <c r="MTK9" s="890"/>
      <c r="MTL9" s="890"/>
      <c r="MTM9" s="890"/>
      <c r="MTN9" s="890"/>
      <c r="MTO9" s="890"/>
      <c r="MTP9" s="890"/>
      <c r="MTQ9" s="890"/>
      <c r="MTR9" s="890"/>
      <c r="MTS9" s="890"/>
      <c r="MTT9" s="890"/>
      <c r="MTU9" s="890"/>
      <c r="MTV9" s="890"/>
      <c r="MTW9" s="890"/>
      <c r="MTX9" s="890"/>
      <c r="MTY9" s="890"/>
      <c r="MTZ9" s="890"/>
      <c r="MUA9" s="890"/>
      <c r="MUB9" s="890"/>
      <c r="MUC9" s="890"/>
      <c r="MUD9" s="890"/>
      <c r="MUE9" s="890"/>
      <c r="MUF9" s="890"/>
      <c r="MUG9" s="890"/>
      <c r="MUH9" s="890"/>
      <c r="MUI9" s="890"/>
      <c r="MUJ9" s="890"/>
      <c r="MUK9" s="890"/>
      <c r="MUL9" s="890"/>
      <c r="MUM9" s="890"/>
      <c r="MUN9" s="890"/>
      <c r="MUO9" s="890"/>
      <c r="MUP9" s="890"/>
      <c r="MUQ9" s="890"/>
      <c r="MUR9" s="890"/>
      <c r="MUS9" s="890"/>
      <c r="MUT9" s="890"/>
      <c r="MUU9" s="890"/>
      <c r="MUV9" s="890"/>
      <c r="MUW9" s="890"/>
      <c r="MUX9" s="890"/>
      <c r="MUY9" s="890"/>
      <c r="MUZ9" s="890"/>
      <c r="MVA9" s="890"/>
      <c r="MVB9" s="890"/>
      <c r="MVC9" s="890"/>
      <c r="MVD9" s="890"/>
      <c r="MVE9" s="890"/>
      <c r="MVF9" s="890"/>
      <c r="MVG9" s="890"/>
      <c r="MVH9" s="890"/>
      <c r="MVI9" s="890"/>
      <c r="MVJ9" s="890"/>
      <c r="MVK9" s="890"/>
      <c r="MVL9" s="890"/>
      <c r="MVM9" s="890"/>
      <c r="MVN9" s="890"/>
      <c r="MVO9" s="890"/>
      <c r="MVP9" s="890"/>
      <c r="MVQ9" s="890"/>
      <c r="MVR9" s="890"/>
      <c r="MVS9" s="890"/>
      <c r="MVT9" s="890"/>
      <c r="MVU9" s="890"/>
      <c r="MVV9" s="890"/>
      <c r="MVW9" s="890"/>
      <c r="MVX9" s="890"/>
      <c r="MVY9" s="890"/>
      <c r="MVZ9" s="890"/>
      <c r="MWA9" s="890"/>
      <c r="MWB9" s="890"/>
      <c r="MWC9" s="890"/>
      <c r="MWD9" s="890"/>
      <c r="MWE9" s="890"/>
      <c r="MWF9" s="890"/>
      <c r="MWG9" s="890"/>
      <c r="MWH9" s="890"/>
      <c r="MWI9" s="890"/>
      <c r="MWJ9" s="890"/>
      <c r="MWK9" s="890"/>
      <c r="MWL9" s="890"/>
      <c r="MWM9" s="890"/>
      <c r="MWN9" s="890"/>
      <c r="MWO9" s="890"/>
      <c r="MWP9" s="890"/>
      <c r="MWQ9" s="890"/>
      <c r="MWR9" s="890"/>
      <c r="MWS9" s="890"/>
      <c r="MWT9" s="890"/>
      <c r="MWU9" s="890"/>
      <c r="MWV9" s="890"/>
      <c r="MWW9" s="890"/>
      <c r="MWX9" s="890"/>
      <c r="MWY9" s="890"/>
      <c r="MWZ9" s="890"/>
      <c r="MXA9" s="890"/>
      <c r="MXB9" s="890"/>
      <c r="MXC9" s="890"/>
      <c r="MXD9" s="890"/>
      <c r="MXE9" s="890"/>
      <c r="MXF9" s="890"/>
      <c r="MXG9" s="890"/>
      <c r="MXH9" s="890"/>
      <c r="MXI9" s="890"/>
      <c r="MXJ9" s="890"/>
      <c r="MXK9" s="890"/>
      <c r="MXL9" s="890"/>
      <c r="MXM9" s="890"/>
      <c r="MXN9" s="890"/>
      <c r="MXO9" s="890"/>
      <c r="MXP9" s="890"/>
      <c r="MXQ9" s="890"/>
      <c r="MXR9" s="890"/>
      <c r="MXS9" s="890"/>
      <c r="MXT9" s="890"/>
      <c r="MXU9" s="890"/>
      <c r="MXV9" s="890"/>
      <c r="MXW9" s="890"/>
      <c r="MXX9" s="890"/>
      <c r="MXY9" s="890"/>
      <c r="MXZ9" s="890"/>
      <c r="MYA9" s="890"/>
      <c r="MYB9" s="890"/>
      <c r="MYC9" s="890"/>
      <c r="MYD9" s="890"/>
      <c r="MYE9" s="890"/>
      <c r="MYF9" s="890"/>
      <c r="MYG9" s="890"/>
      <c r="MYH9" s="890"/>
      <c r="MYI9" s="890"/>
      <c r="MYJ9" s="890"/>
      <c r="MYK9" s="890"/>
      <c r="MYL9" s="890"/>
      <c r="MYM9" s="890"/>
      <c r="MYN9" s="890"/>
      <c r="MYO9" s="890"/>
      <c r="MYP9" s="890"/>
      <c r="MYQ9" s="890"/>
      <c r="MYR9" s="890"/>
      <c r="MYS9" s="890"/>
      <c r="MYT9" s="890"/>
      <c r="MYU9" s="890"/>
      <c r="MYV9" s="890"/>
      <c r="MYW9" s="890"/>
      <c r="MYX9" s="890"/>
      <c r="MYY9" s="890"/>
      <c r="MYZ9" s="890"/>
      <c r="MZA9" s="890"/>
      <c r="MZB9" s="890"/>
      <c r="MZC9" s="890"/>
      <c r="MZD9" s="890"/>
      <c r="MZE9" s="890"/>
      <c r="MZF9" s="890"/>
      <c r="MZG9" s="890"/>
      <c r="MZH9" s="890"/>
      <c r="MZI9" s="890"/>
      <c r="MZJ9" s="890"/>
      <c r="MZK9" s="890"/>
      <c r="MZL9" s="890"/>
      <c r="MZM9" s="890"/>
      <c r="MZN9" s="890"/>
      <c r="MZO9" s="890"/>
      <c r="MZP9" s="890"/>
      <c r="MZQ9" s="890"/>
      <c r="MZR9" s="890"/>
      <c r="MZS9" s="890"/>
      <c r="MZT9" s="890"/>
      <c r="MZU9" s="890"/>
      <c r="MZV9" s="890"/>
      <c r="MZW9" s="890"/>
      <c r="MZX9" s="890"/>
      <c r="MZY9" s="890"/>
      <c r="MZZ9" s="890"/>
      <c r="NAA9" s="890"/>
      <c r="NAB9" s="890"/>
      <c r="NAC9" s="890"/>
      <c r="NAD9" s="890"/>
      <c r="NAE9" s="890"/>
      <c r="NAF9" s="890"/>
      <c r="NAG9" s="890"/>
      <c r="NAH9" s="890"/>
      <c r="NAI9" s="890"/>
      <c r="NAJ9" s="890"/>
      <c r="NAK9" s="890"/>
      <c r="NAL9" s="890"/>
      <c r="NAM9" s="890"/>
      <c r="NAN9" s="890"/>
      <c r="NAO9" s="890"/>
      <c r="NAP9" s="890"/>
      <c r="NAQ9" s="890"/>
      <c r="NAR9" s="890"/>
      <c r="NAS9" s="890"/>
      <c r="NAT9" s="890"/>
      <c r="NAU9" s="890"/>
      <c r="NAV9" s="890"/>
      <c r="NAW9" s="890"/>
      <c r="NAX9" s="890"/>
      <c r="NAY9" s="890"/>
      <c r="NAZ9" s="890"/>
      <c r="NBA9" s="890"/>
      <c r="NBB9" s="890"/>
      <c r="NBC9" s="890"/>
      <c r="NBD9" s="890"/>
      <c r="NBE9" s="890"/>
      <c r="NBF9" s="890"/>
      <c r="NBG9" s="890"/>
      <c r="NBH9" s="890"/>
      <c r="NBI9" s="890"/>
      <c r="NBJ9" s="890"/>
      <c r="NBK9" s="890"/>
      <c r="NBL9" s="890"/>
      <c r="NBM9" s="890"/>
      <c r="NBN9" s="890"/>
      <c r="NBO9" s="890"/>
      <c r="NBP9" s="890"/>
      <c r="NBQ9" s="890"/>
      <c r="NBR9" s="890"/>
      <c r="NBS9" s="890"/>
      <c r="NBT9" s="890"/>
      <c r="NBU9" s="890"/>
      <c r="NBV9" s="890"/>
      <c r="NBW9" s="890"/>
      <c r="NBX9" s="890"/>
      <c r="NBY9" s="890"/>
      <c r="NBZ9" s="890"/>
      <c r="NCA9" s="890"/>
      <c r="NCB9" s="890"/>
      <c r="NCC9" s="890"/>
      <c r="NCD9" s="890"/>
      <c r="NCE9" s="890"/>
      <c r="NCF9" s="890"/>
      <c r="NCG9" s="890"/>
      <c r="NCH9" s="890"/>
      <c r="NCI9" s="890"/>
      <c r="NCJ9" s="890"/>
      <c r="NCK9" s="890"/>
      <c r="NCL9" s="890"/>
      <c r="NCM9" s="890"/>
      <c r="NCN9" s="890"/>
      <c r="NCO9" s="890"/>
      <c r="NCP9" s="890"/>
      <c r="NCQ9" s="890"/>
      <c r="NCR9" s="890"/>
      <c r="NCS9" s="890"/>
      <c r="NCT9" s="890"/>
      <c r="NCU9" s="890"/>
      <c r="NCV9" s="890"/>
      <c r="NCW9" s="890"/>
      <c r="NCX9" s="890"/>
      <c r="NCY9" s="890"/>
      <c r="NCZ9" s="890"/>
      <c r="NDA9" s="890"/>
      <c r="NDB9" s="890"/>
      <c r="NDC9" s="890"/>
      <c r="NDD9" s="890"/>
      <c r="NDE9" s="890"/>
      <c r="NDF9" s="890"/>
      <c r="NDG9" s="890"/>
      <c r="NDH9" s="890"/>
      <c r="NDI9" s="890"/>
      <c r="NDJ9" s="890"/>
      <c r="NDK9" s="890"/>
      <c r="NDL9" s="890"/>
      <c r="NDM9" s="890"/>
      <c r="NDN9" s="890"/>
      <c r="NDO9" s="890"/>
      <c r="NDP9" s="890"/>
      <c r="NDQ9" s="890"/>
      <c r="NDR9" s="890"/>
      <c r="NDS9" s="890"/>
      <c r="NDT9" s="890"/>
      <c r="NDU9" s="890"/>
      <c r="NDV9" s="890"/>
      <c r="NDW9" s="890"/>
      <c r="NDX9" s="890"/>
      <c r="NDY9" s="890"/>
      <c r="NDZ9" s="890"/>
      <c r="NEA9" s="890"/>
      <c r="NEB9" s="890"/>
      <c r="NEC9" s="890"/>
      <c r="NED9" s="890"/>
      <c r="NEE9" s="890"/>
      <c r="NEF9" s="890"/>
      <c r="NEG9" s="890"/>
      <c r="NEH9" s="890"/>
      <c r="NEI9" s="890"/>
      <c r="NEJ9" s="890"/>
      <c r="NEK9" s="890"/>
      <c r="NEL9" s="890"/>
      <c r="NEM9" s="890"/>
      <c r="NEN9" s="890"/>
      <c r="NEO9" s="890"/>
      <c r="NEP9" s="890"/>
      <c r="NEQ9" s="890"/>
      <c r="NER9" s="890"/>
      <c r="NES9" s="890"/>
      <c r="NET9" s="890"/>
      <c r="NEU9" s="890"/>
      <c r="NEV9" s="890"/>
      <c r="NEW9" s="890"/>
      <c r="NEX9" s="890"/>
      <c r="NEY9" s="890"/>
      <c r="NEZ9" s="890"/>
      <c r="NFA9" s="890"/>
      <c r="NFB9" s="890"/>
      <c r="NFC9" s="890"/>
      <c r="NFD9" s="890"/>
      <c r="NFE9" s="890"/>
      <c r="NFF9" s="890"/>
      <c r="NFG9" s="890"/>
      <c r="NFH9" s="890"/>
      <c r="NFI9" s="890"/>
      <c r="NFJ9" s="890"/>
      <c r="NFK9" s="890"/>
      <c r="NFL9" s="890"/>
      <c r="NFM9" s="890"/>
      <c r="NFN9" s="890"/>
      <c r="NFO9" s="890"/>
      <c r="NFP9" s="890"/>
      <c r="NFQ9" s="890"/>
      <c r="NFR9" s="890"/>
      <c r="NFS9" s="890"/>
      <c r="NFT9" s="890"/>
      <c r="NFU9" s="890"/>
      <c r="NFV9" s="890"/>
      <c r="NFW9" s="890"/>
      <c r="NFX9" s="890"/>
      <c r="NFY9" s="890"/>
      <c r="NFZ9" s="890"/>
      <c r="NGA9" s="890"/>
      <c r="NGB9" s="890"/>
      <c r="NGC9" s="890"/>
      <c r="NGD9" s="890"/>
      <c r="NGE9" s="890"/>
      <c r="NGF9" s="890"/>
      <c r="NGG9" s="890"/>
      <c r="NGH9" s="890"/>
      <c r="NGI9" s="890"/>
      <c r="NGJ9" s="890"/>
      <c r="NGK9" s="890"/>
      <c r="NGL9" s="890"/>
      <c r="NGM9" s="890"/>
      <c r="NGN9" s="890"/>
      <c r="NGO9" s="890"/>
      <c r="NGP9" s="890"/>
      <c r="NGQ9" s="890"/>
      <c r="NGR9" s="890"/>
      <c r="NGS9" s="890"/>
      <c r="NGT9" s="890"/>
      <c r="NGU9" s="890"/>
      <c r="NGV9" s="890"/>
      <c r="NGW9" s="890"/>
      <c r="NGX9" s="890"/>
      <c r="NGY9" s="890"/>
      <c r="NGZ9" s="890"/>
      <c r="NHA9" s="890"/>
      <c r="NHB9" s="890"/>
      <c r="NHC9" s="890"/>
      <c r="NHD9" s="890"/>
      <c r="NHE9" s="890"/>
      <c r="NHF9" s="890"/>
      <c r="NHG9" s="890"/>
      <c r="NHH9" s="890"/>
      <c r="NHI9" s="890"/>
      <c r="NHJ9" s="890"/>
      <c r="NHK9" s="890"/>
      <c r="NHL9" s="890"/>
      <c r="NHM9" s="890"/>
      <c r="NHN9" s="890"/>
      <c r="NHO9" s="890"/>
      <c r="NHP9" s="890"/>
      <c r="NHQ9" s="890"/>
      <c r="NHR9" s="890"/>
      <c r="NHS9" s="890"/>
      <c r="NHT9" s="890"/>
      <c r="NHU9" s="890"/>
      <c r="NHV9" s="890"/>
      <c r="NHW9" s="890"/>
      <c r="NHX9" s="890"/>
      <c r="NHY9" s="890"/>
      <c r="NHZ9" s="890"/>
      <c r="NIA9" s="890"/>
      <c r="NIB9" s="890"/>
      <c r="NIC9" s="890"/>
      <c r="NID9" s="890"/>
      <c r="NIE9" s="890"/>
      <c r="NIF9" s="890"/>
      <c r="NIG9" s="890"/>
      <c r="NIH9" s="890"/>
      <c r="NII9" s="890"/>
      <c r="NIJ9" s="890"/>
      <c r="NIK9" s="890"/>
      <c r="NIL9" s="890"/>
      <c r="NIM9" s="890"/>
      <c r="NIN9" s="890"/>
      <c r="NIO9" s="890"/>
      <c r="NIP9" s="890"/>
      <c r="NIQ9" s="890"/>
      <c r="NIR9" s="890"/>
      <c r="NIS9" s="890"/>
      <c r="NIT9" s="890"/>
      <c r="NIU9" s="890"/>
      <c r="NIV9" s="890"/>
      <c r="NIW9" s="890"/>
      <c r="NIX9" s="890"/>
      <c r="NIY9" s="890"/>
      <c r="NIZ9" s="890"/>
      <c r="NJA9" s="890"/>
      <c r="NJB9" s="890"/>
      <c r="NJC9" s="890"/>
      <c r="NJD9" s="890"/>
      <c r="NJE9" s="890"/>
      <c r="NJF9" s="890"/>
      <c r="NJG9" s="890"/>
      <c r="NJH9" s="890"/>
      <c r="NJI9" s="890"/>
      <c r="NJJ9" s="890"/>
      <c r="NJK9" s="890"/>
      <c r="NJL9" s="890"/>
      <c r="NJM9" s="890"/>
      <c r="NJN9" s="890"/>
      <c r="NJO9" s="890"/>
      <c r="NJP9" s="890"/>
      <c r="NJQ9" s="890"/>
      <c r="NJR9" s="890"/>
      <c r="NJS9" s="890"/>
      <c r="NJT9" s="890"/>
      <c r="NJU9" s="890"/>
      <c r="NJV9" s="890"/>
      <c r="NJW9" s="890"/>
      <c r="NJX9" s="890"/>
      <c r="NJY9" s="890"/>
      <c r="NJZ9" s="890"/>
      <c r="NKA9" s="890"/>
      <c r="NKB9" s="890"/>
      <c r="NKC9" s="890"/>
      <c r="NKD9" s="890"/>
      <c r="NKE9" s="890"/>
      <c r="NKF9" s="890"/>
      <c r="NKG9" s="890"/>
      <c r="NKH9" s="890"/>
      <c r="NKI9" s="890"/>
      <c r="NKJ9" s="890"/>
      <c r="NKK9" s="890"/>
      <c r="NKL9" s="890"/>
      <c r="NKM9" s="890"/>
      <c r="NKN9" s="890"/>
      <c r="NKO9" s="890"/>
      <c r="NKP9" s="890"/>
      <c r="NKQ9" s="890"/>
      <c r="NKR9" s="890"/>
      <c r="NKS9" s="890"/>
      <c r="NKT9" s="890"/>
      <c r="NKU9" s="890"/>
      <c r="NKV9" s="890"/>
      <c r="NKW9" s="890"/>
      <c r="NKX9" s="890"/>
      <c r="NKY9" s="890"/>
      <c r="NKZ9" s="890"/>
      <c r="NLA9" s="890"/>
      <c r="NLB9" s="890"/>
      <c r="NLC9" s="890"/>
      <c r="NLD9" s="890"/>
      <c r="NLE9" s="890"/>
      <c r="NLF9" s="890"/>
      <c r="NLG9" s="890"/>
      <c r="NLH9" s="890"/>
      <c r="NLI9" s="890"/>
      <c r="NLJ9" s="890"/>
      <c r="NLK9" s="890"/>
      <c r="NLL9" s="890"/>
      <c r="NLM9" s="890"/>
      <c r="NLN9" s="890"/>
      <c r="NLO9" s="890"/>
      <c r="NLP9" s="890"/>
      <c r="NLQ9" s="890"/>
      <c r="NLR9" s="890"/>
      <c r="NLS9" s="890"/>
      <c r="NLT9" s="890"/>
      <c r="NLU9" s="890"/>
      <c r="NLV9" s="890"/>
      <c r="NLW9" s="890"/>
      <c r="NLX9" s="890"/>
      <c r="NLY9" s="890"/>
      <c r="NLZ9" s="890"/>
      <c r="NMA9" s="890"/>
      <c r="NMB9" s="890"/>
      <c r="NMC9" s="890"/>
      <c r="NMD9" s="890"/>
      <c r="NME9" s="890"/>
      <c r="NMF9" s="890"/>
      <c r="NMG9" s="890"/>
      <c r="NMH9" s="890"/>
      <c r="NMI9" s="890"/>
      <c r="NMJ9" s="890"/>
      <c r="NMK9" s="890"/>
      <c r="NML9" s="890"/>
      <c r="NMM9" s="890"/>
      <c r="NMN9" s="890"/>
      <c r="NMO9" s="890"/>
      <c r="NMP9" s="890"/>
      <c r="NMQ9" s="890"/>
      <c r="NMR9" s="890"/>
      <c r="NMS9" s="890"/>
      <c r="NMT9" s="890"/>
      <c r="NMU9" s="890"/>
      <c r="NMV9" s="890"/>
      <c r="NMW9" s="890"/>
      <c r="NMX9" s="890"/>
      <c r="NMY9" s="890"/>
      <c r="NMZ9" s="890"/>
      <c r="NNA9" s="890"/>
      <c r="NNB9" s="890"/>
      <c r="NNC9" s="890"/>
      <c r="NND9" s="890"/>
      <c r="NNE9" s="890"/>
      <c r="NNF9" s="890"/>
      <c r="NNG9" s="890"/>
      <c r="NNH9" s="890"/>
      <c r="NNI9" s="890"/>
      <c r="NNJ9" s="890"/>
      <c r="NNK9" s="890"/>
      <c r="NNL9" s="890"/>
      <c r="NNM9" s="890"/>
      <c r="NNN9" s="890"/>
      <c r="NNO9" s="890"/>
      <c r="NNP9" s="890"/>
      <c r="NNQ9" s="890"/>
      <c r="NNR9" s="890"/>
      <c r="NNS9" s="890"/>
      <c r="NNT9" s="890"/>
      <c r="NNU9" s="890"/>
      <c r="NNV9" s="890"/>
      <c r="NNW9" s="890"/>
      <c r="NNX9" s="890"/>
      <c r="NNY9" s="890"/>
      <c r="NNZ9" s="890"/>
      <c r="NOA9" s="890"/>
      <c r="NOB9" s="890"/>
      <c r="NOC9" s="890"/>
      <c r="NOD9" s="890"/>
      <c r="NOE9" s="890"/>
      <c r="NOF9" s="890"/>
      <c r="NOG9" s="890"/>
      <c r="NOH9" s="890"/>
      <c r="NOI9" s="890"/>
      <c r="NOJ9" s="890"/>
      <c r="NOK9" s="890"/>
      <c r="NOL9" s="890"/>
      <c r="NOM9" s="890"/>
      <c r="NON9" s="890"/>
      <c r="NOO9" s="890"/>
      <c r="NOP9" s="890"/>
      <c r="NOQ9" s="890"/>
      <c r="NOR9" s="890"/>
      <c r="NOS9" s="890"/>
      <c r="NOT9" s="890"/>
      <c r="NOU9" s="890"/>
      <c r="NOV9" s="890"/>
      <c r="NOW9" s="890"/>
      <c r="NOX9" s="890"/>
      <c r="NOY9" s="890"/>
      <c r="NOZ9" s="890"/>
      <c r="NPA9" s="890"/>
      <c r="NPB9" s="890"/>
      <c r="NPC9" s="890"/>
      <c r="NPD9" s="890"/>
      <c r="NPE9" s="890"/>
      <c r="NPF9" s="890"/>
      <c r="NPG9" s="890"/>
      <c r="NPH9" s="890"/>
      <c r="NPI9" s="890"/>
      <c r="NPJ9" s="890"/>
      <c r="NPK9" s="890"/>
      <c r="NPL9" s="890"/>
      <c r="NPM9" s="890"/>
      <c r="NPN9" s="890"/>
      <c r="NPO9" s="890"/>
      <c r="NPP9" s="890"/>
      <c r="NPQ9" s="890"/>
      <c r="NPR9" s="890"/>
      <c r="NPS9" s="890"/>
      <c r="NPT9" s="890"/>
      <c r="NPU9" s="890"/>
      <c r="NPV9" s="890"/>
      <c r="NPW9" s="890"/>
      <c r="NPX9" s="890"/>
      <c r="NPY9" s="890"/>
      <c r="NPZ9" s="890"/>
      <c r="NQA9" s="890"/>
      <c r="NQB9" s="890"/>
      <c r="NQC9" s="890"/>
      <c r="NQD9" s="890"/>
      <c r="NQE9" s="890"/>
      <c r="NQF9" s="890"/>
      <c r="NQG9" s="890"/>
      <c r="NQH9" s="890"/>
      <c r="NQI9" s="890"/>
      <c r="NQJ9" s="890"/>
      <c r="NQK9" s="890"/>
      <c r="NQL9" s="890"/>
      <c r="NQM9" s="890"/>
      <c r="NQN9" s="890"/>
      <c r="NQO9" s="890"/>
      <c r="NQP9" s="890"/>
      <c r="NQQ9" s="890"/>
      <c r="NQR9" s="890"/>
      <c r="NQS9" s="890"/>
      <c r="NQT9" s="890"/>
      <c r="NQU9" s="890"/>
      <c r="NQV9" s="890"/>
      <c r="NQW9" s="890"/>
      <c r="NQX9" s="890"/>
      <c r="NQY9" s="890"/>
      <c r="NQZ9" s="890"/>
      <c r="NRA9" s="890"/>
      <c r="NRB9" s="890"/>
      <c r="NRC9" s="890"/>
      <c r="NRD9" s="890"/>
      <c r="NRE9" s="890"/>
      <c r="NRF9" s="890"/>
      <c r="NRG9" s="890"/>
      <c r="NRH9" s="890"/>
      <c r="NRI9" s="890"/>
      <c r="NRJ9" s="890"/>
      <c r="NRK9" s="890"/>
      <c r="NRL9" s="890"/>
      <c r="NRM9" s="890"/>
      <c r="NRN9" s="890"/>
      <c r="NRO9" s="890"/>
      <c r="NRP9" s="890"/>
      <c r="NRQ9" s="890"/>
      <c r="NRR9" s="890"/>
      <c r="NRS9" s="890"/>
      <c r="NRT9" s="890"/>
      <c r="NRU9" s="890"/>
      <c r="NRV9" s="890"/>
      <c r="NRW9" s="890"/>
      <c r="NRX9" s="890"/>
      <c r="NRY9" s="890"/>
      <c r="NRZ9" s="890"/>
      <c r="NSA9" s="890"/>
      <c r="NSB9" s="890"/>
      <c r="NSC9" s="890"/>
      <c r="NSD9" s="890"/>
      <c r="NSE9" s="890"/>
      <c r="NSF9" s="890"/>
      <c r="NSG9" s="890"/>
      <c r="NSH9" s="890"/>
      <c r="NSI9" s="890"/>
      <c r="NSJ9" s="890"/>
      <c r="NSK9" s="890"/>
      <c r="NSL9" s="890"/>
      <c r="NSM9" s="890"/>
      <c r="NSN9" s="890"/>
      <c r="NSO9" s="890"/>
      <c r="NSP9" s="890"/>
      <c r="NSQ9" s="890"/>
      <c r="NSR9" s="890"/>
      <c r="NSS9" s="890"/>
      <c r="NST9" s="890"/>
      <c r="NSU9" s="890"/>
      <c r="NSV9" s="890"/>
      <c r="NSW9" s="890"/>
      <c r="NSX9" s="890"/>
      <c r="NSY9" s="890"/>
      <c r="NSZ9" s="890"/>
      <c r="NTA9" s="890"/>
      <c r="NTB9" s="890"/>
      <c r="NTC9" s="890"/>
      <c r="NTD9" s="890"/>
      <c r="NTE9" s="890"/>
      <c r="NTF9" s="890"/>
      <c r="NTG9" s="890"/>
      <c r="NTH9" s="890"/>
      <c r="NTI9" s="890"/>
      <c r="NTJ9" s="890"/>
      <c r="NTK9" s="890"/>
      <c r="NTL9" s="890"/>
      <c r="NTM9" s="890"/>
      <c r="NTN9" s="890"/>
      <c r="NTO9" s="890"/>
      <c r="NTP9" s="890"/>
      <c r="NTQ9" s="890"/>
      <c r="NTR9" s="890"/>
      <c r="NTS9" s="890"/>
      <c r="NTT9" s="890"/>
      <c r="NTU9" s="890"/>
      <c r="NTV9" s="890"/>
      <c r="NTW9" s="890"/>
      <c r="NTX9" s="890"/>
      <c r="NTY9" s="890"/>
      <c r="NTZ9" s="890"/>
      <c r="NUA9" s="890"/>
      <c r="NUB9" s="890"/>
      <c r="NUC9" s="890"/>
      <c r="NUD9" s="890"/>
      <c r="NUE9" s="890"/>
      <c r="NUF9" s="890"/>
      <c r="NUG9" s="890"/>
      <c r="NUH9" s="890"/>
      <c r="NUI9" s="890"/>
      <c r="NUJ9" s="890"/>
      <c r="NUK9" s="890"/>
      <c r="NUL9" s="890"/>
      <c r="NUM9" s="890"/>
      <c r="NUN9" s="890"/>
      <c r="NUO9" s="890"/>
      <c r="NUP9" s="890"/>
      <c r="NUQ9" s="890"/>
      <c r="NUR9" s="890"/>
      <c r="NUS9" s="890"/>
      <c r="NUT9" s="890"/>
      <c r="NUU9" s="890"/>
      <c r="NUV9" s="890"/>
      <c r="NUW9" s="890"/>
      <c r="NUX9" s="890"/>
      <c r="NUY9" s="890"/>
      <c r="NUZ9" s="890"/>
      <c r="NVA9" s="890"/>
      <c r="NVB9" s="890"/>
      <c r="NVC9" s="890"/>
      <c r="NVD9" s="890"/>
      <c r="NVE9" s="890"/>
      <c r="NVF9" s="890"/>
      <c r="NVG9" s="890"/>
      <c r="NVH9" s="890"/>
      <c r="NVI9" s="890"/>
      <c r="NVJ9" s="890"/>
      <c r="NVK9" s="890"/>
      <c r="NVL9" s="890"/>
      <c r="NVM9" s="890"/>
      <c r="NVN9" s="890"/>
      <c r="NVO9" s="890"/>
      <c r="NVP9" s="890"/>
      <c r="NVQ9" s="890"/>
      <c r="NVR9" s="890"/>
      <c r="NVS9" s="890"/>
      <c r="NVT9" s="890"/>
      <c r="NVU9" s="890"/>
      <c r="NVV9" s="890"/>
      <c r="NVW9" s="890"/>
      <c r="NVX9" s="890"/>
      <c r="NVY9" s="890"/>
      <c r="NVZ9" s="890"/>
      <c r="NWA9" s="890"/>
      <c r="NWB9" s="890"/>
      <c r="NWC9" s="890"/>
      <c r="NWD9" s="890"/>
      <c r="NWE9" s="890"/>
      <c r="NWF9" s="890"/>
      <c r="NWG9" s="890"/>
      <c r="NWH9" s="890"/>
      <c r="NWI9" s="890"/>
      <c r="NWJ9" s="890"/>
      <c r="NWK9" s="890"/>
      <c r="NWL9" s="890"/>
      <c r="NWM9" s="890"/>
      <c r="NWN9" s="890"/>
      <c r="NWO9" s="890"/>
      <c r="NWP9" s="890"/>
      <c r="NWQ9" s="890"/>
      <c r="NWR9" s="890"/>
      <c r="NWS9" s="890"/>
      <c r="NWT9" s="890"/>
      <c r="NWU9" s="890"/>
      <c r="NWV9" s="890"/>
      <c r="NWW9" s="890"/>
      <c r="NWX9" s="890"/>
      <c r="NWY9" s="890"/>
      <c r="NWZ9" s="890"/>
      <c r="NXA9" s="890"/>
      <c r="NXB9" s="890"/>
      <c r="NXC9" s="890"/>
      <c r="NXD9" s="890"/>
      <c r="NXE9" s="890"/>
      <c r="NXF9" s="890"/>
      <c r="NXG9" s="890"/>
      <c r="NXH9" s="890"/>
      <c r="NXI9" s="890"/>
      <c r="NXJ9" s="890"/>
      <c r="NXK9" s="890"/>
      <c r="NXL9" s="890"/>
      <c r="NXM9" s="890"/>
      <c r="NXN9" s="890"/>
      <c r="NXO9" s="890"/>
      <c r="NXP9" s="890"/>
      <c r="NXQ9" s="890"/>
      <c r="NXR9" s="890"/>
      <c r="NXS9" s="890"/>
      <c r="NXT9" s="890"/>
      <c r="NXU9" s="890"/>
      <c r="NXV9" s="890"/>
      <c r="NXW9" s="890"/>
      <c r="NXX9" s="890"/>
      <c r="NXY9" s="890"/>
      <c r="NXZ9" s="890"/>
      <c r="NYA9" s="890"/>
      <c r="NYB9" s="890"/>
      <c r="NYC9" s="890"/>
      <c r="NYD9" s="890"/>
      <c r="NYE9" s="890"/>
      <c r="NYF9" s="890"/>
      <c r="NYG9" s="890"/>
      <c r="NYH9" s="890"/>
      <c r="NYI9" s="890"/>
      <c r="NYJ9" s="890"/>
      <c r="NYK9" s="890"/>
      <c r="NYL9" s="890"/>
      <c r="NYM9" s="890"/>
      <c r="NYN9" s="890"/>
      <c r="NYO9" s="890"/>
      <c r="NYP9" s="890"/>
      <c r="NYQ9" s="890"/>
      <c r="NYR9" s="890"/>
      <c r="NYS9" s="890"/>
      <c r="NYT9" s="890"/>
      <c r="NYU9" s="890"/>
      <c r="NYV9" s="890"/>
      <c r="NYW9" s="890"/>
      <c r="NYX9" s="890"/>
      <c r="NYY9" s="890"/>
      <c r="NYZ9" s="890"/>
      <c r="NZA9" s="890"/>
      <c r="NZB9" s="890"/>
      <c r="NZC9" s="890"/>
      <c r="NZD9" s="890"/>
      <c r="NZE9" s="890"/>
      <c r="NZF9" s="890"/>
      <c r="NZG9" s="890"/>
      <c r="NZH9" s="890"/>
      <c r="NZI9" s="890"/>
      <c r="NZJ9" s="890"/>
      <c r="NZK9" s="890"/>
      <c r="NZL9" s="890"/>
      <c r="NZM9" s="890"/>
      <c r="NZN9" s="890"/>
      <c r="NZO9" s="890"/>
      <c r="NZP9" s="890"/>
      <c r="NZQ9" s="890"/>
      <c r="NZR9" s="890"/>
      <c r="NZS9" s="890"/>
      <c r="NZT9" s="890"/>
      <c r="NZU9" s="890"/>
      <c r="NZV9" s="890"/>
      <c r="NZW9" s="890"/>
      <c r="NZX9" s="890"/>
      <c r="NZY9" s="890"/>
      <c r="NZZ9" s="890"/>
      <c r="OAA9" s="890"/>
      <c r="OAB9" s="890"/>
      <c r="OAC9" s="890"/>
      <c r="OAD9" s="890"/>
      <c r="OAE9" s="890"/>
      <c r="OAF9" s="890"/>
      <c r="OAG9" s="890"/>
      <c r="OAH9" s="890"/>
      <c r="OAI9" s="890"/>
      <c r="OAJ9" s="890"/>
      <c r="OAK9" s="890"/>
      <c r="OAL9" s="890"/>
      <c r="OAM9" s="890"/>
      <c r="OAN9" s="890"/>
      <c r="OAO9" s="890"/>
      <c r="OAP9" s="890"/>
      <c r="OAQ9" s="890"/>
      <c r="OAR9" s="890"/>
      <c r="OAS9" s="890"/>
      <c r="OAT9" s="890"/>
      <c r="OAU9" s="890"/>
      <c r="OAV9" s="890"/>
      <c r="OAW9" s="890"/>
      <c r="OAX9" s="890"/>
      <c r="OAY9" s="890"/>
      <c r="OAZ9" s="890"/>
      <c r="OBA9" s="890"/>
      <c r="OBB9" s="890"/>
      <c r="OBC9" s="890"/>
      <c r="OBD9" s="890"/>
      <c r="OBE9" s="890"/>
      <c r="OBF9" s="890"/>
      <c r="OBG9" s="890"/>
      <c r="OBH9" s="890"/>
      <c r="OBI9" s="890"/>
      <c r="OBJ9" s="890"/>
      <c r="OBK9" s="890"/>
      <c r="OBL9" s="890"/>
      <c r="OBM9" s="890"/>
      <c r="OBN9" s="890"/>
      <c r="OBO9" s="890"/>
      <c r="OBP9" s="890"/>
      <c r="OBQ9" s="890"/>
      <c r="OBR9" s="890"/>
      <c r="OBS9" s="890"/>
      <c r="OBT9" s="890"/>
      <c r="OBU9" s="890"/>
      <c r="OBV9" s="890"/>
      <c r="OBW9" s="890"/>
      <c r="OBX9" s="890"/>
      <c r="OBY9" s="890"/>
      <c r="OBZ9" s="890"/>
      <c r="OCA9" s="890"/>
      <c r="OCB9" s="890"/>
      <c r="OCC9" s="890"/>
      <c r="OCD9" s="890"/>
      <c r="OCE9" s="890"/>
      <c r="OCF9" s="890"/>
      <c r="OCG9" s="890"/>
      <c r="OCH9" s="890"/>
      <c r="OCI9" s="890"/>
      <c r="OCJ9" s="890"/>
      <c r="OCK9" s="890"/>
      <c r="OCL9" s="890"/>
      <c r="OCM9" s="890"/>
      <c r="OCN9" s="890"/>
      <c r="OCO9" s="890"/>
      <c r="OCP9" s="890"/>
      <c r="OCQ9" s="890"/>
      <c r="OCR9" s="890"/>
      <c r="OCS9" s="890"/>
      <c r="OCT9" s="890"/>
      <c r="OCU9" s="890"/>
      <c r="OCV9" s="890"/>
      <c r="OCW9" s="890"/>
      <c r="OCX9" s="890"/>
      <c r="OCY9" s="890"/>
      <c r="OCZ9" s="890"/>
      <c r="ODA9" s="890"/>
      <c r="ODB9" s="890"/>
      <c r="ODC9" s="890"/>
      <c r="ODD9" s="890"/>
      <c r="ODE9" s="890"/>
      <c r="ODF9" s="890"/>
      <c r="ODG9" s="890"/>
      <c r="ODH9" s="890"/>
      <c r="ODI9" s="890"/>
      <c r="ODJ9" s="890"/>
      <c r="ODK9" s="890"/>
      <c r="ODL9" s="890"/>
      <c r="ODM9" s="890"/>
      <c r="ODN9" s="890"/>
      <c r="ODO9" s="890"/>
      <c r="ODP9" s="890"/>
      <c r="ODQ9" s="890"/>
      <c r="ODR9" s="890"/>
      <c r="ODS9" s="890"/>
      <c r="ODT9" s="890"/>
      <c r="ODU9" s="890"/>
      <c r="ODV9" s="890"/>
      <c r="ODW9" s="890"/>
      <c r="ODX9" s="890"/>
      <c r="ODY9" s="890"/>
      <c r="ODZ9" s="890"/>
      <c r="OEA9" s="890"/>
      <c r="OEB9" s="890"/>
      <c r="OEC9" s="890"/>
      <c r="OED9" s="890"/>
      <c r="OEE9" s="890"/>
      <c r="OEF9" s="890"/>
      <c r="OEG9" s="890"/>
      <c r="OEH9" s="890"/>
      <c r="OEI9" s="890"/>
      <c r="OEJ9" s="890"/>
      <c r="OEK9" s="890"/>
      <c r="OEL9" s="890"/>
      <c r="OEM9" s="890"/>
      <c r="OEN9" s="890"/>
      <c r="OEO9" s="890"/>
      <c r="OEP9" s="890"/>
      <c r="OEQ9" s="890"/>
      <c r="OER9" s="890"/>
      <c r="OES9" s="890"/>
      <c r="OET9" s="890"/>
      <c r="OEU9" s="890"/>
      <c r="OEV9" s="890"/>
      <c r="OEW9" s="890"/>
      <c r="OEX9" s="890"/>
      <c r="OEY9" s="890"/>
      <c r="OEZ9" s="890"/>
      <c r="OFA9" s="890"/>
      <c r="OFB9" s="890"/>
      <c r="OFC9" s="890"/>
      <c r="OFD9" s="890"/>
      <c r="OFE9" s="890"/>
      <c r="OFF9" s="890"/>
      <c r="OFG9" s="890"/>
      <c r="OFH9" s="890"/>
      <c r="OFI9" s="890"/>
      <c r="OFJ9" s="890"/>
      <c r="OFK9" s="890"/>
      <c r="OFL9" s="890"/>
      <c r="OFM9" s="890"/>
      <c r="OFN9" s="890"/>
      <c r="OFO9" s="890"/>
      <c r="OFP9" s="890"/>
      <c r="OFQ9" s="890"/>
      <c r="OFR9" s="890"/>
      <c r="OFS9" s="890"/>
      <c r="OFT9" s="890"/>
      <c r="OFU9" s="890"/>
      <c r="OFV9" s="890"/>
      <c r="OFW9" s="890"/>
      <c r="OFX9" s="890"/>
      <c r="OFY9" s="890"/>
      <c r="OFZ9" s="890"/>
      <c r="OGA9" s="890"/>
      <c r="OGB9" s="890"/>
      <c r="OGC9" s="890"/>
      <c r="OGD9" s="890"/>
      <c r="OGE9" s="890"/>
      <c r="OGF9" s="890"/>
      <c r="OGG9" s="890"/>
      <c r="OGH9" s="890"/>
      <c r="OGI9" s="890"/>
      <c r="OGJ9" s="890"/>
      <c r="OGK9" s="890"/>
      <c r="OGL9" s="890"/>
      <c r="OGM9" s="890"/>
      <c r="OGN9" s="890"/>
      <c r="OGO9" s="890"/>
      <c r="OGP9" s="890"/>
      <c r="OGQ9" s="890"/>
      <c r="OGR9" s="890"/>
      <c r="OGS9" s="890"/>
      <c r="OGT9" s="890"/>
      <c r="OGU9" s="890"/>
      <c r="OGV9" s="890"/>
      <c r="OGW9" s="890"/>
      <c r="OGX9" s="890"/>
      <c r="OGY9" s="890"/>
      <c r="OGZ9" s="890"/>
      <c r="OHA9" s="890"/>
      <c r="OHB9" s="890"/>
      <c r="OHC9" s="890"/>
      <c r="OHD9" s="890"/>
      <c r="OHE9" s="890"/>
      <c r="OHF9" s="890"/>
      <c r="OHG9" s="890"/>
      <c r="OHH9" s="890"/>
      <c r="OHI9" s="890"/>
      <c r="OHJ9" s="890"/>
      <c r="OHK9" s="890"/>
      <c r="OHL9" s="890"/>
      <c r="OHM9" s="890"/>
      <c r="OHN9" s="890"/>
      <c r="OHO9" s="890"/>
      <c r="OHP9" s="890"/>
      <c r="OHQ9" s="890"/>
      <c r="OHR9" s="890"/>
      <c r="OHS9" s="890"/>
      <c r="OHT9" s="890"/>
      <c r="OHU9" s="890"/>
      <c r="OHV9" s="890"/>
      <c r="OHW9" s="890"/>
      <c r="OHX9" s="890"/>
      <c r="OHY9" s="890"/>
      <c r="OHZ9" s="890"/>
      <c r="OIA9" s="890"/>
      <c r="OIB9" s="890"/>
      <c r="OIC9" s="890"/>
      <c r="OID9" s="890"/>
      <c r="OIE9" s="890"/>
      <c r="OIF9" s="890"/>
      <c r="OIG9" s="890"/>
      <c r="OIH9" s="890"/>
      <c r="OII9" s="890"/>
      <c r="OIJ9" s="890"/>
      <c r="OIK9" s="890"/>
      <c r="OIL9" s="890"/>
      <c r="OIM9" s="890"/>
      <c r="OIN9" s="890"/>
      <c r="OIO9" s="890"/>
      <c r="OIP9" s="890"/>
      <c r="OIQ9" s="890"/>
      <c r="OIR9" s="890"/>
      <c r="OIS9" s="890"/>
      <c r="OIT9" s="890"/>
      <c r="OIU9" s="890"/>
      <c r="OIV9" s="890"/>
      <c r="OIW9" s="890"/>
      <c r="OIX9" s="890"/>
      <c r="OIY9" s="890"/>
      <c r="OIZ9" s="890"/>
      <c r="OJA9" s="890"/>
      <c r="OJB9" s="890"/>
      <c r="OJC9" s="890"/>
      <c r="OJD9" s="890"/>
      <c r="OJE9" s="890"/>
      <c r="OJF9" s="890"/>
      <c r="OJG9" s="890"/>
      <c r="OJH9" s="890"/>
      <c r="OJI9" s="890"/>
      <c r="OJJ9" s="890"/>
      <c r="OJK9" s="890"/>
      <c r="OJL9" s="890"/>
      <c r="OJM9" s="890"/>
      <c r="OJN9" s="890"/>
      <c r="OJO9" s="890"/>
      <c r="OJP9" s="890"/>
      <c r="OJQ9" s="890"/>
      <c r="OJR9" s="890"/>
      <c r="OJS9" s="890"/>
      <c r="OJT9" s="890"/>
      <c r="OJU9" s="890"/>
      <c r="OJV9" s="890"/>
      <c r="OJW9" s="890"/>
      <c r="OJX9" s="890"/>
      <c r="OJY9" s="890"/>
      <c r="OJZ9" s="890"/>
      <c r="OKA9" s="890"/>
      <c r="OKB9" s="890"/>
      <c r="OKC9" s="890"/>
      <c r="OKD9" s="890"/>
      <c r="OKE9" s="890"/>
      <c r="OKF9" s="890"/>
      <c r="OKG9" s="890"/>
      <c r="OKH9" s="890"/>
      <c r="OKI9" s="890"/>
      <c r="OKJ9" s="890"/>
      <c r="OKK9" s="890"/>
      <c r="OKL9" s="890"/>
      <c r="OKM9" s="890"/>
      <c r="OKN9" s="890"/>
      <c r="OKO9" s="890"/>
      <c r="OKP9" s="890"/>
      <c r="OKQ9" s="890"/>
      <c r="OKR9" s="890"/>
      <c r="OKS9" s="890"/>
      <c r="OKT9" s="890"/>
      <c r="OKU9" s="890"/>
      <c r="OKV9" s="890"/>
      <c r="OKW9" s="890"/>
      <c r="OKX9" s="890"/>
      <c r="OKY9" s="890"/>
      <c r="OKZ9" s="890"/>
      <c r="OLA9" s="890"/>
      <c r="OLB9" s="890"/>
      <c r="OLC9" s="890"/>
      <c r="OLD9" s="890"/>
      <c r="OLE9" s="890"/>
      <c r="OLF9" s="890"/>
      <c r="OLG9" s="890"/>
      <c r="OLH9" s="890"/>
      <c r="OLI9" s="890"/>
      <c r="OLJ9" s="890"/>
      <c r="OLK9" s="890"/>
      <c r="OLL9" s="890"/>
      <c r="OLM9" s="890"/>
      <c r="OLN9" s="890"/>
      <c r="OLO9" s="890"/>
      <c r="OLP9" s="890"/>
      <c r="OLQ9" s="890"/>
      <c r="OLR9" s="890"/>
      <c r="OLS9" s="890"/>
      <c r="OLT9" s="890"/>
      <c r="OLU9" s="890"/>
      <c r="OLV9" s="890"/>
      <c r="OLW9" s="890"/>
      <c r="OLX9" s="890"/>
      <c r="OLY9" s="890"/>
      <c r="OLZ9" s="890"/>
      <c r="OMA9" s="890"/>
      <c r="OMB9" s="890"/>
      <c r="OMC9" s="890"/>
      <c r="OMD9" s="890"/>
      <c r="OME9" s="890"/>
      <c r="OMF9" s="890"/>
      <c r="OMG9" s="890"/>
      <c r="OMH9" s="890"/>
      <c r="OMI9" s="890"/>
      <c r="OMJ9" s="890"/>
      <c r="OMK9" s="890"/>
      <c r="OML9" s="890"/>
      <c r="OMM9" s="890"/>
      <c r="OMN9" s="890"/>
      <c r="OMO9" s="890"/>
      <c r="OMP9" s="890"/>
      <c r="OMQ9" s="890"/>
      <c r="OMR9" s="890"/>
      <c r="OMS9" s="890"/>
      <c r="OMT9" s="890"/>
      <c r="OMU9" s="890"/>
      <c r="OMV9" s="890"/>
      <c r="OMW9" s="890"/>
      <c r="OMX9" s="890"/>
      <c r="OMY9" s="890"/>
      <c r="OMZ9" s="890"/>
      <c r="ONA9" s="890"/>
      <c r="ONB9" s="890"/>
      <c r="ONC9" s="890"/>
      <c r="OND9" s="890"/>
      <c r="ONE9" s="890"/>
      <c r="ONF9" s="890"/>
      <c r="ONG9" s="890"/>
      <c r="ONH9" s="890"/>
      <c r="ONI9" s="890"/>
      <c r="ONJ9" s="890"/>
      <c r="ONK9" s="890"/>
      <c r="ONL9" s="890"/>
      <c r="ONM9" s="890"/>
      <c r="ONN9" s="890"/>
      <c r="ONO9" s="890"/>
      <c r="ONP9" s="890"/>
      <c r="ONQ9" s="890"/>
      <c r="ONR9" s="890"/>
      <c r="ONS9" s="890"/>
      <c r="ONT9" s="890"/>
      <c r="ONU9" s="890"/>
      <c r="ONV9" s="890"/>
      <c r="ONW9" s="890"/>
      <c r="ONX9" s="890"/>
      <c r="ONY9" s="890"/>
      <c r="ONZ9" s="890"/>
      <c r="OOA9" s="890"/>
      <c r="OOB9" s="890"/>
      <c r="OOC9" s="890"/>
      <c r="OOD9" s="890"/>
      <c r="OOE9" s="890"/>
      <c r="OOF9" s="890"/>
      <c r="OOG9" s="890"/>
      <c r="OOH9" s="890"/>
      <c r="OOI9" s="890"/>
      <c r="OOJ9" s="890"/>
      <c r="OOK9" s="890"/>
      <c r="OOL9" s="890"/>
      <c r="OOM9" s="890"/>
      <c r="OON9" s="890"/>
      <c r="OOO9" s="890"/>
      <c r="OOP9" s="890"/>
      <c r="OOQ9" s="890"/>
      <c r="OOR9" s="890"/>
      <c r="OOS9" s="890"/>
      <c r="OOT9" s="890"/>
      <c r="OOU9" s="890"/>
      <c r="OOV9" s="890"/>
      <c r="OOW9" s="890"/>
      <c r="OOX9" s="890"/>
      <c r="OOY9" s="890"/>
      <c r="OOZ9" s="890"/>
      <c r="OPA9" s="890"/>
      <c r="OPB9" s="890"/>
      <c r="OPC9" s="890"/>
      <c r="OPD9" s="890"/>
      <c r="OPE9" s="890"/>
      <c r="OPF9" s="890"/>
      <c r="OPG9" s="890"/>
      <c r="OPH9" s="890"/>
      <c r="OPI9" s="890"/>
      <c r="OPJ9" s="890"/>
      <c r="OPK9" s="890"/>
      <c r="OPL9" s="890"/>
      <c r="OPM9" s="890"/>
      <c r="OPN9" s="890"/>
      <c r="OPO9" s="890"/>
      <c r="OPP9" s="890"/>
      <c r="OPQ9" s="890"/>
      <c r="OPR9" s="890"/>
      <c r="OPS9" s="890"/>
      <c r="OPT9" s="890"/>
      <c r="OPU9" s="890"/>
      <c r="OPV9" s="890"/>
      <c r="OPW9" s="890"/>
      <c r="OPX9" s="890"/>
      <c r="OPY9" s="890"/>
      <c r="OPZ9" s="890"/>
      <c r="OQA9" s="890"/>
      <c r="OQB9" s="890"/>
      <c r="OQC9" s="890"/>
      <c r="OQD9" s="890"/>
      <c r="OQE9" s="890"/>
      <c r="OQF9" s="890"/>
      <c r="OQG9" s="890"/>
      <c r="OQH9" s="890"/>
      <c r="OQI9" s="890"/>
      <c r="OQJ9" s="890"/>
      <c r="OQK9" s="890"/>
      <c r="OQL9" s="890"/>
      <c r="OQM9" s="890"/>
      <c r="OQN9" s="890"/>
      <c r="OQO9" s="890"/>
      <c r="OQP9" s="890"/>
      <c r="OQQ9" s="890"/>
      <c r="OQR9" s="890"/>
      <c r="OQS9" s="890"/>
      <c r="OQT9" s="890"/>
      <c r="OQU9" s="890"/>
      <c r="OQV9" s="890"/>
      <c r="OQW9" s="890"/>
      <c r="OQX9" s="890"/>
      <c r="OQY9" s="890"/>
      <c r="OQZ9" s="890"/>
      <c r="ORA9" s="890"/>
      <c r="ORB9" s="890"/>
      <c r="ORC9" s="890"/>
      <c r="ORD9" s="890"/>
      <c r="ORE9" s="890"/>
      <c r="ORF9" s="890"/>
      <c r="ORG9" s="890"/>
      <c r="ORH9" s="890"/>
      <c r="ORI9" s="890"/>
      <c r="ORJ9" s="890"/>
      <c r="ORK9" s="890"/>
      <c r="ORL9" s="890"/>
      <c r="ORM9" s="890"/>
      <c r="ORN9" s="890"/>
      <c r="ORO9" s="890"/>
      <c r="ORP9" s="890"/>
      <c r="ORQ9" s="890"/>
      <c r="ORR9" s="890"/>
      <c r="ORS9" s="890"/>
      <c r="ORT9" s="890"/>
      <c r="ORU9" s="890"/>
      <c r="ORV9" s="890"/>
      <c r="ORW9" s="890"/>
      <c r="ORX9" s="890"/>
      <c r="ORY9" s="890"/>
      <c r="ORZ9" s="890"/>
      <c r="OSA9" s="890"/>
      <c r="OSB9" s="890"/>
      <c r="OSC9" s="890"/>
      <c r="OSD9" s="890"/>
      <c r="OSE9" s="890"/>
      <c r="OSF9" s="890"/>
      <c r="OSG9" s="890"/>
      <c r="OSH9" s="890"/>
      <c r="OSI9" s="890"/>
      <c r="OSJ9" s="890"/>
      <c r="OSK9" s="890"/>
      <c r="OSL9" s="890"/>
      <c r="OSM9" s="890"/>
      <c r="OSN9" s="890"/>
      <c r="OSO9" s="890"/>
      <c r="OSP9" s="890"/>
      <c r="OSQ9" s="890"/>
      <c r="OSR9" s="890"/>
      <c r="OSS9" s="890"/>
      <c r="OST9" s="890"/>
      <c r="OSU9" s="890"/>
      <c r="OSV9" s="890"/>
      <c r="OSW9" s="890"/>
      <c r="OSX9" s="890"/>
      <c r="OSY9" s="890"/>
      <c r="OSZ9" s="890"/>
      <c r="OTA9" s="890"/>
      <c r="OTB9" s="890"/>
      <c r="OTC9" s="890"/>
      <c r="OTD9" s="890"/>
      <c r="OTE9" s="890"/>
      <c r="OTF9" s="890"/>
      <c r="OTG9" s="890"/>
      <c r="OTH9" s="890"/>
      <c r="OTI9" s="890"/>
      <c r="OTJ9" s="890"/>
      <c r="OTK9" s="890"/>
      <c r="OTL9" s="890"/>
      <c r="OTM9" s="890"/>
      <c r="OTN9" s="890"/>
      <c r="OTO9" s="890"/>
      <c r="OTP9" s="890"/>
      <c r="OTQ9" s="890"/>
      <c r="OTR9" s="890"/>
      <c r="OTS9" s="890"/>
      <c r="OTT9" s="890"/>
      <c r="OTU9" s="890"/>
      <c r="OTV9" s="890"/>
      <c r="OTW9" s="890"/>
      <c r="OTX9" s="890"/>
      <c r="OTY9" s="890"/>
      <c r="OTZ9" s="890"/>
      <c r="OUA9" s="890"/>
      <c r="OUB9" s="890"/>
      <c r="OUC9" s="890"/>
      <c r="OUD9" s="890"/>
      <c r="OUE9" s="890"/>
      <c r="OUF9" s="890"/>
      <c r="OUG9" s="890"/>
      <c r="OUH9" s="890"/>
      <c r="OUI9" s="890"/>
      <c r="OUJ9" s="890"/>
      <c r="OUK9" s="890"/>
      <c r="OUL9" s="890"/>
      <c r="OUM9" s="890"/>
      <c r="OUN9" s="890"/>
      <c r="OUO9" s="890"/>
      <c r="OUP9" s="890"/>
      <c r="OUQ9" s="890"/>
      <c r="OUR9" s="890"/>
      <c r="OUS9" s="890"/>
      <c r="OUT9" s="890"/>
      <c r="OUU9" s="890"/>
      <c r="OUV9" s="890"/>
      <c r="OUW9" s="890"/>
      <c r="OUX9" s="890"/>
      <c r="OUY9" s="890"/>
      <c r="OUZ9" s="890"/>
      <c r="OVA9" s="890"/>
      <c r="OVB9" s="890"/>
      <c r="OVC9" s="890"/>
      <c r="OVD9" s="890"/>
      <c r="OVE9" s="890"/>
      <c r="OVF9" s="890"/>
      <c r="OVG9" s="890"/>
      <c r="OVH9" s="890"/>
      <c r="OVI9" s="890"/>
      <c r="OVJ9" s="890"/>
      <c r="OVK9" s="890"/>
      <c r="OVL9" s="890"/>
      <c r="OVM9" s="890"/>
      <c r="OVN9" s="890"/>
      <c r="OVO9" s="890"/>
      <c r="OVP9" s="890"/>
      <c r="OVQ9" s="890"/>
      <c r="OVR9" s="890"/>
      <c r="OVS9" s="890"/>
      <c r="OVT9" s="890"/>
      <c r="OVU9" s="890"/>
      <c r="OVV9" s="890"/>
      <c r="OVW9" s="890"/>
      <c r="OVX9" s="890"/>
      <c r="OVY9" s="890"/>
      <c r="OVZ9" s="890"/>
      <c r="OWA9" s="890"/>
      <c r="OWB9" s="890"/>
      <c r="OWC9" s="890"/>
      <c r="OWD9" s="890"/>
      <c r="OWE9" s="890"/>
      <c r="OWF9" s="890"/>
      <c r="OWG9" s="890"/>
      <c r="OWH9" s="890"/>
      <c r="OWI9" s="890"/>
      <c r="OWJ9" s="890"/>
      <c r="OWK9" s="890"/>
      <c r="OWL9" s="890"/>
      <c r="OWM9" s="890"/>
      <c r="OWN9" s="890"/>
      <c r="OWO9" s="890"/>
      <c r="OWP9" s="890"/>
      <c r="OWQ9" s="890"/>
      <c r="OWR9" s="890"/>
      <c r="OWS9" s="890"/>
      <c r="OWT9" s="890"/>
      <c r="OWU9" s="890"/>
      <c r="OWV9" s="890"/>
      <c r="OWW9" s="890"/>
      <c r="OWX9" s="890"/>
      <c r="OWY9" s="890"/>
      <c r="OWZ9" s="890"/>
      <c r="OXA9" s="890"/>
      <c r="OXB9" s="890"/>
      <c r="OXC9" s="890"/>
      <c r="OXD9" s="890"/>
      <c r="OXE9" s="890"/>
      <c r="OXF9" s="890"/>
      <c r="OXG9" s="890"/>
      <c r="OXH9" s="890"/>
      <c r="OXI9" s="890"/>
      <c r="OXJ9" s="890"/>
      <c r="OXK9" s="890"/>
      <c r="OXL9" s="890"/>
      <c r="OXM9" s="890"/>
      <c r="OXN9" s="890"/>
      <c r="OXO9" s="890"/>
      <c r="OXP9" s="890"/>
      <c r="OXQ9" s="890"/>
      <c r="OXR9" s="890"/>
      <c r="OXS9" s="890"/>
      <c r="OXT9" s="890"/>
      <c r="OXU9" s="890"/>
      <c r="OXV9" s="890"/>
      <c r="OXW9" s="890"/>
      <c r="OXX9" s="890"/>
      <c r="OXY9" s="890"/>
      <c r="OXZ9" s="890"/>
      <c r="OYA9" s="890"/>
      <c r="OYB9" s="890"/>
      <c r="OYC9" s="890"/>
      <c r="OYD9" s="890"/>
      <c r="OYE9" s="890"/>
      <c r="OYF9" s="890"/>
      <c r="OYG9" s="890"/>
      <c r="OYH9" s="890"/>
      <c r="OYI9" s="890"/>
      <c r="OYJ9" s="890"/>
      <c r="OYK9" s="890"/>
      <c r="OYL9" s="890"/>
      <c r="OYM9" s="890"/>
      <c r="OYN9" s="890"/>
      <c r="OYO9" s="890"/>
      <c r="OYP9" s="890"/>
      <c r="OYQ9" s="890"/>
      <c r="OYR9" s="890"/>
      <c r="OYS9" s="890"/>
      <c r="OYT9" s="890"/>
      <c r="OYU9" s="890"/>
      <c r="OYV9" s="890"/>
      <c r="OYW9" s="890"/>
      <c r="OYX9" s="890"/>
      <c r="OYY9" s="890"/>
      <c r="OYZ9" s="890"/>
      <c r="OZA9" s="890"/>
      <c r="OZB9" s="890"/>
      <c r="OZC9" s="890"/>
      <c r="OZD9" s="890"/>
      <c r="OZE9" s="890"/>
      <c r="OZF9" s="890"/>
      <c r="OZG9" s="890"/>
      <c r="OZH9" s="890"/>
      <c r="OZI9" s="890"/>
      <c r="OZJ9" s="890"/>
      <c r="OZK9" s="890"/>
      <c r="OZL9" s="890"/>
      <c r="OZM9" s="890"/>
      <c r="OZN9" s="890"/>
      <c r="OZO9" s="890"/>
      <c r="OZP9" s="890"/>
      <c r="OZQ9" s="890"/>
      <c r="OZR9" s="890"/>
      <c r="OZS9" s="890"/>
      <c r="OZT9" s="890"/>
      <c r="OZU9" s="890"/>
      <c r="OZV9" s="890"/>
      <c r="OZW9" s="890"/>
      <c r="OZX9" s="890"/>
      <c r="OZY9" s="890"/>
      <c r="OZZ9" s="890"/>
      <c r="PAA9" s="890"/>
      <c r="PAB9" s="890"/>
      <c r="PAC9" s="890"/>
      <c r="PAD9" s="890"/>
      <c r="PAE9" s="890"/>
      <c r="PAF9" s="890"/>
      <c r="PAG9" s="890"/>
      <c r="PAH9" s="890"/>
      <c r="PAI9" s="890"/>
      <c r="PAJ9" s="890"/>
      <c r="PAK9" s="890"/>
      <c r="PAL9" s="890"/>
      <c r="PAM9" s="890"/>
      <c r="PAN9" s="890"/>
      <c r="PAO9" s="890"/>
      <c r="PAP9" s="890"/>
      <c r="PAQ9" s="890"/>
      <c r="PAR9" s="890"/>
      <c r="PAS9" s="890"/>
      <c r="PAT9" s="890"/>
      <c r="PAU9" s="890"/>
      <c r="PAV9" s="890"/>
      <c r="PAW9" s="890"/>
      <c r="PAX9" s="890"/>
      <c r="PAY9" s="890"/>
      <c r="PAZ9" s="890"/>
      <c r="PBA9" s="890"/>
      <c r="PBB9" s="890"/>
      <c r="PBC9" s="890"/>
      <c r="PBD9" s="890"/>
      <c r="PBE9" s="890"/>
      <c r="PBF9" s="890"/>
      <c r="PBG9" s="890"/>
      <c r="PBH9" s="890"/>
      <c r="PBI9" s="890"/>
      <c r="PBJ9" s="890"/>
      <c r="PBK9" s="890"/>
      <c r="PBL9" s="890"/>
      <c r="PBM9" s="890"/>
      <c r="PBN9" s="890"/>
      <c r="PBO9" s="890"/>
      <c r="PBP9" s="890"/>
      <c r="PBQ9" s="890"/>
      <c r="PBR9" s="890"/>
      <c r="PBS9" s="890"/>
      <c r="PBT9" s="890"/>
      <c r="PBU9" s="890"/>
      <c r="PBV9" s="890"/>
      <c r="PBW9" s="890"/>
      <c r="PBX9" s="890"/>
      <c r="PBY9" s="890"/>
      <c r="PBZ9" s="890"/>
      <c r="PCA9" s="890"/>
      <c r="PCB9" s="890"/>
      <c r="PCC9" s="890"/>
      <c r="PCD9" s="890"/>
      <c r="PCE9" s="890"/>
      <c r="PCF9" s="890"/>
      <c r="PCG9" s="890"/>
      <c r="PCH9" s="890"/>
      <c r="PCI9" s="890"/>
      <c r="PCJ9" s="890"/>
      <c r="PCK9" s="890"/>
      <c r="PCL9" s="890"/>
      <c r="PCM9" s="890"/>
      <c r="PCN9" s="890"/>
      <c r="PCO9" s="890"/>
      <c r="PCP9" s="890"/>
      <c r="PCQ9" s="890"/>
      <c r="PCR9" s="890"/>
      <c r="PCS9" s="890"/>
      <c r="PCT9" s="890"/>
      <c r="PCU9" s="890"/>
      <c r="PCV9" s="890"/>
      <c r="PCW9" s="890"/>
      <c r="PCX9" s="890"/>
      <c r="PCY9" s="890"/>
      <c r="PCZ9" s="890"/>
      <c r="PDA9" s="890"/>
      <c r="PDB9" s="890"/>
      <c r="PDC9" s="890"/>
      <c r="PDD9" s="890"/>
      <c r="PDE9" s="890"/>
      <c r="PDF9" s="890"/>
      <c r="PDG9" s="890"/>
      <c r="PDH9" s="890"/>
      <c r="PDI9" s="890"/>
      <c r="PDJ9" s="890"/>
      <c r="PDK9" s="890"/>
      <c r="PDL9" s="890"/>
      <c r="PDM9" s="890"/>
      <c r="PDN9" s="890"/>
      <c r="PDO9" s="890"/>
      <c r="PDP9" s="890"/>
      <c r="PDQ9" s="890"/>
      <c r="PDR9" s="890"/>
      <c r="PDS9" s="890"/>
      <c r="PDT9" s="890"/>
      <c r="PDU9" s="890"/>
      <c r="PDV9" s="890"/>
      <c r="PDW9" s="890"/>
      <c r="PDX9" s="890"/>
      <c r="PDY9" s="890"/>
      <c r="PDZ9" s="890"/>
      <c r="PEA9" s="890"/>
      <c r="PEB9" s="890"/>
      <c r="PEC9" s="890"/>
      <c r="PED9" s="890"/>
      <c r="PEE9" s="890"/>
      <c r="PEF9" s="890"/>
      <c r="PEG9" s="890"/>
      <c r="PEH9" s="890"/>
      <c r="PEI9" s="890"/>
      <c r="PEJ9" s="890"/>
      <c r="PEK9" s="890"/>
      <c r="PEL9" s="890"/>
      <c r="PEM9" s="890"/>
      <c r="PEN9" s="890"/>
      <c r="PEO9" s="890"/>
      <c r="PEP9" s="890"/>
      <c r="PEQ9" s="890"/>
      <c r="PER9" s="890"/>
      <c r="PES9" s="890"/>
      <c r="PET9" s="890"/>
      <c r="PEU9" s="890"/>
      <c r="PEV9" s="890"/>
      <c r="PEW9" s="890"/>
      <c r="PEX9" s="890"/>
      <c r="PEY9" s="890"/>
      <c r="PEZ9" s="890"/>
      <c r="PFA9" s="890"/>
      <c r="PFB9" s="890"/>
      <c r="PFC9" s="890"/>
      <c r="PFD9" s="890"/>
      <c r="PFE9" s="890"/>
      <c r="PFF9" s="890"/>
      <c r="PFG9" s="890"/>
      <c r="PFH9" s="890"/>
      <c r="PFI9" s="890"/>
      <c r="PFJ9" s="890"/>
      <c r="PFK9" s="890"/>
      <c r="PFL9" s="890"/>
      <c r="PFM9" s="890"/>
      <c r="PFN9" s="890"/>
      <c r="PFO9" s="890"/>
      <c r="PFP9" s="890"/>
      <c r="PFQ9" s="890"/>
      <c r="PFR9" s="890"/>
      <c r="PFS9" s="890"/>
      <c r="PFT9" s="890"/>
      <c r="PFU9" s="890"/>
      <c r="PFV9" s="890"/>
      <c r="PFW9" s="890"/>
      <c r="PFX9" s="890"/>
      <c r="PFY9" s="890"/>
      <c r="PFZ9" s="890"/>
      <c r="PGA9" s="890"/>
      <c r="PGB9" s="890"/>
      <c r="PGC9" s="890"/>
      <c r="PGD9" s="890"/>
      <c r="PGE9" s="890"/>
      <c r="PGF9" s="890"/>
      <c r="PGG9" s="890"/>
      <c r="PGH9" s="890"/>
      <c r="PGI9" s="890"/>
      <c r="PGJ9" s="890"/>
      <c r="PGK9" s="890"/>
      <c r="PGL9" s="890"/>
      <c r="PGM9" s="890"/>
      <c r="PGN9" s="890"/>
      <c r="PGO9" s="890"/>
      <c r="PGP9" s="890"/>
      <c r="PGQ9" s="890"/>
      <c r="PGR9" s="890"/>
      <c r="PGS9" s="890"/>
      <c r="PGT9" s="890"/>
      <c r="PGU9" s="890"/>
      <c r="PGV9" s="890"/>
      <c r="PGW9" s="890"/>
      <c r="PGX9" s="890"/>
      <c r="PGY9" s="890"/>
      <c r="PGZ9" s="890"/>
      <c r="PHA9" s="890"/>
      <c r="PHB9" s="890"/>
      <c r="PHC9" s="890"/>
      <c r="PHD9" s="890"/>
      <c r="PHE9" s="890"/>
      <c r="PHF9" s="890"/>
      <c r="PHG9" s="890"/>
      <c r="PHH9" s="890"/>
      <c r="PHI9" s="890"/>
      <c r="PHJ9" s="890"/>
      <c r="PHK9" s="890"/>
      <c r="PHL9" s="890"/>
      <c r="PHM9" s="890"/>
      <c r="PHN9" s="890"/>
      <c r="PHO9" s="890"/>
      <c r="PHP9" s="890"/>
      <c r="PHQ9" s="890"/>
      <c r="PHR9" s="890"/>
      <c r="PHS9" s="890"/>
      <c r="PHT9" s="890"/>
      <c r="PHU9" s="890"/>
      <c r="PHV9" s="890"/>
      <c r="PHW9" s="890"/>
      <c r="PHX9" s="890"/>
      <c r="PHY9" s="890"/>
      <c r="PHZ9" s="890"/>
      <c r="PIA9" s="890"/>
      <c r="PIB9" s="890"/>
      <c r="PIC9" s="890"/>
      <c r="PID9" s="890"/>
      <c r="PIE9" s="890"/>
      <c r="PIF9" s="890"/>
      <c r="PIG9" s="890"/>
      <c r="PIH9" s="890"/>
      <c r="PII9" s="890"/>
      <c r="PIJ9" s="890"/>
      <c r="PIK9" s="890"/>
      <c r="PIL9" s="890"/>
      <c r="PIM9" s="890"/>
      <c r="PIN9" s="890"/>
      <c r="PIO9" s="890"/>
      <c r="PIP9" s="890"/>
      <c r="PIQ9" s="890"/>
      <c r="PIR9" s="890"/>
      <c r="PIS9" s="890"/>
      <c r="PIT9" s="890"/>
      <c r="PIU9" s="890"/>
      <c r="PIV9" s="890"/>
      <c r="PIW9" s="890"/>
      <c r="PIX9" s="890"/>
      <c r="PIY9" s="890"/>
      <c r="PIZ9" s="890"/>
      <c r="PJA9" s="890"/>
      <c r="PJB9" s="890"/>
      <c r="PJC9" s="890"/>
      <c r="PJD9" s="890"/>
      <c r="PJE9" s="890"/>
      <c r="PJF9" s="890"/>
      <c r="PJG9" s="890"/>
      <c r="PJH9" s="890"/>
      <c r="PJI9" s="890"/>
      <c r="PJJ9" s="890"/>
      <c r="PJK9" s="890"/>
      <c r="PJL9" s="890"/>
      <c r="PJM9" s="890"/>
      <c r="PJN9" s="890"/>
      <c r="PJO9" s="890"/>
      <c r="PJP9" s="890"/>
      <c r="PJQ9" s="890"/>
      <c r="PJR9" s="890"/>
      <c r="PJS9" s="890"/>
      <c r="PJT9" s="890"/>
      <c r="PJU9" s="890"/>
      <c r="PJV9" s="890"/>
      <c r="PJW9" s="890"/>
      <c r="PJX9" s="890"/>
      <c r="PJY9" s="890"/>
      <c r="PJZ9" s="890"/>
      <c r="PKA9" s="890"/>
      <c r="PKB9" s="890"/>
      <c r="PKC9" s="890"/>
      <c r="PKD9" s="890"/>
      <c r="PKE9" s="890"/>
      <c r="PKF9" s="890"/>
      <c r="PKG9" s="890"/>
      <c r="PKH9" s="890"/>
      <c r="PKI9" s="890"/>
      <c r="PKJ9" s="890"/>
      <c r="PKK9" s="890"/>
      <c r="PKL9" s="890"/>
      <c r="PKM9" s="890"/>
      <c r="PKN9" s="890"/>
      <c r="PKO9" s="890"/>
      <c r="PKP9" s="890"/>
      <c r="PKQ9" s="890"/>
      <c r="PKR9" s="890"/>
      <c r="PKS9" s="890"/>
      <c r="PKT9" s="890"/>
      <c r="PKU9" s="890"/>
      <c r="PKV9" s="890"/>
      <c r="PKW9" s="890"/>
      <c r="PKX9" s="890"/>
      <c r="PKY9" s="890"/>
      <c r="PKZ9" s="890"/>
      <c r="PLA9" s="890"/>
      <c r="PLB9" s="890"/>
      <c r="PLC9" s="890"/>
      <c r="PLD9" s="890"/>
      <c r="PLE9" s="890"/>
      <c r="PLF9" s="890"/>
      <c r="PLG9" s="890"/>
      <c r="PLH9" s="890"/>
      <c r="PLI9" s="890"/>
      <c r="PLJ9" s="890"/>
      <c r="PLK9" s="890"/>
      <c r="PLL9" s="890"/>
      <c r="PLM9" s="890"/>
      <c r="PLN9" s="890"/>
      <c r="PLO9" s="890"/>
      <c r="PLP9" s="890"/>
      <c r="PLQ9" s="890"/>
      <c r="PLR9" s="890"/>
      <c r="PLS9" s="890"/>
      <c r="PLT9" s="890"/>
      <c r="PLU9" s="890"/>
      <c r="PLV9" s="890"/>
      <c r="PLW9" s="890"/>
      <c r="PLX9" s="890"/>
      <c r="PLY9" s="890"/>
      <c r="PLZ9" s="890"/>
      <c r="PMA9" s="890"/>
      <c r="PMB9" s="890"/>
      <c r="PMC9" s="890"/>
      <c r="PMD9" s="890"/>
      <c r="PME9" s="890"/>
      <c r="PMF9" s="890"/>
      <c r="PMG9" s="890"/>
      <c r="PMH9" s="890"/>
      <c r="PMI9" s="890"/>
      <c r="PMJ9" s="890"/>
      <c r="PMK9" s="890"/>
      <c r="PML9" s="890"/>
      <c r="PMM9" s="890"/>
      <c r="PMN9" s="890"/>
      <c r="PMO9" s="890"/>
      <c r="PMP9" s="890"/>
      <c r="PMQ9" s="890"/>
      <c r="PMR9" s="890"/>
      <c r="PMS9" s="890"/>
      <c r="PMT9" s="890"/>
      <c r="PMU9" s="890"/>
      <c r="PMV9" s="890"/>
      <c r="PMW9" s="890"/>
      <c r="PMX9" s="890"/>
      <c r="PMY9" s="890"/>
      <c r="PMZ9" s="890"/>
      <c r="PNA9" s="890"/>
      <c r="PNB9" s="890"/>
      <c r="PNC9" s="890"/>
      <c r="PND9" s="890"/>
      <c r="PNE9" s="890"/>
      <c r="PNF9" s="890"/>
      <c r="PNG9" s="890"/>
      <c r="PNH9" s="890"/>
      <c r="PNI9" s="890"/>
      <c r="PNJ9" s="890"/>
      <c r="PNK9" s="890"/>
      <c r="PNL9" s="890"/>
      <c r="PNM9" s="890"/>
      <c r="PNN9" s="890"/>
      <c r="PNO9" s="890"/>
      <c r="PNP9" s="890"/>
      <c r="PNQ9" s="890"/>
      <c r="PNR9" s="890"/>
      <c r="PNS9" s="890"/>
      <c r="PNT9" s="890"/>
      <c r="PNU9" s="890"/>
      <c r="PNV9" s="890"/>
      <c r="PNW9" s="890"/>
      <c r="PNX9" s="890"/>
      <c r="PNY9" s="890"/>
      <c r="PNZ9" s="890"/>
      <c r="POA9" s="890"/>
      <c r="POB9" s="890"/>
      <c r="POC9" s="890"/>
      <c r="POD9" s="890"/>
      <c r="POE9" s="890"/>
      <c r="POF9" s="890"/>
      <c r="POG9" s="890"/>
      <c r="POH9" s="890"/>
      <c r="POI9" s="890"/>
      <c r="POJ9" s="890"/>
      <c r="POK9" s="890"/>
      <c r="POL9" s="890"/>
      <c r="POM9" s="890"/>
      <c r="PON9" s="890"/>
      <c r="POO9" s="890"/>
      <c r="POP9" s="890"/>
      <c r="POQ9" s="890"/>
      <c r="POR9" s="890"/>
      <c r="POS9" s="890"/>
      <c r="POT9" s="890"/>
      <c r="POU9" s="890"/>
      <c r="POV9" s="890"/>
      <c r="POW9" s="890"/>
      <c r="POX9" s="890"/>
      <c r="POY9" s="890"/>
      <c r="POZ9" s="890"/>
      <c r="PPA9" s="890"/>
      <c r="PPB9" s="890"/>
      <c r="PPC9" s="890"/>
      <c r="PPD9" s="890"/>
      <c r="PPE9" s="890"/>
      <c r="PPF9" s="890"/>
      <c r="PPG9" s="890"/>
      <c r="PPH9" s="890"/>
      <c r="PPI9" s="890"/>
      <c r="PPJ9" s="890"/>
      <c r="PPK9" s="890"/>
      <c r="PPL9" s="890"/>
      <c r="PPM9" s="890"/>
      <c r="PPN9" s="890"/>
      <c r="PPO9" s="890"/>
      <c r="PPP9" s="890"/>
      <c r="PPQ9" s="890"/>
      <c r="PPR9" s="890"/>
      <c r="PPS9" s="890"/>
      <c r="PPT9" s="890"/>
      <c r="PPU9" s="890"/>
      <c r="PPV9" s="890"/>
      <c r="PPW9" s="890"/>
      <c r="PPX9" s="890"/>
      <c r="PPY9" s="890"/>
      <c r="PPZ9" s="890"/>
      <c r="PQA9" s="890"/>
      <c r="PQB9" s="890"/>
      <c r="PQC9" s="890"/>
      <c r="PQD9" s="890"/>
      <c r="PQE9" s="890"/>
      <c r="PQF9" s="890"/>
      <c r="PQG9" s="890"/>
      <c r="PQH9" s="890"/>
      <c r="PQI9" s="890"/>
      <c r="PQJ9" s="890"/>
      <c r="PQK9" s="890"/>
      <c r="PQL9" s="890"/>
      <c r="PQM9" s="890"/>
      <c r="PQN9" s="890"/>
      <c r="PQO9" s="890"/>
      <c r="PQP9" s="890"/>
      <c r="PQQ9" s="890"/>
      <c r="PQR9" s="890"/>
      <c r="PQS9" s="890"/>
      <c r="PQT9" s="890"/>
      <c r="PQU9" s="890"/>
      <c r="PQV9" s="890"/>
      <c r="PQW9" s="890"/>
      <c r="PQX9" s="890"/>
      <c r="PQY9" s="890"/>
      <c r="PQZ9" s="890"/>
      <c r="PRA9" s="890"/>
      <c r="PRB9" s="890"/>
      <c r="PRC9" s="890"/>
      <c r="PRD9" s="890"/>
      <c r="PRE9" s="890"/>
      <c r="PRF9" s="890"/>
      <c r="PRG9" s="890"/>
      <c r="PRH9" s="890"/>
      <c r="PRI9" s="890"/>
      <c r="PRJ9" s="890"/>
      <c r="PRK9" s="890"/>
      <c r="PRL9" s="890"/>
      <c r="PRM9" s="890"/>
      <c r="PRN9" s="890"/>
      <c r="PRO9" s="890"/>
      <c r="PRP9" s="890"/>
      <c r="PRQ9" s="890"/>
      <c r="PRR9" s="890"/>
      <c r="PRS9" s="890"/>
      <c r="PRT9" s="890"/>
      <c r="PRU9" s="890"/>
      <c r="PRV9" s="890"/>
      <c r="PRW9" s="890"/>
      <c r="PRX9" s="890"/>
      <c r="PRY9" s="890"/>
      <c r="PRZ9" s="890"/>
      <c r="PSA9" s="890"/>
      <c r="PSB9" s="890"/>
      <c r="PSC9" s="890"/>
      <c r="PSD9" s="890"/>
      <c r="PSE9" s="890"/>
      <c r="PSF9" s="890"/>
      <c r="PSG9" s="890"/>
      <c r="PSH9" s="890"/>
      <c r="PSI9" s="890"/>
      <c r="PSJ9" s="890"/>
      <c r="PSK9" s="890"/>
      <c r="PSL9" s="890"/>
      <c r="PSM9" s="890"/>
      <c r="PSN9" s="890"/>
      <c r="PSO9" s="890"/>
      <c r="PSP9" s="890"/>
      <c r="PSQ9" s="890"/>
      <c r="PSR9" s="890"/>
      <c r="PSS9" s="890"/>
      <c r="PST9" s="890"/>
      <c r="PSU9" s="890"/>
      <c r="PSV9" s="890"/>
      <c r="PSW9" s="890"/>
      <c r="PSX9" s="890"/>
      <c r="PSY9" s="890"/>
      <c r="PSZ9" s="890"/>
      <c r="PTA9" s="890"/>
      <c r="PTB9" s="890"/>
      <c r="PTC9" s="890"/>
      <c r="PTD9" s="890"/>
      <c r="PTE9" s="890"/>
      <c r="PTF9" s="890"/>
      <c r="PTG9" s="890"/>
      <c r="PTH9" s="890"/>
      <c r="PTI9" s="890"/>
      <c r="PTJ9" s="890"/>
      <c r="PTK9" s="890"/>
      <c r="PTL9" s="890"/>
      <c r="PTM9" s="890"/>
      <c r="PTN9" s="890"/>
      <c r="PTO9" s="890"/>
      <c r="PTP9" s="890"/>
      <c r="PTQ9" s="890"/>
      <c r="PTR9" s="890"/>
      <c r="PTS9" s="890"/>
      <c r="PTT9" s="890"/>
      <c r="PTU9" s="890"/>
      <c r="PTV9" s="890"/>
      <c r="PTW9" s="890"/>
      <c r="PTX9" s="890"/>
      <c r="PTY9" s="890"/>
      <c r="PTZ9" s="890"/>
      <c r="PUA9" s="890"/>
      <c r="PUB9" s="890"/>
      <c r="PUC9" s="890"/>
      <c r="PUD9" s="890"/>
      <c r="PUE9" s="890"/>
      <c r="PUF9" s="890"/>
      <c r="PUG9" s="890"/>
      <c r="PUH9" s="890"/>
      <c r="PUI9" s="890"/>
      <c r="PUJ9" s="890"/>
      <c r="PUK9" s="890"/>
      <c r="PUL9" s="890"/>
      <c r="PUM9" s="890"/>
      <c r="PUN9" s="890"/>
      <c r="PUO9" s="890"/>
      <c r="PUP9" s="890"/>
      <c r="PUQ9" s="890"/>
      <c r="PUR9" s="890"/>
      <c r="PUS9" s="890"/>
      <c r="PUT9" s="890"/>
      <c r="PUU9" s="890"/>
      <c r="PUV9" s="890"/>
      <c r="PUW9" s="890"/>
      <c r="PUX9" s="890"/>
      <c r="PUY9" s="890"/>
      <c r="PUZ9" s="890"/>
      <c r="PVA9" s="890"/>
      <c r="PVB9" s="890"/>
      <c r="PVC9" s="890"/>
      <c r="PVD9" s="890"/>
      <c r="PVE9" s="890"/>
      <c r="PVF9" s="890"/>
      <c r="PVG9" s="890"/>
      <c r="PVH9" s="890"/>
      <c r="PVI9" s="890"/>
      <c r="PVJ9" s="890"/>
      <c r="PVK9" s="890"/>
      <c r="PVL9" s="890"/>
      <c r="PVM9" s="890"/>
      <c r="PVN9" s="890"/>
      <c r="PVO9" s="890"/>
      <c r="PVP9" s="890"/>
      <c r="PVQ9" s="890"/>
      <c r="PVR9" s="890"/>
      <c r="PVS9" s="890"/>
      <c r="PVT9" s="890"/>
      <c r="PVU9" s="890"/>
      <c r="PVV9" s="890"/>
      <c r="PVW9" s="890"/>
      <c r="PVX9" s="890"/>
      <c r="PVY9" s="890"/>
      <c r="PVZ9" s="890"/>
      <c r="PWA9" s="890"/>
      <c r="PWB9" s="890"/>
      <c r="PWC9" s="890"/>
      <c r="PWD9" s="890"/>
      <c r="PWE9" s="890"/>
      <c r="PWF9" s="890"/>
      <c r="PWG9" s="890"/>
      <c r="PWH9" s="890"/>
      <c r="PWI9" s="890"/>
      <c r="PWJ9" s="890"/>
      <c r="PWK9" s="890"/>
      <c r="PWL9" s="890"/>
      <c r="PWM9" s="890"/>
      <c r="PWN9" s="890"/>
      <c r="PWO9" s="890"/>
      <c r="PWP9" s="890"/>
      <c r="PWQ9" s="890"/>
      <c r="PWR9" s="890"/>
      <c r="PWS9" s="890"/>
      <c r="PWT9" s="890"/>
      <c r="PWU9" s="890"/>
      <c r="PWV9" s="890"/>
      <c r="PWW9" s="890"/>
      <c r="PWX9" s="890"/>
      <c r="PWY9" s="890"/>
      <c r="PWZ9" s="890"/>
      <c r="PXA9" s="890"/>
      <c r="PXB9" s="890"/>
      <c r="PXC9" s="890"/>
      <c r="PXD9" s="890"/>
      <c r="PXE9" s="890"/>
      <c r="PXF9" s="890"/>
      <c r="PXG9" s="890"/>
      <c r="PXH9" s="890"/>
      <c r="PXI9" s="890"/>
      <c r="PXJ9" s="890"/>
      <c r="PXK9" s="890"/>
      <c r="PXL9" s="890"/>
      <c r="PXM9" s="890"/>
      <c r="PXN9" s="890"/>
      <c r="PXO9" s="890"/>
      <c r="PXP9" s="890"/>
      <c r="PXQ9" s="890"/>
      <c r="PXR9" s="890"/>
      <c r="PXS9" s="890"/>
      <c r="PXT9" s="890"/>
      <c r="PXU9" s="890"/>
      <c r="PXV9" s="890"/>
      <c r="PXW9" s="890"/>
      <c r="PXX9" s="890"/>
      <c r="PXY9" s="890"/>
      <c r="PXZ9" s="890"/>
      <c r="PYA9" s="890"/>
      <c r="PYB9" s="890"/>
      <c r="PYC9" s="890"/>
      <c r="PYD9" s="890"/>
      <c r="PYE9" s="890"/>
      <c r="PYF9" s="890"/>
      <c r="PYG9" s="890"/>
      <c r="PYH9" s="890"/>
      <c r="PYI9" s="890"/>
      <c r="PYJ9" s="890"/>
      <c r="PYK9" s="890"/>
      <c r="PYL9" s="890"/>
      <c r="PYM9" s="890"/>
      <c r="PYN9" s="890"/>
      <c r="PYO9" s="890"/>
      <c r="PYP9" s="890"/>
      <c r="PYQ9" s="890"/>
      <c r="PYR9" s="890"/>
      <c r="PYS9" s="890"/>
      <c r="PYT9" s="890"/>
      <c r="PYU9" s="890"/>
      <c r="PYV9" s="890"/>
      <c r="PYW9" s="890"/>
      <c r="PYX9" s="890"/>
      <c r="PYY9" s="890"/>
      <c r="PYZ9" s="890"/>
      <c r="PZA9" s="890"/>
      <c r="PZB9" s="890"/>
      <c r="PZC9" s="890"/>
      <c r="PZD9" s="890"/>
      <c r="PZE9" s="890"/>
      <c r="PZF9" s="890"/>
      <c r="PZG9" s="890"/>
      <c r="PZH9" s="890"/>
      <c r="PZI9" s="890"/>
      <c r="PZJ9" s="890"/>
      <c r="PZK9" s="890"/>
      <c r="PZL9" s="890"/>
      <c r="PZM9" s="890"/>
      <c r="PZN9" s="890"/>
      <c r="PZO9" s="890"/>
      <c r="PZP9" s="890"/>
      <c r="PZQ9" s="890"/>
      <c r="PZR9" s="890"/>
      <c r="PZS9" s="890"/>
      <c r="PZT9" s="890"/>
      <c r="PZU9" s="890"/>
      <c r="PZV9" s="890"/>
      <c r="PZW9" s="890"/>
      <c r="PZX9" s="890"/>
      <c r="PZY9" s="890"/>
      <c r="PZZ9" s="890"/>
      <c r="QAA9" s="890"/>
      <c r="QAB9" s="890"/>
      <c r="QAC9" s="890"/>
      <c r="QAD9" s="890"/>
      <c r="QAE9" s="890"/>
      <c r="QAF9" s="890"/>
      <c r="QAG9" s="890"/>
      <c r="QAH9" s="890"/>
      <c r="QAI9" s="890"/>
      <c r="QAJ9" s="890"/>
      <c r="QAK9" s="890"/>
      <c r="QAL9" s="890"/>
      <c r="QAM9" s="890"/>
      <c r="QAN9" s="890"/>
      <c r="QAO9" s="890"/>
      <c r="QAP9" s="890"/>
      <c r="QAQ9" s="890"/>
      <c r="QAR9" s="890"/>
      <c r="QAS9" s="890"/>
      <c r="QAT9" s="890"/>
      <c r="QAU9" s="890"/>
      <c r="QAV9" s="890"/>
      <c r="QAW9" s="890"/>
      <c r="QAX9" s="890"/>
      <c r="QAY9" s="890"/>
      <c r="QAZ9" s="890"/>
      <c r="QBA9" s="890"/>
      <c r="QBB9" s="890"/>
      <c r="QBC9" s="890"/>
      <c r="QBD9" s="890"/>
      <c r="QBE9" s="890"/>
      <c r="QBF9" s="890"/>
      <c r="QBG9" s="890"/>
      <c r="QBH9" s="890"/>
      <c r="QBI9" s="890"/>
      <c r="QBJ9" s="890"/>
      <c r="QBK9" s="890"/>
      <c r="QBL9" s="890"/>
      <c r="QBM9" s="890"/>
      <c r="QBN9" s="890"/>
      <c r="QBO9" s="890"/>
      <c r="QBP9" s="890"/>
      <c r="QBQ9" s="890"/>
      <c r="QBR9" s="890"/>
      <c r="QBS9" s="890"/>
      <c r="QBT9" s="890"/>
      <c r="QBU9" s="890"/>
      <c r="QBV9" s="890"/>
      <c r="QBW9" s="890"/>
      <c r="QBX9" s="890"/>
      <c r="QBY9" s="890"/>
      <c r="QBZ9" s="890"/>
      <c r="QCA9" s="890"/>
      <c r="QCB9" s="890"/>
      <c r="QCC9" s="890"/>
      <c r="QCD9" s="890"/>
      <c r="QCE9" s="890"/>
      <c r="QCF9" s="890"/>
      <c r="QCG9" s="890"/>
      <c r="QCH9" s="890"/>
      <c r="QCI9" s="890"/>
      <c r="QCJ9" s="890"/>
      <c r="QCK9" s="890"/>
      <c r="QCL9" s="890"/>
      <c r="QCM9" s="890"/>
      <c r="QCN9" s="890"/>
      <c r="QCO9" s="890"/>
      <c r="QCP9" s="890"/>
      <c r="QCQ9" s="890"/>
      <c r="QCR9" s="890"/>
      <c r="QCS9" s="890"/>
      <c r="QCT9" s="890"/>
      <c r="QCU9" s="890"/>
      <c r="QCV9" s="890"/>
      <c r="QCW9" s="890"/>
      <c r="QCX9" s="890"/>
      <c r="QCY9" s="890"/>
      <c r="QCZ9" s="890"/>
      <c r="QDA9" s="890"/>
      <c r="QDB9" s="890"/>
      <c r="QDC9" s="890"/>
      <c r="QDD9" s="890"/>
      <c r="QDE9" s="890"/>
      <c r="QDF9" s="890"/>
      <c r="QDG9" s="890"/>
      <c r="QDH9" s="890"/>
      <c r="QDI9" s="890"/>
      <c r="QDJ9" s="890"/>
      <c r="QDK9" s="890"/>
      <c r="QDL9" s="890"/>
      <c r="QDM9" s="890"/>
      <c r="QDN9" s="890"/>
      <c r="QDO9" s="890"/>
      <c r="QDP9" s="890"/>
      <c r="QDQ9" s="890"/>
      <c r="QDR9" s="890"/>
      <c r="QDS9" s="890"/>
      <c r="QDT9" s="890"/>
      <c r="QDU9" s="890"/>
      <c r="QDV9" s="890"/>
      <c r="QDW9" s="890"/>
      <c r="QDX9" s="890"/>
      <c r="QDY9" s="890"/>
      <c r="QDZ9" s="890"/>
      <c r="QEA9" s="890"/>
      <c r="QEB9" s="890"/>
      <c r="QEC9" s="890"/>
      <c r="QED9" s="890"/>
      <c r="QEE9" s="890"/>
      <c r="QEF9" s="890"/>
      <c r="QEG9" s="890"/>
      <c r="QEH9" s="890"/>
      <c r="QEI9" s="890"/>
      <c r="QEJ9" s="890"/>
      <c r="QEK9" s="890"/>
      <c r="QEL9" s="890"/>
      <c r="QEM9" s="890"/>
      <c r="QEN9" s="890"/>
      <c r="QEO9" s="890"/>
      <c r="QEP9" s="890"/>
      <c r="QEQ9" s="890"/>
      <c r="QER9" s="890"/>
      <c r="QES9" s="890"/>
      <c r="QET9" s="890"/>
      <c r="QEU9" s="890"/>
      <c r="QEV9" s="890"/>
      <c r="QEW9" s="890"/>
      <c r="QEX9" s="890"/>
      <c r="QEY9" s="890"/>
      <c r="QEZ9" s="890"/>
      <c r="QFA9" s="890"/>
      <c r="QFB9" s="890"/>
      <c r="QFC9" s="890"/>
      <c r="QFD9" s="890"/>
      <c r="QFE9" s="890"/>
      <c r="QFF9" s="890"/>
      <c r="QFG9" s="890"/>
      <c r="QFH9" s="890"/>
      <c r="QFI9" s="890"/>
      <c r="QFJ9" s="890"/>
      <c r="QFK9" s="890"/>
      <c r="QFL9" s="890"/>
      <c r="QFM9" s="890"/>
      <c r="QFN9" s="890"/>
      <c r="QFO9" s="890"/>
      <c r="QFP9" s="890"/>
      <c r="QFQ9" s="890"/>
      <c r="QFR9" s="890"/>
      <c r="QFS9" s="890"/>
      <c r="QFT9" s="890"/>
      <c r="QFU9" s="890"/>
      <c r="QFV9" s="890"/>
      <c r="QFW9" s="890"/>
      <c r="QFX9" s="890"/>
      <c r="QFY9" s="890"/>
      <c r="QFZ9" s="890"/>
      <c r="QGA9" s="890"/>
      <c r="QGB9" s="890"/>
      <c r="QGC9" s="890"/>
      <c r="QGD9" s="890"/>
      <c r="QGE9" s="890"/>
      <c r="QGF9" s="890"/>
      <c r="QGG9" s="890"/>
      <c r="QGH9" s="890"/>
      <c r="QGI9" s="890"/>
      <c r="QGJ9" s="890"/>
      <c r="QGK9" s="890"/>
      <c r="QGL9" s="890"/>
      <c r="QGM9" s="890"/>
      <c r="QGN9" s="890"/>
      <c r="QGO9" s="890"/>
      <c r="QGP9" s="890"/>
      <c r="QGQ9" s="890"/>
      <c r="QGR9" s="890"/>
      <c r="QGS9" s="890"/>
      <c r="QGT9" s="890"/>
      <c r="QGU9" s="890"/>
      <c r="QGV9" s="890"/>
      <c r="QGW9" s="890"/>
      <c r="QGX9" s="890"/>
      <c r="QGY9" s="890"/>
      <c r="QGZ9" s="890"/>
      <c r="QHA9" s="890"/>
      <c r="QHB9" s="890"/>
      <c r="QHC9" s="890"/>
      <c r="QHD9" s="890"/>
      <c r="QHE9" s="890"/>
      <c r="QHF9" s="890"/>
      <c r="QHG9" s="890"/>
      <c r="QHH9" s="890"/>
      <c r="QHI9" s="890"/>
      <c r="QHJ9" s="890"/>
      <c r="QHK9" s="890"/>
      <c r="QHL9" s="890"/>
      <c r="QHM9" s="890"/>
      <c r="QHN9" s="890"/>
      <c r="QHO9" s="890"/>
      <c r="QHP9" s="890"/>
      <c r="QHQ9" s="890"/>
      <c r="QHR9" s="890"/>
      <c r="QHS9" s="890"/>
      <c r="QHT9" s="890"/>
      <c r="QHU9" s="890"/>
      <c r="QHV9" s="890"/>
      <c r="QHW9" s="890"/>
      <c r="QHX9" s="890"/>
      <c r="QHY9" s="890"/>
      <c r="QHZ9" s="890"/>
      <c r="QIA9" s="890"/>
      <c r="QIB9" s="890"/>
      <c r="QIC9" s="890"/>
      <c r="QID9" s="890"/>
      <c r="QIE9" s="890"/>
      <c r="QIF9" s="890"/>
      <c r="QIG9" s="890"/>
      <c r="QIH9" s="890"/>
      <c r="QII9" s="890"/>
      <c r="QIJ9" s="890"/>
      <c r="QIK9" s="890"/>
      <c r="QIL9" s="890"/>
      <c r="QIM9" s="890"/>
      <c r="QIN9" s="890"/>
      <c r="QIO9" s="890"/>
      <c r="QIP9" s="890"/>
      <c r="QIQ9" s="890"/>
      <c r="QIR9" s="890"/>
      <c r="QIS9" s="890"/>
      <c r="QIT9" s="890"/>
      <c r="QIU9" s="890"/>
      <c r="QIV9" s="890"/>
      <c r="QIW9" s="890"/>
      <c r="QIX9" s="890"/>
      <c r="QIY9" s="890"/>
      <c r="QIZ9" s="890"/>
      <c r="QJA9" s="890"/>
      <c r="QJB9" s="890"/>
      <c r="QJC9" s="890"/>
      <c r="QJD9" s="890"/>
      <c r="QJE9" s="890"/>
      <c r="QJF9" s="890"/>
      <c r="QJG9" s="890"/>
      <c r="QJH9" s="890"/>
      <c r="QJI9" s="890"/>
      <c r="QJJ9" s="890"/>
      <c r="QJK9" s="890"/>
      <c r="QJL9" s="890"/>
      <c r="QJM9" s="890"/>
      <c r="QJN9" s="890"/>
      <c r="QJO9" s="890"/>
      <c r="QJP9" s="890"/>
      <c r="QJQ9" s="890"/>
      <c r="QJR9" s="890"/>
      <c r="QJS9" s="890"/>
      <c r="QJT9" s="890"/>
      <c r="QJU9" s="890"/>
      <c r="QJV9" s="890"/>
      <c r="QJW9" s="890"/>
      <c r="QJX9" s="890"/>
      <c r="QJY9" s="890"/>
      <c r="QJZ9" s="890"/>
      <c r="QKA9" s="890"/>
      <c r="QKB9" s="890"/>
      <c r="QKC9" s="890"/>
      <c r="QKD9" s="890"/>
      <c r="QKE9" s="890"/>
      <c r="QKF9" s="890"/>
      <c r="QKG9" s="890"/>
      <c r="QKH9" s="890"/>
      <c r="QKI9" s="890"/>
      <c r="QKJ9" s="890"/>
      <c r="QKK9" s="890"/>
      <c r="QKL9" s="890"/>
      <c r="QKM9" s="890"/>
      <c r="QKN9" s="890"/>
      <c r="QKO9" s="890"/>
      <c r="QKP9" s="890"/>
      <c r="QKQ9" s="890"/>
      <c r="QKR9" s="890"/>
      <c r="QKS9" s="890"/>
      <c r="QKT9" s="890"/>
      <c r="QKU9" s="890"/>
      <c r="QKV9" s="890"/>
      <c r="QKW9" s="890"/>
      <c r="QKX9" s="890"/>
      <c r="QKY9" s="890"/>
      <c r="QKZ9" s="890"/>
      <c r="QLA9" s="890"/>
      <c r="QLB9" s="890"/>
      <c r="QLC9" s="890"/>
      <c r="QLD9" s="890"/>
      <c r="QLE9" s="890"/>
      <c r="QLF9" s="890"/>
      <c r="QLG9" s="890"/>
      <c r="QLH9" s="890"/>
      <c r="QLI9" s="890"/>
      <c r="QLJ9" s="890"/>
      <c r="QLK9" s="890"/>
      <c r="QLL9" s="890"/>
      <c r="QLM9" s="890"/>
      <c r="QLN9" s="890"/>
      <c r="QLO9" s="890"/>
      <c r="QLP9" s="890"/>
      <c r="QLQ9" s="890"/>
      <c r="QLR9" s="890"/>
      <c r="QLS9" s="890"/>
      <c r="QLT9" s="890"/>
      <c r="QLU9" s="890"/>
      <c r="QLV9" s="890"/>
      <c r="QLW9" s="890"/>
      <c r="QLX9" s="890"/>
      <c r="QLY9" s="890"/>
      <c r="QLZ9" s="890"/>
      <c r="QMA9" s="890"/>
      <c r="QMB9" s="890"/>
      <c r="QMC9" s="890"/>
      <c r="QMD9" s="890"/>
      <c r="QME9" s="890"/>
      <c r="QMF9" s="890"/>
      <c r="QMG9" s="890"/>
      <c r="QMH9" s="890"/>
      <c r="QMI9" s="890"/>
      <c r="QMJ9" s="890"/>
      <c r="QMK9" s="890"/>
      <c r="QML9" s="890"/>
      <c r="QMM9" s="890"/>
      <c r="QMN9" s="890"/>
      <c r="QMO9" s="890"/>
      <c r="QMP9" s="890"/>
      <c r="QMQ9" s="890"/>
      <c r="QMR9" s="890"/>
      <c r="QMS9" s="890"/>
      <c r="QMT9" s="890"/>
      <c r="QMU9" s="890"/>
      <c r="QMV9" s="890"/>
      <c r="QMW9" s="890"/>
      <c r="QMX9" s="890"/>
      <c r="QMY9" s="890"/>
      <c r="QMZ9" s="890"/>
      <c r="QNA9" s="890"/>
      <c r="QNB9" s="890"/>
      <c r="QNC9" s="890"/>
      <c r="QND9" s="890"/>
      <c r="QNE9" s="890"/>
      <c r="QNF9" s="890"/>
      <c r="QNG9" s="890"/>
      <c r="QNH9" s="890"/>
      <c r="QNI9" s="890"/>
      <c r="QNJ9" s="890"/>
      <c r="QNK9" s="890"/>
      <c r="QNL9" s="890"/>
      <c r="QNM9" s="890"/>
      <c r="QNN9" s="890"/>
      <c r="QNO9" s="890"/>
      <c r="QNP9" s="890"/>
      <c r="QNQ9" s="890"/>
      <c r="QNR9" s="890"/>
      <c r="QNS9" s="890"/>
      <c r="QNT9" s="890"/>
      <c r="QNU9" s="890"/>
      <c r="QNV9" s="890"/>
      <c r="QNW9" s="890"/>
      <c r="QNX9" s="890"/>
      <c r="QNY9" s="890"/>
      <c r="QNZ9" s="890"/>
      <c r="QOA9" s="890"/>
      <c r="QOB9" s="890"/>
      <c r="QOC9" s="890"/>
      <c r="QOD9" s="890"/>
      <c r="QOE9" s="890"/>
      <c r="QOF9" s="890"/>
      <c r="QOG9" s="890"/>
      <c r="QOH9" s="890"/>
      <c r="QOI9" s="890"/>
      <c r="QOJ9" s="890"/>
      <c r="QOK9" s="890"/>
      <c r="QOL9" s="890"/>
      <c r="QOM9" s="890"/>
      <c r="QON9" s="890"/>
      <c r="QOO9" s="890"/>
      <c r="QOP9" s="890"/>
      <c r="QOQ9" s="890"/>
      <c r="QOR9" s="890"/>
      <c r="QOS9" s="890"/>
      <c r="QOT9" s="890"/>
      <c r="QOU9" s="890"/>
      <c r="QOV9" s="890"/>
      <c r="QOW9" s="890"/>
      <c r="QOX9" s="890"/>
      <c r="QOY9" s="890"/>
      <c r="QOZ9" s="890"/>
      <c r="QPA9" s="890"/>
      <c r="QPB9" s="890"/>
      <c r="QPC9" s="890"/>
      <c r="QPD9" s="890"/>
      <c r="QPE9" s="890"/>
      <c r="QPF9" s="890"/>
      <c r="QPG9" s="890"/>
      <c r="QPH9" s="890"/>
      <c r="QPI9" s="890"/>
      <c r="QPJ9" s="890"/>
      <c r="QPK9" s="890"/>
      <c r="QPL9" s="890"/>
      <c r="QPM9" s="890"/>
      <c r="QPN9" s="890"/>
      <c r="QPO9" s="890"/>
      <c r="QPP9" s="890"/>
      <c r="QPQ9" s="890"/>
      <c r="QPR9" s="890"/>
      <c r="QPS9" s="890"/>
      <c r="QPT9" s="890"/>
      <c r="QPU9" s="890"/>
      <c r="QPV9" s="890"/>
      <c r="QPW9" s="890"/>
      <c r="QPX9" s="890"/>
      <c r="QPY9" s="890"/>
      <c r="QPZ9" s="890"/>
      <c r="QQA9" s="890"/>
      <c r="QQB9" s="890"/>
      <c r="QQC9" s="890"/>
      <c r="QQD9" s="890"/>
      <c r="QQE9" s="890"/>
      <c r="QQF9" s="890"/>
      <c r="QQG9" s="890"/>
      <c r="QQH9" s="890"/>
      <c r="QQI9" s="890"/>
      <c r="QQJ9" s="890"/>
      <c r="QQK9" s="890"/>
      <c r="QQL9" s="890"/>
      <c r="QQM9" s="890"/>
      <c r="QQN9" s="890"/>
      <c r="QQO9" s="890"/>
      <c r="QQP9" s="890"/>
      <c r="QQQ9" s="890"/>
      <c r="QQR9" s="890"/>
      <c r="QQS9" s="890"/>
      <c r="QQT9" s="890"/>
      <c r="QQU9" s="890"/>
      <c r="QQV9" s="890"/>
      <c r="QQW9" s="890"/>
      <c r="QQX9" s="890"/>
      <c r="QQY9" s="890"/>
      <c r="QQZ9" s="890"/>
      <c r="QRA9" s="890"/>
      <c r="QRB9" s="890"/>
      <c r="QRC9" s="890"/>
      <c r="QRD9" s="890"/>
      <c r="QRE9" s="890"/>
      <c r="QRF9" s="890"/>
      <c r="QRG9" s="890"/>
      <c r="QRH9" s="890"/>
      <c r="QRI9" s="890"/>
      <c r="QRJ9" s="890"/>
      <c r="QRK9" s="890"/>
      <c r="QRL9" s="890"/>
      <c r="QRM9" s="890"/>
      <c r="QRN9" s="890"/>
      <c r="QRO9" s="890"/>
      <c r="QRP9" s="890"/>
      <c r="QRQ9" s="890"/>
      <c r="QRR9" s="890"/>
      <c r="QRS9" s="890"/>
      <c r="QRT9" s="890"/>
      <c r="QRU9" s="890"/>
      <c r="QRV9" s="890"/>
      <c r="QRW9" s="890"/>
      <c r="QRX9" s="890"/>
      <c r="QRY9" s="890"/>
      <c r="QRZ9" s="890"/>
      <c r="QSA9" s="890"/>
      <c r="QSB9" s="890"/>
      <c r="QSC9" s="890"/>
      <c r="QSD9" s="890"/>
      <c r="QSE9" s="890"/>
      <c r="QSF9" s="890"/>
      <c r="QSG9" s="890"/>
      <c r="QSH9" s="890"/>
      <c r="QSI9" s="890"/>
      <c r="QSJ9" s="890"/>
      <c r="QSK9" s="890"/>
      <c r="QSL9" s="890"/>
      <c r="QSM9" s="890"/>
      <c r="QSN9" s="890"/>
      <c r="QSO9" s="890"/>
      <c r="QSP9" s="890"/>
      <c r="QSQ9" s="890"/>
      <c r="QSR9" s="890"/>
      <c r="QSS9" s="890"/>
      <c r="QST9" s="890"/>
      <c r="QSU9" s="890"/>
      <c r="QSV9" s="890"/>
      <c r="QSW9" s="890"/>
      <c r="QSX9" s="890"/>
      <c r="QSY9" s="890"/>
      <c r="QSZ9" s="890"/>
      <c r="QTA9" s="890"/>
      <c r="QTB9" s="890"/>
      <c r="QTC9" s="890"/>
      <c r="QTD9" s="890"/>
      <c r="QTE9" s="890"/>
      <c r="QTF9" s="890"/>
      <c r="QTG9" s="890"/>
      <c r="QTH9" s="890"/>
      <c r="QTI9" s="890"/>
      <c r="QTJ9" s="890"/>
      <c r="QTK9" s="890"/>
      <c r="QTL9" s="890"/>
      <c r="QTM9" s="890"/>
      <c r="QTN9" s="890"/>
      <c r="QTO9" s="890"/>
      <c r="QTP9" s="890"/>
      <c r="QTQ9" s="890"/>
      <c r="QTR9" s="890"/>
      <c r="QTS9" s="890"/>
      <c r="QTT9" s="890"/>
      <c r="QTU9" s="890"/>
      <c r="QTV9" s="890"/>
      <c r="QTW9" s="890"/>
      <c r="QTX9" s="890"/>
      <c r="QTY9" s="890"/>
      <c r="QTZ9" s="890"/>
      <c r="QUA9" s="890"/>
      <c r="QUB9" s="890"/>
      <c r="QUC9" s="890"/>
      <c r="QUD9" s="890"/>
      <c r="QUE9" s="890"/>
      <c r="QUF9" s="890"/>
      <c r="QUG9" s="890"/>
      <c r="QUH9" s="890"/>
      <c r="QUI9" s="890"/>
      <c r="QUJ9" s="890"/>
      <c r="QUK9" s="890"/>
      <c r="QUL9" s="890"/>
      <c r="QUM9" s="890"/>
      <c r="QUN9" s="890"/>
      <c r="QUO9" s="890"/>
      <c r="QUP9" s="890"/>
      <c r="QUQ9" s="890"/>
      <c r="QUR9" s="890"/>
      <c r="QUS9" s="890"/>
      <c r="QUT9" s="890"/>
      <c r="QUU9" s="890"/>
      <c r="QUV9" s="890"/>
      <c r="QUW9" s="890"/>
      <c r="QUX9" s="890"/>
      <c r="QUY9" s="890"/>
      <c r="QUZ9" s="890"/>
      <c r="QVA9" s="890"/>
      <c r="QVB9" s="890"/>
      <c r="QVC9" s="890"/>
      <c r="QVD9" s="890"/>
      <c r="QVE9" s="890"/>
      <c r="QVF9" s="890"/>
      <c r="QVG9" s="890"/>
      <c r="QVH9" s="890"/>
      <c r="QVI9" s="890"/>
      <c r="QVJ9" s="890"/>
      <c r="QVK9" s="890"/>
      <c r="QVL9" s="890"/>
      <c r="QVM9" s="890"/>
      <c r="QVN9" s="890"/>
      <c r="QVO9" s="890"/>
      <c r="QVP9" s="890"/>
      <c r="QVQ9" s="890"/>
      <c r="QVR9" s="890"/>
      <c r="QVS9" s="890"/>
      <c r="QVT9" s="890"/>
      <c r="QVU9" s="890"/>
      <c r="QVV9" s="890"/>
      <c r="QVW9" s="890"/>
      <c r="QVX9" s="890"/>
      <c r="QVY9" s="890"/>
      <c r="QVZ9" s="890"/>
      <c r="QWA9" s="890"/>
      <c r="QWB9" s="890"/>
      <c r="QWC9" s="890"/>
      <c r="QWD9" s="890"/>
      <c r="QWE9" s="890"/>
      <c r="QWF9" s="890"/>
      <c r="QWG9" s="890"/>
      <c r="QWH9" s="890"/>
      <c r="QWI9" s="890"/>
      <c r="QWJ9" s="890"/>
      <c r="QWK9" s="890"/>
      <c r="QWL9" s="890"/>
      <c r="QWM9" s="890"/>
      <c r="QWN9" s="890"/>
      <c r="QWO9" s="890"/>
      <c r="QWP9" s="890"/>
      <c r="QWQ9" s="890"/>
      <c r="QWR9" s="890"/>
      <c r="QWS9" s="890"/>
      <c r="QWT9" s="890"/>
      <c r="QWU9" s="890"/>
      <c r="QWV9" s="890"/>
      <c r="QWW9" s="890"/>
      <c r="QWX9" s="890"/>
      <c r="QWY9" s="890"/>
      <c r="QWZ9" s="890"/>
      <c r="QXA9" s="890"/>
      <c r="QXB9" s="890"/>
      <c r="QXC9" s="890"/>
      <c r="QXD9" s="890"/>
      <c r="QXE9" s="890"/>
      <c r="QXF9" s="890"/>
      <c r="QXG9" s="890"/>
      <c r="QXH9" s="890"/>
      <c r="QXI9" s="890"/>
      <c r="QXJ9" s="890"/>
      <c r="QXK9" s="890"/>
      <c r="QXL9" s="890"/>
      <c r="QXM9" s="890"/>
      <c r="QXN9" s="890"/>
      <c r="QXO9" s="890"/>
      <c r="QXP9" s="890"/>
      <c r="QXQ9" s="890"/>
      <c r="QXR9" s="890"/>
      <c r="QXS9" s="890"/>
      <c r="QXT9" s="890"/>
      <c r="QXU9" s="890"/>
      <c r="QXV9" s="890"/>
      <c r="QXW9" s="890"/>
      <c r="QXX9" s="890"/>
      <c r="QXY9" s="890"/>
      <c r="QXZ9" s="890"/>
      <c r="QYA9" s="890"/>
      <c r="QYB9" s="890"/>
      <c r="QYC9" s="890"/>
      <c r="QYD9" s="890"/>
      <c r="QYE9" s="890"/>
      <c r="QYF9" s="890"/>
      <c r="QYG9" s="890"/>
      <c r="QYH9" s="890"/>
      <c r="QYI9" s="890"/>
      <c r="QYJ9" s="890"/>
      <c r="QYK9" s="890"/>
      <c r="QYL9" s="890"/>
      <c r="QYM9" s="890"/>
      <c r="QYN9" s="890"/>
      <c r="QYO9" s="890"/>
      <c r="QYP9" s="890"/>
      <c r="QYQ9" s="890"/>
      <c r="QYR9" s="890"/>
      <c r="QYS9" s="890"/>
      <c r="QYT9" s="890"/>
      <c r="QYU9" s="890"/>
      <c r="QYV9" s="890"/>
      <c r="QYW9" s="890"/>
      <c r="QYX9" s="890"/>
      <c r="QYY9" s="890"/>
      <c r="QYZ9" s="890"/>
      <c r="QZA9" s="890"/>
      <c r="QZB9" s="890"/>
      <c r="QZC9" s="890"/>
      <c r="QZD9" s="890"/>
      <c r="QZE9" s="890"/>
      <c r="QZF9" s="890"/>
      <c r="QZG9" s="890"/>
      <c r="QZH9" s="890"/>
      <c r="QZI9" s="890"/>
      <c r="QZJ9" s="890"/>
      <c r="QZK9" s="890"/>
      <c r="QZL9" s="890"/>
      <c r="QZM9" s="890"/>
      <c r="QZN9" s="890"/>
      <c r="QZO9" s="890"/>
      <c r="QZP9" s="890"/>
      <c r="QZQ9" s="890"/>
      <c r="QZR9" s="890"/>
      <c r="QZS9" s="890"/>
      <c r="QZT9" s="890"/>
      <c r="QZU9" s="890"/>
      <c r="QZV9" s="890"/>
      <c r="QZW9" s="890"/>
      <c r="QZX9" s="890"/>
      <c r="QZY9" s="890"/>
      <c r="QZZ9" s="890"/>
      <c r="RAA9" s="890"/>
      <c r="RAB9" s="890"/>
      <c r="RAC9" s="890"/>
      <c r="RAD9" s="890"/>
      <c r="RAE9" s="890"/>
      <c r="RAF9" s="890"/>
      <c r="RAG9" s="890"/>
      <c r="RAH9" s="890"/>
      <c r="RAI9" s="890"/>
      <c r="RAJ9" s="890"/>
      <c r="RAK9" s="890"/>
      <c r="RAL9" s="890"/>
      <c r="RAM9" s="890"/>
      <c r="RAN9" s="890"/>
      <c r="RAO9" s="890"/>
      <c r="RAP9" s="890"/>
      <c r="RAQ9" s="890"/>
      <c r="RAR9" s="890"/>
      <c r="RAS9" s="890"/>
      <c r="RAT9" s="890"/>
      <c r="RAU9" s="890"/>
      <c r="RAV9" s="890"/>
      <c r="RAW9" s="890"/>
      <c r="RAX9" s="890"/>
      <c r="RAY9" s="890"/>
      <c r="RAZ9" s="890"/>
      <c r="RBA9" s="890"/>
      <c r="RBB9" s="890"/>
      <c r="RBC9" s="890"/>
      <c r="RBD9" s="890"/>
      <c r="RBE9" s="890"/>
      <c r="RBF9" s="890"/>
      <c r="RBG9" s="890"/>
      <c r="RBH9" s="890"/>
      <c r="RBI9" s="890"/>
      <c r="RBJ9" s="890"/>
      <c r="RBK9" s="890"/>
      <c r="RBL9" s="890"/>
      <c r="RBM9" s="890"/>
      <c r="RBN9" s="890"/>
      <c r="RBO9" s="890"/>
      <c r="RBP9" s="890"/>
      <c r="RBQ9" s="890"/>
      <c r="RBR9" s="890"/>
      <c r="RBS9" s="890"/>
      <c r="RBT9" s="890"/>
      <c r="RBU9" s="890"/>
      <c r="RBV9" s="890"/>
      <c r="RBW9" s="890"/>
      <c r="RBX9" s="890"/>
      <c r="RBY9" s="890"/>
      <c r="RBZ9" s="890"/>
      <c r="RCA9" s="890"/>
      <c r="RCB9" s="890"/>
      <c r="RCC9" s="890"/>
      <c r="RCD9" s="890"/>
      <c r="RCE9" s="890"/>
      <c r="RCF9" s="890"/>
      <c r="RCG9" s="890"/>
      <c r="RCH9" s="890"/>
      <c r="RCI9" s="890"/>
      <c r="RCJ9" s="890"/>
      <c r="RCK9" s="890"/>
      <c r="RCL9" s="890"/>
      <c r="RCM9" s="890"/>
      <c r="RCN9" s="890"/>
      <c r="RCO9" s="890"/>
      <c r="RCP9" s="890"/>
      <c r="RCQ9" s="890"/>
      <c r="RCR9" s="890"/>
      <c r="RCS9" s="890"/>
      <c r="RCT9" s="890"/>
      <c r="RCU9" s="890"/>
      <c r="RCV9" s="890"/>
      <c r="RCW9" s="890"/>
      <c r="RCX9" s="890"/>
      <c r="RCY9" s="890"/>
      <c r="RCZ9" s="890"/>
      <c r="RDA9" s="890"/>
      <c r="RDB9" s="890"/>
      <c r="RDC9" s="890"/>
      <c r="RDD9" s="890"/>
      <c r="RDE9" s="890"/>
      <c r="RDF9" s="890"/>
      <c r="RDG9" s="890"/>
      <c r="RDH9" s="890"/>
      <c r="RDI9" s="890"/>
      <c r="RDJ9" s="890"/>
      <c r="RDK9" s="890"/>
      <c r="RDL9" s="890"/>
      <c r="RDM9" s="890"/>
      <c r="RDN9" s="890"/>
      <c r="RDO9" s="890"/>
      <c r="RDP9" s="890"/>
      <c r="RDQ9" s="890"/>
      <c r="RDR9" s="890"/>
      <c r="RDS9" s="890"/>
      <c r="RDT9" s="890"/>
      <c r="RDU9" s="890"/>
      <c r="RDV9" s="890"/>
      <c r="RDW9" s="890"/>
      <c r="RDX9" s="890"/>
      <c r="RDY9" s="890"/>
      <c r="RDZ9" s="890"/>
      <c r="REA9" s="890"/>
      <c r="REB9" s="890"/>
      <c r="REC9" s="890"/>
      <c r="RED9" s="890"/>
      <c r="REE9" s="890"/>
      <c r="REF9" s="890"/>
      <c r="REG9" s="890"/>
      <c r="REH9" s="890"/>
      <c r="REI9" s="890"/>
      <c r="REJ9" s="890"/>
      <c r="REK9" s="890"/>
      <c r="REL9" s="890"/>
      <c r="REM9" s="890"/>
      <c r="REN9" s="890"/>
      <c r="REO9" s="890"/>
      <c r="REP9" s="890"/>
      <c r="REQ9" s="890"/>
      <c r="RER9" s="890"/>
      <c r="RES9" s="890"/>
      <c r="RET9" s="890"/>
      <c r="REU9" s="890"/>
      <c r="REV9" s="890"/>
      <c r="REW9" s="890"/>
      <c r="REX9" s="890"/>
      <c r="REY9" s="890"/>
      <c r="REZ9" s="890"/>
      <c r="RFA9" s="890"/>
      <c r="RFB9" s="890"/>
      <c r="RFC9" s="890"/>
      <c r="RFD9" s="890"/>
      <c r="RFE9" s="890"/>
      <c r="RFF9" s="890"/>
      <c r="RFG9" s="890"/>
      <c r="RFH9" s="890"/>
      <c r="RFI9" s="890"/>
      <c r="RFJ9" s="890"/>
      <c r="RFK9" s="890"/>
      <c r="RFL9" s="890"/>
      <c r="RFM9" s="890"/>
      <c r="RFN9" s="890"/>
      <c r="RFO9" s="890"/>
      <c r="RFP9" s="890"/>
      <c r="RFQ9" s="890"/>
      <c r="RFR9" s="890"/>
      <c r="RFS9" s="890"/>
      <c r="RFT9" s="890"/>
      <c r="RFU9" s="890"/>
      <c r="RFV9" s="890"/>
      <c r="RFW9" s="890"/>
      <c r="RFX9" s="890"/>
      <c r="RFY9" s="890"/>
      <c r="RFZ9" s="890"/>
      <c r="RGA9" s="890"/>
      <c r="RGB9" s="890"/>
      <c r="RGC9" s="890"/>
      <c r="RGD9" s="890"/>
      <c r="RGE9" s="890"/>
      <c r="RGF9" s="890"/>
      <c r="RGG9" s="890"/>
      <c r="RGH9" s="890"/>
      <c r="RGI9" s="890"/>
      <c r="RGJ9" s="890"/>
      <c r="RGK9" s="890"/>
      <c r="RGL9" s="890"/>
      <c r="RGM9" s="890"/>
      <c r="RGN9" s="890"/>
      <c r="RGO9" s="890"/>
      <c r="RGP9" s="890"/>
      <c r="RGQ9" s="890"/>
      <c r="RGR9" s="890"/>
      <c r="RGS9" s="890"/>
      <c r="RGT9" s="890"/>
      <c r="RGU9" s="890"/>
      <c r="RGV9" s="890"/>
      <c r="RGW9" s="890"/>
      <c r="RGX9" s="890"/>
      <c r="RGY9" s="890"/>
      <c r="RGZ9" s="890"/>
      <c r="RHA9" s="890"/>
      <c r="RHB9" s="890"/>
      <c r="RHC9" s="890"/>
      <c r="RHD9" s="890"/>
      <c r="RHE9" s="890"/>
      <c r="RHF9" s="890"/>
      <c r="RHG9" s="890"/>
      <c r="RHH9" s="890"/>
      <c r="RHI9" s="890"/>
      <c r="RHJ9" s="890"/>
      <c r="RHK9" s="890"/>
      <c r="RHL9" s="890"/>
      <c r="RHM9" s="890"/>
      <c r="RHN9" s="890"/>
      <c r="RHO9" s="890"/>
      <c r="RHP9" s="890"/>
      <c r="RHQ9" s="890"/>
      <c r="RHR9" s="890"/>
      <c r="RHS9" s="890"/>
      <c r="RHT9" s="890"/>
      <c r="RHU9" s="890"/>
      <c r="RHV9" s="890"/>
      <c r="RHW9" s="890"/>
      <c r="RHX9" s="890"/>
      <c r="RHY9" s="890"/>
      <c r="RHZ9" s="890"/>
      <c r="RIA9" s="890"/>
      <c r="RIB9" s="890"/>
      <c r="RIC9" s="890"/>
      <c r="RID9" s="890"/>
      <c r="RIE9" s="890"/>
      <c r="RIF9" s="890"/>
      <c r="RIG9" s="890"/>
      <c r="RIH9" s="890"/>
      <c r="RII9" s="890"/>
      <c r="RIJ9" s="890"/>
      <c r="RIK9" s="890"/>
      <c r="RIL9" s="890"/>
      <c r="RIM9" s="890"/>
      <c r="RIN9" s="890"/>
      <c r="RIO9" s="890"/>
      <c r="RIP9" s="890"/>
      <c r="RIQ9" s="890"/>
      <c r="RIR9" s="890"/>
      <c r="RIS9" s="890"/>
      <c r="RIT9" s="890"/>
      <c r="RIU9" s="890"/>
      <c r="RIV9" s="890"/>
      <c r="RIW9" s="890"/>
      <c r="RIX9" s="890"/>
      <c r="RIY9" s="890"/>
      <c r="RIZ9" s="890"/>
      <c r="RJA9" s="890"/>
      <c r="RJB9" s="890"/>
      <c r="RJC9" s="890"/>
      <c r="RJD9" s="890"/>
      <c r="RJE9" s="890"/>
      <c r="RJF9" s="890"/>
      <c r="RJG9" s="890"/>
      <c r="RJH9" s="890"/>
      <c r="RJI9" s="890"/>
      <c r="RJJ9" s="890"/>
      <c r="RJK9" s="890"/>
      <c r="RJL9" s="890"/>
      <c r="RJM9" s="890"/>
      <c r="RJN9" s="890"/>
      <c r="RJO9" s="890"/>
      <c r="RJP9" s="890"/>
      <c r="RJQ9" s="890"/>
      <c r="RJR9" s="890"/>
      <c r="RJS9" s="890"/>
      <c r="RJT9" s="890"/>
      <c r="RJU9" s="890"/>
      <c r="RJV9" s="890"/>
      <c r="RJW9" s="890"/>
      <c r="RJX9" s="890"/>
      <c r="RJY9" s="890"/>
      <c r="RJZ9" s="890"/>
      <c r="RKA9" s="890"/>
      <c r="RKB9" s="890"/>
      <c r="RKC9" s="890"/>
      <c r="RKD9" s="890"/>
      <c r="RKE9" s="890"/>
      <c r="RKF9" s="890"/>
      <c r="RKG9" s="890"/>
      <c r="RKH9" s="890"/>
      <c r="RKI9" s="890"/>
      <c r="RKJ9" s="890"/>
      <c r="RKK9" s="890"/>
      <c r="RKL9" s="890"/>
      <c r="RKM9" s="890"/>
      <c r="RKN9" s="890"/>
      <c r="RKO9" s="890"/>
      <c r="RKP9" s="890"/>
      <c r="RKQ9" s="890"/>
      <c r="RKR9" s="890"/>
      <c r="RKS9" s="890"/>
      <c r="RKT9" s="890"/>
      <c r="RKU9" s="890"/>
      <c r="RKV9" s="890"/>
      <c r="RKW9" s="890"/>
      <c r="RKX9" s="890"/>
      <c r="RKY9" s="890"/>
      <c r="RKZ9" s="890"/>
      <c r="RLA9" s="890"/>
      <c r="RLB9" s="890"/>
      <c r="RLC9" s="890"/>
      <c r="RLD9" s="890"/>
      <c r="RLE9" s="890"/>
      <c r="RLF9" s="890"/>
      <c r="RLG9" s="890"/>
      <c r="RLH9" s="890"/>
      <c r="RLI9" s="890"/>
      <c r="RLJ9" s="890"/>
      <c r="RLK9" s="890"/>
      <c r="RLL9" s="890"/>
      <c r="RLM9" s="890"/>
      <c r="RLN9" s="890"/>
      <c r="RLO9" s="890"/>
      <c r="RLP9" s="890"/>
      <c r="RLQ9" s="890"/>
      <c r="RLR9" s="890"/>
      <c r="RLS9" s="890"/>
      <c r="RLT9" s="890"/>
      <c r="RLU9" s="890"/>
      <c r="RLV9" s="890"/>
      <c r="RLW9" s="890"/>
      <c r="RLX9" s="890"/>
      <c r="RLY9" s="890"/>
      <c r="RLZ9" s="890"/>
      <c r="RMA9" s="890"/>
      <c r="RMB9" s="890"/>
      <c r="RMC9" s="890"/>
      <c r="RMD9" s="890"/>
      <c r="RME9" s="890"/>
      <c r="RMF9" s="890"/>
      <c r="RMG9" s="890"/>
      <c r="RMH9" s="890"/>
      <c r="RMI9" s="890"/>
      <c r="RMJ9" s="890"/>
      <c r="RMK9" s="890"/>
      <c r="RML9" s="890"/>
      <c r="RMM9" s="890"/>
      <c r="RMN9" s="890"/>
      <c r="RMO9" s="890"/>
      <c r="RMP9" s="890"/>
      <c r="RMQ9" s="890"/>
      <c r="RMR9" s="890"/>
      <c r="RMS9" s="890"/>
      <c r="RMT9" s="890"/>
      <c r="RMU9" s="890"/>
      <c r="RMV9" s="890"/>
      <c r="RMW9" s="890"/>
      <c r="RMX9" s="890"/>
      <c r="RMY9" s="890"/>
      <c r="RMZ9" s="890"/>
      <c r="RNA9" s="890"/>
      <c r="RNB9" s="890"/>
      <c r="RNC9" s="890"/>
      <c r="RND9" s="890"/>
      <c r="RNE9" s="890"/>
      <c r="RNF9" s="890"/>
      <c r="RNG9" s="890"/>
      <c r="RNH9" s="890"/>
      <c r="RNI9" s="890"/>
      <c r="RNJ9" s="890"/>
      <c r="RNK9" s="890"/>
      <c r="RNL9" s="890"/>
      <c r="RNM9" s="890"/>
      <c r="RNN9" s="890"/>
      <c r="RNO9" s="890"/>
      <c r="RNP9" s="890"/>
      <c r="RNQ9" s="890"/>
      <c r="RNR9" s="890"/>
      <c r="RNS9" s="890"/>
      <c r="RNT9" s="890"/>
      <c r="RNU9" s="890"/>
      <c r="RNV9" s="890"/>
      <c r="RNW9" s="890"/>
      <c r="RNX9" s="890"/>
      <c r="RNY9" s="890"/>
      <c r="RNZ9" s="890"/>
      <c r="ROA9" s="890"/>
      <c r="ROB9" s="890"/>
      <c r="ROC9" s="890"/>
      <c r="ROD9" s="890"/>
      <c r="ROE9" s="890"/>
      <c r="ROF9" s="890"/>
      <c r="ROG9" s="890"/>
      <c r="ROH9" s="890"/>
      <c r="ROI9" s="890"/>
      <c r="ROJ9" s="890"/>
      <c r="ROK9" s="890"/>
      <c r="ROL9" s="890"/>
      <c r="ROM9" s="890"/>
      <c r="RON9" s="890"/>
      <c r="ROO9" s="890"/>
      <c r="ROP9" s="890"/>
      <c r="ROQ9" s="890"/>
      <c r="ROR9" s="890"/>
      <c r="ROS9" s="890"/>
      <c r="ROT9" s="890"/>
      <c r="ROU9" s="890"/>
      <c r="ROV9" s="890"/>
      <c r="ROW9" s="890"/>
      <c r="ROX9" s="890"/>
      <c r="ROY9" s="890"/>
      <c r="ROZ9" s="890"/>
      <c r="RPA9" s="890"/>
      <c r="RPB9" s="890"/>
      <c r="RPC9" s="890"/>
      <c r="RPD9" s="890"/>
      <c r="RPE9" s="890"/>
      <c r="RPF9" s="890"/>
      <c r="RPG9" s="890"/>
      <c r="RPH9" s="890"/>
      <c r="RPI9" s="890"/>
      <c r="RPJ9" s="890"/>
      <c r="RPK9" s="890"/>
      <c r="RPL9" s="890"/>
      <c r="RPM9" s="890"/>
      <c r="RPN9" s="890"/>
      <c r="RPO9" s="890"/>
      <c r="RPP9" s="890"/>
      <c r="RPQ9" s="890"/>
      <c r="RPR9" s="890"/>
      <c r="RPS9" s="890"/>
      <c r="RPT9" s="890"/>
      <c r="RPU9" s="890"/>
      <c r="RPV9" s="890"/>
      <c r="RPW9" s="890"/>
      <c r="RPX9" s="890"/>
      <c r="RPY9" s="890"/>
      <c r="RPZ9" s="890"/>
      <c r="RQA9" s="890"/>
      <c r="RQB9" s="890"/>
      <c r="RQC9" s="890"/>
      <c r="RQD9" s="890"/>
      <c r="RQE9" s="890"/>
      <c r="RQF9" s="890"/>
      <c r="RQG9" s="890"/>
      <c r="RQH9" s="890"/>
      <c r="RQI9" s="890"/>
      <c r="RQJ9" s="890"/>
      <c r="RQK9" s="890"/>
      <c r="RQL9" s="890"/>
      <c r="RQM9" s="890"/>
      <c r="RQN9" s="890"/>
      <c r="RQO9" s="890"/>
      <c r="RQP9" s="890"/>
      <c r="RQQ9" s="890"/>
      <c r="RQR9" s="890"/>
      <c r="RQS9" s="890"/>
      <c r="RQT9" s="890"/>
      <c r="RQU9" s="890"/>
      <c r="RQV9" s="890"/>
      <c r="RQW9" s="890"/>
      <c r="RQX9" s="890"/>
      <c r="RQY9" s="890"/>
      <c r="RQZ9" s="890"/>
      <c r="RRA9" s="890"/>
      <c r="RRB9" s="890"/>
      <c r="RRC9" s="890"/>
      <c r="RRD9" s="890"/>
      <c r="RRE9" s="890"/>
      <c r="RRF9" s="890"/>
      <c r="RRG9" s="890"/>
      <c r="RRH9" s="890"/>
      <c r="RRI9" s="890"/>
      <c r="RRJ9" s="890"/>
      <c r="RRK9" s="890"/>
      <c r="RRL9" s="890"/>
      <c r="RRM9" s="890"/>
      <c r="RRN9" s="890"/>
      <c r="RRO9" s="890"/>
      <c r="RRP9" s="890"/>
      <c r="RRQ9" s="890"/>
      <c r="RRR9" s="890"/>
      <c r="RRS9" s="890"/>
      <c r="RRT9" s="890"/>
      <c r="RRU9" s="890"/>
      <c r="RRV9" s="890"/>
      <c r="RRW9" s="890"/>
      <c r="RRX9" s="890"/>
      <c r="RRY9" s="890"/>
      <c r="RRZ9" s="890"/>
      <c r="RSA9" s="890"/>
      <c r="RSB9" s="890"/>
      <c r="RSC9" s="890"/>
      <c r="RSD9" s="890"/>
      <c r="RSE9" s="890"/>
      <c r="RSF9" s="890"/>
      <c r="RSG9" s="890"/>
      <c r="RSH9" s="890"/>
      <c r="RSI9" s="890"/>
      <c r="RSJ9" s="890"/>
      <c r="RSK9" s="890"/>
      <c r="RSL9" s="890"/>
      <c r="RSM9" s="890"/>
      <c r="RSN9" s="890"/>
      <c r="RSO9" s="890"/>
      <c r="RSP9" s="890"/>
      <c r="RSQ9" s="890"/>
      <c r="RSR9" s="890"/>
      <c r="RSS9" s="890"/>
      <c r="RST9" s="890"/>
      <c r="RSU9" s="890"/>
      <c r="RSV9" s="890"/>
      <c r="RSW9" s="890"/>
      <c r="RSX9" s="890"/>
      <c r="RSY9" s="890"/>
      <c r="RSZ9" s="890"/>
      <c r="RTA9" s="890"/>
      <c r="RTB9" s="890"/>
      <c r="RTC9" s="890"/>
      <c r="RTD9" s="890"/>
      <c r="RTE9" s="890"/>
      <c r="RTF9" s="890"/>
      <c r="RTG9" s="890"/>
      <c r="RTH9" s="890"/>
      <c r="RTI9" s="890"/>
      <c r="RTJ9" s="890"/>
      <c r="RTK9" s="890"/>
      <c r="RTL9" s="890"/>
      <c r="RTM9" s="890"/>
      <c r="RTN9" s="890"/>
      <c r="RTO9" s="890"/>
      <c r="RTP9" s="890"/>
      <c r="RTQ9" s="890"/>
      <c r="RTR9" s="890"/>
      <c r="RTS9" s="890"/>
      <c r="RTT9" s="890"/>
      <c r="RTU9" s="890"/>
      <c r="RTV9" s="890"/>
      <c r="RTW9" s="890"/>
      <c r="RTX9" s="890"/>
      <c r="RTY9" s="890"/>
      <c r="RTZ9" s="890"/>
      <c r="RUA9" s="890"/>
      <c r="RUB9" s="890"/>
      <c r="RUC9" s="890"/>
      <c r="RUD9" s="890"/>
      <c r="RUE9" s="890"/>
      <c r="RUF9" s="890"/>
      <c r="RUG9" s="890"/>
      <c r="RUH9" s="890"/>
      <c r="RUI9" s="890"/>
      <c r="RUJ9" s="890"/>
      <c r="RUK9" s="890"/>
      <c r="RUL9" s="890"/>
      <c r="RUM9" s="890"/>
      <c r="RUN9" s="890"/>
      <c r="RUO9" s="890"/>
      <c r="RUP9" s="890"/>
      <c r="RUQ9" s="890"/>
      <c r="RUR9" s="890"/>
      <c r="RUS9" s="890"/>
      <c r="RUT9" s="890"/>
      <c r="RUU9" s="890"/>
      <c r="RUV9" s="890"/>
      <c r="RUW9" s="890"/>
      <c r="RUX9" s="890"/>
      <c r="RUY9" s="890"/>
      <c r="RUZ9" s="890"/>
      <c r="RVA9" s="890"/>
      <c r="RVB9" s="890"/>
      <c r="RVC9" s="890"/>
      <c r="RVD9" s="890"/>
      <c r="RVE9" s="890"/>
      <c r="RVF9" s="890"/>
      <c r="RVG9" s="890"/>
      <c r="RVH9" s="890"/>
      <c r="RVI9" s="890"/>
      <c r="RVJ9" s="890"/>
      <c r="RVK9" s="890"/>
      <c r="RVL9" s="890"/>
      <c r="RVM9" s="890"/>
      <c r="RVN9" s="890"/>
      <c r="RVO9" s="890"/>
      <c r="RVP9" s="890"/>
      <c r="RVQ9" s="890"/>
      <c r="RVR9" s="890"/>
      <c r="RVS9" s="890"/>
      <c r="RVT9" s="890"/>
      <c r="RVU9" s="890"/>
      <c r="RVV9" s="890"/>
      <c r="RVW9" s="890"/>
      <c r="RVX9" s="890"/>
      <c r="RVY9" s="890"/>
      <c r="RVZ9" s="890"/>
      <c r="RWA9" s="890"/>
      <c r="RWB9" s="890"/>
      <c r="RWC9" s="890"/>
      <c r="RWD9" s="890"/>
      <c r="RWE9" s="890"/>
      <c r="RWF9" s="890"/>
      <c r="RWG9" s="890"/>
      <c r="RWH9" s="890"/>
      <c r="RWI9" s="890"/>
      <c r="RWJ9" s="890"/>
      <c r="RWK9" s="890"/>
      <c r="RWL9" s="890"/>
      <c r="RWM9" s="890"/>
      <c r="RWN9" s="890"/>
      <c r="RWO9" s="890"/>
      <c r="RWP9" s="890"/>
      <c r="RWQ9" s="890"/>
      <c r="RWR9" s="890"/>
      <c r="RWS9" s="890"/>
      <c r="RWT9" s="890"/>
      <c r="RWU9" s="890"/>
      <c r="RWV9" s="890"/>
      <c r="RWW9" s="890"/>
      <c r="RWX9" s="890"/>
      <c r="RWY9" s="890"/>
      <c r="RWZ9" s="890"/>
      <c r="RXA9" s="890"/>
      <c r="RXB9" s="890"/>
      <c r="RXC9" s="890"/>
      <c r="RXD9" s="890"/>
      <c r="RXE9" s="890"/>
      <c r="RXF9" s="890"/>
      <c r="RXG9" s="890"/>
      <c r="RXH9" s="890"/>
      <c r="RXI9" s="890"/>
      <c r="RXJ9" s="890"/>
      <c r="RXK9" s="890"/>
      <c r="RXL9" s="890"/>
      <c r="RXM9" s="890"/>
      <c r="RXN9" s="890"/>
      <c r="RXO9" s="890"/>
      <c r="RXP9" s="890"/>
      <c r="RXQ9" s="890"/>
      <c r="RXR9" s="890"/>
      <c r="RXS9" s="890"/>
      <c r="RXT9" s="890"/>
      <c r="RXU9" s="890"/>
      <c r="RXV9" s="890"/>
      <c r="RXW9" s="890"/>
      <c r="RXX9" s="890"/>
      <c r="RXY9" s="890"/>
      <c r="RXZ9" s="890"/>
      <c r="RYA9" s="890"/>
      <c r="RYB9" s="890"/>
      <c r="RYC9" s="890"/>
      <c r="RYD9" s="890"/>
      <c r="RYE9" s="890"/>
      <c r="RYF9" s="890"/>
      <c r="RYG9" s="890"/>
      <c r="RYH9" s="890"/>
      <c r="RYI9" s="890"/>
      <c r="RYJ9" s="890"/>
      <c r="RYK9" s="890"/>
      <c r="RYL9" s="890"/>
      <c r="RYM9" s="890"/>
      <c r="RYN9" s="890"/>
      <c r="RYO9" s="890"/>
      <c r="RYP9" s="890"/>
      <c r="RYQ9" s="890"/>
      <c r="RYR9" s="890"/>
      <c r="RYS9" s="890"/>
      <c r="RYT9" s="890"/>
      <c r="RYU9" s="890"/>
      <c r="RYV9" s="890"/>
      <c r="RYW9" s="890"/>
      <c r="RYX9" s="890"/>
      <c r="RYY9" s="890"/>
      <c r="RYZ9" s="890"/>
      <c r="RZA9" s="890"/>
      <c r="RZB9" s="890"/>
      <c r="RZC9" s="890"/>
      <c r="RZD9" s="890"/>
      <c r="RZE9" s="890"/>
      <c r="RZF9" s="890"/>
      <c r="RZG9" s="890"/>
      <c r="RZH9" s="890"/>
      <c r="RZI9" s="890"/>
      <c r="RZJ9" s="890"/>
      <c r="RZK9" s="890"/>
      <c r="RZL9" s="890"/>
      <c r="RZM9" s="890"/>
      <c r="RZN9" s="890"/>
      <c r="RZO9" s="890"/>
      <c r="RZP9" s="890"/>
      <c r="RZQ9" s="890"/>
      <c r="RZR9" s="890"/>
      <c r="RZS9" s="890"/>
      <c r="RZT9" s="890"/>
      <c r="RZU9" s="890"/>
      <c r="RZV9" s="890"/>
      <c r="RZW9" s="890"/>
      <c r="RZX9" s="890"/>
      <c r="RZY9" s="890"/>
      <c r="RZZ9" s="890"/>
      <c r="SAA9" s="890"/>
      <c r="SAB9" s="890"/>
      <c r="SAC9" s="890"/>
      <c r="SAD9" s="890"/>
      <c r="SAE9" s="890"/>
      <c r="SAF9" s="890"/>
      <c r="SAG9" s="890"/>
      <c r="SAH9" s="890"/>
      <c r="SAI9" s="890"/>
      <c r="SAJ9" s="890"/>
      <c r="SAK9" s="890"/>
      <c r="SAL9" s="890"/>
      <c r="SAM9" s="890"/>
      <c r="SAN9" s="890"/>
      <c r="SAO9" s="890"/>
      <c r="SAP9" s="890"/>
      <c r="SAQ9" s="890"/>
      <c r="SAR9" s="890"/>
      <c r="SAS9" s="890"/>
      <c r="SAT9" s="890"/>
      <c r="SAU9" s="890"/>
      <c r="SAV9" s="890"/>
      <c r="SAW9" s="890"/>
      <c r="SAX9" s="890"/>
      <c r="SAY9" s="890"/>
      <c r="SAZ9" s="890"/>
      <c r="SBA9" s="890"/>
      <c r="SBB9" s="890"/>
      <c r="SBC9" s="890"/>
      <c r="SBD9" s="890"/>
      <c r="SBE9" s="890"/>
      <c r="SBF9" s="890"/>
      <c r="SBG9" s="890"/>
      <c r="SBH9" s="890"/>
      <c r="SBI9" s="890"/>
      <c r="SBJ9" s="890"/>
      <c r="SBK9" s="890"/>
      <c r="SBL9" s="890"/>
      <c r="SBM9" s="890"/>
      <c r="SBN9" s="890"/>
      <c r="SBO9" s="890"/>
      <c r="SBP9" s="890"/>
      <c r="SBQ9" s="890"/>
      <c r="SBR9" s="890"/>
      <c r="SBS9" s="890"/>
      <c r="SBT9" s="890"/>
      <c r="SBU9" s="890"/>
      <c r="SBV9" s="890"/>
      <c r="SBW9" s="890"/>
      <c r="SBX9" s="890"/>
      <c r="SBY9" s="890"/>
      <c r="SBZ9" s="890"/>
      <c r="SCA9" s="890"/>
      <c r="SCB9" s="890"/>
      <c r="SCC9" s="890"/>
      <c r="SCD9" s="890"/>
      <c r="SCE9" s="890"/>
      <c r="SCF9" s="890"/>
      <c r="SCG9" s="890"/>
      <c r="SCH9" s="890"/>
      <c r="SCI9" s="890"/>
      <c r="SCJ9" s="890"/>
      <c r="SCK9" s="890"/>
      <c r="SCL9" s="890"/>
      <c r="SCM9" s="890"/>
      <c r="SCN9" s="890"/>
      <c r="SCO9" s="890"/>
      <c r="SCP9" s="890"/>
      <c r="SCQ9" s="890"/>
      <c r="SCR9" s="890"/>
      <c r="SCS9" s="890"/>
      <c r="SCT9" s="890"/>
      <c r="SCU9" s="890"/>
      <c r="SCV9" s="890"/>
      <c r="SCW9" s="890"/>
      <c r="SCX9" s="890"/>
      <c r="SCY9" s="890"/>
      <c r="SCZ9" s="890"/>
      <c r="SDA9" s="890"/>
      <c r="SDB9" s="890"/>
      <c r="SDC9" s="890"/>
      <c r="SDD9" s="890"/>
      <c r="SDE9" s="890"/>
      <c r="SDF9" s="890"/>
      <c r="SDG9" s="890"/>
      <c r="SDH9" s="890"/>
      <c r="SDI9" s="890"/>
      <c r="SDJ9" s="890"/>
      <c r="SDK9" s="890"/>
      <c r="SDL9" s="890"/>
      <c r="SDM9" s="890"/>
      <c r="SDN9" s="890"/>
      <c r="SDO9" s="890"/>
      <c r="SDP9" s="890"/>
      <c r="SDQ9" s="890"/>
      <c r="SDR9" s="890"/>
      <c r="SDS9" s="890"/>
      <c r="SDT9" s="890"/>
      <c r="SDU9" s="890"/>
      <c r="SDV9" s="890"/>
      <c r="SDW9" s="890"/>
      <c r="SDX9" s="890"/>
      <c r="SDY9" s="890"/>
      <c r="SDZ9" s="890"/>
      <c r="SEA9" s="890"/>
      <c r="SEB9" s="890"/>
      <c r="SEC9" s="890"/>
      <c r="SED9" s="890"/>
      <c r="SEE9" s="890"/>
      <c r="SEF9" s="890"/>
      <c r="SEG9" s="890"/>
      <c r="SEH9" s="890"/>
      <c r="SEI9" s="890"/>
      <c r="SEJ9" s="890"/>
      <c r="SEK9" s="890"/>
      <c r="SEL9" s="890"/>
      <c r="SEM9" s="890"/>
      <c r="SEN9" s="890"/>
      <c r="SEO9" s="890"/>
      <c r="SEP9" s="890"/>
      <c r="SEQ9" s="890"/>
      <c r="SER9" s="890"/>
      <c r="SES9" s="890"/>
      <c r="SET9" s="890"/>
      <c r="SEU9" s="890"/>
      <c r="SEV9" s="890"/>
      <c r="SEW9" s="890"/>
      <c r="SEX9" s="890"/>
      <c r="SEY9" s="890"/>
      <c r="SEZ9" s="890"/>
      <c r="SFA9" s="890"/>
      <c r="SFB9" s="890"/>
      <c r="SFC9" s="890"/>
      <c r="SFD9" s="890"/>
      <c r="SFE9" s="890"/>
      <c r="SFF9" s="890"/>
      <c r="SFG9" s="890"/>
      <c r="SFH9" s="890"/>
      <c r="SFI9" s="890"/>
      <c r="SFJ9" s="890"/>
      <c r="SFK9" s="890"/>
      <c r="SFL9" s="890"/>
      <c r="SFM9" s="890"/>
      <c r="SFN9" s="890"/>
      <c r="SFO9" s="890"/>
      <c r="SFP9" s="890"/>
      <c r="SFQ9" s="890"/>
      <c r="SFR9" s="890"/>
      <c r="SFS9" s="890"/>
      <c r="SFT9" s="890"/>
      <c r="SFU9" s="890"/>
      <c r="SFV9" s="890"/>
      <c r="SFW9" s="890"/>
      <c r="SFX9" s="890"/>
      <c r="SFY9" s="890"/>
      <c r="SFZ9" s="890"/>
      <c r="SGA9" s="890"/>
      <c r="SGB9" s="890"/>
      <c r="SGC9" s="890"/>
      <c r="SGD9" s="890"/>
      <c r="SGE9" s="890"/>
      <c r="SGF9" s="890"/>
      <c r="SGG9" s="890"/>
      <c r="SGH9" s="890"/>
      <c r="SGI9" s="890"/>
      <c r="SGJ9" s="890"/>
      <c r="SGK9" s="890"/>
      <c r="SGL9" s="890"/>
      <c r="SGM9" s="890"/>
      <c r="SGN9" s="890"/>
      <c r="SGO9" s="890"/>
      <c r="SGP9" s="890"/>
      <c r="SGQ9" s="890"/>
      <c r="SGR9" s="890"/>
      <c r="SGS9" s="890"/>
      <c r="SGT9" s="890"/>
      <c r="SGU9" s="890"/>
      <c r="SGV9" s="890"/>
      <c r="SGW9" s="890"/>
      <c r="SGX9" s="890"/>
      <c r="SGY9" s="890"/>
      <c r="SGZ9" s="890"/>
      <c r="SHA9" s="890"/>
      <c r="SHB9" s="890"/>
      <c r="SHC9" s="890"/>
      <c r="SHD9" s="890"/>
      <c r="SHE9" s="890"/>
      <c r="SHF9" s="890"/>
      <c r="SHG9" s="890"/>
      <c r="SHH9" s="890"/>
      <c r="SHI9" s="890"/>
      <c r="SHJ9" s="890"/>
      <c r="SHK9" s="890"/>
      <c r="SHL9" s="890"/>
      <c r="SHM9" s="890"/>
      <c r="SHN9" s="890"/>
      <c r="SHO9" s="890"/>
      <c r="SHP9" s="890"/>
      <c r="SHQ9" s="890"/>
      <c r="SHR9" s="890"/>
      <c r="SHS9" s="890"/>
      <c r="SHT9" s="890"/>
      <c r="SHU9" s="890"/>
      <c r="SHV9" s="890"/>
      <c r="SHW9" s="890"/>
      <c r="SHX9" s="890"/>
      <c r="SHY9" s="890"/>
      <c r="SHZ9" s="890"/>
      <c r="SIA9" s="890"/>
      <c r="SIB9" s="890"/>
      <c r="SIC9" s="890"/>
      <c r="SID9" s="890"/>
      <c r="SIE9" s="890"/>
      <c r="SIF9" s="890"/>
      <c r="SIG9" s="890"/>
      <c r="SIH9" s="890"/>
      <c r="SII9" s="890"/>
      <c r="SIJ9" s="890"/>
      <c r="SIK9" s="890"/>
      <c r="SIL9" s="890"/>
      <c r="SIM9" s="890"/>
      <c r="SIN9" s="890"/>
      <c r="SIO9" s="890"/>
      <c r="SIP9" s="890"/>
      <c r="SIQ9" s="890"/>
      <c r="SIR9" s="890"/>
      <c r="SIS9" s="890"/>
      <c r="SIT9" s="890"/>
      <c r="SIU9" s="890"/>
      <c r="SIV9" s="890"/>
      <c r="SIW9" s="890"/>
      <c r="SIX9" s="890"/>
      <c r="SIY9" s="890"/>
      <c r="SIZ9" s="890"/>
      <c r="SJA9" s="890"/>
      <c r="SJB9" s="890"/>
      <c r="SJC9" s="890"/>
      <c r="SJD9" s="890"/>
      <c r="SJE9" s="890"/>
      <c r="SJF9" s="890"/>
      <c r="SJG9" s="890"/>
      <c r="SJH9" s="890"/>
      <c r="SJI9" s="890"/>
      <c r="SJJ9" s="890"/>
      <c r="SJK9" s="890"/>
      <c r="SJL9" s="890"/>
      <c r="SJM9" s="890"/>
      <c r="SJN9" s="890"/>
      <c r="SJO9" s="890"/>
      <c r="SJP9" s="890"/>
      <c r="SJQ9" s="890"/>
      <c r="SJR9" s="890"/>
      <c r="SJS9" s="890"/>
      <c r="SJT9" s="890"/>
      <c r="SJU9" s="890"/>
      <c r="SJV9" s="890"/>
      <c r="SJW9" s="890"/>
      <c r="SJX9" s="890"/>
      <c r="SJY9" s="890"/>
      <c r="SJZ9" s="890"/>
      <c r="SKA9" s="890"/>
      <c r="SKB9" s="890"/>
      <c r="SKC9" s="890"/>
      <c r="SKD9" s="890"/>
      <c r="SKE9" s="890"/>
      <c r="SKF9" s="890"/>
      <c r="SKG9" s="890"/>
      <c r="SKH9" s="890"/>
      <c r="SKI9" s="890"/>
      <c r="SKJ9" s="890"/>
      <c r="SKK9" s="890"/>
      <c r="SKL9" s="890"/>
      <c r="SKM9" s="890"/>
      <c r="SKN9" s="890"/>
      <c r="SKO9" s="890"/>
      <c r="SKP9" s="890"/>
      <c r="SKQ9" s="890"/>
      <c r="SKR9" s="890"/>
      <c r="SKS9" s="890"/>
      <c r="SKT9" s="890"/>
      <c r="SKU9" s="890"/>
      <c r="SKV9" s="890"/>
      <c r="SKW9" s="890"/>
      <c r="SKX9" s="890"/>
      <c r="SKY9" s="890"/>
      <c r="SKZ9" s="890"/>
      <c r="SLA9" s="890"/>
      <c r="SLB9" s="890"/>
      <c r="SLC9" s="890"/>
      <c r="SLD9" s="890"/>
      <c r="SLE9" s="890"/>
      <c r="SLF9" s="890"/>
      <c r="SLG9" s="890"/>
      <c r="SLH9" s="890"/>
      <c r="SLI9" s="890"/>
      <c r="SLJ9" s="890"/>
      <c r="SLK9" s="890"/>
      <c r="SLL9" s="890"/>
      <c r="SLM9" s="890"/>
      <c r="SLN9" s="890"/>
      <c r="SLO9" s="890"/>
      <c r="SLP9" s="890"/>
      <c r="SLQ9" s="890"/>
      <c r="SLR9" s="890"/>
      <c r="SLS9" s="890"/>
      <c r="SLT9" s="890"/>
      <c r="SLU9" s="890"/>
      <c r="SLV9" s="890"/>
      <c r="SLW9" s="890"/>
      <c r="SLX9" s="890"/>
      <c r="SLY9" s="890"/>
      <c r="SLZ9" s="890"/>
      <c r="SMA9" s="890"/>
      <c r="SMB9" s="890"/>
      <c r="SMC9" s="890"/>
      <c r="SMD9" s="890"/>
      <c r="SME9" s="890"/>
      <c r="SMF9" s="890"/>
      <c r="SMG9" s="890"/>
      <c r="SMH9" s="890"/>
      <c r="SMI9" s="890"/>
      <c r="SMJ9" s="890"/>
      <c r="SMK9" s="890"/>
      <c r="SML9" s="890"/>
      <c r="SMM9" s="890"/>
      <c r="SMN9" s="890"/>
      <c r="SMO9" s="890"/>
      <c r="SMP9" s="890"/>
      <c r="SMQ9" s="890"/>
      <c r="SMR9" s="890"/>
      <c r="SMS9" s="890"/>
      <c r="SMT9" s="890"/>
      <c r="SMU9" s="890"/>
      <c r="SMV9" s="890"/>
      <c r="SMW9" s="890"/>
      <c r="SMX9" s="890"/>
      <c r="SMY9" s="890"/>
      <c r="SMZ9" s="890"/>
      <c r="SNA9" s="890"/>
      <c r="SNB9" s="890"/>
      <c r="SNC9" s="890"/>
      <c r="SND9" s="890"/>
      <c r="SNE9" s="890"/>
      <c r="SNF9" s="890"/>
      <c r="SNG9" s="890"/>
      <c r="SNH9" s="890"/>
      <c r="SNI9" s="890"/>
      <c r="SNJ9" s="890"/>
      <c r="SNK9" s="890"/>
      <c r="SNL9" s="890"/>
      <c r="SNM9" s="890"/>
      <c r="SNN9" s="890"/>
      <c r="SNO9" s="890"/>
      <c r="SNP9" s="890"/>
      <c r="SNQ9" s="890"/>
      <c r="SNR9" s="890"/>
      <c r="SNS9" s="890"/>
      <c r="SNT9" s="890"/>
      <c r="SNU9" s="890"/>
      <c r="SNV9" s="890"/>
      <c r="SNW9" s="890"/>
      <c r="SNX9" s="890"/>
      <c r="SNY9" s="890"/>
      <c r="SNZ9" s="890"/>
      <c r="SOA9" s="890"/>
      <c r="SOB9" s="890"/>
      <c r="SOC9" s="890"/>
      <c r="SOD9" s="890"/>
      <c r="SOE9" s="890"/>
      <c r="SOF9" s="890"/>
      <c r="SOG9" s="890"/>
      <c r="SOH9" s="890"/>
      <c r="SOI9" s="890"/>
      <c r="SOJ9" s="890"/>
      <c r="SOK9" s="890"/>
      <c r="SOL9" s="890"/>
      <c r="SOM9" s="890"/>
      <c r="SON9" s="890"/>
      <c r="SOO9" s="890"/>
      <c r="SOP9" s="890"/>
      <c r="SOQ9" s="890"/>
      <c r="SOR9" s="890"/>
      <c r="SOS9" s="890"/>
      <c r="SOT9" s="890"/>
      <c r="SOU9" s="890"/>
      <c r="SOV9" s="890"/>
      <c r="SOW9" s="890"/>
      <c r="SOX9" s="890"/>
      <c r="SOY9" s="890"/>
      <c r="SOZ9" s="890"/>
      <c r="SPA9" s="890"/>
      <c r="SPB9" s="890"/>
      <c r="SPC9" s="890"/>
      <c r="SPD9" s="890"/>
      <c r="SPE9" s="890"/>
      <c r="SPF9" s="890"/>
      <c r="SPG9" s="890"/>
      <c r="SPH9" s="890"/>
      <c r="SPI9" s="890"/>
      <c r="SPJ9" s="890"/>
      <c r="SPK9" s="890"/>
      <c r="SPL9" s="890"/>
      <c r="SPM9" s="890"/>
      <c r="SPN9" s="890"/>
      <c r="SPO9" s="890"/>
      <c r="SPP9" s="890"/>
      <c r="SPQ9" s="890"/>
      <c r="SPR9" s="890"/>
      <c r="SPS9" s="890"/>
      <c r="SPT9" s="890"/>
      <c r="SPU9" s="890"/>
      <c r="SPV9" s="890"/>
      <c r="SPW9" s="890"/>
      <c r="SPX9" s="890"/>
      <c r="SPY9" s="890"/>
      <c r="SPZ9" s="890"/>
      <c r="SQA9" s="890"/>
      <c r="SQB9" s="890"/>
      <c r="SQC9" s="890"/>
      <c r="SQD9" s="890"/>
      <c r="SQE9" s="890"/>
      <c r="SQF9" s="890"/>
      <c r="SQG9" s="890"/>
      <c r="SQH9" s="890"/>
      <c r="SQI9" s="890"/>
      <c r="SQJ9" s="890"/>
      <c r="SQK9" s="890"/>
      <c r="SQL9" s="890"/>
      <c r="SQM9" s="890"/>
      <c r="SQN9" s="890"/>
      <c r="SQO9" s="890"/>
      <c r="SQP9" s="890"/>
      <c r="SQQ9" s="890"/>
      <c r="SQR9" s="890"/>
      <c r="SQS9" s="890"/>
      <c r="SQT9" s="890"/>
      <c r="SQU9" s="890"/>
      <c r="SQV9" s="890"/>
      <c r="SQW9" s="890"/>
      <c r="SQX9" s="890"/>
      <c r="SQY9" s="890"/>
      <c r="SQZ9" s="890"/>
      <c r="SRA9" s="890"/>
      <c r="SRB9" s="890"/>
      <c r="SRC9" s="890"/>
      <c r="SRD9" s="890"/>
      <c r="SRE9" s="890"/>
      <c r="SRF9" s="890"/>
      <c r="SRG9" s="890"/>
      <c r="SRH9" s="890"/>
      <c r="SRI9" s="890"/>
      <c r="SRJ9" s="890"/>
      <c r="SRK9" s="890"/>
      <c r="SRL9" s="890"/>
      <c r="SRM9" s="890"/>
      <c r="SRN9" s="890"/>
      <c r="SRO9" s="890"/>
      <c r="SRP9" s="890"/>
      <c r="SRQ9" s="890"/>
      <c r="SRR9" s="890"/>
      <c r="SRS9" s="890"/>
      <c r="SRT9" s="890"/>
      <c r="SRU9" s="890"/>
      <c r="SRV9" s="890"/>
      <c r="SRW9" s="890"/>
      <c r="SRX9" s="890"/>
      <c r="SRY9" s="890"/>
      <c r="SRZ9" s="890"/>
      <c r="SSA9" s="890"/>
      <c r="SSB9" s="890"/>
      <c r="SSC9" s="890"/>
      <c r="SSD9" s="890"/>
      <c r="SSE9" s="890"/>
      <c r="SSF9" s="890"/>
      <c r="SSG9" s="890"/>
      <c r="SSH9" s="890"/>
      <c r="SSI9" s="890"/>
      <c r="SSJ9" s="890"/>
      <c r="SSK9" s="890"/>
      <c r="SSL9" s="890"/>
      <c r="SSM9" s="890"/>
      <c r="SSN9" s="890"/>
      <c r="SSO9" s="890"/>
      <c r="SSP9" s="890"/>
      <c r="SSQ9" s="890"/>
      <c r="SSR9" s="890"/>
      <c r="SSS9" s="890"/>
      <c r="SST9" s="890"/>
      <c r="SSU9" s="890"/>
      <c r="SSV9" s="890"/>
      <c r="SSW9" s="890"/>
      <c r="SSX9" s="890"/>
      <c r="SSY9" s="890"/>
      <c r="SSZ9" s="890"/>
      <c r="STA9" s="890"/>
      <c r="STB9" s="890"/>
      <c r="STC9" s="890"/>
      <c r="STD9" s="890"/>
      <c r="STE9" s="890"/>
      <c r="STF9" s="890"/>
      <c r="STG9" s="890"/>
      <c r="STH9" s="890"/>
      <c r="STI9" s="890"/>
      <c r="STJ9" s="890"/>
      <c r="STK9" s="890"/>
      <c r="STL9" s="890"/>
      <c r="STM9" s="890"/>
      <c r="STN9" s="890"/>
      <c r="STO9" s="890"/>
      <c r="STP9" s="890"/>
      <c r="STQ9" s="890"/>
      <c r="STR9" s="890"/>
      <c r="STS9" s="890"/>
      <c r="STT9" s="890"/>
      <c r="STU9" s="890"/>
      <c r="STV9" s="890"/>
      <c r="STW9" s="890"/>
      <c r="STX9" s="890"/>
      <c r="STY9" s="890"/>
      <c r="STZ9" s="890"/>
      <c r="SUA9" s="890"/>
      <c r="SUB9" s="890"/>
      <c r="SUC9" s="890"/>
      <c r="SUD9" s="890"/>
      <c r="SUE9" s="890"/>
      <c r="SUF9" s="890"/>
      <c r="SUG9" s="890"/>
      <c r="SUH9" s="890"/>
      <c r="SUI9" s="890"/>
      <c r="SUJ9" s="890"/>
      <c r="SUK9" s="890"/>
      <c r="SUL9" s="890"/>
      <c r="SUM9" s="890"/>
      <c r="SUN9" s="890"/>
      <c r="SUO9" s="890"/>
      <c r="SUP9" s="890"/>
      <c r="SUQ9" s="890"/>
      <c r="SUR9" s="890"/>
      <c r="SUS9" s="890"/>
      <c r="SUT9" s="890"/>
      <c r="SUU9" s="890"/>
      <c r="SUV9" s="890"/>
      <c r="SUW9" s="890"/>
      <c r="SUX9" s="890"/>
      <c r="SUY9" s="890"/>
      <c r="SUZ9" s="890"/>
      <c r="SVA9" s="890"/>
      <c r="SVB9" s="890"/>
      <c r="SVC9" s="890"/>
      <c r="SVD9" s="890"/>
      <c r="SVE9" s="890"/>
      <c r="SVF9" s="890"/>
      <c r="SVG9" s="890"/>
      <c r="SVH9" s="890"/>
      <c r="SVI9" s="890"/>
      <c r="SVJ9" s="890"/>
      <c r="SVK9" s="890"/>
      <c r="SVL9" s="890"/>
      <c r="SVM9" s="890"/>
      <c r="SVN9" s="890"/>
      <c r="SVO9" s="890"/>
      <c r="SVP9" s="890"/>
      <c r="SVQ9" s="890"/>
      <c r="SVR9" s="890"/>
      <c r="SVS9" s="890"/>
      <c r="SVT9" s="890"/>
      <c r="SVU9" s="890"/>
      <c r="SVV9" s="890"/>
      <c r="SVW9" s="890"/>
      <c r="SVX9" s="890"/>
      <c r="SVY9" s="890"/>
      <c r="SVZ9" s="890"/>
      <c r="SWA9" s="890"/>
      <c r="SWB9" s="890"/>
      <c r="SWC9" s="890"/>
      <c r="SWD9" s="890"/>
      <c r="SWE9" s="890"/>
      <c r="SWF9" s="890"/>
      <c r="SWG9" s="890"/>
      <c r="SWH9" s="890"/>
      <c r="SWI9" s="890"/>
      <c r="SWJ9" s="890"/>
      <c r="SWK9" s="890"/>
      <c r="SWL9" s="890"/>
      <c r="SWM9" s="890"/>
      <c r="SWN9" s="890"/>
      <c r="SWO9" s="890"/>
      <c r="SWP9" s="890"/>
      <c r="SWQ9" s="890"/>
      <c r="SWR9" s="890"/>
      <c r="SWS9" s="890"/>
      <c r="SWT9" s="890"/>
      <c r="SWU9" s="890"/>
      <c r="SWV9" s="890"/>
      <c r="SWW9" s="890"/>
      <c r="SWX9" s="890"/>
      <c r="SWY9" s="890"/>
      <c r="SWZ9" s="890"/>
      <c r="SXA9" s="890"/>
      <c r="SXB9" s="890"/>
      <c r="SXC9" s="890"/>
      <c r="SXD9" s="890"/>
      <c r="SXE9" s="890"/>
      <c r="SXF9" s="890"/>
      <c r="SXG9" s="890"/>
      <c r="SXH9" s="890"/>
      <c r="SXI9" s="890"/>
      <c r="SXJ9" s="890"/>
      <c r="SXK9" s="890"/>
      <c r="SXL9" s="890"/>
      <c r="SXM9" s="890"/>
      <c r="SXN9" s="890"/>
      <c r="SXO9" s="890"/>
      <c r="SXP9" s="890"/>
      <c r="SXQ9" s="890"/>
      <c r="SXR9" s="890"/>
      <c r="SXS9" s="890"/>
      <c r="SXT9" s="890"/>
      <c r="SXU9" s="890"/>
      <c r="SXV9" s="890"/>
      <c r="SXW9" s="890"/>
      <c r="SXX9" s="890"/>
      <c r="SXY9" s="890"/>
      <c r="SXZ9" s="890"/>
      <c r="SYA9" s="890"/>
      <c r="SYB9" s="890"/>
      <c r="SYC9" s="890"/>
      <c r="SYD9" s="890"/>
      <c r="SYE9" s="890"/>
      <c r="SYF9" s="890"/>
      <c r="SYG9" s="890"/>
      <c r="SYH9" s="890"/>
      <c r="SYI9" s="890"/>
      <c r="SYJ9" s="890"/>
      <c r="SYK9" s="890"/>
      <c r="SYL9" s="890"/>
      <c r="SYM9" s="890"/>
      <c r="SYN9" s="890"/>
      <c r="SYO9" s="890"/>
      <c r="SYP9" s="890"/>
      <c r="SYQ9" s="890"/>
      <c r="SYR9" s="890"/>
      <c r="SYS9" s="890"/>
      <c r="SYT9" s="890"/>
      <c r="SYU9" s="890"/>
      <c r="SYV9" s="890"/>
      <c r="SYW9" s="890"/>
      <c r="SYX9" s="890"/>
      <c r="SYY9" s="890"/>
      <c r="SYZ9" s="890"/>
      <c r="SZA9" s="890"/>
      <c r="SZB9" s="890"/>
      <c r="SZC9" s="890"/>
      <c r="SZD9" s="890"/>
      <c r="SZE9" s="890"/>
      <c r="SZF9" s="890"/>
      <c r="SZG9" s="890"/>
      <c r="SZH9" s="890"/>
      <c r="SZI9" s="890"/>
      <c r="SZJ9" s="890"/>
      <c r="SZK9" s="890"/>
      <c r="SZL9" s="890"/>
      <c r="SZM9" s="890"/>
      <c r="SZN9" s="890"/>
      <c r="SZO9" s="890"/>
      <c r="SZP9" s="890"/>
      <c r="SZQ9" s="890"/>
      <c r="SZR9" s="890"/>
      <c r="SZS9" s="890"/>
      <c r="SZT9" s="890"/>
      <c r="SZU9" s="890"/>
      <c r="SZV9" s="890"/>
      <c r="SZW9" s="890"/>
      <c r="SZX9" s="890"/>
      <c r="SZY9" s="890"/>
      <c r="SZZ9" s="890"/>
      <c r="TAA9" s="890"/>
      <c r="TAB9" s="890"/>
      <c r="TAC9" s="890"/>
      <c r="TAD9" s="890"/>
      <c r="TAE9" s="890"/>
      <c r="TAF9" s="890"/>
      <c r="TAG9" s="890"/>
      <c r="TAH9" s="890"/>
      <c r="TAI9" s="890"/>
      <c r="TAJ9" s="890"/>
      <c r="TAK9" s="890"/>
      <c r="TAL9" s="890"/>
      <c r="TAM9" s="890"/>
      <c r="TAN9" s="890"/>
      <c r="TAO9" s="890"/>
      <c r="TAP9" s="890"/>
      <c r="TAQ9" s="890"/>
      <c r="TAR9" s="890"/>
      <c r="TAS9" s="890"/>
      <c r="TAT9" s="890"/>
      <c r="TAU9" s="890"/>
      <c r="TAV9" s="890"/>
      <c r="TAW9" s="890"/>
      <c r="TAX9" s="890"/>
      <c r="TAY9" s="890"/>
      <c r="TAZ9" s="890"/>
      <c r="TBA9" s="890"/>
      <c r="TBB9" s="890"/>
      <c r="TBC9" s="890"/>
      <c r="TBD9" s="890"/>
      <c r="TBE9" s="890"/>
      <c r="TBF9" s="890"/>
      <c r="TBG9" s="890"/>
      <c r="TBH9" s="890"/>
      <c r="TBI9" s="890"/>
      <c r="TBJ9" s="890"/>
      <c r="TBK9" s="890"/>
      <c r="TBL9" s="890"/>
      <c r="TBM9" s="890"/>
      <c r="TBN9" s="890"/>
      <c r="TBO9" s="890"/>
      <c r="TBP9" s="890"/>
      <c r="TBQ9" s="890"/>
      <c r="TBR9" s="890"/>
      <c r="TBS9" s="890"/>
      <c r="TBT9" s="890"/>
      <c r="TBU9" s="890"/>
      <c r="TBV9" s="890"/>
      <c r="TBW9" s="890"/>
      <c r="TBX9" s="890"/>
      <c r="TBY9" s="890"/>
      <c r="TBZ9" s="890"/>
      <c r="TCA9" s="890"/>
      <c r="TCB9" s="890"/>
      <c r="TCC9" s="890"/>
      <c r="TCD9" s="890"/>
      <c r="TCE9" s="890"/>
      <c r="TCF9" s="890"/>
      <c r="TCG9" s="890"/>
      <c r="TCH9" s="890"/>
      <c r="TCI9" s="890"/>
      <c r="TCJ9" s="890"/>
      <c r="TCK9" s="890"/>
      <c r="TCL9" s="890"/>
      <c r="TCM9" s="890"/>
      <c r="TCN9" s="890"/>
      <c r="TCO9" s="890"/>
      <c r="TCP9" s="890"/>
      <c r="TCQ9" s="890"/>
      <c r="TCR9" s="890"/>
      <c r="TCS9" s="890"/>
      <c r="TCT9" s="890"/>
      <c r="TCU9" s="890"/>
      <c r="TCV9" s="890"/>
      <c r="TCW9" s="890"/>
      <c r="TCX9" s="890"/>
      <c r="TCY9" s="890"/>
      <c r="TCZ9" s="890"/>
      <c r="TDA9" s="890"/>
      <c r="TDB9" s="890"/>
      <c r="TDC9" s="890"/>
      <c r="TDD9" s="890"/>
      <c r="TDE9" s="890"/>
      <c r="TDF9" s="890"/>
      <c r="TDG9" s="890"/>
      <c r="TDH9" s="890"/>
      <c r="TDI9" s="890"/>
      <c r="TDJ9" s="890"/>
      <c r="TDK9" s="890"/>
      <c r="TDL9" s="890"/>
      <c r="TDM9" s="890"/>
      <c r="TDN9" s="890"/>
      <c r="TDO9" s="890"/>
      <c r="TDP9" s="890"/>
      <c r="TDQ9" s="890"/>
      <c r="TDR9" s="890"/>
      <c r="TDS9" s="890"/>
      <c r="TDT9" s="890"/>
      <c r="TDU9" s="890"/>
      <c r="TDV9" s="890"/>
      <c r="TDW9" s="890"/>
      <c r="TDX9" s="890"/>
      <c r="TDY9" s="890"/>
      <c r="TDZ9" s="890"/>
      <c r="TEA9" s="890"/>
      <c r="TEB9" s="890"/>
      <c r="TEC9" s="890"/>
      <c r="TED9" s="890"/>
      <c r="TEE9" s="890"/>
      <c r="TEF9" s="890"/>
      <c r="TEG9" s="890"/>
      <c r="TEH9" s="890"/>
      <c r="TEI9" s="890"/>
      <c r="TEJ9" s="890"/>
      <c r="TEK9" s="890"/>
      <c r="TEL9" s="890"/>
      <c r="TEM9" s="890"/>
      <c r="TEN9" s="890"/>
      <c r="TEO9" s="890"/>
      <c r="TEP9" s="890"/>
      <c r="TEQ9" s="890"/>
      <c r="TER9" s="890"/>
      <c r="TES9" s="890"/>
      <c r="TET9" s="890"/>
      <c r="TEU9" s="890"/>
      <c r="TEV9" s="890"/>
      <c r="TEW9" s="890"/>
      <c r="TEX9" s="890"/>
      <c r="TEY9" s="890"/>
      <c r="TEZ9" s="890"/>
      <c r="TFA9" s="890"/>
      <c r="TFB9" s="890"/>
      <c r="TFC9" s="890"/>
      <c r="TFD9" s="890"/>
      <c r="TFE9" s="890"/>
      <c r="TFF9" s="890"/>
      <c r="TFG9" s="890"/>
      <c r="TFH9" s="890"/>
      <c r="TFI9" s="890"/>
      <c r="TFJ9" s="890"/>
      <c r="TFK9" s="890"/>
      <c r="TFL9" s="890"/>
      <c r="TFM9" s="890"/>
      <c r="TFN9" s="890"/>
      <c r="TFO9" s="890"/>
      <c r="TFP9" s="890"/>
      <c r="TFQ9" s="890"/>
      <c r="TFR9" s="890"/>
      <c r="TFS9" s="890"/>
      <c r="TFT9" s="890"/>
      <c r="TFU9" s="890"/>
      <c r="TFV9" s="890"/>
      <c r="TFW9" s="890"/>
      <c r="TFX9" s="890"/>
      <c r="TFY9" s="890"/>
      <c r="TFZ9" s="890"/>
      <c r="TGA9" s="890"/>
      <c r="TGB9" s="890"/>
      <c r="TGC9" s="890"/>
      <c r="TGD9" s="890"/>
      <c r="TGE9" s="890"/>
      <c r="TGF9" s="890"/>
      <c r="TGG9" s="890"/>
      <c r="TGH9" s="890"/>
      <c r="TGI9" s="890"/>
      <c r="TGJ9" s="890"/>
      <c r="TGK9" s="890"/>
      <c r="TGL9" s="890"/>
      <c r="TGM9" s="890"/>
      <c r="TGN9" s="890"/>
      <c r="TGO9" s="890"/>
      <c r="TGP9" s="890"/>
      <c r="TGQ9" s="890"/>
      <c r="TGR9" s="890"/>
      <c r="TGS9" s="890"/>
      <c r="TGT9" s="890"/>
      <c r="TGU9" s="890"/>
      <c r="TGV9" s="890"/>
      <c r="TGW9" s="890"/>
      <c r="TGX9" s="890"/>
      <c r="TGY9" s="890"/>
      <c r="TGZ9" s="890"/>
      <c r="THA9" s="890"/>
      <c r="THB9" s="890"/>
      <c r="THC9" s="890"/>
      <c r="THD9" s="890"/>
      <c r="THE9" s="890"/>
      <c r="THF9" s="890"/>
      <c r="THG9" s="890"/>
      <c r="THH9" s="890"/>
      <c r="THI9" s="890"/>
      <c r="THJ9" s="890"/>
      <c r="THK9" s="890"/>
      <c r="THL9" s="890"/>
      <c r="THM9" s="890"/>
      <c r="THN9" s="890"/>
      <c r="THO9" s="890"/>
      <c r="THP9" s="890"/>
      <c r="THQ9" s="890"/>
      <c r="THR9" s="890"/>
      <c r="THS9" s="890"/>
      <c r="THT9" s="890"/>
      <c r="THU9" s="890"/>
      <c r="THV9" s="890"/>
      <c r="THW9" s="890"/>
      <c r="THX9" s="890"/>
      <c r="THY9" s="890"/>
      <c r="THZ9" s="890"/>
      <c r="TIA9" s="890"/>
      <c r="TIB9" s="890"/>
      <c r="TIC9" s="890"/>
      <c r="TID9" s="890"/>
      <c r="TIE9" s="890"/>
      <c r="TIF9" s="890"/>
      <c r="TIG9" s="890"/>
      <c r="TIH9" s="890"/>
      <c r="TII9" s="890"/>
      <c r="TIJ9" s="890"/>
      <c r="TIK9" s="890"/>
      <c r="TIL9" s="890"/>
      <c r="TIM9" s="890"/>
      <c r="TIN9" s="890"/>
      <c r="TIO9" s="890"/>
      <c r="TIP9" s="890"/>
      <c r="TIQ9" s="890"/>
      <c r="TIR9" s="890"/>
      <c r="TIS9" s="890"/>
      <c r="TIT9" s="890"/>
      <c r="TIU9" s="890"/>
      <c r="TIV9" s="890"/>
      <c r="TIW9" s="890"/>
      <c r="TIX9" s="890"/>
      <c r="TIY9" s="890"/>
      <c r="TIZ9" s="890"/>
      <c r="TJA9" s="890"/>
      <c r="TJB9" s="890"/>
      <c r="TJC9" s="890"/>
      <c r="TJD9" s="890"/>
      <c r="TJE9" s="890"/>
      <c r="TJF9" s="890"/>
      <c r="TJG9" s="890"/>
      <c r="TJH9" s="890"/>
      <c r="TJI9" s="890"/>
      <c r="TJJ9" s="890"/>
      <c r="TJK9" s="890"/>
      <c r="TJL9" s="890"/>
      <c r="TJM9" s="890"/>
      <c r="TJN9" s="890"/>
      <c r="TJO9" s="890"/>
      <c r="TJP9" s="890"/>
      <c r="TJQ9" s="890"/>
      <c r="TJR9" s="890"/>
      <c r="TJS9" s="890"/>
      <c r="TJT9" s="890"/>
      <c r="TJU9" s="890"/>
      <c r="TJV9" s="890"/>
      <c r="TJW9" s="890"/>
      <c r="TJX9" s="890"/>
      <c r="TJY9" s="890"/>
      <c r="TJZ9" s="890"/>
      <c r="TKA9" s="890"/>
      <c r="TKB9" s="890"/>
      <c r="TKC9" s="890"/>
      <c r="TKD9" s="890"/>
      <c r="TKE9" s="890"/>
      <c r="TKF9" s="890"/>
      <c r="TKG9" s="890"/>
      <c r="TKH9" s="890"/>
      <c r="TKI9" s="890"/>
      <c r="TKJ9" s="890"/>
      <c r="TKK9" s="890"/>
      <c r="TKL9" s="890"/>
      <c r="TKM9" s="890"/>
      <c r="TKN9" s="890"/>
      <c r="TKO9" s="890"/>
      <c r="TKP9" s="890"/>
      <c r="TKQ9" s="890"/>
      <c r="TKR9" s="890"/>
      <c r="TKS9" s="890"/>
      <c r="TKT9" s="890"/>
      <c r="TKU9" s="890"/>
      <c r="TKV9" s="890"/>
      <c r="TKW9" s="890"/>
      <c r="TKX9" s="890"/>
      <c r="TKY9" s="890"/>
      <c r="TKZ9" s="890"/>
      <c r="TLA9" s="890"/>
      <c r="TLB9" s="890"/>
      <c r="TLC9" s="890"/>
      <c r="TLD9" s="890"/>
      <c r="TLE9" s="890"/>
      <c r="TLF9" s="890"/>
      <c r="TLG9" s="890"/>
      <c r="TLH9" s="890"/>
      <c r="TLI9" s="890"/>
      <c r="TLJ9" s="890"/>
      <c r="TLK9" s="890"/>
      <c r="TLL9" s="890"/>
      <c r="TLM9" s="890"/>
      <c r="TLN9" s="890"/>
      <c r="TLO9" s="890"/>
      <c r="TLP9" s="890"/>
      <c r="TLQ9" s="890"/>
      <c r="TLR9" s="890"/>
      <c r="TLS9" s="890"/>
      <c r="TLT9" s="890"/>
      <c r="TLU9" s="890"/>
      <c r="TLV9" s="890"/>
      <c r="TLW9" s="890"/>
      <c r="TLX9" s="890"/>
      <c r="TLY9" s="890"/>
      <c r="TLZ9" s="890"/>
      <c r="TMA9" s="890"/>
      <c r="TMB9" s="890"/>
      <c r="TMC9" s="890"/>
      <c r="TMD9" s="890"/>
      <c r="TME9" s="890"/>
      <c r="TMF9" s="890"/>
      <c r="TMG9" s="890"/>
      <c r="TMH9" s="890"/>
      <c r="TMI9" s="890"/>
      <c r="TMJ9" s="890"/>
      <c r="TMK9" s="890"/>
      <c r="TML9" s="890"/>
      <c r="TMM9" s="890"/>
      <c r="TMN9" s="890"/>
      <c r="TMO9" s="890"/>
      <c r="TMP9" s="890"/>
      <c r="TMQ9" s="890"/>
      <c r="TMR9" s="890"/>
      <c r="TMS9" s="890"/>
      <c r="TMT9" s="890"/>
      <c r="TMU9" s="890"/>
      <c r="TMV9" s="890"/>
      <c r="TMW9" s="890"/>
      <c r="TMX9" s="890"/>
      <c r="TMY9" s="890"/>
      <c r="TMZ9" s="890"/>
      <c r="TNA9" s="890"/>
      <c r="TNB9" s="890"/>
      <c r="TNC9" s="890"/>
      <c r="TND9" s="890"/>
      <c r="TNE9" s="890"/>
      <c r="TNF9" s="890"/>
      <c r="TNG9" s="890"/>
      <c r="TNH9" s="890"/>
      <c r="TNI9" s="890"/>
      <c r="TNJ9" s="890"/>
      <c r="TNK9" s="890"/>
      <c r="TNL9" s="890"/>
      <c r="TNM9" s="890"/>
      <c r="TNN9" s="890"/>
      <c r="TNO9" s="890"/>
      <c r="TNP9" s="890"/>
      <c r="TNQ9" s="890"/>
      <c r="TNR9" s="890"/>
      <c r="TNS9" s="890"/>
      <c r="TNT9" s="890"/>
      <c r="TNU9" s="890"/>
      <c r="TNV9" s="890"/>
      <c r="TNW9" s="890"/>
      <c r="TNX9" s="890"/>
      <c r="TNY9" s="890"/>
      <c r="TNZ9" s="890"/>
      <c r="TOA9" s="890"/>
      <c r="TOB9" s="890"/>
      <c r="TOC9" s="890"/>
      <c r="TOD9" s="890"/>
      <c r="TOE9" s="890"/>
      <c r="TOF9" s="890"/>
      <c r="TOG9" s="890"/>
      <c r="TOH9" s="890"/>
      <c r="TOI9" s="890"/>
      <c r="TOJ9" s="890"/>
      <c r="TOK9" s="890"/>
      <c r="TOL9" s="890"/>
      <c r="TOM9" s="890"/>
      <c r="TON9" s="890"/>
      <c r="TOO9" s="890"/>
      <c r="TOP9" s="890"/>
      <c r="TOQ9" s="890"/>
      <c r="TOR9" s="890"/>
      <c r="TOS9" s="890"/>
      <c r="TOT9" s="890"/>
      <c r="TOU9" s="890"/>
      <c r="TOV9" s="890"/>
      <c r="TOW9" s="890"/>
      <c r="TOX9" s="890"/>
      <c r="TOY9" s="890"/>
      <c r="TOZ9" s="890"/>
      <c r="TPA9" s="890"/>
      <c r="TPB9" s="890"/>
      <c r="TPC9" s="890"/>
      <c r="TPD9" s="890"/>
      <c r="TPE9" s="890"/>
      <c r="TPF9" s="890"/>
      <c r="TPG9" s="890"/>
      <c r="TPH9" s="890"/>
      <c r="TPI9" s="890"/>
      <c r="TPJ9" s="890"/>
      <c r="TPK9" s="890"/>
      <c r="TPL9" s="890"/>
      <c r="TPM9" s="890"/>
      <c r="TPN9" s="890"/>
      <c r="TPO9" s="890"/>
      <c r="TPP9" s="890"/>
      <c r="TPQ9" s="890"/>
      <c r="TPR9" s="890"/>
      <c r="TPS9" s="890"/>
      <c r="TPT9" s="890"/>
      <c r="TPU9" s="890"/>
      <c r="TPV9" s="890"/>
      <c r="TPW9" s="890"/>
      <c r="TPX9" s="890"/>
      <c r="TPY9" s="890"/>
      <c r="TPZ9" s="890"/>
      <c r="TQA9" s="890"/>
      <c r="TQB9" s="890"/>
      <c r="TQC9" s="890"/>
      <c r="TQD9" s="890"/>
      <c r="TQE9" s="890"/>
      <c r="TQF9" s="890"/>
      <c r="TQG9" s="890"/>
      <c r="TQH9" s="890"/>
      <c r="TQI9" s="890"/>
      <c r="TQJ9" s="890"/>
      <c r="TQK9" s="890"/>
      <c r="TQL9" s="890"/>
      <c r="TQM9" s="890"/>
      <c r="TQN9" s="890"/>
      <c r="TQO9" s="890"/>
      <c r="TQP9" s="890"/>
      <c r="TQQ9" s="890"/>
      <c r="TQR9" s="890"/>
      <c r="TQS9" s="890"/>
      <c r="TQT9" s="890"/>
      <c r="TQU9" s="890"/>
      <c r="TQV9" s="890"/>
      <c r="TQW9" s="890"/>
      <c r="TQX9" s="890"/>
      <c r="TQY9" s="890"/>
      <c r="TQZ9" s="890"/>
      <c r="TRA9" s="890"/>
      <c r="TRB9" s="890"/>
      <c r="TRC9" s="890"/>
      <c r="TRD9" s="890"/>
      <c r="TRE9" s="890"/>
      <c r="TRF9" s="890"/>
      <c r="TRG9" s="890"/>
      <c r="TRH9" s="890"/>
      <c r="TRI9" s="890"/>
      <c r="TRJ9" s="890"/>
      <c r="TRK9" s="890"/>
      <c r="TRL9" s="890"/>
      <c r="TRM9" s="890"/>
      <c r="TRN9" s="890"/>
      <c r="TRO9" s="890"/>
      <c r="TRP9" s="890"/>
      <c r="TRQ9" s="890"/>
      <c r="TRR9" s="890"/>
      <c r="TRS9" s="890"/>
      <c r="TRT9" s="890"/>
      <c r="TRU9" s="890"/>
      <c r="TRV9" s="890"/>
      <c r="TRW9" s="890"/>
      <c r="TRX9" s="890"/>
      <c r="TRY9" s="890"/>
      <c r="TRZ9" s="890"/>
      <c r="TSA9" s="890"/>
      <c r="TSB9" s="890"/>
      <c r="TSC9" s="890"/>
      <c r="TSD9" s="890"/>
      <c r="TSE9" s="890"/>
      <c r="TSF9" s="890"/>
      <c r="TSG9" s="890"/>
      <c r="TSH9" s="890"/>
      <c r="TSI9" s="890"/>
      <c r="TSJ9" s="890"/>
      <c r="TSK9" s="890"/>
      <c r="TSL9" s="890"/>
      <c r="TSM9" s="890"/>
      <c r="TSN9" s="890"/>
      <c r="TSO9" s="890"/>
      <c r="TSP9" s="890"/>
      <c r="TSQ9" s="890"/>
      <c r="TSR9" s="890"/>
      <c r="TSS9" s="890"/>
      <c r="TST9" s="890"/>
      <c r="TSU9" s="890"/>
      <c r="TSV9" s="890"/>
      <c r="TSW9" s="890"/>
      <c r="TSX9" s="890"/>
      <c r="TSY9" s="890"/>
      <c r="TSZ9" s="890"/>
      <c r="TTA9" s="890"/>
      <c r="TTB9" s="890"/>
      <c r="TTC9" s="890"/>
      <c r="TTD9" s="890"/>
      <c r="TTE9" s="890"/>
      <c r="TTF9" s="890"/>
      <c r="TTG9" s="890"/>
      <c r="TTH9" s="890"/>
      <c r="TTI9" s="890"/>
      <c r="TTJ9" s="890"/>
      <c r="TTK9" s="890"/>
      <c r="TTL9" s="890"/>
      <c r="TTM9" s="890"/>
      <c r="TTN9" s="890"/>
      <c r="TTO9" s="890"/>
      <c r="TTP9" s="890"/>
      <c r="TTQ9" s="890"/>
      <c r="TTR9" s="890"/>
      <c r="TTS9" s="890"/>
      <c r="TTT9" s="890"/>
      <c r="TTU9" s="890"/>
      <c r="TTV9" s="890"/>
      <c r="TTW9" s="890"/>
      <c r="TTX9" s="890"/>
      <c r="TTY9" s="890"/>
      <c r="TTZ9" s="890"/>
      <c r="TUA9" s="890"/>
      <c r="TUB9" s="890"/>
      <c r="TUC9" s="890"/>
      <c r="TUD9" s="890"/>
      <c r="TUE9" s="890"/>
      <c r="TUF9" s="890"/>
      <c r="TUG9" s="890"/>
      <c r="TUH9" s="890"/>
      <c r="TUI9" s="890"/>
      <c r="TUJ9" s="890"/>
      <c r="TUK9" s="890"/>
      <c r="TUL9" s="890"/>
      <c r="TUM9" s="890"/>
      <c r="TUN9" s="890"/>
      <c r="TUO9" s="890"/>
      <c r="TUP9" s="890"/>
      <c r="TUQ9" s="890"/>
      <c r="TUR9" s="890"/>
      <c r="TUS9" s="890"/>
      <c r="TUT9" s="890"/>
      <c r="TUU9" s="890"/>
      <c r="TUV9" s="890"/>
      <c r="TUW9" s="890"/>
      <c r="TUX9" s="890"/>
      <c r="TUY9" s="890"/>
      <c r="TUZ9" s="890"/>
      <c r="TVA9" s="890"/>
      <c r="TVB9" s="890"/>
      <c r="TVC9" s="890"/>
      <c r="TVD9" s="890"/>
      <c r="TVE9" s="890"/>
      <c r="TVF9" s="890"/>
      <c r="TVG9" s="890"/>
      <c r="TVH9" s="890"/>
      <c r="TVI9" s="890"/>
      <c r="TVJ9" s="890"/>
      <c r="TVK9" s="890"/>
      <c r="TVL9" s="890"/>
      <c r="TVM9" s="890"/>
      <c r="TVN9" s="890"/>
      <c r="TVO9" s="890"/>
      <c r="TVP9" s="890"/>
      <c r="TVQ9" s="890"/>
      <c r="TVR9" s="890"/>
      <c r="TVS9" s="890"/>
      <c r="TVT9" s="890"/>
      <c r="TVU9" s="890"/>
      <c r="TVV9" s="890"/>
      <c r="TVW9" s="890"/>
      <c r="TVX9" s="890"/>
      <c r="TVY9" s="890"/>
      <c r="TVZ9" s="890"/>
      <c r="TWA9" s="890"/>
      <c r="TWB9" s="890"/>
      <c r="TWC9" s="890"/>
      <c r="TWD9" s="890"/>
      <c r="TWE9" s="890"/>
      <c r="TWF9" s="890"/>
      <c r="TWG9" s="890"/>
      <c r="TWH9" s="890"/>
      <c r="TWI9" s="890"/>
      <c r="TWJ9" s="890"/>
      <c r="TWK9" s="890"/>
      <c r="TWL9" s="890"/>
      <c r="TWM9" s="890"/>
      <c r="TWN9" s="890"/>
      <c r="TWO9" s="890"/>
      <c r="TWP9" s="890"/>
      <c r="TWQ9" s="890"/>
      <c r="TWR9" s="890"/>
      <c r="TWS9" s="890"/>
      <c r="TWT9" s="890"/>
      <c r="TWU9" s="890"/>
      <c r="TWV9" s="890"/>
      <c r="TWW9" s="890"/>
      <c r="TWX9" s="890"/>
      <c r="TWY9" s="890"/>
      <c r="TWZ9" s="890"/>
      <c r="TXA9" s="890"/>
      <c r="TXB9" s="890"/>
      <c r="TXC9" s="890"/>
      <c r="TXD9" s="890"/>
      <c r="TXE9" s="890"/>
      <c r="TXF9" s="890"/>
      <c r="TXG9" s="890"/>
      <c r="TXH9" s="890"/>
      <c r="TXI9" s="890"/>
      <c r="TXJ9" s="890"/>
      <c r="TXK9" s="890"/>
      <c r="TXL9" s="890"/>
      <c r="TXM9" s="890"/>
      <c r="TXN9" s="890"/>
      <c r="TXO9" s="890"/>
      <c r="TXP9" s="890"/>
      <c r="TXQ9" s="890"/>
      <c r="TXR9" s="890"/>
      <c r="TXS9" s="890"/>
      <c r="TXT9" s="890"/>
      <c r="TXU9" s="890"/>
      <c r="TXV9" s="890"/>
      <c r="TXW9" s="890"/>
      <c r="TXX9" s="890"/>
      <c r="TXY9" s="890"/>
      <c r="TXZ9" s="890"/>
      <c r="TYA9" s="890"/>
      <c r="TYB9" s="890"/>
      <c r="TYC9" s="890"/>
      <c r="TYD9" s="890"/>
      <c r="TYE9" s="890"/>
      <c r="TYF9" s="890"/>
      <c r="TYG9" s="890"/>
      <c r="TYH9" s="890"/>
      <c r="TYI9" s="890"/>
      <c r="TYJ9" s="890"/>
      <c r="TYK9" s="890"/>
      <c r="TYL9" s="890"/>
      <c r="TYM9" s="890"/>
      <c r="TYN9" s="890"/>
      <c r="TYO9" s="890"/>
      <c r="TYP9" s="890"/>
      <c r="TYQ9" s="890"/>
      <c r="TYR9" s="890"/>
      <c r="TYS9" s="890"/>
      <c r="TYT9" s="890"/>
      <c r="TYU9" s="890"/>
      <c r="TYV9" s="890"/>
      <c r="TYW9" s="890"/>
      <c r="TYX9" s="890"/>
      <c r="TYY9" s="890"/>
      <c r="TYZ9" s="890"/>
      <c r="TZA9" s="890"/>
      <c r="TZB9" s="890"/>
      <c r="TZC9" s="890"/>
      <c r="TZD9" s="890"/>
      <c r="TZE9" s="890"/>
      <c r="TZF9" s="890"/>
      <c r="TZG9" s="890"/>
      <c r="TZH9" s="890"/>
      <c r="TZI9" s="890"/>
      <c r="TZJ9" s="890"/>
      <c r="TZK9" s="890"/>
      <c r="TZL9" s="890"/>
      <c r="TZM9" s="890"/>
      <c r="TZN9" s="890"/>
      <c r="TZO9" s="890"/>
      <c r="TZP9" s="890"/>
      <c r="TZQ9" s="890"/>
      <c r="TZR9" s="890"/>
      <c r="TZS9" s="890"/>
      <c r="TZT9" s="890"/>
      <c r="TZU9" s="890"/>
      <c r="TZV9" s="890"/>
      <c r="TZW9" s="890"/>
      <c r="TZX9" s="890"/>
      <c r="TZY9" s="890"/>
      <c r="TZZ9" s="890"/>
      <c r="UAA9" s="890"/>
      <c r="UAB9" s="890"/>
      <c r="UAC9" s="890"/>
      <c r="UAD9" s="890"/>
      <c r="UAE9" s="890"/>
      <c r="UAF9" s="890"/>
      <c r="UAG9" s="890"/>
      <c r="UAH9" s="890"/>
      <c r="UAI9" s="890"/>
      <c r="UAJ9" s="890"/>
      <c r="UAK9" s="890"/>
      <c r="UAL9" s="890"/>
      <c r="UAM9" s="890"/>
      <c r="UAN9" s="890"/>
      <c r="UAO9" s="890"/>
      <c r="UAP9" s="890"/>
      <c r="UAQ9" s="890"/>
      <c r="UAR9" s="890"/>
      <c r="UAS9" s="890"/>
      <c r="UAT9" s="890"/>
      <c r="UAU9" s="890"/>
      <c r="UAV9" s="890"/>
      <c r="UAW9" s="890"/>
      <c r="UAX9" s="890"/>
      <c r="UAY9" s="890"/>
      <c r="UAZ9" s="890"/>
      <c r="UBA9" s="890"/>
      <c r="UBB9" s="890"/>
      <c r="UBC9" s="890"/>
      <c r="UBD9" s="890"/>
      <c r="UBE9" s="890"/>
      <c r="UBF9" s="890"/>
      <c r="UBG9" s="890"/>
      <c r="UBH9" s="890"/>
      <c r="UBI9" s="890"/>
      <c r="UBJ9" s="890"/>
      <c r="UBK9" s="890"/>
      <c r="UBL9" s="890"/>
      <c r="UBM9" s="890"/>
      <c r="UBN9" s="890"/>
      <c r="UBO9" s="890"/>
      <c r="UBP9" s="890"/>
      <c r="UBQ9" s="890"/>
      <c r="UBR9" s="890"/>
      <c r="UBS9" s="890"/>
      <c r="UBT9" s="890"/>
      <c r="UBU9" s="890"/>
      <c r="UBV9" s="890"/>
      <c r="UBW9" s="890"/>
      <c r="UBX9" s="890"/>
      <c r="UBY9" s="890"/>
      <c r="UBZ9" s="890"/>
      <c r="UCA9" s="890"/>
      <c r="UCB9" s="890"/>
      <c r="UCC9" s="890"/>
      <c r="UCD9" s="890"/>
      <c r="UCE9" s="890"/>
      <c r="UCF9" s="890"/>
      <c r="UCG9" s="890"/>
      <c r="UCH9" s="890"/>
      <c r="UCI9" s="890"/>
      <c r="UCJ9" s="890"/>
      <c r="UCK9" s="890"/>
      <c r="UCL9" s="890"/>
      <c r="UCM9" s="890"/>
      <c r="UCN9" s="890"/>
      <c r="UCO9" s="890"/>
      <c r="UCP9" s="890"/>
      <c r="UCQ9" s="890"/>
      <c r="UCR9" s="890"/>
      <c r="UCS9" s="890"/>
      <c r="UCT9" s="890"/>
      <c r="UCU9" s="890"/>
      <c r="UCV9" s="890"/>
      <c r="UCW9" s="890"/>
      <c r="UCX9" s="890"/>
      <c r="UCY9" s="890"/>
      <c r="UCZ9" s="890"/>
      <c r="UDA9" s="890"/>
      <c r="UDB9" s="890"/>
      <c r="UDC9" s="890"/>
      <c r="UDD9" s="890"/>
      <c r="UDE9" s="890"/>
      <c r="UDF9" s="890"/>
      <c r="UDG9" s="890"/>
      <c r="UDH9" s="890"/>
      <c r="UDI9" s="890"/>
      <c r="UDJ9" s="890"/>
      <c r="UDK9" s="890"/>
      <c r="UDL9" s="890"/>
      <c r="UDM9" s="890"/>
      <c r="UDN9" s="890"/>
      <c r="UDO9" s="890"/>
      <c r="UDP9" s="890"/>
      <c r="UDQ9" s="890"/>
      <c r="UDR9" s="890"/>
      <c r="UDS9" s="890"/>
      <c r="UDT9" s="890"/>
      <c r="UDU9" s="890"/>
      <c r="UDV9" s="890"/>
      <c r="UDW9" s="890"/>
      <c r="UDX9" s="890"/>
      <c r="UDY9" s="890"/>
      <c r="UDZ9" s="890"/>
      <c r="UEA9" s="890"/>
      <c r="UEB9" s="890"/>
      <c r="UEC9" s="890"/>
      <c r="UED9" s="890"/>
      <c r="UEE9" s="890"/>
      <c r="UEF9" s="890"/>
      <c r="UEG9" s="890"/>
      <c r="UEH9" s="890"/>
      <c r="UEI9" s="890"/>
      <c r="UEJ9" s="890"/>
      <c r="UEK9" s="890"/>
      <c r="UEL9" s="890"/>
      <c r="UEM9" s="890"/>
      <c r="UEN9" s="890"/>
      <c r="UEO9" s="890"/>
      <c r="UEP9" s="890"/>
      <c r="UEQ9" s="890"/>
      <c r="UER9" s="890"/>
      <c r="UES9" s="890"/>
      <c r="UET9" s="890"/>
      <c r="UEU9" s="890"/>
      <c r="UEV9" s="890"/>
      <c r="UEW9" s="890"/>
      <c r="UEX9" s="890"/>
      <c r="UEY9" s="890"/>
      <c r="UEZ9" s="890"/>
      <c r="UFA9" s="890"/>
      <c r="UFB9" s="890"/>
      <c r="UFC9" s="890"/>
      <c r="UFD9" s="890"/>
      <c r="UFE9" s="890"/>
      <c r="UFF9" s="890"/>
      <c r="UFG9" s="890"/>
      <c r="UFH9" s="890"/>
      <c r="UFI9" s="890"/>
      <c r="UFJ9" s="890"/>
      <c r="UFK9" s="890"/>
      <c r="UFL9" s="890"/>
      <c r="UFM9" s="890"/>
      <c r="UFN9" s="890"/>
      <c r="UFO9" s="890"/>
      <c r="UFP9" s="890"/>
      <c r="UFQ9" s="890"/>
      <c r="UFR9" s="890"/>
      <c r="UFS9" s="890"/>
      <c r="UFT9" s="890"/>
      <c r="UFU9" s="890"/>
      <c r="UFV9" s="890"/>
      <c r="UFW9" s="890"/>
      <c r="UFX9" s="890"/>
      <c r="UFY9" s="890"/>
      <c r="UFZ9" s="890"/>
      <c r="UGA9" s="890"/>
      <c r="UGB9" s="890"/>
      <c r="UGC9" s="890"/>
      <c r="UGD9" s="890"/>
      <c r="UGE9" s="890"/>
      <c r="UGF9" s="890"/>
      <c r="UGG9" s="890"/>
      <c r="UGH9" s="890"/>
      <c r="UGI9" s="890"/>
      <c r="UGJ9" s="890"/>
      <c r="UGK9" s="890"/>
      <c r="UGL9" s="890"/>
      <c r="UGM9" s="890"/>
      <c r="UGN9" s="890"/>
      <c r="UGO9" s="890"/>
      <c r="UGP9" s="890"/>
      <c r="UGQ9" s="890"/>
      <c r="UGR9" s="890"/>
      <c r="UGS9" s="890"/>
      <c r="UGT9" s="890"/>
      <c r="UGU9" s="890"/>
      <c r="UGV9" s="890"/>
      <c r="UGW9" s="890"/>
      <c r="UGX9" s="890"/>
      <c r="UGY9" s="890"/>
      <c r="UGZ9" s="890"/>
      <c r="UHA9" s="890"/>
      <c r="UHB9" s="890"/>
      <c r="UHC9" s="890"/>
      <c r="UHD9" s="890"/>
      <c r="UHE9" s="890"/>
      <c r="UHF9" s="890"/>
      <c r="UHG9" s="890"/>
      <c r="UHH9" s="890"/>
      <c r="UHI9" s="890"/>
      <c r="UHJ9" s="890"/>
      <c r="UHK9" s="890"/>
      <c r="UHL9" s="890"/>
      <c r="UHM9" s="890"/>
      <c r="UHN9" s="890"/>
      <c r="UHO9" s="890"/>
      <c r="UHP9" s="890"/>
      <c r="UHQ9" s="890"/>
      <c r="UHR9" s="890"/>
      <c r="UHS9" s="890"/>
      <c r="UHT9" s="890"/>
      <c r="UHU9" s="890"/>
      <c r="UHV9" s="890"/>
      <c r="UHW9" s="890"/>
      <c r="UHX9" s="890"/>
      <c r="UHY9" s="890"/>
      <c r="UHZ9" s="890"/>
      <c r="UIA9" s="890"/>
      <c r="UIB9" s="890"/>
      <c r="UIC9" s="890"/>
      <c r="UID9" s="890"/>
      <c r="UIE9" s="890"/>
      <c r="UIF9" s="890"/>
      <c r="UIG9" s="890"/>
      <c r="UIH9" s="890"/>
      <c r="UII9" s="890"/>
      <c r="UIJ9" s="890"/>
      <c r="UIK9" s="890"/>
      <c r="UIL9" s="890"/>
      <c r="UIM9" s="890"/>
      <c r="UIN9" s="890"/>
      <c r="UIO9" s="890"/>
      <c r="UIP9" s="890"/>
      <c r="UIQ9" s="890"/>
      <c r="UIR9" s="890"/>
      <c r="UIS9" s="890"/>
      <c r="UIT9" s="890"/>
      <c r="UIU9" s="890"/>
      <c r="UIV9" s="890"/>
      <c r="UIW9" s="890"/>
      <c r="UIX9" s="890"/>
      <c r="UIY9" s="890"/>
      <c r="UIZ9" s="890"/>
      <c r="UJA9" s="890"/>
      <c r="UJB9" s="890"/>
      <c r="UJC9" s="890"/>
      <c r="UJD9" s="890"/>
      <c r="UJE9" s="890"/>
      <c r="UJF9" s="890"/>
      <c r="UJG9" s="890"/>
      <c r="UJH9" s="890"/>
      <c r="UJI9" s="890"/>
      <c r="UJJ9" s="890"/>
      <c r="UJK9" s="890"/>
      <c r="UJL9" s="890"/>
      <c r="UJM9" s="890"/>
      <c r="UJN9" s="890"/>
      <c r="UJO9" s="890"/>
      <c r="UJP9" s="890"/>
      <c r="UJQ9" s="890"/>
      <c r="UJR9" s="890"/>
      <c r="UJS9" s="890"/>
      <c r="UJT9" s="890"/>
      <c r="UJU9" s="890"/>
      <c r="UJV9" s="890"/>
      <c r="UJW9" s="890"/>
      <c r="UJX9" s="890"/>
      <c r="UJY9" s="890"/>
      <c r="UJZ9" s="890"/>
      <c r="UKA9" s="890"/>
      <c r="UKB9" s="890"/>
      <c r="UKC9" s="890"/>
      <c r="UKD9" s="890"/>
      <c r="UKE9" s="890"/>
      <c r="UKF9" s="890"/>
      <c r="UKG9" s="890"/>
      <c r="UKH9" s="890"/>
      <c r="UKI9" s="890"/>
      <c r="UKJ9" s="890"/>
      <c r="UKK9" s="890"/>
      <c r="UKL9" s="890"/>
      <c r="UKM9" s="890"/>
      <c r="UKN9" s="890"/>
      <c r="UKO9" s="890"/>
      <c r="UKP9" s="890"/>
      <c r="UKQ9" s="890"/>
      <c r="UKR9" s="890"/>
      <c r="UKS9" s="890"/>
      <c r="UKT9" s="890"/>
      <c r="UKU9" s="890"/>
      <c r="UKV9" s="890"/>
      <c r="UKW9" s="890"/>
      <c r="UKX9" s="890"/>
      <c r="UKY9" s="890"/>
      <c r="UKZ9" s="890"/>
      <c r="ULA9" s="890"/>
      <c r="ULB9" s="890"/>
      <c r="ULC9" s="890"/>
      <c r="ULD9" s="890"/>
      <c r="ULE9" s="890"/>
      <c r="ULF9" s="890"/>
      <c r="ULG9" s="890"/>
      <c r="ULH9" s="890"/>
      <c r="ULI9" s="890"/>
      <c r="ULJ9" s="890"/>
      <c r="ULK9" s="890"/>
      <c r="ULL9" s="890"/>
      <c r="ULM9" s="890"/>
      <c r="ULN9" s="890"/>
      <c r="ULO9" s="890"/>
      <c r="ULP9" s="890"/>
      <c r="ULQ9" s="890"/>
      <c r="ULR9" s="890"/>
      <c r="ULS9" s="890"/>
      <c r="ULT9" s="890"/>
      <c r="ULU9" s="890"/>
      <c r="ULV9" s="890"/>
      <c r="ULW9" s="890"/>
      <c r="ULX9" s="890"/>
      <c r="ULY9" s="890"/>
      <c r="ULZ9" s="890"/>
      <c r="UMA9" s="890"/>
      <c r="UMB9" s="890"/>
      <c r="UMC9" s="890"/>
      <c r="UMD9" s="890"/>
      <c r="UME9" s="890"/>
      <c r="UMF9" s="890"/>
      <c r="UMG9" s="890"/>
      <c r="UMH9" s="890"/>
      <c r="UMI9" s="890"/>
      <c r="UMJ9" s="890"/>
      <c r="UMK9" s="890"/>
      <c r="UML9" s="890"/>
      <c r="UMM9" s="890"/>
      <c r="UMN9" s="890"/>
      <c r="UMO9" s="890"/>
      <c r="UMP9" s="890"/>
      <c r="UMQ9" s="890"/>
      <c r="UMR9" s="890"/>
      <c r="UMS9" s="890"/>
      <c r="UMT9" s="890"/>
      <c r="UMU9" s="890"/>
      <c r="UMV9" s="890"/>
      <c r="UMW9" s="890"/>
      <c r="UMX9" s="890"/>
      <c r="UMY9" s="890"/>
      <c r="UMZ9" s="890"/>
      <c r="UNA9" s="890"/>
      <c r="UNB9" s="890"/>
      <c r="UNC9" s="890"/>
      <c r="UND9" s="890"/>
      <c r="UNE9" s="890"/>
      <c r="UNF9" s="890"/>
      <c r="UNG9" s="890"/>
      <c r="UNH9" s="890"/>
      <c r="UNI9" s="890"/>
      <c r="UNJ9" s="890"/>
      <c r="UNK9" s="890"/>
      <c r="UNL9" s="890"/>
      <c r="UNM9" s="890"/>
      <c r="UNN9" s="890"/>
      <c r="UNO9" s="890"/>
      <c r="UNP9" s="890"/>
      <c r="UNQ9" s="890"/>
      <c r="UNR9" s="890"/>
      <c r="UNS9" s="890"/>
      <c r="UNT9" s="890"/>
      <c r="UNU9" s="890"/>
      <c r="UNV9" s="890"/>
      <c r="UNW9" s="890"/>
      <c r="UNX9" s="890"/>
      <c r="UNY9" s="890"/>
      <c r="UNZ9" s="890"/>
      <c r="UOA9" s="890"/>
      <c r="UOB9" s="890"/>
      <c r="UOC9" s="890"/>
      <c r="UOD9" s="890"/>
      <c r="UOE9" s="890"/>
      <c r="UOF9" s="890"/>
      <c r="UOG9" s="890"/>
      <c r="UOH9" s="890"/>
      <c r="UOI9" s="890"/>
      <c r="UOJ9" s="890"/>
      <c r="UOK9" s="890"/>
      <c r="UOL9" s="890"/>
      <c r="UOM9" s="890"/>
      <c r="UON9" s="890"/>
      <c r="UOO9" s="890"/>
      <c r="UOP9" s="890"/>
      <c r="UOQ9" s="890"/>
      <c r="UOR9" s="890"/>
      <c r="UOS9" s="890"/>
      <c r="UOT9" s="890"/>
      <c r="UOU9" s="890"/>
      <c r="UOV9" s="890"/>
      <c r="UOW9" s="890"/>
      <c r="UOX9" s="890"/>
      <c r="UOY9" s="890"/>
      <c r="UOZ9" s="890"/>
      <c r="UPA9" s="890"/>
      <c r="UPB9" s="890"/>
      <c r="UPC9" s="890"/>
      <c r="UPD9" s="890"/>
      <c r="UPE9" s="890"/>
      <c r="UPF9" s="890"/>
      <c r="UPG9" s="890"/>
      <c r="UPH9" s="890"/>
      <c r="UPI9" s="890"/>
      <c r="UPJ9" s="890"/>
      <c r="UPK9" s="890"/>
      <c r="UPL9" s="890"/>
      <c r="UPM9" s="890"/>
      <c r="UPN9" s="890"/>
      <c r="UPO9" s="890"/>
      <c r="UPP9" s="890"/>
      <c r="UPQ9" s="890"/>
      <c r="UPR9" s="890"/>
      <c r="UPS9" s="890"/>
      <c r="UPT9" s="890"/>
      <c r="UPU9" s="890"/>
      <c r="UPV9" s="890"/>
      <c r="UPW9" s="890"/>
      <c r="UPX9" s="890"/>
      <c r="UPY9" s="890"/>
      <c r="UPZ9" s="890"/>
      <c r="UQA9" s="890"/>
      <c r="UQB9" s="890"/>
      <c r="UQC9" s="890"/>
      <c r="UQD9" s="890"/>
      <c r="UQE9" s="890"/>
      <c r="UQF9" s="890"/>
      <c r="UQG9" s="890"/>
      <c r="UQH9" s="890"/>
      <c r="UQI9" s="890"/>
      <c r="UQJ9" s="890"/>
      <c r="UQK9" s="890"/>
      <c r="UQL9" s="890"/>
      <c r="UQM9" s="890"/>
      <c r="UQN9" s="890"/>
      <c r="UQO9" s="890"/>
      <c r="UQP9" s="890"/>
      <c r="UQQ9" s="890"/>
      <c r="UQR9" s="890"/>
      <c r="UQS9" s="890"/>
      <c r="UQT9" s="890"/>
      <c r="UQU9" s="890"/>
      <c r="UQV9" s="890"/>
      <c r="UQW9" s="890"/>
      <c r="UQX9" s="890"/>
      <c r="UQY9" s="890"/>
      <c r="UQZ9" s="890"/>
      <c r="URA9" s="890"/>
      <c r="URB9" s="890"/>
      <c r="URC9" s="890"/>
      <c r="URD9" s="890"/>
      <c r="URE9" s="890"/>
      <c r="URF9" s="890"/>
      <c r="URG9" s="890"/>
      <c r="URH9" s="890"/>
      <c r="URI9" s="890"/>
      <c r="URJ9" s="890"/>
      <c r="URK9" s="890"/>
      <c r="URL9" s="890"/>
      <c r="URM9" s="890"/>
      <c r="URN9" s="890"/>
      <c r="URO9" s="890"/>
      <c r="URP9" s="890"/>
      <c r="URQ9" s="890"/>
      <c r="URR9" s="890"/>
      <c r="URS9" s="890"/>
      <c r="URT9" s="890"/>
      <c r="URU9" s="890"/>
      <c r="URV9" s="890"/>
      <c r="URW9" s="890"/>
      <c r="URX9" s="890"/>
      <c r="URY9" s="890"/>
      <c r="URZ9" s="890"/>
      <c r="USA9" s="890"/>
      <c r="USB9" s="890"/>
      <c r="USC9" s="890"/>
      <c r="USD9" s="890"/>
      <c r="USE9" s="890"/>
      <c r="USF9" s="890"/>
      <c r="USG9" s="890"/>
      <c r="USH9" s="890"/>
      <c r="USI9" s="890"/>
      <c r="USJ9" s="890"/>
      <c r="USK9" s="890"/>
      <c r="USL9" s="890"/>
      <c r="USM9" s="890"/>
      <c r="USN9" s="890"/>
      <c r="USO9" s="890"/>
      <c r="USP9" s="890"/>
      <c r="USQ9" s="890"/>
      <c r="USR9" s="890"/>
      <c r="USS9" s="890"/>
      <c r="UST9" s="890"/>
      <c r="USU9" s="890"/>
      <c r="USV9" s="890"/>
      <c r="USW9" s="890"/>
      <c r="USX9" s="890"/>
      <c r="USY9" s="890"/>
      <c r="USZ9" s="890"/>
      <c r="UTA9" s="890"/>
      <c r="UTB9" s="890"/>
      <c r="UTC9" s="890"/>
      <c r="UTD9" s="890"/>
      <c r="UTE9" s="890"/>
      <c r="UTF9" s="890"/>
      <c r="UTG9" s="890"/>
      <c r="UTH9" s="890"/>
      <c r="UTI9" s="890"/>
      <c r="UTJ9" s="890"/>
      <c r="UTK9" s="890"/>
      <c r="UTL9" s="890"/>
      <c r="UTM9" s="890"/>
      <c r="UTN9" s="890"/>
      <c r="UTO9" s="890"/>
      <c r="UTP9" s="890"/>
      <c r="UTQ9" s="890"/>
      <c r="UTR9" s="890"/>
      <c r="UTS9" s="890"/>
      <c r="UTT9" s="890"/>
      <c r="UTU9" s="890"/>
      <c r="UTV9" s="890"/>
      <c r="UTW9" s="890"/>
      <c r="UTX9" s="890"/>
      <c r="UTY9" s="890"/>
      <c r="UTZ9" s="890"/>
      <c r="UUA9" s="890"/>
      <c r="UUB9" s="890"/>
      <c r="UUC9" s="890"/>
      <c r="UUD9" s="890"/>
      <c r="UUE9" s="890"/>
      <c r="UUF9" s="890"/>
      <c r="UUG9" s="890"/>
      <c r="UUH9" s="890"/>
      <c r="UUI9" s="890"/>
      <c r="UUJ9" s="890"/>
      <c r="UUK9" s="890"/>
      <c r="UUL9" s="890"/>
      <c r="UUM9" s="890"/>
      <c r="UUN9" s="890"/>
      <c r="UUO9" s="890"/>
      <c r="UUP9" s="890"/>
      <c r="UUQ9" s="890"/>
      <c r="UUR9" s="890"/>
      <c r="UUS9" s="890"/>
      <c r="UUT9" s="890"/>
      <c r="UUU9" s="890"/>
      <c r="UUV9" s="890"/>
      <c r="UUW9" s="890"/>
      <c r="UUX9" s="890"/>
      <c r="UUY9" s="890"/>
      <c r="UUZ9" s="890"/>
      <c r="UVA9" s="890"/>
      <c r="UVB9" s="890"/>
      <c r="UVC9" s="890"/>
      <c r="UVD9" s="890"/>
      <c r="UVE9" s="890"/>
      <c r="UVF9" s="890"/>
      <c r="UVG9" s="890"/>
      <c r="UVH9" s="890"/>
      <c r="UVI9" s="890"/>
      <c r="UVJ9" s="890"/>
      <c r="UVK9" s="890"/>
      <c r="UVL9" s="890"/>
      <c r="UVM9" s="890"/>
      <c r="UVN9" s="890"/>
      <c r="UVO9" s="890"/>
      <c r="UVP9" s="890"/>
      <c r="UVQ9" s="890"/>
      <c r="UVR9" s="890"/>
      <c r="UVS9" s="890"/>
      <c r="UVT9" s="890"/>
      <c r="UVU9" s="890"/>
      <c r="UVV9" s="890"/>
      <c r="UVW9" s="890"/>
      <c r="UVX9" s="890"/>
      <c r="UVY9" s="890"/>
      <c r="UVZ9" s="890"/>
      <c r="UWA9" s="890"/>
      <c r="UWB9" s="890"/>
      <c r="UWC9" s="890"/>
      <c r="UWD9" s="890"/>
      <c r="UWE9" s="890"/>
      <c r="UWF9" s="890"/>
      <c r="UWG9" s="890"/>
      <c r="UWH9" s="890"/>
      <c r="UWI9" s="890"/>
      <c r="UWJ9" s="890"/>
      <c r="UWK9" s="890"/>
      <c r="UWL9" s="890"/>
      <c r="UWM9" s="890"/>
      <c r="UWN9" s="890"/>
      <c r="UWO9" s="890"/>
      <c r="UWP9" s="890"/>
      <c r="UWQ9" s="890"/>
      <c r="UWR9" s="890"/>
      <c r="UWS9" s="890"/>
      <c r="UWT9" s="890"/>
      <c r="UWU9" s="890"/>
      <c r="UWV9" s="890"/>
      <c r="UWW9" s="890"/>
      <c r="UWX9" s="890"/>
      <c r="UWY9" s="890"/>
      <c r="UWZ9" s="890"/>
      <c r="UXA9" s="890"/>
      <c r="UXB9" s="890"/>
      <c r="UXC9" s="890"/>
      <c r="UXD9" s="890"/>
      <c r="UXE9" s="890"/>
      <c r="UXF9" s="890"/>
      <c r="UXG9" s="890"/>
      <c r="UXH9" s="890"/>
      <c r="UXI9" s="890"/>
      <c r="UXJ9" s="890"/>
      <c r="UXK9" s="890"/>
      <c r="UXL9" s="890"/>
      <c r="UXM9" s="890"/>
      <c r="UXN9" s="890"/>
      <c r="UXO9" s="890"/>
      <c r="UXP9" s="890"/>
      <c r="UXQ9" s="890"/>
      <c r="UXR9" s="890"/>
      <c r="UXS9" s="890"/>
      <c r="UXT9" s="890"/>
      <c r="UXU9" s="890"/>
      <c r="UXV9" s="890"/>
      <c r="UXW9" s="890"/>
      <c r="UXX9" s="890"/>
      <c r="UXY9" s="890"/>
      <c r="UXZ9" s="890"/>
      <c r="UYA9" s="890"/>
      <c r="UYB9" s="890"/>
      <c r="UYC9" s="890"/>
      <c r="UYD9" s="890"/>
      <c r="UYE9" s="890"/>
      <c r="UYF9" s="890"/>
      <c r="UYG9" s="890"/>
      <c r="UYH9" s="890"/>
      <c r="UYI9" s="890"/>
      <c r="UYJ9" s="890"/>
      <c r="UYK9" s="890"/>
      <c r="UYL9" s="890"/>
      <c r="UYM9" s="890"/>
      <c r="UYN9" s="890"/>
      <c r="UYO9" s="890"/>
      <c r="UYP9" s="890"/>
      <c r="UYQ9" s="890"/>
      <c r="UYR9" s="890"/>
      <c r="UYS9" s="890"/>
      <c r="UYT9" s="890"/>
      <c r="UYU9" s="890"/>
      <c r="UYV9" s="890"/>
      <c r="UYW9" s="890"/>
      <c r="UYX9" s="890"/>
      <c r="UYY9" s="890"/>
      <c r="UYZ9" s="890"/>
      <c r="UZA9" s="890"/>
      <c r="UZB9" s="890"/>
      <c r="UZC9" s="890"/>
      <c r="UZD9" s="890"/>
      <c r="UZE9" s="890"/>
      <c r="UZF9" s="890"/>
      <c r="UZG9" s="890"/>
      <c r="UZH9" s="890"/>
      <c r="UZI9" s="890"/>
      <c r="UZJ9" s="890"/>
      <c r="UZK9" s="890"/>
      <c r="UZL9" s="890"/>
      <c r="UZM9" s="890"/>
      <c r="UZN9" s="890"/>
      <c r="UZO9" s="890"/>
      <c r="UZP9" s="890"/>
      <c r="UZQ9" s="890"/>
      <c r="UZR9" s="890"/>
      <c r="UZS9" s="890"/>
      <c r="UZT9" s="890"/>
      <c r="UZU9" s="890"/>
      <c r="UZV9" s="890"/>
      <c r="UZW9" s="890"/>
      <c r="UZX9" s="890"/>
      <c r="UZY9" s="890"/>
      <c r="UZZ9" s="890"/>
      <c r="VAA9" s="890"/>
      <c r="VAB9" s="890"/>
      <c r="VAC9" s="890"/>
      <c r="VAD9" s="890"/>
      <c r="VAE9" s="890"/>
      <c r="VAF9" s="890"/>
      <c r="VAG9" s="890"/>
      <c r="VAH9" s="890"/>
      <c r="VAI9" s="890"/>
      <c r="VAJ9" s="890"/>
      <c r="VAK9" s="890"/>
      <c r="VAL9" s="890"/>
      <c r="VAM9" s="890"/>
      <c r="VAN9" s="890"/>
      <c r="VAO9" s="890"/>
      <c r="VAP9" s="890"/>
      <c r="VAQ9" s="890"/>
      <c r="VAR9" s="890"/>
      <c r="VAS9" s="890"/>
      <c r="VAT9" s="890"/>
      <c r="VAU9" s="890"/>
      <c r="VAV9" s="890"/>
      <c r="VAW9" s="890"/>
      <c r="VAX9" s="890"/>
      <c r="VAY9" s="890"/>
      <c r="VAZ9" s="890"/>
      <c r="VBA9" s="890"/>
      <c r="VBB9" s="890"/>
      <c r="VBC9" s="890"/>
      <c r="VBD9" s="890"/>
      <c r="VBE9" s="890"/>
      <c r="VBF9" s="890"/>
      <c r="VBG9" s="890"/>
      <c r="VBH9" s="890"/>
      <c r="VBI9" s="890"/>
      <c r="VBJ9" s="890"/>
      <c r="VBK9" s="890"/>
      <c r="VBL9" s="890"/>
      <c r="VBM9" s="890"/>
      <c r="VBN9" s="890"/>
      <c r="VBO9" s="890"/>
      <c r="VBP9" s="890"/>
      <c r="VBQ9" s="890"/>
      <c r="VBR9" s="890"/>
      <c r="VBS9" s="890"/>
      <c r="VBT9" s="890"/>
      <c r="VBU9" s="890"/>
      <c r="VBV9" s="890"/>
      <c r="VBW9" s="890"/>
      <c r="VBX9" s="890"/>
      <c r="VBY9" s="890"/>
      <c r="VBZ9" s="890"/>
      <c r="VCA9" s="890"/>
      <c r="VCB9" s="890"/>
      <c r="VCC9" s="890"/>
      <c r="VCD9" s="890"/>
      <c r="VCE9" s="890"/>
      <c r="VCF9" s="890"/>
      <c r="VCG9" s="890"/>
      <c r="VCH9" s="890"/>
      <c r="VCI9" s="890"/>
      <c r="VCJ9" s="890"/>
      <c r="VCK9" s="890"/>
      <c r="VCL9" s="890"/>
      <c r="VCM9" s="890"/>
      <c r="VCN9" s="890"/>
      <c r="VCO9" s="890"/>
      <c r="VCP9" s="890"/>
      <c r="VCQ9" s="890"/>
      <c r="VCR9" s="890"/>
      <c r="VCS9" s="890"/>
      <c r="VCT9" s="890"/>
      <c r="VCU9" s="890"/>
      <c r="VCV9" s="890"/>
      <c r="VCW9" s="890"/>
      <c r="VCX9" s="890"/>
      <c r="VCY9" s="890"/>
      <c r="VCZ9" s="890"/>
      <c r="VDA9" s="890"/>
      <c r="VDB9" s="890"/>
      <c r="VDC9" s="890"/>
      <c r="VDD9" s="890"/>
      <c r="VDE9" s="890"/>
      <c r="VDF9" s="890"/>
      <c r="VDG9" s="890"/>
      <c r="VDH9" s="890"/>
      <c r="VDI9" s="890"/>
      <c r="VDJ9" s="890"/>
      <c r="VDK9" s="890"/>
      <c r="VDL9" s="890"/>
      <c r="VDM9" s="890"/>
      <c r="VDN9" s="890"/>
      <c r="VDO9" s="890"/>
      <c r="VDP9" s="890"/>
      <c r="VDQ9" s="890"/>
      <c r="VDR9" s="890"/>
      <c r="VDS9" s="890"/>
      <c r="VDT9" s="890"/>
      <c r="VDU9" s="890"/>
      <c r="VDV9" s="890"/>
      <c r="VDW9" s="890"/>
      <c r="VDX9" s="890"/>
      <c r="VDY9" s="890"/>
      <c r="VDZ9" s="890"/>
      <c r="VEA9" s="890"/>
      <c r="VEB9" s="890"/>
      <c r="VEC9" s="890"/>
      <c r="VED9" s="890"/>
      <c r="VEE9" s="890"/>
      <c r="VEF9" s="890"/>
      <c r="VEG9" s="890"/>
      <c r="VEH9" s="890"/>
      <c r="VEI9" s="890"/>
      <c r="VEJ9" s="890"/>
      <c r="VEK9" s="890"/>
      <c r="VEL9" s="890"/>
      <c r="VEM9" s="890"/>
      <c r="VEN9" s="890"/>
      <c r="VEO9" s="890"/>
      <c r="VEP9" s="890"/>
      <c r="VEQ9" s="890"/>
      <c r="VER9" s="890"/>
      <c r="VES9" s="890"/>
      <c r="VET9" s="890"/>
      <c r="VEU9" s="890"/>
      <c r="VEV9" s="890"/>
      <c r="VEW9" s="890"/>
      <c r="VEX9" s="890"/>
      <c r="VEY9" s="890"/>
      <c r="VEZ9" s="890"/>
      <c r="VFA9" s="890"/>
      <c r="VFB9" s="890"/>
      <c r="VFC9" s="890"/>
      <c r="VFD9" s="890"/>
      <c r="VFE9" s="890"/>
      <c r="VFF9" s="890"/>
      <c r="VFG9" s="890"/>
      <c r="VFH9" s="890"/>
      <c r="VFI9" s="890"/>
      <c r="VFJ9" s="890"/>
      <c r="VFK9" s="890"/>
      <c r="VFL9" s="890"/>
      <c r="VFM9" s="890"/>
      <c r="VFN9" s="890"/>
      <c r="VFO9" s="890"/>
      <c r="VFP9" s="890"/>
      <c r="VFQ9" s="890"/>
      <c r="VFR9" s="890"/>
      <c r="VFS9" s="890"/>
      <c r="VFT9" s="890"/>
      <c r="VFU9" s="890"/>
      <c r="VFV9" s="890"/>
      <c r="VFW9" s="890"/>
      <c r="VFX9" s="890"/>
      <c r="VFY9" s="890"/>
      <c r="VFZ9" s="890"/>
      <c r="VGA9" s="890"/>
      <c r="VGB9" s="890"/>
      <c r="VGC9" s="890"/>
      <c r="VGD9" s="890"/>
      <c r="VGE9" s="890"/>
      <c r="VGF9" s="890"/>
      <c r="VGG9" s="890"/>
      <c r="VGH9" s="890"/>
      <c r="VGI9" s="890"/>
      <c r="VGJ9" s="890"/>
      <c r="VGK9" s="890"/>
      <c r="VGL9" s="890"/>
      <c r="VGM9" s="890"/>
      <c r="VGN9" s="890"/>
      <c r="VGO9" s="890"/>
      <c r="VGP9" s="890"/>
      <c r="VGQ9" s="890"/>
      <c r="VGR9" s="890"/>
      <c r="VGS9" s="890"/>
      <c r="VGT9" s="890"/>
      <c r="VGU9" s="890"/>
      <c r="VGV9" s="890"/>
      <c r="VGW9" s="890"/>
      <c r="VGX9" s="890"/>
      <c r="VGY9" s="890"/>
      <c r="VGZ9" s="890"/>
      <c r="VHA9" s="890"/>
      <c r="VHB9" s="890"/>
      <c r="VHC9" s="890"/>
      <c r="VHD9" s="890"/>
      <c r="VHE9" s="890"/>
      <c r="VHF9" s="890"/>
      <c r="VHG9" s="890"/>
      <c r="VHH9" s="890"/>
      <c r="VHI9" s="890"/>
      <c r="VHJ9" s="890"/>
      <c r="VHK9" s="890"/>
      <c r="VHL9" s="890"/>
      <c r="VHM9" s="890"/>
      <c r="VHN9" s="890"/>
      <c r="VHO9" s="890"/>
      <c r="VHP9" s="890"/>
      <c r="VHQ9" s="890"/>
      <c r="VHR9" s="890"/>
      <c r="VHS9" s="890"/>
      <c r="VHT9" s="890"/>
      <c r="VHU9" s="890"/>
      <c r="VHV9" s="890"/>
      <c r="VHW9" s="890"/>
      <c r="VHX9" s="890"/>
      <c r="VHY9" s="890"/>
      <c r="VHZ9" s="890"/>
      <c r="VIA9" s="890"/>
      <c r="VIB9" s="890"/>
      <c r="VIC9" s="890"/>
      <c r="VID9" s="890"/>
      <c r="VIE9" s="890"/>
      <c r="VIF9" s="890"/>
      <c r="VIG9" s="890"/>
      <c r="VIH9" s="890"/>
      <c r="VII9" s="890"/>
      <c r="VIJ9" s="890"/>
      <c r="VIK9" s="890"/>
      <c r="VIL9" s="890"/>
      <c r="VIM9" s="890"/>
      <c r="VIN9" s="890"/>
      <c r="VIO9" s="890"/>
      <c r="VIP9" s="890"/>
      <c r="VIQ9" s="890"/>
      <c r="VIR9" s="890"/>
      <c r="VIS9" s="890"/>
      <c r="VIT9" s="890"/>
      <c r="VIU9" s="890"/>
      <c r="VIV9" s="890"/>
      <c r="VIW9" s="890"/>
      <c r="VIX9" s="890"/>
      <c r="VIY9" s="890"/>
      <c r="VIZ9" s="890"/>
      <c r="VJA9" s="890"/>
      <c r="VJB9" s="890"/>
      <c r="VJC9" s="890"/>
      <c r="VJD9" s="890"/>
      <c r="VJE9" s="890"/>
      <c r="VJF9" s="890"/>
      <c r="VJG9" s="890"/>
      <c r="VJH9" s="890"/>
      <c r="VJI9" s="890"/>
      <c r="VJJ9" s="890"/>
      <c r="VJK9" s="890"/>
      <c r="VJL9" s="890"/>
      <c r="VJM9" s="890"/>
      <c r="VJN9" s="890"/>
      <c r="VJO9" s="890"/>
      <c r="VJP9" s="890"/>
      <c r="VJQ9" s="890"/>
      <c r="VJR9" s="890"/>
      <c r="VJS9" s="890"/>
      <c r="VJT9" s="890"/>
      <c r="VJU9" s="890"/>
      <c r="VJV9" s="890"/>
      <c r="VJW9" s="890"/>
      <c r="VJX9" s="890"/>
      <c r="VJY9" s="890"/>
      <c r="VJZ9" s="890"/>
      <c r="VKA9" s="890"/>
      <c r="VKB9" s="890"/>
      <c r="VKC9" s="890"/>
      <c r="VKD9" s="890"/>
      <c r="VKE9" s="890"/>
      <c r="VKF9" s="890"/>
      <c r="VKG9" s="890"/>
      <c r="VKH9" s="890"/>
      <c r="VKI9" s="890"/>
      <c r="VKJ9" s="890"/>
      <c r="VKK9" s="890"/>
      <c r="VKL9" s="890"/>
      <c r="VKM9" s="890"/>
      <c r="VKN9" s="890"/>
      <c r="VKO9" s="890"/>
      <c r="VKP9" s="890"/>
      <c r="VKQ9" s="890"/>
      <c r="VKR9" s="890"/>
      <c r="VKS9" s="890"/>
      <c r="VKT9" s="890"/>
      <c r="VKU9" s="890"/>
      <c r="VKV9" s="890"/>
      <c r="VKW9" s="890"/>
      <c r="VKX9" s="890"/>
      <c r="VKY9" s="890"/>
      <c r="VKZ9" s="890"/>
      <c r="VLA9" s="890"/>
      <c r="VLB9" s="890"/>
      <c r="VLC9" s="890"/>
      <c r="VLD9" s="890"/>
      <c r="VLE9" s="890"/>
      <c r="VLF9" s="890"/>
      <c r="VLG9" s="890"/>
      <c r="VLH9" s="890"/>
      <c r="VLI9" s="890"/>
      <c r="VLJ9" s="890"/>
      <c r="VLK9" s="890"/>
      <c r="VLL9" s="890"/>
      <c r="VLM9" s="890"/>
      <c r="VLN9" s="890"/>
      <c r="VLO9" s="890"/>
      <c r="VLP9" s="890"/>
      <c r="VLQ9" s="890"/>
      <c r="VLR9" s="890"/>
      <c r="VLS9" s="890"/>
      <c r="VLT9" s="890"/>
      <c r="VLU9" s="890"/>
      <c r="VLV9" s="890"/>
      <c r="VLW9" s="890"/>
      <c r="VLX9" s="890"/>
      <c r="VLY9" s="890"/>
      <c r="VLZ9" s="890"/>
      <c r="VMA9" s="890"/>
      <c r="VMB9" s="890"/>
      <c r="VMC9" s="890"/>
      <c r="VMD9" s="890"/>
      <c r="VME9" s="890"/>
      <c r="VMF9" s="890"/>
      <c r="VMG9" s="890"/>
      <c r="VMH9" s="890"/>
      <c r="VMI9" s="890"/>
      <c r="VMJ9" s="890"/>
      <c r="VMK9" s="890"/>
      <c r="VML9" s="890"/>
      <c r="VMM9" s="890"/>
      <c r="VMN9" s="890"/>
      <c r="VMO9" s="890"/>
      <c r="VMP9" s="890"/>
      <c r="VMQ9" s="890"/>
      <c r="VMR9" s="890"/>
      <c r="VMS9" s="890"/>
      <c r="VMT9" s="890"/>
      <c r="VMU9" s="890"/>
      <c r="VMV9" s="890"/>
      <c r="VMW9" s="890"/>
      <c r="VMX9" s="890"/>
      <c r="VMY9" s="890"/>
      <c r="VMZ9" s="890"/>
      <c r="VNA9" s="890"/>
      <c r="VNB9" s="890"/>
      <c r="VNC9" s="890"/>
      <c r="VND9" s="890"/>
      <c r="VNE9" s="890"/>
      <c r="VNF9" s="890"/>
      <c r="VNG9" s="890"/>
      <c r="VNH9" s="890"/>
      <c r="VNI9" s="890"/>
      <c r="VNJ9" s="890"/>
      <c r="VNK9" s="890"/>
      <c r="VNL9" s="890"/>
      <c r="VNM9" s="890"/>
      <c r="VNN9" s="890"/>
      <c r="VNO9" s="890"/>
      <c r="VNP9" s="890"/>
      <c r="VNQ9" s="890"/>
      <c r="VNR9" s="890"/>
      <c r="VNS9" s="890"/>
      <c r="VNT9" s="890"/>
      <c r="VNU9" s="890"/>
      <c r="VNV9" s="890"/>
      <c r="VNW9" s="890"/>
      <c r="VNX9" s="890"/>
      <c r="VNY9" s="890"/>
      <c r="VNZ9" s="890"/>
      <c r="VOA9" s="890"/>
      <c r="VOB9" s="890"/>
      <c r="VOC9" s="890"/>
      <c r="VOD9" s="890"/>
      <c r="VOE9" s="890"/>
      <c r="VOF9" s="890"/>
      <c r="VOG9" s="890"/>
      <c r="VOH9" s="890"/>
      <c r="VOI9" s="890"/>
      <c r="VOJ9" s="890"/>
      <c r="VOK9" s="890"/>
      <c r="VOL9" s="890"/>
      <c r="VOM9" s="890"/>
      <c r="VON9" s="890"/>
      <c r="VOO9" s="890"/>
      <c r="VOP9" s="890"/>
      <c r="VOQ9" s="890"/>
      <c r="VOR9" s="890"/>
      <c r="VOS9" s="890"/>
      <c r="VOT9" s="890"/>
      <c r="VOU9" s="890"/>
      <c r="VOV9" s="890"/>
      <c r="VOW9" s="890"/>
      <c r="VOX9" s="890"/>
      <c r="VOY9" s="890"/>
      <c r="VOZ9" s="890"/>
      <c r="VPA9" s="890"/>
      <c r="VPB9" s="890"/>
      <c r="VPC9" s="890"/>
      <c r="VPD9" s="890"/>
      <c r="VPE9" s="890"/>
      <c r="VPF9" s="890"/>
      <c r="VPG9" s="890"/>
      <c r="VPH9" s="890"/>
      <c r="VPI9" s="890"/>
      <c r="VPJ9" s="890"/>
      <c r="VPK9" s="890"/>
      <c r="VPL9" s="890"/>
      <c r="VPM9" s="890"/>
      <c r="VPN9" s="890"/>
      <c r="VPO9" s="890"/>
      <c r="VPP9" s="890"/>
      <c r="VPQ9" s="890"/>
      <c r="VPR9" s="890"/>
      <c r="VPS9" s="890"/>
      <c r="VPT9" s="890"/>
      <c r="VPU9" s="890"/>
      <c r="VPV9" s="890"/>
      <c r="VPW9" s="890"/>
      <c r="VPX9" s="890"/>
      <c r="VPY9" s="890"/>
      <c r="VPZ9" s="890"/>
      <c r="VQA9" s="890"/>
      <c r="VQB9" s="890"/>
      <c r="VQC9" s="890"/>
      <c r="VQD9" s="890"/>
      <c r="VQE9" s="890"/>
      <c r="VQF9" s="890"/>
      <c r="VQG9" s="890"/>
      <c r="VQH9" s="890"/>
      <c r="VQI9" s="890"/>
      <c r="VQJ9" s="890"/>
      <c r="VQK9" s="890"/>
      <c r="VQL9" s="890"/>
      <c r="VQM9" s="890"/>
      <c r="VQN9" s="890"/>
      <c r="VQO9" s="890"/>
      <c r="VQP9" s="890"/>
      <c r="VQQ9" s="890"/>
      <c r="VQR9" s="890"/>
      <c r="VQS9" s="890"/>
      <c r="VQT9" s="890"/>
      <c r="VQU9" s="890"/>
      <c r="VQV9" s="890"/>
      <c r="VQW9" s="890"/>
      <c r="VQX9" s="890"/>
      <c r="VQY9" s="890"/>
      <c r="VQZ9" s="890"/>
      <c r="VRA9" s="890"/>
      <c r="VRB9" s="890"/>
      <c r="VRC9" s="890"/>
      <c r="VRD9" s="890"/>
      <c r="VRE9" s="890"/>
      <c r="VRF9" s="890"/>
      <c r="VRG9" s="890"/>
      <c r="VRH9" s="890"/>
      <c r="VRI9" s="890"/>
      <c r="VRJ9" s="890"/>
      <c r="VRK9" s="890"/>
      <c r="VRL9" s="890"/>
      <c r="VRM9" s="890"/>
      <c r="VRN9" s="890"/>
      <c r="VRO9" s="890"/>
      <c r="VRP9" s="890"/>
      <c r="VRQ9" s="890"/>
      <c r="VRR9" s="890"/>
      <c r="VRS9" s="890"/>
      <c r="VRT9" s="890"/>
      <c r="VRU9" s="890"/>
      <c r="VRV9" s="890"/>
      <c r="VRW9" s="890"/>
      <c r="VRX9" s="890"/>
      <c r="VRY9" s="890"/>
      <c r="VRZ9" s="890"/>
      <c r="VSA9" s="890"/>
      <c r="VSB9" s="890"/>
      <c r="VSC9" s="890"/>
      <c r="VSD9" s="890"/>
      <c r="VSE9" s="890"/>
      <c r="VSF9" s="890"/>
      <c r="VSG9" s="890"/>
      <c r="VSH9" s="890"/>
      <c r="VSI9" s="890"/>
      <c r="VSJ9" s="890"/>
      <c r="VSK9" s="890"/>
      <c r="VSL9" s="890"/>
      <c r="VSM9" s="890"/>
      <c r="VSN9" s="890"/>
      <c r="VSO9" s="890"/>
      <c r="VSP9" s="890"/>
      <c r="VSQ9" s="890"/>
      <c r="VSR9" s="890"/>
      <c r="VSS9" s="890"/>
      <c r="VST9" s="890"/>
      <c r="VSU9" s="890"/>
      <c r="VSV9" s="890"/>
      <c r="VSW9" s="890"/>
      <c r="VSX9" s="890"/>
      <c r="VSY9" s="890"/>
      <c r="VSZ9" s="890"/>
      <c r="VTA9" s="890"/>
      <c r="VTB9" s="890"/>
      <c r="VTC9" s="890"/>
      <c r="VTD9" s="890"/>
      <c r="VTE9" s="890"/>
      <c r="VTF9" s="890"/>
      <c r="VTG9" s="890"/>
      <c r="VTH9" s="890"/>
      <c r="VTI9" s="890"/>
      <c r="VTJ9" s="890"/>
      <c r="VTK9" s="890"/>
      <c r="VTL9" s="890"/>
      <c r="VTM9" s="890"/>
      <c r="VTN9" s="890"/>
      <c r="VTO9" s="890"/>
      <c r="VTP9" s="890"/>
      <c r="VTQ9" s="890"/>
      <c r="VTR9" s="890"/>
      <c r="VTS9" s="890"/>
      <c r="VTT9" s="890"/>
      <c r="VTU9" s="890"/>
      <c r="VTV9" s="890"/>
      <c r="VTW9" s="890"/>
      <c r="VTX9" s="890"/>
      <c r="VTY9" s="890"/>
      <c r="VTZ9" s="890"/>
      <c r="VUA9" s="890"/>
      <c r="VUB9" s="890"/>
      <c r="VUC9" s="890"/>
      <c r="VUD9" s="890"/>
      <c r="VUE9" s="890"/>
      <c r="VUF9" s="890"/>
      <c r="VUG9" s="890"/>
      <c r="VUH9" s="890"/>
      <c r="VUI9" s="890"/>
      <c r="VUJ9" s="890"/>
      <c r="VUK9" s="890"/>
      <c r="VUL9" s="890"/>
      <c r="VUM9" s="890"/>
      <c r="VUN9" s="890"/>
      <c r="VUO9" s="890"/>
      <c r="VUP9" s="890"/>
      <c r="VUQ9" s="890"/>
      <c r="VUR9" s="890"/>
      <c r="VUS9" s="890"/>
      <c r="VUT9" s="890"/>
      <c r="VUU9" s="890"/>
      <c r="VUV9" s="890"/>
      <c r="VUW9" s="890"/>
      <c r="VUX9" s="890"/>
      <c r="VUY9" s="890"/>
      <c r="VUZ9" s="890"/>
      <c r="VVA9" s="890"/>
      <c r="VVB9" s="890"/>
      <c r="VVC9" s="890"/>
      <c r="VVD9" s="890"/>
      <c r="VVE9" s="890"/>
      <c r="VVF9" s="890"/>
      <c r="VVG9" s="890"/>
      <c r="VVH9" s="890"/>
      <c r="VVI9" s="890"/>
      <c r="VVJ9" s="890"/>
      <c r="VVK9" s="890"/>
      <c r="VVL9" s="890"/>
      <c r="VVM9" s="890"/>
      <c r="VVN9" s="890"/>
      <c r="VVO9" s="890"/>
      <c r="VVP9" s="890"/>
      <c r="VVQ9" s="890"/>
      <c r="VVR9" s="890"/>
      <c r="VVS9" s="890"/>
      <c r="VVT9" s="890"/>
      <c r="VVU9" s="890"/>
      <c r="VVV9" s="890"/>
      <c r="VVW9" s="890"/>
      <c r="VVX9" s="890"/>
      <c r="VVY9" s="890"/>
      <c r="VVZ9" s="890"/>
      <c r="VWA9" s="890"/>
      <c r="VWB9" s="890"/>
      <c r="VWC9" s="890"/>
      <c r="VWD9" s="890"/>
      <c r="VWE9" s="890"/>
      <c r="VWF9" s="890"/>
      <c r="VWG9" s="890"/>
      <c r="VWH9" s="890"/>
      <c r="VWI9" s="890"/>
      <c r="VWJ9" s="890"/>
      <c r="VWK9" s="890"/>
      <c r="VWL9" s="890"/>
      <c r="VWM9" s="890"/>
      <c r="VWN9" s="890"/>
      <c r="VWO9" s="890"/>
      <c r="VWP9" s="890"/>
      <c r="VWQ9" s="890"/>
      <c r="VWR9" s="890"/>
      <c r="VWS9" s="890"/>
      <c r="VWT9" s="890"/>
      <c r="VWU9" s="890"/>
      <c r="VWV9" s="890"/>
      <c r="VWW9" s="890"/>
      <c r="VWX9" s="890"/>
      <c r="VWY9" s="890"/>
      <c r="VWZ9" s="890"/>
      <c r="VXA9" s="890"/>
      <c r="VXB9" s="890"/>
      <c r="VXC9" s="890"/>
      <c r="VXD9" s="890"/>
      <c r="VXE9" s="890"/>
      <c r="VXF9" s="890"/>
      <c r="VXG9" s="890"/>
      <c r="VXH9" s="890"/>
      <c r="VXI9" s="890"/>
      <c r="VXJ9" s="890"/>
      <c r="VXK9" s="890"/>
      <c r="VXL9" s="890"/>
      <c r="VXM9" s="890"/>
      <c r="VXN9" s="890"/>
      <c r="VXO9" s="890"/>
      <c r="VXP9" s="890"/>
      <c r="VXQ9" s="890"/>
      <c r="VXR9" s="890"/>
      <c r="VXS9" s="890"/>
      <c r="VXT9" s="890"/>
      <c r="VXU9" s="890"/>
      <c r="VXV9" s="890"/>
      <c r="VXW9" s="890"/>
      <c r="VXX9" s="890"/>
      <c r="VXY9" s="890"/>
      <c r="VXZ9" s="890"/>
      <c r="VYA9" s="890"/>
      <c r="VYB9" s="890"/>
      <c r="VYC9" s="890"/>
      <c r="VYD9" s="890"/>
      <c r="VYE9" s="890"/>
      <c r="VYF9" s="890"/>
      <c r="VYG9" s="890"/>
      <c r="VYH9" s="890"/>
      <c r="VYI9" s="890"/>
      <c r="VYJ9" s="890"/>
      <c r="VYK9" s="890"/>
      <c r="VYL9" s="890"/>
      <c r="VYM9" s="890"/>
      <c r="VYN9" s="890"/>
      <c r="VYO9" s="890"/>
      <c r="VYP9" s="890"/>
      <c r="VYQ9" s="890"/>
      <c r="VYR9" s="890"/>
      <c r="VYS9" s="890"/>
      <c r="VYT9" s="890"/>
      <c r="VYU9" s="890"/>
      <c r="VYV9" s="890"/>
      <c r="VYW9" s="890"/>
      <c r="VYX9" s="890"/>
      <c r="VYY9" s="890"/>
      <c r="VYZ9" s="890"/>
      <c r="VZA9" s="890"/>
      <c r="VZB9" s="890"/>
      <c r="VZC9" s="890"/>
      <c r="VZD9" s="890"/>
      <c r="VZE9" s="890"/>
      <c r="VZF9" s="890"/>
      <c r="VZG9" s="890"/>
      <c r="VZH9" s="890"/>
      <c r="VZI9" s="890"/>
      <c r="VZJ9" s="890"/>
      <c r="VZK9" s="890"/>
      <c r="VZL9" s="890"/>
      <c r="VZM9" s="890"/>
      <c r="VZN9" s="890"/>
      <c r="VZO9" s="890"/>
      <c r="VZP9" s="890"/>
      <c r="VZQ9" s="890"/>
      <c r="VZR9" s="890"/>
      <c r="VZS9" s="890"/>
      <c r="VZT9" s="890"/>
      <c r="VZU9" s="890"/>
      <c r="VZV9" s="890"/>
      <c r="VZW9" s="890"/>
      <c r="VZX9" s="890"/>
      <c r="VZY9" s="890"/>
      <c r="VZZ9" s="890"/>
      <c r="WAA9" s="890"/>
      <c r="WAB9" s="890"/>
      <c r="WAC9" s="890"/>
      <c r="WAD9" s="890"/>
      <c r="WAE9" s="890"/>
      <c r="WAF9" s="890"/>
      <c r="WAG9" s="890"/>
      <c r="WAH9" s="890"/>
      <c r="WAI9" s="890"/>
      <c r="WAJ9" s="890"/>
      <c r="WAK9" s="890"/>
      <c r="WAL9" s="890"/>
      <c r="WAM9" s="890"/>
      <c r="WAN9" s="890"/>
      <c r="WAO9" s="890"/>
      <c r="WAP9" s="890"/>
      <c r="WAQ9" s="890"/>
      <c r="WAR9" s="890"/>
      <c r="WAS9" s="890"/>
      <c r="WAT9" s="890"/>
      <c r="WAU9" s="890"/>
      <c r="WAV9" s="890"/>
      <c r="WAW9" s="890"/>
      <c r="WAX9" s="890"/>
      <c r="WAY9" s="890"/>
      <c r="WAZ9" s="890"/>
      <c r="WBA9" s="890"/>
      <c r="WBB9" s="890"/>
      <c r="WBC9" s="890"/>
      <c r="WBD9" s="890"/>
      <c r="WBE9" s="890"/>
      <c r="WBF9" s="890"/>
      <c r="WBG9" s="890"/>
      <c r="WBH9" s="890"/>
      <c r="WBI9" s="890"/>
      <c r="WBJ9" s="890"/>
      <c r="WBK9" s="890"/>
      <c r="WBL9" s="890"/>
      <c r="WBM9" s="890"/>
      <c r="WBN9" s="890"/>
      <c r="WBO9" s="890"/>
      <c r="WBP9" s="890"/>
      <c r="WBQ9" s="890"/>
      <c r="WBR9" s="890"/>
      <c r="WBS9" s="890"/>
      <c r="WBT9" s="890"/>
      <c r="WBU9" s="890"/>
      <c r="WBV9" s="890"/>
      <c r="WBW9" s="890"/>
      <c r="WBX9" s="890"/>
      <c r="WBY9" s="890"/>
      <c r="WBZ9" s="890"/>
      <c r="WCA9" s="890"/>
      <c r="WCB9" s="890"/>
      <c r="WCC9" s="890"/>
      <c r="WCD9" s="890"/>
      <c r="WCE9" s="890"/>
      <c r="WCF9" s="890"/>
      <c r="WCG9" s="890"/>
      <c r="WCH9" s="890"/>
      <c r="WCI9" s="890"/>
      <c r="WCJ9" s="890"/>
      <c r="WCK9" s="890"/>
      <c r="WCL9" s="890"/>
      <c r="WCM9" s="890"/>
      <c r="WCN9" s="890"/>
      <c r="WCO9" s="890"/>
      <c r="WCP9" s="890"/>
      <c r="WCQ9" s="890"/>
      <c r="WCR9" s="890"/>
      <c r="WCS9" s="890"/>
      <c r="WCT9" s="890"/>
      <c r="WCU9" s="890"/>
      <c r="WCV9" s="890"/>
      <c r="WCW9" s="890"/>
      <c r="WCX9" s="890"/>
      <c r="WCY9" s="890"/>
      <c r="WCZ9" s="890"/>
      <c r="WDA9" s="890"/>
      <c r="WDB9" s="890"/>
      <c r="WDC9" s="890"/>
      <c r="WDD9" s="890"/>
      <c r="WDE9" s="890"/>
      <c r="WDF9" s="890"/>
      <c r="WDG9" s="890"/>
      <c r="WDH9" s="890"/>
      <c r="WDI9" s="890"/>
      <c r="WDJ9" s="890"/>
      <c r="WDK9" s="890"/>
      <c r="WDL9" s="890"/>
      <c r="WDM9" s="890"/>
      <c r="WDN9" s="890"/>
      <c r="WDO9" s="890"/>
      <c r="WDP9" s="890"/>
      <c r="WDQ9" s="890"/>
      <c r="WDR9" s="890"/>
      <c r="WDS9" s="890"/>
      <c r="WDT9" s="890"/>
      <c r="WDU9" s="890"/>
      <c r="WDV9" s="890"/>
      <c r="WDW9" s="890"/>
      <c r="WDX9" s="890"/>
      <c r="WDY9" s="890"/>
      <c r="WDZ9" s="890"/>
      <c r="WEA9" s="890"/>
      <c r="WEB9" s="890"/>
      <c r="WEC9" s="890"/>
      <c r="WED9" s="890"/>
      <c r="WEE9" s="890"/>
      <c r="WEF9" s="890"/>
      <c r="WEG9" s="890"/>
      <c r="WEH9" s="890"/>
      <c r="WEI9" s="890"/>
      <c r="WEJ9" s="890"/>
      <c r="WEK9" s="890"/>
      <c r="WEL9" s="890"/>
      <c r="WEM9" s="890"/>
      <c r="WEN9" s="890"/>
      <c r="WEO9" s="890"/>
      <c r="WEP9" s="890"/>
      <c r="WEQ9" s="890"/>
      <c r="WER9" s="890"/>
      <c r="WES9" s="890"/>
      <c r="WET9" s="890"/>
      <c r="WEU9" s="890"/>
      <c r="WEV9" s="890"/>
      <c r="WEW9" s="890"/>
      <c r="WEX9" s="890"/>
      <c r="WEY9" s="890"/>
      <c r="WEZ9" s="890"/>
      <c r="WFA9" s="890"/>
      <c r="WFB9" s="890"/>
      <c r="WFC9" s="890"/>
      <c r="WFD9" s="890"/>
      <c r="WFE9" s="890"/>
      <c r="WFF9" s="890"/>
      <c r="WFG9" s="890"/>
      <c r="WFH9" s="890"/>
      <c r="WFI9" s="890"/>
      <c r="WFJ9" s="890"/>
      <c r="WFK9" s="890"/>
      <c r="WFL9" s="890"/>
      <c r="WFM9" s="890"/>
      <c r="WFN9" s="890"/>
      <c r="WFO9" s="890"/>
      <c r="WFP9" s="890"/>
      <c r="WFQ9" s="890"/>
      <c r="WFR9" s="890"/>
      <c r="WFS9" s="890"/>
      <c r="WFT9" s="890"/>
      <c r="WFU9" s="890"/>
      <c r="WFV9" s="890"/>
      <c r="WFW9" s="890"/>
      <c r="WFX9" s="890"/>
      <c r="WFY9" s="890"/>
      <c r="WFZ9" s="890"/>
      <c r="WGA9" s="890"/>
      <c r="WGB9" s="890"/>
      <c r="WGC9" s="890"/>
      <c r="WGD9" s="890"/>
      <c r="WGE9" s="890"/>
      <c r="WGF9" s="890"/>
      <c r="WGG9" s="890"/>
      <c r="WGH9" s="890"/>
      <c r="WGI9" s="890"/>
      <c r="WGJ9" s="890"/>
      <c r="WGK9" s="890"/>
      <c r="WGL9" s="890"/>
      <c r="WGM9" s="890"/>
      <c r="WGN9" s="890"/>
      <c r="WGO9" s="890"/>
      <c r="WGP9" s="890"/>
      <c r="WGQ9" s="890"/>
      <c r="WGR9" s="890"/>
      <c r="WGS9" s="890"/>
      <c r="WGT9" s="890"/>
      <c r="WGU9" s="890"/>
      <c r="WGV9" s="890"/>
      <c r="WGW9" s="890"/>
      <c r="WGX9" s="890"/>
      <c r="WGY9" s="890"/>
      <c r="WGZ9" s="890"/>
      <c r="WHA9" s="890"/>
      <c r="WHB9" s="890"/>
      <c r="WHC9" s="890"/>
      <c r="WHD9" s="890"/>
      <c r="WHE9" s="890"/>
      <c r="WHF9" s="890"/>
      <c r="WHG9" s="890"/>
      <c r="WHH9" s="890"/>
      <c r="WHI9" s="890"/>
      <c r="WHJ9" s="890"/>
      <c r="WHK9" s="890"/>
      <c r="WHL9" s="890"/>
      <c r="WHM9" s="890"/>
      <c r="WHN9" s="890"/>
      <c r="WHO9" s="890"/>
      <c r="WHP9" s="890"/>
      <c r="WHQ9" s="890"/>
      <c r="WHR9" s="890"/>
      <c r="WHS9" s="890"/>
      <c r="WHT9" s="890"/>
      <c r="WHU9" s="890"/>
      <c r="WHV9" s="890"/>
      <c r="WHW9" s="890"/>
      <c r="WHX9" s="890"/>
      <c r="WHY9" s="890"/>
      <c r="WHZ9" s="890"/>
      <c r="WIA9" s="890"/>
      <c r="WIB9" s="890"/>
      <c r="WIC9" s="890"/>
      <c r="WID9" s="890"/>
      <c r="WIE9" s="890"/>
      <c r="WIF9" s="890"/>
      <c r="WIG9" s="890"/>
      <c r="WIH9" s="890"/>
      <c r="WII9" s="890"/>
      <c r="WIJ9" s="890"/>
      <c r="WIK9" s="890"/>
      <c r="WIL9" s="890"/>
      <c r="WIM9" s="890"/>
      <c r="WIN9" s="890"/>
      <c r="WIO9" s="890"/>
      <c r="WIP9" s="890"/>
      <c r="WIQ9" s="890"/>
      <c r="WIR9" s="890"/>
      <c r="WIS9" s="890"/>
      <c r="WIT9" s="890"/>
      <c r="WIU9" s="890"/>
      <c r="WIV9" s="890"/>
      <c r="WIW9" s="890"/>
      <c r="WIX9" s="890"/>
      <c r="WIY9" s="890"/>
      <c r="WIZ9" s="890"/>
      <c r="WJA9" s="890"/>
      <c r="WJB9" s="890"/>
      <c r="WJC9" s="890"/>
      <c r="WJD9" s="890"/>
      <c r="WJE9" s="890"/>
      <c r="WJF9" s="890"/>
      <c r="WJG9" s="890"/>
      <c r="WJH9" s="890"/>
      <c r="WJI9" s="890"/>
      <c r="WJJ9" s="890"/>
      <c r="WJK9" s="890"/>
      <c r="WJL9" s="890"/>
      <c r="WJM9" s="890"/>
      <c r="WJN9" s="890"/>
      <c r="WJO9" s="890"/>
      <c r="WJP9" s="890"/>
      <c r="WJQ9" s="890"/>
      <c r="WJR9" s="890"/>
      <c r="WJS9" s="890"/>
      <c r="WJT9" s="890"/>
      <c r="WJU9" s="890"/>
      <c r="WJV9" s="890"/>
      <c r="WJW9" s="890"/>
      <c r="WJX9" s="890"/>
      <c r="WJY9" s="890"/>
      <c r="WJZ9" s="890"/>
      <c r="WKA9" s="890"/>
      <c r="WKB9" s="890"/>
      <c r="WKC9" s="890"/>
      <c r="WKD9" s="890"/>
      <c r="WKE9" s="890"/>
      <c r="WKF9" s="890"/>
      <c r="WKG9" s="890"/>
      <c r="WKH9" s="890"/>
      <c r="WKI9" s="890"/>
      <c r="WKJ9" s="890"/>
      <c r="WKK9" s="890"/>
      <c r="WKL9" s="890"/>
      <c r="WKM9" s="890"/>
      <c r="WKN9" s="890"/>
      <c r="WKO9" s="890"/>
      <c r="WKP9" s="890"/>
      <c r="WKQ9" s="890"/>
      <c r="WKR9" s="890"/>
      <c r="WKS9" s="890"/>
      <c r="WKT9" s="890"/>
      <c r="WKU9" s="890"/>
      <c r="WKV9" s="890"/>
      <c r="WKW9" s="890"/>
      <c r="WKX9" s="890"/>
      <c r="WKY9" s="890"/>
      <c r="WKZ9" s="890"/>
      <c r="WLA9" s="890"/>
      <c r="WLB9" s="890"/>
      <c r="WLC9" s="890"/>
      <c r="WLD9" s="890"/>
      <c r="WLE9" s="890"/>
      <c r="WLF9" s="890"/>
      <c r="WLG9" s="890"/>
      <c r="WLH9" s="890"/>
      <c r="WLI9" s="890"/>
      <c r="WLJ9" s="890"/>
      <c r="WLK9" s="890"/>
      <c r="WLL9" s="890"/>
      <c r="WLM9" s="890"/>
      <c r="WLN9" s="890"/>
      <c r="WLO9" s="890"/>
      <c r="WLP9" s="890"/>
      <c r="WLQ9" s="890"/>
      <c r="WLR9" s="890"/>
      <c r="WLS9" s="890"/>
      <c r="WLT9" s="890"/>
      <c r="WLU9" s="890"/>
      <c r="WLV9" s="890"/>
      <c r="WLW9" s="890"/>
      <c r="WLX9" s="890"/>
      <c r="WLY9" s="890"/>
      <c r="WLZ9" s="890"/>
      <c r="WMA9" s="890"/>
      <c r="WMB9" s="890"/>
      <c r="WMC9" s="890"/>
      <c r="WMD9" s="890"/>
      <c r="WME9" s="890"/>
      <c r="WMF9" s="890"/>
      <c r="WMG9" s="890"/>
      <c r="WMH9" s="890"/>
      <c r="WMI9" s="890"/>
      <c r="WMJ9" s="890"/>
      <c r="WMK9" s="890"/>
      <c r="WML9" s="890"/>
      <c r="WMM9" s="890"/>
      <c r="WMN9" s="890"/>
      <c r="WMO9" s="890"/>
      <c r="WMP9" s="890"/>
      <c r="WMQ9" s="890"/>
      <c r="WMR9" s="890"/>
      <c r="WMS9" s="890"/>
      <c r="WMT9" s="890"/>
      <c r="WMU9" s="890"/>
      <c r="WMV9" s="890"/>
      <c r="WMW9" s="890"/>
      <c r="WMX9" s="890"/>
      <c r="WMY9" s="890"/>
      <c r="WMZ9" s="890"/>
      <c r="WNA9" s="890"/>
      <c r="WNB9" s="890"/>
      <c r="WNC9" s="890"/>
      <c r="WND9" s="890"/>
      <c r="WNE9" s="890"/>
      <c r="WNF9" s="890"/>
      <c r="WNG9" s="890"/>
      <c r="WNH9" s="890"/>
      <c r="WNI9" s="890"/>
      <c r="WNJ9" s="890"/>
      <c r="WNK9" s="890"/>
      <c r="WNL9" s="890"/>
      <c r="WNM9" s="890"/>
      <c r="WNN9" s="890"/>
      <c r="WNO9" s="890"/>
      <c r="WNP9" s="890"/>
      <c r="WNQ9" s="890"/>
      <c r="WNR9" s="890"/>
      <c r="WNS9" s="890"/>
      <c r="WNT9" s="890"/>
      <c r="WNU9" s="890"/>
      <c r="WNV9" s="890"/>
      <c r="WNW9" s="890"/>
      <c r="WNX9" s="890"/>
      <c r="WNY9" s="890"/>
      <c r="WNZ9" s="890"/>
      <c r="WOA9" s="890"/>
      <c r="WOB9" s="890"/>
      <c r="WOC9" s="890"/>
      <c r="WOD9" s="890"/>
      <c r="WOE9" s="890"/>
      <c r="WOF9" s="890"/>
      <c r="WOG9" s="890"/>
      <c r="WOH9" s="890"/>
      <c r="WOI9" s="890"/>
      <c r="WOJ9" s="890"/>
      <c r="WOK9" s="890"/>
      <c r="WOL9" s="890"/>
      <c r="WOM9" s="890"/>
      <c r="WON9" s="890"/>
      <c r="WOO9" s="890"/>
      <c r="WOP9" s="890"/>
      <c r="WOQ9" s="890"/>
      <c r="WOR9" s="890"/>
      <c r="WOS9" s="890"/>
      <c r="WOT9" s="890"/>
      <c r="WOU9" s="890"/>
      <c r="WOV9" s="890"/>
      <c r="WOW9" s="890"/>
      <c r="WOX9" s="890"/>
      <c r="WOY9" s="890"/>
      <c r="WOZ9" s="890"/>
      <c r="WPA9" s="890"/>
      <c r="WPB9" s="890"/>
      <c r="WPC9" s="890"/>
      <c r="WPD9" s="890"/>
      <c r="WPE9" s="890"/>
      <c r="WPF9" s="890"/>
      <c r="WPG9" s="890"/>
      <c r="WPH9" s="890"/>
      <c r="WPI9" s="890"/>
      <c r="WPJ9" s="890"/>
      <c r="WPK9" s="890"/>
      <c r="WPL9" s="890"/>
      <c r="WPM9" s="890"/>
      <c r="WPN9" s="890"/>
      <c r="WPO9" s="890"/>
      <c r="WPP9" s="890"/>
      <c r="WPQ9" s="890"/>
      <c r="WPR9" s="890"/>
      <c r="WPS9" s="890"/>
      <c r="WPT9" s="890"/>
      <c r="WPU9" s="890"/>
      <c r="WPV9" s="890"/>
      <c r="WPW9" s="890"/>
      <c r="WPX9" s="890"/>
      <c r="WPY9" s="890"/>
      <c r="WPZ9" s="890"/>
      <c r="WQA9" s="890"/>
      <c r="WQB9" s="890"/>
      <c r="WQC9" s="890"/>
      <c r="WQD9" s="890"/>
      <c r="WQE9" s="890"/>
      <c r="WQF9" s="890"/>
      <c r="WQG9" s="890"/>
      <c r="WQH9" s="890"/>
      <c r="WQI9" s="890"/>
      <c r="WQJ9" s="890"/>
      <c r="WQK9" s="890"/>
      <c r="WQL9" s="890"/>
      <c r="WQM9" s="890"/>
      <c r="WQN9" s="890"/>
      <c r="WQO9" s="890"/>
      <c r="WQP9" s="890"/>
      <c r="WQQ9" s="890"/>
      <c r="WQR9" s="890"/>
      <c r="WQS9" s="890"/>
      <c r="WQT9" s="890"/>
      <c r="WQU9" s="890"/>
      <c r="WQV9" s="890"/>
      <c r="WQW9" s="890"/>
      <c r="WQX9" s="890"/>
      <c r="WQY9" s="890"/>
      <c r="WQZ9" s="890"/>
      <c r="WRA9" s="890"/>
      <c r="WRB9" s="890"/>
      <c r="WRC9" s="890"/>
      <c r="WRD9" s="890"/>
      <c r="WRE9" s="890"/>
      <c r="WRF9" s="890"/>
      <c r="WRG9" s="890"/>
      <c r="WRH9" s="890"/>
      <c r="WRI9" s="890"/>
      <c r="WRJ9" s="890"/>
      <c r="WRK9" s="890"/>
      <c r="WRL9" s="890"/>
      <c r="WRM9" s="890"/>
      <c r="WRN9" s="890"/>
      <c r="WRO9" s="890"/>
      <c r="WRP9" s="890"/>
      <c r="WRQ9" s="890"/>
      <c r="WRR9" s="890"/>
      <c r="WRS9" s="890"/>
      <c r="WRT9" s="890"/>
      <c r="WRU9" s="890"/>
      <c r="WRV9" s="890"/>
      <c r="WRW9" s="890"/>
      <c r="WRX9" s="890"/>
      <c r="WRY9" s="890"/>
      <c r="WRZ9" s="890"/>
      <c r="WSA9" s="890"/>
      <c r="WSB9" s="890"/>
      <c r="WSC9" s="890"/>
      <c r="WSD9" s="890"/>
      <c r="WSE9" s="890"/>
      <c r="WSF9" s="890"/>
      <c r="WSG9" s="890"/>
      <c r="WSH9" s="890"/>
      <c r="WSI9" s="890"/>
      <c r="WSJ9" s="890"/>
      <c r="WSK9" s="890"/>
      <c r="WSL9" s="890"/>
      <c r="WSM9" s="890"/>
      <c r="WSN9" s="890"/>
      <c r="WSO9" s="890"/>
      <c r="WSP9" s="890"/>
      <c r="WSQ9" s="890"/>
      <c r="WSR9" s="890"/>
      <c r="WSS9" s="890"/>
      <c r="WST9" s="890"/>
      <c r="WSU9" s="890"/>
      <c r="WSV9" s="890"/>
      <c r="WSW9" s="890"/>
      <c r="WSX9" s="890"/>
      <c r="WSY9" s="890"/>
      <c r="WSZ9" s="890"/>
      <c r="WTA9" s="890"/>
      <c r="WTB9" s="890"/>
      <c r="WTC9" s="890"/>
      <c r="WTD9" s="890"/>
      <c r="WTE9" s="890"/>
      <c r="WTF9" s="890"/>
      <c r="WTG9" s="890"/>
      <c r="WTH9" s="890"/>
      <c r="WTI9" s="890"/>
      <c r="WTJ9" s="890"/>
      <c r="WTK9" s="890"/>
      <c r="WTL9" s="890"/>
      <c r="WTM9" s="890"/>
      <c r="WTN9" s="890"/>
      <c r="WTO9" s="890"/>
      <c r="WTP9" s="890"/>
      <c r="WTQ9" s="890"/>
      <c r="WTR9" s="890"/>
      <c r="WTS9" s="890"/>
      <c r="WTT9" s="890"/>
      <c r="WTU9" s="890"/>
      <c r="WTV9" s="890"/>
      <c r="WTW9" s="890"/>
      <c r="WTX9" s="890"/>
      <c r="WTY9" s="890"/>
      <c r="WTZ9" s="890"/>
      <c r="WUA9" s="890"/>
      <c r="WUB9" s="890"/>
      <c r="WUC9" s="890"/>
      <c r="WUD9" s="890"/>
      <c r="WUE9" s="890"/>
      <c r="WUF9" s="890"/>
      <c r="WUG9" s="890"/>
      <c r="WUH9" s="890"/>
      <c r="WUI9" s="890"/>
      <c r="WUJ9" s="890"/>
      <c r="WUK9" s="890"/>
      <c r="WUL9" s="890"/>
      <c r="WUM9" s="890"/>
      <c r="WUN9" s="890"/>
      <c r="WUO9" s="890"/>
      <c r="WUP9" s="890"/>
      <c r="WUQ9" s="890"/>
      <c r="WUR9" s="890"/>
      <c r="WUS9" s="890"/>
      <c r="WUT9" s="890"/>
      <c r="WUU9" s="890"/>
      <c r="WUV9" s="890"/>
      <c r="WUW9" s="890"/>
      <c r="WUX9" s="890"/>
      <c r="WUY9" s="890"/>
      <c r="WUZ9" s="890"/>
      <c r="WVA9" s="890"/>
      <c r="WVB9" s="890"/>
      <c r="WVC9" s="890"/>
      <c r="WVD9" s="890"/>
      <c r="WVE9" s="890"/>
      <c r="WVF9" s="890"/>
      <c r="WVG9" s="890"/>
      <c r="WVH9" s="890"/>
      <c r="WVI9" s="890"/>
      <c r="WVJ9" s="890"/>
      <c r="WVK9" s="890"/>
      <c r="WVL9" s="890"/>
      <c r="WVM9" s="890"/>
      <c r="WVN9" s="890"/>
      <c r="WVO9" s="890"/>
      <c r="WVP9" s="890"/>
      <c r="WVQ9" s="890"/>
      <c r="WVR9" s="890"/>
      <c r="WVS9" s="890"/>
      <c r="WVT9" s="890"/>
      <c r="WVU9" s="890"/>
      <c r="WVV9" s="890"/>
      <c r="WVW9" s="890"/>
      <c r="WVX9" s="890"/>
      <c r="WVY9" s="890"/>
      <c r="WVZ9" s="890"/>
      <c r="WWA9" s="890"/>
      <c r="WWB9" s="890"/>
      <c r="WWC9" s="890"/>
      <c r="WWD9" s="890"/>
      <c r="WWE9" s="890"/>
      <c r="WWF9" s="890"/>
      <c r="WWG9" s="890"/>
      <c r="WWH9" s="890"/>
      <c r="WWI9" s="890"/>
      <c r="WWJ9" s="890"/>
      <c r="WWK9" s="890"/>
      <c r="WWL9" s="890"/>
      <c r="WWM9" s="890"/>
      <c r="WWN9" s="890"/>
      <c r="WWO9" s="890"/>
      <c r="WWP9" s="890"/>
      <c r="WWQ9" s="890"/>
      <c r="WWR9" s="890"/>
      <c r="WWS9" s="890"/>
      <c r="WWT9" s="890"/>
      <c r="WWU9" s="890"/>
      <c r="WWV9" s="890"/>
      <c r="WWW9" s="890"/>
      <c r="WWX9" s="890"/>
      <c r="WWY9" s="890"/>
      <c r="WWZ9" s="890"/>
      <c r="WXA9" s="890"/>
      <c r="WXB9" s="890"/>
      <c r="WXC9" s="890"/>
      <c r="WXD9" s="890"/>
      <c r="WXE9" s="890"/>
      <c r="WXF9" s="890"/>
      <c r="WXG9" s="890"/>
      <c r="WXH9" s="890"/>
      <c r="WXI9" s="890"/>
      <c r="WXJ9" s="890"/>
      <c r="WXK9" s="890"/>
      <c r="WXL9" s="890"/>
      <c r="WXM9" s="890"/>
      <c r="WXN9" s="890"/>
      <c r="WXO9" s="890"/>
      <c r="WXP9" s="890"/>
      <c r="WXQ9" s="890"/>
      <c r="WXR9" s="890"/>
      <c r="WXS9" s="890"/>
      <c r="WXT9" s="890"/>
      <c r="WXU9" s="890"/>
      <c r="WXV9" s="890"/>
      <c r="WXW9" s="890"/>
      <c r="WXX9" s="890"/>
      <c r="WXY9" s="890"/>
      <c r="WXZ9" s="890"/>
      <c r="WYA9" s="890"/>
      <c r="WYB9" s="890"/>
      <c r="WYC9" s="890"/>
      <c r="WYD9" s="890"/>
      <c r="WYE9" s="890"/>
      <c r="WYF9" s="890"/>
      <c r="WYG9" s="890"/>
      <c r="WYH9" s="890"/>
      <c r="WYI9" s="890"/>
      <c r="WYJ9" s="890"/>
      <c r="WYK9" s="890"/>
      <c r="WYL9" s="890"/>
      <c r="WYM9" s="890"/>
      <c r="WYN9" s="890"/>
      <c r="WYO9" s="890"/>
      <c r="WYP9" s="890"/>
      <c r="WYQ9" s="890"/>
      <c r="WYR9" s="890"/>
      <c r="WYS9" s="890"/>
      <c r="WYT9" s="890"/>
      <c r="WYU9" s="890"/>
      <c r="WYV9" s="890"/>
      <c r="WYW9" s="890"/>
      <c r="WYX9" s="890"/>
      <c r="WYY9" s="890"/>
      <c r="WYZ9" s="890"/>
      <c r="WZA9" s="890"/>
      <c r="WZB9" s="890"/>
      <c r="WZC9" s="890"/>
      <c r="WZD9" s="890"/>
      <c r="WZE9" s="890"/>
      <c r="WZF9" s="890"/>
      <c r="WZG9" s="890"/>
      <c r="WZH9" s="890"/>
      <c r="WZI9" s="890"/>
      <c r="WZJ9" s="890"/>
      <c r="WZK9" s="890"/>
      <c r="WZL9" s="890"/>
      <c r="WZM9" s="890"/>
      <c r="WZN9" s="890"/>
      <c r="WZO9" s="890"/>
      <c r="WZP9" s="890"/>
      <c r="WZQ9" s="890"/>
      <c r="WZR9" s="890"/>
      <c r="WZS9" s="890"/>
      <c r="WZT9" s="890"/>
      <c r="WZU9" s="890"/>
      <c r="WZV9" s="890"/>
      <c r="WZW9" s="890"/>
      <c r="WZX9" s="890"/>
      <c r="WZY9" s="890"/>
      <c r="WZZ9" s="890"/>
      <c r="XAA9" s="890"/>
      <c r="XAB9" s="890"/>
      <c r="XAC9" s="890"/>
      <c r="XAD9" s="890"/>
      <c r="XAE9" s="890"/>
      <c r="XAF9" s="890"/>
      <c r="XAG9" s="890"/>
      <c r="XAH9" s="890"/>
      <c r="XAI9" s="890"/>
      <c r="XAJ9" s="890"/>
      <c r="XAK9" s="890"/>
      <c r="XAL9" s="890"/>
      <c r="XAM9" s="890"/>
      <c r="XAN9" s="890"/>
      <c r="XAO9" s="890"/>
      <c r="XAP9" s="890"/>
      <c r="XAQ9" s="890"/>
      <c r="XAR9" s="890"/>
      <c r="XAS9" s="890"/>
      <c r="XAT9" s="890"/>
      <c r="XAU9" s="890"/>
      <c r="XAV9" s="890"/>
      <c r="XAW9" s="890"/>
      <c r="XAX9" s="890"/>
      <c r="XAY9" s="890"/>
      <c r="XAZ9" s="890"/>
      <c r="XBA9" s="890"/>
      <c r="XBB9" s="890"/>
      <c r="XBC9" s="890"/>
      <c r="XBD9" s="890"/>
      <c r="XBE9" s="890"/>
      <c r="XBF9" s="890"/>
      <c r="XBG9" s="890"/>
      <c r="XBH9" s="890"/>
      <c r="XBI9" s="890"/>
      <c r="XBJ9" s="890"/>
      <c r="XBK9" s="890"/>
      <c r="XBL9" s="890"/>
      <c r="XBM9" s="890"/>
      <c r="XBN9" s="890"/>
      <c r="XBO9" s="890"/>
      <c r="XBP9" s="890"/>
      <c r="XBQ9" s="890"/>
      <c r="XBR9" s="890"/>
      <c r="XBS9" s="890"/>
      <c r="XBT9" s="890"/>
      <c r="XBU9" s="890"/>
      <c r="XBV9" s="890"/>
      <c r="XBW9" s="890"/>
      <c r="XBX9" s="890"/>
      <c r="XBY9" s="890"/>
      <c r="XBZ9" s="890"/>
      <c r="XCA9" s="890"/>
      <c r="XCB9" s="890"/>
      <c r="XCC9" s="890"/>
      <c r="XCD9" s="890"/>
      <c r="XCE9" s="890"/>
      <c r="XCF9" s="890"/>
      <c r="XCG9" s="890"/>
      <c r="XCH9" s="890"/>
      <c r="XCI9" s="890"/>
      <c r="XCJ9" s="890"/>
      <c r="XCK9" s="890"/>
      <c r="XCL9" s="890"/>
      <c r="XCM9" s="890"/>
      <c r="XCN9" s="890"/>
      <c r="XCO9" s="890"/>
      <c r="XCP9" s="890"/>
      <c r="XCQ9" s="890"/>
      <c r="XCR9" s="890"/>
      <c r="XCS9" s="890"/>
      <c r="XCT9" s="890"/>
      <c r="XCU9" s="890"/>
      <c r="XCV9" s="890"/>
      <c r="XCW9" s="890"/>
      <c r="XCX9" s="890"/>
      <c r="XCY9" s="890"/>
      <c r="XCZ9" s="890"/>
      <c r="XDA9" s="890"/>
      <c r="XDB9" s="890"/>
      <c r="XDC9" s="890"/>
      <c r="XDD9" s="890"/>
      <c r="XDE9" s="890"/>
      <c r="XDF9" s="890"/>
      <c r="XDG9" s="890"/>
      <c r="XDH9" s="890"/>
      <c r="XDI9" s="890"/>
      <c r="XDJ9" s="890"/>
      <c r="XDK9" s="890"/>
      <c r="XDL9" s="890"/>
      <c r="XDM9" s="890"/>
      <c r="XDN9" s="890"/>
      <c r="XDO9" s="890"/>
      <c r="XDP9" s="890"/>
      <c r="XDQ9" s="890"/>
      <c r="XDR9" s="890"/>
      <c r="XDS9" s="890"/>
      <c r="XDT9" s="890"/>
      <c r="XDU9" s="890"/>
      <c r="XDV9" s="890"/>
      <c r="XDW9" s="890"/>
      <c r="XDX9" s="890"/>
      <c r="XDY9" s="890"/>
      <c r="XDZ9" s="890"/>
      <c r="XEA9" s="890"/>
      <c r="XEB9" s="890"/>
      <c r="XEC9" s="890"/>
      <c r="XED9" s="890"/>
      <c r="XEE9" s="890"/>
      <c r="XEF9" s="890"/>
      <c r="XEG9" s="890"/>
      <c r="XEH9" s="890"/>
      <c r="XEI9" s="890"/>
      <c r="XEJ9" s="890"/>
      <c r="XEK9" s="890"/>
      <c r="XEL9" s="890"/>
      <c r="XEM9" s="890"/>
      <c r="XEN9" s="890"/>
      <c r="XEO9" s="890"/>
      <c r="XEP9" s="890"/>
      <c r="XEQ9" s="890"/>
      <c r="XER9" s="890"/>
      <c r="XES9" s="890"/>
      <c r="XET9" s="890"/>
      <c r="XEU9" s="890"/>
      <c r="XEV9" s="890"/>
      <c r="XEW9" s="890"/>
      <c r="XEX9" s="890"/>
      <c r="XEY9" s="890"/>
      <c r="XEZ9" s="890"/>
      <c r="XFA9" s="890"/>
      <c r="XFB9" s="890"/>
      <c r="XFC9" s="890"/>
      <c r="XFD9" s="890"/>
    </row>
    <row r="10" spans="1:16384" s="891" customFormat="1" ht="24">
      <c r="B10" s="960"/>
      <c r="C10" s="896" t="s">
        <v>4773</v>
      </c>
      <c r="D10" s="890"/>
      <c r="E10" s="913" t="s">
        <v>4745</v>
      </c>
      <c r="F10" s="895" t="s">
        <v>4747</v>
      </c>
      <c r="G10" s="890"/>
      <c r="H10" s="890"/>
      <c r="I10" s="890"/>
      <c r="J10" s="890"/>
      <c r="K10" s="890"/>
      <c r="L10" s="890"/>
      <c r="M10" s="890"/>
      <c r="N10" s="890"/>
      <c r="O10" s="890"/>
      <c r="P10" s="890"/>
      <c r="Q10" s="890"/>
      <c r="R10" s="890"/>
      <c r="S10" s="890"/>
      <c r="T10" s="890"/>
      <c r="U10" s="890"/>
      <c r="V10" s="890"/>
      <c r="W10" s="890"/>
      <c r="X10" s="890"/>
      <c r="Y10" s="890"/>
      <c r="Z10" s="890"/>
      <c r="AA10" s="890"/>
      <c r="AB10" s="890"/>
      <c r="AC10" s="890"/>
      <c r="AD10" s="890"/>
      <c r="AE10" s="890"/>
      <c r="AF10" s="890"/>
      <c r="AG10" s="890"/>
      <c r="AH10" s="890"/>
      <c r="AI10" s="890"/>
      <c r="AJ10" s="890"/>
      <c r="AK10" s="890"/>
      <c r="AL10" s="890"/>
      <c r="AM10" s="890"/>
      <c r="AN10" s="890"/>
      <c r="AO10" s="890"/>
      <c r="AP10" s="890"/>
      <c r="AQ10" s="890"/>
      <c r="AR10" s="890"/>
      <c r="AS10" s="890"/>
      <c r="AT10" s="890"/>
      <c r="AU10" s="890"/>
      <c r="AV10" s="890"/>
      <c r="AW10" s="890"/>
      <c r="AX10" s="890"/>
      <c r="AY10" s="890"/>
      <c r="AZ10" s="890"/>
      <c r="BA10" s="890"/>
      <c r="BB10" s="890"/>
      <c r="BC10" s="890"/>
      <c r="BD10" s="890"/>
      <c r="BE10" s="890"/>
      <c r="BF10" s="890"/>
      <c r="BG10" s="890"/>
      <c r="BH10" s="890"/>
      <c r="BI10" s="890"/>
      <c r="BJ10" s="890"/>
      <c r="BK10" s="890"/>
      <c r="BL10" s="890"/>
      <c r="BM10" s="890"/>
      <c r="BN10" s="890"/>
      <c r="BO10" s="890"/>
      <c r="BP10" s="890"/>
      <c r="BQ10" s="890"/>
      <c r="BR10" s="890"/>
      <c r="BS10" s="890"/>
      <c r="BT10" s="890"/>
      <c r="BU10" s="890"/>
      <c r="BV10" s="890"/>
      <c r="BW10" s="890"/>
      <c r="BX10" s="890"/>
      <c r="BY10" s="890"/>
      <c r="BZ10" s="890"/>
      <c r="CA10" s="890"/>
      <c r="CB10" s="890"/>
      <c r="CC10" s="890"/>
      <c r="CD10" s="890"/>
      <c r="CE10" s="890"/>
      <c r="CF10" s="890"/>
      <c r="CG10" s="890"/>
      <c r="CH10" s="890"/>
      <c r="CI10" s="890"/>
      <c r="CJ10" s="890"/>
      <c r="CK10" s="890"/>
      <c r="CL10" s="890"/>
      <c r="CM10" s="890"/>
      <c r="CN10" s="890"/>
      <c r="CO10" s="890"/>
      <c r="CP10" s="890"/>
      <c r="CQ10" s="890"/>
      <c r="CR10" s="890"/>
      <c r="CS10" s="890"/>
      <c r="CT10" s="890"/>
      <c r="CU10" s="890"/>
      <c r="CV10" s="890"/>
      <c r="CW10" s="890"/>
      <c r="CX10" s="890"/>
      <c r="CY10" s="890"/>
      <c r="CZ10" s="890"/>
      <c r="DA10" s="890"/>
      <c r="DB10" s="890"/>
      <c r="DC10" s="890"/>
      <c r="DD10" s="890"/>
      <c r="DE10" s="890"/>
      <c r="DF10" s="890"/>
      <c r="DG10" s="890"/>
      <c r="DH10" s="890"/>
      <c r="DI10" s="890"/>
      <c r="DJ10" s="890"/>
      <c r="DK10" s="890"/>
      <c r="DL10" s="890"/>
      <c r="DM10" s="890"/>
      <c r="DN10" s="890"/>
      <c r="DO10" s="890"/>
      <c r="DP10" s="890"/>
      <c r="DQ10" s="890"/>
      <c r="DR10" s="890"/>
      <c r="DS10" s="890"/>
      <c r="DT10" s="890"/>
      <c r="DU10" s="890"/>
      <c r="DV10" s="890"/>
      <c r="DW10" s="890"/>
      <c r="DX10" s="890"/>
      <c r="DY10" s="890"/>
      <c r="DZ10" s="890"/>
      <c r="EA10" s="890"/>
      <c r="EB10" s="890"/>
      <c r="EC10" s="890"/>
      <c r="ED10" s="890"/>
      <c r="EE10" s="890"/>
      <c r="EF10" s="890"/>
      <c r="EG10" s="890"/>
      <c r="EH10" s="890"/>
      <c r="EI10" s="890"/>
      <c r="EJ10" s="890"/>
      <c r="EK10" s="890"/>
      <c r="EL10" s="890"/>
      <c r="EM10" s="890"/>
      <c r="EN10" s="890"/>
      <c r="EO10" s="890"/>
      <c r="EP10" s="890"/>
      <c r="EQ10" s="890"/>
      <c r="ER10" s="890"/>
      <c r="ES10" s="890"/>
      <c r="ET10" s="890"/>
      <c r="EU10" s="890"/>
      <c r="EV10" s="890"/>
      <c r="EW10" s="890"/>
      <c r="EX10" s="890"/>
      <c r="EY10" s="890"/>
      <c r="EZ10" s="890"/>
      <c r="FA10" s="890"/>
      <c r="FB10" s="890"/>
      <c r="FC10" s="890"/>
      <c r="FD10" s="890"/>
      <c r="FE10" s="890"/>
      <c r="FF10" s="890"/>
      <c r="FG10" s="890"/>
      <c r="FH10" s="890"/>
      <c r="FI10" s="890"/>
      <c r="FJ10" s="890"/>
      <c r="FK10" s="890"/>
      <c r="FL10" s="890"/>
      <c r="FM10" s="890"/>
      <c r="FN10" s="890"/>
      <c r="FO10" s="890"/>
      <c r="FP10" s="890"/>
      <c r="FQ10" s="890"/>
      <c r="FR10" s="890"/>
      <c r="FS10" s="890"/>
      <c r="FT10" s="890"/>
      <c r="FU10" s="890"/>
      <c r="FV10" s="890"/>
      <c r="FW10" s="890"/>
      <c r="FX10" s="890"/>
      <c r="FY10" s="890"/>
      <c r="FZ10" s="890"/>
      <c r="GA10" s="890"/>
      <c r="GB10" s="890"/>
      <c r="GC10" s="890"/>
      <c r="GD10" s="890"/>
      <c r="GE10" s="890"/>
      <c r="GF10" s="890"/>
      <c r="GG10" s="890"/>
      <c r="GH10" s="890"/>
      <c r="GI10" s="890"/>
      <c r="GJ10" s="890"/>
      <c r="GK10" s="890"/>
      <c r="GL10" s="890"/>
      <c r="GM10" s="890"/>
      <c r="GN10" s="890"/>
      <c r="GO10" s="890"/>
      <c r="GP10" s="890"/>
      <c r="GQ10" s="890"/>
      <c r="GR10" s="890"/>
      <c r="GS10" s="890"/>
      <c r="GT10" s="890"/>
      <c r="GU10" s="890"/>
      <c r="GV10" s="890"/>
      <c r="GW10" s="890"/>
      <c r="GX10" s="890"/>
      <c r="GY10" s="890"/>
      <c r="GZ10" s="890"/>
      <c r="HA10" s="890"/>
      <c r="HB10" s="890"/>
      <c r="HC10" s="890"/>
      <c r="HD10" s="890"/>
      <c r="HE10" s="890"/>
      <c r="HF10" s="890"/>
      <c r="HG10" s="890"/>
      <c r="HH10" s="890"/>
      <c r="HI10" s="890"/>
      <c r="HJ10" s="890"/>
      <c r="HK10" s="890"/>
      <c r="HL10" s="890"/>
      <c r="HM10" s="890"/>
      <c r="HN10" s="890"/>
      <c r="HO10" s="890"/>
      <c r="HP10" s="890"/>
      <c r="HQ10" s="890"/>
      <c r="HR10" s="890"/>
      <c r="HS10" s="890"/>
      <c r="HT10" s="890"/>
      <c r="HU10" s="890"/>
      <c r="HV10" s="890"/>
      <c r="HW10" s="890"/>
      <c r="HX10" s="890"/>
      <c r="HY10" s="890"/>
      <c r="HZ10" s="890"/>
      <c r="IA10" s="890"/>
      <c r="IB10" s="890"/>
      <c r="IC10" s="890"/>
      <c r="ID10" s="890"/>
      <c r="IE10" s="890"/>
      <c r="IF10" s="890"/>
      <c r="IG10" s="890"/>
      <c r="IH10" s="890"/>
      <c r="II10" s="890"/>
      <c r="IJ10" s="890"/>
      <c r="IK10" s="890"/>
      <c r="IL10" s="890"/>
      <c r="IM10" s="890"/>
      <c r="IN10" s="890"/>
      <c r="IO10" s="890"/>
      <c r="IP10" s="890"/>
      <c r="IQ10" s="890"/>
      <c r="IR10" s="890"/>
      <c r="IS10" s="890"/>
      <c r="IT10" s="890"/>
      <c r="IU10" s="890"/>
      <c r="IV10" s="890"/>
      <c r="IW10" s="890"/>
      <c r="IX10" s="890"/>
      <c r="IY10" s="890"/>
      <c r="IZ10" s="890"/>
      <c r="JA10" s="890"/>
      <c r="JB10" s="890"/>
      <c r="JC10" s="890"/>
      <c r="JD10" s="890"/>
      <c r="JE10" s="890"/>
      <c r="JF10" s="890"/>
      <c r="JG10" s="890"/>
      <c r="JH10" s="890"/>
      <c r="JI10" s="890"/>
      <c r="JJ10" s="890"/>
      <c r="JK10" s="890"/>
      <c r="JL10" s="890"/>
      <c r="JM10" s="890"/>
      <c r="JN10" s="890"/>
      <c r="JO10" s="890"/>
      <c r="JP10" s="890"/>
      <c r="JQ10" s="890"/>
      <c r="JR10" s="890"/>
      <c r="JS10" s="890"/>
      <c r="JT10" s="890"/>
      <c r="JU10" s="890"/>
      <c r="JV10" s="890"/>
      <c r="JW10" s="890"/>
      <c r="JX10" s="890"/>
      <c r="JY10" s="890"/>
      <c r="JZ10" s="890"/>
      <c r="KA10" s="890"/>
      <c r="KB10" s="890"/>
      <c r="KC10" s="890"/>
      <c r="KD10" s="890"/>
      <c r="KE10" s="890"/>
      <c r="KF10" s="890"/>
      <c r="KG10" s="890"/>
      <c r="KH10" s="890"/>
      <c r="KI10" s="890"/>
      <c r="KJ10" s="890"/>
      <c r="KK10" s="890"/>
      <c r="KL10" s="890"/>
      <c r="KM10" s="890"/>
      <c r="KN10" s="890"/>
      <c r="KO10" s="890"/>
      <c r="KP10" s="890"/>
      <c r="KQ10" s="890"/>
      <c r="KR10" s="890"/>
      <c r="KS10" s="890"/>
      <c r="KT10" s="890"/>
      <c r="KU10" s="890"/>
      <c r="KV10" s="890"/>
      <c r="KW10" s="890"/>
      <c r="KX10" s="890"/>
      <c r="KY10" s="890"/>
      <c r="KZ10" s="890"/>
      <c r="LA10" s="890"/>
      <c r="LB10" s="890"/>
      <c r="LC10" s="890"/>
      <c r="LD10" s="890"/>
      <c r="LE10" s="890"/>
      <c r="LF10" s="890"/>
      <c r="LG10" s="890"/>
      <c r="LH10" s="890"/>
      <c r="LI10" s="890"/>
      <c r="LJ10" s="890"/>
      <c r="LK10" s="890"/>
      <c r="LL10" s="890"/>
      <c r="LM10" s="890"/>
      <c r="LN10" s="890"/>
      <c r="LO10" s="890"/>
      <c r="LP10" s="890"/>
      <c r="LQ10" s="890"/>
      <c r="LR10" s="890"/>
      <c r="LS10" s="890"/>
      <c r="LT10" s="890"/>
      <c r="LU10" s="890"/>
      <c r="LV10" s="890"/>
      <c r="LW10" s="890"/>
      <c r="LX10" s="890"/>
      <c r="LY10" s="890"/>
      <c r="LZ10" s="890"/>
      <c r="MA10" s="890"/>
      <c r="MB10" s="890"/>
      <c r="MC10" s="890"/>
      <c r="MD10" s="890"/>
      <c r="ME10" s="890"/>
      <c r="MF10" s="890"/>
      <c r="MG10" s="890"/>
      <c r="MH10" s="890"/>
      <c r="MI10" s="890"/>
      <c r="MJ10" s="890"/>
      <c r="MK10" s="890"/>
      <c r="ML10" s="890"/>
      <c r="MM10" s="890"/>
      <c r="MN10" s="890"/>
      <c r="MO10" s="890"/>
      <c r="MP10" s="890"/>
      <c r="MQ10" s="890"/>
      <c r="MR10" s="890"/>
      <c r="MS10" s="890"/>
      <c r="MT10" s="890"/>
      <c r="MU10" s="890"/>
      <c r="MV10" s="890"/>
      <c r="MW10" s="890"/>
      <c r="MX10" s="890"/>
      <c r="MY10" s="890"/>
      <c r="MZ10" s="890"/>
      <c r="NA10" s="890"/>
      <c r="NB10" s="890"/>
      <c r="NC10" s="890"/>
      <c r="ND10" s="890"/>
      <c r="NE10" s="890"/>
      <c r="NF10" s="890"/>
      <c r="NG10" s="890"/>
      <c r="NH10" s="890"/>
      <c r="NI10" s="890"/>
      <c r="NJ10" s="890"/>
      <c r="NK10" s="890"/>
      <c r="NL10" s="890"/>
      <c r="NM10" s="890"/>
      <c r="NN10" s="890"/>
      <c r="NO10" s="890"/>
      <c r="NP10" s="890"/>
      <c r="NQ10" s="890"/>
      <c r="NR10" s="890"/>
      <c r="NS10" s="890"/>
      <c r="NT10" s="890"/>
      <c r="NU10" s="890"/>
      <c r="NV10" s="890"/>
      <c r="NW10" s="890"/>
      <c r="NX10" s="890"/>
      <c r="NY10" s="890"/>
      <c r="NZ10" s="890"/>
      <c r="OA10" s="890"/>
      <c r="OB10" s="890"/>
      <c r="OC10" s="890"/>
      <c r="OD10" s="890"/>
      <c r="OE10" s="890"/>
      <c r="OF10" s="890"/>
      <c r="OG10" s="890"/>
      <c r="OH10" s="890"/>
      <c r="OI10" s="890"/>
      <c r="OJ10" s="890"/>
      <c r="OK10" s="890"/>
      <c r="OL10" s="890"/>
      <c r="OM10" s="890"/>
      <c r="ON10" s="890"/>
      <c r="OO10" s="890"/>
      <c r="OP10" s="890"/>
      <c r="OQ10" s="890"/>
      <c r="OR10" s="890"/>
      <c r="OS10" s="890"/>
      <c r="OT10" s="890"/>
      <c r="OU10" s="890"/>
      <c r="OV10" s="890"/>
      <c r="OW10" s="890"/>
      <c r="OX10" s="890"/>
      <c r="OY10" s="890"/>
      <c r="OZ10" s="890"/>
      <c r="PA10" s="890"/>
      <c r="PB10" s="890"/>
      <c r="PC10" s="890"/>
      <c r="PD10" s="890"/>
      <c r="PE10" s="890"/>
      <c r="PF10" s="890"/>
      <c r="PG10" s="890"/>
      <c r="PH10" s="890"/>
      <c r="PI10" s="890"/>
      <c r="PJ10" s="890"/>
      <c r="PK10" s="890"/>
      <c r="PL10" s="890"/>
      <c r="PM10" s="890"/>
      <c r="PN10" s="890"/>
      <c r="PO10" s="890"/>
      <c r="PP10" s="890"/>
      <c r="PQ10" s="890"/>
      <c r="PR10" s="890"/>
      <c r="PS10" s="890"/>
      <c r="PT10" s="890"/>
      <c r="PU10" s="890"/>
      <c r="PV10" s="890"/>
      <c r="PW10" s="890"/>
      <c r="PX10" s="890"/>
      <c r="PY10" s="890"/>
      <c r="PZ10" s="890"/>
      <c r="QA10" s="890"/>
      <c r="QB10" s="890"/>
      <c r="QC10" s="890"/>
      <c r="QD10" s="890"/>
      <c r="QE10" s="890"/>
      <c r="QF10" s="890"/>
      <c r="QG10" s="890"/>
      <c r="QH10" s="890"/>
      <c r="QI10" s="890"/>
      <c r="QJ10" s="890"/>
      <c r="QK10" s="890"/>
      <c r="QL10" s="890"/>
      <c r="QM10" s="890"/>
      <c r="QN10" s="890"/>
      <c r="QO10" s="890"/>
      <c r="QP10" s="890"/>
      <c r="QQ10" s="890"/>
      <c r="QR10" s="890"/>
      <c r="QS10" s="890"/>
      <c r="QT10" s="890"/>
      <c r="QU10" s="890"/>
      <c r="QV10" s="890"/>
      <c r="QW10" s="890"/>
      <c r="QX10" s="890"/>
      <c r="QY10" s="890"/>
      <c r="QZ10" s="890"/>
      <c r="RA10" s="890"/>
      <c r="RB10" s="890"/>
      <c r="RC10" s="890"/>
      <c r="RD10" s="890"/>
      <c r="RE10" s="890"/>
      <c r="RF10" s="890"/>
      <c r="RG10" s="890"/>
      <c r="RH10" s="890"/>
      <c r="RI10" s="890"/>
      <c r="RJ10" s="890"/>
      <c r="RK10" s="890"/>
      <c r="RL10" s="890"/>
      <c r="RM10" s="890"/>
      <c r="RN10" s="890"/>
      <c r="RO10" s="890"/>
      <c r="RP10" s="890"/>
      <c r="RQ10" s="890"/>
      <c r="RR10" s="890"/>
      <c r="RS10" s="890"/>
      <c r="RT10" s="890"/>
      <c r="RU10" s="890"/>
      <c r="RV10" s="890"/>
      <c r="RW10" s="890"/>
      <c r="RX10" s="890"/>
      <c r="RY10" s="890"/>
      <c r="RZ10" s="890"/>
      <c r="SA10" s="890"/>
      <c r="SB10" s="890"/>
      <c r="SC10" s="890"/>
      <c r="SD10" s="890"/>
      <c r="SE10" s="890"/>
      <c r="SF10" s="890"/>
      <c r="SG10" s="890"/>
      <c r="SH10" s="890"/>
      <c r="SI10" s="890"/>
      <c r="SJ10" s="890"/>
      <c r="SK10" s="890"/>
      <c r="SL10" s="890"/>
      <c r="SM10" s="890"/>
      <c r="SN10" s="890"/>
      <c r="SO10" s="890"/>
      <c r="SP10" s="890"/>
      <c r="SQ10" s="890"/>
      <c r="SR10" s="890"/>
      <c r="SS10" s="890"/>
      <c r="ST10" s="890"/>
      <c r="SU10" s="890"/>
      <c r="SV10" s="890"/>
      <c r="SW10" s="890"/>
      <c r="SX10" s="890"/>
      <c r="SY10" s="890"/>
      <c r="SZ10" s="890"/>
      <c r="TA10" s="890"/>
      <c r="TB10" s="890"/>
      <c r="TC10" s="890"/>
      <c r="TD10" s="890"/>
      <c r="TE10" s="890"/>
      <c r="TF10" s="890"/>
      <c r="TG10" s="890"/>
      <c r="TH10" s="890"/>
      <c r="TI10" s="890"/>
      <c r="TJ10" s="890"/>
      <c r="TK10" s="890"/>
      <c r="TL10" s="890"/>
      <c r="TM10" s="890"/>
      <c r="TN10" s="890"/>
      <c r="TO10" s="890"/>
      <c r="TP10" s="890"/>
      <c r="TQ10" s="890"/>
      <c r="TR10" s="890"/>
      <c r="TS10" s="890"/>
      <c r="TT10" s="890"/>
      <c r="TU10" s="890"/>
      <c r="TV10" s="890"/>
      <c r="TW10" s="890"/>
      <c r="TX10" s="890"/>
      <c r="TY10" s="890"/>
      <c r="TZ10" s="890"/>
      <c r="UA10" s="890"/>
      <c r="UB10" s="890"/>
      <c r="UC10" s="890"/>
      <c r="UD10" s="890"/>
      <c r="UE10" s="890"/>
      <c r="UF10" s="890"/>
      <c r="UG10" s="890"/>
      <c r="UH10" s="890"/>
      <c r="UI10" s="890"/>
      <c r="UJ10" s="890"/>
      <c r="UK10" s="890"/>
      <c r="UL10" s="890"/>
      <c r="UM10" s="890"/>
      <c r="UN10" s="890"/>
      <c r="UO10" s="890"/>
      <c r="UP10" s="890"/>
      <c r="UQ10" s="890"/>
      <c r="UR10" s="890"/>
      <c r="US10" s="890"/>
      <c r="UT10" s="890"/>
      <c r="UU10" s="890"/>
      <c r="UV10" s="890"/>
      <c r="UW10" s="890"/>
      <c r="UX10" s="890"/>
      <c r="UY10" s="890"/>
      <c r="UZ10" s="890"/>
      <c r="VA10" s="890"/>
      <c r="VB10" s="890"/>
      <c r="VC10" s="890"/>
      <c r="VD10" s="890"/>
      <c r="VE10" s="890"/>
      <c r="VF10" s="890"/>
      <c r="VG10" s="890"/>
      <c r="VH10" s="890"/>
      <c r="VI10" s="890"/>
      <c r="VJ10" s="890"/>
      <c r="VK10" s="890"/>
      <c r="VL10" s="890"/>
      <c r="VM10" s="890"/>
      <c r="VN10" s="890"/>
      <c r="VO10" s="890"/>
      <c r="VP10" s="890"/>
      <c r="VQ10" s="890"/>
      <c r="VR10" s="890"/>
      <c r="VS10" s="890"/>
      <c r="VT10" s="890"/>
      <c r="VU10" s="890"/>
      <c r="VV10" s="890"/>
      <c r="VW10" s="890"/>
      <c r="VX10" s="890"/>
      <c r="VY10" s="890"/>
      <c r="VZ10" s="890"/>
      <c r="WA10" s="890"/>
      <c r="WB10" s="890"/>
      <c r="WC10" s="890"/>
      <c r="WD10" s="890"/>
      <c r="WE10" s="890"/>
      <c r="WF10" s="890"/>
      <c r="WG10" s="890"/>
      <c r="WH10" s="890"/>
      <c r="WI10" s="890"/>
      <c r="WJ10" s="890"/>
      <c r="WK10" s="890"/>
      <c r="WL10" s="890"/>
      <c r="WM10" s="890"/>
      <c r="WN10" s="890"/>
      <c r="WO10" s="890"/>
      <c r="WP10" s="890"/>
      <c r="WQ10" s="890"/>
      <c r="WR10" s="890"/>
      <c r="WS10" s="890"/>
      <c r="WT10" s="890"/>
      <c r="WU10" s="890"/>
      <c r="WV10" s="890"/>
      <c r="WW10" s="890"/>
      <c r="WX10" s="890"/>
      <c r="WY10" s="890"/>
      <c r="WZ10" s="890"/>
      <c r="XA10" s="890"/>
      <c r="XB10" s="890"/>
      <c r="XC10" s="890"/>
      <c r="XD10" s="890"/>
      <c r="XE10" s="890"/>
      <c r="XF10" s="890"/>
      <c r="XG10" s="890"/>
      <c r="XH10" s="890"/>
      <c r="XI10" s="890"/>
      <c r="XJ10" s="890"/>
      <c r="XK10" s="890"/>
      <c r="XL10" s="890"/>
      <c r="XM10" s="890"/>
      <c r="XN10" s="890"/>
      <c r="XO10" s="890"/>
      <c r="XP10" s="890"/>
      <c r="XQ10" s="890"/>
      <c r="XR10" s="890"/>
      <c r="XS10" s="890"/>
      <c r="XT10" s="890"/>
      <c r="XU10" s="890"/>
      <c r="XV10" s="890"/>
      <c r="XW10" s="890"/>
      <c r="XX10" s="890"/>
      <c r="XY10" s="890"/>
      <c r="XZ10" s="890"/>
      <c r="YA10" s="890"/>
      <c r="YB10" s="890"/>
      <c r="YC10" s="890"/>
      <c r="YD10" s="890"/>
      <c r="YE10" s="890"/>
      <c r="YF10" s="890"/>
      <c r="YG10" s="890"/>
      <c r="YH10" s="890"/>
      <c r="YI10" s="890"/>
      <c r="YJ10" s="890"/>
      <c r="YK10" s="890"/>
      <c r="YL10" s="890"/>
      <c r="YM10" s="890"/>
      <c r="YN10" s="890"/>
      <c r="YO10" s="890"/>
      <c r="YP10" s="890"/>
      <c r="YQ10" s="890"/>
      <c r="YR10" s="890"/>
      <c r="YS10" s="890"/>
      <c r="YT10" s="890"/>
      <c r="YU10" s="890"/>
      <c r="YV10" s="890"/>
      <c r="YW10" s="890"/>
      <c r="YX10" s="890"/>
      <c r="YY10" s="890"/>
      <c r="YZ10" s="890"/>
      <c r="ZA10" s="890"/>
      <c r="ZB10" s="890"/>
      <c r="ZC10" s="890"/>
      <c r="ZD10" s="890"/>
      <c r="ZE10" s="890"/>
      <c r="ZF10" s="890"/>
      <c r="ZG10" s="890"/>
      <c r="ZH10" s="890"/>
      <c r="ZI10" s="890"/>
      <c r="ZJ10" s="890"/>
      <c r="ZK10" s="890"/>
      <c r="ZL10" s="890"/>
      <c r="ZM10" s="890"/>
      <c r="ZN10" s="890"/>
      <c r="ZO10" s="890"/>
      <c r="ZP10" s="890"/>
      <c r="ZQ10" s="890"/>
      <c r="ZR10" s="890"/>
      <c r="ZS10" s="890"/>
      <c r="ZT10" s="890"/>
      <c r="ZU10" s="890"/>
      <c r="ZV10" s="890"/>
      <c r="ZW10" s="890"/>
      <c r="ZX10" s="890"/>
      <c r="ZY10" s="890"/>
      <c r="ZZ10" s="890"/>
      <c r="AAA10" s="890"/>
      <c r="AAB10" s="890"/>
      <c r="AAC10" s="890"/>
      <c r="AAD10" s="890"/>
      <c r="AAE10" s="890"/>
      <c r="AAF10" s="890"/>
      <c r="AAG10" s="890"/>
      <c r="AAH10" s="890"/>
      <c r="AAI10" s="890"/>
      <c r="AAJ10" s="890"/>
      <c r="AAK10" s="890"/>
      <c r="AAL10" s="890"/>
      <c r="AAM10" s="890"/>
      <c r="AAN10" s="890"/>
      <c r="AAO10" s="890"/>
      <c r="AAP10" s="890"/>
      <c r="AAQ10" s="890"/>
      <c r="AAR10" s="890"/>
      <c r="AAS10" s="890"/>
      <c r="AAT10" s="890"/>
      <c r="AAU10" s="890"/>
      <c r="AAV10" s="890"/>
      <c r="AAW10" s="890"/>
      <c r="AAX10" s="890"/>
      <c r="AAY10" s="890"/>
      <c r="AAZ10" s="890"/>
      <c r="ABA10" s="890"/>
      <c r="ABB10" s="890"/>
      <c r="ABC10" s="890"/>
      <c r="ABD10" s="890"/>
      <c r="ABE10" s="890"/>
      <c r="ABF10" s="890"/>
      <c r="ABG10" s="890"/>
      <c r="ABH10" s="890"/>
      <c r="ABI10" s="890"/>
      <c r="ABJ10" s="890"/>
      <c r="ABK10" s="890"/>
      <c r="ABL10" s="890"/>
      <c r="ABM10" s="890"/>
      <c r="ABN10" s="890"/>
      <c r="ABO10" s="890"/>
      <c r="ABP10" s="890"/>
      <c r="ABQ10" s="890"/>
      <c r="ABR10" s="890"/>
      <c r="ABS10" s="890"/>
      <c r="ABT10" s="890"/>
      <c r="ABU10" s="890"/>
      <c r="ABV10" s="890"/>
      <c r="ABW10" s="890"/>
      <c r="ABX10" s="890"/>
      <c r="ABY10" s="890"/>
      <c r="ABZ10" s="890"/>
      <c r="ACA10" s="890"/>
      <c r="ACB10" s="890"/>
      <c r="ACC10" s="890"/>
      <c r="ACD10" s="890"/>
      <c r="ACE10" s="890"/>
      <c r="ACF10" s="890"/>
      <c r="ACG10" s="890"/>
      <c r="ACH10" s="890"/>
      <c r="ACI10" s="890"/>
      <c r="ACJ10" s="890"/>
      <c r="ACK10" s="890"/>
      <c r="ACL10" s="890"/>
      <c r="ACM10" s="890"/>
      <c r="ACN10" s="890"/>
      <c r="ACO10" s="890"/>
      <c r="ACP10" s="890"/>
      <c r="ACQ10" s="890"/>
      <c r="ACR10" s="890"/>
      <c r="ACS10" s="890"/>
      <c r="ACT10" s="890"/>
      <c r="ACU10" s="890"/>
      <c r="ACV10" s="890"/>
      <c r="ACW10" s="890"/>
      <c r="ACX10" s="890"/>
      <c r="ACY10" s="890"/>
      <c r="ACZ10" s="890"/>
      <c r="ADA10" s="890"/>
      <c r="ADB10" s="890"/>
      <c r="ADC10" s="890"/>
      <c r="ADD10" s="890"/>
      <c r="ADE10" s="890"/>
      <c r="ADF10" s="890"/>
      <c r="ADG10" s="890"/>
      <c r="ADH10" s="890"/>
      <c r="ADI10" s="890"/>
      <c r="ADJ10" s="890"/>
      <c r="ADK10" s="890"/>
      <c r="ADL10" s="890"/>
      <c r="ADM10" s="890"/>
      <c r="ADN10" s="890"/>
      <c r="ADO10" s="890"/>
      <c r="ADP10" s="890"/>
      <c r="ADQ10" s="890"/>
      <c r="ADR10" s="890"/>
      <c r="ADS10" s="890"/>
      <c r="ADT10" s="890"/>
      <c r="ADU10" s="890"/>
      <c r="ADV10" s="890"/>
      <c r="ADW10" s="890"/>
      <c r="ADX10" s="890"/>
      <c r="ADY10" s="890"/>
      <c r="ADZ10" s="890"/>
      <c r="AEA10" s="890"/>
      <c r="AEB10" s="890"/>
      <c r="AEC10" s="890"/>
      <c r="AED10" s="890"/>
      <c r="AEE10" s="890"/>
      <c r="AEF10" s="890"/>
      <c r="AEG10" s="890"/>
      <c r="AEH10" s="890"/>
      <c r="AEI10" s="890"/>
      <c r="AEJ10" s="890"/>
      <c r="AEK10" s="890"/>
      <c r="AEL10" s="890"/>
      <c r="AEM10" s="890"/>
      <c r="AEN10" s="890"/>
      <c r="AEO10" s="890"/>
      <c r="AEP10" s="890"/>
      <c r="AEQ10" s="890"/>
      <c r="AER10" s="890"/>
      <c r="AES10" s="890"/>
      <c r="AET10" s="890"/>
      <c r="AEU10" s="890"/>
      <c r="AEV10" s="890"/>
      <c r="AEW10" s="890"/>
      <c r="AEX10" s="890"/>
      <c r="AEY10" s="890"/>
      <c r="AEZ10" s="890"/>
      <c r="AFA10" s="890"/>
      <c r="AFB10" s="890"/>
      <c r="AFC10" s="890"/>
      <c r="AFD10" s="890"/>
      <c r="AFE10" s="890"/>
      <c r="AFF10" s="890"/>
      <c r="AFG10" s="890"/>
      <c r="AFH10" s="890"/>
      <c r="AFI10" s="890"/>
      <c r="AFJ10" s="890"/>
      <c r="AFK10" s="890"/>
      <c r="AFL10" s="890"/>
      <c r="AFM10" s="890"/>
      <c r="AFN10" s="890"/>
      <c r="AFO10" s="890"/>
      <c r="AFP10" s="890"/>
      <c r="AFQ10" s="890"/>
      <c r="AFR10" s="890"/>
      <c r="AFS10" s="890"/>
      <c r="AFT10" s="890"/>
      <c r="AFU10" s="890"/>
      <c r="AFV10" s="890"/>
      <c r="AFW10" s="890"/>
      <c r="AFX10" s="890"/>
      <c r="AFY10" s="890"/>
      <c r="AFZ10" s="890"/>
      <c r="AGA10" s="890"/>
      <c r="AGB10" s="890"/>
      <c r="AGC10" s="890"/>
      <c r="AGD10" s="890"/>
      <c r="AGE10" s="890"/>
      <c r="AGF10" s="890"/>
      <c r="AGG10" s="890"/>
      <c r="AGH10" s="890"/>
      <c r="AGI10" s="890"/>
      <c r="AGJ10" s="890"/>
      <c r="AGK10" s="890"/>
      <c r="AGL10" s="890"/>
      <c r="AGM10" s="890"/>
      <c r="AGN10" s="890"/>
      <c r="AGO10" s="890"/>
      <c r="AGP10" s="890"/>
      <c r="AGQ10" s="890"/>
      <c r="AGR10" s="890"/>
      <c r="AGS10" s="890"/>
      <c r="AGT10" s="890"/>
      <c r="AGU10" s="890"/>
      <c r="AGV10" s="890"/>
      <c r="AGW10" s="890"/>
      <c r="AGX10" s="890"/>
      <c r="AGY10" s="890"/>
      <c r="AGZ10" s="890"/>
      <c r="AHA10" s="890"/>
      <c r="AHB10" s="890"/>
      <c r="AHC10" s="890"/>
      <c r="AHD10" s="890"/>
      <c r="AHE10" s="890"/>
      <c r="AHF10" s="890"/>
      <c r="AHG10" s="890"/>
      <c r="AHH10" s="890"/>
      <c r="AHI10" s="890"/>
      <c r="AHJ10" s="890"/>
      <c r="AHK10" s="890"/>
      <c r="AHL10" s="890"/>
      <c r="AHM10" s="890"/>
      <c r="AHN10" s="890"/>
      <c r="AHO10" s="890"/>
      <c r="AHP10" s="890"/>
      <c r="AHQ10" s="890"/>
      <c r="AHR10" s="890"/>
      <c r="AHS10" s="890"/>
      <c r="AHT10" s="890"/>
      <c r="AHU10" s="890"/>
      <c r="AHV10" s="890"/>
      <c r="AHW10" s="890"/>
      <c r="AHX10" s="890"/>
      <c r="AHY10" s="890"/>
      <c r="AHZ10" s="890"/>
      <c r="AIA10" s="890"/>
      <c r="AIB10" s="890"/>
      <c r="AIC10" s="890"/>
      <c r="AID10" s="890"/>
      <c r="AIE10" s="890"/>
      <c r="AIF10" s="890"/>
      <c r="AIG10" s="890"/>
      <c r="AIH10" s="890"/>
      <c r="AII10" s="890"/>
      <c r="AIJ10" s="890"/>
      <c r="AIK10" s="890"/>
      <c r="AIL10" s="890"/>
      <c r="AIM10" s="890"/>
      <c r="AIN10" s="890"/>
      <c r="AIO10" s="890"/>
      <c r="AIP10" s="890"/>
      <c r="AIQ10" s="890"/>
      <c r="AIR10" s="890"/>
      <c r="AIS10" s="890"/>
      <c r="AIT10" s="890"/>
      <c r="AIU10" s="890"/>
      <c r="AIV10" s="890"/>
      <c r="AIW10" s="890"/>
      <c r="AIX10" s="890"/>
      <c r="AIY10" s="890"/>
      <c r="AIZ10" s="890"/>
      <c r="AJA10" s="890"/>
      <c r="AJB10" s="890"/>
      <c r="AJC10" s="890"/>
      <c r="AJD10" s="890"/>
      <c r="AJE10" s="890"/>
      <c r="AJF10" s="890"/>
      <c r="AJG10" s="890"/>
      <c r="AJH10" s="890"/>
      <c r="AJI10" s="890"/>
      <c r="AJJ10" s="890"/>
      <c r="AJK10" s="890"/>
      <c r="AJL10" s="890"/>
      <c r="AJM10" s="890"/>
      <c r="AJN10" s="890"/>
      <c r="AJO10" s="890"/>
      <c r="AJP10" s="890"/>
      <c r="AJQ10" s="890"/>
      <c r="AJR10" s="890"/>
      <c r="AJS10" s="890"/>
      <c r="AJT10" s="890"/>
      <c r="AJU10" s="890"/>
      <c r="AJV10" s="890"/>
      <c r="AJW10" s="890"/>
      <c r="AJX10" s="890"/>
      <c r="AJY10" s="890"/>
      <c r="AJZ10" s="890"/>
      <c r="AKA10" s="890"/>
      <c r="AKB10" s="890"/>
      <c r="AKC10" s="890"/>
      <c r="AKD10" s="890"/>
      <c r="AKE10" s="890"/>
      <c r="AKF10" s="890"/>
      <c r="AKG10" s="890"/>
      <c r="AKH10" s="890"/>
      <c r="AKI10" s="890"/>
      <c r="AKJ10" s="890"/>
      <c r="AKK10" s="890"/>
      <c r="AKL10" s="890"/>
      <c r="AKM10" s="890"/>
      <c r="AKN10" s="890"/>
      <c r="AKO10" s="890"/>
      <c r="AKP10" s="890"/>
      <c r="AKQ10" s="890"/>
      <c r="AKR10" s="890"/>
      <c r="AKS10" s="890"/>
      <c r="AKT10" s="890"/>
      <c r="AKU10" s="890"/>
      <c r="AKV10" s="890"/>
      <c r="AKW10" s="890"/>
      <c r="AKX10" s="890"/>
      <c r="AKY10" s="890"/>
      <c r="AKZ10" s="890"/>
      <c r="ALA10" s="890"/>
      <c r="ALB10" s="890"/>
      <c r="ALC10" s="890"/>
      <c r="ALD10" s="890"/>
      <c r="ALE10" s="890"/>
      <c r="ALF10" s="890"/>
      <c r="ALG10" s="890"/>
      <c r="ALH10" s="890"/>
      <c r="ALI10" s="890"/>
      <c r="ALJ10" s="890"/>
      <c r="ALK10" s="890"/>
      <c r="ALL10" s="890"/>
      <c r="ALM10" s="890"/>
      <c r="ALN10" s="890"/>
      <c r="ALO10" s="890"/>
      <c r="ALP10" s="890"/>
      <c r="ALQ10" s="890"/>
      <c r="ALR10" s="890"/>
      <c r="ALS10" s="890"/>
      <c r="ALT10" s="890"/>
      <c r="ALU10" s="890"/>
      <c r="ALV10" s="890"/>
      <c r="ALW10" s="890"/>
      <c r="ALX10" s="890"/>
      <c r="ALY10" s="890"/>
      <c r="ALZ10" s="890"/>
      <c r="AMA10" s="890"/>
      <c r="AMB10" s="890"/>
      <c r="AMC10" s="890"/>
      <c r="AMD10" s="890"/>
      <c r="AME10" s="890"/>
      <c r="AMF10" s="890"/>
      <c r="AMG10" s="890"/>
      <c r="AMH10" s="890"/>
      <c r="AMI10" s="890"/>
      <c r="AMJ10" s="890"/>
      <c r="AMK10" s="890"/>
      <c r="AML10" s="890"/>
      <c r="AMM10" s="890"/>
      <c r="AMN10" s="890"/>
      <c r="AMO10" s="890"/>
      <c r="AMP10" s="890"/>
      <c r="AMQ10" s="890"/>
      <c r="AMR10" s="890"/>
      <c r="AMS10" s="890"/>
      <c r="AMT10" s="890"/>
      <c r="AMU10" s="890"/>
      <c r="AMV10" s="890"/>
      <c r="AMW10" s="890"/>
      <c r="AMX10" s="890"/>
      <c r="AMY10" s="890"/>
      <c r="AMZ10" s="890"/>
      <c r="ANA10" s="890"/>
      <c r="ANB10" s="890"/>
      <c r="ANC10" s="890"/>
      <c r="AND10" s="890"/>
      <c r="ANE10" s="890"/>
      <c r="ANF10" s="890"/>
      <c r="ANG10" s="890"/>
      <c r="ANH10" s="890"/>
      <c r="ANI10" s="890"/>
      <c r="ANJ10" s="890"/>
      <c r="ANK10" s="890"/>
      <c r="ANL10" s="890"/>
      <c r="ANM10" s="890"/>
      <c r="ANN10" s="890"/>
      <c r="ANO10" s="890"/>
      <c r="ANP10" s="890"/>
      <c r="ANQ10" s="890"/>
      <c r="ANR10" s="890"/>
      <c r="ANS10" s="890"/>
      <c r="ANT10" s="890"/>
      <c r="ANU10" s="890"/>
      <c r="ANV10" s="890"/>
      <c r="ANW10" s="890"/>
      <c r="ANX10" s="890"/>
      <c r="ANY10" s="890"/>
      <c r="ANZ10" s="890"/>
      <c r="AOA10" s="890"/>
      <c r="AOB10" s="890"/>
      <c r="AOC10" s="890"/>
      <c r="AOD10" s="890"/>
      <c r="AOE10" s="890"/>
      <c r="AOF10" s="890"/>
      <c r="AOG10" s="890"/>
      <c r="AOH10" s="890"/>
      <c r="AOI10" s="890"/>
      <c r="AOJ10" s="890"/>
      <c r="AOK10" s="890"/>
      <c r="AOL10" s="890"/>
      <c r="AOM10" s="890"/>
      <c r="AON10" s="890"/>
      <c r="AOO10" s="890"/>
      <c r="AOP10" s="890"/>
      <c r="AOQ10" s="890"/>
      <c r="AOR10" s="890"/>
      <c r="AOS10" s="890"/>
      <c r="AOT10" s="890"/>
      <c r="AOU10" s="890"/>
      <c r="AOV10" s="890"/>
      <c r="AOW10" s="890"/>
      <c r="AOX10" s="890"/>
      <c r="AOY10" s="890"/>
      <c r="AOZ10" s="890"/>
      <c r="APA10" s="890"/>
      <c r="APB10" s="890"/>
      <c r="APC10" s="890"/>
      <c r="APD10" s="890"/>
      <c r="APE10" s="890"/>
      <c r="APF10" s="890"/>
      <c r="APG10" s="890"/>
      <c r="APH10" s="890"/>
      <c r="API10" s="890"/>
      <c r="APJ10" s="890"/>
      <c r="APK10" s="890"/>
      <c r="APL10" s="890"/>
      <c r="APM10" s="890"/>
      <c r="APN10" s="890"/>
      <c r="APO10" s="890"/>
      <c r="APP10" s="890"/>
      <c r="APQ10" s="890"/>
      <c r="APR10" s="890"/>
      <c r="APS10" s="890"/>
      <c r="APT10" s="890"/>
      <c r="APU10" s="890"/>
      <c r="APV10" s="890"/>
      <c r="APW10" s="890"/>
      <c r="APX10" s="890"/>
      <c r="APY10" s="890"/>
      <c r="APZ10" s="890"/>
      <c r="AQA10" s="890"/>
      <c r="AQB10" s="890"/>
      <c r="AQC10" s="890"/>
      <c r="AQD10" s="890"/>
      <c r="AQE10" s="890"/>
      <c r="AQF10" s="890"/>
      <c r="AQG10" s="890"/>
      <c r="AQH10" s="890"/>
      <c r="AQI10" s="890"/>
      <c r="AQJ10" s="890"/>
      <c r="AQK10" s="890"/>
      <c r="AQL10" s="890"/>
      <c r="AQM10" s="890"/>
      <c r="AQN10" s="890"/>
      <c r="AQO10" s="890"/>
      <c r="AQP10" s="890"/>
      <c r="AQQ10" s="890"/>
      <c r="AQR10" s="890"/>
      <c r="AQS10" s="890"/>
      <c r="AQT10" s="890"/>
      <c r="AQU10" s="890"/>
      <c r="AQV10" s="890"/>
      <c r="AQW10" s="890"/>
      <c r="AQX10" s="890"/>
      <c r="AQY10" s="890"/>
      <c r="AQZ10" s="890"/>
      <c r="ARA10" s="890"/>
      <c r="ARB10" s="890"/>
      <c r="ARC10" s="890"/>
      <c r="ARD10" s="890"/>
      <c r="ARE10" s="890"/>
      <c r="ARF10" s="890"/>
      <c r="ARG10" s="890"/>
      <c r="ARH10" s="890"/>
      <c r="ARI10" s="890"/>
      <c r="ARJ10" s="890"/>
      <c r="ARK10" s="890"/>
      <c r="ARL10" s="890"/>
      <c r="ARM10" s="890"/>
      <c r="ARN10" s="890"/>
      <c r="ARO10" s="890"/>
      <c r="ARP10" s="890"/>
      <c r="ARQ10" s="890"/>
      <c r="ARR10" s="890"/>
      <c r="ARS10" s="890"/>
      <c r="ART10" s="890"/>
      <c r="ARU10" s="890"/>
      <c r="ARV10" s="890"/>
      <c r="ARW10" s="890"/>
      <c r="ARX10" s="890"/>
      <c r="ARY10" s="890"/>
      <c r="ARZ10" s="890"/>
      <c r="ASA10" s="890"/>
      <c r="ASB10" s="890"/>
      <c r="ASC10" s="890"/>
      <c r="ASD10" s="890"/>
      <c r="ASE10" s="890"/>
      <c r="ASF10" s="890"/>
      <c r="ASG10" s="890"/>
      <c r="ASH10" s="890"/>
      <c r="ASI10" s="890"/>
      <c r="ASJ10" s="890"/>
      <c r="ASK10" s="890"/>
      <c r="ASL10" s="890"/>
      <c r="ASM10" s="890"/>
      <c r="ASN10" s="890"/>
      <c r="ASO10" s="890"/>
      <c r="ASP10" s="890"/>
      <c r="ASQ10" s="890"/>
      <c r="ASR10" s="890"/>
      <c r="ASS10" s="890"/>
      <c r="AST10" s="890"/>
      <c r="ASU10" s="890"/>
      <c r="ASV10" s="890"/>
      <c r="ASW10" s="890"/>
      <c r="ASX10" s="890"/>
      <c r="ASY10" s="890"/>
      <c r="ASZ10" s="890"/>
      <c r="ATA10" s="890"/>
      <c r="ATB10" s="890"/>
      <c r="ATC10" s="890"/>
      <c r="ATD10" s="890"/>
      <c r="ATE10" s="890"/>
      <c r="ATF10" s="890"/>
      <c r="ATG10" s="890"/>
      <c r="ATH10" s="890"/>
      <c r="ATI10" s="890"/>
      <c r="ATJ10" s="890"/>
      <c r="ATK10" s="890"/>
      <c r="ATL10" s="890"/>
      <c r="ATM10" s="890"/>
      <c r="ATN10" s="890"/>
      <c r="ATO10" s="890"/>
      <c r="ATP10" s="890"/>
      <c r="ATQ10" s="890"/>
      <c r="ATR10" s="890"/>
      <c r="ATS10" s="890"/>
      <c r="ATT10" s="890"/>
      <c r="ATU10" s="890"/>
      <c r="ATV10" s="890"/>
      <c r="ATW10" s="890"/>
      <c r="ATX10" s="890"/>
      <c r="ATY10" s="890"/>
      <c r="ATZ10" s="890"/>
      <c r="AUA10" s="890"/>
      <c r="AUB10" s="890"/>
      <c r="AUC10" s="890"/>
      <c r="AUD10" s="890"/>
      <c r="AUE10" s="890"/>
      <c r="AUF10" s="890"/>
      <c r="AUG10" s="890"/>
      <c r="AUH10" s="890"/>
      <c r="AUI10" s="890"/>
      <c r="AUJ10" s="890"/>
      <c r="AUK10" s="890"/>
      <c r="AUL10" s="890"/>
      <c r="AUM10" s="890"/>
      <c r="AUN10" s="890"/>
      <c r="AUO10" s="890"/>
      <c r="AUP10" s="890"/>
      <c r="AUQ10" s="890"/>
      <c r="AUR10" s="890"/>
      <c r="AUS10" s="890"/>
      <c r="AUT10" s="890"/>
      <c r="AUU10" s="890"/>
      <c r="AUV10" s="890"/>
      <c r="AUW10" s="890"/>
      <c r="AUX10" s="890"/>
      <c r="AUY10" s="890"/>
      <c r="AUZ10" s="890"/>
      <c r="AVA10" s="890"/>
      <c r="AVB10" s="890"/>
      <c r="AVC10" s="890"/>
      <c r="AVD10" s="890"/>
      <c r="AVE10" s="890"/>
      <c r="AVF10" s="890"/>
      <c r="AVG10" s="890"/>
      <c r="AVH10" s="890"/>
      <c r="AVI10" s="890"/>
      <c r="AVJ10" s="890"/>
      <c r="AVK10" s="890"/>
      <c r="AVL10" s="890"/>
      <c r="AVM10" s="890"/>
      <c r="AVN10" s="890"/>
      <c r="AVO10" s="890"/>
      <c r="AVP10" s="890"/>
      <c r="AVQ10" s="890"/>
      <c r="AVR10" s="890"/>
      <c r="AVS10" s="890"/>
      <c r="AVT10" s="890"/>
      <c r="AVU10" s="890"/>
      <c r="AVV10" s="890"/>
      <c r="AVW10" s="890"/>
      <c r="AVX10" s="890"/>
      <c r="AVY10" s="890"/>
      <c r="AVZ10" s="890"/>
      <c r="AWA10" s="890"/>
      <c r="AWB10" s="890"/>
      <c r="AWC10" s="890"/>
      <c r="AWD10" s="890"/>
      <c r="AWE10" s="890"/>
      <c r="AWF10" s="890"/>
      <c r="AWG10" s="890"/>
      <c r="AWH10" s="890"/>
      <c r="AWI10" s="890"/>
      <c r="AWJ10" s="890"/>
      <c r="AWK10" s="890"/>
      <c r="AWL10" s="890"/>
      <c r="AWM10" s="890"/>
      <c r="AWN10" s="890"/>
      <c r="AWO10" s="890"/>
      <c r="AWP10" s="890"/>
      <c r="AWQ10" s="890"/>
      <c r="AWR10" s="890"/>
      <c r="AWS10" s="890"/>
      <c r="AWT10" s="890"/>
      <c r="AWU10" s="890"/>
      <c r="AWV10" s="890"/>
      <c r="AWW10" s="890"/>
      <c r="AWX10" s="890"/>
      <c r="AWY10" s="890"/>
      <c r="AWZ10" s="890"/>
      <c r="AXA10" s="890"/>
      <c r="AXB10" s="890"/>
      <c r="AXC10" s="890"/>
      <c r="AXD10" s="890"/>
      <c r="AXE10" s="890"/>
      <c r="AXF10" s="890"/>
      <c r="AXG10" s="890"/>
      <c r="AXH10" s="890"/>
      <c r="AXI10" s="890"/>
      <c r="AXJ10" s="890"/>
      <c r="AXK10" s="890"/>
      <c r="AXL10" s="890"/>
      <c r="AXM10" s="890"/>
      <c r="AXN10" s="890"/>
      <c r="AXO10" s="890"/>
      <c r="AXP10" s="890"/>
      <c r="AXQ10" s="890"/>
      <c r="AXR10" s="890"/>
      <c r="AXS10" s="890"/>
      <c r="AXT10" s="890"/>
      <c r="AXU10" s="890"/>
      <c r="AXV10" s="890"/>
      <c r="AXW10" s="890"/>
      <c r="AXX10" s="890"/>
      <c r="AXY10" s="890"/>
      <c r="AXZ10" s="890"/>
      <c r="AYA10" s="890"/>
      <c r="AYB10" s="890"/>
      <c r="AYC10" s="890"/>
      <c r="AYD10" s="890"/>
      <c r="AYE10" s="890"/>
      <c r="AYF10" s="890"/>
      <c r="AYG10" s="890"/>
      <c r="AYH10" s="890"/>
      <c r="AYI10" s="890"/>
      <c r="AYJ10" s="890"/>
      <c r="AYK10" s="890"/>
      <c r="AYL10" s="890"/>
      <c r="AYM10" s="890"/>
      <c r="AYN10" s="890"/>
      <c r="AYO10" s="890"/>
      <c r="AYP10" s="890"/>
      <c r="AYQ10" s="890"/>
      <c r="AYR10" s="890"/>
      <c r="AYS10" s="890"/>
      <c r="AYT10" s="890"/>
      <c r="AYU10" s="890"/>
      <c r="AYV10" s="890"/>
      <c r="AYW10" s="890"/>
      <c r="AYX10" s="890"/>
      <c r="AYY10" s="890"/>
      <c r="AYZ10" s="890"/>
      <c r="AZA10" s="890"/>
      <c r="AZB10" s="890"/>
      <c r="AZC10" s="890"/>
      <c r="AZD10" s="890"/>
      <c r="AZE10" s="890"/>
      <c r="AZF10" s="890"/>
      <c r="AZG10" s="890"/>
      <c r="AZH10" s="890"/>
      <c r="AZI10" s="890"/>
      <c r="AZJ10" s="890"/>
      <c r="AZK10" s="890"/>
      <c r="AZL10" s="890"/>
      <c r="AZM10" s="890"/>
      <c r="AZN10" s="890"/>
      <c r="AZO10" s="890"/>
      <c r="AZP10" s="890"/>
      <c r="AZQ10" s="890"/>
      <c r="AZR10" s="890"/>
      <c r="AZS10" s="890"/>
      <c r="AZT10" s="890"/>
      <c r="AZU10" s="890"/>
      <c r="AZV10" s="890"/>
      <c r="AZW10" s="890"/>
      <c r="AZX10" s="890"/>
      <c r="AZY10" s="890"/>
      <c r="AZZ10" s="890"/>
      <c r="BAA10" s="890"/>
      <c r="BAB10" s="890"/>
      <c r="BAC10" s="890"/>
      <c r="BAD10" s="890"/>
      <c r="BAE10" s="890"/>
      <c r="BAF10" s="890"/>
      <c r="BAG10" s="890"/>
      <c r="BAH10" s="890"/>
      <c r="BAI10" s="890"/>
      <c r="BAJ10" s="890"/>
      <c r="BAK10" s="890"/>
      <c r="BAL10" s="890"/>
      <c r="BAM10" s="890"/>
      <c r="BAN10" s="890"/>
      <c r="BAO10" s="890"/>
      <c r="BAP10" s="890"/>
      <c r="BAQ10" s="890"/>
      <c r="BAR10" s="890"/>
      <c r="BAS10" s="890"/>
      <c r="BAT10" s="890"/>
      <c r="BAU10" s="890"/>
      <c r="BAV10" s="890"/>
      <c r="BAW10" s="890"/>
      <c r="BAX10" s="890"/>
      <c r="BAY10" s="890"/>
      <c r="BAZ10" s="890"/>
      <c r="BBA10" s="890"/>
      <c r="BBB10" s="890"/>
      <c r="BBC10" s="890"/>
      <c r="BBD10" s="890"/>
      <c r="BBE10" s="890"/>
      <c r="BBF10" s="890"/>
      <c r="BBG10" s="890"/>
      <c r="BBH10" s="890"/>
      <c r="BBI10" s="890"/>
      <c r="BBJ10" s="890"/>
      <c r="BBK10" s="890"/>
      <c r="BBL10" s="890"/>
      <c r="BBM10" s="890"/>
      <c r="BBN10" s="890"/>
      <c r="BBO10" s="890"/>
      <c r="BBP10" s="890"/>
      <c r="BBQ10" s="890"/>
      <c r="BBR10" s="890"/>
      <c r="BBS10" s="890"/>
      <c r="BBT10" s="890"/>
      <c r="BBU10" s="890"/>
      <c r="BBV10" s="890"/>
      <c r="BBW10" s="890"/>
      <c r="BBX10" s="890"/>
      <c r="BBY10" s="890"/>
      <c r="BBZ10" s="890"/>
      <c r="BCA10" s="890"/>
      <c r="BCB10" s="890"/>
      <c r="BCC10" s="890"/>
      <c r="BCD10" s="890"/>
      <c r="BCE10" s="890"/>
      <c r="BCF10" s="890"/>
      <c r="BCG10" s="890"/>
      <c r="BCH10" s="890"/>
      <c r="BCI10" s="890"/>
      <c r="BCJ10" s="890"/>
      <c r="BCK10" s="890"/>
      <c r="BCL10" s="890"/>
      <c r="BCM10" s="890"/>
      <c r="BCN10" s="890"/>
      <c r="BCO10" s="890"/>
      <c r="BCP10" s="890"/>
      <c r="BCQ10" s="890"/>
      <c r="BCR10" s="890"/>
      <c r="BCS10" s="890"/>
      <c r="BCT10" s="890"/>
      <c r="BCU10" s="890"/>
      <c r="BCV10" s="890"/>
      <c r="BCW10" s="890"/>
      <c r="BCX10" s="890"/>
      <c r="BCY10" s="890"/>
      <c r="BCZ10" s="890"/>
      <c r="BDA10" s="890"/>
      <c r="BDB10" s="890"/>
      <c r="BDC10" s="890"/>
      <c r="BDD10" s="890"/>
      <c r="BDE10" s="890"/>
      <c r="BDF10" s="890"/>
      <c r="BDG10" s="890"/>
      <c r="BDH10" s="890"/>
      <c r="BDI10" s="890"/>
      <c r="BDJ10" s="890"/>
      <c r="BDK10" s="890"/>
      <c r="BDL10" s="890"/>
      <c r="BDM10" s="890"/>
      <c r="BDN10" s="890"/>
      <c r="BDO10" s="890"/>
      <c r="BDP10" s="890"/>
      <c r="BDQ10" s="890"/>
      <c r="BDR10" s="890"/>
      <c r="BDS10" s="890"/>
      <c r="BDT10" s="890"/>
      <c r="BDU10" s="890"/>
      <c r="BDV10" s="890"/>
      <c r="BDW10" s="890"/>
      <c r="BDX10" s="890"/>
      <c r="BDY10" s="890"/>
      <c r="BDZ10" s="890"/>
      <c r="BEA10" s="890"/>
      <c r="BEB10" s="890"/>
      <c r="BEC10" s="890"/>
      <c r="BED10" s="890"/>
      <c r="BEE10" s="890"/>
      <c r="BEF10" s="890"/>
      <c r="BEG10" s="890"/>
      <c r="BEH10" s="890"/>
      <c r="BEI10" s="890"/>
      <c r="BEJ10" s="890"/>
      <c r="BEK10" s="890"/>
      <c r="BEL10" s="890"/>
      <c r="BEM10" s="890"/>
      <c r="BEN10" s="890"/>
      <c r="BEO10" s="890"/>
      <c r="BEP10" s="890"/>
      <c r="BEQ10" s="890"/>
      <c r="BER10" s="890"/>
      <c r="BES10" s="890"/>
      <c r="BET10" s="890"/>
      <c r="BEU10" s="890"/>
      <c r="BEV10" s="890"/>
      <c r="BEW10" s="890"/>
      <c r="BEX10" s="890"/>
      <c r="BEY10" s="890"/>
      <c r="BEZ10" s="890"/>
      <c r="BFA10" s="890"/>
      <c r="BFB10" s="890"/>
      <c r="BFC10" s="890"/>
      <c r="BFD10" s="890"/>
      <c r="BFE10" s="890"/>
      <c r="BFF10" s="890"/>
      <c r="BFG10" s="890"/>
      <c r="BFH10" s="890"/>
      <c r="BFI10" s="890"/>
      <c r="BFJ10" s="890"/>
      <c r="BFK10" s="890"/>
      <c r="BFL10" s="890"/>
      <c r="BFM10" s="890"/>
      <c r="BFN10" s="890"/>
      <c r="BFO10" s="890"/>
      <c r="BFP10" s="890"/>
      <c r="BFQ10" s="890"/>
      <c r="BFR10" s="890"/>
      <c r="BFS10" s="890"/>
      <c r="BFT10" s="890"/>
      <c r="BFU10" s="890"/>
      <c r="BFV10" s="890"/>
      <c r="BFW10" s="890"/>
      <c r="BFX10" s="890"/>
      <c r="BFY10" s="890"/>
      <c r="BFZ10" s="890"/>
      <c r="BGA10" s="890"/>
      <c r="BGB10" s="890"/>
      <c r="BGC10" s="890"/>
      <c r="BGD10" s="890"/>
      <c r="BGE10" s="890"/>
      <c r="BGF10" s="890"/>
      <c r="BGG10" s="890"/>
      <c r="BGH10" s="890"/>
      <c r="BGI10" s="890"/>
      <c r="BGJ10" s="890"/>
      <c r="BGK10" s="890"/>
      <c r="BGL10" s="890"/>
      <c r="BGM10" s="890"/>
      <c r="BGN10" s="890"/>
      <c r="BGO10" s="890"/>
      <c r="BGP10" s="890"/>
      <c r="BGQ10" s="890"/>
      <c r="BGR10" s="890"/>
      <c r="BGS10" s="890"/>
      <c r="BGT10" s="890"/>
      <c r="BGU10" s="890"/>
      <c r="BGV10" s="890"/>
      <c r="BGW10" s="890"/>
      <c r="BGX10" s="890"/>
      <c r="BGY10" s="890"/>
      <c r="BGZ10" s="890"/>
      <c r="BHA10" s="890"/>
      <c r="BHB10" s="890"/>
      <c r="BHC10" s="890"/>
      <c r="BHD10" s="890"/>
      <c r="BHE10" s="890"/>
      <c r="BHF10" s="890"/>
      <c r="BHG10" s="890"/>
      <c r="BHH10" s="890"/>
      <c r="BHI10" s="890"/>
      <c r="BHJ10" s="890"/>
      <c r="BHK10" s="890"/>
      <c r="BHL10" s="890"/>
      <c r="BHM10" s="890"/>
      <c r="BHN10" s="890"/>
      <c r="BHO10" s="890"/>
      <c r="BHP10" s="890"/>
      <c r="BHQ10" s="890"/>
      <c r="BHR10" s="890"/>
      <c r="BHS10" s="890"/>
      <c r="BHT10" s="890"/>
      <c r="BHU10" s="890"/>
      <c r="BHV10" s="890"/>
      <c r="BHW10" s="890"/>
      <c r="BHX10" s="890"/>
      <c r="BHY10" s="890"/>
      <c r="BHZ10" s="890"/>
      <c r="BIA10" s="890"/>
      <c r="BIB10" s="890"/>
      <c r="BIC10" s="890"/>
      <c r="BID10" s="890"/>
      <c r="BIE10" s="890"/>
      <c r="BIF10" s="890"/>
      <c r="BIG10" s="890"/>
      <c r="BIH10" s="890"/>
      <c r="BII10" s="890"/>
      <c r="BIJ10" s="890"/>
      <c r="BIK10" s="890"/>
      <c r="BIL10" s="890"/>
      <c r="BIM10" s="890"/>
      <c r="BIN10" s="890"/>
      <c r="BIO10" s="890"/>
      <c r="BIP10" s="890"/>
      <c r="BIQ10" s="890"/>
      <c r="BIR10" s="890"/>
      <c r="BIS10" s="890"/>
      <c r="BIT10" s="890"/>
      <c r="BIU10" s="890"/>
      <c r="BIV10" s="890"/>
      <c r="BIW10" s="890"/>
      <c r="BIX10" s="890"/>
      <c r="BIY10" s="890"/>
      <c r="BIZ10" s="890"/>
      <c r="BJA10" s="890"/>
      <c r="BJB10" s="890"/>
      <c r="BJC10" s="890"/>
      <c r="BJD10" s="890"/>
      <c r="BJE10" s="890"/>
      <c r="BJF10" s="890"/>
      <c r="BJG10" s="890"/>
      <c r="BJH10" s="890"/>
      <c r="BJI10" s="890"/>
      <c r="BJJ10" s="890"/>
      <c r="BJK10" s="890"/>
      <c r="BJL10" s="890"/>
      <c r="BJM10" s="890"/>
      <c r="BJN10" s="890"/>
      <c r="BJO10" s="890"/>
      <c r="BJP10" s="890"/>
      <c r="BJQ10" s="890"/>
      <c r="BJR10" s="890"/>
      <c r="BJS10" s="890"/>
      <c r="BJT10" s="890"/>
      <c r="BJU10" s="890"/>
      <c r="BJV10" s="890"/>
      <c r="BJW10" s="890"/>
      <c r="BJX10" s="890"/>
      <c r="BJY10" s="890"/>
      <c r="BJZ10" s="890"/>
      <c r="BKA10" s="890"/>
      <c r="BKB10" s="890"/>
      <c r="BKC10" s="890"/>
      <c r="BKD10" s="890"/>
      <c r="BKE10" s="890"/>
      <c r="BKF10" s="890"/>
      <c r="BKG10" s="890"/>
      <c r="BKH10" s="890"/>
      <c r="BKI10" s="890"/>
      <c r="BKJ10" s="890"/>
      <c r="BKK10" s="890"/>
      <c r="BKL10" s="890"/>
      <c r="BKM10" s="890"/>
      <c r="BKN10" s="890"/>
      <c r="BKO10" s="890"/>
      <c r="BKP10" s="890"/>
      <c r="BKQ10" s="890"/>
      <c r="BKR10" s="890"/>
      <c r="BKS10" s="890"/>
      <c r="BKT10" s="890"/>
      <c r="BKU10" s="890"/>
      <c r="BKV10" s="890"/>
      <c r="BKW10" s="890"/>
      <c r="BKX10" s="890"/>
      <c r="BKY10" s="890"/>
      <c r="BKZ10" s="890"/>
      <c r="BLA10" s="890"/>
      <c r="BLB10" s="890"/>
      <c r="BLC10" s="890"/>
      <c r="BLD10" s="890"/>
      <c r="BLE10" s="890"/>
      <c r="BLF10" s="890"/>
      <c r="BLG10" s="890"/>
      <c r="BLH10" s="890"/>
      <c r="BLI10" s="890"/>
      <c r="BLJ10" s="890"/>
      <c r="BLK10" s="890"/>
      <c r="BLL10" s="890"/>
      <c r="BLM10" s="890"/>
      <c r="BLN10" s="890"/>
      <c r="BLO10" s="890"/>
      <c r="BLP10" s="890"/>
      <c r="BLQ10" s="890"/>
      <c r="BLR10" s="890"/>
      <c r="BLS10" s="890"/>
      <c r="BLT10" s="890"/>
      <c r="BLU10" s="890"/>
      <c r="BLV10" s="890"/>
      <c r="BLW10" s="890"/>
      <c r="BLX10" s="890"/>
      <c r="BLY10" s="890"/>
      <c r="BLZ10" s="890"/>
      <c r="BMA10" s="890"/>
      <c r="BMB10" s="890"/>
      <c r="BMC10" s="890"/>
      <c r="BMD10" s="890"/>
      <c r="BME10" s="890"/>
      <c r="BMF10" s="890"/>
      <c r="BMG10" s="890"/>
      <c r="BMH10" s="890"/>
      <c r="BMI10" s="890"/>
      <c r="BMJ10" s="890"/>
      <c r="BMK10" s="890"/>
      <c r="BML10" s="890"/>
      <c r="BMM10" s="890"/>
      <c r="BMN10" s="890"/>
      <c r="BMO10" s="890"/>
      <c r="BMP10" s="890"/>
      <c r="BMQ10" s="890"/>
      <c r="BMR10" s="890"/>
      <c r="BMS10" s="890"/>
      <c r="BMT10" s="890"/>
      <c r="BMU10" s="890"/>
      <c r="BMV10" s="890"/>
      <c r="BMW10" s="890"/>
      <c r="BMX10" s="890"/>
      <c r="BMY10" s="890"/>
      <c r="BMZ10" s="890"/>
      <c r="BNA10" s="890"/>
      <c r="BNB10" s="890"/>
      <c r="BNC10" s="890"/>
      <c r="BND10" s="890"/>
      <c r="BNE10" s="890"/>
      <c r="BNF10" s="890"/>
      <c r="BNG10" s="890"/>
      <c r="BNH10" s="890"/>
      <c r="BNI10" s="890"/>
      <c r="BNJ10" s="890"/>
      <c r="BNK10" s="890"/>
      <c r="BNL10" s="890"/>
      <c r="BNM10" s="890"/>
      <c r="BNN10" s="890"/>
      <c r="BNO10" s="890"/>
      <c r="BNP10" s="890"/>
      <c r="BNQ10" s="890"/>
      <c r="BNR10" s="890"/>
      <c r="BNS10" s="890"/>
      <c r="BNT10" s="890"/>
      <c r="BNU10" s="890"/>
      <c r="BNV10" s="890"/>
      <c r="BNW10" s="890"/>
      <c r="BNX10" s="890"/>
      <c r="BNY10" s="890"/>
      <c r="BNZ10" s="890"/>
      <c r="BOA10" s="890"/>
      <c r="BOB10" s="890"/>
      <c r="BOC10" s="890"/>
      <c r="BOD10" s="890"/>
      <c r="BOE10" s="890"/>
      <c r="BOF10" s="890"/>
      <c r="BOG10" s="890"/>
      <c r="BOH10" s="890"/>
      <c r="BOI10" s="890"/>
      <c r="BOJ10" s="890"/>
      <c r="BOK10" s="890"/>
      <c r="BOL10" s="890"/>
      <c r="BOM10" s="890"/>
      <c r="BON10" s="890"/>
      <c r="BOO10" s="890"/>
      <c r="BOP10" s="890"/>
      <c r="BOQ10" s="890"/>
      <c r="BOR10" s="890"/>
      <c r="BOS10" s="890"/>
      <c r="BOT10" s="890"/>
      <c r="BOU10" s="890"/>
      <c r="BOV10" s="890"/>
      <c r="BOW10" s="890"/>
      <c r="BOX10" s="890"/>
      <c r="BOY10" s="890"/>
      <c r="BOZ10" s="890"/>
      <c r="BPA10" s="890"/>
      <c r="BPB10" s="890"/>
      <c r="BPC10" s="890"/>
      <c r="BPD10" s="890"/>
      <c r="BPE10" s="890"/>
      <c r="BPF10" s="890"/>
      <c r="BPG10" s="890"/>
      <c r="BPH10" s="890"/>
      <c r="BPI10" s="890"/>
      <c r="BPJ10" s="890"/>
      <c r="BPK10" s="890"/>
      <c r="BPL10" s="890"/>
      <c r="BPM10" s="890"/>
      <c r="BPN10" s="890"/>
      <c r="BPO10" s="890"/>
      <c r="BPP10" s="890"/>
      <c r="BPQ10" s="890"/>
      <c r="BPR10" s="890"/>
      <c r="BPS10" s="890"/>
      <c r="BPT10" s="890"/>
      <c r="BPU10" s="890"/>
      <c r="BPV10" s="890"/>
      <c r="BPW10" s="890"/>
      <c r="BPX10" s="890"/>
      <c r="BPY10" s="890"/>
      <c r="BPZ10" s="890"/>
      <c r="BQA10" s="890"/>
      <c r="BQB10" s="890"/>
      <c r="BQC10" s="890"/>
      <c r="BQD10" s="890"/>
      <c r="BQE10" s="890"/>
      <c r="BQF10" s="890"/>
      <c r="BQG10" s="890"/>
      <c r="BQH10" s="890"/>
      <c r="BQI10" s="890"/>
      <c r="BQJ10" s="890"/>
      <c r="BQK10" s="890"/>
      <c r="BQL10" s="890"/>
      <c r="BQM10" s="890"/>
      <c r="BQN10" s="890"/>
      <c r="BQO10" s="890"/>
      <c r="BQP10" s="890"/>
      <c r="BQQ10" s="890"/>
      <c r="BQR10" s="890"/>
      <c r="BQS10" s="890"/>
      <c r="BQT10" s="890"/>
      <c r="BQU10" s="890"/>
      <c r="BQV10" s="890"/>
      <c r="BQW10" s="890"/>
      <c r="BQX10" s="890"/>
      <c r="BQY10" s="890"/>
      <c r="BQZ10" s="890"/>
      <c r="BRA10" s="890"/>
      <c r="BRB10" s="890"/>
      <c r="BRC10" s="890"/>
      <c r="BRD10" s="890"/>
      <c r="BRE10" s="890"/>
      <c r="BRF10" s="890"/>
      <c r="BRG10" s="890"/>
      <c r="BRH10" s="890"/>
      <c r="BRI10" s="890"/>
      <c r="BRJ10" s="890"/>
      <c r="BRK10" s="890"/>
      <c r="BRL10" s="890"/>
      <c r="BRM10" s="890"/>
      <c r="BRN10" s="890"/>
      <c r="BRO10" s="890"/>
      <c r="BRP10" s="890"/>
      <c r="BRQ10" s="890"/>
      <c r="BRR10" s="890"/>
      <c r="BRS10" s="890"/>
      <c r="BRT10" s="890"/>
      <c r="BRU10" s="890"/>
      <c r="BRV10" s="890"/>
      <c r="BRW10" s="890"/>
      <c r="BRX10" s="890"/>
      <c r="BRY10" s="890"/>
      <c r="BRZ10" s="890"/>
      <c r="BSA10" s="890"/>
      <c r="BSB10" s="890"/>
      <c r="BSC10" s="890"/>
      <c r="BSD10" s="890"/>
      <c r="BSE10" s="890"/>
      <c r="BSF10" s="890"/>
      <c r="BSG10" s="890"/>
      <c r="BSH10" s="890"/>
      <c r="BSI10" s="890"/>
      <c r="BSJ10" s="890"/>
      <c r="BSK10" s="890"/>
      <c r="BSL10" s="890"/>
      <c r="BSM10" s="890"/>
      <c r="BSN10" s="890"/>
      <c r="BSO10" s="890"/>
      <c r="BSP10" s="890"/>
      <c r="BSQ10" s="890"/>
      <c r="BSR10" s="890"/>
      <c r="BSS10" s="890"/>
      <c r="BST10" s="890"/>
      <c r="BSU10" s="890"/>
      <c r="BSV10" s="890"/>
      <c r="BSW10" s="890"/>
      <c r="BSX10" s="890"/>
      <c r="BSY10" s="890"/>
      <c r="BSZ10" s="890"/>
      <c r="BTA10" s="890"/>
      <c r="BTB10" s="890"/>
      <c r="BTC10" s="890"/>
      <c r="BTD10" s="890"/>
      <c r="BTE10" s="890"/>
      <c r="BTF10" s="890"/>
      <c r="BTG10" s="890"/>
      <c r="BTH10" s="890"/>
      <c r="BTI10" s="890"/>
      <c r="BTJ10" s="890"/>
      <c r="BTK10" s="890"/>
      <c r="BTL10" s="890"/>
      <c r="BTM10" s="890"/>
      <c r="BTN10" s="890"/>
      <c r="BTO10" s="890"/>
      <c r="BTP10" s="890"/>
      <c r="BTQ10" s="890"/>
      <c r="BTR10" s="890"/>
      <c r="BTS10" s="890"/>
      <c r="BTT10" s="890"/>
      <c r="BTU10" s="890"/>
      <c r="BTV10" s="890"/>
      <c r="BTW10" s="890"/>
      <c r="BTX10" s="890"/>
      <c r="BTY10" s="890"/>
      <c r="BTZ10" s="890"/>
      <c r="BUA10" s="890"/>
      <c r="BUB10" s="890"/>
      <c r="BUC10" s="890"/>
      <c r="BUD10" s="890"/>
      <c r="BUE10" s="890"/>
      <c r="BUF10" s="890"/>
      <c r="BUG10" s="890"/>
      <c r="BUH10" s="890"/>
      <c r="BUI10" s="890"/>
      <c r="BUJ10" s="890"/>
      <c r="BUK10" s="890"/>
      <c r="BUL10" s="890"/>
      <c r="BUM10" s="890"/>
      <c r="BUN10" s="890"/>
      <c r="BUO10" s="890"/>
      <c r="BUP10" s="890"/>
      <c r="BUQ10" s="890"/>
      <c r="BUR10" s="890"/>
      <c r="BUS10" s="890"/>
      <c r="BUT10" s="890"/>
      <c r="BUU10" s="890"/>
      <c r="BUV10" s="890"/>
      <c r="BUW10" s="890"/>
      <c r="BUX10" s="890"/>
      <c r="BUY10" s="890"/>
      <c r="BUZ10" s="890"/>
      <c r="BVA10" s="890"/>
      <c r="BVB10" s="890"/>
      <c r="BVC10" s="890"/>
      <c r="BVD10" s="890"/>
      <c r="BVE10" s="890"/>
      <c r="BVF10" s="890"/>
      <c r="BVG10" s="890"/>
      <c r="BVH10" s="890"/>
      <c r="BVI10" s="890"/>
      <c r="BVJ10" s="890"/>
      <c r="BVK10" s="890"/>
      <c r="BVL10" s="890"/>
      <c r="BVM10" s="890"/>
      <c r="BVN10" s="890"/>
      <c r="BVO10" s="890"/>
      <c r="BVP10" s="890"/>
      <c r="BVQ10" s="890"/>
      <c r="BVR10" s="890"/>
      <c r="BVS10" s="890"/>
      <c r="BVT10" s="890"/>
      <c r="BVU10" s="890"/>
      <c r="BVV10" s="890"/>
      <c r="BVW10" s="890"/>
      <c r="BVX10" s="890"/>
      <c r="BVY10" s="890"/>
      <c r="BVZ10" s="890"/>
      <c r="BWA10" s="890"/>
      <c r="BWB10" s="890"/>
      <c r="BWC10" s="890"/>
      <c r="BWD10" s="890"/>
      <c r="BWE10" s="890"/>
      <c r="BWF10" s="890"/>
      <c r="BWG10" s="890"/>
      <c r="BWH10" s="890"/>
      <c r="BWI10" s="890"/>
      <c r="BWJ10" s="890"/>
      <c r="BWK10" s="890"/>
      <c r="BWL10" s="890"/>
      <c r="BWM10" s="890"/>
      <c r="BWN10" s="890"/>
      <c r="BWO10" s="890"/>
      <c r="BWP10" s="890"/>
      <c r="BWQ10" s="890"/>
      <c r="BWR10" s="890"/>
      <c r="BWS10" s="890"/>
      <c r="BWT10" s="890"/>
      <c r="BWU10" s="890"/>
      <c r="BWV10" s="890"/>
      <c r="BWW10" s="890"/>
      <c r="BWX10" s="890"/>
      <c r="BWY10" s="890"/>
      <c r="BWZ10" s="890"/>
      <c r="BXA10" s="890"/>
      <c r="BXB10" s="890"/>
      <c r="BXC10" s="890"/>
      <c r="BXD10" s="890"/>
      <c r="BXE10" s="890"/>
      <c r="BXF10" s="890"/>
      <c r="BXG10" s="890"/>
      <c r="BXH10" s="890"/>
      <c r="BXI10" s="890"/>
      <c r="BXJ10" s="890"/>
      <c r="BXK10" s="890"/>
      <c r="BXL10" s="890"/>
      <c r="BXM10" s="890"/>
      <c r="BXN10" s="890"/>
      <c r="BXO10" s="890"/>
      <c r="BXP10" s="890"/>
      <c r="BXQ10" s="890"/>
      <c r="BXR10" s="890"/>
      <c r="BXS10" s="890"/>
      <c r="BXT10" s="890"/>
      <c r="BXU10" s="890"/>
      <c r="BXV10" s="890"/>
      <c r="BXW10" s="890"/>
      <c r="BXX10" s="890"/>
      <c r="BXY10" s="890"/>
      <c r="BXZ10" s="890"/>
      <c r="BYA10" s="890"/>
      <c r="BYB10" s="890"/>
      <c r="BYC10" s="890"/>
      <c r="BYD10" s="890"/>
      <c r="BYE10" s="890"/>
      <c r="BYF10" s="890"/>
      <c r="BYG10" s="890"/>
      <c r="BYH10" s="890"/>
      <c r="BYI10" s="890"/>
      <c r="BYJ10" s="890"/>
      <c r="BYK10" s="890"/>
      <c r="BYL10" s="890"/>
      <c r="BYM10" s="890"/>
      <c r="BYN10" s="890"/>
      <c r="BYO10" s="890"/>
      <c r="BYP10" s="890"/>
      <c r="BYQ10" s="890"/>
      <c r="BYR10" s="890"/>
      <c r="BYS10" s="890"/>
      <c r="BYT10" s="890"/>
      <c r="BYU10" s="890"/>
      <c r="BYV10" s="890"/>
      <c r="BYW10" s="890"/>
      <c r="BYX10" s="890"/>
      <c r="BYY10" s="890"/>
      <c r="BYZ10" s="890"/>
      <c r="BZA10" s="890"/>
      <c r="BZB10" s="890"/>
      <c r="BZC10" s="890"/>
      <c r="BZD10" s="890"/>
      <c r="BZE10" s="890"/>
      <c r="BZF10" s="890"/>
      <c r="BZG10" s="890"/>
      <c r="BZH10" s="890"/>
      <c r="BZI10" s="890"/>
      <c r="BZJ10" s="890"/>
      <c r="BZK10" s="890"/>
      <c r="BZL10" s="890"/>
      <c r="BZM10" s="890"/>
      <c r="BZN10" s="890"/>
      <c r="BZO10" s="890"/>
      <c r="BZP10" s="890"/>
      <c r="BZQ10" s="890"/>
      <c r="BZR10" s="890"/>
      <c r="BZS10" s="890"/>
      <c r="BZT10" s="890"/>
      <c r="BZU10" s="890"/>
      <c r="BZV10" s="890"/>
      <c r="BZW10" s="890"/>
      <c r="BZX10" s="890"/>
      <c r="BZY10" s="890"/>
      <c r="BZZ10" s="890"/>
      <c r="CAA10" s="890"/>
      <c r="CAB10" s="890"/>
      <c r="CAC10" s="890"/>
      <c r="CAD10" s="890"/>
      <c r="CAE10" s="890"/>
      <c r="CAF10" s="890"/>
      <c r="CAG10" s="890"/>
      <c r="CAH10" s="890"/>
      <c r="CAI10" s="890"/>
      <c r="CAJ10" s="890"/>
      <c r="CAK10" s="890"/>
      <c r="CAL10" s="890"/>
      <c r="CAM10" s="890"/>
      <c r="CAN10" s="890"/>
      <c r="CAO10" s="890"/>
      <c r="CAP10" s="890"/>
      <c r="CAQ10" s="890"/>
      <c r="CAR10" s="890"/>
      <c r="CAS10" s="890"/>
      <c r="CAT10" s="890"/>
      <c r="CAU10" s="890"/>
      <c r="CAV10" s="890"/>
      <c r="CAW10" s="890"/>
      <c r="CAX10" s="890"/>
      <c r="CAY10" s="890"/>
      <c r="CAZ10" s="890"/>
      <c r="CBA10" s="890"/>
      <c r="CBB10" s="890"/>
      <c r="CBC10" s="890"/>
      <c r="CBD10" s="890"/>
      <c r="CBE10" s="890"/>
      <c r="CBF10" s="890"/>
      <c r="CBG10" s="890"/>
      <c r="CBH10" s="890"/>
      <c r="CBI10" s="890"/>
      <c r="CBJ10" s="890"/>
      <c r="CBK10" s="890"/>
      <c r="CBL10" s="890"/>
      <c r="CBM10" s="890"/>
      <c r="CBN10" s="890"/>
      <c r="CBO10" s="890"/>
      <c r="CBP10" s="890"/>
      <c r="CBQ10" s="890"/>
      <c r="CBR10" s="890"/>
      <c r="CBS10" s="890"/>
      <c r="CBT10" s="890"/>
      <c r="CBU10" s="890"/>
      <c r="CBV10" s="890"/>
      <c r="CBW10" s="890"/>
      <c r="CBX10" s="890"/>
      <c r="CBY10" s="890"/>
      <c r="CBZ10" s="890"/>
      <c r="CCA10" s="890"/>
      <c r="CCB10" s="890"/>
      <c r="CCC10" s="890"/>
      <c r="CCD10" s="890"/>
      <c r="CCE10" s="890"/>
      <c r="CCF10" s="890"/>
      <c r="CCG10" s="890"/>
      <c r="CCH10" s="890"/>
      <c r="CCI10" s="890"/>
      <c r="CCJ10" s="890"/>
      <c r="CCK10" s="890"/>
      <c r="CCL10" s="890"/>
      <c r="CCM10" s="890"/>
      <c r="CCN10" s="890"/>
      <c r="CCO10" s="890"/>
      <c r="CCP10" s="890"/>
      <c r="CCQ10" s="890"/>
      <c r="CCR10" s="890"/>
      <c r="CCS10" s="890"/>
      <c r="CCT10" s="890"/>
      <c r="CCU10" s="890"/>
      <c r="CCV10" s="890"/>
      <c r="CCW10" s="890"/>
      <c r="CCX10" s="890"/>
      <c r="CCY10" s="890"/>
      <c r="CCZ10" s="890"/>
      <c r="CDA10" s="890"/>
      <c r="CDB10" s="890"/>
      <c r="CDC10" s="890"/>
      <c r="CDD10" s="890"/>
      <c r="CDE10" s="890"/>
      <c r="CDF10" s="890"/>
      <c r="CDG10" s="890"/>
      <c r="CDH10" s="890"/>
      <c r="CDI10" s="890"/>
      <c r="CDJ10" s="890"/>
      <c r="CDK10" s="890"/>
      <c r="CDL10" s="890"/>
      <c r="CDM10" s="890"/>
      <c r="CDN10" s="890"/>
      <c r="CDO10" s="890"/>
      <c r="CDP10" s="890"/>
      <c r="CDQ10" s="890"/>
      <c r="CDR10" s="890"/>
      <c r="CDS10" s="890"/>
      <c r="CDT10" s="890"/>
      <c r="CDU10" s="890"/>
      <c r="CDV10" s="890"/>
      <c r="CDW10" s="890"/>
      <c r="CDX10" s="890"/>
      <c r="CDY10" s="890"/>
      <c r="CDZ10" s="890"/>
      <c r="CEA10" s="890"/>
      <c r="CEB10" s="890"/>
      <c r="CEC10" s="890"/>
      <c r="CED10" s="890"/>
      <c r="CEE10" s="890"/>
      <c r="CEF10" s="890"/>
      <c r="CEG10" s="890"/>
      <c r="CEH10" s="890"/>
      <c r="CEI10" s="890"/>
      <c r="CEJ10" s="890"/>
      <c r="CEK10" s="890"/>
      <c r="CEL10" s="890"/>
      <c r="CEM10" s="890"/>
      <c r="CEN10" s="890"/>
      <c r="CEO10" s="890"/>
      <c r="CEP10" s="890"/>
      <c r="CEQ10" s="890"/>
      <c r="CER10" s="890"/>
      <c r="CES10" s="890"/>
      <c r="CET10" s="890"/>
      <c r="CEU10" s="890"/>
      <c r="CEV10" s="890"/>
      <c r="CEW10" s="890"/>
      <c r="CEX10" s="890"/>
      <c r="CEY10" s="890"/>
      <c r="CEZ10" s="890"/>
      <c r="CFA10" s="890"/>
      <c r="CFB10" s="890"/>
      <c r="CFC10" s="890"/>
      <c r="CFD10" s="890"/>
      <c r="CFE10" s="890"/>
      <c r="CFF10" s="890"/>
      <c r="CFG10" s="890"/>
      <c r="CFH10" s="890"/>
      <c r="CFI10" s="890"/>
      <c r="CFJ10" s="890"/>
      <c r="CFK10" s="890"/>
      <c r="CFL10" s="890"/>
      <c r="CFM10" s="890"/>
      <c r="CFN10" s="890"/>
      <c r="CFO10" s="890"/>
      <c r="CFP10" s="890"/>
      <c r="CFQ10" s="890"/>
      <c r="CFR10" s="890"/>
      <c r="CFS10" s="890"/>
      <c r="CFT10" s="890"/>
      <c r="CFU10" s="890"/>
      <c r="CFV10" s="890"/>
      <c r="CFW10" s="890"/>
      <c r="CFX10" s="890"/>
      <c r="CFY10" s="890"/>
      <c r="CFZ10" s="890"/>
      <c r="CGA10" s="890"/>
      <c r="CGB10" s="890"/>
      <c r="CGC10" s="890"/>
      <c r="CGD10" s="890"/>
      <c r="CGE10" s="890"/>
      <c r="CGF10" s="890"/>
      <c r="CGG10" s="890"/>
      <c r="CGH10" s="890"/>
      <c r="CGI10" s="890"/>
      <c r="CGJ10" s="890"/>
      <c r="CGK10" s="890"/>
      <c r="CGL10" s="890"/>
      <c r="CGM10" s="890"/>
      <c r="CGN10" s="890"/>
      <c r="CGO10" s="890"/>
      <c r="CGP10" s="890"/>
      <c r="CGQ10" s="890"/>
      <c r="CGR10" s="890"/>
      <c r="CGS10" s="890"/>
      <c r="CGT10" s="890"/>
      <c r="CGU10" s="890"/>
      <c r="CGV10" s="890"/>
      <c r="CGW10" s="890"/>
      <c r="CGX10" s="890"/>
      <c r="CGY10" s="890"/>
      <c r="CGZ10" s="890"/>
      <c r="CHA10" s="890"/>
      <c r="CHB10" s="890"/>
      <c r="CHC10" s="890"/>
      <c r="CHD10" s="890"/>
      <c r="CHE10" s="890"/>
      <c r="CHF10" s="890"/>
      <c r="CHG10" s="890"/>
      <c r="CHH10" s="890"/>
      <c r="CHI10" s="890"/>
      <c r="CHJ10" s="890"/>
      <c r="CHK10" s="890"/>
      <c r="CHL10" s="890"/>
      <c r="CHM10" s="890"/>
      <c r="CHN10" s="890"/>
      <c r="CHO10" s="890"/>
      <c r="CHP10" s="890"/>
      <c r="CHQ10" s="890"/>
      <c r="CHR10" s="890"/>
      <c r="CHS10" s="890"/>
      <c r="CHT10" s="890"/>
      <c r="CHU10" s="890"/>
      <c r="CHV10" s="890"/>
      <c r="CHW10" s="890"/>
      <c r="CHX10" s="890"/>
      <c r="CHY10" s="890"/>
      <c r="CHZ10" s="890"/>
      <c r="CIA10" s="890"/>
      <c r="CIB10" s="890"/>
      <c r="CIC10" s="890"/>
      <c r="CID10" s="890"/>
      <c r="CIE10" s="890"/>
      <c r="CIF10" s="890"/>
      <c r="CIG10" s="890"/>
      <c r="CIH10" s="890"/>
      <c r="CII10" s="890"/>
      <c r="CIJ10" s="890"/>
      <c r="CIK10" s="890"/>
      <c r="CIL10" s="890"/>
      <c r="CIM10" s="890"/>
      <c r="CIN10" s="890"/>
      <c r="CIO10" s="890"/>
      <c r="CIP10" s="890"/>
      <c r="CIQ10" s="890"/>
      <c r="CIR10" s="890"/>
      <c r="CIS10" s="890"/>
      <c r="CIT10" s="890"/>
      <c r="CIU10" s="890"/>
      <c r="CIV10" s="890"/>
      <c r="CIW10" s="890"/>
      <c r="CIX10" s="890"/>
      <c r="CIY10" s="890"/>
      <c r="CIZ10" s="890"/>
      <c r="CJA10" s="890"/>
      <c r="CJB10" s="890"/>
      <c r="CJC10" s="890"/>
      <c r="CJD10" s="890"/>
      <c r="CJE10" s="890"/>
      <c r="CJF10" s="890"/>
      <c r="CJG10" s="890"/>
      <c r="CJH10" s="890"/>
      <c r="CJI10" s="890"/>
      <c r="CJJ10" s="890"/>
      <c r="CJK10" s="890"/>
      <c r="CJL10" s="890"/>
      <c r="CJM10" s="890"/>
      <c r="CJN10" s="890"/>
      <c r="CJO10" s="890"/>
      <c r="CJP10" s="890"/>
      <c r="CJQ10" s="890"/>
      <c r="CJR10" s="890"/>
      <c r="CJS10" s="890"/>
      <c r="CJT10" s="890"/>
      <c r="CJU10" s="890"/>
      <c r="CJV10" s="890"/>
      <c r="CJW10" s="890"/>
      <c r="CJX10" s="890"/>
      <c r="CJY10" s="890"/>
      <c r="CJZ10" s="890"/>
      <c r="CKA10" s="890"/>
      <c r="CKB10" s="890"/>
      <c r="CKC10" s="890"/>
      <c r="CKD10" s="890"/>
      <c r="CKE10" s="890"/>
      <c r="CKF10" s="890"/>
      <c r="CKG10" s="890"/>
      <c r="CKH10" s="890"/>
      <c r="CKI10" s="890"/>
      <c r="CKJ10" s="890"/>
      <c r="CKK10" s="890"/>
      <c r="CKL10" s="890"/>
      <c r="CKM10" s="890"/>
      <c r="CKN10" s="890"/>
      <c r="CKO10" s="890"/>
      <c r="CKP10" s="890"/>
      <c r="CKQ10" s="890"/>
      <c r="CKR10" s="890"/>
      <c r="CKS10" s="890"/>
      <c r="CKT10" s="890"/>
      <c r="CKU10" s="890"/>
      <c r="CKV10" s="890"/>
      <c r="CKW10" s="890"/>
      <c r="CKX10" s="890"/>
      <c r="CKY10" s="890"/>
      <c r="CKZ10" s="890"/>
      <c r="CLA10" s="890"/>
      <c r="CLB10" s="890"/>
      <c r="CLC10" s="890"/>
      <c r="CLD10" s="890"/>
      <c r="CLE10" s="890"/>
      <c r="CLF10" s="890"/>
      <c r="CLG10" s="890"/>
      <c r="CLH10" s="890"/>
      <c r="CLI10" s="890"/>
      <c r="CLJ10" s="890"/>
      <c r="CLK10" s="890"/>
      <c r="CLL10" s="890"/>
      <c r="CLM10" s="890"/>
      <c r="CLN10" s="890"/>
      <c r="CLO10" s="890"/>
      <c r="CLP10" s="890"/>
      <c r="CLQ10" s="890"/>
      <c r="CLR10" s="890"/>
      <c r="CLS10" s="890"/>
      <c r="CLT10" s="890"/>
      <c r="CLU10" s="890"/>
      <c r="CLV10" s="890"/>
      <c r="CLW10" s="890"/>
      <c r="CLX10" s="890"/>
      <c r="CLY10" s="890"/>
      <c r="CLZ10" s="890"/>
      <c r="CMA10" s="890"/>
      <c r="CMB10" s="890"/>
      <c r="CMC10" s="890"/>
      <c r="CMD10" s="890"/>
      <c r="CME10" s="890"/>
      <c r="CMF10" s="890"/>
      <c r="CMG10" s="890"/>
      <c r="CMH10" s="890"/>
      <c r="CMI10" s="890"/>
      <c r="CMJ10" s="890"/>
      <c r="CMK10" s="890"/>
      <c r="CML10" s="890"/>
      <c r="CMM10" s="890"/>
      <c r="CMN10" s="890"/>
      <c r="CMO10" s="890"/>
      <c r="CMP10" s="890"/>
      <c r="CMQ10" s="890"/>
      <c r="CMR10" s="890"/>
      <c r="CMS10" s="890"/>
      <c r="CMT10" s="890"/>
      <c r="CMU10" s="890"/>
      <c r="CMV10" s="890"/>
      <c r="CMW10" s="890"/>
      <c r="CMX10" s="890"/>
      <c r="CMY10" s="890"/>
      <c r="CMZ10" s="890"/>
      <c r="CNA10" s="890"/>
      <c r="CNB10" s="890"/>
      <c r="CNC10" s="890"/>
      <c r="CND10" s="890"/>
      <c r="CNE10" s="890"/>
      <c r="CNF10" s="890"/>
      <c r="CNG10" s="890"/>
      <c r="CNH10" s="890"/>
      <c r="CNI10" s="890"/>
      <c r="CNJ10" s="890"/>
      <c r="CNK10" s="890"/>
      <c r="CNL10" s="890"/>
      <c r="CNM10" s="890"/>
      <c r="CNN10" s="890"/>
      <c r="CNO10" s="890"/>
      <c r="CNP10" s="890"/>
      <c r="CNQ10" s="890"/>
      <c r="CNR10" s="890"/>
      <c r="CNS10" s="890"/>
      <c r="CNT10" s="890"/>
      <c r="CNU10" s="890"/>
      <c r="CNV10" s="890"/>
      <c r="CNW10" s="890"/>
      <c r="CNX10" s="890"/>
      <c r="CNY10" s="890"/>
      <c r="CNZ10" s="890"/>
      <c r="COA10" s="890"/>
      <c r="COB10" s="890"/>
      <c r="COC10" s="890"/>
      <c r="COD10" s="890"/>
      <c r="COE10" s="890"/>
      <c r="COF10" s="890"/>
      <c r="COG10" s="890"/>
      <c r="COH10" s="890"/>
      <c r="COI10" s="890"/>
      <c r="COJ10" s="890"/>
      <c r="COK10" s="890"/>
      <c r="COL10" s="890"/>
      <c r="COM10" s="890"/>
      <c r="CON10" s="890"/>
      <c r="COO10" s="890"/>
      <c r="COP10" s="890"/>
      <c r="COQ10" s="890"/>
      <c r="COR10" s="890"/>
      <c r="COS10" s="890"/>
      <c r="COT10" s="890"/>
      <c r="COU10" s="890"/>
      <c r="COV10" s="890"/>
      <c r="COW10" s="890"/>
      <c r="COX10" s="890"/>
      <c r="COY10" s="890"/>
      <c r="COZ10" s="890"/>
      <c r="CPA10" s="890"/>
      <c r="CPB10" s="890"/>
      <c r="CPC10" s="890"/>
      <c r="CPD10" s="890"/>
      <c r="CPE10" s="890"/>
      <c r="CPF10" s="890"/>
      <c r="CPG10" s="890"/>
      <c r="CPH10" s="890"/>
      <c r="CPI10" s="890"/>
      <c r="CPJ10" s="890"/>
      <c r="CPK10" s="890"/>
      <c r="CPL10" s="890"/>
      <c r="CPM10" s="890"/>
      <c r="CPN10" s="890"/>
      <c r="CPO10" s="890"/>
      <c r="CPP10" s="890"/>
      <c r="CPQ10" s="890"/>
      <c r="CPR10" s="890"/>
      <c r="CPS10" s="890"/>
      <c r="CPT10" s="890"/>
      <c r="CPU10" s="890"/>
      <c r="CPV10" s="890"/>
      <c r="CPW10" s="890"/>
      <c r="CPX10" s="890"/>
      <c r="CPY10" s="890"/>
      <c r="CPZ10" s="890"/>
      <c r="CQA10" s="890"/>
      <c r="CQB10" s="890"/>
      <c r="CQC10" s="890"/>
      <c r="CQD10" s="890"/>
      <c r="CQE10" s="890"/>
      <c r="CQF10" s="890"/>
      <c r="CQG10" s="890"/>
      <c r="CQH10" s="890"/>
      <c r="CQI10" s="890"/>
      <c r="CQJ10" s="890"/>
      <c r="CQK10" s="890"/>
      <c r="CQL10" s="890"/>
      <c r="CQM10" s="890"/>
      <c r="CQN10" s="890"/>
      <c r="CQO10" s="890"/>
      <c r="CQP10" s="890"/>
      <c r="CQQ10" s="890"/>
      <c r="CQR10" s="890"/>
      <c r="CQS10" s="890"/>
      <c r="CQT10" s="890"/>
      <c r="CQU10" s="890"/>
      <c r="CQV10" s="890"/>
      <c r="CQW10" s="890"/>
      <c r="CQX10" s="890"/>
      <c r="CQY10" s="890"/>
      <c r="CQZ10" s="890"/>
      <c r="CRA10" s="890"/>
      <c r="CRB10" s="890"/>
      <c r="CRC10" s="890"/>
      <c r="CRD10" s="890"/>
      <c r="CRE10" s="890"/>
      <c r="CRF10" s="890"/>
      <c r="CRG10" s="890"/>
      <c r="CRH10" s="890"/>
      <c r="CRI10" s="890"/>
      <c r="CRJ10" s="890"/>
      <c r="CRK10" s="890"/>
      <c r="CRL10" s="890"/>
      <c r="CRM10" s="890"/>
      <c r="CRN10" s="890"/>
      <c r="CRO10" s="890"/>
      <c r="CRP10" s="890"/>
      <c r="CRQ10" s="890"/>
      <c r="CRR10" s="890"/>
      <c r="CRS10" s="890"/>
      <c r="CRT10" s="890"/>
      <c r="CRU10" s="890"/>
      <c r="CRV10" s="890"/>
      <c r="CRW10" s="890"/>
      <c r="CRX10" s="890"/>
      <c r="CRY10" s="890"/>
      <c r="CRZ10" s="890"/>
      <c r="CSA10" s="890"/>
      <c r="CSB10" s="890"/>
      <c r="CSC10" s="890"/>
      <c r="CSD10" s="890"/>
      <c r="CSE10" s="890"/>
      <c r="CSF10" s="890"/>
      <c r="CSG10" s="890"/>
      <c r="CSH10" s="890"/>
      <c r="CSI10" s="890"/>
      <c r="CSJ10" s="890"/>
      <c r="CSK10" s="890"/>
      <c r="CSL10" s="890"/>
      <c r="CSM10" s="890"/>
      <c r="CSN10" s="890"/>
      <c r="CSO10" s="890"/>
      <c r="CSP10" s="890"/>
      <c r="CSQ10" s="890"/>
      <c r="CSR10" s="890"/>
      <c r="CSS10" s="890"/>
      <c r="CST10" s="890"/>
      <c r="CSU10" s="890"/>
      <c r="CSV10" s="890"/>
      <c r="CSW10" s="890"/>
      <c r="CSX10" s="890"/>
      <c r="CSY10" s="890"/>
      <c r="CSZ10" s="890"/>
      <c r="CTA10" s="890"/>
      <c r="CTB10" s="890"/>
      <c r="CTC10" s="890"/>
      <c r="CTD10" s="890"/>
      <c r="CTE10" s="890"/>
      <c r="CTF10" s="890"/>
      <c r="CTG10" s="890"/>
      <c r="CTH10" s="890"/>
      <c r="CTI10" s="890"/>
      <c r="CTJ10" s="890"/>
      <c r="CTK10" s="890"/>
      <c r="CTL10" s="890"/>
      <c r="CTM10" s="890"/>
      <c r="CTN10" s="890"/>
      <c r="CTO10" s="890"/>
      <c r="CTP10" s="890"/>
      <c r="CTQ10" s="890"/>
      <c r="CTR10" s="890"/>
      <c r="CTS10" s="890"/>
      <c r="CTT10" s="890"/>
      <c r="CTU10" s="890"/>
      <c r="CTV10" s="890"/>
      <c r="CTW10" s="890"/>
      <c r="CTX10" s="890"/>
      <c r="CTY10" s="890"/>
      <c r="CTZ10" s="890"/>
      <c r="CUA10" s="890"/>
      <c r="CUB10" s="890"/>
      <c r="CUC10" s="890"/>
      <c r="CUD10" s="890"/>
      <c r="CUE10" s="890"/>
      <c r="CUF10" s="890"/>
      <c r="CUG10" s="890"/>
      <c r="CUH10" s="890"/>
      <c r="CUI10" s="890"/>
      <c r="CUJ10" s="890"/>
      <c r="CUK10" s="890"/>
      <c r="CUL10" s="890"/>
      <c r="CUM10" s="890"/>
      <c r="CUN10" s="890"/>
      <c r="CUO10" s="890"/>
      <c r="CUP10" s="890"/>
      <c r="CUQ10" s="890"/>
      <c r="CUR10" s="890"/>
      <c r="CUS10" s="890"/>
      <c r="CUT10" s="890"/>
      <c r="CUU10" s="890"/>
      <c r="CUV10" s="890"/>
      <c r="CUW10" s="890"/>
      <c r="CUX10" s="890"/>
      <c r="CUY10" s="890"/>
      <c r="CUZ10" s="890"/>
      <c r="CVA10" s="890"/>
      <c r="CVB10" s="890"/>
      <c r="CVC10" s="890"/>
      <c r="CVD10" s="890"/>
      <c r="CVE10" s="890"/>
      <c r="CVF10" s="890"/>
      <c r="CVG10" s="890"/>
      <c r="CVH10" s="890"/>
      <c r="CVI10" s="890"/>
      <c r="CVJ10" s="890"/>
      <c r="CVK10" s="890"/>
      <c r="CVL10" s="890"/>
      <c r="CVM10" s="890"/>
      <c r="CVN10" s="890"/>
      <c r="CVO10" s="890"/>
      <c r="CVP10" s="890"/>
      <c r="CVQ10" s="890"/>
      <c r="CVR10" s="890"/>
      <c r="CVS10" s="890"/>
      <c r="CVT10" s="890"/>
      <c r="CVU10" s="890"/>
      <c r="CVV10" s="890"/>
      <c r="CVW10" s="890"/>
      <c r="CVX10" s="890"/>
      <c r="CVY10" s="890"/>
      <c r="CVZ10" s="890"/>
      <c r="CWA10" s="890"/>
      <c r="CWB10" s="890"/>
      <c r="CWC10" s="890"/>
      <c r="CWD10" s="890"/>
      <c r="CWE10" s="890"/>
      <c r="CWF10" s="890"/>
      <c r="CWG10" s="890"/>
      <c r="CWH10" s="890"/>
      <c r="CWI10" s="890"/>
      <c r="CWJ10" s="890"/>
      <c r="CWK10" s="890"/>
      <c r="CWL10" s="890"/>
      <c r="CWM10" s="890"/>
      <c r="CWN10" s="890"/>
      <c r="CWO10" s="890"/>
      <c r="CWP10" s="890"/>
      <c r="CWQ10" s="890"/>
      <c r="CWR10" s="890"/>
      <c r="CWS10" s="890"/>
      <c r="CWT10" s="890"/>
      <c r="CWU10" s="890"/>
      <c r="CWV10" s="890"/>
      <c r="CWW10" s="890"/>
      <c r="CWX10" s="890"/>
      <c r="CWY10" s="890"/>
      <c r="CWZ10" s="890"/>
      <c r="CXA10" s="890"/>
      <c r="CXB10" s="890"/>
      <c r="CXC10" s="890"/>
      <c r="CXD10" s="890"/>
      <c r="CXE10" s="890"/>
      <c r="CXF10" s="890"/>
      <c r="CXG10" s="890"/>
      <c r="CXH10" s="890"/>
      <c r="CXI10" s="890"/>
      <c r="CXJ10" s="890"/>
      <c r="CXK10" s="890"/>
      <c r="CXL10" s="890"/>
      <c r="CXM10" s="890"/>
      <c r="CXN10" s="890"/>
      <c r="CXO10" s="890"/>
      <c r="CXP10" s="890"/>
      <c r="CXQ10" s="890"/>
      <c r="CXR10" s="890"/>
      <c r="CXS10" s="890"/>
      <c r="CXT10" s="890"/>
      <c r="CXU10" s="890"/>
      <c r="CXV10" s="890"/>
      <c r="CXW10" s="890"/>
      <c r="CXX10" s="890"/>
      <c r="CXY10" s="890"/>
      <c r="CXZ10" s="890"/>
      <c r="CYA10" s="890"/>
      <c r="CYB10" s="890"/>
      <c r="CYC10" s="890"/>
      <c r="CYD10" s="890"/>
      <c r="CYE10" s="890"/>
      <c r="CYF10" s="890"/>
      <c r="CYG10" s="890"/>
      <c r="CYH10" s="890"/>
      <c r="CYI10" s="890"/>
      <c r="CYJ10" s="890"/>
      <c r="CYK10" s="890"/>
      <c r="CYL10" s="890"/>
      <c r="CYM10" s="890"/>
      <c r="CYN10" s="890"/>
      <c r="CYO10" s="890"/>
      <c r="CYP10" s="890"/>
      <c r="CYQ10" s="890"/>
      <c r="CYR10" s="890"/>
      <c r="CYS10" s="890"/>
      <c r="CYT10" s="890"/>
      <c r="CYU10" s="890"/>
      <c r="CYV10" s="890"/>
      <c r="CYW10" s="890"/>
      <c r="CYX10" s="890"/>
      <c r="CYY10" s="890"/>
      <c r="CYZ10" s="890"/>
      <c r="CZA10" s="890"/>
      <c r="CZB10" s="890"/>
      <c r="CZC10" s="890"/>
      <c r="CZD10" s="890"/>
      <c r="CZE10" s="890"/>
      <c r="CZF10" s="890"/>
      <c r="CZG10" s="890"/>
      <c r="CZH10" s="890"/>
      <c r="CZI10" s="890"/>
      <c r="CZJ10" s="890"/>
      <c r="CZK10" s="890"/>
      <c r="CZL10" s="890"/>
      <c r="CZM10" s="890"/>
      <c r="CZN10" s="890"/>
      <c r="CZO10" s="890"/>
      <c r="CZP10" s="890"/>
      <c r="CZQ10" s="890"/>
      <c r="CZR10" s="890"/>
      <c r="CZS10" s="890"/>
      <c r="CZT10" s="890"/>
      <c r="CZU10" s="890"/>
      <c r="CZV10" s="890"/>
      <c r="CZW10" s="890"/>
      <c r="CZX10" s="890"/>
      <c r="CZY10" s="890"/>
      <c r="CZZ10" s="890"/>
      <c r="DAA10" s="890"/>
      <c r="DAB10" s="890"/>
      <c r="DAC10" s="890"/>
      <c r="DAD10" s="890"/>
      <c r="DAE10" s="890"/>
      <c r="DAF10" s="890"/>
      <c r="DAG10" s="890"/>
      <c r="DAH10" s="890"/>
      <c r="DAI10" s="890"/>
      <c r="DAJ10" s="890"/>
      <c r="DAK10" s="890"/>
      <c r="DAL10" s="890"/>
      <c r="DAM10" s="890"/>
      <c r="DAN10" s="890"/>
      <c r="DAO10" s="890"/>
      <c r="DAP10" s="890"/>
      <c r="DAQ10" s="890"/>
      <c r="DAR10" s="890"/>
      <c r="DAS10" s="890"/>
      <c r="DAT10" s="890"/>
      <c r="DAU10" s="890"/>
      <c r="DAV10" s="890"/>
      <c r="DAW10" s="890"/>
      <c r="DAX10" s="890"/>
      <c r="DAY10" s="890"/>
      <c r="DAZ10" s="890"/>
      <c r="DBA10" s="890"/>
      <c r="DBB10" s="890"/>
      <c r="DBC10" s="890"/>
      <c r="DBD10" s="890"/>
      <c r="DBE10" s="890"/>
      <c r="DBF10" s="890"/>
      <c r="DBG10" s="890"/>
      <c r="DBH10" s="890"/>
      <c r="DBI10" s="890"/>
      <c r="DBJ10" s="890"/>
      <c r="DBK10" s="890"/>
      <c r="DBL10" s="890"/>
      <c r="DBM10" s="890"/>
      <c r="DBN10" s="890"/>
      <c r="DBO10" s="890"/>
      <c r="DBP10" s="890"/>
      <c r="DBQ10" s="890"/>
      <c r="DBR10" s="890"/>
      <c r="DBS10" s="890"/>
      <c r="DBT10" s="890"/>
      <c r="DBU10" s="890"/>
      <c r="DBV10" s="890"/>
      <c r="DBW10" s="890"/>
      <c r="DBX10" s="890"/>
      <c r="DBY10" s="890"/>
      <c r="DBZ10" s="890"/>
      <c r="DCA10" s="890"/>
      <c r="DCB10" s="890"/>
      <c r="DCC10" s="890"/>
      <c r="DCD10" s="890"/>
      <c r="DCE10" s="890"/>
      <c r="DCF10" s="890"/>
      <c r="DCG10" s="890"/>
      <c r="DCH10" s="890"/>
      <c r="DCI10" s="890"/>
      <c r="DCJ10" s="890"/>
      <c r="DCK10" s="890"/>
      <c r="DCL10" s="890"/>
      <c r="DCM10" s="890"/>
      <c r="DCN10" s="890"/>
      <c r="DCO10" s="890"/>
      <c r="DCP10" s="890"/>
      <c r="DCQ10" s="890"/>
      <c r="DCR10" s="890"/>
      <c r="DCS10" s="890"/>
      <c r="DCT10" s="890"/>
      <c r="DCU10" s="890"/>
      <c r="DCV10" s="890"/>
      <c r="DCW10" s="890"/>
      <c r="DCX10" s="890"/>
      <c r="DCY10" s="890"/>
      <c r="DCZ10" s="890"/>
      <c r="DDA10" s="890"/>
      <c r="DDB10" s="890"/>
      <c r="DDC10" s="890"/>
      <c r="DDD10" s="890"/>
      <c r="DDE10" s="890"/>
      <c r="DDF10" s="890"/>
      <c r="DDG10" s="890"/>
      <c r="DDH10" s="890"/>
      <c r="DDI10" s="890"/>
      <c r="DDJ10" s="890"/>
      <c r="DDK10" s="890"/>
      <c r="DDL10" s="890"/>
      <c r="DDM10" s="890"/>
      <c r="DDN10" s="890"/>
      <c r="DDO10" s="890"/>
      <c r="DDP10" s="890"/>
      <c r="DDQ10" s="890"/>
      <c r="DDR10" s="890"/>
      <c r="DDS10" s="890"/>
      <c r="DDT10" s="890"/>
      <c r="DDU10" s="890"/>
      <c r="DDV10" s="890"/>
      <c r="DDW10" s="890"/>
      <c r="DDX10" s="890"/>
      <c r="DDY10" s="890"/>
      <c r="DDZ10" s="890"/>
      <c r="DEA10" s="890"/>
      <c r="DEB10" s="890"/>
      <c r="DEC10" s="890"/>
      <c r="DED10" s="890"/>
      <c r="DEE10" s="890"/>
      <c r="DEF10" s="890"/>
      <c r="DEG10" s="890"/>
      <c r="DEH10" s="890"/>
      <c r="DEI10" s="890"/>
      <c r="DEJ10" s="890"/>
      <c r="DEK10" s="890"/>
      <c r="DEL10" s="890"/>
      <c r="DEM10" s="890"/>
      <c r="DEN10" s="890"/>
      <c r="DEO10" s="890"/>
      <c r="DEP10" s="890"/>
      <c r="DEQ10" s="890"/>
      <c r="DER10" s="890"/>
      <c r="DES10" s="890"/>
      <c r="DET10" s="890"/>
      <c r="DEU10" s="890"/>
      <c r="DEV10" s="890"/>
      <c r="DEW10" s="890"/>
      <c r="DEX10" s="890"/>
      <c r="DEY10" s="890"/>
      <c r="DEZ10" s="890"/>
      <c r="DFA10" s="890"/>
      <c r="DFB10" s="890"/>
      <c r="DFC10" s="890"/>
      <c r="DFD10" s="890"/>
      <c r="DFE10" s="890"/>
      <c r="DFF10" s="890"/>
      <c r="DFG10" s="890"/>
      <c r="DFH10" s="890"/>
      <c r="DFI10" s="890"/>
      <c r="DFJ10" s="890"/>
      <c r="DFK10" s="890"/>
      <c r="DFL10" s="890"/>
      <c r="DFM10" s="890"/>
      <c r="DFN10" s="890"/>
      <c r="DFO10" s="890"/>
      <c r="DFP10" s="890"/>
      <c r="DFQ10" s="890"/>
      <c r="DFR10" s="890"/>
      <c r="DFS10" s="890"/>
      <c r="DFT10" s="890"/>
      <c r="DFU10" s="890"/>
      <c r="DFV10" s="890"/>
      <c r="DFW10" s="890"/>
      <c r="DFX10" s="890"/>
      <c r="DFY10" s="890"/>
      <c r="DFZ10" s="890"/>
      <c r="DGA10" s="890"/>
      <c r="DGB10" s="890"/>
      <c r="DGC10" s="890"/>
      <c r="DGD10" s="890"/>
      <c r="DGE10" s="890"/>
      <c r="DGF10" s="890"/>
      <c r="DGG10" s="890"/>
      <c r="DGH10" s="890"/>
      <c r="DGI10" s="890"/>
      <c r="DGJ10" s="890"/>
      <c r="DGK10" s="890"/>
      <c r="DGL10" s="890"/>
      <c r="DGM10" s="890"/>
      <c r="DGN10" s="890"/>
      <c r="DGO10" s="890"/>
      <c r="DGP10" s="890"/>
      <c r="DGQ10" s="890"/>
      <c r="DGR10" s="890"/>
      <c r="DGS10" s="890"/>
      <c r="DGT10" s="890"/>
      <c r="DGU10" s="890"/>
      <c r="DGV10" s="890"/>
      <c r="DGW10" s="890"/>
      <c r="DGX10" s="890"/>
      <c r="DGY10" s="890"/>
      <c r="DGZ10" s="890"/>
      <c r="DHA10" s="890"/>
      <c r="DHB10" s="890"/>
      <c r="DHC10" s="890"/>
      <c r="DHD10" s="890"/>
      <c r="DHE10" s="890"/>
      <c r="DHF10" s="890"/>
      <c r="DHG10" s="890"/>
      <c r="DHH10" s="890"/>
      <c r="DHI10" s="890"/>
      <c r="DHJ10" s="890"/>
      <c r="DHK10" s="890"/>
      <c r="DHL10" s="890"/>
      <c r="DHM10" s="890"/>
      <c r="DHN10" s="890"/>
      <c r="DHO10" s="890"/>
      <c r="DHP10" s="890"/>
      <c r="DHQ10" s="890"/>
      <c r="DHR10" s="890"/>
      <c r="DHS10" s="890"/>
      <c r="DHT10" s="890"/>
      <c r="DHU10" s="890"/>
      <c r="DHV10" s="890"/>
      <c r="DHW10" s="890"/>
      <c r="DHX10" s="890"/>
      <c r="DHY10" s="890"/>
      <c r="DHZ10" s="890"/>
      <c r="DIA10" s="890"/>
      <c r="DIB10" s="890"/>
      <c r="DIC10" s="890"/>
      <c r="DID10" s="890"/>
      <c r="DIE10" s="890"/>
      <c r="DIF10" s="890"/>
      <c r="DIG10" s="890"/>
      <c r="DIH10" s="890"/>
      <c r="DII10" s="890"/>
      <c r="DIJ10" s="890"/>
      <c r="DIK10" s="890"/>
      <c r="DIL10" s="890"/>
      <c r="DIM10" s="890"/>
      <c r="DIN10" s="890"/>
      <c r="DIO10" s="890"/>
      <c r="DIP10" s="890"/>
      <c r="DIQ10" s="890"/>
      <c r="DIR10" s="890"/>
      <c r="DIS10" s="890"/>
      <c r="DIT10" s="890"/>
      <c r="DIU10" s="890"/>
      <c r="DIV10" s="890"/>
      <c r="DIW10" s="890"/>
      <c r="DIX10" s="890"/>
      <c r="DIY10" s="890"/>
      <c r="DIZ10" s="890"/>
      <c r="DJA10" s="890"/>
      <c r="DJB10" s="890"/>
      <c r="DJC10" s="890"/>
      <c r="DJD10" s="890"/>
      <c r="DJE10" s="890"/>
      <c r="DJF10" s="890"/>
      <c r="DJG10" s="890"/>
      <c r="DJH10" s="890"/>
      <c r="DJI10" s="890"/>
      <c r="DJJ10" s="890"/>
      <c r="DJK10" s="890"/>
      <c r="DJL10" s="890"/>
      <c r="DJM10" s="890"/>
      <c r="DJN10" s="890"/>
      <c r="DJO10" s="890"/>
      <c r="DJP10" s="890"/>
      <c r="DJQ10" s="890"/>
      <c r="DJR10" s="890"/>
      <c r="DJS10" s="890"/>
      <c r="DJT10" s="890"/>
      <c r="DJU10" s="890"/>
      <c r="DJV10" s="890"/>
      <c r="DJW10" s="890"/>
      <c r="DJX10" s="890"/>
      <c r="DJY10" s="890"/>
      <c r="DJZ10" s="890"/>
      <c r="DKA10" s="890"/>
      <c r="DKB10" s="890"/>
      <c r="DKC10" s="890"/>
      <c r="DKD10" s="890"/>
      <c r="DKE10" s="890"/>
      <c r="DKF10" s="890"/>
      <c r="DKG10" s="890"/>
      <c r="DKH10" s="890"/>
      <c r="DKI10" s="890"/>
      <c r="DKJ10" s="890"/>
      <c r="DKK10" s="890"/>
      <c r="DKL10" s="890"/>
      <c r="DKM10" s="890"/>
      <c r="DKN10" s="890"/>
      <c r="DKO10" s="890"/>
      <c r="DKP10" s="890"/>
      <c r="DKQ10" s="890"/>
      <c r="DKR10" s="890"/>
      <c r="DKS10" s="890"/>
      <c r="DKT10" s="890"/>
      <c r="DKU10" s="890"/>
      <c r="DKV10" s="890"/>
      <c r="DKW10" s="890"/>
      <c r="DKX10" s="890"/>
      <c r="DKY10" s="890"/>
      <c r="DKZ10" s="890"/>
      <c r="DLA10" s="890"/>
      <c r="DLB10" s="890"/>
      <c r="DLC10" s="890"/>
      <c r="DLD10" s="890"/>
      <c r="DLE10" s="890"/>
      <c r="DLF10" s="890"/>
      <c r="DLG10" s="890"/>
      <c r="DLH10" s="890"/>
      <c r="DLI10" s="890"/>
      <c r="DLJ10" s="890"/>
      <c r="DLK10" s="890"/>
      <c r="DLL10" s="890"/>
      <c r="DLM10" s="890"/>
      <c r="DLN10" s="890"/>
      <c r="DLO10" s="890"/>
      <c r="DLP10" s="890"/>
      <c r="DLQ10" s="890"/>
      <c r="DLR10" s="890"/>
      <c r="DLS10" s="890"/>
      <c r="DLT10" s="890"/>
      <c r="DLU10" s="890"/>
      <c r="DLV10" s="890"/>
      <c r="DLW10" s="890"/>
      <c r="DLX10" s="890"/>
      <c r="DLY10" s="890"/>
      <c r="DLZ10" s="890"/>
      <c r="DMA10" s="890"/>
      <c r="DMB10" s="890"/>
      <c r="DMC10" s="890"/>
      <c r="DMD10" s="890"/>
      <c r="DME10" s="890"/>
      <c r="DMF10" s="890"/>
      <c r="DMG10" s="890"/>
      <c r="DMH10" s="890"/>
      <c r="DMI10" s="890"/>
      <c r="DMJ10" s="890"/>
      <c r="DMK10" s="890"/>
      <c r="DML10" s="890"/>
      <c r="DMM10" s="890"/>
      <c r="DMN10" s="890"/>
      <c r="DMO10" s="890"/>
      <c r="DMP10" s="890"/>
      <c r="DMQ10" s="890"/>
      <c r="DMR10" s="890"/>
      <c r="DMS10" s="890"/>
      <c r="DMT10" s="890"/>
      <c r="DMU10" s="890"/>
      <c r="DMV10" s="890"/>
      <c r="DMW10" s="890"/>
      <c r="DMX10" s="890"/>
      <c r="DMY10" s="890"/>
      <c r="DMZ10" s="890"/>
      <c r="DNA10" s="890"/>
      <c r="DNB10" s="890"/>
      <c r="DNC10" s="890"/>
      <c r="DND10" s="890"/>
      <c r="DNE10" s="890"/>
      <c r="DNF10" s="890"/>
      <c r="DNG10" s="890"/>
      <c r="DNH10" s="890"/>
      <c r="DNI10" s="890"/>
      <c r="DNJ10" s="890"/>
      <c r="DNK10" s="890"/>
      <c r="DNL10" s="890"/>
      <c r="DNM10" s="890"/>
      <c r="DNN10" s="890"/>
      <c r="DNO10" s="890"/>
      <c r="DNP10" s="890"/>
      <c r="DNQ10" s="890"/>
      <c r="DNR10" s="890"/>
      <c r="DNS10" s="890"/>
      <c r="DNT10" s="890"/>
      <c r="DNU10" s="890"/>
      <c r="DNV10" s="890"/>
      <c r="DNW10" s="890"/>
      <c r="DNX10" s="890"/>
      <c r="DNY10" s="890"/>
      <c r="DNZ10" s="890"/>
      <c r="DOA10" s="890"/>
      <c r="DOB10" s="890"/>
      <c r="DOC10" s="890"/>
      <c r="DOD10" s="890"/>
      <c r="DOE10" s="890"/>
      <c r="DOF10" s="890"/>
      <c r="DOG10" s="890"/>
      <c r="DOH10" s="890"/>
      <c r="DOI10" s="890"/>
      <c r="DOJ10" s="890"/>
      <c r="DOK10" s="890"/>
      <c r="DOL10" s="890"/>
      <c r="DOM10" s="890"/>
      <c r="DON10" s="890"/>
      <c r="DOO10" s="890"/>
      <c r="DOP10" s="890"/>
      <c r="DOQ10" s="890"/>
      <c r="DOR10" s="890"/>
      <c r="DOS10" s="890"/>
      <c r="DOT10" s="890"/>
      <c r="DOU10" s="890"/>
      <c r="DOV10" s="890"/>
      <c r="DOW10" s="890"/>
      <c r="DOX10" s="890"/>
      <c r="DOY10" s="890"/>
      <c r="DOZ10" s="890"/>
      <c r="DPA10" s="890"/>
      <c r="DPB10" s="890"/>
      <c r="DPC10" s="890"/>
      <c r="DPD10" s="890"/>
      <c r="DPE10" s="890"/>
      <c r="DPF10" s="890"/>
      <c r="DPG10" s="890"/>
      <c r="DPH10" s="890"/>
      <c r="DPI10" s="890"/>
      <c r="DPJ10" s="890"/>
      <c r="DPK10" s="890"/>
      <c r="DPL10" s="890"/>
      <c r="DPM10" s="890"/>
      <c r="DPN10" s="890"/>
      <c r="DPO10" s="890"/>
      <c r="DPP10" s="890"/>
      <c r="DPQ10" s="890"/>
      <c r="DPR10" s="890"/>
      <c r="DPS10" s="890"/>
      <c r="DPT10" s="890"/>
      <c r="DPU10" s="890"/>
      <c r="DPV10" s="890"/>
      <c r="DPW10" s="890"/>
      <c r="DPX10" s="890"/>
      <c r="DPY10" s="890"/>
      <c r="DPZ10" s="890"/>
      <c r="DQA10" s="890"/>
      <c r="DQB10" s="890"/>
      <c r="DQC10" s="890"/>
      <c r="DQD10" s="890"/>
      <c r="DQE10" s="890"/>
      <c r="DQF10" s="890"/>
      <c r="DQG10" s="890"/>
      <c r="DQH10" s="890"/>
      <c r="DQI10" s="890"/>
      <c r="DQJ10" s="890"/>
      <c r="DQK10" s="890"/>
      <c r="DQL10" s="890"/>
      <c r="DQM10" s="890"/>
      <c r="DQN10" s="890"/>
      <c r="DQO10" s="890"/>
      <c r="DQP10" s="890"/>
      <c r="DQQ10" s="890"/>
      <c r="DQR10" s="890"/>
      <c r="DQS10" s="890"/>
      <c r="DQT10" s="890"/>
      <c r="DQU10" s="890"/>
      <c r="DQV10" s="890"/>
      <c r="DQW10" s="890"/>
      <c r="DQX10" s="890"/>
      <c r="DQY10" s="890"/>
      <c r="DQZ10" s="890"/>
      <c r="DRA10" s="890"/>
      <c r="DRB10" s="890"/>
      <c r="DRC10" s="890"/>
      <c r="DRD10" s="890"/>
      <c r="DRE10" s="890"/>
      <c r="DRF10" s="890"/>
      <c r="DRG10" s="890"/>
      <c r="DRH10" s="890"/>
      <c r="DRI10" s="890"/>
      <c r="DRJ10" s="890"/>
      <c r="DRK10" s="890"/>
      <c r="DRL10" s="890"/>
      <c r="DRM10" s="890"/>
      <c r="DRN10" s="890"/>
      <c r="DRO10" s="890"/>
      <c r="DRP10" s="890"/>
      <c r="DRQ10" s="890"/>
      <c r="DRR10" s="890"/>
      <c r="DRS10" s="890"/>
      <c r="DRT10" s="890"/>
      <c r="DRU10" s="890"/>
      <c r="DRV10" s="890"/>
      <c r="DRW10" s="890"/>
      <c r="DRX10" s="890"/>
      <c r="DRY10" s="890"/>
      <c r="DRZ10" s="890"/>
      <c r="DSA10" s="890"/>
      <c r="DSB10" s="890"/>
      <c r="DSC10" s="890"/>
      <c r="DSD10" s="890"/>
      <c r="DSE10" s="890"/>
      <c r="DSF10" s="890"/>
      <c r="DSG10" s="890"/>
      <c r="DSH10" s="890"/>
      <c r="DSI10" s="890"/>
      <c r="DSJ10" s="890"/>
      <c r="DSK10" s="890"/>
      <c r="DSL10" s="890"/>
      <c r="DSM10" s="890"/>
      <c r="DSN10" s="890"/>
      <c r="DSO10" s="890"/>
      <c r="DSP10" s="890"/>
      <c r="DSQ10" s="890"/>
      <c r="DSR10" s="890"/>
      <c r="DSS10" s="890"/>
      <c r="DST10" s="890"/>
      <c r="DSU10" s="890"/>
      <c r="DSV10" s="890"/>
      <c r="DSW10" s="890"/>
      <c r="DSX10" s="890"/>
      <c r="DSY10" s="890"/>
      <c r="DSZ10" s="890"/>
      <c r="DTA10" s="890"/>
      <c r="DTB10" s="890"/>
      <c r="DTC10" s="890"/>
      <c r="DTD10" s="890"/>
      <c r="DTE10" s="890"/>
      <c r="DTF10" s="890"/>
      <c r="DTG10" s="890"/>
      <c r="DTH10" s="890"/>
      <c r="DTI10" s="890"/>
      <c r="DTJ10" s="890"/>
      <c r="DTK10" s="890"/>
      <c r="DTL10" s="890"/>
      <c r="DTM10" s="890"/>
      <c r="DTN10" s="890"/>
      <c r="DTO10" s="890"/>
      <c r="DTP10" s="890"/>
      <c r="DTQ10" s="890"/>
      <c r="DTR10" s="890"/>
      <c r="DTS10" s="890"/>
      <c r="DTT10" s="890"/>
      <c r="DTU10" s="890"/>
      <c r="DTV10" s="890"/>
      <c r="DTW10" s="890"/>
      <c r="DTX10" s="890"/>
      <c r="DTY10" s="890"/>
      <c r="DTZ10" s="890"/>
      <c r="DUA10" s="890"/>
      <c r="DUB10" s="890"/>
      <c r="DUC10" s="890"/>
      <c r="DUD10" s="890"/>
      <c r="DUE10" s="890"/>
      <c r="DUF10" s="890"/>
      <c r="DUG10" s="890"/>
      <c r="DUH10" s="890"/>
      <c r="DUI10" s="890"/>
      <c r="DUJ10" s="890"/>
      <c r="DUK10" s="890"/>
      <c r="DUL10" s="890"/>
      <c r="DUM10" s="890"/>
      <c r="DUN10" s="890"/>
      <c r="DUO10" s="890"/>
      <c r="DUP10" s="890"/>
      <c r="DUQ10" s="890"/>
      <c r="DUR10" s="890"/>
      <c r="DUS10" s="890"/>
      <c r="DUT10" s="890"/>
      <c r="DUU10" s="890"/>
      <c r="DUV10" s="890"/>
      <c r="DUW10" s="890"/>
      <c r="DUX10" s="890"/>
      <c r="DUY10" s="890"/>
      <c r="DUZ10" s="890"/>
      <c r="DVA10" s="890"/>
      <c r="DVB10" s="890"/>
      <c r="DVC10" s="890"/>
      <c r="DVD10" s="890"/>
      <c r="DVE10" s="890"/>
      <c r="DVF10" s="890"/>
      <c r="DVG10" s="890"/>
      <c r="DVH10" s="890"/>
      <c r="DVI10" s="890"/>
      <c r="DVJ10" s="890"/>
      <c r="DVK10" s="890"/>
      <c r="DVL10" s="890"/>
      <c r="DVM10" s="890"/>
      <c r="DVN10" s="890"/>
      <c r="DVO10" s="890"/>
      <c r="DVP10" s="890"/>
      <c r="DVQ10" s="890"/>
      <c r="DVR10" s="890"/>
      <c r="DVS10" s="890"/>
      <c r="DVT10" s="890"/>
      <c r="DVU10" s="890"/>
      <c r="DVV10" s="890"/>
      <c r="DVW10" s="890"/>
      <c r="DVX10" s="890"/>
      <c r="DVY10" s="890"/>
      <c r="DVZ10" s="890"/>
      <c r="DWA10" s="890"/>
      <c r="DWB10" s="890"/>
      <c r="DWC10" s="890"/>
      <c r="DWD10" s="890"/>
      <c r="DWE10" s="890"/>
      <c r="DWF10" s="890"/>
      <c r="DWG10" s="890"/>
      <c r="DWH10" s="890"/>
      <c r="DWI10" s="890"/>
      <c r="DWJ10" s="890"/>
      <c r="DWK10" s="890"/>
      <c r="DWL10" s="890"/>
      <c r="DWM10" s="890"/>
      <c r="DWN10" s="890"/>
      <c r="DWO10" s="890"/>
      <c r="DWP10" s="890"/>
      <c r="DWQ10" s="890"/>
      <c r="DWR10" s="890"/>
      <c r="DWS10" s="890"/>
      <c r="DWT10" s="890"/>
      <c r="DWU10" s="890"/>
      <c r="DWV10" s="890"/>
      <c r="DWW10" s="890"/>
      <c r="DWX10" s="890"/>
      <c r="DWY10" s="890"/>
      <c r="DWZ10" s="890"/>
      <c r="DXA10" s="890"/>
      <c r="DXB10" s="890"/>
      <c r="DXC10" s="890"/>
      <c r="DXD10" s="890"/>
      <c r="DXE10" s="890"/>
      <c r="DXF10" s="890"/>
      <c r="DXG10" s="890"/>
      <c r="DXH10" s="890"/>
      <c r="DXI10" s="890"/>
      <c r="DXJ10" s="890"/>
      <c r="DXK10" s="890"/>
      <c r="DXL10" s="890"/>
      <c r="DXM10" s="890"/>
      <c r="DXN10" s="890"/>
      <c r="DXO10" s="890"/>
      <c r="DXP10" s="890"/>
      <c r="DXQ10" s="890"/>
      <c r="DXR10" s="890"/>
      <c r="DXS10" s="890"/>
      <c r="DXT10" s="890"/>
      <c r="DXU10" s="890"/>
      <c r="DXV10" s="890"/>
      <c r="DXW10" s="890"/>
      <c r="DXX10" s="890"/>
      <c r="DXY10" s="890"/>
      <c r="DXZ10" s="890"/>
      <c r="DYA10" s="890"/>
      <c r="DYB10" s="890"/>
      <c r="DYC10" s="890"/>
      <c r="DYD10" s="890"/>
      <c r="DYE10" s="890"/>
      <c r="DYF10" s="890"/>
      <c r="DYG10" s="890"/>
      <c r="DYH10" s="890"/>
      <c r="DYI10" s="890"/>
      <c r="DYJ10" s="890"/>
      <c r="DYK10" s="890"/>
      <c r="DYL10" s="890"/>
      <c r="DYM10" s="890"/>
      <c r="DYN10" s="890"/>
      <c r="DYO10" s="890"/>
      <c r="DYP10" s="890"/>
      <c r="DYQ10" s="890"/>
      <c r="DYR10" s="890"/>
      <c r="DYS10" s="890"/>
      <c r="DYT10" s="890"/>
      <c r="DYU10" s="890"/>
      <c r="DYV10" s="890"/>
      <c r="DYW10" s="890"/>
      <c r="DYX10" s="890"/>
      <c r="DYY10" s="890"/>
      <c r="DYZ10" s="890"/>
      <c r="DZA10" s="890"/>
      <c r="DZB10" s="890"/>
      <c r="DZC10" s="890"/>
      <c r="DZD10" s="890"/>
      <c r="DZE10" s="890"/>
      <c r="DZF10" s="890"/>
      <c r="DZG10" s="890"/>
      <c r="DZH10" s="890"/>
      <c r="DZI10" s="890"/>
      <c r="DZJ10" s="890"/>
      <c r="DZK10" s="890"/>
      <c r="DZL10" s="890"/>
      <c r="DZM10" s="890"/>
      <c r="DZN10" s="890"/>
      <c r="DZO10" s="890"/>
      <c r="DZP10" s="890"/>
      <c r="DZQ10" s="890"/>
      <c r="DZR10" s="890"/>
      <c r="DZS10" s="890"/>
      <c r="DZT10" s="890"/>
      <c r="DZU10" s="890"/>
      <c r="DZV10" s="890"/>
      <c r="DZW10" s="890"/>
      <c r="DZX10" s="890"/>
      <c r="DZY10" s="890"/>
      <c r="DZZ10" s="890"/>
      <c r="EAA10" s="890"/>
      <c r="EAB10" s="890"/>
      <c r="EAC10" s="890"/>
      <c r="EAD10" s="890"/>
      <c r="EAE10" s="890"/>
      <c r="EAF10" s="890"/>
      <c r="EAG10" s="890"/>
      <c r="EAH10" s="890"/>
      <c r="EAI10" s="890"/>
      <c r="EAJ10" s="890"/>
      <c r="EAK10" s="890"/>
      <c r="EAL10" s="890"/>
      <c r="EAM10" s="890"/>
      <c r="EAN10" s="890"/>
      <c r="EAO10" s="890"/>
      <c r="EAP10" s="890"/>
      <c r="EAQ10" s="890"/>
      <c r="EAR10" s="890"/>
      <c r="EAS10" s="890"/>
      <c r="EAT10" s="890"/>
      <c r="EAU10" s="890"/>
      <c r="EAV10" s="890"/>
      <c r="EAW10" s="890"/>
      <c r="EAX10" s="890"/>
      <c r="EAY10" s="890"/>
      <c r="EAZ10" s="890"/>
      <c r="EBA10" s="890"/>
      <c r="EBB10" s="890"/>
      <c r="EBC10" s="890"/>
      <c r="EBD10" s="890"/>
      <c r="EBE10" s="890"/>
      <c r="EBF10" s="890"/>
      <c r="EBG10" s="890"/>
      <c r="EBH10" s="890"/>
      <c r="EBI10" s="890"/>
      <c r="EBJ10" s="890"/>
      <c r="EBK10" s="890"/>
      <c r="EBL10" s="890"/>
      <c r="EBM10" s="890"/>
      <c r="EBN10" s="890"/>
      <c r="EBO10" s="890"/>
      <c r="EBP10" s="890"/>
      <c r="EBQ10" s="890"/>
      <c r="EBR10" s="890"/>
      <c r="EBS10" s="890"/>
      <c r="EBT10" s="890"/>
      <c r="EBU10" s="890"/>
      <c r="EBV10" s="890"/>
      <c r="EBW10" s="890"/>
      <c r="EBX10" s="890"/>
      <c r="EBY10" s="890"/>
      <c r="EBZ10" s="890"/>
      <c r="ECA10" s="890"/>
      <c r="ECB10" s="890"/>
      <c r="ECC10" s="890"/>
      <c r="ECD10" s="890"/>
      <c r="ECE10" s="890"/>
      <c r="ECF10" s="890"/>
      <c r="ECG10" s="890"/>
      <c r="ECH10" s="890"/>
      <c r="ECI10" s="890"/>
      <c r="ECJ10" s="890"/>
      <c r="ECK10" s="890"/>
      <c r="ECL10" s="890"/>
      <c r="ECM10" s="890"/>
      <c r="ECN10" s="890"/>
      <c r="ECO10" s="890"/>
      <c r="ECP10" s="890"/>
      <c r="ECQ10" s="890"/>
      <c r="ECR10" s="890"/>
      <c r="ECS10" s="890"/>
      <c r="ECT10" s="890"/>
      <c r="ECU10" s="890"/>
      <c r="ECV10" s="890"/>
      <c r="ECW10" s="890"/>
      <c r="ECX10" s="890"/>
      <c r="ECY10" s="890"/>
      <c r="ECZ10" s="890"/>
      <c r="EDA10" s="890"/>
      <c r="EDB10" s="890"/>
      <c r="EDC10" s="890"/>
      <c r="EDD10" s="890"/>
      <c r="EDE10" s="890"/>
      <c r="EDF10" s="890"/>
      <c r="EDG10" s="890"/>
      <c r="EDH10" s="890"/>
      <c r="EDI10" s="890"/>
      <c r="EDJ10" s="890"/>
      <c r="EDK10" s="890"/>
      <c r="EDL10" s="890"/>
      <c r="EDM10" s="890"/>
      <c r="EDN10" s="890"/>
      <c r="EDO10" s="890"/>
      <c r="EDP10" s="890"/>
      <c r="EDQ10" s="890"/>
      <c r="EDR10" s="890"/>
      <c r="EDS10" s="890"/>
      <c r="EDT10" s="890"/>
      <c r="EDU10" s="890"/>
      <c r="EDV10" s="890"/>
      <c r="EDW10" s="890"/>
      <c r="EDX10" s="890"/>
      <c r="EDY10" s="890"/>
      <c r="EDZ10" s="890"/>
      <c r="EEA10" s="890"/>
      <c r="EEB10" s="890"/>
      <c r="EEC10" s="890"/>
      <c r="EED10" s="890"/>
      <c r="EEE10" s="890"/>
      <c r="EEF10" s="890"/>
      <c r="EEG10" s="890"/>
      <c r="EEH10" s="890"/>
      <c r="EEI10" s="890"/>
      <c r="EEJ10" s="890"/>
      <c r="EEK10" s="890"/>
      <c r="EEL10" s="890"/>
      <c r="EEM10" s="890"/>
      <c r="EEN10" s="890"/>
      <c r="EEO10" s="890"/>
      <c r="EEP10" s="890"/>
      <c r="EEQ10" s="890"/>
      <c r="EER10" s="890"/>
      <c r="EES10" s="890"/>
      <c r="EET10" s="890"/>
      <c r="EEU10" s="890"/>
      <c r="EEV10" s="890"/>
      <c r="EEW10" s="890"/>
      <c r="EEX10" s="890"/>
      <c r="EEY10" s="890"/>
      <c r="EEZ10" s="890"/>
      <c r="EFA10" s="890"/>
      <c r="EFB10" s="890"/>
      <c r="EFC10" s="890"/>
      <c r="EFD10" s="890"/>
      <c r="EFE10" s="890"/>
      <c r="EFF10" s="890"/>
      <c r="EFG10" s="890"/>
      <c r="EFH10" s="890"/>
      <c r="EFI10" s="890"/>
      <c r="EFJ10" s="890"/>
      <c r="EFK10" s="890"/>
      <c r="EFL10" s="890"/>
      <c r="EFM10" s="890"/>
      <c r="EFN10" s="890"/>
      <c r="EFO10" s="890"/>
      <c r="EFP10" s="890"/>
      <c r="EFQ10" s="890"/>
      <c r="EFR10" s="890"/>
      <c r="EFS10" s="890"/>
      <c r="EFT10" s="890"/>
      <c r="EFU10" s="890"/>
      <c r="EFV10" s="890"/>
      <c r="EFW10" s="890"/>
      <c r="EFX10" s="890"/>
      <c r="EFY10" s="890"/>
      <c r="EFZ10" s="890"/>
      <c r="EGA10" s="890"/>
      <c r="EGB10" s="890"/>
      <c r="EGC10" s="890"/>
      <c r="EGD10" s="890"/>
      <c r="EGE10" s="890"/>
      <c r="EGF10" s="890"/>
      <c r="EGG10" s="890"/>
      <c r="EGH10" s="890"/>
      <c r="EGI10" s="890"/>
      <c r="EGJ10" s="890"/>
      <c r="EGK10" s="890"/>
      <c r="EGL10" s="890"/>
      <c r="EGM10" s="890"/>
      <c r="EGN10" s="890"/>
      <c r="EGO10" s="890"/>
      <c r="EGP10" s="890"/>
      <c r="EGQ10" s="890"/>
      <c r="EGR10" s="890"/>
      <c r="EGS10" s="890"/>
      <c r="EGT10" s="890"/>
      <c r="EGU10" s="890"/>
      <c r="EGV10" s="890"/>
      <c r="EGW10" s="890"/>
      <c r="EGX10" s="890"/>
      <c r="EGY10" s="890"/>
      <c r="EGZ10" s="890"/>
      <c r="EHA10" s="890"/>
      <c r="EHB10" s="890"/>
      <c r="EHC10" s="890"/>
      <c r="EHD10" s="890"/>
      <c r="EHE10" s="890"/>
      <c r="EHF10" s="890"/>
      <c r="EHG10" s="890"/>
      <c r="EHH10" s="890"/>
      <c r="EHI10" s="890"/>
      <c r="EHJ10" s="890"/>
      <c r="EHK10" s="890"/>
      <c r="EHL10" s="890"/>
      <c r="EHM10" s="890"/>
      <c r="EHN10" s="890"/>
      <c r="EHO10" s="890"/>
      <c r="EHP10" s="890"/>
      <c r="EHQ10" s="890"/>
      <c r="EHR10" s="890"/>
      <c r="EHS10" s="890"/>
      <c r="EHT10" s="890"/>
      <c r="EHU10" s="890"/>
      <c r="EHV10" s="890"/>
      <c r="EHW10" s="890"/>
      <c r="EHX10" s="890"/>
      <c r="EHY10" s="890"/>
      <c r="EHZ10" s="890"/>
      <c r="EIA10" s="890"/>
      <c r="EIB10" s="890"/>
      <c r="EIC10" s="890"/>
      <c r="EID10" s="890"/>
      <c r="EIE10" s="890"/>
      <c r="EIF10" s="890"/>
      <c r="EIG10" s="890"/>
      <c r="EIH10" s="890"/>
      <c r="EII10" s="890"/>
      <c r="EIJ10" s="890"/>
      <c r="EIK10" s="890"/>
      <c r="EIL10" s="890"/>
      <c r="EIM10" s="890"/>
      <c r="EIN10" s="890"/>
      <c r="EIO10" s="890"/>
      <c r="EIP10" s="890"/>
      <c r="EIQ10" s="890"/>
      <c r="EIR10" s="890"/>
      <c r="EIS10" s="890"/>
      <c r="EIT10" s="890"/>
      <c r="EIU10" s="890"/>
      <c r="EIV10" s="890"/>
      <c r="EIW10" s="890"/>
      <c r="EIX10" s="890"/>
      <c r="EIY10" s="890"/>
      <c r="EIZ10" s="890"/>
      <c r="EJA10" s="890"/>
      <c r="EJB10" s="890"/>
      <c r="EJC10" s="890"/>
      <c r="EJD10" s="890"/>
      <c r="EJE10" s="890"/>
      <c r="EJF10" s="890"/>
      <c r="EJG10" s="890"/>
      <c r="EJH10" s="890"/>
      <c r="EJI10" s="890"/>
      <c r="EJJ10" s="890"/>
      <c r="EJK10" s="890"/>
      <c r="EJL10" s="890"/>
      <c r="EJM10" s="890"/>
      <c r="EJN10" s="890"/>
      <c r="EJO10" s="890"/>
      <c r="EJP10" s="890"/>
      <c r="EJQ10" s="890"/>
      <c r="EJR10" s="890"/>
      <c r="EJS10" s="890"/>
      <c r="EJT10" s="890"/>
      <c r="EJU10" s="890"/>
      <c r="EJV10" s="890"/>
      <c r="EJW10" s="890"/>
      <c r="EJX10" s="890"/>
      <c r="EJY10" s="890"/>
      <c r="EJZ10" s="890"/>
      <c r="EKA10" s="890"/>
      <c r="EKB10" s="890"/>
      <c r="EKC10" s="890"/>
      <c r="EKD10" s="890"/>
      <c r="EKE10" s="890"/>
      <c r="EKF10" s="890"/>
      <c r="EKG10" s="890"/>
      <c r="EKH10" s="890"/>
      <c r="EKI10" s="890"/>
      <c r="EKJ10" s="890"/>
      <c r="EKK10" s="890"/>
      <c r="EKL10" s="890"/>
      <c r="EKM10" s="890"/>
      <c r="EKN10" s="890"/>
      <c r="EKO10" s="890"/>
      <c r="EKP10" s="890"/>
      <c r="EKQ10" s="890"/>
      <c r="EKR10" s="890"/>
      <c r="EKS10" s="890"/>
      <c r="EKT10" s="890"/>
      <c r="EKU10" s="890"/>
      <c r="EKV10" s="890"/>
      <c r="EKW10" s="890"/>
      <c r="EKX10" s="890"/>
      <c r="EKY10" s="890"/>
      <c r="EKZ10" s="890"/>
      <c r="ELA10" s="890"/>
      <c r="ELB10" s="890"/>
      <c r="ELC10" s="890"/>
      <c r="ELD10" s="890"/>
      <c r="ELE10" s="890"/>
      <c r="ELF10" s="890"/>
      <c r="ELG10" s="890"/>
      <c r="ELH10" s="890"/>
      <c r="ELI10" s="890"/>
      <c r="ELJ10" s="890"/>
      <c r="ELK10" s="890"/>
      <c r="ELL10" s="890"/>
      <c r="ELM10" s="890"/>
      <c r="ELN10" s="890"/>
      <c r="ELO10" s="890"/>
      <c r="ELP10" s="890"/>
      <c r="ELQ10" s="890"/>
      <c r="ELR10" s="890"/>
      <c r="ELS10" s="890"/>
      <c r="ELT10" s="890"/>
      <c r="ELU10" s="890"/>
      <c r="ELV10" s="890"/>
      <c r="ELW10" s="890"/>
      <c r="ELX10" s="890"/>
      <c r="ELY10" s="890"/>
      <c r="ELZ10" s="890"/>
      <c r="EMA10" s="890"/>
      <c r="EMB10" s="890"/>
      <c r="EMC10" s="890"/>
      <c r="EMD10" s="890"/>
      <c r="EME10" s="890"/>
      <c r="EMF10" s="890"/>
      <c r="EMG10" s="890"/>
      <c r="EMH10" s="890"/>
      <c r="EMI10" s="890"/>
      <c r="EMJ10" s="890"/>
      <c r="EMK10" s="890"/>
      <c r="EML10" s="890"/>
      <c r="EMM10" s="890"/>
      <c r="EMN10" s="890"/>
      <c r="EMO10" s="890"/>
      <c r="EMP10" s="890"/>
      <c r="EMQ10" s="890"/>
      <c r="EMR10" s="890"/>
      <c r="EMS10" s="890"/>
      <c r="EMT10" s="890"/>
      <c r="EMU10" s="890"/>
      <c r="EMV10" s="890"/>
      <c r="EMW10" s="890"/>
      <c r="EMX10" s="890"/>
      <c r="EMY10" s="890"/>
      <c r="EMZ10" s="890"/>
      <c r="ENA10" s="890"/>
      <c r="ENB10" s="890"/>
      <c r="ENC10" s="890"/>
      <c r="END10" s="890"/>
      <c r="ENE10" s="890"/>
      <c r="ENF10" s="890"/>
      <c r="ENG10" s="890"/>
      <c r="ENH10" s="890"/>
      <c r="ENI10" s="890"/>
      <c r="ENJ10" s="890"/>
      <c r="ENK10" s="890"/>
      <c r="ENL10" s="890"/>
      <c r="ENM10" s="890"/>
      <c r="ENN10" s="890"/>
      <c r="ENO10" s="890"/>
      <c r="ENP10" s="890"/>
      <c r="ENQ10" s="890"/>
      <c r="ENR10" s="890"/>
      <c r="ENS10" s="890"/>
      <c r="ENT10" s="890"/>
      <c r="ENU10" s="890"/>
      <c r="ENV10" s="890"/>
      <c r="ENW10" s="890"/>
      <c r="ENX10" s="890"/>
      <c r="ENY10" s="890"/>
      <c r="ENZ10" s="890"/>
      <c r="EOA10" s="890"/>
      <c r="EOB10" s="890"/>
      <c r="EOC10" s="890"/>
      <c r="EOD10" s="890"/>
      <c r="EOE10" s="890"/>
      <c r="EOF10" s="890"/>
      <c r="EOG10" s="890"/>
      <c r="EOH10" s="890"/>
      <c r="EOI10" s="890"/>
      <c r="EOJ10" s="890"/>
      <c r="EOK10" s="890"/>
      <c r="EOL10" s="890"/>
      <c r="EOM10" s="890"/>
      <c r="EON10" s="890"/>
      <c r="EOO10" s="890"/>
      <c r="EOP10" s="890"/>
      <c r="EOQ10" s="890"/>
      <c r="EOR10" s="890"/>
      <c r="EOS10" s="890"/>
      <c r="EOT10" s="890"/>
      <c r="EOU10" s="890"/>
      <c r="EOV10" s="890"/>
      <c r="EOW10" s="890"/>
      <c r="EOX10" s="890"/>
      <c r="EOY10" s="890"/>
      <c r="EOZ10" s="890"/>
      <c r="EPA10" s="890"/>
      <c r="EPB10" s="890"/>
      <c r="EPC10" s="890"/>
      <c r="EPD10" s="890"/>
      <c r="EPE10" s="890"/>
      <c r="EPF10" s="890"/>
      <c r="EPG10" s="890"/>
      <c r="EPH10" s="890"/>
      <c r="EPI10" s="890"/>
      <c r="EPJ10" s="890"/>
      <c r="EPK10" s="890"/>
      <c r="EPL10" s="890"/>
      <c r="EPM10" s="890"/>
      <c r="EPN10" s="890"/>
      <c r="EPO10" s="890"/>
      <c r="EPP10" s="890"/>
      <c r="EPQ10" s="890"/>
      <c r="EPR10" s="890"/>
      <c r="EPS10" s="890"/>
      <c r="EPT10" s="890"/>
      <c r="EPU10" s="890"/>
      <c r="EPV10" s="890"/>
      <c r="EPW10" s="890"/>
      <c r="EPX10" s="890"/>
      <c r="EPY10" s="890"/>
      <c r="EPZ10" s="890"/>
      <c r="EQA10" s="890"/>
      <c r="EQB10" s="890"/>
      <c r="EQC10" s="890"/>
      <c r="EQD10" s="890"/>
      <c r="EQE10" s="890"/>
      <c r="EQF10" s="890"/>
      <c r="EQG10" s="890"/>
      <c r="EQH10" s="890"/>
      <c r="EQI10" s="890"/>
      <c r="EQJ10" s="890"/>
      <c r="EQK10" s="890"/>
      <c r="EQL10" s="890"/>
      <c r="EQM10" s="890"/>
      <c r="EQN10" s="890"/>
      <c r="EQO10" s="890"/>
      <c r="EQP10" s="890"/>
      <c r="EQQ10" s="890"/>
      <c r="EQR10" s="890"/>
      <c r="EQS10" s="890"/>
      <c r="EQT10" s="890"/>
      <c r="EQU10" s="890"/>
      <c r="EQV10" s="890"/>
      <c r="EQW10" s="890"/>
      <c r="EQX10" s="890"/>
      <c r="EQY10" s="890"/>
      <c r="EQZ10" s="890"/>
      <c r="ERA10" s="890"/>
      <c r="ERB10" s="890"/>
      <c r="ERC10" s="890"/>
      <c r="ERD10" s="890"/>
      <c r="ERE10" s="890"/>
      <c r="ERF10" s="890"/>
      <c r="ERG10" s="890"/>
      <c r="ERH10" s="890"/>
      <c r="ERI10" s="890"/>
      <c r="ERJ10" s="890"/>
      <c r="ERK10" s="890"/>
      <c r="ERL10" s="890"/>
      <c r="ERM10" s="890"/>
      <c r="ERN10" s="890"/>
      <c r="ERO10" s="890"/>
      <c r="ERP10" s="890"/>
      <c r="ERQ10" s="890"/>
      <c r="ERR10" s="890"/>
      <c r="ERS10" s="890"/>
      <c r="ERT10" s="890"/>
      <c r="ERU10" s="890"/>
      <c r="ERV10" s="890"/>
      <c r="ERW10" s="890"/>
      <c r="ERX10" s="890"/>
      <c r="ERY10" s="890"/>
      <c r="ERZ10" s="890"/>
      <c r="ESA10" s="890"/>
      <c r="ESB10" s="890"/>
      <c r="ESC10" s="890"/>
      <c r="ESD10" s="890"/>
      <c r="ESE10" s="890"/>
      <c r="ESF10" s="890"/>
      <c r="ESG10" s="890"/>
      <c r="ESH10" s="890"/>
      <c r="ESI10" s="890"/>
      <c r="ESJ10" s="890"/>
      <c r="ESK10" s="890"/>
      <c r="ESL10" s="890"/>
      <c r="ESM10" s="890"/>
      <c r="ESN10" s="890"/>
      <c r="ESO10" s="890"/>
      <c r="ESP10" s="890"/>
      <c r="ESQ10" s="890"/>
      <c r="ESR10" s="890"/>
      <c r="ESS10" s="890"/>
      <c r="EST10" s="890"/>
      <c r="ESU10" s="890"/>
      <c r="ESV10" s="890"/>
      <c r="ESW10" s="890"/>
      <c r="ESX10" s="890"/>
      <c r="ESY10" s="890"/>
      <c r="ESZ10" s="890"/>
      <c r="ETA10" s="890"/>
      <c r="ETB10" s="890"/>
      <c r="ETC10" s="890"/>
      <c r="ETD10" s="890"/>
      <c r="ETE10" s="890"/>
      <c r="ETF10" s="890"/>
      <c r="ETG10" s="890"/>
      <c r="ETH10" s="890"/>
      <c r="ETI10" s="890"/>
      <c r="ETJ10" s="890"/>
      <c r="ETK10" s="890"/>
      <c r="ETL10" s="890"/>
      <c r="ETM10" s="890"/>
      <c r="ETN10" s="890"/>
      <c r="ETO10" s="890"/>
      <c r="ETP10" s="890"/>
      <c r="ETQ10" s="890"/>
      <c r="ETR10" s="890"/>
      <c r="ETS10" s="890"/>
      <c r="ETT10" s="890"/>
      <c r="ETU10" s="890"/>
      <c r="ETV10" s="890"/>
      <c r="ETW10" s="890"/>
      <c r="ETX10" s="890"/>
      <c r="ETY10" s="890"/>
      <c r="ETZ10" s="890"/>
      <c r="EUA10" s="890"/>
      <c r="EUB10" s="890"/>
      <c r="EUC10" s="890"/>
      <c r="EUD10" s="890"/>
      <c r="EUE10" s="890"/>
      <c r="EUF10" s="890"/>
      <c r="EUG10" s="890"/>
      <c r="EUH10" s="890"/>
      <c r="EUI10" s="890"/>
      <c r="EUJ10" s="890"/>
      <c r="EUK10" s="890"/>
      <c r="EUL10" s="890"/>
      <c r="EUM10" s="890"/>
      <c r="EUN10" s="890"/>
      <c r="EUO10" s="890"/>
      <c r="EUP10" s="890"/>
      <c r="EUQ10" s="890"/>
      <c r="EUR10" s="890"/>
      <c r="EUS10" s="890"/>
      <c r="EUT10" s="890"/>
      <c r="EUU10" s="890"/>
      <c r="EUV10" s="890"/>
      <c r="EUW10" s="890"/>
      <c r="EUX10" s="890"/>
      <c r="EUY10" s="890"/>
      <c r="EUZ10" s="890"/>
      <c r="EVA10" s="890"/>
      <c r="EVB10" s="890"/>
      <c r="EVC10" s="890"/>
      <c r="EVD10" s="890"/>
      <c r="EVE10" s="890"/>
      <c r="EVF10" s="890"/>
      <c r="EVG10" s="890"/>
      <c r="EVH10" s="890"/>
      <c r="EVI10" s="890"/>
      <c r="EVJ10" s="890"/>
      <c r="EVK10" s="890"/>
      <c r="EVL10" s="890"/>
      <c r="EVM10" s="890"/>
      <c r="EVN10" s="890"/>
      <c r="EVO10" s="890"/>
      <c r="EVP10" s="890"/>
      <c r="EVQ10" s="890"/>
      <c r="EVR10" s="890"/>
      <c r="EVS10" s="890"/>
      <c r="EVT10" s="890"/>
      <c r="EVU10" s="890"/>
      <c r="EVV10" s="890"/>
      <c r="EVW10" s="890"/>
      <c r="EVX10" s="890"/>
      <c r="EVY10" s="890"/>
      <c r="EVZ10" s="890"/>
      <c r="EWA10" s="890"/>
      <c r="EWB10" s="890"/>
      <c r="EWC10" s="890"/>
      <c r="EWD10" s="890"/>
      <c r="EWE10" s="890"/>
      <c r="EWF10" s="890"/>
      <c r="EWG10" s="890"/>
      <c r="EWH10" s="890"/>
      <c r="EWI10" s="890"/>
      <c r="EWJ10" s="890"/>
      <c r="EWK10" s="890"/>
      <c r="EWL10" s="890"/>
      <c r="EWM10" s="890"/>
      <c r="EWN10" s="890"/>
      <c r="EWO10" s="890"/>
      <c r="EWP10" s="890"/>
      <c r="EWQ10" s="890"/>
      <c r="EWR10" s="890"/>
      <c r="EWS10" s="890"/>
      <c r="EWT10" s="890"/>
      <c r="EWU10" s="890"/>
      <c r="EWV10" s="890"/>
      <c r="EWW10" s="890"/>
      <c r="EWX10" s="890"/>
      <c r="EWY10" s="890"/>
      <c r="EWZ10" s="890"/>
      <c r="EXA10" s="890"/>
      <c r="EXB10" s="890"/>
      <c r="EXC10" s="890"/>
      <c r="EXD10" s="890"/>
      <c r="EXE10" s="890"/>
      <c r="EXF10" s="890"/>
      <c r="EXG10" s="890"/>
      <c r="EXH10" s="890"/>
      <c r="EXI10" s="890"/>
      <c r="EXJ10" s="890"/>
      <c r="EXK10" s="890"/>
      <c r="EXL10" s="890"/>
      <c r="EXM10" s="890"/>
      <c r="EXN10" s="890"/>
      <c r="EXO10" s="890"/>
      <c r="EXP10" s="890"/>
      <c r="EXQ10" s="890"/>
      <c r="EXR10" s="890"/>
      <c r="EXS10" s="890"/>
      <c r="EXT10" s="890"/>
      <c r="EXU10" s="890"/>
      <c r="EXV10" s="890"/>
      <c r="EXW10" s="890"/>
      <c r="EXX10" s="890"/>
      <c r="EXY10" s="890"/>
      <c r="EXZ10" s="890"/>
      <c r="EYA10" s="890"/>
      <c r="EYB10" s="890"/>
      <c r="EYC10" s="890"/>
      <c r="EYD10" s="890"/>
      <c r="EYE10" s="890"/>
      <c r="EYF10" s="890"/>
      <c r="EYG10" s="890"/>
      <c r="EYH10" s="890"/>
      <c r="EYI10" s="890"/>
      <c r="EYJ10" s="890"/>
      <c r="EYK10" s="890"/>
      <c r="EYL10" s="890"/>
      <c r="EYM10" s="890"/>
      <c r="EYN10" s="890"/>
      <c r="EYO10" s="890"/>
      <c r="EYP10" s="890"/>
      <c r="EYQ10" s="890"/>
      <c r="EYR10" s="890"/>
      <c r="EYS10" s="890"/>
      <c r="EYT10" s="890"/>
      <c r="EYU10" s="890"/>
      <c r="EYV10" s="890"/>
      <c r="EYW10" s="890"/>
      <c r="EYX10" s="890"/>
      <c r="EYY10" s="890"/>
      <c r="EYZ10" s="890"/>
      <c r="EZA10" s="890"/>
      <c r="EZB10" s="890"/>
      <c r="EZC10" s="890"/>
      <c r="EZD10" s="890"/>
      <c r="EZE10" s="890"/>
      <c r="EZF10" s="890"/>
      <c r="EZG10" s="890"/>
      <c r="EZH10" s="890"/>
      <c r="EZI10" s="890"/>
      <c r="EZJ10" s="890"/>
      <c r="EZK10" s="890"/>
      <c r="EZL10" s="890"/>
      <c r="EZM10" s="890"/>
      <c r="EZN10" s="890"/>
      <c r="EZO10" s="890"/>
      <c r="EZP10" s="890"/>
      <c r="EZQ10" s="890"/>
      <c r="EZR10" s="890"/>
      <c r="EZS10" s="890"/>
      <c r="EZT10" s="890"/>
      <c r="EZU10" s="890"/>
      <c r="EZV10" s="890"/>
      <c r="EZW10" s="890"/>
      <c r="EZX10" s="890"/>
      <c r="EZY10" s="890"/>
      <c r="EZZ10" s="890"/>
      <c r="FAA10" s="890"/>
      <c r="FAB10" s="890"/>
      <c r="FAC10" s="890"/>
      <c r="FAD10" s="890"/>
      <c r="FAE10" s="890"/>
      <c r="FAF10" s="890"/>
      <c r="FAG10" s="890"/>
      <c r="FAH10" s="890"/>
      <c r="FAI10" s="890"/>
      <c r="FAJ10" s="890"/>
      <c r="FAK10" s="890"/>
      <c r="FAL10" s="890"/>
      <c r="FAM10" s="890"/>
      <c r="FAN10" s="890"/>
      <c r="FAO10" s="890"/>
      <c r="FAP10" s="890"/>
      <c r="FAQ10" s="890"/>
      <c r="FAR10" s="890"/>
      <c r="FAS10" s="890"/>
      <c r="FAT10" s="890"/>
      <c r="FAU10" s="890"/>
      <c r="FAV10" s="890"/>
      <c r="FAW10" s="890"/>
      <c r="FAX10" s="890"/>
      <c r="FAY10" s="890"/>
      <c r="FAZ10" s="890"/>
      <c r="FBA10" s="890"/>
      <c r="FBB10" s="890"/>
      <c r="FBC10" s="890"/>
      <c r="FBD10" s="890"/>
      <c r="FBE10" s="890"/>
      <c r="FBF10" s="890"/>
      <c r="FBG10" s="890"/>
      <c r="FBH10" s="890"/>
      <c r="FBI10" s="890"/>
      <c r="FBJ10" s="890"/>
      <c r="FBK10" s="890"/>
      <c r="FBL10" s="890"/>
      <c r="FBM10" s="890"/>
      <c r="FBN10" s="890"/>
      <c r="FBO10" s="890"/>
      <c r="FBP10" s="890"/>
      <c r="FBQ10" s="890"/>
      <c r="FBR10" s="890"/>
      <c r="FBS10" s="890"/>
      <c r="FBT10" s="890"/>
      <c r="FBU10" s="890"/>
      <c r="FBV10" s="890"/>
      <c r="FBW10" s="890"/>
      <c r="FBX10" s="890"/>
      <c r="FBY10" s="890"/>
      <c r="FBZ10" s="890"/>
      <c r="FCA10" s="890"/>
      <c r="FCB10" s="890"/>
      <c r="FCC10" s="890"/>
      <c r="FCD10" s="890"/>
      <c r="FCE10" s="890"/>
      <c r="FCF10" s="890"/>
      <c r="FCG10" s="890"/>
      <c r="FCH10" s="890"/>
      <c r="FCI10" s="890"/>
      <c r="FCJ10" s="890"/>
      <c r="FCK10" s="890"/>
      <c r="FCL10" s="890"/>
      <c r="FCM10" s="890"/>
      <c r="FCN10" s="890"/>
      <c r="FCO10" s="890"/>
      <c r="FCP10" s="890"/>
      <c r="FCQ10" s="890"/>
      <c r="FCR10" s="890"/>
      <c r="FCS10" s="890"/>
      <c r="FCT10" s="890"/>
      <c r="FCU10" s="890"/>
      <c r="FCV10" s="890"/>
      <c r="FCW10" s="890"/>
      <c r="FCX10" s="890"/>
      <c r="FCY10" s="890"/>
      <c r="FCZ10" s="890"/>
      <c r="FDA10" s="890"/>
      <c r="FDB10" s="890"/>
      <c r="FDC10" s="890"/>
      <c r="FDD10" s="890"/>
      <c r="FDE10" s="890"/>
      <c r="FDF10" s="890"/>
      <c r="FDG10" s="890"/>
      <c r="FDH10" s="890"/>
      <c r="FDI10" s="890"/>
      <c r="FDJ10" s="890"/>
      <c r="FDK10" s="890"/>
      <c r="FDL10" s="890"/>
      <c r="FDM10" s="890"/>
      <c r="FDN10" s="890"/>
      <c r="FDO10" s="890"/>
      <c r="FDP10" s="890"/>
      <c r="FDQ10" s="890"/>
      <c r="FDR10" s="890"/>
      <c r="FDS10" s="890"/>
      <c r="FDT10" s="890"/>
      <c r="FDU10" s="890"/>
      <c r="FDV10" s="890"/>
      <c r="FDW10" s="890"/>
      <c r="FDX10" s="890"/>
      <c r="FDY10" s="890"/>
      <c r="FDZ10" s="890"/>
      <c r="FEA10" s="890"/>
      <c r="FEB10" s="890"/>
      <c r="FEC10" s="890"/>
      <c r="FED10" s="890"/>
      <c r="FEE10" s="890"/>
      <c r="FEF10" s="890"/>
      <c r="FEG10" s="890"/>
      <c r="FEH10" s="890"/>
      <c r="FEI10" s="890"/>
      <c r="FEJ10" s="890"/>
      <c r="FEK10" s="890"/>
      <c r="FEL10" s="890"/>
      <c r="FEM10" s="890"/>
      <c r="FEN10" s="890"/>
      <c r="FEO10" s="890"/>
      <c r="FEP10" s="890"/>
      <c r="FEQ10" s="890"/>
      <c r="FER10" s="890"/>
      <c r="FES10" s="890"/>
      <c r="FET10" s="890"/>
      <c r="FEU10" s="890"/>
      <c r="FEV10" s="890"/>
      <c r="FEW10" s="890"/>
      <c r="FEX10" s="890"/>
      <c r="FEY10" s="890"/>
      <c r="FEZ10" s="890"/>
      <c r="FFA10" s="890"/>
      <c r="FFB10" s="890"/>
      <c r="FFC10" s="890"/>
      <c r="FFD10" s="890"/>
      <c r="FFE10" s="890"/>
      <c r="FFF10" s="890"/>
      <c r="FFG10" s="890"/>
      <c r="FFH10" s="890"/>
      <c r="FFI10" s="890"/>
      <c r="FFJ10" s="890"/>
      <c r="FFK10" s="890"/>
      <c r="FFL10" s="890"/>
      <c r="FFM10" s="890"/>
      <c r="FFN10" s="890"/>
      <c r="FFO10" s="890"/>
      <c r="FFP10" s="890"/>
      <c r="FFQ10" s="890"/>
      <c r="FFR10" s="890"/>
      <c r="FFS10" s="890"/>
      <c r="FFT10" s="890"/>
      <c r="FFU10" s="890"/>
      <c r="FFV10" s="890"/>
      <c r="FFW10" s="890"/>
      <c r="FFX10" s="890"/>
      <c r="FFY10" s="890"/>
      <c r="FFZ10" s="890"/>
      <c r="FGA10" s="890"/>
      <c r="FGB10" s="890"/>
      <c r="FGC10" s="890"/>
      <c r="FGD10" s="890"/>
      <c r="FGE10" s="890"/>
      <c r="FGF10" s="890"/>
      <c r="FGG10" s="890"/>
      <c r="FGH10" s="890"/>
      <c r="FGI10" s="890"/>
      <c r="FGJ10" s="890"/>
      <c r="FGK10" s="890"/>
      <c r="FGL10" s="890"/>
      <c r="FGM10" s="890"/>
      <c r="FGN10" s="890"/>
      <c r="FGO10" s="890"/>
      <c r="FGP10" s="890"/>
      <c r="FGQ10" s="890"/>
      <c r="FGR10" s="890"/>
      <c r="FGS10" s="890"/>
      <c r="FGT10" s="890"/>
      <c r="FGU10" s="890"/>
      <c r="FGV10" s="890"/>
      <c r="FGW10" s="890"/>
      <c r="FGX10" s="890"/>
      <c r="FGY10" s="890"/>
      <c r="FGZ10" s="890"/>
      <c r="FHA10" s="890"/>
      <c r="FHB10" s="890"/>
      <c r="FHC10" s="890"/>
      <c r="FHD10" s="890"/>
      <c r="FHE10" s="890"/>
      <c r="FHF10" s="890"/>
      <c r="FHG10" s="890"/>
      <c r="FHH10" s="890"/>
      <c r="FHI10" s="890"/>
      <c r="FHJ10" s="890"/>
      <c r="FHK10" s="890"/>
      <c r="FHL10" s="890"/>
      <c r="FHM10" s="890"/>
      <c r="FHN10" s="890"/>
      <c r="FHO10" s="890"/>
      <c r="FHP10" s="890"/>
      <c r="FHQ10" s="890"/>
      <c r="FHR10" s="890"/>
      <c r="FHS10" s="890"/>
      <c r="FHT10" s="890"/>
      <c r="FHU10" s="890"/>
      <c r="FHV10" s="890"/>
      <c r="FHW10" s="890"/>
      <c r="FHX10" s="890"/>
      <c r="FHY10" s="890"/>
      <c r="FHZ10" s="890"/>
      <c r="FIA10" s="890"/>
      <c r="FIB10" s="890"/>
      <c r="FIC10" s="890"/>
      <c r="FID10" s="890"/>
      <c r="FIE10" s="890"/>
      <c r="FIF10" s="890"/>
      <c r="FIG10" s="890"/>
      <c r="FIH10" s="890"/>
      <c r="FII10" s="890"/>
      <c r="FIJ10" s="890"/>
      <c r="FIK10" s="890"/>
      <c r="FIL10" s="890"/>
      <c r="FIM10" s="890"/>
      <c r="FIN10" s="890"/>
      <c r="FIO10" s="890"/>
      <c r="FIP10" s="890"/>
      <c r="FIQ10" s="890"/>
      <c r="FIR10" s="890"/>
      <c r="FIS10" s="890"/>
      <c r="FIT10" s="890"/>
      <c r="FIU10" s="890"/>
      <c r="FIV10" s="890"/>
      <c r="FIW10" s="890"/>
      <c r="FIX10" s="890"/>
      <c r="FIY10" s="890"/>
      <c r="FIZ10" s="890"/>
      <c r="FJA10" s="890"/>
      <c r="FJB10" s="890"/>
      <c r="FJC10" s="890"/>
      <c r="FJD10" s="890"/>
      <c r="FJE10" s="890"/>
      <c r="FJF10" s="890"/>
      <c r="FJG10" s="890"/>
      <c r="FJH10" s="890"/>
      <c r="FJI10" s="890"/>
      <c r="FJJ10" s="890"/>
      <c r="FJK10" s="890"/>
      <c r="FJL10" s="890"/>
      <c r="FJM10" s="890"/>
      <c r="FJN10" s="890"/>
      <c r="FJO10" s="890"/>
      <c r="FJP10" s="890"/>
      <c r="FJQ10" s="890"/>
      <c r="FJR10" s="890"/>
      <c r="FJS10" s="890"/>
      <c r="FJT10" s="890"/>
      <c r="FJU10" s="890"/>
      <c r="FJV10" s="890"/>
      <c r="FJW10" s="890"/>
      <c r="FJX10" s="890"/>
      <c r="FJY10" s="890"/>
      <c r="FJZ10" s="890"/>
      <c r="FKA10" s="890"/>
      <c r="FKB10" s="890"/>
      <c r="FKC10" s="890"/>
      <c r="FKD10" s="890"/>
      <c r="FKE10" s="890"/>
      <c r="FKF10" s="890"/>
      <c r="FKG10" s="890"/>
      <c r="FKH10" s="890"/>
      <c r="FKI10" s="890"/>
      <c r="FKJ10" s="890"/>
      <c r="FKK10" s="890"/>
      <c r="FKL10" s="890"/>
      <c r="FKM10" s="890"/>
      <c r="FKN10" s="890"/>
      <c r="FKO10" s="890"/>
      <c r="FKP10" s="890"/>
      <c r="FKQ10" s="890"/>
      <c r="FKR10" s="890"/>
      <c r="FKS10" s="890"/>
      <c r="FKT10" s="890"/>
      <c r="FKU10" s="890"/>
      <c r="FKV10" s="890"/>
      <c r="FKW10" s="890"/>
      <c r="FKX10" s="890"/>
      <c r="FKY10" s="890"/>
      <c r="FKZ10" s="890"/>
      <c r="FLA10" s="890"/>
      <c r="FLB10" s="890"/>
      <c r="FLC10" s="890"/>
      <c r="FLD10" s="890"/>
      <c r="FLE10" s="890"/>
      <c r="FLF10" s="890"/>
      <c r="FLG10" s="890"/>
      <c r="FLH10" s="890"/>
      <c r="FLI10" s="890"/>
      <c r="FLJ10" s="890"/>
      <c r="FLK10" s="890"/>
      <c r="FLL10" s="890"/>
      <c r="FLM10" s="890"/>
      <c r="FLN10" s="890"/>
      <c r="FLO10" s="890"/>
      <c r="FLP10" s="890"/>
      <c r="FLQ10" s="890"/>
      <c r="FLR10" s="890"/>
      <c r="FLS10" s="890"/>
      <c r="FLT10" s="890"/>
      <c r="FLU10" s="890"/>
      <c r="FLV10" s="890"/>
      <c r="FLW10" s="890"/>
      <c r="FLX10" s="890"/>
      <c r="FLY10" s="890"/>
      <c r="FLZ10" s="890"/>
      <c r="FMA10" s="890"/>
      <c r="FMB10" s="890"/>
      <c r="FMC10" s="890"/>
      <c r="FMD10" s="890"/>
      <c r="FME10" s="890"/>
      <c r="FMF10" s="890"/>
      <c r="FMG10" s="890"/>
      <c r="FMH10" s="890"/>
      <c r="FMI10" s="890"/>
      <c r="FMJ10" s="890"/>
      <c r="FMK10" s="890"/>
      <c r="FML10" s="890"/>
      <c r="FMM10" s="890"/>
      <c r="FMN10" s="890"/>
      <c r="FMO10" s="890"/>
      <c r="FMP10" s="890"/>
      <c r="FMQ10" s="890"/>
      <c r="FMR10" s="890"/>
      <c r="FMS10" s="890"/>
      <c r="FMT10" s="890"/>
      <c r="FMU10" s="890"/>
      <c r="FMV10" s="890"/>
      <c r="FMW10" s="890"/>
      <c r="FMX10" s="890"/>
      <c r="FMY10" s="890"/>
      <c r="FMZ10" s="890"/>
      <c r="FNA10" s="890"/>
      <c r="FNB10" s="890"/>
      <c r="FNC10" s="890"/>
      <c r="FND10" s="890"/>
      <c r="FNE10" s="890"/>
      <c r="FNF10" s="890"/>
      <c r="FNG10" s="890"/>
      <c r="FNH10" s="890"/>
      <c r="FNI10" s="890"/>
      <c r="FNJ10" s="890"/>
      <c r="FNK10" s="890"/>
      <c r="FNL10" s="890"/>
      <c r="FNM10" s="890"/>
      <c r="FNN10" s="890"/>
      <c r="FNO10" s="890"/>
      <c r="FNP10" s="890"/>
      <c r="FNQ10" s="890"/>
      <c r="FNR10" s="890"/>
      <c r="FNS10" s="890"/>
      <c r="FNT10" s="890"/>
      <c r="FNU10" s="890"/>
      <c r="FNV10" s="890"/>
      <c r="FNW10" s="890"/>
      <c r="FNX10" s="890"/>
      <c r="FNY10" s="890"/>
      <c r="FNZ10" s="890"/>
      <c r="FOA10" s="890"/>
      <c r="FOB10" s="890"/>
      <c r="FOC10" s="890"/>
      <c r="FOD10" s="890"/>
      <c r="FOE10" s="890"/>
      <c r="FOF10" s="890"/>
      <c r="FOG10" s="890"/>
      <c r="FOH10" s="890"/>
      <c r="FOI10" s="890"/>
      <c r="FOJ10" s="890"/>
      <c r="FOK10" s="890"/>
      <c r="FOL10" s="890"/>
      <c r="FOM10" s="890"/>
      <c r="FON10" s="890"/>
      <c r="FOO10" s="890"/>
      <c r="FOP10" s="890"/>
      <c r="FOQ10" s="890"/>
      <c r="FOR10" s="890"/>
      <c r="FOS10" s="890"/>
      <c r="FOT10" s="890"/>
      <c r="FOU10" s="890"/>
      <c r="FOV10" s="890"/>
      <c r="FOW10" s="890"/>
      <c r="FOX10" s="890"/>
      <c r="FOY10" s="890"/>
      <c r="FOZ10" s="890"/>
      <c r="FPA10" s="890"/>
      <c r="FPB10" s="890"/>
      <c r="FPC10" s="890"/>
      <c r="FPD10" s="890"/>
      <c r="FPE10" s="890"/>
      <c r="FPF10" s="890"/>
      <c r="FPG10" s="890"/>
      <c r="FPH10" s="890"/>
      <c r="FPI10" s="890"/>
      <c r="FPJ10" s="890"/>
      <c r="FPK10" s="890"/>
      <c r="FPL10" s="890"/>
      <c r="FPM10" s="890"/>
      <c r="FPN10" s="890"/>
      <c r="FPO10" s="890"/>
      <c r="FPP10" s="890"/>
      <c r="FPQ10" s="890"/>
      <c r="FPR10" s="890"/>
      <c r="FPS10" s="890"/>
      <c r="FPT10" s="890"/>
      <c r="FPU10" s="890"/>
      <c r="FPV10" s="890"/>
      <c r="FPW10" s="890"/>
      <c r="FPX10" s="890"/>
      <c r="FPY10" s="890"/>
      <c r="FPZ10" s="890"/>
      <c r="FQA10" s="890"/>
      <c r="FQB10" s="890"/>
      <c r="FQC10" s="890"/>
      <c r="FQD10" s="890"/>
      <c r="FQE10" s="890"/>
      <c r="FQF10" s="890"/>
      <c r="FQG10" s="890"/>
      <c r="FQH10" s="890"/>
      <c r="FQI10" s="890"/>
      <c r="FQJ10" s="890"/>
      <c r="FQK10" s="890"/>
      <c r="FQL10" s="890"/>
      <c r="FQM10" s="890"/>
      <c r="FQN10" s="890"/>
      <c r="FQO10" s="890"/>
      <c r="FQP10" s="890"/>
      <c r="FQQ10" s="890"/>
      <c r="FQR10" s="890"/>
      <c r="FQS10" s="890"/>
      <c r="FQT10" s="890"/>
      <c r="FQU10" s="890"/>
      <c r="FQV10" s="890"/>
      <c r="FQW10" s="890"/>
      <c r="FQX10" s="890"/>
      <c r="FQY10" s="890"/>
      <c r="FQZ10" s="890"/>
      <c r="FRA10" s="890"/>
      <c r="FRB10" s="890"/>
      <c r="FRC10" s="890"/>
      <c r="FRD10" s="890"/>
      <c r="FRE10" s="890"/>
      <c r="FRF10" s="890"/>
      <c r="FRG10" s="890"/>
      <c r="FRH10" s="890"/>
      <c r="FRI10" s="890"/>
      <c r="FRJ10" s="890"/>
      <c r="FRK10" s="890"/>
      <c r="FRL10" s="890"/>
      <c r="FRM10" s="890"/>
      <c r="FRN10" s="890"/>
      <c r="FRO10" s="890"/>
      <c r="FRP10" s="890"/>
      <c r="FRQ10" s="890"/>
      <c r="FRR10" s="890"/>
      <c r="FRS10" s="890"/>
      <c r="FRT10" s="890"/>
      <c r="FRU10" s="890"/>
      <c r="FRV10" s="890"/>
      <c r="FRW10" s="890"/>
      <c r="FRX10" s="890"/>
      <c r="FRY10" s="890"/>
      <c r="FRZ10" s="890"/>
      <c r="FSA10" s="890"/>
      <c r="FSB10" s="890"/>
      <c r="FSC10" s="890"/>
      <c r="FSD10" s="890"/>
      <c r="FSE10" s="890"/>
      <c r="FSF10" s="890"/>
      <c r="FSG10" s="890"/>
      <c r="FSH10" s="890"/>
      <c r="FSI10" s="890"/>
      <c r="FSJ10" s="890"/>
      <c r="FSK10" s="890"/>
      <c r="FSL10" s="890"/>
      <c r="FSM10" s="890"/>
      <c r="FSN10" s="890"/>
      <c r="FSO10" s="890"/>
      <c r="FSP10" s="890"/>
      <c r="FSQ10" s="890"/>
      <c r="FSR10" s="890"/>
      <c r="FSS10" s="890"/>
      <c r="FST10" s="890"/>
      <c r="FSU10" s="890"/>
      <c r="FSV10" s="890"/>
      <c r="FSW10" s="890"/>
      <c r="FSX10" s="890"/>
      <c r="FSY10" s="890"/>
      <c r="FSZ10" s="890"/>
      <c r="FTA10" s="890"/>
      <c r="FTB10" s="890"/>
      <c r="FTC10" s="890"/>
      <c r="FTD10" s="890"/>
      <c r="FTE10" s="890"/>
      <c r="FTF10" s="890"/>
      <c r="FTG10" s="890"/>
      <c r="FTH10" s="890"/>
      <c r="FTI10" s="890"/>
      <c r="FTJ10" s="890"/>
      <c r="FTK10" s="890"/>
      <c r="FTL10" s="890"/>
      <c r="FTM10" s="890"/>
      <c r="FTN10" s="890"/>
      <c r="FTO10" s="890"/>
      <c r="FTP10" s="890"/>
      <c r="FTQ10" s="890"/>
      <c r="FTR10" s="890"/>
      <c r="FTS10" s="890"/>
      <c r="FTT10" s="890"/>
      <c r="FTU10" s="890"/>
      <c r="FTV10" s="890"/>
      <c r="FTW10" s="890"/>
      <c r="FTX10" s="890"/>
      <c r="FTY10" s="890"/>
      <c r="FTZ10" s="890"/>
      <c r="FUA10" s="890"/>
      <c r="FUB10" s="890"/>
      <c r="FUC10" s="890"/>
      <c r="FUD10" s="890"/>
      <c r="FUE10" s="890"/>
      <c r="FUF10" s="890"/>
      <c r="FUG10" s="890"/>
      <c r="FUH10" s="890"/>
      <c r="FUI10" s="890"/>
      <c r="FUJ10" s="890"/>
      <c r="FUK10" s="890"/>
      <c r="FUL10" s="890"/>
      <c r="FUM10" s="890"/>
      <c r="FUN10" s="890"/>
      <c r="FUO10" s="890"/>
      <c r="FUP10" s="890"/>
      <c r="FUQ10" s="890"/>
      <c r="FUR10" s="890"/>
      <c r="FUS10" s="890"/>
      <c r="FUT10" s="890"/>
      <c r="FUU10" s="890"/>
      <c r="FUV10" s="890"/>
      <c r="FUW10" s="890"/>
      <c r="FUX10" s="890"/>
      <c r="FUY10" s="890"/>
      <c r="FUZ10" s="890"/>
      <c r="FVA10" s="890"/>
      <c r="FVB10" s="890"/>
      <c r="FVC10" s="890"/>
      <c r="FVD10" s="890"/>
      <c r="FVE10" s="890"/>
      <c r="FVF10" s="890"/>
      <c r="FVG10" s="890"/>
      <c r="FVH10" s="890"/>
      <c r="FVI10" s="890"/>
      <c r="FVJ10" s="890"/>
      <c r="FVK10" s="890"/>
      <c r="FVL10" s="890"/>
      <c r="FVM10" s="890"/>
      <c r="FVN10" s="890"/>
      <c r="FVO10" s="890"/>
      <c r="FVP10" s="890"/>
      <c r="FVQ10" s="890"/>
      <c r="FVR10" s="890"/>
      <c r="FVS10" s="890"/>
      <c r="FVT10" s="890"/>
      <c r="FVU10" s="890"/>
      <c r="FVV10" s="890"/>
      <c r="FVW10" s="890"/>
      <c r="FVX10" s="890"/>
      <c r="FVY10" s="890"/>
      <c r="FVZ10" s="890"/>
      <c r="FWA10" s="890"/>
      <c r="FWB10" s="890"/>
      <c r="FWC10" s="890"/>
      <c r="FWD10" s="890"/>
      <c r="FWE10" s="890"/>
      <c r="FWF10" s="890"/>
      <c r="FWG10" s="890"/>
      <c r="FWH10" s="890"/>
      <c r="FWI10" s="890"/>
      <c r="FWJ10" s="890"/>
      <c r="FWK10" s="890"/>
      <c r="FWL10" s="890"/>
      <c r="FWM10" s="890"/>
      <c r="FWN10" s="890"/>
      <c r="FWO10" s="890"/>
      <c r="FWP10" s="890"/>
      <c r="FWQ10" s="890"/>
      <c r="FWR10" s="890"/>
      <c r="FWS10" s="890"/>
      <c r="FWT10" s="890"/>
      <c r="FWU10" s="890"/>
      <c r="FWV10" s="890"/>
      <c r="FWW10" s="890"/>
      <c r="FWX10" s="890"/>
      <c r="FWY10" s="890"/>
      <c r="FWZ10" s="890"/>
      <c r="FXA10" s="890"/>
      <c r="FXB10" s="890"/>
      <c r="FXC10" s="890"/>
      <c r="FXD10" s="890"/>
      <c r="FXE10" s="890"/>
      <c r="FXF10" s="890"/>
      <c r="FXG10" s="890"/>
      <c r="FXH10" s="890"/>
      <c r="FXI10" s="890"/>
      <c r="FXJ10" s="890"/>
      <c r="FXK10" s="890"/>
      <c r="FXL10" s="890"/>
      <c r="FXM10" s="890"/>
      <c r="FXN10" s="890"/>
      <c r="FXO10" s="890"/>
      <c r="FXP10" s="890"/>
      <c r="FXQ10" s="890"/>
      <c r="FXR10" s="890"/>
      <c r="FXS10" s="890"/>
      <c r="FXT10" s="890"/>
      <c r="FXU10" s="890"/>
      <c r="FXV10" s="890"/>
      <c r="FXW10" s="890"/>
      <c r="FXX10" s="890"/>
      <c r="FXY10" s="890"/>
      <c r="FXZ10" s="890"/>
      <c r="FYA10" s="890"/>
      <c r="FYB10" s="890"/>
      <c r="FYC10" s="890"/>
      <c r="FYD10" s="890"/>
      <c r="FYE10" s="890"/>
      <c r="FYF10" s="890"/>
      <c r="FYG10" s="890"/>
      <c r="FYH10" s="890"/>
      <c r="FYI10" s="890"/>
      <c r="FYJ10" s="890"/>
      <c r="FYK10" s="890"/>
      <c r="FYL10" s="890"/>
      <c r="FYM10" s="890"/>
      <c r="FYN10" s="890"/>
      <c r="FYO10" s="890"/>
      <c r="FYP10" s="890"/>
      <c r="FYQ10" s="890"/>
      <c r="FYR10" s="890"/>
      <c r="FYS10" s="890"/>
      <c r="FYT10" s="890"/>
      <c r="FYU10" s="890"/>
      <c r="FYV10" s="890"/>
      <c r="FYW10" s="890"/>
      <c r="FYX10" s="890"/>
      <c r="FYY10" s="890"/>
      <c r="FYZ10" s="890"/>
      <c r="FZA10" s="890"/>
      <c r="FZB10" s="890"/>
      <c r="FZC10" s="890"/>
      <c r="FZD10" s="890"/>
      <c r="FZE10" s="890"/>
      <c r="FZF10" s="890"/>
      <c r="FZG10" s="890"/>
      <c r="FZH10" s="890"/>
      <c r="FZI10" s="890"/>
      <c r="FZJ10" s="890"/>
      <c r="FZK10" s="890"/>
      <c r="FZL10" s="890"/>
      <c r="FZM10" s="890"/>
      <c r="FZN10" s="890"/>
      <c r="FZO10" s="890"/>
      <c r="FZP10" s="890"/>
      <c r="FZQ10" s="890"/>
      <c r="FZR10" s="890"/>
      <c r="FZS10" s="890"/>
      <c r="FZT10" s="890"/>
      <c r="FZU10" s="890"/>
      <c r="FZV10" s="890"/>
      <c r="FZW10" s="890"/>
      <c r="FZX10" s="890"/>
      <c r="FZY10" s="890"/>
      <c r="FZZ10" s="890"/>
      <c r="GAA10" s="890"/>
      <c r="GAB10" s="890"/>
      <c r="GAC10" s="890"/>
      <c r="GAD10" s="890"/>
      <c r="GAE10" s="890"/>
      <c r="GAF10" s="890"/>
      <c r="GAG10" s="890"/>
      <c r="GAH10" s="890"/>
      <c r="GAI10" s="890"/>
      <c r="GAJ10" s="890"/>
      <c r="GAK10" s="890"/>
      <c r="GAL10" s="890"/>
      <c r="GAM10" s="890"/>
      <c r="GAN10" s="890"/>
      <c r="GAO10" s="890"/>
      <c r="GAP10" s="890"/>
      <c r="GAQ10" s="890"/>
      <c r="GAR10" s="890"/>
      <c r="GAS10" s="890"/>
      <c r="GAT10" s="890"/>
      <c r="GAU10" s="890"/>
      <c r="GAV10" s="890"/>
      <c r="GAW10" s="890"/>
      <c r="GAX10" s="890"/>
      <c r="GAY10" s="890"/>
      <c r="GAZ10" s="890"/>
      <c r="GBA10" s="890"/>
      <c r="GBB10" s="890"/>
      <c r="GBC10" s="890"/>
      <c r="GBD10" s="890"/>
      <c r="GBE10" s="890"/>
      <c r="GBF10" s="890"/>
      <c r="GBG10" s="890"/>
      <c r="GBH10" s="890"/>
      <c r="GBI10" s="890"/>
      <c r="GBJ10" s="890"/>
      <c r="GBK10" s="890"/>
      <c r="GBL10" s="890"/>
      <c r="GBM10" s="890"/>
      <c r="GBN10" s="890"/>
      <c r="GBO10" s="890"/>
      <c r="GBP10" s="890"/>
      <c r="GBQ10" s="890"/>
      <c r="GBR10" s="890"/>
      <c r="GBS10" s="890"/>
      <c r="GBT10" s="890"/>
      <c r="GBU10" s="890"/>
      <c r="GBV10" s="890"/>
      <c r="GBW10" s="890"/>
      <c r="GBX10" s="890"/>
      <c r="GBY10" s="890"/>
      <c r="GBZ10" s="890"/>
      <c r="GCA10" s="890"/>
      <c r="GCB10" s="890"/>
      <c r="GCC10" s="890"/>
      <c r="GCD10" s="890"/>
      <c r="GCE10" s="890"/>
      <c r="GCF10" s="890"/>
      <c r="GCG10" s="890"/>
      <c r="GCH10" s="890"/>
      <c r="GCI10" s="890"/>
      <c r="GCJ10" s="890"/>
      <c r="GCK10" s="890"/>
      <c r="GCL10" s="890"/>
      <c r="GCM10" s="890"/>
      <c r="GCN10" s="890"/>
      <c r="GCO10" s="890"/>
      <c r="GCP10" s="890"/>
      <c r="GCQ10" s="890"/>
      <c r="GCR10" s="890"/>
      <c r="GCS10" s="890"/>
      <c r="GCT10" s="890"/>
      <c r="GCU10" s="890"/>
      <c r="GCV10" s="890"/>
      <c r="GCW10" s="890"/>
      <c r="GCX10" s="890"/>
      <c r="GCY10" s="890"/>
      <c r="GCZ10" s="890"/>
      <c r="GDA10" s="890"/>
      <c r="GDB10" s="890"/>
      <c r="GDC10" s="890"/>
      <c r="GDD10" s="890"/>
      <c r="GDE10" s="890"/>
      <c r="GDF10" s="890"/>
      <c r="GDG10" s="890"/>
      <c r="GDH10" s="890"/>
      <c r="GDI10" s="890"/>
      <c r="GDJ10" s="890"/>
      <c r="GDK10" s="890"/>
      <c r="GDL10" s="890"/>
      <c r="GDM10" s="890"/>
      <c r="GDN10" s="890"/>
      <c r="GDO10" s="890"/>
      <c r="GDP10" s="890"/>
      <c r="GDQ10" s="890"/>
      <c r="GDR10" s="890"/>
      <c r="GDS10" s="890"/>
      <c r="GDT10" s="890"/>
      <c r="GDU10" s="890"/>
      <c r="GDV10" s="890"/>
      <c r="GDW10" s="890"/>
      <c r="GDX10" s="890"/>
      <c r="GDY10" s="890"/>
      <c r="GDZ10" s="890"/>
      <c r="GEA10" s="890"/>
      <c r="GEB10" s="890"/>
      <c r="GEC10" s="890"/>
      <c r="GED10" s="890"/>
      <c r="GEE10" s="890"/>
      <c r="GEF10" s="890"/>
      <c r="GEG10" s="890"/>
      <c r="GEH10" s="890"/>
      <c r="GEI10" s="890"/>
      <c r="GEJ10" s="890"/>
      <c r="GEK10" s="890"/>
      <c r="GEL10" s="890"/>
      <c r="GEM10" s="890"/>
      <c r="GEN10" s="890"/>
      <c r="GEO10" s="890"/>
      <c r="GEP10" s="890"/>
      <c r="GEQ10" s="890"/>
      <c r="GER10" s="890"/>
      <c r="GES10" s="890"/>
      <c r="GET10" s="890"/>
      <c r="GEU10" s="890"/>
      <c r="GEV10" s="890"/>
      <c r="GEW10" s="890"/>
      <c r="GEX10" s="890"/>
      <c r="GEY10" s="890"/>
      <c r="GEZ10" s="890"/>
      <c r="GFA10" s="890"/>
      <c r="GFB10" s="890"/>
      <c r="GFC10" s="890"/>
      <c r="GFD10" s="890"/>
      <c r="GFE10" s="890"/>
      <c r="GFF10" s="890"/>
      <c r="GFG10" s="890"/>
      <c r="GFH10" s="890"/>
      <c r="GFI10" s="890"/>
      <c r="GFJ10" s="890"/>
      <c r="GFK10" s="890"/>
      <c r="GFL10" s="890"/>
      <c r="GFM10" s="890"/>
      <c r="GFN10" s="890"/>
      <c r="GFO10" s="890"/>
      <c r="GFP10" s="890"/>
      <c r="GFQ10" s="890"/>
      <c r="GFR10" s="890"/>
      <c r="GFS10" s="890"/>
      <c r="GFT10" s="890"/>
      <c r="GFU10" s="890"/>
      <c r="GFV10" s="890"/>
      <c r="GFW10" s="890"/>
      <c r="GFX10" s="890"/>
      <c r="GFY10" s="890"/>
      <c r="GFZ10" s="890"/>
      <c r="GGA10" s="890"/>
      <c r="GGB10" s="890"/>
      <c r="GGC10" s="890"/>
      <c r="GGD10" s="890"/>
      <c r="GGE10" s="890"/>
      <c r="GGF10" s="890"/>
      <c r="GGG10" s="890"/>
      <c r="GGH10" s="890"/>
      <c r="GGI10" s="890"/>
      <c r="GGJ10" s="890"/>
      <c r="GGK10" s="890"/>
      <c r="GGL10" s="890"/>
      <c r="GGM10" s="890"/>
      <c r="GGN10" s="890"/>
      <c r="GGO10" s="890"/>
      <c r="GGP10" s="890"/>
      <c r="GGQ10" s="890"/>
      <c r="GGR10" s="890"/>
      <c r="GGS10" s="890"/>
      <c r="GGT10" s="890"/>
      <c r="GGU10" s="890"/>
      <c r="GGV10" s="890"/>
      <c r="GGW10" s="890"/>
      <c r="GGX10" s="890"/>
      <c r="GGY10" s="890"/>
      <c r="GGZ10" s="890"/>
      <c r="GHA10" s="890"/>
      <c r="GHB10" s="890"/>
      <c r="GHC10" s="890"/>
      <c r="GHD10" s="890"/>
      <c r="GHE10" s="890"/>
      <c r="GHF10" s="890"/>
      <c r="GHG10" s="890"/>
      <c r="GHH10" s="890"/>
      <c r="GHI10" s="890"/>
      <c r="GHJ10" s="890"/>
      <c r="GHK10" s="890"/>
      <c r="GHL10" s="890"/>
      <c r="GHM10" s="890"/>
      <c r="GHN10" s="890"/>
      <c r="GHO10" s="890"/>
      <c r="GHP10" s="890"/>
      <c r="GHQ10" s="890"/>
      <c r="GHR10" s="890"/>
      <c r="GHS10" s="890"/>
      <c r="GHT10" s="890"/>
      <c r="GHU10" s="890"/>
      <c r="GHV10" s="890"/>
      <c r="GHW10" s="890"/>
      <c r="GHX10" s="890"/>
      <c r="GHY10" s="890"/>
      <c r="GHZ10" s="890"/>
      <c r="GIA10" s="890"/>
      <c r="GIB10" s="890"/>
      <c r="GIC10" s="890"/>
      <c r="GID10" s="890"/>
      <c r="GIE10" s="890"/>
      <c r="GIF10" s="890"/>
      <c r="GIG10" s="890"/>
      <c r="GIH10" s="890"/>
      <c r="GII10" s="890"/>
      <c r="GIJ10" s="890"/>
      <c r="GIK10" s="890"/>
      <c r="GIL10" s="890"/>
      <c r="GIM10" s="890"/>
      <c r="GIN10" s="890"/>
      <c r="GIO10" s="890"/>
      <c r="GIP10" s="890"/>
      <c r="GIQ10" s="890"/>
      <c r="GIR10" s="890"/>
      <c r="GIS10" s="890"/>
      <c r="GIT10" s="890"/>
      <c r="GIU10" s="890"/>
      <c r="GIV10" s="890"/>
      <c r="GIW10" s="890"/>
      <c r="GIX10" s="890"/>
      <c r="GIY10" s="890"/>
      <c r="GIZ10" s="890"/>
      <c r="GJA10" s="890"/>
      <c r="GJB10" s="890"/>
      <c r="GJC10" s="890"/>
      <c r="GJD10" s="890"/>
      <c r="GJE10" s="890"/>
      <c r="GJF10" s="890"/>
      <c r="GJG10" s="890"/>
      <c r="GJH10" s="890"/>
      <c r="GJI10" s="890"/>
      <c r="GJJ10" s="890"/>
      <c r="GJK10" s="890"/>
      <c r="GJL10" s="890"/>
      <c r="GJM10" s="890"/>
      <c r="GJN10" s="890"/>
      <c r="GJO10" s="890"/>
      <c r="GJP10" s="890"/>
      <c r="GJQ10" s="890"/>
      <c r="GJR10" s="890"/>
      <c r="GJS10" s="890"/>
      <c r="GJT10" s="890"/>
      <c r="GJU10" s="890"/>
      <c r="GJV10" s="890"/>
      <c r="GJW10" s="890"/>
      <c r="GJX10" s="890"/>
      <c r="GJY10" s="890"/>
      <c r="GJZ10" s="890"/>
      <c r="GKA10" s="890"/>
      <c r="GKB10" s="890"/>
      <c r="GKC10" s="890"/>
      <c r="GKD10" s="890"/>
      <c r="GKE10" s="890"/>
      <c r="GKF10" s="890"/>
      <c r="GKG10" s="890"/>
      <c r="GKH10" s="890"/>
      <c r="GKI10" s="890"/>
      <c r="GKJ10" s="890"/>
      <c r="GKK10" s="890"/>
      <c r="GKL10" s="890"/>
      <c r="GKM10" s="890"/>
      <c r="GKN10" s="890"/>
      <c r="GKO10" s="890"/>
      <c r="GKP10" s="890"/>
      <c r="GKQ10" s="890"/>
      <c r="GKR10" s="890"/>
      <c r="GKS10" s="890"/>
      <c r="GKT10" s="890"/>
      <c r="GKU10" s="890"/>
      <c r="GKV10" s="890"/>
      <c r="GKW10" s="890"/>
      <c r="GKX10" s="890"/>
      <c r="GKY10" s="890"/>
      <c r="GKZ10" s="890"/>
      <c r="GLA10" s="890"/>
      <c r="GLB10" s="890"/>
      <c r="GLC10" s="890"/>
      <c r="GLD10" s="890"/>
      <c r="GLE10" s="890"/>
      <c r="GLF10" s="890"/>
      <c r="GLG10" s="890"/>
      <c r="GLH10" s="890"/>
      <c r="GLI10" s="890"/>
      <c r="GLJ10" s="890"/>
      <c r="GLK10" s="890"/>
      <c r="GLL10" s="890"/>
      <c r="GLM10" s="890"/>
      <c r="GLN10" s="890"/>
      <c r="GLO10" s="890"/>
      <c r="GLP10" s="890"/>
      <c r="GLQ10" s="890"/>
      <c r="GLR10" s="890"/>
      <c r="GLS10" s="890"/>
      <c r="GLT10" s="890"/>
      <c r="GLU10" s="890"/>
      <c r="GLV10" s="890"/>
      <c r="GLW10" s="890"/>
      <c r="GLX10" s="890"/>
      <c r="GLY10" s="890"/>
      <c r="GLZ10" s="890"/>
      <c r="GMA10" s="890"/>
      <c r="GMB10" s="890"/>
      <c r="GMC10" s="890"/>
      <c r="GMD10" s="890"/>
      <c r="GME10" s="890"/>
      <c r="GMF10" s="890"/>
      <c r="GMG10" s="890"/>
      <c r="GMH10" s="890"/>
      <c r="GMI10" s="890"/>
      <c r="GMJ10" s="890"/>
      <c r="GMK10" s="890"/>
      <c r="GML10" s="890"/>
      <c r="GMM10" s="890"/>
      <c r="GMN10" s="890"/>
      <c r="GMO10" s="890"/>
      <c r="GMP10" s="890"/>
      <c r="GMQ10" s="890"/>
      <c r="GMR10" s="890"/>
      <c r="GMS10" s="890"/>
      <c r="GMT10" s="890"/>
      <c r="GMU10" s="890"/>
      <c r="GMV10" s="890"/>
      <c r="GMW10" s="890"/>
      <c r="GMX10" s="890"/>
      <c r="GMY10" s="890"/>
      <c r="GMZ10" s="890"/>
      <c r="GNA10" s="890"/>
      <c r="GNB10" s="890"/>
      <c r="GNC10" s="890"/>
      <c r="GND10" s="890"/>
      <c r="GNE10" s="890"/>
      <c r="GNF10" s="890"/>
      <c r="GNG10" s="890"/>
      <c r="GNH10" s="890"/>
      <c r="GNI10" s="890"/>
      <c r="GNJ10" s="890"/>
      <c r="GNK10" s="890"/>
      <c r="GNL10" s="890"/>
      <c r="GNM10" s="890"/>
      <c r="GNN10" s="890"/>
      <c r="GNO10" s="890"/>
      <c r="GNP10" s="890"/>
      <c r="GNQ10" s="890"/>
      <c r="GNR10" s="890"/>
      <c r="GNS10" s="890"/>
      <c r="GNT10" s="890"/>
      <c r="GNU10" s="890"/>
      <c r="GNV10" s="890"/>
      <c r="GNW10" s="890"/>
      <c r="GNX10" s="890"/>
      <c r="GNY10" s="890"/>
      <c r="GNZ10" s="890"/>
      <c r="GOA10" s="890"/>
      <c r="GOB10" s="890"/>
      <c r="GOC10" s="890"/>
      <c r="GOD10" s="890"/>
      <c r="GOE10" s="890"/>
      <c r="GOF10" s="890"/>
      <c r="GOG10" s="890"/>
      <c r="GOH10" s="890"/>
      <c r="GOI10" s="890"/>
      <c r="GOJ10" s="890"/>
      <c r="GOK10" s="890"/>
      <c r="GOL10" s="890"/>
      <c r="GOM10" s="890"/>
      <c r="GON10" s="890"/>
      <c r="GOO10" s="890"/>
      <c r="GOP10" s="890"/>
      <c r="GOQ10" s="890"/>
      <c r="GOR10" s="890"/>
      <c r="GOS10" s="890"/>
      <c r="GOT10" s="890"/>
      <c r="GOU10" s="890"/>
      <c r="GOV10" s="890"/>
      <c r="GOW10" s="890"/>
      <c r="GOX10" s="890"/>
      <c r="GOY10" s="890"/>
      <c r="GOZ10" s="890"/>
      <c r="GPA10" s="890"/>
      <c r="GPB10" s="890"/>
      <c r="GPC10" s="890"/>
      <c r="GPD10" s="890"/>
      <c r="GPE10" s="890"/>
      <c r="GPF10" s="890"/>
      <c r="GPG10" s="890"/>
      <c r="GPH10" s="890"/>
      <c r="GPI10" s="890"/>
      <c r="GPJ10" s="890"/>
      <c r="GPK10" s="890"/>
      <c r="GPL10" s="890"/>
      <c r="GPM10" s="890"/>
      <c r="GPN10" s="890"/>
      <c r="GPO10" s="890"/>
      <c r="GPP10" s="890"/>
      <c r="GPQ10" s="890"/>
      <c r="GPR10" s="890"/>
      <c r="GPS10" s="890"/>
      <c r="GPT10" s="890"/>
      <c r="GPU10" s="890"/>
      <c r="GPV10" s="890"/>
      <c r="GPW10" s="890"/>
      <c r="GPX10" s="890"/>
      <c r="GPY10" s="890"/>
      <c r="GPZ10" s="890"/>
      <c r="GQA10" s="890"/>
      <c r="GQB10" s="890"/>
      <c r="GQC10" s="890"/>
      <c r="GQD10" s="890"/>
      <c r="GQE10" s="890"/>
      <c r="GQF10" s="890"/>
      <c r="GQG10" s="890"/>
      <c r="GQH10" s="890"/>
      <c r="GQI10" s="890"/>
      <c r="GQJ10" s="890"/>
      <c r="GQK10" s="890"/>
      <c r="GQL10" s="890"/>
      <c r="GQM10" s="890"/>
      <c r="GQN10" s="890"/>
      <c r="GQO10" s="890"/>
      <c r="GQP10" s="890"/>
      <c r="GQQ10" s="890"/>
      <c r="GQR10" s="890"/>
      <c r="GQS10" s="890"/>
      <c r="GQT10" s="890"/>
      <c r="GQU10" s="890"/>
      <c r="GQV10" s="890"/>
      <c r="GQW10" s="890"/>
      <c r="GQX10" s="890"/>
      <c r="GQY10" s="890"/>
      <c r="GQZ10" s="890"/>
      <c r="GRA10" s="890"/>
      <c r="GRB10" s="890"/>
      <c r="GRC10" s="890"/>
      <c r="GRD10" s="890"/>
      <c r="GRE10" s="890"/>
      <c r="GRF10" s="890"/>
      <c r="GRG10" s="890"/>
      <c r="GRH10" s="890"/>
      <c r="GRI10" s="890"/>
      <c r="GRJ10" s="890"/>
      <c r="GRK10" s="890"/>
      <c r="GRL10" s="890"/>
      <c r="GRM10" s="890"/>
      <c r="GRN10" s="890"/>
      <c r="GRO10" s="890"/>
      <c r="GRP10" s="890"/>
      <c r="GRQ10" s="890"/>
      <c r="GRR10" s="890"/>
      <c r="GRS10" s="890"/>
      <c r="GRT10" s="890"/>
      <c r="GRU10" s="890"/>
      <c r="GRV10" s="890"/>
      <c r="GRW10" s="890"/>
      <c r="GRX10" s="890"/>
      <c r="GRY10" s="890"/>
      <c r="GRZ10" s="890"/>
      <c r="GSA10" s="890"/>
      <c r="GSB10" s="890"/>
      <c r="GSC10" s="890"/>
      <c r="GSD10" s="890"/>
      <c r="GSE10" s="890"/>
      <c r="GSF10" s="890"/>
      <c r="GSG10" s="890"/>
      <c r="GSH10" s="890"/>
      <c r="GSI10" s="890"/>
      <c r="GSJ10" s="890"/>
      <c r="GSK10" s="890"/>
      <c r="GSL10" s="890"/>
      <c r="GSM10" s="890"/>
      <c r="GSN10" s="890"/>
      <c r="GSO10" s="890"/>
      <c r="GSP10" s="890"/>
      <c r="GSQ10" s="890"/>
      <c r="GSR10" s="890"/>
      <c r="GSS10" s="890"/>
      <c r="GST10" s="890"/>
      <c r="GSU10" s="890"/>
      <c r="GSV10" s="890"/>
      <c r="GSW10" s="890"/>
      <c r="GSX10" s="890"/>
      <c r="GSY10" s="890"/>
      <c r="GSZ10" s="890"/>
      <c r="GTA10" s="890"/>
      <c r="GTB10" s="890"/>
      <c r="GTC10" s="890"/>
      <c r="GTD10" s="890"/>
      <c r="GTE10" s="890"/>
      <c r="GTF10" s="890"/>
      <c r="GTG10" s="890"/>
      <c r="GTH10" s="890"/>
      <c r="GTI10" s="890"/>
      <c r="GTJ10" s="890"/>
      <c r="GTK10" s="890"/>
      <c r="GTL10" s="890"/>
      <c r="GTM10" s="890"/>
      <c r="GTN10" s="890"/>
      <c r="GTO10" s="890"/>
      <c r="GTP10" s="890"/>
      <c r="GTQ10" s="890"/>
      <c r="GTR10" s="890"/>
      <c r="GTS10" s="890"/>
      <c r="GTT10" s="890"/>
      <c r="GTU10" s="890"/>
      <c r="GTV10" s="890"/>
      <c r="GTW10" s="890"/>
      <c r="GTX10" s="890"/>
      <c r="GTY10" s="890"/>
      <c r="GTZ10" s="890"/>
      <c r="GUA10" s="890"/>
      <c r="GUB10" s="890"/>
      <c r="GUC10" s="890"/>
      <c r="GUD10" s="890"/>
      <c r="GUE10" s="890"/>
      <c r="GUF10" s="890"/>
      <c r="GUG10" s="890"/>
      <c r="GUH10" s="890"/>
      <c r="GUI10" s="890"/>
      <c r="GUJ10" s="890"/>
      <c r="GUK10" s="890"/>
      <c r="GUL10" s="890"/>
      <c r="GUM10" s="890"/>
      <c r="GUN10" s="890"/>
      <c r="GUO10" s="890"/>
      <c r="GUP10" s="890"/>
      <c r="GUQ10" s="890"/>
      <c r="GUR10" s="890"/>
      <c r="GUS10" s="890"/>
      <c r="GUT10" s="890"/>
      <c r="GUU10" s="890"/>
      <c r="GUV10" s="890"/>
      <c r="GUW10" s="890"/>
      <c r="GUX10" s="890"/>
      <c r="GUY10" s="890"/>
      <c r="GUZ10" s="890"/>
      <c r="GVA10" s="890"/>
      <c r="GVB10" s="890"/>
      <c r="GVC10" s="890"/>
      <c r="GVD10" s="890"/>
      <c r="GVE10" s="890"/>
      <c r="GVF10" s="890"/>
      <c r="GVG10" s="890"/>
      <c r="GVH10" s="890"/>
      <c r="GVI10" s="890"/>
      <c r="GVJ10" s="890"/>
      <c r="GVK10" s="890"/>
      <c r="GVL10" s="890"/>
      <c r="GVM10" s="890"/>
      <c r="GVN10" s="890"/>
      <c r="GVO10" s="890"/>
      <c r="GVP10" s="890"/>
      <c r="GVQ10" s="890"/>
      <c r="GVR10" s="890"/>
      <c r="GVS10" s="890"/>
      <c r="GVT10" s="890"/>
      <c r="GVU10" s="890"/>
      <c r="GVV10" s="890"/>
      <c r="GVW10" s="890"/>
      <c r="GVX10" s="890"/>
      <c r="GVY10" s="890"/>
      <c r="GVZ10" s="890"/>
      <c r="GWA10" s="890"/>
      <c r="GWB10" s="890"/>
      <c r="GWC10" s="890"/>
      <c r="GWD10" s="890"/>
      <c r="GWE10" s="890"/>
      <c r="GWF10" s="890"/>
      <c r="GWG10" s="890"/>
      <c r="GWH10" s="890"/>
      <c r="GWI10" s="890"/>
      <c r="GWJ10" s="890"/>
      <c r="GWK10" s="890"/>
      <c r="GWL10" s="890"/>
      <c r="GWM10" s="890"/>
      <c r="GWN10" s="890"/>
      <c r="GWO10" s="890"/>
      <c r="GWP10" s="890"/>
      <c r="GWQ10" s="890"/>
      <c r="GWR10" s="890"/>
      <c r="GWS10" s="890"/>
      <c r="GWT10" s="890"/>
      <c r="GWU10" s="890"/>
      <c r="GWV10" s="890"/>
      <c r="GWW10" s="890"/>
      <c r="GWX10" s="890"/>
      <c r="GWY10" s="890"/>
      <c r="GWZ10" s="890"/>
      <c r="GXA10" s="890"/>
      <c r="GXB10" s="890"/>
      <c r="GXC10" s="890"/>
      <c r="GXD10" s="890"/>
      <c r="GXE10" s="890"/>
      <c r="GXF10" s="890"/>
      <c r="GXG10" s="890"/>
      <c r="GXH10" s="890"/>
      <c r="GXI10" s="890"/>
      <c r="GXJ10" s="890"/>
      <c r="GXK10" s="890"/>
      <c r="GXL10" s="890"/>
      <c r="GXM10" s="890"/>
      <c r="GXN10" s="890"/>
      <c r="GXO10" s="890"/>
      <c r="GXP10" s="890"/>
      <c r="GXQ10" s="890"/>
      <c r="GXR10" s="890"/>
      <c r="GXS10" s="890"/>
      <c r="GXT10" s="890"/>
      <c r="GXU10" s="890"/>
      <c r="GXV10" s="890"/>
      <c r="GXW10" s="890"/>
      <c r="GXX10" s="890"/>
      <c r="GXY10" s="890"/>
      <c r="GXZ10" s="890"/>
      <c r="GYA10" s="890"/>
      <c r="GYB10" s="890"/>
      <c r="GYC10" s="890"/>
      <c r="GYD10" s="890"/>
      <c r="GYE10" s="890"/>
      <c r="GYF10" s="890"/>
      <c r="GYG10" s="890"/>
      <c r="GYH10" s="890"/>
      <c r="GYI10" s="890"/>
      <c r="GYJ10" s="890"/>
      <c r="GYK10" s="890"/>
      <c r="GYL10" s="890"/>
      <c r="GYM10" s="890"/>
      <c r="GYN10" s="890"/>
      <c r="GYO10" s="890"/>
      <c r="GYP10" s="890"/>
      <c r="GYQ10" s="890"/>
      <c r="GYR10" s="890"/>
      <c r="GYS10" s="890"/>
      <c r="GYT10" s="890"/>
      <c r="GYU10" s="890"/>
      <c r="GYV10" s="890"/>
      <c r="GYW10" s="890"/>
      <c r="GYX10" s="890"/>
      <c r="GYY10" s="890"/>
      <c r="GYZ10" s="890"/>
      <c r="GZA10" s="890"/>
      <c r="GZB10" s="890"/>
      <c r="GZC10" s="890"/>
      <c r="GZD10" s="890"/>
      <c r="GZE10" s="890"/>
      <c r="GZF10" s="890"/>
      <c r="GZG10" s="890"/>
      <c r="GZH10" s="890"/>
      <c r="GZI10" s="890"/>
      <c r="GZJ10" s="890"/>
      <c r="GZK10" s="890"/>
      <c r="GZL10" s="890"/>
      <c r="GZM10" s="890"/>
      <c r="GZN10" s="890"/>
      <c r="GZO10" s="890"/>
      <c r="GZP10" s="890"/>
      <c r="GZQ10" s="890"/>
      <c r="GZR10" s="890"/>
      <c r="GZS10" s="890"/>
      <c r="GZT10" s="890"/>
      <c r="GZU10" s="890"/>
      <c r="GZV10" s="890"/>
      <c r="GZW10" s="890"/>
      <c r="GZX10" s="890"/>
      <c r="GZY10" s="890"/>
      <c r="GZZ10" s="890"/>
      <c r="HAA10" s="890"/>
      <c r="HAB10" s="890"/>
      <c r="HAC10" s="890"/>
      <c r="HAD10" s="890"/>
      <c r="HAE10" s="890"/>
      <c r="HAF10" s="890"/>
      <c r="HAG10" s="890"/>
      <c r="HAH10" s="890"/>
      <c r="HAI10" s="890"/>
      <c r="HAJ10" s="890"/>
      <c r="HAK10" s="890"/>
      <c r="HAL10" s="890"/>
      <c r="HAM10" s="890"/>
      <c r="HAN10" s="890"/>
      <c r="HAO10" s="890"/>
      <c r="HAP10" s="890"/>
      <c r="HAQ10" s="890"/>
      <c r="HAR10" s="890"/>
      <c r="HAS10" s="890"/>
      <c r="HAT10" s="890"/>
      <c r="HAU10" s="890"/>
      <c r="HAV10" s="890"/>
      <c r="HAW10" s="890"/>
      <c r="HAX10" s="890"/>
      <c r="HAY10" s="890"/>
      <c r="HAZ10" s="890"/>
      <c r="HBA10" s="890"/>
      <c r="HBB10" s="890"/>
      <c r="HBC10" s="890"/>
      <c r="HBD10" s="890"/>
      <c r="HBE10" s="890"/>
      <c r="HBF10" s="890"/>
      <c r="HBG10" s="890"/>
      <c r="HBH10" s="890"/>
      <c r="HBI10" s="890"/>
      <c r="HBJ10" s="890"/>
      <c r="HBK10" s="890"/>
      <c r="HBL10" s="890"/>
      <c r="HBM10" s="890"/>
      <c r="HBN10" s="890"/>
      <c r="HBO10" s="890"/>
      <c r="HBP10" s="890"/>
      <c r="HBQ10" s="890"/>
      <c r="HBR10" s="890"/>
      <c r="HBS10" s="890"/>
      <c r="HBT10" s="890"/>
      <c r="HBU10" s="890"/>
      <c r="HBV10" s="890"/>
      <c r="HBW10" s="890"/>
      <c r="HBX10" s="890"/>
      <c r="HBY10" s="890"/>
      <c r="HBZ10" s="890"/>
      <c r="HCA10" s="890"/>
      <c r="HCB10" s="890"/>
      <c r="HCC10" s="890"/>
      <c r="HCD10" s="890"/>
      <c r="HCE10" s="890"/>
      <c r="HCF10" s="890"/>
      <c r="HCG10" s="890"/>
      <c r="HCH10" s="890"/>
      <c r="HCI10" s="890"/>
      <c r="HCJ10" s="890"/>
      <c r="HCK10" s="890"/>
      <c r="HCL10" s="890"/>
      <c r="HCM10" s="890"/>
      <c r="HCN10" s="890"/>
      <c r="HCO10" s="890"/>
      <c r="HCP10" s="890"/>
      <c r="HCQ10" s="890"/>
      <c r="HCR10" s="890"/>
      <c r="HCS10" s="890"/>
      <c r="HCT10" s="890"/>
      <c r="HCU10" s="890"/>
      <c r="HCV10" s="890"/>
      <c r="HCW10" s="890"/>
      <c r="HCX10" s="890"/>
      <c r="HCY10" s="890"/>
      <c r="HCZ10" s="890"/>
      <c r="HDA10" s="890"/>
      <c r="HDB10" s="890"/>
      <c r="HDC10" s="890"/>
      <c r="HDD10" s="890"/>
      <c r="HDE10" s="890"/>
      <c r="HDF10" s="890"/>
      <c r="HDG10" s="890"/>
      <c r="HDH10" s="890"/>
      <c r="HDI10" s="890"/>
      <c r="HDJ10" s="890"/>
      <c r="HDK10" s="890"/>
      <c r="HDL10" s="890"/>
      <c r="HDM10" s="890"/>
      <c r="HDN10" s="890"/>
      <c r="HDO10" s="890"/>
      <c r="HDP10" s="890"/>
      <c r="HDQ10" s="890"/>
      <c r="HDR10" s="890"/>
      <c r="HDS10" s="890"/>
      <c r="HDT10" s="890"/>
      <c r="HDU10" s="890"/>
      <c r="HDV10" s="890"/>
      <c r="HDW10" s="890"/>
      <c r="HDX10" s="890"/>
      <c r="HDY10" s="890"/>
      <c r="HDZ10" s="890"/>
      <c r="HEA10" s="890"/>
      <c r="HEB10" s="890"/>
      <c r="HEC10" s="890"/>
      <c r="HED10" s="890"/>
      <c r="HEE10" s="890"/>
      <c r="HEF10" s="890"/>
      <c r="HEG10" s="890"/>
      <c r="HEH10" s="890"/>
      <c r="HEI10" s="890"/>
      <c r="HEJ10" s="890"/>
      <c r="HEK10" s="890"/>
      <c r="HEL10" s="890"/>
      <c r="HEM10" s="890"/>
      <c r="HEN10" s="890"/>
      <c r="HEO10" s="890"/>
      <c r="HEP10" s="890"/>
      <c r="HEQ10" s="890"/>
      <c r="HER10" s="890"/>
      <c r="HES10" s="890"/>
      <c r="HET10" s="890"/>
      <c r="HEU10" s="890"/>
      <c r="HEV10" s="890"/>
      <c r="HEW10" s="890"/>
      <c r="HEX10" s="890"/>
      <c r="HEY10" s="890"/>
      <c r="HEZ10" s="890"/>
      <c r="HFA10" s="890"/>
      <c r="HFB10" s="890"/>
      <c r="HFC10" s="890"/>
      <c r="HFD10" s="890"/>
      <c r="HFE10" s="890"/>
      <c r="HFF10" s="890"/>
      <c r="HFG10" s="890"/>
      <c r="HFH10" s="890"/>
      <c r="HFI10" s="890"/>
      <c r="HFJ10" s="890"/>
      <c r="HFK10" s="890"/>
      <c r="HFL10" s="890"/>
      <c r="HFM10" s="890"/>
      <c r="HFN10" s="890"/>
      <c r="HFO10" s="890"/>
      <c r="HFP10" s="890"/>
      <c r="HFQ10" s="890"/>
      <c r="HFR10" s="890"/>
      <c r="HFS10" s="890"/>
      <c r="HFT10" s="890"/>
      <c r="HFU10" s="890"/>
      <c r="HFV10" s="890"/>
      <c r="HFW10" s="890"/>
      <c r="HFX10" s="890"/>
      <c r="HFY10" s="890"/>
      <c r="HFZ10" s="890"/>
      <c r="HGA10" s="890"/>
      <c r="HGB10" s="890"/>
      <c r="HGC10" s="890"/>
      <c r="HGD10" s="890"/>
      <c r="HGE10" s="890"/>
      <c r="HGF10" s="890"/>
      <c r="HGG10" s="890"/>
      <c r="HGH10" s="890"/>
      <c r="HGI10" s="890"/>
      <c r="HGJ10" s="890"/>
      <c r="HGK10" s="890"/>
      <c r="HGL10" s="890"/>
      <c r="HGM10" s="890"/>
      <c r="HGN10" s="890"/>
      <c r="HGO10" s="890"/>
      <c r="HGP10" s="890"/>
      <c r="HGQ10" s="890"/>
      <c r="HGR10" s="890"/>
      <c r="HGS10" s="890"/>
      <c r="HGT10" s="890"/>
      <c r="HGU10" s="890"/>
      <c r="HGV10" s="890"/>
      <c r="HGW10" s="890"/>
      <c r="HGX10" s="890"/>
      <c r="HGY10" s="890"/>
      <c r="HGZ10" s="890"/>
      <c r="HHA10" s="890"/>
      <c r="HHB10" s="890"/>
      <c r="HHC10" s="890"/>
      <c r="HHD10" s="890"/>
      <c r="HHE10" s="890"/>
      <c r="HHF10" s="890"/>
      <c r="HHG10" s="890"/>
      <c r="HHH10" s="890"/>
      <c r="HHI10" s="890"/>
      <c r="HHJ10" s="890"/>
      <c r="HHK10" s="890"/>
      <c r="HHL10" s="890"/>
      <c r="HHM10" s="890"/>
      <c r="HHN10" s="890"/>
      <c r="HHO10" s="890"/>
      <c r="HHP10" s="890"/>
      <c r="HHQ10" s="890"/>
      <c r="HHR10" s="890"/>
      <c r="HHS10" s="890"/>
      <c r="HHT10" s="890"/>
      <c r="HHU10" s="890"/>
      <c r="HHV10" s="890"/>
      <c r="HHW10" s="890"/>
      <c r="HHX10" s="890"/>
      <c r="HHY10" s="890"/>
      <c r="HHZ10" s="890"/>
      <c r="HIA10" s="890"/>
      <c r="HIB10" s="890"/>
      <c r="HIC10" s="890"/>
      <c r="HID10" s="890"/>
      <c r="HIE10" s="890"/>
      <c r="HIF10" s="890"/>
      <c r="HIG10" s="890"/>
      <c r="HIH10" s="890"/>
      <c r="HII10" s="890"/>
      <c r="HIJ10" s="890"/>
      <c r="HIK10" s="890"/>
      <c r="HIL10" s="890"/>
      <c r="HIM10" s="890"/>
      <c r="HIN10" s="890"/>
      <c r="HIO10" s="890"/>
      <c r="HIP10" s="890"/>
      <c r="HIQ10" s="890"/>
      <c r="HIR10" s="890"/>
      <c r="HIS10" s="890"/>
      <c r="HIT10" s="890"/>
      <c r="HIU10" s="890"/>
      <c r="HIV10" s="890"/>
      <c r="HIW10" s="890"/>
      <c r="HIX10" s="890"/>
      <c r="HIY10" s="890"/>
      <c r="HIZ10" s="890"/>
      <c r="HJA10" s="890"/>
      <c r="HJB10" s="890"/>
      <c r="HJC10" s="890"/>
      <c r="HJD10" s="890"/>
      <c r="HJE10" s="890"/>
      <c r="HJF10" s="890"/>
      <c r="HJG10" s="890"/>
      <c r="HJH10" s="890"/>
      <c r="HJI10" s="890"/>
      <c r="HJJ10" s="890"/>
      <c r="HJK10" s="890"/>
      <c r="HJL10" s="890"/>
      <c r="HJM10" s="890"/>
      <c r="HJN10" s="890"/>
      <c r="HJO10" s="890"/>
      <c r="HJP10" s="890"/>
      <c r="HJQ10" s="890"/>
      <c r="HJR10" s="890"/>
      <c r="HJS10" s="890"/>
      <c r="HJT10" s="890"/>
      <c r="HJU10" s="890"/>
      <c r="HJV10" s="890"/>
      <c r="HJW10" s="890"/>
      <c r="HJX10" s="890"/>
      <c r="HJY10" s="890"/>
      <c r="HJZ10" s="890"/>
      <c r="HKA10" s="890"/>
      <c r="HKB10" s="890"/>
      <c r="HKC10" s="890"/>
      <c r="HKD10" s="890"/>
      <c r="HKE10" s="890"/>
      <c r="HKF10" s="890"/>
      <c r="HKG10" s="890"/>
      <c r="HKH10" s="890"/>
      <c r="HKI10" s="890"/>
      <c r="HKJ10" s="890"/>
      <c r="HKK10" s="890"/>
      <c r="HKL10" s="890"/>
      <c r="HKM10" s="890"/>
      <c r="HKN10" s="890"/>
      <c r="HKO10" s="890"/>
      <c r="HKP10" s="890"/>
      <c r="HKQ10" s="890"/>
      <c r="HKR10" s="890"/>
      <c r="HKS10" s="890"/>
      <c r="HKT10" s="890"/>
      <c r="HKU10" s="890"/>
      <c r="HKV10" s="890"/>
      <c r="HKW10" s="890"/>
      <c r="HKX10" s="890"/>
      <c r="HKY10" s="890"/>
      <c r="HKZ10" s="890"/>
      <c r="HLA10" s="890"/>
      <c r="HLB10" s="890"/>
      <c r="HLC10" s="890"/>
      <c r="HLD10" s="890"/>
      <c r="HLE10" s="890"/>
      <c r="HLF10" s="890"/>
      <c r="HLG10" s="890"/>
      <c r="HLH10" s="890"/>
      <c r="HLI10" s="890"/>
      <c r="HLJ10" s="890"/>
      <c r="HLK10" s="890"/>
      <c r="HLL10" s="890"/>
      <c r="HLM10" s="890"/>
      <c r="HLN10" s="890"/>
      <c r="HLO10" s="890"/>
      <c r="HLP10" s="890"/>
      <c r="HLQ10" s="890"/>
      <c r="HLR10" s="890"/>
      <c r="HLS10" s="890"/>
      <c r="HLT10" s="890"/>
      <c r="HLU10" s="890"/>
      <c r="HLV10" s="890"/>
      <c r="HLW10" s="890"/>
      <c r="HLX10" s="890"/>
      <c r="HLY10" s="890"/>
      <c r="HLZ10" s="890"/>
      <c r="HMA10" s="890"/>
      <c r="HMB10" s="890"/>
      <c r="HMC10" s="890"/>
      <c r="HMD10" s="890"/>
      <c r="HME10" s="890"/>
      <c r="HMF10" s="890"/>
      <c r="HMG10" s="890"/>
      <c r="HMH10" s="890"/>
      <c r="HMI10" s="890"/>
      <c r="HMJ10" s="890"/>
      <c r="HMK10" s="890"/>
      <c r="HML10" s="890"/>
      <c r="HMM10" s="890"/>
      <c r="HMN10" s="890"/>
      <c r="HMO10" s="890"/>
      <c r="HMP10" s="890"/>
      <c r="HMQ10" s="890"/>
      <c r="HMR10" s="890"/>
      <c r="HMS10" s="890"/>
      <c r="HMT10" s="890"/>
      <c r="HMU10" s="890"/>
      <c r="HMV10" s="890"/>
      <c r="HMW10" s="890"/>
      <c r="HMX10" s="890"/>
      <c r="HMY10" s="890"/>
      <c r="HMZ10" s="890"/>
      <c r="HNA10" s="890"/>
      <c r="HNB10" s="890"/>
      <c r="HNC10" s="890"/>
      <c r="HND10" s="890"/>
      <c r="HNE10" s="890"/>
      <c r="HNF10" s="890"/>
      <c r="HNG10" s="890"/>
      <c r="HNH10" s="890"/>
      <c r="HNI10" s="890"/>
      <c r="HNJ10" s="890"/>
      <c r="HNK10" s="890"/>
      <c r="HNL10" s="890"/>
      <c r="HNM10" s="890"/>
      <c r="HNN10" s="890"/>
      <c r="HNO10" s="890"/>
      <c r="HNP10" s="890"/>
      <c r="HNQ10" s="890"/>
      <c r="HNR10" s="890"/>
      <c r="HNS10" s="890"/>
      <c r="HNT10" s="890"/>
      <c r="HNU10" s="890"/>
      <c r="HNV10" s="890"/>
      <c r="HNW10" s="890"/>
      <c r="HNX10" s="890"/>
      <c r="HNY10" s="890"/>
      <c r="HNZ10" s="890"/>
      <c r="HOA10" s="890"/>
      <c r="HOB10" s="890"/>
      <c r="HOC10" s="890"/>
      <c r="HOD10" s="890"/>
      <c r="HOE10" s="890"/>
      <c r="HOF10" s="890"/>
      <c r="HOG10" s="890"/>
      <c r="HOH10" s="890"/>
      <c r="HOI10" s="890"/>
      <c r="HOJ10" s="890"/>
      <c r="HOK10" s="890"/>
      <c r="HOL10" s="890"/>
      <c r="HOM10" s="890"/>
      <c r="HON10" s="890"/>
      <c r="HOO10" s="890"/>
      <c r="HOP10" s="890"/>
      <c r="HOQ10" s="890"/>
      <c r="HOR10" s="890"/>
      <c r="HOS10" s="890"/>
      <c r="HOT10" s="890"/>
      <c r="HOU10" s="890"/>
      <c r="HOV10" s="890"/>
      <c r="HOW10" s="890"/>
      <c r="HOX10" s="890"/>
      <c r="HOY10" s="890"/>
      <c r="HOZ10" s="890"/>
      <c r="HPA10" s="890"/>
      <c r="HPB10" s="890"/>
      <c r="HPC10" s="890"/>
      <c r="HPD10" s="890"/>
      <c r="HPE10" s="890"/>
      <c r="HPF10" s="890"/>
      <c r="HPG10" s="890"/>
      <c r="HPH10" s="890"/>
      <c r="HPI10" s="890"/>
      <c r="HPJ10" s="890"/>
      <c r="HPK10" s="890"/>
      <c r="HPL10" s="890"/>
      <c r="HPM10" s="890"/>
      <c r="HPN10" s="890"/>
      <c r="HPO10" s="890"/>
      <c r="HPP10" s="890"/>
      <c r="HPQ10" s="890"/>
      <c r="HPR10" s="890"/>
      <c r="HPS10" s="890"/>
      <c r="HPT10" s="890"/>
      <c r="HPU10" s="890"/>
      <c r="HPV10" s="890"/>
      <c r="HPW10" s="890"/>
      <c r="HPX10" s="890"/>
      <c r="HPY10" s="890"/>
      <c r="HPZ10" s="890"/>
      <c r="HQA10" s="890"/>
      <c r="HQB10" s="890"/>
      <c r="HQC10" s="890"/>
      <c r="HQD10" s="890"/>
      <c r="HQE10" s="890"/>
      <c r="HQF10" s="890"/>
      <c r="HQG10" s="890"/>
      <c r="HQH10" s="890"/>
      <c r="HQI10" s="890"/>
      <c r="HQJ10" s="890"/>
      <c r="HQK10" s="890"/>
      <c r="HQL10" s="890"/>
      <c r="HQM10" s="890"/>
      <c r="HQN10" s="890"/>
      <c r="HQO10" s="890"/>
      <c r="HQP10" s="890"/>
      <c r="HQQ10" s="890"/>
      <c r="HQR10" s="890"/>
      <c r="HQS10" s="890"/>
      <c r="HQT10" s="890"/>
      <c r="HQU10" s="890"/>
      <c r="HQV10" s="890"/>
      <c r="HQW10" s="890"/>
      <c r="HQX10" s="890"/>
      <c r="HQY10" s="890"/>
      <c r="HQZ10" s="890"/>
      <c r="HRA10" s="890"/>
      <c r="HRB10" s="890"/>
      <c r="HRC10" s="890"/>
      <c r="HRD10" s="890"/>
      <c r="HRE10" s="890"/>
      <c r="HRF10" s="890"/>
      <c r="HRG10" s="890"/>
      <c r="HRH10" s="890"/>
      <c r="HRI10" s="890"/>
      <c r="HRJ10" s="890"/>
      <c r="HRK10" s="890"/>
      <c r="HRL10" s="890"/>
      <c r="HRM10" s="890"/>
      <c r="HRN10" s="890"/>
      <c r="HRO10" s="890"/>
      <c r="HRP10" s="890"/>
      <c r="HRQ10" s="890"/>
      <c r="HRR10" s="890"/>
      <c r="HRS10" s="890"/>
      <c r="HRT10" s="890"/>
      <c r="HRU10" s="890"/>
      <c r="HRV10" s="890"/>
      <c r="HRW10" s="890"/>
      <c r="HRX10" s="890"/>
      <c r="HRY10" s="890"/>
      <c r="HRZ10" s="890"/>
      <c r="HSA10" s="890"/>
      <c r="HSB10" s="890"/>
      <c r="HSC10" s="890"/>
      <c r="HSD10" s="890"/>
      <c r="HSE10" s="890"/>
      <c r="HSF10" s="890"/>
      <c r="HSG10" s="890"/>
      <c r="HSH10" s="890"/>
      <c r="HSI10" s="890"/>
      <c r="HSJ10" s="890"/>
      <c r="HSK10" s="890"/>
      <c r="HSL10" s="890"/>
      <c r="HSM10" s="890"/>
      <c r="HSN10" s="890"/>
      <c r="HSO10" s="890"/>
      <c r="HSP10" s="890"/>
      <c r="HSQ10" s="890"/>
      <c r="HSR10" s="890"/>
      <c r="HSS10" s="890"/>
      <c r="HST10" s="890"/>
      <c r="HSU10" s="890"/>
      <c r="HSV10" s="890"/>
      <c r="HSW10" s="890"/>
      <c r="HSX10" s="890"/>
      <c r="HSY10" s="890"/>
      <c r="HSZ10" s="890"/>
      <c r="HTA10" s="890"/>
      <c r="HTB10" s="890"/>
      <c r="HTC10" s="890"/>
      <c r="HTD10" s="890"/>
      <c r="HTE10" s="890"/>
      <c r="HTF10" s="890"/>
      <c r="HTG10" s="890"/>
      <c r="HTH10" s="890"/>
      <c r="HTI10" s="890"/>
      <c r="HTJ10" s="890"/>
      <c r="HTK10" s="890"/>
      <c r="HTL10" s="890"/>
      <c r="HTM10" s="890"/>
      <c r="HTN10" s="890"/>
      <c r="HTO10" s="890"/>
      <c r="HTP10" s="890"/>
      <c r="HTQ10" s="890"/>
      <c r="HTR10" s="890"/>
      <c r="HTS10" s="890"/>
      <c r="HTT10" s="890"/>
      <c r="HTU10" s="890"/>
      <c r="HTV10" s="890"/>
      <c r="HTW10" s="890"/>
      <c r="HTX10" s="890"/>
      <c r="HTY10" s="890"/>
      <c r="HTZ10" s="890"/>
      <c r="HUA10" s="890"/>
      <c r="HUB10" s="890"/>
      <c r="HUC10" s="890"/>
      <c r="HUD10" s="890"/>
      <c r="HUE10" s="890"/>
      <c r="HUF10" s="890"/>
      <c r="HUG10" s="890"/>
      <c r="HUH10" s="890"/>
      <c r="HUI10" s="890"/>
      <c r="HUJ10" s="890"/>
      <c r="HUK10" s="890"/>
      <c r="HUL10" s="890"/>
      <c r="HUM10" s="890"/>
      <c r="HUN10" s="890"/>
      <c r="HUO10" s="890"/>
      <c r="HUP10" s="890"/>
      <c r="HUQ10" s="890"/>
      <c r="HUR10" s="890"/>
      <c r="HUS10" s="890"/>
      <c r="HUT10" s="890"/>
      <c r="HUU10" s="890"/>
      <c r="HUV10" s="890"/>
      <c r="HUW10" s="890"/>
      <c r="HUX10" s="890"/>
      <c r="HUY10" s="890"/>
      <c r="HUZ10" s="890"/>
      <c r="HVA10" s="890"/>
      <c r="HVB10" s="890"/>
      <c r="HVC10" s="890"/>
      <c r="HVD10" s="890"/>
      <c r="HVE10" s="890"/>
      <c r="HVF10" s="890"/>
      <c r="HVG10" s="890"/>
      <c r="HVH10" s="890"/>
      <c r="HVI10" s="890"/>
      <c r="HVJ10" s="890"/>
      <c r="HVK10" s="890"/>
      <c r="HVL10" s="890"/>
      <c r="HVM10" s="890"/>
      <c r="HVN10" s="890"/>
      <c r="HVO10" s="890"/>
      <c r="HVP10" s="890"/>
      <c r="HVQ10" s="890"/>
      <c r="HVR10" s="890"/>
      <c r="HVS10" s="890"/>
      <c r="HVT10" s="890"/>
      <c r="HVU10" s="890"/>
      <c r="HVV10" s="890"/>
      <c r="HVW10" s="890"/>
      <c r="HVX10" s="890"/>
      <c r="HVY10" s="890"/>
      <c r="HVZ10" s="890"/>
      <c r="HWA10" s="890"/>
      <c r="HWB10" s="890"/>
      <c r="HWC10" s="890"/>
      <c r="HWD10" s="890"/>
      <c r="HWE10" s="890"/>
      <c r="HWF10" s="890"/>
      <c r="HWG10" s="890"/>
      <c r="HWH10" s="890"/>
      <c r="HWI10" s="890"/>
      <c r="HWJ10" s="890"/>
      <c r="HWK10" s="890"/>
      <c r="HWL10" s="890"/>
      <c r="HWM10" s="890"/>
      <c r="HWN10" s="890"/>
      <c r="HWO10" s="890"/>
      <c r="HWP10" s="890"/>
      <c r="HWQ10" s="890"/>
      <c r="HWR10" s="890"/>
      <c r="HWS10" s="890"/>
      <c r="HWT10" s="890"/>
      <c r="HWU10" s="890"/>
      <c r="HWV10" s="890"/>
      <c r="HWW10" s="890"/>
      <c r="HWX10" s="890"/>
      <c r="HWY10" s="890"/>
      <c r="HWZ10" s="890"/>
      <c r="HXA10" s="890"/>
      <c r="HXB10" s="890"/>
      <c r="HXC10" s="890"/>
      <c r="HXD10" s="890"/>
      <c r="HXE10" s="890"/>
      <c r="HXF10" s="890"/>
      <c r="HXG10" s="890"/>
      <c r="HXH10" s="890"/>
      <c r="HXI10" s="890"/>
      <c r="HXJ10" s="890"/>
      <c r="HXK10" s="890"/>
      <c r="HXL10" s="890"/>
      <c r="HXM10" s="890"/>
      <c r="HXN10" s="890"/>
      <c r="HXO10" s="890"/>
      <c r="HXP10" s="890"/>
      <c r="HXQ10" s="890"/>
      <c r="HXR10" s="890"/>
      <c r="HXS10" s="890"/>
      <c r="HXT10" s="890"/>
      <c r="HXU10" s="890"/>
      <c r="HXV10" s="890"/>
      <c r="HXW10" s="890"/>
      <c r="HXX10" s="890"/>
      <c r="HXY10" s="890"/>
      <c r="HXZ10" s="890"/>
      <c r="HYA10" s="890"/>
      <c r="HYB10" s="890"/>
      <c r="HYC10" s="890"/>
      <c r="HYD10" s="890"/>
      <c r="HYE10" s="890"/>
      <c r="HYF10" s="890"/>
      <c r="HYG10" s="890"/>
      <c r="HYH10" s="890"/>
      <c r="HYI10" s="890"/>
      <c r="HYJ10" s="890"/>
      <c r="HYK10" s="890"/>
      <c r="HYL10" s="890"/>
      <c r="HYM10" s="890"/>
      <c r="HYN10" s="890"/>
      <c r="HYO10" s="890"/>
      <c r="HYP10" s="890"/>
      <c r="HYQ10" s="890"/>
      <c r="HYR10" s="890"/>
      <c r="HYS10" s="890"/>
      <c r="HYT10" s="890"/>
      <c r="HYU10" s="890"/>
      <c r="HYV10" s="890"/>
      <c r="HYW10" s="890"/>
      <c r="HYX10" s="890"/>
      <c r="HYY10" s="890"/>
      <c r="HYZ10" s="890"/>
      <c r="HZA10" s="890"/>
      <c r="HZB10" s="890"/>
      <c r="HZC10" s="890"/>
      <c r="HZD10" s="890"/>
      <c r="HZE10" s="890"/>
      <c r="HZF10" s="890"/>
      <c r="HZG10" s="890"/>
      <c r="HZH10" s="890"/>
      <c r="HZI10" s="890"/>
      <c r="HZJ10" s="890"/>
      <c r="HZK10" s="890"/>
      <c r="HZL10" s="890"/>
      <c r="HZM10" s="890"/>
      <c r="HZN10" s="890"/>
      <c r="HZO10" s="890"/>
      <c r="HZP10" s="890"/>
      <c r="HZQ10" s="890"/>
      <c r="HZR10" s="890"/>
      <c r="HZS10" s="890"/>
      <c r="HZT10" s="890"/>
      <c r="HZU10" s="890"/>
      <c r="HZV10" s="890"/>
      <c r="HZW10" s="890"/>
      <c r="HZX10" s="890"/>
      <c r="HZY10" s="890"/>
      <c r="HZZ10" s="890"/>
      <c r="IAA10" s="890"/>
      <c r="IAB10" s="890"/>
      <c r="IAC10" s="890"/>
      <c r="IAD10" s="890"/>
      <c r="IAE10" s="890"/>
      <c r="IAF10" s="890"/>
      <c r="IAG10" s="890"/>
      <c r="IAH10" s="890"/>
      <c r="IAI10" s="890"/>
      <c r="IAJ10" s="890"/>
      <c r="IAK10" s="890"/>
      <c r="IAL10" s="890"/>
      <c r="IAM10" s="890"/>
      <c r="IAN10" s="890"/>
      <c r="IAO10" s="890"/>
      <c r="IAP10" s="890"/>
      <c r="IAQ10" s="890"/>
      <c r="IAR10" s="890"/>
      <c r="IAS10" s="890"/>
      <c r="IAT10" s="890"/>
      <c r="IAU10" s="890"/>
      <c r="IAV10" s="890"/>
      <c r="IAW10" s="890"/>
      <c r="IAX10" s="890"/>
      <c r="IAY10" s="890"/>
      <c r="IAZ10" s="890"/>
      <c r="IBA10" s="890"/>
      <c r="IBB10" s="890"/>
      <c r="IBC10" s="890"/>
      <c r="IBD10" s="890"/>
      <c r="IBE10" s="890"/>
      <c r="IBF10" s="890"/>
      <c r="IBG10" s="890"/>
      <c r="IBH10" s="890"/>
      <c r="IBI10" s="890"/>
      <c r="IBJ10" s="890"/>
      <c r="IBK10" s="890"/>
      <c r="IBL10" s="890"/>
      <c r="IBM10" s="890"/>
      <c r="IBN10" s="890"/>
      <c r="IBO10" s="890"/>
      <c r="IBP10" s="890"/>
      <c r="IBQ10" s="890"/>
      <c r="IBR10" s="890"/>
      <c r="IBS10" s="890"/>
      <c r="IBT10" s="890"/>
      <c r="IBU10" s="890"/>
      <c r="IBV10" s="890"/>
      <c r="IBW10" s="890"/>
      <c r="IBX10" s="890"/>
      <c r="IBY10" s="890"/>
      <c r="IBZ10" s="890"/>
      <c r="ICA10" s="890"/>
      <c r="ICB10" s="890"/>
      <c r="ICC10" s="890"/>
      <c r="ICD10" s="890"/>
      <c r="ICE10" s="890"/>
      <c r="ICF10" s="890"/>
      <c r="ICG10" s="890"/>
      <c r="ICH10" s="890"/>
      <c r="ICI10" s="890"/>
      <c r="ICJ10" s="890"/>
      <c r="ICK10" s="890"/>
      <c r="ICL10" s="890"/>
      <c r="ICM10" s="890"/>
      <c r="ICN10" s="890"/>
      <c r="ICO10" s="890"/>
      <c r="ICP10" s="890"/>
      <c r="ICQ10" s="890"/>
      <c r="ICR10" s="890"/>
      <c r="ICS10" s="890"/>
      <c r="ICT10" s="890"/>
      <c r="ICU10" s="890"/>
      <c r="ICV10" s="890"/>
      <c r="ICW10" s="890"/>
      <c r="ICX10" s="890"/>
      <c r="ICY10" s="890"/>
      <c r="ICZ10" s="890"/>
      <c r="IDA10" s="890"/>
      <c r="IDB10" s="890"/>
      <c r="IDC10" s="890"/>
      <c r="IDD10" s="890"/>
      <c r="IDE10" s="890"/>
      <c r="IDF10" s="890"/>
      <c r="IDG10" s="890"/>
      <c r="IDH10" s="890"/>
      <c r="IDI10" s="890"/>
      <c r="IDJ10" s="890"/>
      <c r="IDK10" s="890"/>
      <c r="IDL10" s="890"/>
      <c r="IDM10" s="890"/>
      <c r="IDN10" s="890"/>
      <c r="IDO10" s="890"/>
      <c r="IDP10" s="890"/>
      <c r="IDQ10" s="890"/>
      <c r="IDR10" s="890"/>
      <c r="IDS10" s="890"/>
      <c r="IDT10" s="890"/>
      <c r="IDU10" s="890"/>
      <c r="IDV10" s="890"/>
      <c r="IDW10" s="890"/>
      <c r="IDX10" s="890"/>
      <c r="IDY10" s="890"/>
      <c r="IDZ10" s="890"/>
      <c r="IEA10" s="890"/>
      <c r="IEB10" s="890"/>
      <c r="IEC10" s="890"/>
      <c r="IED10" s="890"/>
      <c r="IEE10" s="890"/>
      <c r="IEF10" s="890"/>
      <c r="IEG10" s="890"/>
      <c r="IEH10" s="890"/>
      <c r="IEI10" s="890"/>
      <c r="IEJ10" s="890"/>
      <c r="IEK10" s="890"/>
      <c r="IEL10" s="890"/>
      <c r="IEM10" s="890"/>
      <c r="IEN10" s="890"/>
      <c r="IEO10" s="890"/>
      <c r="IEP10" s="890"/>
      <c r="IEQ10" s="890"/>
      <c r="IER10" s="890"/>
      <c r="IES10" s="890"/>
      <c r="IET10" s="890"/>
      <c r="IEU10" s="890"/>
      <c r="IEV10" s="890"/>
      <c r="IEW10" s="890"/>
      <c r="IEX10" s="890"/>
      <c r="IEY10" s="890"/>
      <c r="IEZ10" s="890"/>
      <c r="IFA10" s="890"/>
      <c r="IFB10" s="890"/>
      <c r="IFC10" s="890"/>
      <c r="IFD10" s="890"/>
      <c r="IFE10" s="890"/>
      <c r="IFF10" s="890"/>
      <c r="IFG10" s="890"/>
      <c r="IFH10" s="890"/>
      <c r="IFI10" s="890"/>
      <c r="IFJ10" s="890"/>
      <c r="IFK10" s="890"/>
      <c r="IFL10" s="890"/>
      <c r="IFM10" s="890"/>
      <c r="IFN10" s="890"/>
      <c r="IFO10" s="890"/>
      <c r="IFP10" s="890"/>
      <c r="IFQ10" s="890"/>
      <c r="IFR10" s="890"/>
      <c r="IFS10" s="890"/>
      <c r="IFT10" s="890"/>
      <c r="IFU10" s="890"/>
      <c r="IFV10" s="890"/>
      <c r="IFW10" s="890"/>
      <c r="IFX10" s="890"/>
      <c r="IFY10" s="890"/>
      <c r="IFZ10" s="890"/>
      <c r="IGA10" s="890"/>
      <c r="IGB10" s="890"/>
      <c r="IGC10" s="890"/>
      <c r="IGD10" s="890"/>
      <c r="IGE10" s="890"/>
      <c r="IGF10" s="890"/>
      <c r="IGG10" s="890"/>
      <c r="IGH10" s="890"/>
      <c r="IGI10" s="890"/>
      <c r="IGJ10" s="890"/>
      <c r="IGK10" s="890"/>
      <c r="IGL10" s="890"/>
      <c r="IGM10" s="890"/>
      <c r="IGN10" s="890"/>
      <c r="IGO10" s="890"/>
      <c r="IGP10" s="890"/>
      <c r="IGQ10" s="890"/>
      <c r="IGR10" s="890"/>
      <c r="IGS10" s="890"/>
      <c r="IGT10" s="890"/>
      <c r="IGU10" s="890"/>
      <c r="IGV10" s="890"/>
      <c r="IGW10" s="890"/>
      <c r="IGX10" s="890"/>
      <c r="IGY10" s="890"/>
      <c r="IGZ10" s="890"/>
      <c r="IHA10" s="890"/>
      <c r="IHB10" s="890"/>
      <c r="IHC10" s="890"/>
      <c r="IHD10" s="890"/>
      <c r="IHE10" s="890"/>
      <c r="IHF10" s="890"/>
      <c r="IHG10" s="890"/>
      <c r="IHH10" s="890"/>
      <c r="IHI10" s="890"/>
      <c r="IHJ10" s="890"/>
      <c r="IHK10" s="890"/>
      <c r="IHL10" s="890"/>
      <c r="IHM10" s="890"/>
      <c r="IHN10" s="890"/>
      <c r="IHO10" s="890"/>
      <c r="IHP10" s="890"/>
      <c r="IHQ10" s="890"/>
      <c r="IHR10" s="890"/>
      <c r="IHS10" s="890"/>
      <c r="IHT10" s="890"/>
      <c r="IHU10" s="890"/>
      <c r="IHV10" s="890"/>
      <c r="IHW10" s="890"/>
      <c r="IHX10" s="890"/>
      <c r="IHY10" s="890"/>
      <c r="IHZ10" s="890"/>
      <c r="IIA10" s="890"/>
      <c r="IIB10" s="890"/>
      <c r="IIC10" s="890"/>
      <c r="IID10" s="890"/>
      <c r="IIE10" s="890"/>
      <c r="IIF10" s="890"/>
      <c r="IIG10" s="890"/>
      <c r="IIH10" s="890"/>
      <c r="III10" s="890"/>
      <c r="IIJ10" s="890"/>
      <c r="IIK10" s="890"/>
      <c r="IIL10" s="890"/>
      <c r="IIM10" s="890"/>
      <c r="IIN10" s="890"/>
      <c r="IIO10" s="890"/>
      <c r="IIP10" s="890"/>
      <c r="IIQ10" s="890"/>
      <c r="IIR10" s="890"/>
      <c r="IIS10" s="890"/>
      <c r="IIT10" s="890"/>
      <c r="IIU10" s="890"/>
      <c r="IIV10" s="890"/>
      <c r="IIW10" s="890"/>
      <c r="IIX10" s="890"/>
      <c r="IIY10" s="890"/>
      <c r="IIZ10" s="890"/>
      <c r="IJA10" s="890"/>
      <c r="IJB10" s="890"/>
      <c r="IJC10" s="890"/>
      <c r="IJD10" s="890"/>
      <c r="IJE10" s="890"/>
      <c r="IJF10" s="890"/>
      <c r="IJG10" s="890"/>
      <c r="IJH10" s="890"/>
      <c r="IJI10" s="890"/>
      <c r="IJJ10" s="890"/>
      <c r="IJK10" s="890"/>
      <c r="IJL10" s="890"/>
      <c r="IJM10" s="890"/>
      <c r="IJN10" s="890"/>
      <c r="IJO10" s="890"/>
      <c r="IJP10" s="890"/>
      <c r="IJQ10" s="890"/>
      <c r="IJR10" s="890"/>
      <c r="IJS10" s="890"/>
      <c r="IJT10" s="890"/>
      <c r="IJU10" s="890"/>
      <c r="IJV10" s="890"/>
      <c r="IJW10" s="890"/>
      <c r="IJX10" s="890"/>
      <c r="IJY10" s="890"/>
      <c r="IJZ10" s="890"/>
      <c r="IKA10" s="890"/>
      <c r="IKB10" s="890"/>
      <c r="IKC10" s="890"/>
      <c r="IKD10" s="890"/>
      <c r="IKE10" s="890"/>
      <c r="IKF10" s="890"/>
      <c r="IKG10" s="890"/>
      <c r="IKH10" s="890"/>
      <c r="IKI10" s="890"/>
      <c r="IKJ10" s="890"/>
      <c r="IKK10" s="890"/>
      <c r="IKL10" s="890"/>
      <c r="IKM10" s="890"/>
      <c r="IKN10" s="890"/>
      <c r="IKO10" s="890"/>
      <c r="IKP10" s="890"/>
      <c r="IKQ10" s="890"/>
      <c r="IKR10" s="890"/>
      <c r="IKS10" s="890"/>
      <c r="IKT10" s="890"/>
      <c r="IKU10" s="890"/>
      <c r="IKV10" s="890"/>
      <c r="IKW10" s="890"/>
      <c r="IKX10" s="890"/>
      <c r="IKY10" s="890"/>
      <c r="IKZ10" s="890"/>
      <c r="ILA10" s="890"/>
      <c r="ILB10" s="890"/>
      <c r="ILC10" s="890"/>
      <c r="ILD10" s="890"/>
      <c r="ILE10" s="890"/>
      <c r="ILF10" s="890"/>
      <c r="ILG10" s="890"/>
      <c r="ILH10" s="890"/>
      <c r="ILI10" s="890"/>
      <c r="ILJ10" s="890"/>
      <c r="ILK10" s="890"/>
      <c r="ILL10" s="890"/>
      <c r="ILM10" s="890"/>
      <c r="ILN10" s="890"/>
      <c r="ILO10" s="890"/>
      <c r="ILP10" s="890"/>
      <c r="ILQ10" s="890"/>
      <c r="ILR10" s="890"/>
      <c r="ILS10" s="890"/>
      <c r="ILT10" s="890"/>
      <c r="ILU10" s="890"/>
      <c r="ILV10" s="890"/>
      <c r="ILW10" s="890"/>
      <c r="ILX10" s="890"/>
      <c r="ILY10" s="890"/>
      <c r="ILZ10" s="890"/>
      <c r="IMA10" s="890"/>
      <c r="IMB10" s="890"/>
      <c r="IMC10" s="890"/>
      <c r="IMD10" s="890"/>
      <c r="IME10" s="890"/>
      <c r="IMF10" s="890"/>
      <c r="IMG10" s="890"/>
      <c r="IMH10" s="890"/>
      <c r="IMI10" s="890"/>
      <c r="IMJ10" s="890"/>
      <c r="IMK10" s="890"/>
      <c r="IML10" s="890"/>
      <c r="IMM10" s="890"/>
      <c r="IMN10" s="890"/>
      <c r="IMO10" s="890"/>
      <c r="IMP10" s="890"/>
      <c r="IMQ10" s="890"/>
      <c r="IMR10" s="890"/>
      <c r="IMS10" s="890"/>
      <c r="IMT10" s="890"/>
      <c r="IMU10" s="890"/>
      <c r="IMV10" s="890"/>
      <c r="IMW10" s="890"/>
      <c r="IMX10" s="890"/>
      <c r="IMY10" s="890"/>
      <c r="IMZ10" s="890"/>
      <c r="INA10" s="890"/>
      <c r="INB10" s="890"/>
      <c r="INC10" s="890"/>
      <c r="IND10" s="890"/>
      <c r="INE10" s="890"/>
      <c r="INF10" s="890"/>
      <c r="ING10" s="890"/>
      <c r="INH10" s="890"/>
      <c r="INI10" s="890"/>
      <c r="INJ10" s="890"/>
      <c r="INK10" s="890"/>
      <c r="INL10" s="890"/>
      <c r="INM10" s="890"/>
      <c r="INN10" s="890"/>
      <c r="INO10" s="890"/>
      <c r="INP10" s="890"/>
      <c r="INQ10" s="890"/>
      <c r="INR10" s="890"/>
      <c r="INS10" s="890"/>
      <c r="INT10" s="890"/>
      <c r="INU10" s="890"/>
      <c r="INV10" s="890"/>
      <c r="INW10" s="890"/>
      <c r="INX10" s="890"/>
      <c r="INY10" s="890"/>
      <c r="INZ10" s="890"/>
      <c r="IOA10" s="890"/>
      <c r="IOB10" s="890"/>
      <c r="IOC10" s="890"/>
      <c r="IOD10" s="890"/>
      <c r="IOE10" s="890"/>
      <c r="IOF10" s="890"/>
      <c r="IOG10" s="890"/>
      <c r="IOH10" s="890"/>
      <c r="IOI10" s="890"/>
      <c r="IOJ10" s="890"/>
      <c r="IOK10" s="890"/>
      <c r="IOL10" s="890"/>
      <c r="IOM10" s="890"/>
      <c r="ION10" s="890"/>
      <c r="IOO10" s="890"/>
      <c r="IOP10" s="890"/>
      <c r="IOQ10" s="890"/>
      <c r="IOR10" s="890"/>
      <c r="IOS10" s="890"/>
      <c r="IOT10" s="890"/>
      <c r="IOU10" s="890"/>
      <c r="IOV10" s="890"/>
      <c r="IOW10" s="890"/>
      <c r="IOX10" s="890"/>
      <c r="IOY10" s="890"/>
      <c r="IOZ10" s="890"/>
      <c r="IPA10" s="890"/>
      <c r="IPB10" s="890"/>
      <c r="IPC10" s="890"/>
      <c r="IPD10" s="890"/>
      <c r="IPE10" s="890"/>
      <c r="IPF10" s="890"/>
      <c r="IPG10" s="890"/>
      <c r="IPH10" s="890"/>
      <c r="IPI10" s="890"/>
      <c r="IPJ10" s="890"/>
      <c r="IPK10" s="890"/>
      <c r="IPL10" s="890"/>
      <c r="IPM10" s="890"/>
      <c r="IPN10" s="890"/>
      <c r="IPO10" s="890"/>
      <c r="IPP10" s="890"/>
      <c r="IPQ10" s="890"/>
      <c r="IPR10" s="890"/>
      <c r="IPS10" s="890"/>
      <c r="IPT10" s="890"/>
      <c r="IPU10" s="890"/>
      <c r="IPV10" s="890"/>
      <c r="IPW10" s="890"/>
      <c r="IPX10" s="890"/>
      <c r="IPY10" s="890"/>
      <c r="IPZ10" s="890"/>
      <c r="IQA10" s="890"/>
      <c r="IQB10" s="890"/>
      <c r="IQC10" s="890"/>
      <c r="IQD10" s="890"/>
      <c r="IQE10" s="890"/>
      <c r="IQF10" s="890"/>
      <c r="IQG10" s="890"/>
      <c r="IQH10" s="890"/>
      <c r="IQI10" s="890"/>
      <c r="IQJ10" s="890"/>
      <c r="IQK10" s="890"/>
      <c r="IQL10" s="890"/>
      <c r="IQM10" s="890"/>
      <c r="IQN10" s="890"/>
      <c r="IQO10" s="890"/>
      <c r="IQP10" s="890"/>
      <c r="IQQ10" s="890"/>
      <c r="IQR10" s="890"/>
      <c r="IQS10" s="890"/>
      <c r="IQT10" s="890"/>
      <c r="IQU10" s="890"/>
      <c r="IQV10" s="890"/>
      <c r="IQW10" s="890"/>
      <c r="IQX10" s="890"/>
      <c r="IQY10" s="890"/>
      <c r="IQZ10" s="890"/>
      <c r="IRA10" s="890"/>
      <c r="IRB10" s="890"/>
      <c r="IRC10" s="890"/>
      <c r="IRD10" s="890"/>
      <c r="IRE10" s="890"/>
      <c r="IRF10" s="890"/>
      <c r="IRG10" s="890"/>
      <c r="IRH10" s="890"/>
      <c r="IRI10" s="890"/>
      <c r="IRJ10" s="890"/>
      <c r="IRK10" s="890"/>
      <c r="IRL10" s="890"/>
      <c r="IRM10" s="890"/>
      <c r="IRN10" s="890"/>
      <c r="IRO10" s="890"/>
      <c r="IRP10" s="890"/>
      <c r="IRQ10" s="890"/>
      <c r="IRR10" s="890"/>
      <c r="IRS10" s="890"/>
      <c r="IRT10" s="890"/>
      <c r="IRU10" s="890"/>
      <c r="IRV10" s="890"/>
      <c r="IRW10" s="890"/>
      <c r="IRX10" s="890"/>
      <c r="IRY10" s="890"/>
      <c r="IRZ10" s="890"/>
      <c r="ISA10" s="890"/>
      <c r="ISB10" s="890"/>
      <c r="ISC10" s="890"/>
      <c r="ISD10" s="890"/>
      <c r="ISE10" s="890"/>
      <c r="ISF10" s="890"/>
      <c r="ISG10" s="890"/>
      <c r="ISH10" s="890"/>
      <c r="ISI10" s="890"/>
      <c r="ISJ10" s="890"/>
      <c r="ISK10" s="890"/>
      <c r="ISL10" s="890"/>
      <c r="ISM10" s="890"/>
      <c r="ISN10" s="890"/>
      <c r="ISO10" s="890"/>
      <c r="ISP10" s="890"/>
      <c r="ISQ10" s="890"/>
      <c r="ISR10" s="890"/>
      <c r="ISS10" s="890"/>
      <c r="IST10" s="890"/>
      <c r="ISU10" s="890"/>
      <c r="ISV10" s="890"/>
      <c r="ISW10" s="890"/>
      <c r="ISX10" s="890"/>
      <c r="ISY10" s="890"/>
      <c r="ISZ10" s="890"/>
      <c r="ITA10" s="890"/>
      <c r="ITB10" s="890"/>
      <c r="ITC10" s="890"/>
      <c r="ITD10" s="890"/>
      <c r="ITE10" s="890"/>
      <c r="ITF10" s="890"/>
      <c r="ITG10" s="890"/>
      <c r="ITH10" s="890"/>
      <c r="ITI10" s="890"/>
      <c r="ITJ10" s="890"/>
      <c r="ITK10" s="890"/>
      <c r="ITL10" s="890"/>
      <c r="ITM10" s="890"/>
      <c r="ITN10" s="890"/>
      <c r="ITO10" s="890"/>
      <c r="ITP10" s="890"/>
      <c r="ITQ10" s="890"/>
      <c r="ITR10" s="890"/>
      <c r="ITS10" s="890"/>
      <c r="ITT10" s="890"/>
      <c r="ITU10" s="890"/>
      <c r="ITV10" s="890"/>
      <c r="ITW10" s="890"/>
      <c r="ITX10" s="890"/>
      <c r="ITY10" s="890"/>
      <c r="ITZ10" s="890"/>
      <c r="IUA10" s="890"/>
      <c r="IUB10" s="890"/>
      <c r="IUC10" s="890"/>
      <c r="IUD10" s="890"/>
      <c r="IUE10" s="890"/>
      <c r="IUF10" s="890"/>
      <c r="IUG10" s="890"/>
      <c r="IUH10" s="890"/>
      <c r="IUI10" s="890"/>
      <c r="IUJ10" s="890"/>
      <c r="IUK10" s="890"/>
      <c r="IUL10" s="890"/>
      <c r="IUM10" s="890"/>
      <c r="IUN10" s="890"/>
      <c r="IUO10" s="890"/>
      <c r="IUP10" s="890"/>
      <c r="IUQ10" s="890"/>
      <c r="IUR10" s="890"/>
      <c r="IUS10" s="890"/>
      <c r="IUT10" s="890"/>
      <c r="IUU10" s="890"/>
      <c r="IUV10" s="890"/>
      <c r="IUW10" s="890"/>
      <c r="IUX10" s="890"/>
      <c r="IUY10" s="890"/>
      <c r="IUZ10" s="890"/>
      <c r="IVA10" s="890"/>
      <c r="IVB10" s="890"/>
      <c r="IVC10" s="890"/>
      <c r="IVD10" s="890"/>
      <c r="IVE10" s="890"/>
      <c r="IVF10" s="890"/>
      <c r="IVG10" s="890"/>
      <c r="IVH10" s="890"/>
      <c r="IVI10" s="890"/>
      <c r="IVJ10" s="890"/>
      <c r="IVK10" s="890"/>
      <c r="IVL10" s="890"/>
      <c r="IVM10" s="890"/>
      <c r="IVN10" s="890"/>
      <c r="IVO10" s="890"/>
      <c r="IVP10" s="890"/>
      <c r="IVQ10" s="890"/>
      <c r="IVR10" s="890"/>
      <c r="IVS10" s="890"/>
      <c r="IVT10" s="890"/>
      <c r="IVU10" s="890"/>
      <c r="IVV10" s="890"/>
      <c r="IVW10" s="890"/>
      <c r="IVX10" s="890"/>
      <c r="IVY10" s="890"/>
      <c r="IVZ10" s="890"/>
      <c r="IWA10" s="890"/>
      <c r="IWB10" s="890"/>
      <c r="IWC10" s="890"/>
      <c r="IWD10" s="890"/>
      <c r="IWE10" s="890"/>
      <c r="IWF10" s="890"/>
      <c r="IWG10" s="890"/>
      <c r="IWH10" s="890"/>
      <c r="IWI10" s="890"/>
      <c r="IWJ10" s="890"/>
      <c r="IWK10" s="890"/>
      <c r="IWL10" s="890"/>
      <c r="IWM10" s="890"/>
      <c r="IWN10" s="890"/>
      <c r="IWO10" s="890"/>
      <c r="IWP10" s="890"/>
      <c r="IWQ10" s="890"/>
      <c r="IWR10" s="890"/>
      <c r="IWS10" s="890"/>
      <c r="IWT10" s="890"/>
      <c r="IWU10" s="890"/>
      <c r="IWV10" s="890"/>
      <c r="IWW10" s="890"/>
      <c r="IWX10" s="890"/>
      <c r="IWY10" s="890"/>
      <c r="IWZ10" s="890"/>
      <c r="IXA10" s="890"/>
      <c r="IXB10" s="890"/>
      <c r="IXC10" s="890"/>
      <c r="IXD10" s="890"/>
      <c r="IXE10" s="890"/>
      <c r="IXF10" s="890"/>
      <c r="IXG10" s="890"/>
      <c r="IXH10" s="890"/>
      <c r="IXI10" s="890"/>
      <c r="IXJ10" s="890"/>
      <c r="IXK10" s="890"/>
      <c r="IXL10" s="890"/>
      <c r="IXM10" s="890"/>
      <c r="IXN10" s="890"/>
      <c r="IXO10" s="890"/>
      <c r="IXP10" s="890"/>
      <c r="IXQ10" s="890"/>
      <c r="IXR10" s="890"/>
      <c r="IXS10" s="890"/>
      <c r="IXT10" s="890"/>
      <c r="IXU10" s="890"/>
      <c r="IXV10" s="890"/>
      <c r="IXW10" s="890"/>
      <c r="IXX10" s="890"/>
      <c r="IXY10" s="890"/>
      <c r="IXZ10" s="890"/>
      <c r="IYA10" s="890"/>
      <c r="IYB10" s="890"/>
      <c r="IYC10" s="890"/>
      <c r="IYD10" s="890"/>
      <c r="IYE10" s="890"/>
      <c r="IYF10" s="890"/>
      <c r="IYG10" s="890"/>
      <c r="IYH10" s="890"/>
      <c r="IYI10" s="890"/>
      <c r="IYJ10" s="890"/>
      <c r="IYK10" s="890"/>
      <c r="IYL10" s="890"/>
      <c r="IYM10" s="890"/>
      <c r="IYN10" s="890"/>
      <c r="IYO10" s="890"/>
      <c r="IYP10" s="890"/>
      <c r="IYQ10" s="890"/>
      <c r="IYR10" s="890"/>
      <c r="IYS10" s="890"/>
      <c r="IYT10" s="890"/>
      <c r="IYU10" s="890"/>
      <c r="IYV10" s="890"/>
      <c r="IYW10" s="890"/>
      <c r="IYX10" s="890"/>
      <c r="IYY10" s="890"/>
      <c r="IYZ10" s="890"/>
      <c r="IZA10" s="890"/>
      <c r="IZB10" s="890"/>
      <c r="IZC10" s="890"/>
      <c r="IZD10" s="890"/>
      <c r="IZE10" s="890"/>
      <c r="IZF10" s="890"/>
      <c r="IZG10" s="890"/>
      <c r="IZH10" s="890"/>
      <c r="IZI10" s="890"/>
      <c r="IZJ10" s="890"/>
      <c r="IZK10" s="890"/>
      <c r="IZL10" s="890"/>
      <c r="IZM10" s="890"/>
      <c r="IZN10" s="890"/>
      <c r="IZO10" s="890"/>
      <c r="IZP10" s="890"/>
      <c r="IZQ10" s="890"/>
      <c r="IZR10" s="890"/>
      <c r="IZS10" s="890"/>
      <c r="IZT10" s="890"/>
      <c r="IZU10" s="890"/>
      <c r="IZV10" s="890"/>
      <c r="IZW10" s="890"/>
      <c r="IZX10" s="890"/>
      <c r="IZY10" s="890"/>
      <c r="IZZ10" s="890"/>
      <c r="JAA10" s="890"/>
      <c r="JAB10" s="890"/>
      <c r="JAC10" s="890"/>
      <c r="JAD10" s="890"/>
      <c r="JAE10" s="890"/>
      <c r="JAF10" s="890"/>
      <c r="JAG10" s="890"/>
      <c r="JAH10" s="890"/>
      <c r="JAI10" s="890"/>
      <c r="JAJ10" s="890"/>
      <c r="JAK10" s="890"/>
      <c r="JAL10" s="890"/>
      <c r="JAM10" s="890"/>
      <c r="JAN10" s="890"/>
      <c r="JAO10" s="890"/>
      <c r="JAP10" s="890"/>
      <c r="JAQ10" s="890"/>
      <c r="JAR10" s="890"/>
      <c r="JAS10" s="890"/>
      <c r="JAT10" s="890"/>
      <c r="JAU10" s="890"/>
      <c r="JAV10" s="890"/>
      <c r="JAW10" s="890"/>
      <c r="JAX10" s="890"/>
      <c r="JAY10" s="890"/>
      <c r="JAZ10" s="890"/>
      <c r="JBA10" s="890"/>
      <c r="JBB10" s="890"/>
      <c r="JBC10" s="890"/>
      <c r="JBD10" s="890"/>
      <c r="JBE10" s="890"/>
      <c r="JBF10" s="890"/>
      <c r="JBG10" s="890"/>
      <c r="JBH10" s="890"/>
      <c r="JBI10" s="890"/>
      <c r="JBJ10" s="890"/>
      <c r="JBK10" s="890"/>
      <c r="JBL10" s="890"/>
      <c r="JBM10" s="890"/>
      <c r="JBN10" s="890"/>
      <c r="JBO10" s="890"/>
      <c r="JBP10" s="890"/>
      <c r="JBQ10" s="890"/>
      <c r="JBR10" s="890"/>
      <c r="JBS10" s="890"/>
      <c r="JBT10" s="890"/>
      <c r="JBU10" s="890"/>
      <c r="JBV10" s="890"/>
      <c r="JBW10" s="890"/>
      <c r="JBX10" s="890"/>
      <c r="JBY10" s="890"/>
      <c r="JBZ10" s="890"/>
      <c r="JCA10" s="890"/>
      <c r="JCB10" s="890"/>
      <c r="JCC10" s="890"/>
      <c r="JCD10" s="890"/>
      <c r="JCE10" s="890"/>
      <c r="JCF10" s="890"/>
      <c r="JCG10" s="890"/>
      <c r="JCH10" s="890"/>
      <c r="JCI10" s="890"/>
      <c r="JCJ10" s="890"/>
      <c r="JCK10" s="890"/>
      <c r="JCL10" s="890"/>
      <c r="JCM10" s="890"/>
      <c r="JCN10" s="890"/>
      <c r="JCO10" s="890"/>
      <c r="JCP10" s="890"/>
      <c r="JCQ10" s="890"/>
      <c r="JCR10" s="890"/>
      <c r="JCS10" s="890"/>
      <c r="JCT10" s="890"/>
      <c r="JCU10" s="890"/>
      <c r="JCV10" s="890"/>
      <c r="JCW10" s="890"/>
      <c r="JCX10" s="890"/>
      <c r="JCY10" s="890"/>
      <c r="JCZ10" s="890"/>
      <c r="JDA10" s="890"/>
      <c r="JDB10" s="890"/>
      <c r="JDC10" s="890"/>
      <c r="JDD10" s="890"/>
      <c r="JDE10" s="890"/>
      <c r="JDF10" s="890"/>
      <c r="JDG10" s="890"/>
      <c r="JDH10" s="890"/>
      <c r="JDI10" s="890"/>
      <c r="JDJ10" s="890"/>
      <c r="JDK10" s="890"/>
      <c r="JDL10" s="890"/>
      <c r="JDM10" s="890"/>
      <c r="JDN10" s="890"/>
      <c r="JDO10" s="890"/>
      <c r="JDP10" s="890"/>
      <c r="JDQ10" s="890"/>
      <c r="JDR10" s="890"/>
      <c r="JDS10" s="890"/>
      <c r="JDT10" s="890"/>
      <c r="JDU10" s="890"/>
      <c r="JDV10" s="890"/>
      <c r="JDW10" s="890"/>
      <c r="JDX10" s="890"/>
      <c r="JDY10" s="890"/>
      <c r="JDZ10" s="890"/>
      <c r="JEA10" s="890"/>
      <c r="JEB10" s="890"/>
      <c r="JEC10" s="890"/>
      <c r="JED10" s="890"/>
      <c r="JEE10" s="890"/>
      <c r="JEF10" s="890"/>
      <c r="JEG10" s="890"/>
      <c r="JEH10" s="890"/>
      <c r="JEI10" s="890"/>
      <c r="JEJ10" s="890"/>
      <c r="JEK10" s="890"/>
      <c r="JEL10" s="890"/>
      <c r="JEM10" s="890"/>
      <c r="JEN10" s="890"/>
      <c r="JEO10" s="890"/>
      <c r="JEP10" s="890"/>
      <c r="JEQ10" s="890"/>
      <c r="JER10" s="890"/>
      <c r="JES10" s="890"/>
      <c r="JET10" s="890"/>
      <c r="JEU10" s="890"/>
      <c r="JEV10" s="890"/>
      <c r="JEW10" s="890"/>
      <c r="JEX10" s="890"/>
      <c r="JEY10" s="890"/>
      <c r="JEZ10" s="890"/>
      <c r="JFA10" s="890"/>
      <c r="JFB10" s="890"/>
      <c r="JFC10" s="890"/>
      <c r="JFD10" s="890"/>
      <c r="JFE10" s="890"/>
      <c r="JFF10" s="890"/>
      <c r="JFG10" s="890"/>
      <c r="JFH10" s="890"/>
      <c r="JFI10" s="890"/>
      <c r="JFJ10" s="890"/>
      <c r="JFK10" s="890"/>
      <c r="JFL10" s="890"/>
      <c r="JFM10" s="890"/>
      <c r="JFN10" s="890"/>
      <c r="JFO10" s="890"/>
      <c r="JFP10" s="890"/>
      <c r="JFQ10" s="890"/>
      <c r="JFR10" s="890"/>
      <c r="JFS10" s="890"/>
      <c r="JFT10" s="890"/>
      <c r="JFU10" s="890"/>
      <c r="JFV10" s="890"/>
      <c r="JFW10" s="890"/>
      <c r="JFX10" s="890"/>
      <c r="JFY10" s="890"/>
      <c r="JFZ10" s="890"/>
      <c r="JGA10" s="890"/>
      <c r="JGB10" s="890"/>
      <c r="JGC10" s="890"/>
      <c r="JGD10" s="890"/>
      <c r="JGE10" s="890"/>
      <c r="JGF10" s="890"/>
      <c r="JGG10" s="890"/>
      <c r="JGH10" s="890"/>
      <c r="JGI10" s="890"/>
      <c r="JGJ10" s="890"/>
      <c r="JGK10" s="890"/>
      <c r="JGL10" s="890"/>
      <c r="JGM10" s="890"/>
      <c r="JGN10" s="890"/>
      <c r="JGO10" s="890"/>
      <c r="JGP10" s="890"/>
      <c r="JGQ10" s="890"/>
      <c r="JGR10" s="890"/>
      <c r="JGS10" s="890"/>
      <c r="JGT10" s="890"/>
      <c r="JGU10" s="890"/>
      <c r="JGV10" s="890"/>
      <c r="JGW10" s="890"/>
      <c r="JGX10" s="890"/>
      <c r="JGY10" s="890"/>
      <c r="JGZ10" s="890"/>
      <c r="JHA10" s="890"/>
      <c r="JHB10" s="890"/>
      <c r="JHC10" s="890"/>
      <c r="JHD10" s="890"/>
      <c r="JHE10" s="890"/>
      <c r="JHF10" s="890"/>
      <c r="JHG10" s="890"/>
      <c r="JHH10" s="890"/>
      <c r="JHI10" s="890"/>
      <c r="JHJ10" s="890"/>
      <c r="JHK10" s="890"/>
      <c r="JHL10" s="890"/>
      <c r="JHM10" s="890"/>
      <c r="JHN10" s="890"/>
      <c r="JHO10" s="890"/>
      <c r="JHP10" s="890"/>
      <c r="JHQ10" s="890"/>
      <c r="JHR10" s="890"/>
      <c r="JHS10" s="890"/>
      <c r="JHT10" s="890"/>
      <c r="JHU10" s="890"/>
      <c r="JHV10" s="890"/>
      <c r="JHW10" s="890"/>
      <c r="JHX10" s="890"/>
      <c r="JHY10" s="890"/>
      <c r="JHZ10" s="890"/>
      <c r="JIA10" s="890"/>
      <c r="JIB10" s="890"/>
      <c r="JIC10" s="890"/>
      <c r="JID10" s="890"/>
      <c r="JIE10" s="890"/>
      <c r="JIF10" s="890"/>
      <c r="JIG10" s="890"/>
      <c r="JIH10" s="890"/>
      <c r="JII10" s="890"/>
      <c r="JIJ10" s="890"/>
      <c r="JIK10" s="890"/>
      <c r="JIL10" s="890"/>
      <c r="JIM10" s="890"/>
      <c r="JIN10" s="890"/>
      <c r="JIO10" s="890"/>
      <c r="JIP10" s="890"/>
      <c r="JIQ10" s="890"/>
      <c r="JIR10" s="890"/>
      <c r="JIS10" s="890"/>
      <c r="JIT10" s="890"/>
      <c r="JIU10" s="890"/>
      <c r="JIV10" s="890"/>
      <c r="JIW10" s="890"/>
      <c r="JIX10" s="890"/>
      <c r="JIY10" s="890"/>
      <c r="JIZ10" s="890"/>
      <c r="JJA10" s="890"/>
      <c r="JJB10" s="890"/>
      <c r="JJC10" s="890"/>
      <c r="JJD10" s="890"/>
      <c r="JJE10" s="890"/>
      <c r="JJF10" s="890"/>
      <c r="JJG10" s="890"/>
      <c r="JJH10" s="890"/>
      <c r="JJI10" s="890"/>
      <c r="JJJ10" s="890"/>
      <c r="JJK10" s="890"/>
      <c r="JJL10" s="890"/>
      <c r="JJM10" s="890"/>
      <c r="JJN10" s="890"/>
      <c r="JJO10" s="890"/>
      <c r="JJP10" s="890"/>
      <c r="JJQ10" s="890"/>
      <c r="JJR10" s="890"/>
      <c r="JJS10" s="890"/>
      <c r="JJT10" s="890"/>
      <c r="JJU10" s="890"/>
      <c r="JJV10" s="890"/>
      <c r="JJW10" s="890"/>
      <c r="JJX10" s="890"/>
      <c r="JJY10" s="890"/>
      <c r="JJZ10" s="890"/>
      <c r="JKA10" s="890"/>
      <c r="JKB10" s="890"/>
      <c r="JKC10" s="890"/>
      <c r="JKD10" s="890"/>
      <c r="JKE10" s="890"/>
      <c r="JKF10" s="890"/>
      <c r="JKG10" s="890"/>
      <c r="JKH10" s="890"/>
      <c r="JKI10" s="890"/>
      <c r="JKJ10" s="890"/>
      <c r="JKK10" s="890"/>
      <c r="JKL10" s="890"/>
      <c r="JKM10" s="890"/>
      <c r="JKN10" s="890"/>
      <c r="JKO10" s="890"/>
      <c r="JKP10" s="890"/>
      <c r="JKQ10" s="890"/>
      <c r="JKR10" s="890"/>
      <c r="JKS10" s="890"/>
      <c r="JKT10" s="890"/>
      <c r="JKU10" s="890"/>
      <c r="JKV10" s="890"/>
      <c r="JKW10" s="890"/>
      <c r="JKX10" s="890"/>
      <c r="JKY10" s="890"/>
      <c r="JKZ10" s="890"/>
      <c r="JLA10" s="890"/>
      <c r="JLB10" s="890"/>
      <c r="JLC10" s="890"/>
      <c r="JLD10" s="890"/>
      <c r="JLE10" s="890"/>
      <c r="JLF10" s="890"/>
      <c r="JLG10" s="890"/>
      <c r="JLH10" s="890"/>
      <c r="JLI10" s="890"/>
      <c r="JLJ10" s="890"/>
      <c r="JLK10" s="890"/>
      <c r="JLL10" s="890"/>
      <c r="JLM10" s="890"/>
      <c r="JLN10" s="890"/>
      <c r="JLO10" s="890"/>
      <c r="JLP10" s="890"/>
      <c r="JLQ10" s="890"/>
      <c r="JLR10" s="890"/>
      <c r="JLS10" s="890"/>
      <c r="JLT10" s="890"/>
      <c r="JLU10" s="890"/>
      <c r="JLV10" s="890"/>
      <c r="JLW10" s="890"/>
      <c r="JLX10" s="890"/>
      <c r="JLY10" s="890"/>
      <c r="JLZ10" s="890"/>
      <c r="JMA10" s="890"/>
      <c r="JMB10" s="890"/>
      <c r="JMC10" s="890"/>
      <c r="JMD10" s="890"/>
      <c r="JME10" s="890"/>
      <c r="JMF10" s="890"/>
      <c r="JMG10" s="890"/>
      <c r="JMH10" s="890"/>
      <c r="JMI10" s="890"/>
      <c r="JMJ10" s="890"/>
      <c r="JMK10" s="890"/>
      <c r="JML10" s="890"/>
      <c r="JMM10" s="890"/>
      <c r="JMN10" s="890"/>
      <c r="JMO10" s="890"/>
      <c r="JMP10" s="890"/>
      <c r="JMQ10" s="890"/>
      <c r="JMR10" s="890"/>
      <c r="JMS10" s="890"/>
      <c r="JMT10" s="890"/>
      <c r="JMU10" s="890"/>
      <c r="JMV10" s="890"/>
      <c r="JMW10" s="890"/>
      <c r="JMX10" s="890"/>
      <c r="JMY10" s="890"/>
      <c r="JMZ10" s="890"/>
      <c r="JNA10" s="890"/>
      <c r="JNB10" s="890"/>
      <c r="JNC10" s="890"/>
      <c r="JND10" s="890"/>
      <c r="JNE10" s="890"/>
      <c r="JNF10" s="890"/>
      <c r="JNG10" s="890"/>
      <c r="JNH10" s="890"/>
      <c r="JNI10" s="890"/>
      <c r="JNJ10" s="890"/>
      <c r="JNK10" s="890"/>
      <c r="JNL10" s="890"/>
      <c r="JNM10" s="890"/>
      <c r="JNN10" s="890"/>
      <c r="JNO10" s="890"/>
      <c r="JNP10" s="890"/>
      <c r="JNQ10" s="890"/>
      <c r="JNR10" s="890"/>
      <c r="JNS10" s="890"/>
      <c r="JNT10" s="890"/>
      <c r="JNU10" s="890"/>
      <c r="JNV10" s="890"/>
      <c r="JNW10" s="890"/>
      <c r="JNX10" s="890"/>
      <c r="JNY10" s="890"/>
      <c r="JNZ10" s="890"/>
      <c r="JOA10" s="890"/>
      <c r="JOB10" s="890"/>
      <c r="JOC10" s="890"/>
      <c r="JOD10" s="890"/>
      <c r="JOE10" s="890"/>
      <c r="JOF10" s="890"/>
      <c r="JOG10" s="890"/>
      <c r="JOH10" s="890"/>
      <c r="JOI10" s="890"/>
      <c r="JOJ10" s="890"/>
      <c r="JOK10" s="890"/>
      <c r="JOL10" s="890"/>
      <c r="JOM10" s="890"/>
      <c r="JON10" s="890"/>
      <c r="JOO10" s="890"/>
      <c r="JOP10" s="890"/>
      <c r="JOQ10" s="890"/>
      <c r="JOR10" s="890"/>
      <c r="JOS10" s="890"/>
      <c r="JOT10" s="890"/>
      <c r="JOU10" s="890"/>
      <c r="JOV10" s="890"/>
      <c r="JOW10" s="890"/>
      <c r="JOX10" s="890"/>
      <c r="JOY10" s="890"/>
      <c r="JOZ10" s="890"/>
      <c r="JPA10" s="890"/>
      <c r="JPB10" s="890"/>
      <c r="JPC10" s="890"/>
      <c r="JPD10" s="890"/>
      <c r="JPE10" s="890"/>
      <c r="JPF10" s="890"/>
      <c r="JPG10" s="890"/>
      <c r="JPH10" s="890"/>
      <c r="JPI10" s="890"/>
      <c r="JPJ10" s="890"/>
      <c r="JPK10" s="890"/>
      <c r="JPL10" s="890"/>
      <c r="JPM10" s="890"/>
      <c r="JPN10" s="890"/>
      <c r="JPO10" s="890"/>
      <c r="JPP10" s="890"/>
      <c r="JPQ10" s="890"/>
      <c r="JPR10" s="890"/>
      <c r="JPS10" s="890"/>
      <c r="JPT10" s="890"/>
      <c r="JPU10" s="890"/>
      <c r="JPV10" s="890"/>
      <c r="JPW10" s="890"/>
      <c r="JPX10" s="890"/>
      <c r="JPY10" s="890"/>
      <c r="JPZ10" s="890"/>
      <c r="JQA10" s="890"/>
      <c r="JQB10" s="890"/>
      <c r="JQC10" s="890"/>
      <c r="JQD10" s="890"/>
      <c r="JQE10" s="890"/>
      <c r="JQF10" s="890"/>
      <c r="JQG10" s="890"/>
      <c r="JQH10" s="890"/>
      <c r="JQI10" s="890"/>
      <c r="JQJ10" s="890"/>
      <c r="JQK10" s="890"/>
      <c r="JQL10" s="890"/>
      <c r="JQM10" s="890"/>
      <c r="JQN10" s="890"/>
      <c r="JQO10" s="890"/>
      <c r="JQP10" s="890"/>
      <c r="JQQ10" s="890"/>
      <c r="JQR10" s="890"/>
      <c r="JQS10" s="890"/>
      <c r="JQT10" s="890"/>
      <c r="JQU10" s="890"/>
      <c r="JQV10" s="890"/>
      <c r="JQW10" s="890"/>
      <c r="JQX10" s="890"/>
      <c r="JQY10" s="890"/>
      <c r="JQZ10" s="890"/>
      <c r="JRA10" s="890"/>
      <c r="JRB10" s="890"/>
      <c r="JRC10" s="890"/>
      <c r="JRD10" s="890"/>
      <c r="JRE10" s="890"/>
      <c r="JRF10" s="890"/>
      <c r="JRG10" s="890"/>
      <c r="JRH10" s="890"/>
      <c r="JRI10" s="890"/>
      <c r="JRJ10" s="890"/>
      <c r="JRK10" s="890"/>
      <c r="JRL10" s="890"/>
      <c r="JRM10" s="890"/>
      <c r="JRN10" s="890"/>
      <c r="JRO10" s="890"/>
      <c r="JRP10" s="890"/>
      <c r="JRQ10" s="890"/>
      <c r="JRR10" s="890"/>
      <c r="JRS10" s="890"/>
      <c r="JRT10" s="890"/>
      <c r="JRU10" s="890"/>
      <c r="JRV10" s="890"/>
      <c r="JRW10" s="890"/>
      <c r="JRX10" s="890"/>
      <c r="JRY10" s="890"/>
      <c r="JRZ10" s="890"/>
      <c r="JSA10" s="890"/>
      <c r="JSB10" s="890"/>
      <c r="JSC10" s="890"/>
      <c r="JSD10" s="890"/>
      <c r="JSE10" s="890"/>
      <c r="JSF10" s="890"/>
      <c r="JSG10" s="890"/>
      <c r="JSH10" s="890"/>
      <c r="JSI10" s="890"/>
      <c r="JSJ10" s="890"/>
      <c r="JSK10" s="890"/>
      <c r="JSL10" s="890"/>
      <c r="JSM10" s="890"/>
      <c r="JSN10" s="890"/>
      <c r="JSO10" s="890"/>
      <c r="JSP10" s="890"/>
      <c r="JSQ10" s="890"/>
      <c r="JSR10" s="890"/>
      <c r="JSS10" s="890"/>
      <c r="JST10" s="890"/>
      <c r="JSU10" s="890"/>
      <c r="JSV10" s="890"/>
      <c r="JSW10" s="890"/>
      <c r="JSX10" s="890"/>
      <c r="JSY10" s="890"/>
      <c r="JSZ10" s="890"/>
      <c r="JTA10" s="890"/>
      <c r="JTB10" s="890"/>
      <c r="JTC10" s="890"/>
      <c r="JTD10" s="890"/>
      <c r="JTE10" s="890"/>
      <c r="JTF10" s="890"/>
      <c r="JTG10" s="890"/>
      <c r="JTH10" s="890"/>
      <c r="JTI10" s="890"/>
      <c r="JTJ10" s="890"/>
      <c r="JTK10" s="890"/>
      <c r="JTL10" s="890"/>
      <c r="JTM10" s="890"/>
      <c r="JTN10" s="890"/>
      <c r="JTO10" s="890"/>
      <c r="JTP10" s="890"/>
      <c r="JTQ10" s="890"/>
      <c r="JTR10" s="890"/>
      <c r="JTS10" s="890"/>
      <c r="JTT10" s="890"/>
      <c r="JTU10" s="890"/>
      <c r="JTV10" s="890"/>
      <c r="JTW10" s="890"/>
      <c r="JTX10" s="890"/>
      <c r="JTY10" s="890"/>
      <c r="JTZ10" s="890"/>
      <c r="JUA10" s="890"/>
      <c r="JUB10" s="890"/>
      <c r="JUC10" s="890"/>
      <c r="JUD10" s="890"/>
      <c r="JUE10" s="890"/>
      <c r="JUF10" s="890"/>
      <c r="JUG10" s="890"/>
      <c r="JUH10" s="890"/>
      <c r="JUI10" s="890"/>
      <c r="JUJ10" s="890"/>
      <c r="JUK10" s="890"/>
      <c r="JUL10" s="890"/>
      <c r="JUM10" s="890"/>
      <c r="JUN10" s="890"/>
      <c r="JUO10" s="890"/>
      <c r="JUP10" s="890"/>
      <c r="JUQ10" s="890"/>
      <c r="JUR10" s="890"/>
      <c r="JUS10" s="890"/>
      <c r="JUT10" s="890"/>
      <c r="JUU10" s="890"/>
      <c r="JUV10" s="890"/>
      <c r="JUW10" s="890"/>
      <c r="JUX10" s="890"/>
      <c r="JUY10" s="890"/>
      <c r="JUZ10" s="890"/>
      <c r="JVA10" s="890"/>
      <c r="JVB10" s="890"/>
      <c r="JVC10" s="890"/>
      <c r="JVD10" s="890"/>
      <c r="JVE10" s="890"/>
      <c r="JVF10" s="890"/>
      <c r="JVG10" s="890"/>
      <c r="JVH10" s="890"/>
      <c r="JVI10" s="890"/>
      <c r="JVJ10" s="890"/>
      <c r="JVK10" s="890"/>
      <c r="JVL10" s="890"/>
      <c r="JVM10" s="890"/>
      <c r="JVN10" s="890"/>
      <c r="JVO10" s="890"/>
      <c r="JVP10" s="890"/>
      <c r="JVQ10" s="890"/>
      <c r="JVR10" s="890"/>
      <c r="JVS10" s="890"/>
      <c r="JVT10" s="890"/>
      <c r="JVU10" s="890"/>
      <c r="JVV10" s="890"/>
      <c r="JVW10" s="890"/>
      <c r="JVX10" s="890"/>
      <c r="JVY10" s="890"/>
      <c r="JVZ10" s="890"/>
      <c r="JWA10" s="890"/>
      <c r="JWB10" s="890"/>
      <c r="JWC10" s="890"/>
      <c r="JWD10" s="890"/>
      <c r="JWE10" s="890"/>
      <c r="JWF10" s="890"/>
      <c r="JWG10" s="890"/>
      <c r="JWH10" s="890"/>
      <c r="JWI10" s="890"/>
      <c r="JWJ10" s="890"/>
      <c r="JWK10" s="890"/>
      <c r="JWL10" s="890"/>
      <c r="JWM10" s="890"/>
      <c r="JWN10" s="890"/>
      <c r="JWO10" s="890"/>
      <c r="JWP10" s="890"/>
      <c r="JWQ10" s="890"/>
      <c r="JWR10" s="890"/>
      <c r="JWS10" s="890"/>
      <c r="JWT10" s="890"/>
      <c r="JWU10" s="890"/>
      <c r="JWV10" s="890"/>
      <c r="JWW10" s="890"/>
      <c r="JWX10" s="890"/>
      <c r="JWY10" s="890"/>
      <c r="JWZ10" s="890"/>
      <c r="JXA10" s="890"/>
      <c r="JXB10" s="890"/>
      <c r="JXC10" s="890"/>
      <c r="JXD10" s="890"/>
      <c r="JXE10" s="890"/>
      <c r="JXF10" s="890"/>
      <c r="JXG10" s="890"/>
      <c r="JXH10" s="890"/>
      <c r="JXI10" s="890"/>
      <c r="JXJ10" s="890"/>
      <c r="JXK10" s="890"/>
      <c r="JXL10" s="890"/>
      <c r="JXM10" s="890"/>
      <c r="JXN10" s="890"/>
      <c r="JXO10" s="890"/>
      <c r="JXP10" s="890"/>
      <c r="JXQ10" s="890"/>
      <c r="JXR10" s="890"/>
      <c r="JXS10" s="890"/>
      <c r="JXT10" s="890"/>
      <c r="JXU10" s="890"/>
      <c r="JXV10" s="890"/>
      <c r="JXW10" s="890"/>
      <c r="JXX10" s="890"/>
      <c r="JXY10" s="890"/>
      <c r="JXZ10" s="890"/>
      <c r="JYA10" s="890"/>
      <c r="JYB10" s="890"/>
      <c r="JYC10" s="890"/>
      <c r="JYD10" s="890"/>
      <c r="JYE10" s="890"/>
      <c r="JYF10" s="890"/>
      <c r="JYG10" s="890"/>
      <c r="JYH10" s="890"/>
      <c r="JYI10" s="890"/>
      <c r="JYJ10" s="890"/>
      <c r="JYK10" s="890"/>
      <c r="JYL10" s="890"/>
      <c r="JYM10" s="890"/>
      <c r="JYN10" s="890"/>
      <c r="JYO10" s="890"/>
      <c r="JYP10" s="890"/>
      <c r="JYQ10" s="890"/>
      <c r="JYR10" s="890"/>
      <c r="JYS10" s="890"/>
      <c r="JYT10" s="890"/>
      <c r="JYU10" s="890"/>
      <c r="JYV10" s="890"/>
      <c r="JYW10" s="890"/>
      <c r="JYX10" s="890"/>
      <c r="JYY10" s="890"/>
      <c r="JYZ10" s="890"/>
      <c r="JZA10" s="890"/>
      <c r="JZB10" s="890"/>
      <c r="JZC10" s="890"/>
      <c r="JZD10" s="890"/>
      <c r="JZE10" s="890"/>
      <c r="JZF10" s="890"/>
      <c r="JZG10" s="890"/>
      <c r="JZH10" s="890"/>
      <c r="JZI10" s="890"/>
      <c r="JZJ10" s="890"/>
      <c r="JZK10" s="890"/>
      <c r="JZL10" s="890"/>
      <c r="JZM10" s="890"/>
      <c r="JZN10" s="890"/>
      <c r="JZO10" s="890"/>
      <c r="JZP10" s="890"/>
      <c r="JZQ10" s="890"/>
      <c r="JZR10" s="890"/>
      <c r="JZS10" s="890"/>
      <c r="JZT10" s="890"/>
      <c r="JZU10" s="890"/>
      <c r="JZV10" s="890"/>
      <c r="JZW10" s="890"/>
      <c r="JZX10" s="890"/>
      <c r="JZY10" s="890"/>
      <c r="JZZ10" s="890"/>
      <c r="KAA10" s="890"/>
      <c r="KAB10" s="890"/>
      <c r="KAC10" s="890"/>
      <c r="KAD10" s="890"/>
      <c r="KAE10" s="890"/>
      <c r="KAF10" s="890"/>
      <c r="KAG10" s="890"/>
      <c r="KAH10" s="890"/>
      <c r="KAI10" s="890"/>
      <c r="KAJ10" s="890"/>
      <c r="KAK10" s="890"/>
      <c r="KAL10" s="890"/>
      <c r="KAM10" s="890"/>
      <c r="KAN10" s="890"/>
      <c r="KAO10" s="890"/>
      <c r="KAP10" s="890"/>
      <c r="KAQ10" s="890"/>
      <c r="KAR10" s="890"/>
      <c r="KAS10" s="890"/>
      <c r="KAT10" s="890"/>
      <c r="KAU10" s="890"/>
      <c r="KAV10" s="890"/>
      <c r="KAW10" s="890"/>
      <c r="KAX10" s="890"/>
      <c r="KAY10" s="890"/>
      <c r="KAZ10" s="890"/>
      <c r="KBA10" s="890"/>
      <c r="KBB10" s="890"/>
      <c r="KBC10" s="890"/>
      <c r="KBD10" s="890"/>
      <c r="KBE10" s="890"/>
      <c r="KBF10" s="890"/>
      <c r="KBG10" s="890"/>
      <c r="KBH10" s="890"/>
      <c r="KBI10" s="890"/>
      <c r="KBJ10" s="890"/>
      <c r="KBK10" s="890"/>
      <c r="KBL10" s="890"/>
      <c r="KBM10" s="890"/>
      <c r="KBN10" s="890"/>
      <c r="KBO10" s="890"/>
      <c r="KBP10" s="890"/>
      <c r="KBQ10" s="890"/>
      <c r="KBR10" s="890"/>
      <c r="KBS10" s="890"/>
      <c r="KBT10" s="890"/>
      <c r="KBU10" s="890"/>
      <c r="KBV10" s="890"/>
      <c r="KBW10" s="890"/>
      <c r="KBX10" s="890"/>
      <c r="KBY10" s="890"/>
      <c r="KBZ10" s="890"/>
      <c r="KCA10" s="890"/>
      <c r="KCB10" s="890"/>
      <c r="KCC10" s="890"/>
      <c r="KCD10" s="890"/>
      <c r="KCE10" s="890"/>
      <c r="KCF10" s="890"/>
      <c r="KCG10" s="890"/>
      <c r="KCH10" s="890"/>
      <c r="KCI10" s="890"/>
      <c r="KCJ10" s="890"/>
      <c r="KCK10" s="890"/>
      <c r="KCL10" s="890"/>
      <c r="KCM10" s="890"/>
      <c r="KCN10" s="890"/>
      <c r="KCO10" s="890"/>
      <c r="KCP10" s="890"/>
      <c r="KCQ10" s="890"/>
      <c r="KCR10" s="890"/>
      <c r="KCS10" s="890"/>
      <c r="KCT10" s="890"/>
      <c r="KCU10" s="890"/>
      <c r="KCV10" s="890"/>
      <c r="KCW10" s="890"/>
      <c r="KCX10" s="890"/>
      <c r="KCY10" s="890"/>
      <c r="KCZ10" s="890"/>
      <c r="KDA10" s="890"/>
      <c r="KDB10" s="890"/>
      <c r="KDC10" s="890"/>
      <c r="KDD10" s="890"/>
      <c r="KDE10" s="890"/>
      <c r="KDF10" s="890"/>
      <c r="KDG10" s="890"/>
      <c r="KDH10" s="890"/>
      <c r="KDI10" s="890"/>
      <c r="KDJ10" s="890"/>
      <c r="KDK10" s="890"/>
      <c r="KDL10" s="890"/>
      <c r="KDM10" s="890"/>
      <c r="KDN10" s="890"/>
      <c r="KDO10" s="890"/>
      <c r="KDP10" s="890"/>
      <c r="KDQ10" s="890"/>
      <c r="KDR10" s="890"/>
      <c r="KDS10" s="890"/>
      <c r="KDT10" s="890"/>
      <c r="KDU10" s="890"/>
      <c r="KDV10" s="890"/>
      <c r="KDW10" s="890"/>
      <c r="KDX10" s="890"/>
      <c r="KDY10" s="890"/>
      <c r="KDZ10" s="890"/>
      <c r="KEA10" s="890"/>
      <c r="KEB10" s="890"/>
      <c r="KEC10" s="890"/>
      <c r="KED10" s="890"/>
      <c r="KEE10" s="890"/>
      <c r="KEF10" s="890"/>
      <c r="KEG10" s="890"/>
      <c r="KEH10" s="890"/>
      <c r="KEI10" s="890"/>
      <c r="KEJ10" s="890"/>
      <c r="KEK10" s="890"/>
      <c r="KEL10" s="890"/>
      <c r="KEM10" s="890"/>
      <c r="KEN10" s="890"/>
      <c r="KEO10" s="890"/>
      <c r="KEP10" s="890"/>
      <c r="KEQ10" s="890"/>
      <c r="KER10" s="890"/>
      <c r="KES10" s="890"/>
      <c r="KET10" s="890"/>
      <c r="KEU10" s="890"/>
      <c r="KEV10" s="890"/>
      <c r="KEW10" s="890"/>
      <c r="KEX10" s="890"/>
      <c r="KEY10" s="890"/>
      <c r="KEZ10" s="890"/>
      <c r="KFA10" s="890"/>
      <c r="KFB10" s="890"/>
      <c r="KFC10" s="890"/>
      <c r="KFD10" s="890"/>
      <c r="KFE10" s="890"/>
      <c r="KFF10" s="890"/>
      <c r="KFG10" s="890"/>
      <c r="KFH10" s="890"/>
      <c r="KFI10" s="890"/>
      <c r="KFJ10" s="890"/>
      <c r="KFK10" s="890"/>
      <c r="KFL10" s="890"/>
      <c r="KFM10" s="890"/>
      <c r="KFN10" s="890"/>
      <c r="KFO10" s="890"/>
      <c r="KFP10" s="890"/>
      <c r="KFQ10" s="890"/>
      <c r="KFR10" s="890"/>
      <c r="KFS10" s="890"/>
      <c r="KFT10" s="890"/>
      <c r="KFU10" s="890"/>
      <c r="KFV10" s="890"/>
      <c r="KFW10" s="890"/>
      <c r="KFX10" s="890"/>
      <c r="KFY10" s="890"/>
      <c r="KFZ10" s="890"/>
      <c r="KGA10" s="890"/>
      <c r="KGB10" s="890"/>
      <c r="KGC10" s="890"/>
      <c r="KGD10" s="890"/>
      <c r="KGE10" s="890"/>
      <c r="KGF10" s="890"/>
      <c r="KGG10" s="890"/>
      <c r="KGH10" s="890"/>
      <c r="KGI10" s="890"/>
      <c r="KGJ10" s="890"/>
      <c r="KGK10" s="890"/>
      <c r="KGL10" s="890"/>
      <c r="KGM10" s="890"/>
      <c r="KGN10" s="890"/>
      <c r="KGO10" s="890"/>
      <c r="KGP10" s="890"/>
      <c r="KGQ10" s="890"/>
      <c r="KGR10" s="890"/>
      <c r="KGS10" s="890"/>
      <c r="KGT10" s="890"/>
      <c r="KGU10" s="890"/>
      <c r="KGV10" s="890"/>
      <c r="KGW10" s="890"/>
      <c r="KGX10" s="890"/>
      <c r="KGY10" s="890"/>
      <c r="KGZ10" s="890"/>
      <c r="KHA10" s="890"/>
      <c r="KHB10" s="890"/>
      <c r="KHC10" s="890"/>
      <c r="KHD10" s="890"/>
      <c r="KHE10" s="890"/>
      <c r="KHF10" s="890"/>
      <c r="KHG10" s="890"/>
      <c r="KHH10" s="890"/>
      <c r="KHI10" s="890"/>
      <c r="KHJ10" s="890"/>
      <c r="KHK10" s="890"/>
      <c r="KHL10" s="890"/>
      <c r="KHM10" s="890"/>
      <c r="KHN10" s="890"/>
      <c r="KHO10" s="890"/>
      <c r="KHP10" s="890"/>
      <c r="KHQ10" s="890"/>
      <c r="KHR10" s="890"/>
      <c r="KHS10" s="890"/>
      <c r="KHT10" s="890"/>
      <c r="KHU10" s="890"/>
      <c r="KHV10" s="890"/>
      <c r="KHW10" s="890"/>
      <c r="KHX10" s="890"/>
      <c r="KHY10" s="890"/>
      <c r="KHZ10" s="890"/>
      <c r="KIA10" s="890"/>
      <c r="KIB10" s="890"/>
      <c r="KIC10" s="890"/>
      <c r="KID10" s="890"/>
      <c r="KIE10" s="890"/>
      <c r="KIF10" s="890"/>
      <c r="KIG10" s="890"/>
      <c r="KIH10" s="890"/>
      <c r="KII10" s="890"/>
      <c r="KIJ10" s="890"/>
      <c r="KIK10" s="890"/>
      <c r="KIL10" s="890"/>
      <c r="KIM10" s="890"/>
      <c r="KIN10" s="890"/>
      <c r="KIO10" s="890"/>
      <c r="KIP10" s="890"/>
      <c r="KIQ10" s="890"/>
      <c r="KIR10" s="890"/>
      <c r="KIS10" s="890"/>
      <c r="KIT10" s="890"/>
      <c r="KIU10" s="890"/>
      <c r="KIV10" s="890"/>
      <c r="KIW10" s="890"/>
      <c r="KIX10" s="890"/>
      <c r="KIY10" s="890"/>
      <c r="KIZ10" s="890"/>
      <c r="KJA10" s="890"/>
      <c r="KJB10" s="890"/>
      <c r="KJC10" s="890"/>
      <c r="KJD10" s="890"/>
      <c r="KJE10" s="890"/>
      <c r="KJF10" s="890"/>
      <c r="KJG10" s="890"/>
      <c r="KJH10" s="890"/>
      <c r="KJI10" s="890"/>
      <c r="KJJ10" s="890"/>
      <c r="KJK10" s="890"/>
      <c r="KJL10" s="890"/>
      <c r="KJM10" s="890"/>
      <c r="KJN10" s="890"/>
      <c r="KJO10" s="890"/>
      <c r="KJP10" s="890"/>
      <c r="KJQ10" s="890"/>
      <c r="KJR10" s="890"/>
      <c r="KJS10" s="890"/>
      <c r="KJT10" s="890"/>
      <c r="KJU10" s="890"/>
      <c r="KJV10" s="890"/>
      <c r="KJW10" s="890"/>
      <c r="KJX10" s="890"/>
      <c r="KJY10" s="890"/>
      <c r="KJZ10" s="890"/>
      <c r="KKA10" s="890"/>
      <c r="KKB10" s="890"/>
      <c r="KKC10" s="890"/>
      <c r="KKD10" s="890"/>
      <c r="KKE10" s="890"/>
      <c r="KKF10" s="890"/>
      <c r="KKG10" s="890"/>
      <c r="KKH10" s="890"/>
      <c r="KKI10" s="890"/>
      <c r="KKJ10" s="890"/>
      <c r="KKK10" s="890"/>
      <c r="KKL10" s="890"/>
      <c r="KKM10" s="890"/>
      <c r="KKN10" s="890"/>
      <c r="KKO10" s="890"/>
      <c r="KKP10" s="890"/>
      <c r="KKQ10" s="890"/>
      <c r="KKR10" s="890"/>
      <c r="KKS10" s="890"/>
      <c r="KKT10" s="890"/>
      <c r="KKU10" s="890"/>
      <c r="KKV10" s="890"/>
      <c r="KKW10" s="890"/>
      <c r="KKX10" s="890"/>
      <c r="KKY10" s="890"/>
      <c r="KKZ10" s="890"/>
      <c r="KLA10" s="890"/>
      <c r="KLB10" s="890"/>
      <c r="KLC10" s="890"/>
      <c r="KLD10" s="890"/>
      <c r="KLE10" s="890"/>
      <c r="KLF10" s="890"/>
      <c r="KLG10" s="890"/>
      <c r="KLH10" s="890"/>
      <c r="KLI10" s="890"/>
      <c r="KLJ10" s="890"/>
      <c r="KLK10" s="890"/>
      <c r="KLL10" s="890"/>
      <c r="KLM10" s="890"/>
      <c r="KLN10" s="890"/>
      <c r="KLO10" s="890"/>
      <c r="KLP10" s="890"/>
      <c r="KLQ10" s="890"/>
      <c r="KLR10" s="890"/>
      <c r="KLS10" s="890"/>
      <c r="KLT10" s="890"/>
      <c r="KLU10" s="890"/>
      <c r="KLV10" s="890"/>
      <c r="KLW10" s="890"/>
      <c r="KLX10" s="890"/>
      <c r="KLY10" s="890"/>
      <c r="KLZ10" s="890"/>
      <c r="KMA10" s="890"/>
      <c r="KMB10" s="890"/>
      <c r="KMC10" s="890"/>
      <c r="KMD10" s="890"/>
      <c r="KME10" s="890"/>
      <c r="KMF10" s="890"/>
      <c r="KMG10" s="890"/>
      <c r="KMH10" s="890"/>
      <c r="KMI10" s="890"/>
      <c r="KMJ10" s="890"/>
      <c r="KMK10" s="890"/>
      <c r="KML10" s="890"/>
      <c r="KMM10" s="890"/>
      <c r="KMN10" s="890"/>
      <c r="KMO10" s="890"/>
      <c r="KMP10" s="890"/>
      <c r="KMQ10" s="890"/>
      <c r="KMR10" s="890"/>
      <c r="KMS10" s="890"/>
      <c r="KMT10" s="890"/>
      <c r="KMU10" s="890"/>
      <c r="KMV10" s="890"/>
      <c r="KMW10" s="890"/>
      <c r="KMX10" s="890"/>
      <c r="KMY10" s="890"/>
      <c r="KMZ10" s="890"/>
      <c r="KNA10" s="890"/>
      <c r="KNB10" s="890"/>
      <c r="KNC10" s="890"/>
      <c r="KND10" s="890"/>
      <c r="KNE10" s="890"/>
      <c r="KNF10" s="890"/>
      <c r="KNG10" s="890"/>
      <c r="KNH10" s="890"/>
      <c r="KNI10" s="890"/>
      <c r="KNJ10" s="890"/>
      <c r="KNK10" s="890"/>
      <c r="KNL10" s="890"/>
      <c r="KNM10" s="890"/>
      <c r="KNN10" s="890"/>
      <c r="KNO10" s="890"/>
      <c r="KNP10" s="890"/>
      <c r="KNQ10" s="890"/>
      <c r="KNR10" s="890"/>
      <c r="KNS10" s="890"/>
      <c r="KNT10" s="890"/>
      <c r="KNU10" s="890"/>
      <c r="KNV10" s="890"/>
      <c r="KNW10" s="890"/>
      <c r="KNX10" s="890"/>
      <c r="KNY10" s="890"/>
      <c r="KNZ10" s="890"/>
      <c r="KOA10" s="890"/>
      <c r="KOB10" s="890"/>
      <c r="KOC10" s="890"/>
      <c r="KOD10" s="890"/>
      <c r="KOE10" s="890"/>
      <c r="KOF10" s="890"/>
      <c r="KOG10" s="890"/>
      <c r="KOH10" s="890"/>
      <c r="KOI10" s="890"/>
      <c r="KOJ10" s="890"/>
      <c r="KOK10" s="890"/>
      <c r="KOL10" s="890"/>
      <c r="KOM10" s="890"/>
      <c r="KON10" s="890"/>
      <c r="KOO10" s="890"/>
      <c r="KOP10" s="890"/>
      <c r="KOQ10" s="890"/>
      <c r="KOR10" s="890"/>
      <c r="KOS10" s="890"/>
      <c r="KOT10" s="890"/>
      <c r="KOU10" s="890"/>
      <c r="KOV10" s="890"/>
      <c r="KOW10" s="890"/>
      <c r="KOX10" s="890"/>
      <c r="KOY10" s="890"/>
      <c r="KOZ10" s="890"/>
      <c r="KPA10" s="890"/>
      <c r="KPB10" s="890"/>
      <c r="KPC10" s="890"/>
      <c r="KPD10" s="890"/>
      <c r="KPE10" s="890"/>
      <c r="KPF10" s="890"/>
      <c r="KPG10" s="890"/>
      <c r="KPH10" s="890"/>
      <c r="KPI10" s="890"/>
      <c r="KPJ10" s="890"/>
      <c r="KPK10" s="890"/>
      <c r="KPL10" s="890"/>
      <c r="KPM10" s="890"/>
      <c r="KPN10" s="890"/>
      <c r="KPO10" s="890"/>
      <c r="KPP10" s="890"/>
      <c r="KPQ10" s="890"/>
      <c r="KPR10" s="890"/>
      <c r="KPS10" s="890"/>
      <c r="KPT10" s="890"/>
      <c r="KPU10" s="890"/>
      <c r="KPV10" s="890"/>
      <c r="KPW10" s="890"/>
      <c r="KPX10" s="890"/>
      <c r="KPY10" s="890"/>
      <c r="KPZ10" s="890"/>
      <c r="KQA10" s="890"/>
      <c r="KQB10" s="890"/>
      <c r="KQC10" s="890"/>
      <c r="KQD10" s="890"/>
      <c r="KQE10" s="890"/>
      <c r="KQF10" s="890"/>
      <c r="KQG10" s="890"/>
      <c r="KQH10" s="890"/>
      <c r="KQI10" s="890"/>
      <c r="KQJ10" s="890"/>
      <c r="KQK10" s="890"/>
      <c r="KQL10" s="890"/>
      <c r="KQM10" s="890"/>
      <c r="KQN10" s="890"/>
      <c r="KQO10" s="890"/>
      <c r="KQP10" s="890"/>
      <c r="KQQ10" s="890"/>
      <c r="KQR10" s="890"/>
      <c r="KQS10" s="890"/>
      <c r="KQT10" s="890"/>
      <c r="KQU10" s="890"/>
      <c r="KQV10" s="890"/>
      <c r="KQW10" s="890"/>
      <c r="KQX10" s="890"/>
      <c r="KQY10" s="890"/>
      <c r="KQZ10" s="890"/>
      <c r="KRA10" s="890"/>
      <c r="KRB10" s="890"/>
      <c r="KRC10" s="890"/>
      <c r="KRD10" s="890"/>
      <c r="KRE10" s="890"/>
      <c r="KRF10" s="890"/>
      <c r="KRG10" s="890"/>
      <c r="KRH10" s="890"/>
      <c r="KRI10" s="890"/>
      <c r="KRJ10" s="890"/>
      <c r="KRK10" s="890"/>
      <c r="KRL10" s="890"/>
      <c r="KRM10" s="890"/>
      <c r="KRN10" s="890"/>
      <c r="KRO10" s="890"/>
      <c r="KRP10" s="890"/>
      <c r="KRQ10" s="890"/>
      <c r="KRR10" s="890"/>
      <c r="KRS10" s="890"/>
      <c r="KRT10" s="890"/>
      <c r="KRU10" s="890"/>
      <c r="KRV10" s="890"/>
      <c r="KRW10" s="890"/>
      <c r="KRX10" s="890"/>
      <c r="KRY10" s="890"/>
      <c r="KRZ10" s="890"/>
      <c r="KSA10" s="890"/>
      <c r="KSB10" s="890"/>
      <c r="KSC10" s="890"/>
      <c r="KSD10" s="890"/>
      <c r="KSE10" s="890"/>
      <c r="KSF10" s="890"/>
      <c r="KSG10" s="890"/>
      <c r="KSH10" s="890"/>
      <c r="KSI10" s="890"/>
      <c r="KSJ10" s="890"/>
      <c r="KSK10" s="890"/>
      <c r="KSL10" s="890"/>
      <c r="KSM10" s="890"/>
      <c r="KSN10" s="890"/>
      <c r="KSO10" s="890"/>
      <c r="KSP10" s="890"/>
      <c r="KSQ10" s="890"/>
      <c r="KSR10" s="890"/>
      <c r="KSS10" s="890"/>
      <c r="KST10" s="890"/>
      <c r="KSU10" s="890"/>
      <c r="KSV10" s="890"/>
      <c r="KSW10" s="890"/>
      <c r="KSX10" s="890"/>
      <c r="KSY10" s="890"/>
      <c r="KSZ10" s="890"/>
      <c r="KTA10" s="890"/>
      <c r="KTB10" s="890"/>
      <c r="KTC10" s="890"/>
      <c r="KTD10" s="890"/>
      <c r="KTE10" s="890"/>
      <c r="KTF10" s="890"/>
      <c r="KTG10" s="890"/>
      <c r="KTH10" s="890"/>
      <c r="KTI10" s="890"/>
      <c r="KTJ10" s="890"/>
      <c r="KTK10" s="890"/>
      <c r="KTL10" s="890"/>
      <c r="KTM10" s="890"/>
      <c r="KTN10" s="890"/>
      <c r="KTO10" s="890"/>
      <c r="KTP10" s="890"/>
      <c r="KTQ10" s="890"/>
      <c r="KTR10" s="890"/>
      <c r="KTS10" s="890"/>
      <c r="KTT10" s="890"/>
      <c r="KTU10" s="890"/>
      <c r="KTV10" s="890"/>
      <c r="KTW10" s="890"/>
      <c r="KTX10" s="890"/>
      <c r="KTY10" s="890"/>
      <c r="KTZ10" s="890"/>
      <c r="KUA10" s="890"/>
      <c r="KUB10" s="890"/>
      <c r="KUC10" s="890"/>
      <c r="KUD10" s="890"/>
      <c r="KUE10" s="890"/>
      <c r="KUF10" s="890"/>
      <c r="KUG10" s="890"/>
      <c r="KUH10" s="890"/>
      <c r="KUI10" s="890"/>
      <c r="KUJ10" s="890"/>
      <c r="KUK10" s="890"/>
      <c r="KUL10" s="890"/>
      <c r="KUM10" s="890"/>
      <c r="KUN10" s="890"/>
      <c r="KUO10" s="890"/>
      <c r="KUP10" s="890"/>
      <c r="KUQ10" s="890"/>
      <c r="KUR10" s="890"/>
      <c r="KUS10" s="890"/>
      <c r="KUT10" s="890"/>
      <c r="KUU10" s="890"/>
      <c r="KUV10" s="890"/>
      <c r="KUW10" s="890"/>
      <c r="KUX10" s="890"/>
      <c r="KUY10" s="890"/>
      <c r="KUZ10" s="890"/>
      <c r="KVA10" s="890"/>
      <c r="KVB10" s="890"/>
      <c r="KVC10" s="890"/>
      <c r="KVD10" s="890"/>
      <c r="KVE10" s="890"/>
      <c r="KVF10" s="890"/>
      <c r="KVG10" s="890"/>
      <c r="KVH10" s="890"/>
      <c r="KVI10" s="890"/>
      <c r="KVJ10" s="890"/>
      <c r="KVK10" s="890"/>
      <c r="KVL10" s="890"/>
      <c r="KVM10" s="890"/>
      <c r="KVN10" s="890"/>
      <c r="KVO10" s="890"/>
      <c r="KVP10" s="890"/>
      <c r="KVQ10" s="890"/>
      <c r="KVR10" s="890"/>
      <c r="KVS10" s="890"/>
      <c r="KVT10" s="890"/>
      <c r="KVU10" s="890"/>
      <c r="KVV10" s="890"/>
      <c r="KVW10" s="890"/>
      <c r="KVX10" s="890"/>
      <c r="KVY10" s="890"/>
      <c r="KVZ10" s="890"/>
      <c r="KWA10" s="890"/>
      <c r="KWB10" s="890"/>
      <c r="KWC10" s="890"/>
      <c r="KWD10" s="890"/>
      <c r="KWE10" s="890"/>
      <c r="KWF10" s="890"/>
      <c r="KWG10" s="890"/>
      <c r="KWH10" s="890"/>
      <c r="KWI10" s="890"/>
      <c r="KWJ10" s="890"/>
      <c r="KWK10" s="890"/>
      <c r="KWL10" s="890"/>
      <c r="KWM10" s="890"/>
      <c r="KWN10" s="890"/>
      <c r="KWO10" s="890"/>
      <c r="KWP10" s="890"/>
      <c r="KWQ10" s="890"/>
      <c r="KWR10" s="890"/>
      <c r="KWS10" s="890"/>
      <c r="KWT10" s="890"/>
      <c r="KWU10" s="890"/>
      <c r="KWV10" s="890"/>
      <c r="KWW10" s="890"/>
      <c r="KWX10" s="890"/>
      <c r="KWY10" s="890"/>
      <c r="KWZ10" s="890"/>
      <c r="KXA10" s="890"/>
      <c r="KXB10" s="890"/>
      <c r="KXC10" s="890"/>
      <c r="KXD10" s="890"/>
      <c r="KXE10" s="890"/>
      <c r="KXF10" s="890"/>
      <c r="KXG10" s="890"/>
      <c r="KXH10" s="890"/>
      <c r="KXI10" s="890"/>
      <c r="KXJ10" s="890"/>
      <c r="KXK10" s="890"/>
      <c r="KXL10" s="890"/>
      <c r="KXM10" s="890"/>
      <c r="KXN10" s="890"/>
      <c r="KXO10" s="890"/>
      <c r="KXP10" s="890"/>
      <c r="KXQ10" s="890"/>
      <c r="KXR10" s="890"/>
      <c r="KXS10" s="890"/>
      <c r="KXT10" s="890"/>
      <c r="KXU10" s="890"/>
      <c r="KXV10" s="890"/>
      <c r="KXW10" s="890"/>
      <c r="KXX10" s="890"/>
      <c r="KXY10" s="890"/>
      <c r="KXZ10" s="890"/>
      <c r="KYA10" s="890"/>
      <c r="KYB10" s="890"/>
      <c r="KYC10" s="890"/>
      <c r="KYD10" s="890"/>
      <c r="KYE10" s="890"/>
      <c r="KYF10" s="890"/>
      <c r="KYG10" s="890"/>
      <c r="KYH10" s="890"/>
      <c r="KYI10" s="890"/>
      <c r="KYJ10" s="890"/>
      <c r="KYK10" s="890"/>
      <c r="KYL10" s="890"/>
      <c r="KYM10" s="890"/>
      <c r="KYN10" s="890"/>
      <c r="KYO10" s="890"/>
      <c r="KYP10" s="890"/>
      <c r="KYQ10" s="890"/>
      <c r="KYR10" s="890"/>
      <c r="KYS10" s="890"/>
      <c r="KYT10" s="890"/>
      <c r="KYU10" s="890"/>
      <c r="KYV10" s="890"/>
      <c r="KYW10" s="890"/>
      <c r="KYX10" s="890"/>
      <c r="KYY10" s="890"/>
      <c r="KYZ10" s="890"/>
      <c r="KZA10" s="890"/>
      <c r="KZB10" s="890"/>
      <c r="KZC10" s="890"/>
      <c r="KZD10" s="890"/>
      <c r="KZE10" s="890"/>
      <c r="KZF10" s="890"/>
      <c r="KZG10" s="890"/>
      <c r="KZH10" s="890"/>
      <c r="KZI10" s="890"/>
      <c r="KZJ10" s="890"/>
      <c r="KZK10" s="890"/>
      <c r="KZL10" s="890"/>
      <c r="KZM10" s="890"/>
      <c r="KZN10" s="890"/>
      <c r="KZO10" s="890"/>
      <c r="KZP10" s="890"/>
      <c r="KZQ10" s="890"/>
      <c r="KZR10" s="890"/>
      <c r="KZS10" s="890"/>
      <c r="KZT10" s="890"/>
      <c r="KZU10" s="890"/>
      <c r="KZV10" s="890"/>
      <c r="KZW10" s="890"/>
      <c r="KZX10" s="890"/>
      <c r="KZY10" s="890"/>
      <c r="KZZ10" s="890"/>
      <c r="LAA10" s="890"/>
      <c r="LAB10" s="890"/>
      <c r="LAC10" s="890"/>
      <c r="LAD10" s="890"/>
      <c r="LAE10" s="890"/>
      <c r="LAF10" s="890"/>
      <c r="LAG10" s="890"/>
      <c r="LAH10" s="890"/>
      <c r="LAI10" s="890"/>
      <c r="LAJ10" s="890"/>
      <c r="LAK10" s="890"/>
      <c r="LAL10" s="890"/>
      <c r="LAM10" s="890"/>
      <c r="LAN10" s="890"/>
      <c r="LAO10" s="890"/>
      <c r="LAP10" s="890"/>
      <c r="LAQ10" s="890"/>
      <c r="LAR10" s="890"/>
      <c r="LAS10" s="890"/>
      <c r="LAT10" s="890"/>
      <c r="LAU10" s="890"/>
      <c r="LAV10" s="890"/>
      <c r="LAW10" s="890"/>
      <c r="LAX10" s="890"/>
      <c r="LAY10" s="890"/>
      <c r="LAZ10" s="890"/>
      <c r="LBA10" s="890"/>
      <c r="LBB10" s="890"/>
      <c r="LBC10" s="890"/>
      <c r="LBD10" s="890"/>
      <c r="LBE10" s="890"/>
      <c r="LBF10" s="890"/>
      <c r="LBG10" s="890"/>
      <c r="LBH10" s="890"/>
      <c r="LBI10" s="890"/>
      <c r="LBJ10" s="890"/>
      <c r="LBK10" s="890"/>
      <c r="LBL10" s="890"/>
      <c r="LBM10" s="890"/>
      <c r="LBN10" s="890"/>
      <c r="LBO10" s="890"/>
      <c r="LBP10" s="890"/>
      <c r="LBQ10" s="890"/>
      <c r="LBR10" s="890"/>
      <c r="LBS10" s="890"/>
      <c r="LBT10" s="890"/>
      <c r="LBU10" s="890"/>
      <c r="LBV10" s="890"/>
      <c r="LBW10" s="890"/>
      <c r="LBX10" s="890"/>
      <c r="LBY10" s="890"/>
      <c r="LBZ10" s="890"/>
      <c r="LCA10" s="890"/>
      <c r="LCB10" s="890"/>
      <c r="LCC10" s="890"/>
      <c r="LCD10" s="890"/>
      <c r="LCE10" s="890"/>
      <c r="LCF10" s="890"/>
      <c r="LCG10" s="890"/>
      <c r="LCH10" s="890"/>
      <c r="LCI10" s="890"/>
      <c r="LCJ10" s="890"/>
      <c r="LCK10" s="890"/>
      <c r="LCL10" s="890"/>
      <c r="LCM10" s="890"/>
      <c r="LCN10" s="890"/>
      <c r="LCO10" s="890"/>
      <c r="LCP10" s="890"/>
      <c r="LCQ10" s="890"/>
      <c r="LCR10" s="890"/>
      <c r="LCS10" s="890"/>
      <c r="LCT10" s="890"/>
      <c r="LCU10" s="890"/>
      <c r="LCV10" s="890"/>
      <c r="LCW10" s="890"/>
      <c r="LCX10" s="890"/>
      <c r="LCY10" s="890"/>
      <c r="LCZ10" s="890"/>
      <c r="LDA10" s="890"/>
      <c r="LDB10" s="890"/>
      <c r="LDC10" s="890"/>
      <c r="LDD10" s="890"/>
      <c r="LDE10" s="890"/>
      <c r="LDF10" s="890"/>
      <c r="LDG10" s="890"/>
      <c r="LDH10" s="890"/>
      <c r="LDI10" s="890"/>
      <c r="LDJ10" s="890"/>
      <c r="LDK10" s="890"/>
      <c r="LDL10" s="890"/>
      <c r="LDM10" s="890"/>
      <c r="LDN10" s="890"/>
      <c r="LDO10" s="890"/>
      <c r="LDP10" s="890"/>
      <c r="LDQ10" s="890"/>
      <c r="LDR10" s="890"/>
      <c r="LDS10" s="890"/>
      <c r="LDT10" s="890"/>
      <c r="LDU10" s="890"/>
      <c r="LDV10" s="890"/>
      <c r="LDW10" s="890"/>
      <c r="LDX10" s="890"/>
      <c r="LDY10" s="890"/>
      <c r="LDZ10" s="890"/>
      <c r="LEA10" s="890"/>
      <c r="LEB10" s="890"/>
      <c r="LEC10" s="890"/>
      <c r="LED10" s="890"/>
      <c r="LEE10" s="890"/>
      <c r="LEF10" s="890"/>
      <c r="LEG10" s="890"/>
      <c r="LEH10" s="890"/>
      <c r="LEI10" s="890"/>
      <c r="LEJ10" s="890"/>
      <c r="LEK10" s="890"/>
      <c r="LEL10" s="890"/>
      <c r="LEM10" s="890"/>
      <c r="LEN10" s="890"/>
      <c r="LEO10" s="890"/>
      <c r="LEP10" s="890"/>
      <c r="LEQ10" s="890"/>
      <c r="LER10" s="890"/>
      <c r="LES10" s="890"/>
      <c r="LET10" s="890"/>
      <c r="LEU10" s="890"/>
      <c r="LEV10" s="890"/>
      <c r="LEW10" s="890"/>
      <c r="LEX10" s="890"/>
      <c r="LEY10" s="890"/>
      <c r="LEZ10" s="890"/>
      <c r="LFA10" s="890"/>
      <c r="LFB10" s="890"/>
      <c r="LFC10" s="890"/>
      <c r="LFD10" s="890"/>
      <c r="LFE10" s="890"/>
      <c r="LFF10" s="890"/>
      <c r="LFG10" s="890"/>
      <c r="LFH10" s="890"/>
      <c r="LFI10" s="890"/>
      <c r="LFJ10" s="890"/>
      <c r="LFK10" s="890"/>
      <c r="LFL10" s="890"/>
      <c r="LFM10" s="890"/>
      <c r="LFN10" s="890"/>
      <c r="LFO10" s="890"/>
      <c r="LFP10" s="890"/>
      <c r="LFQ10" s="890"/>
      <c r="LFR10" s="890"/>
      <c r="LFS10" s="890"/>
      <c r="LFT10" s="890"/>
      <c r="LFU10" s="890"/>
      <c r="LFV10" s="890"/>
      <c r="LFW10" s="890"/>
      <c r="LFX10" s="890"/>
      <c r="LFY10" s="890"/>
      <c r="LFZ10" s="890"/>
      <c r="LGA10" s="890"/>
      <c r="LGB10" s="890"/>
      <c r="LGC10" s="890"/>
      <c r="LGD10" s="890"/>
      <c r="LGE10" s="890"/>
      <c r="LGF10" s="890"/>
      <c r="LGG10" s="890"/>
      <c r="LGH10" s="890"/>
      <c r="LGI10" s="890"/>
      <c r="LGJ10" s="890"/>
      <c r="LGK10" s="890"/>
      <c r="LGL10" s="890"/>
      <c r="LGM10" s="890"/>
      <c r="LGN10" s="890"/>
      <c r="LGO10" s="890"/>
      <c r="LGP10" s="890"/>
      <c r="LGQ10" s="890"/>
      <c r="LGR10" s="890"/>
      <c r="LGS10" s="890"/>
      <c r="LGT10" s="890"/>
      <c r="LGU10" s="890"/>
      <c r="LGV10" s="890"/>
      <c r="LGW10" s="890"/>
      <c r="LGX10" s="890"/>
      <c r="LGY10" s="890"/>
      <c r="LGZ10" s="890"/>
      <c r="LHA10" s="890"/>
      <c r="LHB10" s="890"/>
      <c r="LHC10" s="890"/>
      <c r="LHD10" s="890"/>
      <c r="LHE10" s="890"/>
      <c r="LHF10" s="890"/>
      <c r="LHG10" s="890"/>
      <c r="LHH10" s="890"/>
      <c r="LHI10" s="890"/>
      <c r="LHJ10" s="890"/>
      <c r="LHK10" s="890"/>
      <c r="LHL10" s="890"/>
      <c r="LHM10" s="890"/>
      <c r="LHN10" s="890"/>
      <c r="LHO10" s="890"/>
      <c r="LHP10" s="890"/>
      <c r="LHQ10" s="890"/>
      <c r="LHR10" s="890"/>
      <c r="LHS10" s="890"/>
      <c r="LHT10" s="890"/>
      <c r="LHU10" s="890"/>
      <c r="LHV10" s="890"/>
      <c r="LHW10" s="890"/>
      <c r="LHX10" s="890"/>
      <c r="LHY10" s="890"/>
      <c r="LHZ10" s="890"/>
      <c r="LIA10" s="890"/>
      <c r="LIB10" s="890"/>
      <c r="LIC10" s="890"/>
      <c r="LID10" s="890"/>
      <c r="LIE10" s="890"/>
      <c r="LIF10" s="890"/>
      <c r="LIG10" s="890"/>
      <c r="LIH10" s="890"/>
      <c r="LII10" s="890"/>
      <c r="LIJ10" s="890"/>
      <c r="LIK10" s="890"/>
      <c r="LIL10" s="890"/>
      <c r="LIM10" s="890"/>
      <c r="LIN10" s="890"/>
      <c r="LIO10" s="890"/>
      <c r="LIP10" s="890"/>
      <c r="LIQ10" s="890"/>
      <c r="LIR10" s="890"/>
      <c r="LIS10" s="890"/>
      <c r="LIT10" s="890"/>
      <c r="LIU10" s="890"/>
      <c r="LIV10" s="890"/>
      <c r="LIW10" s="890"/>
      <c r="LIX10" s="890"/>
      <c r="LIY10" s="890"/>
      <c r="LIZ10" s="890"/>
      <c r="LJA10" s="890"/>
      <c r="LJB10" s="890"/>
      <c r="LJC10" s="890"/>
      <c r="LJD10" s="890"/>
      <c r="LJE10" s="890"/>
      <c r="LJF10" s="890"/>
      <c r="LJG10" s="890"/>
      <c r="LJH10" s="890"/>
      <c r="LJI10" s="890"/>
      <c r="LJJ10" s="890"/>
      <c r="LJK10" s="890"/>
      <c r="LJL10" s="890"/>
      <c r="LJM10" s="890"/>
      <c r="LJN10" s="890"/>
      <c r="LJO10" s="890"/>
      <c r="LJP10" s="890"/>
      <c r="LJQ10" s="890"/>
      <c r="LJR10" s="890"/>
      <c r="LJS10" s="890"/>
      <c r="LJT10" s="890"/>
      <c r="LJU10" s="890"/>
      <c r="LJV10" s="890"/>
      <c r="LJW10" s="890"/>
      <c r="LJX10" s="890"/>
      <c r="LJY10" s="890"/>
      <c r="LJZ10" s="890"/>
      <c r="LKA10" s="890"/>
      <c r="LKB10" s="890"/>
      <c r="LKC10" s="890"/>
      <c r="LKD10" s="890"/>
      <c r="LKE10" s="890"/>
      <c r="LKF10" s="890"/>
      <c r="LKG10" s="890"/>
      <c r="LKH10" s="890"/>
      <c r="LKI10" s="890"/>
      <c r="LKJ10" s="890"/>
      <c r="LKK10" s="890"/>
      <c r="LKL10" s="890"/>
      <c r="LKM10" s="890"/>
      <c r="LKN10" s="890"/>
      <c r="LKO10" s="890"/>
      <c r="LKP10" s="890"/>
      <c r="LKQ10" s="890"/>
      <c r="LKR10" s="890"/>
      <c r="LKS10" s="890"/>
      <c r="LKT10" s="890"/>
      <c r="LKU10" s="890"/>
      <c r="LKV10" s="890"/>
      <c r="LKW10" s="890"/>
      <c r="LKX10" s="890"/>
      <c r="LKY10" s="890"/>
      <c r="LKZ10" s="890"/>
      <c r="LLA10" s="890"/>
      <c r="LLB10" s="890"/>
      <c r="LLC10" s="890"/>
      <c r="LLD10" s="890"/>
      <c r="LLE10" s="890"/>
      <c r="LLF10" s="890"/>
      <c r="LLG10" s="890"/>
      <c r="LLH10" s="890"/>
      <c r="LLI10" s="890"/>
      <c r="LLJ10" s="890"/>
      <c r="LLK10" s="890"/>
      <c r="LLL10" s="890"/>
      <c r="LLM10" s="890"/>
      <c r="LLN10" s="890"/>
      <c r="LLO10" s="890"/>
      <c r="LLP10" s="890"/>
      <c r="LLQ10" s="890"/>
      <c r="LLR10" s="890"/>
      <c r="LLS10" s="890"/>
      <c r="LLT10" s="890"/>
      <c r="LLU10" s="890"/>
      <c r="LLV10" s="890"/>
      <c r="LLW10" s="890"/>
      <c r="LLX10" s="890"/>
      <c r="LLY10" s="890"/>
      <c r="LLZ10" s="890"/>
      <c r="LMA10" s="890"/>
      <c r="LMB10" s="890"/>
      <c r="LMC10" s="890"/>
      <c r="LMD10" s="890"/>
      <c r="LME10" s="890"/>
      <c r="LMF10" s="890"/>
      <c r="LMG10" s="890"/>
      <c r="LMH10" s="890"/>
      <c r="LMI10" s="890"/>
      <c r="LMJ10" s="890"/>
      <c r="LMK10" s="890"/>
      <c r="LML10" s="890"/>
      <c r="LMM10" s="890"/>
      <c r="LMN10" s="890"/>
      <c r="LMO10" s="890"/>
      <c r="LMP10" s="890"/>
      <c r="LMQ10" s="890"/>
      <c r="LMR10" s="890"/>
      <c r="LMS10" s="890"/>
      <c r="LMT10" s="890"/>
      <c r="LMU10" s="890"/>
      <c r="LMV10" s="890"/>
      <c r="LMW10" s="890"/>
      <c r="LMX10" s="890"/>
      <c r="LMY10" s="890"/>
      <c r="LMZ10" s="890"/>
      <c r="LNA10" s="890"/>
      <c r="LNB10" s="890"/>
      <c r="LNC10" s="890"/>
      <c r="LND10" s="890"/>
      <c r="LNE10" s="890"/>
      <c r="LNF10" s="890"/>
      <c r="LNG10" s="890"/>
      <c r="LNH10" s="890"/>
      <c r="LNI10" s="890"/>
      <c r="LNJ10" s="890"/>
      <c r="LNK10" s="890"/>
      <c r="LNL10" s="890"/>
      <c r="LNM10" s="890"/>
      <c r="LNN10" s="890"/>
      <c r="LNO10" s="890"/>
      <c r="LNP10" s="890"/>
      <c r="LNQ10" s="890"/>
      <c r="LNR10" s="890"/>
      <c r="LNS10" s="890"/>
      <c r="LNT10" s="890"/>
      <c r="LNU10" s="890"/>
      <c r="LNV10" s="890"/>
      <c r="LNW10" s="890"/>
      <c r="LNX10" s="890"/>
      <c r="LNY10" s="890"/>
      <c r="LNZ10" s="890"/>
      <c r="LOA10" s="890"/>
      <c r="LOB10" s="890"/>
      <c r="LOC10" s="890"/>
      <c r="LOD10" s="890"/>
      <c r="LOE10" s="890"/>
      <c r="LOF10" s="890"/>
      <c r="LOG10" s="890"/>
      <c r="LOH10" s="890"/>
      <c r="LOI10" s="890"/>
      <c r="LOJ10" s="890"/>
      <c r="LOK10" s="890"/>
      <c r="LOL10" s="890"/>
      <c r="LOM10" s="890"/>
      <c r="LON10" s="890"/>
      <c r="LOO10" s="890"/>
      <c r="LOP10" s="890"/>
      <c r="LOQ10" s="890"/>
      <c r="LOR10" s="890"/>
      <c r="LOS10" s="890"/>
      <c r="LOT10" s="890"/>
      <c r="LOU10" s="890"/>
      <c r="LOV10" s="890"/>
      <c r="LOW10" s="890"/>
      <c r="LOX10" s="890"/>
      <c r="LOY10" s="890"/>
      <c r="LOZ10" s="890"/>
      <c r="LPA10" s="890"/>
      <c r="LPB10" s="890"/>
      <c r="LPC10" s="890"/>
      <c r="LPD10" s="890"/>
      <c r="LPE10" s="890"/>
      <c r="LPF10" s="890"/>
      <c r="LPG10" s="890"/>
      <c r="LPH10" s="890"/>
      <c r="LPI10" s="890"/>
      <c r="LPJ10" s="890"/>
      <c r="LPK10" s="890"/>
      <c r="LPL10" s="890"/>
      <c r="LPM10" s="890"/>
      <c r="LPN10" s="890"/>
      <c r="LPO10" s="890"/>
      <c r="LPP10" s="890"/>
      <c r="LPQ10" s="890"/>
      <c r="LPR10" s="890"/>
      <c r="LPS10" s="890"/>
      <c r="LPT10" s="890"/>
      <c r="LPU10" s="890"/>
      <c r="LPV10" s="890"/>
      <c r="LPW10" s="890"/>
      <c r="LPX10" s="890"/>
      <c r="LPY10" s="890"/>
      <c r="LPZ10" s="890"/>
      <c r="LQA10" s="890"/>
      <c r="LQB10" s="890"/>
      <c r="LQC10" s="890"/>
      <c r="LQD10" s="890"/>
      <c r="LQE10" s="890"/>
      <c r="LQF10" s="890"/>
      <c r="LQG10" s="890"/>
      <c r="LQH10" s="890"/>
      <c r="LQI10" s="890"/>
      <c r="LQJ10" s="890"/>
      <c r="LQK10" s="890"/>
      <c r="LQL10" s="890"/>
      <c r="LQM10" s="890"/>
      <c r="LQN10" s="890"/>
      <c r="LQO10" s="890"/>
      <c r="LQP10" s="890"/>
      <c r="LQQ10" s="890"/>
      <c r="LQR10" s="890"/>
      <c r="LQS10" s="890"/>
      <c r="LQT10" s="890"/>
      <c r="LQU10" s="890"/>
      <c r="LQV10" s="890"/>
      <c r="LQW10" s="890"/>
      <c r="LQX10" s="890"/>
      <c r="LQY10" s="890"/>
      <c r="LQZ10" s="890"/>
      <c r="LRA10" s="890"/>
      <c r="LRB10" s="890"/>
      <c r="LRC10" s="890"/>
      <c r="LRD10" s="890"/>
      <c r="LRE10" s="890"/>
      <c r="LRF10" s="890"/>
      <c r="LRG10" s="890"/>
      <c r="LRH10" s="890"/>
      <c r="LRI10" s="890"/>
      <c r="LRJ10" s="890"/>
      <c r="LRK10" s="890"/>
      <c r="LRL10" s="890"/>
      <c r="LRM10" s="890"/>
      <c r="LRN10" s="890"/>
      <c r="LRO10" s="890"/>
      <c r="LRP10" s="890"/>
      <c r="LRQ10" s="890"/>
      <c r="LRR10" s="890"/>
      <c r="LRS10" s="890"/>
      <c r="LRT10" s="890"/>
      <c r="LRU10" s="890"/>
      <c r="LRV10" s="890"/>
      <c r="LRW10" s="890"/>
      <c r="LRX10" s="890"/>
      <c r="LRY10" s="890"/>
      <c r="LRZ10" s="890"/>
      <c r="LSA10" s="890"/>
      <c r="LSB10" s="890"/>
      <c r="LSC10" s="890"/>
      <c r="LSD10" s="890"/>
      <c r="LSE10" s="890"/>
      <c r="LSF10" s="890"/>
      <c r="LSG10" s="890"/>
      <c r="LSH10" s="890"/>
      <c r="LSI10" s="890"/>
      <c r="LSJ10" s="890"/>
      <c r="LSK10" s="890"/>
      <c r="LSL10" s="890"/>
      <c r="LSM10" s="890"/>
      <c r="LSN10" s="890"/>
      <c r="LSO10" s="890"/>
      <c r="LSP10" s="890"/>
      <c r="LSQ10" s="890"/>
      <c r="LSR10" s="890"/>
      <c r="LSS10" s="890"/>
      <c r="LST10" s="890"/>
      <c r="LSU10" s="890"/>
      <c r="LSV10" s="890"/>
      <c r="LSW10" s="890"/>
      <c r="LSX10" s="890"/>
      <c r="LSY10" s="890"/>
      <c r="LSZ10" s="890"/>
      <c r="LTA10" s="890"/>
      <c r="LTB10" s="890"/>
      <c r="LTC10" s="890"/>
      <c r="LTD10" s="890"/>
      <c r="LTE10" s="890"/>
      <c r="LTF10" s="890"/>
      <c r="LTG10" s="890"/>
      <c r="LTH10" s="890"/>
      <c r="LTI10" s="890"/>
      <c r="LTJ10" s="890"/>
      <c r="LTK10" s="890"/>
      <c r="LTL10" s="890"/>
      <c r="LTM10" s="890"/>
      <c r="LTN10" s="890"/>
      <c r="LTO10" s="890"/>
      <c r="LTP10" s="890"/>
      <c r="LTQ10" s="890"/>
      <c r="LTR10" s="890"/>
      <c r="LTS10" s="890"/>
      <c r="LTT10" s="890"/>
      <c r="LTU10" s="890"/>
      <c r="LTV10" s="890"/>
      <c r="LTW10" s="890"/>
      <c r="LTX10" s="890"/>
      <c r="LTY10" s="890"/>
      <c r="LTZ10" s="890"/>
      <c r="LUA10" s="890"/>
      <c r="LUB10" s="890"/>
      <c r="LUC10" s="890"/>
      <c r="LUD10" s="890"/>
      <c r="LUE10" s="890"/>
      <c r="LUF10" s="890"/>
      <c r="LUG10" s="890"/>
      <c r="LUH10" s="890"/>
      <c r="LUI10" s="890"/>
      <c r="LUJ10" s="890"/>
      <c r="LUK10" s="890"/>
      <c r="LUL10" s="890"/>
      <c r="LUM10" s="890"/>
      <c r="LUN10" s="890"/>
      <c r="LUO10" s="890"/>
      <c r="LUP10" s="890"/>
      <c r="LUQ10" s="890"/>
      <c r="LUR10" s="890"/>
      <c r="LUS10" s="890"/>
      <c r="LUT10" s="890"/>
      <c r="LUU10" s="890"/>
      <c r="LUV10" s="890"/>
      <c r="LUW10" s="890"/>
      <c r="LUX10" s="890"/>
      <c r="LUY10" s="890"/>
      <c r="LUZ10" s="890"/>
      <c r="LVA10" s="890"/>
      <c r="LVB10" s="890"/>
      <c r="LVC10" s="890"/>
      <c r="LVD10" s="890"/>
      <c r="LVE10" s="890"/>
      <c r="LVF10" s="890"/>
      <c r="LVG10" s="890"/>
      <c r="LVH10" s="890"/>
      <c r="LVI10" s="890"/>
      <c r="LVJ10" s="890"/>
      <c r="LVK10" s="890"/>
      <c r="LVL10" s="890"/>
      <c r="LVM10" s="890"/>
      <c r="LVN10" s="890"/>
      <c r="LVO10" s="890"/>
      <c r="LVP10" s="890"/>
      <c r="LVQ10" s="890"/>
      <c r="LVR10" s="890"/>
      <c r="LVS10" s="890"/>
      <c r="LVT10" s="890"/>
      <c r="LVU10" s="890"/>
      <c r="LVV10" s="890"/>
      <c r="LVW10" s="890"/>
      <c r="LVX10" s="890"/>
      <c r="LVY10" s="890"/>
      <c r="LVZ10" s="890"/>
      <c r="LWA10" s="890"/>
      <c r="LWB10" s="890"/>
      <c r="LWC10" s="890"/>
      <c r="LWD10" s="890"/>
      <c r="LWE10" s="890"/>
      <c r="LWF10" s="890"/>
      <c r="LWG10" s="890"/>
      <c r="LWH10" s="890"/>
      <c r="LWI10" s="890"/>
      <c r="LWJ10" s="890"/>
      <c r="LWK10" s="890"/>
      <c r="LWL10" s="890"/>
      <c r="LWM10" s="890"/>
      <c r="LWN10" s="890"/>
      <c r="LWO10" s="890"/>
      <c r="LWP10" s="890"/>
      <c r="LWQ10" s="890"/>
      <c r="LWR10" s="890"/>
      <c r="LWS10" s="890"/>
      <c r="LWT10" s="890"/>
      <c r="LWU10" s="890"/>
      <c r="LWV10" s="890"/>
      <c r="LWW10" s="890"/>
      <c r="LWX10" s="890"/>
      <c r="LWY10" s="890"/>
      <c r="LWZ10" s="890"/>
      <c r="LXA10" s="890"/>
      <c r="LXB10" s="890"/>
      <c r="LXC10" s="890"/>
      <c r="LXD10" s="890"/>
      <c r="LXE10" s="890"/>
      <c r="LXF10" s="890"/>
      <c r="LXG10" s="890"/>
      <c r="LXH10" s="890"/>
      <c r="LXI10" s="890"/>
      <c r="LXJ10" s="890"/>
      <c r="LXK10" s="890"/>
      <c r="LXL10" s="890"/>
      <c r="LXM10" s="890"/>
      <c r="LXN10" s="890"/>
      <c r="LXO10" s="890"/>
      <c r="LXP10" s="890"/>
      <c r="LXQ10" s="890"/>
      <c r="LXR10" s="890"/>
      <c r="LXS10" s="890"/>
      <c r="LXT10" s="890"/>
      <c r="LXU10" s="890"/>
      <c r="LXV10" s="890"/>
      <c r="LXW10" s="890"/>
      <c r="LXX10" s="890"/>
      <c r="LXY10" s="890"/>
      <c r="LXZ10" s="890"/>
      <c r="LYA10" s="890"/>
      <c r="LYB10" s="890"/>
      <c r="LYC10" s="890"/>
      <c r="LYD10" s="890"/>
      <c r="LYE10" s="890"/>
      <c r="LYF10" s="890"/>
      <c r="LYG10" s="890"/>
      <c r="LYH10" s="890"/>
      <c r="LYI10" s="890"/>
      <c r="LYJ10" s="890"/>
      <c r="LYK10" s="890"/>
      <c r="LYL10" s="890"/>
      <c r="LYM10" s="890"/>
      <c r="LYN10" s="890"/>
      <c r="LYO10" s="890"/>
      <c r="LYP10" s="890"/>
      <c r="LYQ10" s="890"/>
      <c r="LYR10" s="890"/>
      <c r="LYS10" s="890"/>
      <c r="LYT10" s="890"/>
      <c r="LYU10" s="890"/>
      <c r="LYV10" s="890"/>
      <c r="LYW10" s="890"/>
      <c r="LYX10" s="890"/>
      <c r="LYY10" s="890"/>
      <c r="LYZ10" s="890"/>
      <c r="LZA10" s="890"/>
      <c r="LZB10" s="890"/>
      <c r="LZC10" s="890"/>
      <c r="LZD10" s="890"/>
      <c r="LZE10" s="890"/>
      <c r="LZF10" s="890"/>
      <c r="LZG10" s="890"/>
      <c r="LZH10" s="890"/>
      <c r="LZI10" s="890"/>
      <c r="LZJ10" s="890"/>
      <c r="LZK10" s="890"/>
      <c r="LZL10" s="890"/>
      <c r="LZM10" s="890"/>
      <c r="LZN10" s="890"/>
      <c r="LZO10" s="890"/>
      <c r="LZP10" s="890"/>
      <c r="LZQ10" s="890"/>
      <c r="LZR10" s="890"/>
      <c r="LZS10" s="890"/>
      <c r="LZT10" s="890"/>
      <c r="LZU10" s="890"/>
      <c r="LZV10" s="890"/>
      <c r="LZW10" s="890"/>
      <c r="LZX10" s="890"/>
      <c r="LZY10" s="890"/>
      <c r="LZZ10" s="890"/>
      <c r="MAA10" s="890"/>
      <c r="MAB10" s="890"/>
      <c r="MAC10" s="890"/>
      <c r="MAD10" s="890"/>
      <c r="MAE10" s="890"/>
      <c r="MAF10" s="890"/>
      <c r="MAG10" s="890"/>
      <c r="MAH10" s="890"/>
      <c r="MAI10" s="890"/>
      <c r="MAJ10" s="890"/>
      <c r="MAK10" s="890"/>
      <c r="MAL10" s="890"/>
      <c r="MAM10" s="890"/>
      <c r="MAN10" s="890"/>
      <c r="MAO10" s="890"/>
      <c r="MAP10" s="890"/>
      <c r="MAQ10" s="890"/>
      <c r="MAR10" s="890"/>
      <c r="MAS10" s="890"/>
      <c r="MAT10" s="890"/>
      <c r="MAU10" s="890"/>
      <c r="MAV10" s="890"/>
      <c r="MAW10" s="890"/>
      <c r="MAX10" s="890"/>
      <c r="MAY10" s="890"/>
      <c r="MAZ10" s="890"/>
      <c r="MBA10" s="890"/>
      <c r="MBB10" s="890"/>
      <c r="MBC10" s="890"/>
      <c r="MBD10" s="890"/>
      <c r="MBE10" s="890"/>
      <c r="MBF10" s="890"/>
      <c r="MBG10" s="890"/>
      <c r="MBH10" s="890"/>
      <c r="MBI10" s="890"/>
      <c r="MBJ10" s="890"/>
      <c r="MBK10" s="890"/>
      <c r="MBL10" s="890"/>
      <c r="MBM10" s="890"/>
      <c r="MBN10" s="890"/>
      <c r="MBO10" s="890"/>
      <c r="MBP10" s="890"/>
      <c r="MBQ10" s="890"/>
      <c r="MBR10" s="890"/>
      <c r="MBS10" s="890"/>
      <c r="MBT10" s="890"/>
      <c r="MBU10" s="890"/>
      <c r="MBV10" s="890"/>
      <c r="MBW10" s="890"/>
      <c r="MBX10" s="890"/>
      <c r="MBY10" s="890"/>
      <c r="MBZ10" s="890"/>
      <c r="MCA10" s="890"/>
      <c r="MCB10" s="890"/>
      <c r="MCC10" s="890"/>
      <c r="MCD10" s="890"/>
      <c r="MCE10" s="890"/>
      <c r="MCF10" s="890"/>
      <c r="MCG10" s="890"/>
      <c r="MCH10" s="890"/>
      <c r="MCI10" s="890"/>
      <c r="MCJ10" s="890"/>
      <c r="MCK10" s="890"/>
      <c r="MCL10" s="890"/>
      <c r="MCM10" s="890"/>
      <c r="MCN10" s="890"/>
      <c r="MCO10" s="890"/>
      <c r="MCP10" s="890"/>
      <c r="MCQ10" s="890"/>
      <c r="MCR10" s="890"/>
      <c r="MCS10" s="890"/>
      <c r="MCT10" s="890"/>
      <c r="MCU10" s="890"/>
      <c r="MCV10" s="890"/>
      <c r="MCW10" s="890"/>
      <c r="MCX10" s="890"/>
      <c r="MCY10" s="890"/>
      <c r="MCZ10" s="890"/>
      <c r="MDA10" s="890"/>
      <c r="MDB10" s="890"/>
      <c r="MDC10" s="890"/>
      <c r="MDD10" s="890"/>
      <c r="MDE10" s="890"/>
      <c r="MDF10" s="890"/>
      <c r="MDG10" s="890"/>
      <c r="MDH10" s="890"/>
      <c r="MDI10" s="890"/>
      <c r="MDJ10" s="890"/>
      <c r="MDK10" s="890"/>
      <c r="MDL10" s="890"/>
      <c r="MDM10" s="890"/>
      <c r="MDN10" s="890"/>
      <c r="MDO10" s="890"/>
      <c r="MDP10" s="890"/>
      <c r="MDQ10" s="890"/>
      <c r="MDR10" s="890"/>
      <c r="MDS10" s="890"/>
      <c r="MDT10" s="890"/>
      <c r="MDU10" s="890"/>
      <c r="MDV10" s="890"/>
      <c r="MDW10" s="890"/>
      <c r="MDX10" s="890"/>
      <c r="MDY10" s="890"/>
      <c r="MDZ10" s="890"/>
      <c r="MEA10" s="890"/>
      <c r="MEB10" s="890"/>
      <c r="MEC10" s="890"/>
      <c r="MED10" s="890"/>
      <c r="MEE10" s="890"/>
      <c r="MEF10" s="890"/>
      <c r="MEG10" s="890"/>
      <c r="MEH10" s="890"/>
      <c r="MEI10" s="890"/>
      <c r="MEJ10" s="890"/>
      <c r="MEK10" s="890"/>
      <c r="MEL10" s="890"/>
      <c r="MEM10" s="890"/>
      <c r="MEN10" s="890"/>
      <c r="MEO10" s="890"/>
      <c r="MEP10" s="890"/>
      <c r="MEQ10" s="890"/>
      <c r="MER10" s="890"/>
      <c r="MES10" s="890"/>
      <c r="MET10" s="890"/>
      <c r="MEU10" s="890"/>
      <c r="MEV10" s="890"/>
      <c r="MEW10" s="890"/>
      <c r="MEX10" s="890"/>
      <c r="MEY10" s="890"/>
      <c r="MEZ10" s="890"/>
      <c r="MFA10" s="890"/>
      <c r="MFB10" s="890"/>
      <c r="MFC10" s="890"/>
      <c r="MFD10" s="890"/>
      <c r="MFE10" s="890"/>
      <c r="MFF10" s="890"/>
      <c r="MFG10" s="890"/>
      <c r="MFH10" s="890"/>
      <c r="MFI10" s="890"/>
      <c r="MFJ10" s="890"/>
      <c r="MFK10" s="890"/>
      <c r="MFL10" s="890"/>
      <c r="MFM10" s="890"/>
      <c r="MFN10" s="890"/>
      <c r="MFO10" s="890"/>
      <c r="MFP10" s="890"/>
      <c r="MFQ10" s="890"/>
      <c r="MFR10" s="890"/>
      <c r="MFS10" s="890"/>
      <c r="MFT10" s="890"/>
      <c r="MFU10" s="890"/>
      <c r="MFV10" s="890"/>
      <c r="MFW10" s="890"/>
      <c r="MFX10" s="890"/>
      <c r="MFY10" s="890"/>
      <c r="MFZ10" s="890"/>
      <c r="MGA10" s="890"/>
      <c r="MGB10" s="890"/>
      <c r="MGC10" s="890"/>
      <c r="MGD10" s="890"/>
      <c r="MGE10" s="890"/>
      <c r="MGF10" s="890"/>
      <c r="MGG10" s="890"/>
      <c r="MGH10" s="890"/>
      <c r="MGI10" s="890"/>
      <c r="MGJ10" s="890"/>
      <c r="MGK10" s="890"/>
      <c r="MGL10" s="890"/>
      <c r="MGM10" s="890"/>
      <c r="MGN10" s="890"/>
      <c r="MGO10" s="890"/>
      <c r="MGP10" s="890"/>
      <c r="MGQ10" s="890"/>
      <c r="MGR10" s="890"/>
      <c r="MGS10" s="890"/>
      <c r="MGT10" s="890"/>
      <c r="MGU10" s="890"/>
      <c r="MGV10" s="890"/>
      <c r="MGW10" s="890"/>
      <c r="MGX10" s="890"/>
      <c r="MGY10" s="890"/>
      <c r="MGZ10" s="890"/>
      <c r="MHA10" s="890"/>
      <c r="MHB10" s="890"/>
      <c r="MHC10" s="890"/>
      <c r="MHD10" s="890"/>
      <c r="MHE10" s="890"/>
      <c r="MHF10" s="890"/>
      <c r="MHG10" s="890"/>
      <c r="MHH10" s="890"/>
      <c r="MHI10" s="890"/>
      <c r="MHJ10" s="890"/>
      <c r="MHK10" s="890"/>
      <c r="MHL10" s="890"/>
      <c r="MHM10" s="890"/>
      <c r="MHN10" s="890"/>
      <c r="MHO10" s="890"/>
      <c r="MHP10" s="890"/>
      <c r="MHQ10" s="890"/>
      <c r="MHR10" s="890"/>
      <c r="MHS10" s="890"/>
      <c r="MHT10" s="890"/>
      <c r="MHU10" s="890"/>
      <c r="MHV10" s="890"/>
      <c r="MHW10" s="890"/>
      <c r="MHX10" s="890"/>
      <c r="MHY10" s="890"/>
      <c r="MHZ10" s="890"/>
      <c r="MIA10" s="890"/>
      <c r="MIB10" s="890"/>
      <c r="MIC10" s="890"/>
      <c r="MID10" s="890"/>
      <c r="MIE10" s="890"/>
      <c r="MIF10" s="890"/>
      <c r="MIG10" s="890"/>
      <c r="MIH10" s="890"/>
      <c r="MII10" s="890"/>
      <c r="MIJ10" s="890"/>
      <c r="MIK10" s="890"/>
      <c r="MIL10" s="890"/>
      <c r="MIM10" s="890"/>
      <c r="MIN10" s="890"/>
      <c r="MIO10" s="890"/>
      <c r="MIP10" s="890"/>
      <c r="MIQ10" s="890"/>
      <c r="MIR10" s="890"/>
      <c r="MIS10" s="890"/>
      <c r="MIT10" s="890"/>
      <c r="MIU10" s="890"/>
      <c r="MIV10" s="890"/>
      <c r="MIW10" s="890"/>
      <c r="MIX10" s="890"/>
      <c r="MIY10" s="890"/>
      <c r="MIZ10" s="890"/>
      <c r="MJA10" s="890"/>
      <c r="MJB10" s="890"/>
      <c r="MJC10" s="890"/>
      <c r="MJD10" s="890"/>
      <c r="MJE10" s="890"/>
      <c r="MJF10" s="890"/>
      <c r="MJG10" s="890"/>
      <c r="MJH10" s="890"/>
      <c r="MJI10" s="890"/>
      <c r="MJJ10" s="890"/>
      <c r="MJK10" s="890"/>
      <c r="MJL10" s="890"/>
      <c r="MJM10" s="890"/>
      <c r="MJN10" s="890"/>
      <c r="MJO10" s="890"/>
      <c r="MJP10" s="890"/>
      <c r="MJQ10" s="890"/>
      <c r="MJR10" s="890"/>
      <c r="MJS10" s="890"/>
      <c r="MJT10" s="890"/>
      <c r="MJU10" s="890"/>
      <c r="MJV10" s="890"/>
      <c r="MJW10" s="890"/>
      <c r="MJX10" s="890"/>
      <c r="MJY10" s="890"/>
      <c r="MJZ10" s="890"/>
      <c r="MKA10" s="890"/>
      <c r="MKB10" s="890"/>
      <c r="MKC10" s="890"/>
      <c r="MKD10" s="890"/>
      <c r="MKE10" s="890"/>
      <c r="MKF10" s="890"/>
      <c r="MKG10" s="890"/>
      <c r="MKH10" s="890"/>
      <c r="MKI10" s="890"/>
      <c r="MKJ10" s="890"/>
      <c r="MKK10" s="890"/>
      <c r="MKL10" s="890"/>
      <c r="MKM10" s="890"/>
      <c r="MKN10" s="890"/>
      <c r="MKO10" s="890"/>
      <c r="MKP10" s="890"/>
      <c r="MKQ10" s="890"/>
      <c r="MKR10" s="890"/>
      <c r="MKS10" s="890"/>
      <c r="MKT10" s="890"/>
      <c r="MKU10" s="890"/>
      <c r="MKV10" s="890"/>
      <c r="MKW10" s="890"/>
      <c r="MKX10" s="890"/>
      <c r="MKY10" s="890"/>
      <c r="MKZ10" s="890"/>
      <c r="MLA10" s="890"/>
      <c r="MLB10" s="890"/>
      <c r="MLC10" s="890"/>
      <c r="MLD10" s="890"/>
      <c r="MLE10" s="890"/>
      <c r="MLF10" s="890"/>
      <c r="MLG10" s="890"/>
      <c r="MLH10" s="890"/>
      <c r="MLI10" s="890"/>
      <c r="MLJ10" s="890"/>
      <c r="MLK10" s="890"/>
      <c r="MLL10" s="890"/>
      <c r="MLM10" s="890"/>
      <c r="MLN10" s="890"/>
      <c r="MLO10" s="890"/>
      <c r="MLP10" s="890"/>
      <c r="MLQ10" s="890"/>
      <c r="MLR10" s="890"/>
      <c r="MLS10" s="890"/>
      <c r="MLT10" s="890"/>
      <c r="MLU10" s="890"/>
      <c r="MLV10" s="890"/>
      <c r="MLW10" s="890"/>
      <c r="MLX10" s="890"/>
      <c r="MLY10" s="890"/>
      <c r="MLZ10" s="890"/>
      <c r="MMA10" s="890"/>
      <c r="MMB10" s="890"/>
      <c r="MMC10" s="890"/>
      <c r="MMD10" s="890"/>
      <c r="MME10" s="890"/>
      <c r="MMF10" s="890"/>
      <c r="MMG10" s="890"/>
      <c r="MMH10" s="890"/>
      <c r="MMI10" s="890"/>
      <c r="MMJ10" s="890"/>
      <c r="MMK10" s="890"/>
      <c r="MML10" s="890"/>
      <c r="MMM10" s="890"/>
      <c r="MMN10" s="890"/>
      <c r="MMO10" s="890"/>
      <c r="MMP10" s="890"/>
      <c r="MMQ10" s="890"/>
      <c r="MMR10" s="890"/>
      <c r="MMS10" s="890"/>
      <c r="MMT10" s="890"/>
      <c r="MMU10" s="890"/>
      <c r="MMV10" s="890"/>
      <c r="MMW10" s="890"/>
      <c r="MMX10" s="890"/>
      <c r="MMY10" s="890"/>
      <c r="MMZ10" s="890"/>
      <c r="MNA10" s="890"/>
      <c r="MNB10" s="890"/>
      <c r="MNC10" s="890"/>
      <c r="MND10" s="890"/>
      <c r="MNE10" s="890"/>
      <c r="MNF10" s="890"/>
      <c r="MNG10" s="890"/>
      <c r="MNH10" s="890"/>
      <c r="MNI10" s="890"/>
      <c r="MNJ10" s="890"/>
      <c r="MNK10" s="890"/>
      <c r="MNL10" s="890"/>
      <c r="MNM10" s="890"/>
      <c r="MNN10" s="890"/>
      <c r="MNO10" s="890"/>
      <c r="MNP10" s="890"/>
      <c r="MNQ10" s="890"/>
      <c r="MNR10" s="890"/>
      <c r="MNS10" s="890"/>
      <c r="MNT10" s="890"/>
      <c r="MNU10" s="890"/>
      <c r="MNV10" s="890"/>
      <c r="MNW10" s="890"/>
      <c r="MNX10" s="890"/>
      <c r="MNY10" s="890"/>
      <c r="MNZ10" s="890"/>
      <c r="MOA10" s="890"/>
      <c r="MOB10" s="890"/>
      <c r="MOC10" s="890"/>
      <c r="MOD10" s="890"/>
      <c r="MOE10" s="890"/>
      <c r="MOF10" s="890"/>
      <c r="MOG10" s="890"/>
      <c r="MOH10" s="890"/>
      <c r="MOI10" s="890"/>
      <c r="MOJ10" s="890"/>
      <c r="MOK10" s="890"/>
      <c r="MOL10" s="890"/>
      <c r="MOM10" s="890"/>
      <c r="MON10" s="890"/>
      <c r="MOO10" s="890"/>
      <c r="MOP10" s="890"/>
      <c r="MOQ10" s="890"/>
      <c r="MOR10" s="890"/>
      <c r="MOS10" s="890"/>
      <c r="MOT10" s="890"/>
      <c r="MOU10" s="890"/>
      <c r="MOV10" s="890"/>
      <c r="MOW10" s="890"/>
      <c r="MOX10" s="890"/>
      <c r="MOY10" s="890"/>
      <c r="MOZ10" s="890"/>
      <c r="MPA10" s="890"/>
      <c r="MPB10" s="890"/>
      <c r="MPC10" s="890"/>
      <c r="MPD10" s="890"/>
      <c r="MPE10" s="890"/>
      <c r="MPF10" s="890"/>
      <c r="MPG10" s="890"/>
      <c r="MPH10" s="890"/>
      <c r="MPI10" s="890"/>
      <c r="MPJ10" s="890"/>
      <c r="MPK10" s="890"/>
      <c r="MPL10" s="890"/>
      <c r="MPM10" s="890"/>
      <c r="MPN10" s="890"/>
      <c r="MPO10" s="890"/>
      <c r="MPP10" s="890"/>
      <c r="MPQ10" s="890"/>
      <c r="MPR10" s="890"/>
      <c r="MPS10" s="890"/>
      <c r="MPT10" s="890"/>
      <c r="MPU10" s="890"/>
      <c r="MPV10" s="890"/>
      <c r="MPW10" s="890"/>
      <c r="MPX10" s="890"/>
      <c r="MPY10" s="890"/>
      <c r="MPZ10" s="890"/>
      <c r="MQA10" s="890"/>
      <c r="MQB10" s="890"/>
      <c r="MQC10" s="890"/>
      <c r="MQD10" s="890"/>
      <c r="MQE10" s="890"/>
      <c r="MQF10" s="890"/>
      <c r="MQG10" s="890"/>
      <c r="MQH10" s="890"/>
      <c r="MQI10" s="890"/>
      <c r="MQJ10" s="890"/>
      <c r="MQK10" s="890"/>
      <c r="MQL10" s="890"/>
      <c r="MQM10" s="890"/>
      <c r="MQN10" s="890"/>
      <c r="MQO10" s="890"/>
      <c r="MQP10" s="890"/>
      <c r="MQQ10" s="890"/>
      <c r="MQR10" s="890"/>
      <c r="MQS10" s="890"/>
      <c r="MQT10" s="890"/>
      <c r="MQU10" s="890"/>
      <c r="MQV10" s="890"/>
      <c r="MQW10" s="890"/>
      <c r="MQX10" s="890"/>
      <c r="MQY10" s="890"/>
      <c r="MQZ10" s="890"/>
      <c r="MRA10" s="890"/>
      <c r="MRB10" s="890"/>
      <c r="MRC10" s="890"/>
      <c r="MRD10" s="890"/>
      <c r="MRE10" s="890"/>
      <c r="MRF10" s="890"/>
      <c r="MRG10" s="890"/>
      <c r="MRH10" s="890"/>
      <c r="MRI10" s="890"/>
      <c r="MRJ10" s="890"/>
      <c r="MRK10" s="890"/>
      <c r="MRL10" s="890"/>
      <c r="MRM10" s="890"/>
      <c r="MRN10" s="890"/>
      <c r="MRO10" s="890"/>
      <c r="MRP10" s="890"/>
      <c r="MRQ10" s="890"/>
      <c r="MRR10" s="890"/>
      <c r="MRS10" s="890"/>
      <c r="MRT10" s="890"/>
      <c r="MRU10" s="890"/>
      <c r="MRV10" s="890"/>
      <c r="MRW10" s="890"/>
      <c r="MRX10" s="890"/>
      <c r="MRY10" s="890"/>
      <c r="MRZ10" s="890"/>
      <c r="MSA10" s="890"/>
      <c r="MSB10" s="890"/>
      <c r="MSC10" s="890"/>
      <c r="MSD10" s="890"/>
      <c r="MSE10" s="890"/>
      <c r="MSF10" s="890"/>
      <c r="MSG10" s="890"/>
      <c r="MSH10" s="890"/>
      <c r="MSI10" s="890"/>
      <c r="MSJ10" s="890"/>
      <c r="MSK10" s="890"/>
      <c r="MSL10" s="890"/>
      <c r="MSM10" s="890"/>
      <c r="MSN10" s="890"/>
      <c r="MSO10" s="890"/>
      <c r="MSP10" s="890"/>
      <c r="MSQ10" s="890"/>
      <c r="MSR10" s="890"/>
      <c r="MSS10" s="890"/>
      <c r="MST10" s="890"/>
      <c r="MSU10" s="890"/>
      <c r="MSV10" s="890"/>
      <c r="MSW10" s="890"/>
      <c r="MSX10" s="890"/>
      <c r="MSY10" s="890"/>
      <c r="MSZ10" s="890"/>
      <c r="MTA10" s="890"/>
      <c r="MTB10" s="890"/>
      <c r="MTC10" s="890"/>
      <c r="MTD10" s="890"/>
      <c r="MTE10" s="890"/>
      <c r="MTF10" s="890"/>
      <c r="MTG10" s="890"/>
      <c r="MTH10" s="890"/>
      <c r="MTI10" s="890"/>
      <c r="MTJ10" s="890"/>
      <c r="MTK10" s="890"/>
      <c r="MTL10" s="890"/>
      <c r="MTM10" s="890"/>
      <c r="MTN10" s="890"/>
      <c r="MTO10" s="890"/>
      <c r="MTP10" s="890"/>
      <c r="MTQ10" s="890"/>
      <c r="MTR10" s="890"/>
      <c r="MTS10" s="890"/>
      <c r="MTT10" s="890"/>
      <c r="MTU10" s="890"/>
      <c r="MTV10" s="890"/>
      <c r="MTW10" s="890"/>
      <c r="MTX10" s="890"/>
      <c r="MTY10" s="890"/>
      <c r="MTZ10" s="890"/>
      <c r="MUA10" s="890"/>
      <c r="MUB10" s="890"/>
      <c r="MUC10" s="890"/>
      <c r="MUD10" s="890"/>
      <c r="MUE10" s="890"/>
      <c r="MUF10" s="890"/>
      <c r="MUG10" s="890"/>
      <c r="MUH10" s="890"/>
      <c r="MUI10" s="890"/>
      <c r="MUJ10" s="890"/>
      <c r="MUK10" s="890"/>
      <c r="MUL10" s="890"/>
      <c r="MUM10" s="890"/>
      <c r="MUN10" s="890"/>
      <c r="MUO10" s="890"/>
      <c r="MUP10" s="890"/>
      <c r="MUQ10" s="890"/>
      <c r="MUR10" s="890"/>
      <c r="MUS10" s="890"/>
      <c r="MUT10" s="890"/>
      <c r="MUU10" s="890"/>
      <c r="MUV10" s="890"/>
      <c r="MUW10" s="890"/>
      <c r="MUX10" s="890"/>
      <c r="MUY10" s="890"/>
      <c r="MUZ10" s="890"/>
      <c r="MVA10" s="890"/>
      <c r="MVB10" s="890"/>
      <c r="MVC10" s="890"/>
      <c r="MVD10" s="890"/>
      <c r="MVE10" s="890"/>
      <c r="MVF10" s="890"/>
      <c r="MVG10" s="890"/>
      <c r="MVH10" s="890"/>
      <c r="MVI10" s="890"/>
      <c r="MVJ10" s="890"/>
      <c r="MVK10" s="890"/>
      <c r="MVL10" s="890"/>
      <c r="MVM10" s="890"/>
      <c r="MVN10" s="890"/>
      <c r="MVO10" s="890"/>
      <c r="MVP10" s="890"/>
      <c r="MVQ10" s="890"/>
      <c r="MVR10" s="890"/>
      <c r="MVS10" s="890"/>
      <c r="MVT10" s="890"/>
      <c r="MVU10" s="890"/>
      <c r="MVV10" s="890"/>
      <c r="MVW10" s="890"/>
      <c r="MVX10" s="890"/>
      <c r="MVY10" s="890"/>
      <c r="MVZ10" s="890"/>
      <c r="MWA10" s="890"/>
      <c r="MWB10" s="890"/>
      <c r="MWC10" s="890"/>
      <c r="MWD10" s="890"/>
      <c r="MWE10" s="890"/>
      <c r="MWF10" s="890"/>
      <c r="MWG10" s="890"/>
      <c r="MWH10" s="890"/>
      <c r="MWI10" s="890"/>
      <c r="MWJ10" s="890"/>
      <c r="MWK10" s="890"/>
      <c r="MWL10" s="890"/>
      <c r="MWM10" s="890"/>
      <c r="MWN10" s="890"/>
      <c r="MWO10" s="890"/>
      <c r="MWP10" s="890"/>
      <c r="MWQ10" s="890"/>
      <c r="MWR10" s="890"/>
      <c r="MWS10" s="890"/>
      <c r="MWT10" s="890"/>
      <c r="MWU10" s="890"/>
      <c r="MWV10" s="890"/>
      <c r="MWW10" s="890"/>
      <c r="MWX10" s="890"/>
      <c r="MWY10" s="890"/>
      <c r="MWZ10" s="890"/>
      <c r="MXA10" s="890"/>
      <c r="MXB10" s="890"/>
      <c r="MXC10" s="890"/>
      <c r="MXD10" s="890"/>
      <c r="MXE10" s="890"/>
      <c r="MXF10" s="890"/>
      <c r="MXG10" s="890"/>
      <c r="MXH10" s="890"/>
      <c r="MXI10" s="890"/>
      <c r="MXJ10" s="890"/>
      <c r="MXK10" s="890"/>
      <c r="MXL10" s="890"/>
      <c r="MXM10" s="890"/>
      <c r="MXN10" s="890"/>
      <c r="MXO10" s="890"/>
      <c r="MXP10" s="890"/>
      <c r="MXQ10" s="890"/>
      <c r="MXR10" s="890"/>
      <c r="MXS10" s="890"/>
      <c r="MXT10" s="890"/>
      <c r="MXU10" s="890"/>
      <c r="MXV10" s="890"/>
      <c r="MXW10" s="890"/>
      <c r="MXX10" s="890"/>
      <c r="MXY10" s="890"/>
      <c r="MXZ10" s="890"/>
      <c r="MYA10" s="890"/>
      <c r="MYB10" s="890"/>
      <c r="MYC10" s="890"/>
      <c r="MYD10" s="890"/>
      <c r="MYE10" s="890"/>
      <c r="MYF10" s="890"/>
      <c r="MYG10" s="890"/>
      <c r="MYH10" s="890"/>
      <c r="MYI10" s="890"/>
      <c r="MYJ10" s="890"/>
      <c r="MYK10" s="890"/>
      <c r="MYL10" s="890"/>
      <c r="MYM10" s="890"/>
      <c r="MYN10" s="890"/>
      <c r="MYO10" s="890"/>
      <c r="MYP10" s="890"/>
      <c r="MYQ10" s="890"/>
      <c r="MYR10" s="890"/>
      <c r="MYS10" s="890"/>
      <c r="MYT10" s="890"/>
      <c r="MYU10" s="890"/>
      <c r="MYV10" s="890"/>
      <c r="MYW10" s="890"/>
      <c r="MYX10" s="890"/>
      <c r="MYY10" s="890"/>
      <c r="MYZ10" s="890"/>
      <c r="MZA10" s="890"/>
      <c r="MZB10" s="890"/>
      <c r="MZC10" s="890"/>
      <c r="MZD10" s="890"/>
      <c r="MZE10" s="890"/>
      <c r="MZF10" s="890"/>
      <c r="MZG10" s="890"/>
      <c r="MZH10" s="890"/>
      <c r="MZI10" s="890"/>
      <c r="MZJ10" s="890"/>
      <c r="MZK10" s="890"/>
      <c r="MZL10" s="890"/>
      <c r="MZM10" s="890"/>
      <c r="MZN10" s="890"/>
      <c r="MZO10" s="890"/>
      <c r="MZP10" s="890"/>
      <c r="MZQ10" s="890"/>
      <c r="MZR10" s="890"/>
      <c r="MZS10" s="890"/>
      <c r="MZT10" s="890"/>
      <c r="MZU10" s="890"/>
      <c r="MZV10" s="890"/>
      <c r="MZW10" s="890"/>
      <c r="MZX10" s="890"/>
      <c r="MZY10" s="890"/>
      <c r="MZZ10" s="890"/>
      <c r="NAA10" s="890"/>
      <c r="NAB10" s="890"/>
      <c r="NAC10" s="890"/>
      <c r="NAD10" s="890"/>
      <c r="NAE10" s="890"/>
      <c r="NAF10" s="890"/>
      <c r="NAG10" s="890"/>
      <c r="NAH10" s="890"/>
      <c r="NAI10" s="890"/>
      <c r="NAJ10" s="890"/>
      <c r="NAK10" s="890"/>
      <c r="NAL10" s="890"/>
      <c r="NAM10" s="890"/>
      <c r="NAN10" s="890"/>
      <c r="NAO10" s="890"/>
      <c r="NAP10" s="890"/>
      <c r="NAQ10" s="890"/>
      <c r="NAR10" s="890"/>
      <c r="NAS10" s="890"/>
      <c r="NAT10" s="890"/>
      <c r="NAU10" s="890"/>
      <c r="NAV10" s="890"/>
      <c r="NAW10" s="890"/>
      <c r="NAX10" s="890"/>
      <c r="NAY10" s="890"/>
      <c r="NAZ10" s="890"/>
      <c r="NBA10" s="890"/>
      <c r="NBB10" s="890"/>
      <c r="NBC10" s="890"/>
      <c r="NBD10" s="890"/>
      <c r="NBE10" s="890"/>
      <c r="NBF10" s="890"/>
      <c r="NBG10" s="890"/>
      <c r="NBH10" s="890"/>
      <c r="NBI10" s="890"/>
      <c r="NBJ10" s="890"/>
      <c r="NBK10" s="890"/>
      <c r="NBL10" s="890"/>
      <c r="NBM10" s="890"/>
      <c r="NBN10" s="890"/>
      <c r="NBO10" s="890"/>
      <c r="NBP10" s="890"/>
      <c r="NBQ10" s="890"/>
      <c r="NBR10" s="890"/>
      <c r="NBS10" s="890"/>
      <c r="NBT10" s="890"/>
      <c r="NBU10" s="890"/>
      <c r="NBV10" s="890"/>
      <c r="NBW10" s="890"/>
      <c r="NBX10" s="890"/>
      <c r="NBY10" s="890"/>
      <c r="NBZ10" s="890"/>
      <c r="NCA10" s="890"/>
      <c r="NCB10" s="890"/>
      <c r="NCC10" s="890"/>
      <c r="NCD10" s="890"/>
      <c r="NCE10" s="890"/>
      <c r="NCF10" s="890"/>
      <c r="NCG10" s="890"/>
      <c r="NCH10" s="890"/>
      <c r="NCI10" s="890"/>
      <c r="NCJ10" s="890"/>
      <c r="NCK10" s="890"/>
      <c r="NCL10" s="890"/>
      <c r="NCM10" s="890"/>
      <c r="NCN10" s="890"/>
      <c r="NCO10" s="890"/>
      <c r="NCP10" s="890"/>
      <c r="NCQ10" s="890"/>
      <c r="NCR10" s="890"/>
      <c r="NCS10" s="890"/>
      <c r="NCT10" s="890"/>
      <c r="NCU10" s="890"/>
      <c r="NCV10" s="890"/>
      <c r="NCW10" s="890"/>
      <c r="NCX10" s="890"/>
      <c r="NCY10" s="890"/>
      <c r="NCZ10" s="890"/>
      <c r="NDA10" s="890"/>
      <c r="NDB10" s="890"/>
      <c r="NDC10" s="890"/>
      <c r="NDD10" s="890"/>
      <c r="NDE10" s="890"/>
      <c r="NDF10" s="890"/>
      <c r="NDG10" s="890"/>
      <c r="NDH10" s="890"/>
      <c r="NDI10" s="890"/>
      <c r="NDJ10" s="890"/>
      <c r="NDK10" s="890"/>
      <c r="NDL10" s="890"/>
      <c r="NDM10" s="890"/>
      <c r="NDN10" s="890"/>
      <c r="NDO10" s="890"/>
      <c r="NDP10" s="890"/>
      <c r="NDQ10" s="890"/>
      <c r="NDR10" s="890"/>
      <c r="NDS10" s="890"/>
      <c r="NDT10" s="890"/>
      <c r="NDU10" s="890"/>
      <c r="NDV10" s="890"/>
      <c r="NDW10" s="890"/>
      <c r="NDX10" s="890"/>
      <c r="NDY10" s="890"/>
      <c r="NDZ10" s="890"/>
      <c r="NEA10" s="890"/>
      <c r="NEB10" s="890"/>
      <c r="NEC10" s="890"/>
      <c r="NED10" s="890"/>
      <c r="NEE10" s="890"/>
      <c r="NEF10" s="890"/>
      <c r="NEG10" s="890"/>
      <c r="NEH10" s="890"/>
      <c r="NEI10" s="890"/>
      <c r="NEJ10" s="890"/>
      <c r="NEK10" s="890"/>
      <c r="NEL10" s="890"/>
      <c r="NEM10" s="890"/>
      <c r="NEN10" s="890"/>
      <c r="NEO10" s="890"/>
      <c r="NEP10" s="890"/>
      <c r="NEQ10" s="890"/>
      <c r="NER10" s="890"/>
      <c r="NES10" s="890"/>
      <c r="NET10" s="890"/>
      <c r="NEU10" s="890"/>
      <c r="NEV10" s="890"/>
      <c r="NEW10" s="890"/>
      <c r="NEX10" s="890"/>
      <c r="NEY10" s="890"/>
      <c r="NEZ10" s="890"/>
      <c r="NFA10" s="890"/>
      <c r="NFB10" s="890"/>
      <c r="NFC10" s="890"/>
      <c r="NFD10" s="890"/>
      <c r="NFE10" s="890"/>
      <c r="NFF10" s="890"/>
      <c r="NFG10" s="890"/>
      <c r="NFH10" s="890"/>
      <c r="NFI10" s="890"/>
      <c r="NFJ10" s="890"/>
      <c r="NFK10" s="890"/>
      <c r="NFL10" s="890"/>
      <c r="NFM10" s="890"/>
      <c r="NFN10" s="890"/>
      <c r="NFO10" s="890"/>
      <c r="NFP10" s="890"/>
      <c r="NFQ10" s="890"/>
      <c r="NFR10" s="890"/>
      <c r="NFS10" s="890"/>
      <c r="NFT10" s="890"/>
      <c r="NFU10" s="890"/>
      <c r="NFV10" s="890"/>
      <c r="NFW10" s="890"/>
      <c r="NFX10" s="890"/>
      <c r="NFY10" s="890"/>
      <c r="NFZ10" s="890"/>
      <c r="NGA10" s="890"/>
      <c r="NGB10" s="890"/>
      <c r="NGC10" s="890"/>
      <c r="NGD10" s="890"/>
      <c r="NGE10" s="890"/>
      <c r="NGF10" s="890"/>
      <c r="NGG10" s="890"/>
      <c r="NGH10" s="890"/>
      <c r="NGI10" s="890"/>
      <c r="NGJ10" s="890"/>
      <c r="NGK10" s="890"/>
      <c r="NGL10" s="890"/>
      <c r="NGM10" s="890"/>
      <c r="NGN10" s="890"/>
      <c r="NGO10" s="890"/>
      <c r="NGP10" s="890"/>
      <c r="NGQ10" s="890"/>
      <c r="NGR10" s="890"/>
      <c r="NGS10" s="890"/>
      <c r="NGT10" s="890"/>
      <c r="NGU10" s="890"/>
      <c r="NGV10" s="890"/>
      <c r="NGW10" s="890"/>
      <c r="NGX10" s="890"/>
      <c r="NGY10" s="890"/>
      <c r="NGZ10" s="890"/>
      <c r="NHA10" s="890"/>
      <c r="NHB10" s="890"/>
      <c r="NHC10" s="890"/>
      <c r="NHD10" s="890"/>
      <c r="NHE10" s="890"/>
      <c r="NHF10" s="890"/>
      <c r="NHG10" s="890"/>
      <c r="NHH10" s="890"/>
      <c r="NHI10" s="890"/>
      <c r="NHJ10" s="890"/>
      <c r="NHK10" s="890"/>
      <c r="NHL10" s="890"/>
      <c r="NHM10" s="890"/>
      <c r="NHN10" s="890"/>
      <c r="NHO10" s="890"/>
      <c r="NHP10" s="890"/>
      <c r="NHQ10" s="890"/>
      <c r="NHR10" s="890"/>
      <c r="NHS10" s="890"/>
      <c r="NHT10" s="890"/>
      <c r="NHU10" s="890"/>
      <c r="NHV10" s="890"/>
      <c r="NHW10" s="890"/>
      <c r="NHX10" s="890"/>
      <c r="NHY10" s="890"/>
      <c r="NHZ10" s="890"/>
      <c r="NIA10" s="890"/>
      <c r="NIB10" s="890"/>
      <c r="NIC10" s="890"/>
      <c r="NID10" s="890"/>
      <c r="NIE10" s="890"/>
      <c r="NIF10" s="890"/>
      <c r="NIG10" s="890"/>
      <c r="NIH10" s="890"/>
      <c r="NII10" s="890"/>
      <c r="NIJ10" s="890"/>
      <c r="NIK10" s="890"/>
      <c r="NIL10" s="890"/>
      <c r="NIM10" s="890"/>
      <c r="NIN10" s="890"/>
      <c r="NIO10" s="890"/>
      <c r="NIP10" s="890"/>
      <c r="NIQ10" s="890"/>
      <c r="NIR10" s="890"/>
      <c r="NIS10" s="890"/>
      <c r="NIT10" s="890"/>
      <c r="NIU10" s="890"/>
      <c r="NIV10" s="890"/>
      <c r="NIW10" s="890"/>
      <c r="NIX10" s="890"/>
      <c r="NIY10" s="890"/>
      <c r="NIZ10" s="890"/>
      <c r="NJA10" s="890"/>
      <c r="NJB10" s="890"/>
      <c r="NJC10" s="890"/>
      <c r="NJD10" s="890"/>
      <c r="NJE10" s="890"/>
      <c r="NJF10" s="890"/>
      <c r="NJG10" s="890"/>
      <c r="NJH10" s="890"/>
      <c r="NJI10" s="890"/>
      <c r="NJJ10" s="890"/>
      <c r="NJK10" s="890"/>
      <c r="NJL10" s="890"/>
      <c r="NJM10" s="890"/>
      <c r="NJN10" s="890"/>
      <c r="NJO10" s="890"/>
      <c r="NJP10" s="890"/>
      <c r="NJQ10" s="890"/>
      <c r="NJR10" s="890"/>
      <c r="NJS10" s="890"/>
      <c r="NJT10" s="890"/>
      <c r="NJU10" s="890"/>
      <c r="NJV10" s="890"/>
      <c r="NJW10" s="890"/>
      <c r="NJX10" s="890"/>
      <c r="NJY10" s="890"/>
      <c r="NJZ10" s="890"/>
      <c r="NKA10" s="890"/>
      <c r="NKB10" s="890"/>
      <c r="NKC10" s="890"/>
      <c r="NKD10" s="890"/>
      <c r="NKE10" s="890"/>
      <c r="NKF10" s="890"/>
      <c r="NKG10" s="890"/>
      <c r="NKH10" s="890"/>
      <c r="NKI10" s="890"/>
      <c r="NKJ10" s="890"/>
      <c r="NKK10" s="890"/>
      <c r="NKL10" s="890"/>
      <c r="NKM10" s="890"/>
      <c r="NKN10" s="890"/>
      <c r="NKO10" s="890"/>
      <c r="NKP10" s="890"/>
      <c r="NKQ10" s="890"/>
      <c r="NKR10" s="890"/>
      <c r="NKS10" s="890"/>
      <c r="NKT10" s="890"/>
      <c r="NKU10" s="890"/>
      <c r="NKV10" s="890"/>
      <c r="NKW10" s="890"/>
      <c r="NKX10" s="890"/>
      <c r="NKY10" s="890"/>
      <c r="NKZ10" s="890"/>
      <c r="NLA10" s="890"/>
      <c r="NLB10" s="890"/>
      <c r="NLC10" s="890"/>
      <c r="NLD10" s="890"/>
      <c r="NLE10" s="890"/>
      <c r="NLF10" s="890"/>
      <c r="NLG10" s="890"/>
      <c r="NLH10" s="890"/>
      <c r="NLI10" s="890"/>
      <c r="NLJ10" s="890"/>
      <c r="NLK10" s="890"/>
      <c r="NLL10" s="890"/>
      <c r="NLM10" s="890"/>
      <c r="NLN10" s="890"/>
      <c r="NLO10" s="890"/>
      <c r="NLP10" s="890"/>
      <c r="NLQ10" s="890"/>
      <c r="NLR10" s="890"/>
      <c r="NLS10" s="890"/>
      <c r="NLT10" s="890"/>
      <c r="NLU10" s="890"/>
      <c r="NLV10" s="890"/>
      <c r="NLW10" s="890"/>
      <c r="NLX10" s="890"/>
      <c r="NLY10" s="890"/>
      <c r="NLZ10" s="890"/>
      <c r="NMA10" s="890"/>
      <c r="NMB10" s="890"/>
      <c r="NMC10" s="890"/>
      <c r="NMD10" s="890"/>
      <c r="NME10" s="890"/>
      <c r="NMF10" s="890"/>
      <c r="NMG10" s="890"/>
      <c r="NMH10" s="890"/>
      <c r="NMI10" s="890"/>
      <c r="NMJ10" s="890"/>
      <c r="NMK10" s="890"/>
      <c r="NML10" s="890"/>
      <c r="NMM10" s="890"/>
      <c r="NMN10" s="890"/>
      <c r="NMO10" s="890"/>
      <c r="NMP10" s="890"/>
      <c r="NMQ10" s="890"/>
      <c r="NMR10" s="890"/>
      <c r="NMS10" s="890"/>
      <c r="NMT10" s="890"/>
      <c r="NMU10" s="890"/>
      <c r="NMV10" s="890"/>
      <c r="NMW10" s="890"/>
      <c r="NMX10" s="890"/>
      <c r="NMY10" s="890"/>
      <c r="NMZ10" s="890"/>
      <c r="NNA10" s="890"/>
      <c r="NNB10" s="890"/>
      <c r="NNC10" s="890"/>
      <c r="NND10" s="890"/>
      <c r="NNE10" s="890"/>
      <c r="NNF10" s="890"/>
      <c r="NNG10" s="890"/>
      <c r="NNH10" s="890"/>
      <c r="NNI10" s="890"/>
      <c r="NNJ10" s="890"/>
      <c r="NNK10" s="890"/>
      <c r="NNL10" s="890"/>
      <c r="NNM10" s="890"/>
      <c r="NNN10" s="890"/>
      <c r="NNO10" s="890"/>
      <c r="NNP10" s="890"/>
      <c r="NNQ10" s="890"/>
      <c r="NNR10" s="890"/>
      <c r="NNS10" s="890"/>
      <c r="NNT10" s="890"/>
      <c r="NNU10" s="890"/>
      <c r="NNV10" s="890"/>
      <c r="NNW10" s="890"/>
      <c r="NNX10" s="890"/>
      <c r="NNY10" s="890"/>
      <c r="NNZ10" s="890"/>
      <c r="NOA10" s="890"/>
      <c r="NOB10" s="890"/>
      <c r="NOC10" s="890"/>
      <c r="NOD10" s="890"/>
      <c r="NOE10" s="890"/>
      <c r="NOF10" s="890"/>
      <c r="NOG10" s="890"/>
      <c r="NOH10" s="890"/>
      <c r="NOI10" s="890"/>
      <c r="NOJ10" s="890"/>
      <c r="NOK10" s="890"/>
      <c r="NOL10" s="890"/>
      <c r="NOM10" s="890"/>
      <c r="NON10" s="890"/>
      <c r="NOO10" s="890"/>
      <c r="NOP10" s="890"/>
      <c r="NOQ10" s="890"/>
      <c r="NOR10" s="890"/>
      <c r="NOS10" s="890"/>
      <c r="NOT10" s="890"/>
      <c r="NOU10" s="890"/>
      <c r="NOV10" s="890"/>
      <c r="NOW10" s="890"/>
      <c r="NOX10" s="890"/>
      <c r="NOY10" s="890"/>
      <c r="NOZ10" s="890"/>
      <c r="NPA10" s="890"/>
      <c r="NPB10" s="890"/>
      <c r="NPC10" s="890"/>
      <c r="NPD10" s="890"/>
      <c r="NPE10" s="890"/>
      <c r="NPF10" s="890"/>
      <c r="NPG10" s="890"/>
      <c r="NPH10" s="890"/>
      <c r="NPI10" s="890"/>
      <c r="NPJ10" s="890"/>
      <c r="NPK10" s="890"/>
      <c r="NPL10" s="890"/>
      <c r="NPM10" s="890"/>
      <c r="NPN10" s="890"/>
      <c r="NPO10" s="890"/>
      <c r="NPP10" s="890"/>
      <c r="NPQ10" s="890"/>
      <c r="NPR10" s="890"/>
      <c r="NPS10" s="890"/>
      <c r="NPT10" s="890"/>
      <c r="NPU10" s="890"/>
      <c r="NPV10" s="890"/>
      <c r="NPW10" s="890"/>
      <c r="NPX10" s="890"/>
      <c r="NPY10" s="890"/>
      <c r="NPZ10" s="890"/>
      <c r="NQA10" s="890"/>
      <c r="NQB10" s="890"/>
      <c r="NQC10" s="890"/>
      <c r="NQD10" s="890"/>
      <c r="NQE10" s="890"/>
      <c r="NQF10" s="890"/>
      <c r="NQG10" s="890"/>
      <c r="NQH10" s="890"/>
      <c r="NQI10" s="890"/>
      <c r="NQJ10" s="890"/>
      <c r="NQK10" s="890"/>
      <c r="NQL10" s="890"/>
      <c r="NQM10" s="890"/>
      <c r="NQN10" s="890"/>
      <c r="NQO10" s="890"/>
      <c r="NQP10" s="890"/>
      <c r="NQQ10" s="890"/>
      <c r="NQR10" s="890"/>
      <c r="NQS10" s="890"/>
      <c r="NQT10" s="890"/>
      <c r="NQU10" s="890"/>
      <c r="NQV10" s="890"/>
      <c r="NQW10" s="890"/>
      <c r="NQX10" s="890"/>
      <c r="NQY10" s="890"/>
      <c r="NQZ10" s="890"/>
      <c r="NRA10" s="890"/>
      <c r="NRB10" s="890"/>
      <c r="NRC10" s="890"/>
      <c r="NRD10" s="890"/>
      <c r="NRE10" s="890"/>
      <c r="NRF10" s="890"/>
      <c r="NRG10" s="890"/>
      <c r="NRH10" s="890"/>
      <c r="NRI10" s="890"/>
      <c r="NRJ10" s="890"/>
      <c r="NRK10" s="890"/>
      <c r="NRL10" s="890"/>
      <c r="NRM10" s="890"/>
      <c r="NRN10" s="890"/>
      <c r="NRO10" s="890"/>
      <c r="NRP10" s="890"/>
      <c r="NRQ10" s="890"/>
      <c r="NRR10" s="890"/>
      <c r="NRS10" s="890"/>
      <c r="NRT10" s="890"/>
      <c r="NRU10" s="890"/>
      <c r="NRV10" s="890"/>
      <c r="NRW10" s="890"/>
      <c r="NRX10" s="890"/>
      <c r="NRY10" s="890"/>
      <c r="NRZ10" s="890"/>
      <c r="NSA10" s="890"/>
      <c r="NSB10" s="890"/>
      <c r="NSC10" s="890"/>
      <c r="NSD10" s="890"/>
      <c r="NSE10" s="890"/>
      <c r="NSF10" s="890"/>
      <c r="NSG10" s="890"/>
      <c r="NSH10" s="890"/>
      <c r="NSI10" s="890"/>
      <c r="NSJ10" s="890"/>
      <c r="NSK10" s="890"/>
      <c r="NSL10" s="890"/>
      <c r="NSM10" s="890"/>
      <c r="NSN10" s="890"/>
      <c r="NSO10" s="890"/>
      <c r="NSP10" s="890"/>
      <c r="NSQ10" s="890"/>
      <c r="NSR10" s="890"/>
      <c r="NSS10" s="890"/>
      <c r="NST10" s="890"/>
      <c r="NSU10" s="890"/>
      <c r="NSV10" s="890"/>
      <c r="NSW10" s="890"/>
      <c r="NSX10" s="890"/>
      <c r="NSY10" s="890"/>
      <c r="NSZ10" s="890"/>
      <c r="NTA10" s="890"/>
      <c r="NTB10" s="890"/>
      <c r="NTC10" s="890"/>
      <c r="NTD10" s="890"/>
      <c r="NTE10" s="890"/>
      <c r="NTF10" s="890"/>
      <c r="NTG10" s="890"/>
      <c r="NTH10" s="890"/>
      <c r="NTI10" s="890"/>
      <c r="NTJ10" s="890"/>
      <c r="NTK10" s="890"/>
      <c r="NTL10" s="890"/>
      <c r="NTM10" s="890"/>
      <c r="NTN10" s="890"/>
      <c r="NTO10" s="890"/>
      <c r="NTP10" s="890"/>
      <c r="NTQ10" s="890"/>
      <c r="NTR10" s="890"/>
      <c r="NTS10" s="890"/>
      <c r="NTT10" s="890"/>
      <c r="NTU10" s="890"/>
      <c r="NTV10" s="890"/>
      <c r="NTW10" s="890"/>
      <c r="NTX10" s="890"/>
      <c r="NTY10" s="890"/>
      <c r="NTZ10" s="890"/>
      <c r="NUA10" s="890"/>
      <c r="NUB10" s="890"/>
      <c r="NUC10" s="890"/>
      <c r="NUD10" s="890"/>
      <c r="NUE10" s="890"/>
      <c r="NUF10" s="890"/>
      <c r="NUG10" s="890"/>
      <c r="NUH10" s="890"/>
      <c r="NUI10" s="890"/>
      <c r="NUJ10" s="890"/>
      <c r="NUK10" s="890"/>
      <c r="NUL10" s="890"/>
      <c r="NUM10" s="890"/>
      <c r="NUN10" s="890"/>
      <c r="NUO10" s="890"/>
      <c r="NUP10" s="890"/>
      <c r="NUQ10" s="890"/>
      <c r="NUR10" s="890"/>
      <c r="NUS10" s="890"/>
      <c r="NUT10" s="890"/>
      <c r="NUU10" s="890"/>
      <c r="NUV10" s="890"/>
      <c r="NUW10" s="890"/>
      <c r="NUX10" s="890"/>
      <c r="NUY10" s="890"/>
      <c r="NUZ10" s="890"/>
      <c r="NVA10" s="890"/>
      <c r="NVB10" s="890"/>
      <c r="NVC10" s="890"/>
      <c r="NVD10" s="890"/>
      <c r="NVE10" s="890"/>
      <c r="NVF10" s="890"/>
      <c r="NVG10" s="890"/>
      <c r="NVH10" s="890"/>
      <c r="NVI10" s="890"/>
      <c r="NVJ10" s="890"/>
      <c r="NVK10" s="890"/>
      <c r="NVL10" s="890"/>
      <c r="NVM10" s="890"/>
      <c r="NVN10" s="890"/>
      <c r="NVO10" s="890"/>
      <c r="NVP10" s="890"/>
      <c r="NVQ10" s="890"/>
      <c r="NVR10" s="890"/>
      <c r="NVS10" s="890"/>
      <c r="NVT10" s="890"/>
      <c r="NVU10" s="890"/>
      <c r="NVV10" s="890"/>
      <c r="NVW10" s="890"/>
      <c r="NVX10" s="890"/>
      <c r="NVY10" s="890"/>
      <c r="NVZ10" s="890"/>
      <c r="NWA10" s="890"/>
      <c r="NWB10" s="890"/>
      <c r="NWC10" s="890"/>
      <c r="NWD10" s="890"/>
      <c r="NWE10" s="890"/>
      <c r="NWF10" s="890"/>
      <c r="NWG10" s="890"/>
      <c r="NWH10" s="890"/>
      <c r="NWI10" s="890"/>
      <c r="NWJ10" s="890"/>
      <c r="NWK10" s="890"/>
      <c r="NWL10" s="890"/>
      <c r="NWM10" s="890"/>
      <c r="NWN10" s="890"/>
      <c r="NWO10" s="890"/>
      <c r="NWP10" s="890"/>
      <c r="NWQ10" s="890"/>
      <c r="NWR10" s="890"/>
      <c r="NWS10" s="890"/>
      <c r="NWT10" s="890"/>
      <c r="NWU10" s="890"/>
      <c r="NWV10" s="890"/>
      <c r="NWW10" s="890"/>
      <c r="NWX10" s="890"/>
      <c r="NWY10" s="890"/>
      <c r="NWZ10" s="890"/>
      <c r="NXA10" s="890"/>
      <c r="NXB10" s="890"/>
      <c r="NXC10" s="890"/>
      <c r="NXD10" s="890"/>
      <c r="NXE10" s="890"/>
      <c r="NXF10" s="890"/>
      <c r="NXG10" s="890"/>
      <c r="NXH10" s="890"/>
      <c r="NXI10" s="890"/>
      <c r="NXJ10" s="890"/>
      <c r="NXK10" s="890"/>
      <c r="NXL10" s="890"/>
      <c r="NXM10" s="890"/>
      <c r="NXN10" s="890"/>
      <c r="NXO10" s="890"/>
      <c r="NXP10" s="890"/>
      <c r="NXQ10" s="890"/>
      <c r="NXR10" s="890"/>
      <c r="NXS10" s="890"/>
      <c r="NXT10" s="890"/>
      <c r="NXU10" s="890"/>
      <c r="NXV10" s="890"/>
      <c r="NXW10" s="890"/>
      <c r="NXX10" s="890"/>
      <c r="NXY10" s="890"/>
      <c r="NXZ10" s="890"/>
      <c r="NYA10" s="890"/>
      <c r="NYB10" s="890"/>
      <c r="NYC10" s="890"/>
      <c r="NYD10" s="890"/>
      <c r="NYE10" s="890"/>
      <c r="NYF10" s="890"/>
      <c r="NYG10" s="890"/>
      <c r="NYH10" s="890"/>
      <c r="NYI10" s="890"/>
      <c r="NYJ10" s="890"/>
      <c r="NYK10" s="890"/>
      <c r="NYL10" s="890"/>
      <c r="NYM10" s="890"/>
      <c r="NYN10" s="890"/>
      <c r="NYO10" s="890"/>
      <c r="NYP10" s="890"/>
      <c r="NYQ10" s="890"/>
      <c r="NYR10" s="890"/>
      <c r="NYS10" s="890"/>
      <c r="NYT10" s="890"/>
      <c r="NYU10" s="890"/>
      <c r="NYV10" s="890"/>
      <c r="NYW10" s="890"/>
      <c r="NYX10" s="890"/>
      <c r="NYY10" s="890"/>
      <c r="NYZ10" s="890"/>
      <c r="NZA10" s="890"/>
      <c r="NZB10" s="890"/>
      <c r="NZC10" s="890"/>
      <c r="NZD10" s="890"/>
      <c r="NZE10" s="890"/>
      <c r="NZF10" s="890"/>
      <c r="NZG10" s="890"/>
      <c r="NZH10" s="890"/>
      <c r="NZI10" s="890"/>
      <c r="NZJ10" s="890"/>
      <c r="NZK10" s="890"/>
      <c r="NZL10" s="890"/>
      <c r="NZM10" s="890"/>
      <c r="NZN10" s="890"/>
      <c r="NZO10" s="890"/>
      <c r="NZP10" s="890"/>
      <c r="NZQ10" s="890"/>
      <c r="NZR10" s="890"/>
      <c r="NZS10" s="890"/>
      <c r="NZT10" s="890"/>
      <c r="NZU10" s="890"/>
      <c r="NZV10" s="890"/>
      <c r="NZW10" s="890"/>
      <c r="NZX10" s="890"/>
      <c r="NZY10" s="890"/>
      <c r="NZZ10" s="890"/>
      <c r="OAA10" s="890"/>
      <c r="OAB10" s="890"/>
      <c r="OAC10" s="890"/>
      <c r="OAD10" s="890"/>
      <c r="OAE10" s="890"/>
      <c r="OAF10" s="890"/>
      <c r="OAG10" s="890"/>
      <c r="OAH10" s="890"/>
      <c r="OAI10" s="890"/>
      <c r="OAJ10" s="890"/>
      <c r="OAK10" s="890"/>
      <c r="OAL10" s="890"/>
      <c r="OAM10" s="890"/>
      <c r="OAN10" s="890"/>
      <c r="OAO10" s="890"/>
      <c r="OAP10" s="890"/>
      <c r="OAQ10" s="890"/>
      <c r="OAR10" s="890"/>
      <c r="OAS10" s="890"/>
      <c r="OAT10" s="890"/>
      <c r="OAU10" s="890"/>
      <c r="OAV10" s="890"/>
      <c r="OAW10" s="890"/>
      <c r="OAX10" s="890"/>
      <c r="OAY10" s="890"/>
      <c r="OAZ10" s="890"/>
      <c r="OBA10" s="890"/>
      <c r="OBB10" s="890"/>
      <c r="OBC10" s="890"/>
      <c r="OBD10" s="890"/>
      <c r="OBE10" s="890"/>
      <c r="OBF10" s="890"/>
      <c r="OBG10" s="890"/>
      <c r="OBH10" s="890"/>
      <c r="OBI10" s="890"/>
      <c r="OBJ10" s="890"/>
      <c r="OBK10" s="890"/>
      <c r="OBL10" s="890"/>
      <c r="OBM10" s="890"/>
      <c r="OBN10" s="890"/>
      <c r="OBO10" s="890"/>
      <c r="OBP10" s="890"/>
      <c r="OBQ10" s="890"/>
      <c r="OBR10" s="890"/>
      <c r="OBS10" s="890"/>
      <c r="OBT10" s="890"/>
      <c r="OBU10" s="890"/>
      <c r="OBV10" s="890"/>
      <c r="OBW10" s="890"/>
      <c r="OBX10" s="890"/>
      <c r="OBY10" s="890"/>
      <c r="OBZ10" s="890"/>
      <c r="OCA10" s="890"/>
      <c r="OCB10" s="890"/>
      <c r="OCC10" s="890"/>
      <c r="OCD10" s="890"/>
      <c r="OCE10" s="890"/>
      <c r="OCF10" s="890"/>
      <c r="OCG10" s="890"/>
      <c r="OCH10" s="890"/>
      <c r="OCI10" s="890"/>
      <c r="OCJ10" s="890"/>
      <c r="OCK10" s="890"/>
      <c r="OCL10" s="890"/>
      <c r="OCM10" s="890"/>
      <c r="OCN10" s="890"/>
      <c r="OCO10" s="890"/>
      <c r="OCP10" s="890"/>
      <c r="OCQ10" s="890"/>
      <c r="OCR10" s="890"/>
      <c r="OCS10" s="890"/>
      <c r="OCT10" s="890"/>
      <c r="OCU10" s="890"/>
      <c r="OCV10" s="890"/>
      <c r="OCW10" s="890"/>
      <c r="OCX10" s="890"/>
      <c r="OCY10" s="890"/>
      <c r="OCZ10" s="890"/>
      <c r="ODA10" s="890"/>
      <c r="ODB10" s="890"/>
      <c r="ODC10" s="890"/>
      <c r="ODD10" s="890"/>
      <c r="ODE10" s="890"/>
      <c r="ODF10" s="890"/>
      <c r="ODG10" s="890"/>
      <c r="ODH10" s="890"/>
      <c r="ODI10" s="890"/>
      <c r="ODJ10" s="890"/>
      <c r="ODK10" s="890"/>
      <c r="ODL10" s="890"/>
      <c r="ODM10" s="890"/>
      <c r="ODN10" s="890"/>
      <c r="ODO10" s="890"/>
      <c r="ODP10" s="890"/>
      <c r="ODQ10" s="890"/>
      <c r="ODR10" s="890"/>
      <c r="ODS10" s="890"/>
      <c r="ODT10" s="890"/>
      <c r="ODU10" s="890"/>
      <c r="ODV10" s="890"/>
      <c r="ODW10" s="890"/>
      <c r="ODX10" s="890"/>
      <c r="ODY10" s="890"/>
      <c r="ODZ10" s="890"/>
      <c r="OEA10" s="890"/>
      <c r="OEB10" s="890"/>
      <c r="OEC10" s="890"/>
      <c r="OED10" s="890"/>
      <c r="OEE10" s="890"/>
      <c r="OEF10" s="890"/>
      <c r="OEG10" s="890"/>
      <c r="OEH10" s="890"/>
      <c r="OEI10" s="890"/>
      <c r="OEJ10" s="890"/>
      <c r="OEK10" s="890"/>
      <c r="OEL10" s="890"/>
      <c r="OEM10" s="890"/>
      <c r="OEN10" s="890"/>
      <c r="OEO10" s="890"/>
      <c r="OEP10" s="890"/>
      <c r="OEQ10" s="890"/>
      <c r="OER10" s="890"/>
      <c r="OES10" s="890"/>
      <c r="OET10" s="890"/>
      <c r="OEU10" s="890"/>
      <c r="OEV10" s="890"/>
      <c r="OEW10" s="890"/>
      <c r="OEX10" s="890"/>
      <c r="OEY10" s="890"/>
      <c r="OEZ10" s="890"/>
      <c r="OFA10" s="890"/>
      <c r="OFB10" s="890"/>
      <c r="OFC10" s="890"/>
      <c r="OFD10" s="890"/>
      <c r="OFE10" s="890"/>
      <c r="OFF10" s="890"/>
      <c r="OFG10" s="890"/>
      <c r="OFH10" s="890"/>
      <c r="OFI10" s="890"/>
      <c r="OFJ10" s="890"/>
      <c r="OFK10" s="890"/>
      <c r="OFL10" s="890"/>
      <c r="OFM10" s="890"/>
      <c r="OFN10" s="890"/>
      <c r="OFO10" s="890"/>
      <c r="OFP10" s="890"/>
      <c r="OFQ10" s="890"/>
      <c r="OFR10" s="890"/>
      <c r="OFS10" s="890"/>
      <c r="OFT10" s="890"/>
      <c r="OFU10" s="890"/>
      <c r="OFV10" s="890"/>
      <c r="OFW10" s="890"/>
      <c r="OFX10" s="890"/>
      <c r="OFY10" s="890"/>
      <c r="OFZ10" s="890"/>
      <c r="OGA10" s="890"/>
      <c r="OGB10" s="890"/>
      <c r="OGC10" s="890"/>
      <c r="OGD10" s="890"/>
      <c r="OGE10" s="890"/>
      <c r="OGF10" s="890"/>
      <c r="OGG10" s="890"/>
      <c r="OGH10" s="890"/>
      <c r="OGI10" s="890"/>
      <c r="OGJ10" s="890"/>
      <c r="OGK10" s="890"/>
      <c r="OGL10" s="890"/>
      <c r="OGM10" s="890"/>
      <c r="OGN10" s="890"/>
      <c r="OGO10" s="890"/>
      <c r="OGP10" s="890"/>
      <c r="OGQ10" s="890"/>
      <c r="OGR10" s="890"/>
      <c r="OGS10" s="890"/>
      <c r="OGT10" s="890"/>
      <c r="OGU10" s="890"/>
      <c r="OGV10" s="890"/>
      <c r="OGW10" s="890"/>
      <c r="OGX10" s="890"/>
      <c r="OGY10" s="890"/>
      <c r="OGZ10" s="890"/>
      <c r="OHA10" s="890"/>
      <c r="OHB10" s="890"/>
      <c r="OHC10" s="890"/>
      <c r="OHD10" s="890"/>
      <c r="OHE10" s="890"/>
      <c r="OHF10" s="890"/>
      <c r="OHG10" s="890"/>
      <c r="OHH10" s="890"/>
      <c r="OHI10" s="890"/>
      <c r="OHJ10" s="890"/>
      <c r="OHK10" s="890"/>
      <c r="OHL10" s="890"/>
      <c r="OHM10" s="890"/>
      <c r="OHN10" s="890"/>
      <c r="OHO10" s="890"/>
      <c r="OHP10" s="890"/>
      <c r="OHQ10" s="890"/>
      <c r="OHR10" s="890"/>
      <c r="OHS10" s="890"/>
      <c r="OHT10" s="890"/>
      <c r="OHU10" s="890"/>
      <c r="OHV10" s="890"/>
      <c r="OHW10" s="890"/>
      <c r="OHX10" s="890"/>
      <c r="OHY10" s="890"/>
      <c r="OHZ10" s="890"/>
      <c r="OIA10" s="890"/>
      <c r="OIB10" s="890"/>
      <c r="OIC10" s="890"/>
      <c r="OID10" s="890"/>
      <c r="OIE10" s="890"/>
      <c r="OIF10" s="890"/>
      <c r="OIG10" s="890"/>
      <c r="OIH10" s="890"/>
      <c r="OII10" s="890"/>
      <c r="OIJ10" s="890"/>
      <c r="OIK10" s="890"/>
      <c r="OIL10" s="890"/>
      <c r="OIM10" s="890"/>
      <c r="OIN10" s="890"/>
      <c r="OIO10" s="890"/>
      <c r="OIP10" s="890"/>
      <c r="OIQ10" s="890"/>
      <c r="OIR10" s="890"/>
      <c r="OIS10" s="890"/>
      <c r="OIT10" s="890"/>
      <c r="OIU10" s="890"/>
      <c r="OIV10" s="890"/>
      <c r="OIW10" s="890"/>
      <c r="OIX10" s="890"/>
      <c r="OIY10" s="890"/>
      <c r="OIZ10" s="890"/>
      <c r="OJA10" s="890"/>
      <c r="OJB10" s="890"/>
      <c r="OJC10" s="890"/>
      <c r="OJD10" s="890"/>
      <c r="OJE10" s="890"/>
      <c r="OJF10" s="890"/>
      <c r="OJG10" s="890"/>
      <c r="OJH10" s="890"/>
      <c r="OJI10" s="890"/>
      <c r="OJJ10" s="890"/>
      <c r="OJK10" s="890"/>
      <c r="OJL10" s="890"/>
      <c r="OJM10" s="890"/>
      <c r="OJN10" s="890"/>
      <c r="OJO10" s="890"/>
      <c r="OJP10" s="890"/>
      <c r="OJQ10" s="890"/>
      <c r="OJR10" s="890"/>
      <c r="OJS10" s="890"/>
      <c r="OJT10" s="890"/>
      <c r="OJU10" s="890"/>
      <c r="OJV10" s="890"/>
      <c r="OJW10" s="890"/>
      <c r="OJX10" s="890"/>
      <c r="OJY10" s="890"/>
      <c r="OJZ10" s="890"/>
      <c r="OKA10" s="890"/>
      <c r="OKB10" s="890"/>
      <c r="OKC10" s="890"/>
      <c r="OKD10" s="890"/>
      <c r="OKE10" s="890"/>
      <c r="OKF10" s="890"/>
      <c r="OKG10" s="890"/>
      <c r="OKH10" s="890"/>
      <c r="OKI10" s="890"/>
      <c r="OKJ10" s="890"/>
      <c r="OKK10" s="890"/>
      <c r="OKL10" s="890"/>
      <c r="OKM10" s="890"/>
      <c r="OKN10" s="890"/>
      <c r="OKO10" s="890"/>
      <c r="OKP10" s="890"/>
      <c r="OKQ10" s="890"/>
      <c r="OKR10" s="890"/>
      <c r="OKS10" s="890"/>
      <c r="OKT10" s="890"/>
      <c r="OKU10" s="890"/>
      <c r="OKV10" s="890"/>
      <c r="OKW10" s="890"/>
      <c r="OKX10" s="890"/>
      <c r="OKY10" s="890"/>
      <c r="OKZ10" s="890"/>
      <c r="OLA10" s="890"/>
      <c r="OLB10" s="890"/>
      <c r="OLC10" s="890"/>
      <c r="OLD10" s="890"/>
      <c r="OLE10" s="890"/>
      <c r="OLF10" s="890"/>
      <c r="OLG10" s="890"/>
      <c r="OLH10" s="890"/>
      <c r="OLI10" s="890"/>
      <c r="OLJ10" s="890"/>
      <c r="OLK10" s="890"/>
      <c r="OLL10" s="890"/>
      <c r="OLM10" s="890"/>
      <c r="OLN10" s="890"/>
      <c r="OLO10" s="890"/>
      <c r="OLP10" s="890"/>
      <c r="OLQ10" s="890"/>
      <c r="OLR10" s="890"/>
      <c r="OLS10" s="890"/>
      <c r="OLT10" s="890"/>
      <c r="OLU10" s="890"/>
      <c r="OLV10" s="890"/>
      <c r="OLW10" s="890"/>
      <c r="OLX10" s="890"/>
      <c r="OLY10" s="890"/>
      <c r="OLZ10" s="890"/>
      <c r="OMA10" s="890"/>
      <c r="OMB10" s="890"/>
      <c r="OMC10" s="890"/>
      <c r="OMD10" s="890"/>
      <c r="OME10" s="890"/>
      <c r="OMF10" s="890"/>
      <c r="OMG10" s="890"/>
      <c r="OMH10" s="890"/>
      <c r="OMI10" s="890"/>
      <c r="OMJ10" s="890"/>
      <c r="OMK10" s="890"/>
      <c r="OML10" s="890"/>
      <c r="OMM10" s="890"/>
      <c r="OMN10" s="890"/>
      <c r="OMO10" s="890"/>
      <c r="OMP10" s="890"/>
      <c r="OMQ10" s="890"/>
      <c r="OMR10" s="890"/>
      <c r="OMS10" s="890"/>
      <c r="OMT10" s="890"/>
      <c r="OMU10" s="890"/>
      <c r="OMV10" s="890"/>
      <c r="OMW10" s="890"/>
      <c r="OMX10" s="890"/>
      <c r="OMY10" s="890"/>
      <c r="OMZ10" s="890"/>
      <c r="ONA10" s="890"/>
      <c r="ONB10" s="890"/>
      <c r="ONC10" s="890"/>
      <c r="OND10" s="890"/>
      <c r="ONE10" s="890"/>
      <c r="ONF10" s="890"/>
      <c r="ONG10" s="890"/>
      <c r="ONH10" s="890"/>
      <c r="ONI10" s="890"/>
      <c r="ONJ10" s="890"/>
      <c r="ONK10" s="890"/>
      <c r="ONL10" s="890"/>
      <c r="ONM10" s="890"/>
      <c r="ONN10" s="890"/>
      <c r="ONO10" s="890"/>
      <c r="ONP10" s="890"/>
      <c r="ONQ10" s="890"/>
      <c r="ONR10" s="890"/>
      <c r="ONS10" s="890"/>
      <c r="ONT10" s="890"/>
      <c r="ONU10" s="890"/>
      <c r="ONV10" s="890"/>
      <c r="ONW10" s="890"/>
      <c r="ONX10" s="890"/>
      <c r="ONY10" s="890"/>
      <c r="ONZ10" s="890"/>
      <c r="OOA10" s="890"/>
      <c r="OOB10" s="890"/>
      <c r="OOC10" s="890"/>
      <c r="OOD10" s="890"/>
      <c r="OOE10" s="890"/>
      <c r="OOF10" s="890"/>
      <c r="OOG10" s="890"/>
      <c r="OOH10" s="890"/>
      <c r="OOI10" s="890"/>
      <c r="OOJ10" s="890"/>
      <c r="OOK10" s="890"/>
      <c r="OOL10" s="890"/>
      <c r="OOM10" s="890"/>
      <c r="OON10" s="890"/>
      <c r="OOO10" s="890"/>
      <c r="OOP10" s="890"/>
      <c r="OOQ10" s="890"/>
      <c r="OOR10" s="890"/>
      <c r="OOS10" s="890"/>
      <c r="OOT10" s="890"/>
      <c r="OOU10" s="890"/>
      <c r="OOV10" s="890"/>
      <c r="OOW10" s="890"/>
      <c r="OOX10" s="890"/>
      <c r="OOY10" s="890"/>
      <c r="OOZ10" s="890"/>
      <c r="OPA10" s="890"/>
      <c r="OPB10" s="890"/>
      <c r="OPC10" s="890"/>
      <c r="OPD10" s="890"/>
      <c r="OPE10" s="890"/>
      <c r="OPF10" s="890"/>
      <c r="OPG10" s="890"/>
      <c r="OPH10" s="890"/>
      <c r="OPI10" s="890"/>
      <c r="OPJ10" s="890"/>
      <c r="OPK10" s="890"/>
      <c r="OPL10" s="890"/>
      <c r="OPM10" s="890"/>
      <c r="OPN10" s="890"/>
      <c r="OPO10" s="890"/>
      <c r="OPP10" s="890"/>
      <c r="OPQ10" s="890"/>
      <c r="OPR10" s="890"/>
      <c r="OPS10" s="890"/>
      <c r="OPT10" s="890"/>
      <c r="OPU10" s="890"/>
      <c r="OPV10" s="890"/>
      <c r="OPW10" s="890"/>
      <c r="OPX10" s="890"/>
      <c r="OPY10" s="890"/>
      <c r="OPZ10" s="890"/>
      <c r="OQA10" s="890"/>
      <c r="OQB10" s="890"/>
      <c r="OQC10" s="890"/>
      <c r="OQD10" s="890"/>
      <c r="OQE10" s="890"/>
      <c r="OQF10" s="890"/>
      <c r="OQG10" s="890"/>
      <c r="OQH10" s="890"/>
      <c r="OQI10" s="890"/>
      <c r="OQJ10" s="890"/>
      <c r="OQK10" s="890"/>
      <c r="OQL10" s="890"/>
      <c r="OQM10" s="890"/>
      <c r="OQN10" s="890"/>
      <c r="OQO10" s="890"/>
      <c r="OQP10" s="890"/>
      <c r="OQQ10" s="890"/>
      <c r="OQR10" s="890"/>
      <c r="OQS10" s="890"/>
      <c r="OQT10" s="890"/>
      <c r="OQU10" s="890"/>
      <c r="OQV10" s="890"/>
      <c r="OQW10" s="890"/>
      <c r="OQX10" s="890"/>
      <c r="OQY10" s="890"/>
      <c r="OQZ10" s="890"/>
      <c r="ORA10" s="890"/>
      <c r="ORB10" s="890"/>
      <c r="ORC10" s="890"/>
      <c r="ORD10" s="890"/>
      <c r="ORE10" s="890"/>
      <c r="ORF10" s="890"/>
      <c r="ORG10" s="890"/>
      <c r="ORH10" s="890"/>
      <c r="ORI10" s="890"/>
      <c r="ORJ10" s="890"/>
      <c r="ORK10" s="890"/>
      <c r="ORL10" s="890"/>
      <c r="ORM10" s="890"/>
      <c r="ORN10" s="890"/>
      <c r="ORO10" s="890"/>
      <c r="ORP10" s="890"/>
      <c r="ORQ10" s="890"/>
      <c r="ORR10" s="890"/>
      <c r="ORS10" s="890"/>
      <c r="ORT10" s="890"/>
      <c r="ORU10" s="890"/>
      <c r="ORV10" s="890"/>
      <c r="ORW10" s="890"/>
      <c r="ORX10" s="890"/>
      <c r="ORY10" s="890"/>
      <c r="ORZ10" s="890"/>
      <c r="OSA10" s="890"/>
      <c r="OSB10" s="890"/>
      <c r="OSC10" s="890"/>
      <c r="OSD10" s="890"/>
      <c r="OSE10" s="890"/>
      <c r="OSF10" s="890"/>
      <c r="OSG10" s="890"/>
      <c r="OSH10" s="890"/>
      <c r="OSI10" s="890"/>
      <c r="OSJ10" s="890"/>
      <c r="OSK10" s="890"/>
      <c r="OSL10" s="890"/>
      <c r="OSM10" s="890"/>
      <c r="OSN10" s="890"/>
      <c r="OSO10" s="890"/>
      <c r="OSP10" s="890"/>
      <c r="OSQ10" s="890"/>
      <c r="OSR10" s="890"/>
      <c r="OSS10" s="890"/>
      <c r="OST10" s="890"/>
      <c r="OSU10" s="890"/>
      <c r="OSV10" s="890"/>
      <c r="OSW10" s="890"/>
      <c r="OSX10" s="890"/>
      <c r="OSY10" s="890"/>
      <c r="OSZ10" s="890"/>
      <c r="OTA10" s="890"/>
      <c r="OTB10" s="890"/>
      <c r="OTC10" s="890"/>
      <c r="OTD10" s="890"/>
      <c r="OTE10" s="890"/>
      <c r="OTF10" s="890"/>
      <c r="OTG10" s="890"/>
      <c r="OTH10" s="890"/>
      <c r="OTI10" s="890"/>
      <c r="OTJ10" s="890"/>
      <c r="OTK10" s="890"/>
      <c r="OTL10" s="890"/>
      <c r="OTM10" s="890"/>
      <c r="OTN10" s="890"/>
      <c r="OTO10" s="890"/>
      <c r="OTP10" s="890"/>
      <c r="OTQ10" s="890"/>
      <c r="OTR10" s="890"/>
      <c r="OTS10" s="890"/>
      <c r="OTT10" s="890"/>
      <c r="OTU10" s="890"/>
      <c r="OTV10" s="890"/>
      <c r="OTW10" s="890"/>
      <c r="OTX10" s="890"/>
      <c r="OTY10" s="890"/>
      <c r="OTZ10" s="890"/>
      <c r="OUA10" s="890"/>
      <c r="OUB10" s="890"/>
      <c r="OUC10" s="890"/>
      <c r="OUD10" s="890"/>
      <c r="OUE10" s="890"/>
      <c r="OUF10" s="890"/>
      <c r="OUG10" s="890"/>
      <c r="OUH10" s="890"/>
      <c r="OUI10" s="890"/>
      <c r="OUJ10" s="890"/>
      <c r="OUK10" s="890"/>
      <c r="OUL10" s="890"/>
      <c r="OUM10" s="890"/>
      <c r="OUN10" s="890"/>
      <c r="OUO10" s="890"/>
      <c r="OUP10" s="890"/>
      <c r="OUQ10" s="890"/>
      <c r="OUR10" s="890"/>
      <c r="OUS10" s="890"/>
      <c r="OUT10" s="890"/>
      <c r="OUU10" s="890"/>
      <c r="OUV10" s="890"/>
      <c r="OUW10" s="890"/>
      <c r="OUX10" s="890"/>
      <c r="OUY10" s="890"/>
      <c r="OUZ10" s="890"/>
      <c r="OVA10" s="890"/>
      <c r="OVB10" s="890"/>
      <c r="OVC10" s="890"/>
      <c r="OVD10" s="890"/>
      <c r="OVE10" s="890"/>
      <c r="OVF10" s="890"/>
      <c r="OVG10" s="890"/>
      <c r="OVH10" s="890"/>
      <c r="OVI10" s="890"/>
      <c r="OVJ10" s="890"/>
      <c r="OVK10" s="890"/>
      <c r="OVL10" s="890"/>
      <c r="OVM10" s="890"/>
      <c r="OVN10" s="890"/>
      <c r="OVO10" s="890"/>
      <c r="OVP10" s="890"/>
      <c r="OVQ10" s="890"/>
      <c r="OVR10" s="890"/>
      <c r="OVS10" s="890"/>
      <c r="OVT10" s="890"/>
      <c r="OVU10" s="890"/>
      <c r="OVV10" s="890"/>
      <c r="OVW10" s="890"/>
      <c r="OVX10" s="890"/>
      <c r="OVY10" s="890"/>
      <c r="OVZ10" s="890"/>
      <c r="OWA10" s="890"/>
      <c r="OWB10" s="890"/>
      <c r="OWC10" s="890"/>
      <c r="OWD10" s="890"/>
      <c r="OWE10" s="890"/>
      <c r="OWF10" s="890"/>
      <c r="OWG10" s="890"/>
      <c r="OWH10" s="890"/>
      <c r="OWI10" s="890"/>
      <c r="OWJ10" s="890"/>
      <c r="OWK10" s="890"/>
      <c r="OWL10" s="890"/>
      <c r="OWM10" s="890"/>
      <c r="OWN10" s="890"/>
      <c r="OWO10" s="890"/>
      <c r="OWP10" s="890"/>
      <c r="OWQ10" s="890"/>
      <c r="OWR10" s="890"/>
      <c r="OWS10" s="890"/>
      <c r="OWT10" s="890"/>
      <c r="OWU10" s="890"/>
      <c r="OWV10" s="890"/>
      <c r="OWW10" s="890"/>
      <c r="OWX10" s="890"/>
      <c r="OWY10" s="890"/>
      <c r="OWZ10" s="890"/>
      <c r="OXA10" s="890"/>
      <c r="OXB10" s="890"/>
      <c r="OXC10" s="890"/>
      <c r="OXD10" s="890"/>
      <c r="OXE10" s="890"/>
      <c r="OXF10" s="890"/>
      <c r="OXG10" s="890"/>
      <c r="OXH10" s="890"/>
      <c r="OXI10" s="890"/>
      <c r="OXJ10" s="890"/>
      <c r="OXK10" s="890"/>
      <c r="OXL10" s="890"/>
      <c r="OXM10" s="890"/>
      <c r="OXN10" s="890"/>
      <c r="OXO10" s="890"/>
      <c r="OXP10" s="890"/>
      <c r="OXQ10" s="890"/>
      <c r="OXR10" s="890"/>
      <c r="OXS10" s="890"/>
      <c r="OXT10" s="890"/>
      <c r="OXU10" s="890"/>
      <c r="OXV10" s="890"/>
      <c r="OXW10" s="890"/>
      <c r="OXX10" s="890"/>
      <c r="OXY10" s="890"/>
      <c r="OXZ10" s="890"/>
      <c r="OYA10" s="890"/>
      <c r="OYB10" s="890"/>
      <c r="OYC10" s="890"/>
      <c r="OYD10" s="890"/>
      <c r="OYE10" s="890"/>
      <c r="OYF10" s="890"/>
      <c r="OYG10" s="890"/>
      <c r="OYH10" s="890"/>
      <c r="OYI10" s="890"/>
      <c r="OYJ10" s="890"/>
      <c r="OYK10" s="890"/>
      <c r="OYL10" s="890"/>
      <c r="OYM10" s="890"/>
      <c r="OYN10" s="890"/>
      <c r="OYO10" s="890"/>
      <c r="OYP10" s="890"/>
      <c r="OYQ10" s="890"/>
      <c r="OYR10" s="890"/>
      <c r="OYS10" s="890"/>
      <c r="OYT10" s="890"/>
      <c r="OYU10" s="890"/>
      <c r="OYV10" s="890"/>
      <c r="OYW10" s="890"/>
      <c r="OYX10" s="890"/>
      <c r="OYY10" s="890"/>
      <c r="OYZ10" s="890"/>
      <c r="OZA10" s="890"/>
      <c r="OZB10" s="890"/>
      <c r="OZC10" s="890"/>
      <c r="OZD10" s="890"/>
      <c r="OZE10" s="890"/>
      <c r="OZF10" s="890"/>
      <c r="OZG10" s="890"/>
      <c r="OZH10" s="890"/>
      <c r="OZI10" s="890"/>
      <c r="OZJ10" s="890"/>
      <c r="OZK10" s="890"/>
      <c r="OZL10" s="890"/>
      <c r="OZM10" s="890"/>
      <c r="OZN10" s="890"/>
      <c r="OZO10" s="890"/>
      <c r="OZP10" s="890"/>
      <c r="OZQ10" s="890"/>
      <c r="OZR10" s="890"/>
      <c r="OZS10" s="890"/>
      <c r="OZT10" s="890"/>
      <c r="OZU10" s="890"/>
      <c r="OZV10" s="890"/>
      <c r="OZW10" s="890"/>
      <c r="OZX10" s="890"/>
      <c r="OZY10" s="890"/>
      <c r="OZZ10" s="890"/>
      <c r="PAA10" s="890"/>
      <c r="PAB10" s="890"/>
      <c r="PAC10" s="890"/>
      <c r="PAD10" s="890"/>
      <c r="PAE10" s="890"/>
      <c r="PAF10" s="890"/>
      <c r="PAG10" s="890"/>
      <c r="PAH10" s="890"/>
      <c r="PAI10" s="890"/>
      <c r="PAJ10" s="890"/>
      <c r="PAK10" s="890"/>
      <c r="PAL10" s="890"/>
      <c r="PAM10" s="890"/>
      <c r="PAN10" s="890"/>
      <c r="PAO10" s="890"/>
      <c r="PAP10" s="890"/>
      <c r="PAQ10" s="890"/>
      <c r="PAR10" s="890"/>
      <c r="PAS10" s="890"/>
      <c r="PAT10" s="890"/>
      <c r="PAU10" s="890"/>
      <c r="PAV10" s="890"/>
      <c r="PAW10" s="890"/>
      <c r="PAX10" s="890"/>
      <c r="PAY10" s="890"/>
      <c r="PAZ10" s="890"/>
      <c r="PBA10" s="890"/>
      <c r="PBB10" s="890"/>
      <c r="PBC10" s="890"/>
      <c r="PBD10" s="890"/>
      <c r="PBE10" s="890"/>
      <c r="PBF10" s="890"/>
      <c r="PBG10" s="890"/>
      <c r="PBH10" s="890"/>
      <c r="PBI10" s="890"/>
      <c r="PBJ10" s="890"/>
      <c r="PBK10" s="890"/>
      <c r="PBL10" s="890"/>
      <c r="PBM10" s="890"/>
      <c r="PBN10" s="890"/>
      <c r="PBO10" s="890"/>
      <c r="PBP10" s="890"/>
      <c r="PBQ10" s="890"/>
      <c r="PBR10" s="890"/>
      <c r="PBS10" s="890"/>
      <c r="PBT10" s="890"/>
      <c r="PBU10" s="890"/>
      <c r="PBV10" s="890"/>
      <c r="PBW10" s="890"/>
      <c r="PBX10" s="890"/>
      <c r="PBY10" s="890"/>
      <c r="PBZ10" s="890"/>
      <c r="PCA10" s="890"/>
      <c r="PCB10" s="890"/>
      <c r="PCC10" s="890"/>
      <c r="PCD10" s="890"/>
      <c r="PCE10" s="890"/>
      <c r="PCF10" s="890"/>
      <c r="PCG10" s="890"/>
      <c r="PCH10" s="890"/>
      <c r="PCI10" s="890"/>
      <c r="PCJ10" s="890"/>
      <c r="PCK10" s="890"/>
      <c r="PCL10" s="890"/>
      <c r="PCM10" s="890"/>
      <c r="PCN10" s="890"/>
      <c r="PCO10" s="890"/>
      <c r="PCP10" s="890"/>
      <c r="PCQ10" s="890"/>
      <c r="PCR10" s="890"/>
      <c r="PCS10" s="890"/>
      <c r="PCT10" s="890"/>
      <c r="PCU10" s="890"/>
      <c r="PCV10" s="890"/>
      <c r="PCW10" s="890"/>
      <c r="PCX10" s="890"/>
      <c r="PCY10" s="890"/>
      <c r="PCZ10" s="890"/>
      <c r="PDA10" s="890"/>
      <c r="PDB10" s="890"/>
      <c r="PDC10" s="890"/>
      <c r="PDD10" s="890"/>
      <c r="PDE10" s="890"/>
      <c r="PDF10" s="890"/>
      <c r="PDG10" s="890"/>
      <c r="PDH10" s="890"/>
      <c r="PDI10" s="890"/>
      <c r="PDJ10" s="890"/>
      <c r="PDK10" s="890"/>
      <c r="PDL10" s="890"/>
      <c r="PDM10" s="890"/>
      <c r="PDN10" s="890"/>
      <c r="PDO10" s="890"/>
      <c r="PDP10" s="890"/>
      <c r="PDQ10" s="890"/>
      <c r="PDR10" s="890"/>
      <c r="PDS10" s="890"/>
      <c r="PDT10" s="890"/>
      <c r="PDU10" s="890"/>
      <c r="PDV10" s="890"/>
      <c r="PDW10" s="890"/>
      <c r="PDX10" s="890"/>
      <c r="PDY10" s="890"/>
      <c r="PDZ10" s="890"/>
      <c r="PEA10" s="890"/>
      <c r="PEB10" s="890"/>
      <c r="PEC10" s="890"/>
      <c r="PED10" s="890"/>
      <c r="PEE10" s="890"/>
      <c r="PEF10" s="890"/>
      <c r="PEG10" s="890"/>
      <c r="PEH10" s="890"/>
      <c r="PEI10" s="890"/>
      <c r="PEJ10" s="890"/>
      <c r="PEK10" s="890"/>
      <c r="PEL10" s="890"/>
      <c r="PEM10" s="890"/>
      <c r="PEN10" s="890"/>
      <c r="PEO10" s="890"/>
      <c r="PEP10" s="890"/>
      <c r="PEQ10" s="890"/>
      <c r="PER10" s="890"/>
      <c r="PES10" s="890"/>
      <c r="PET10" s="890"/>
      <c r="PEU10" s="890"/>
      <c r="PEV10" s="890"/>
      <c r="PEW10" s="890"/>
      <c r="PEX10" s="890"/>
      <c r="PEY10" s="890"/>
      <c r="PEZ10" s="890"/>
      <c r="PFA10" s="890"/>
      <c r="PFB10" s="890"/>
      <c r="PFC10" s="890"/>
      <c r="PFD10" s="890"/>
      <c r="PFE10" s="890"/>
      <c r="PFF10" s="890"/>
      <c r="PFG10" s="890"/>
      <c r="PFH10" s="890"/>
      <c r="PFI10" s="890"/>
      <c r="PFJ10" s="890"/>
      <c r="PFK10" s="890"/>
      <c r="PFL10" s="890"/>
      <c r="PFM10" s="890"/>
      <c r="PFN10" s="890"/>
      <c r="PFO10" s="890"/>
      <c r="PFP10" s="890"/>
      <c r="PFQ10" s="890"/>
      <c r="PFR10" s="890"/>
      <c r="PFS10" s="890"/>
      <c r="PFT10" s="890"/>
      <c r="PFU10" s="890"/>
      <c r="PFV10" s="890"/>
      <c r="PFW10" s="890"/>
      <c r="PFX10" s="890"/>
      <c r="PFY10" s="890"/>
      <c r="PFZ10" s="890"/>
      <c r="PGA10" s="890"/>
      <c r="PGB10" s="890"/>
      <c r="PGC10" s="890"/>
      <c r="PGD10" s="890"/>
      <c r="PGE10" s="890"/>
      <c r="PGF10" s="890"/>
      <c r="PGG10" s="890"/>
      <c r="PGH10" s="890"/>
      <c r="PGI10" s="890"/>
      <c r="PGJ10" s="890"/>
      <c r="PGK10" s="890"/>
      <c r="PGL10" s="890"/>
      <c r="PGM10" s="890"/>
      <c r="PGN10" s="890"/>
      <c r="PGO10" s="890"/>
      <c r="PGP10" s="890"/>
      <c r="PGQ10" s="890"/>
      <c r="PGR10" s="890"/>
      <c r="PGS10" s="890"/>
      <c r="PGT10" s="890"/>
      <c r="PGU10" s="890"/>
      <c r="PGV10" s="890"/>
      <c r="PGW10" s="890"/>
      <c r="PGX10" s="890"/>
      <c r="PGY10" s="890"/>
      <c r="PGZ10" s="890"/>
      <c r="PHA10" s="890"/>
      <c r="PHB10" s="890"/>
      <c r="PHC10" s="890"/>
      <c r="PHD10" s="890"/>
      <c r="PHE10" s="890"/>
      <c r="PHF10" s="890"/>
      <c r="PHG10" s="890"/>
      <c r="PHH10" s="890"/>
      <c r="PHI10" s="890"/>
      <c r="PHJ10" s="890"/>
      <c r="PHK10" s="890"/>
      <c r="PHL10" s="890"/>
      <c r="PHM10" s="890"/>
      <c r="PHN10" s="890"/>
      <c r="PHO10" s="890"/>
      <c r="PHP10" s="890"/>
      <c r="PHQ10" s="890"/>
      <c r="PHR10" s="890"/>
      <c r="PHS10" s="890"/>
      <c r="PHT10" s="890"/>
      <c r="PHU10" s="890"/>
      <c r="PHV10" s="890"/>
      <c r="PHW10" s="890"/>
      <c r="PHX10" s="890"/>
      <c r="PHY10" s="890"/>
      <c r="PHZ10" s="890"/>
      <c r="PIA10" s="890"/>
      <c r="PIB10" s="890"/>
      <c r="PIC10" s="890"/>
      <c r="PID10" s="890"/>
      <c r="PIE10" s="890"/>
      <c r="PIF10" s="890"/>
      <c r="PIG10" s="890"/>
      <c r="PIH10" s="890"/>
      <c r="PII10" s="890"/>
      <c r="PIJ10" s="890"/>
      <c r="PIK10" s="890"/>
      <c r="PIL10" s="890"/>
      <c r="PIM10" s="890"/>
      <c r="PIN10" s="890"/>
      <c r="PIO10" s="890"/>
      <c r="PIP10" s="890"/>
      <c r="PIQ10" s="890"/>
      <c r="PIR10" s="890"/>
      <c r="PIS10" s="890"/>
      <c r="PIT10" s="890"/>
      <c r="PIU10" s="890"/>
      <c r="PIV10" s="890"/>
      <c r="PIW10" s="890"/>
      <c r="PIX10" s="890"/>
      <c r="PIY10" s="890"/>
      <c r="PIZ10" s="890"/>
      <c r="PJA10" s="890"/>
      <c r="PJB10" s="890"/>
      <c r="PJC10" s="890"/>
      <c r="PJD10" s="890"/>
      <c r="PJE10" s="890"/>
      <c r="PJF10" s="890"/>
      <c r="PJG10" s="890"/>
      <c r="PJH10" s="890"/>
      <c r="PJI10" s="890"/>
      <c r="PJJ10" s="890"/>
      <c r="PJK10" s="890"/>
      <c r="PJL10" s="890"/>
      <c r="PJM10" s="890"/>
      <c r="PJN10" s="890"/>
      <c r="PJO10" s="890"/>
      <c r="PJP10" s="890"/>
      <c r="PJQ10" s="890"/>
      <c r="PJR10" s="890"/>
      <c r="PJS10" s="890"/>
      <c r="PJT10" s="890"/>
      <c r="PJU10" s="890"/>
      <c r="PJV10" s="890"/>
      <c r="PJW10" s="890"/>
      <c r="PJX10" s="890"/>
      <c r="PJY10" s="890"/>
      <c r="PJZ10" s="890"/>
      <c r="PKA10" s="890"/>
      <c r="PKB10" s="890"/>
      <c r="PKC10" s="890"/>
      <c r="PKD10" s="890"/>
      <c r="PKE10" s="890"/>
      <c r="PKF10" s="890"/>
      <c r="PKG10" s="890"/>
      <c r="PKH10" s="890"/>
      <c r="PKI10" s="890"/>
      <c r="PKJ10" s="890"/>
      <c r="PKK10" s="890"/>
      <c r="PKL10" s="890"/>
      <c r="PKM10" s="890"/>
      <c r="PKN10" s="890"/>
      <c r="PKO10" s="890"/>
      <c r="PKP10" s="890"/>
      <c r="PKQ10" s="890"/>
      <c r="PKR10" s="890"/>
      <c r="PKS10" s="890"/>
      <c r="PKT10" s="890"/>
      <c r="PKU10" s="890"/>
      <c r="PKV10" s="890"/>
      <c r="PKW10" s="890"/>
      <c r="PKX10" s="890"/>
      <c r="PKY10" s="890"/>
      <c r="PKZ10" s="890"/>
      <c r="PLA10" s="890"/>
      <c r="PLB10" s="890"/>
      <c r="PLC10" s="890"/>
      <c r="PLD10" s="890"/>
      <c r="PLE10" s="890"/>
      <c r="PLF10" s="890"/>
      <c r="PLG10" s="890"/>
      <c r="PLH10" s="890"/>
      <c r="PLI10" s="890"/>
      <c r="PLJ10" s="890"/>
      <c r="PLK10" s="890"/>
      <c r="PLL10" s="890"/>
      <c r="PLM10" s="890"/>
      <c r="PLN10" s="890"/>
      <c r="PLO10" s="890"/>
      <c r="PLP10" s="890"/>
      <c r="PLQ10" s="890"/>
      <c r="PLR10" s="890"/>
      <c r="PLS10" s="890"/>
      <c r="PLT10" s="890"/>
      <c r="PLU10" s="890"/>
      <c r="PLV10" s="890"/>
      <c r="PLW10" s="890"/>
      <c r="PLX10" s="890"/>
      <c r="PLY10" s="890"/>
      <c r="PLZ10" s="890"/>
      <c r="PMA10" s="890"/>
      <c r="PMB10" s="890"/>
      <c r="PMC10" s="890"/>
      <c r="PMD10" s="890"/>
      <c r="PME10" s="890"/>
      <c r="PMF10" s="890"/>
      <c r="PMG10" s="890"/>
      <c r="PMH10" s="890"/>
      <c r="PMI10" s="890"/>
      <c r="PMJ10" s="890"/>
      <c r="PMK10" s="890"/>
      <c r="PML10" s="890"/>
      <c r="PMM10" s="890"/>
      <c r="PMN10" s="890"/>
      <c r="PMO10" s="890"/>
      <c r="PMP10" s="890"/>
      <c r="PMQ10" s="890"/>
      <c r="PMR10" s="890"/>
      <c r="PMS10" s="890"/>
      <c r="PMT10" s="890"/>
      <c r="PMU10" s="890"/>
      <c r="PMV10" s="890"/>
      <c r="PMW10" s="890"/>
      <c r="PMX10" s="890"/>
      <c r="PMY10" s="890"/>
      <c r="PMZ10" s="890"/>
      <c r="PNA10" s="890"/>
      <c r="PNB10" s="890"/>
      <c r="PNC10" s="890"/>
      <c r="PND10" s="890"/>
      <c r="PNE10" s="890"/>
      <c r="PNF10" s="890"/>
      <c r="PNG10" s="890"/>
      <c r="PNH10" s="890"/>
      <c r="PNI10" s="890"/>
      <c r="PNJ10" s="890"/>
      <c r="PNK10" s="890"/>
      <c r="PNL10" s="890"/>
      <c r="PNM10" s="890"/>
      <c r="PNN10" s="890"/>
      <c r="PNO10" s="890"/>
      <c r="PNP10" s="890"/>
      <c r="PNQ10" s="890"/>
      <c r="PNR10" s="890"/>
      <c r="PNS10" s="890"/>
      <c r="PNT10" s="890"/>
      <c r="PNU10" s="890"/>
      <c r="PNV10" s="890"/>
      <c r="PNW10" s="890"/>
      <c r="PNX10" s="890"/>
      <c r="PNY10" s="890"/>
      <c r="PNZ10" s="890"/>
      <c r="POA10" s="890"/>
      <c r="POB10" s="890"/>
      <c r="POC10" s="890"/>
      <c r="POD10" s="890"/>
      <c r="POE10" s="890"/>
      <c r="POF10" s="890"/>
      <c r="POG10" s="890"/>
      <c r="POH10" s="890"/>
      <c r="POI10" s="890"/>
      <c r="POJ10" s="890"/>
      <c r="POK10" s="890"/>
      <c r="POL10" s="890"/>
      <c r="POM10" s="890"/>
      <c r="PON10" s="890"/>
      <c r="POO10" s="890"/>
      <c r="POP10" s="890"/>
      <c r="POQ10" s="890"/>
      <c r="POR10" s="890"/>
      <c r="POS10" s="890"/>
      <c r="POT10" s="890"/>
      <c r="POU10" s="890"/>
      <c r="POV10" s="890"/>
      <c r="POW10" s="890"/>
      <c r="POX10" s="890"/>
      <c r="POY10" s="890"/>
      <c r="POZ10" s="890"/>
      <c r="PPA10" s="890"/>
      <c r="PPB10" s="890"/>
      <c r="PPC10" s="890"/>
      <c r="PPD10" s="890"/>
      <c r="PPE10" s="890"/>
      <c r="PPF10" s="890"/>
      <c r="PPG10" s="890"/>
      <c r="PPH10" s="890"/>
      <c r="PPI10" s="890"/>
      <c r="PPJ10" s="890"/>
      <c r="PPK10" s="890"/>
      <c r="PPL10" s="890"/>
      <c r="PPM10" s="890"/>
      <c r="PPN10" s="890"/>
      <c r="PPO10" s="890"/>
      <c r="PPP10" s="890"/>
      <c r="PPQ10" s="890"/>
      <c r="PPR10" s="890"/>
      <c r="PPS10" s="890"/>
      <c r="PPT10" s="890"/>
      <c r="PPU10" s="890"/>
      <c r="PPV10" s="890"/>
      <c r="PPW10" s="890"/>
      <c r="PPX10" s="890"/>
      <c r="PPY10" s="890"/>
      <c r="PPZ10" s="890"/>
      <c r="PQA10" s="890"/>
      <c r="PQB10" s="890"/>
      <c r="PQC10" s="890"/>
      <c r="PQD10" s="890"/>
      <c r="PQE10" s="890"/>
      <c r="PQF10" s="890"/>
      <c r="PQG10" s="890"/>
      <c r="PQH10" s="890"/>
      <c r="PQI10" s="890"/>
      <c r="PQJ10" s="890"/>
      <c r="PQK10" s="890"/>
      <c r="PQL10" s="890"/>
      <c r="PQM10" s="890"/>
      <c r="PQN10" s="890"/>
      <c r="PQO10" s="890"/>
      <c r="PQP10" s="890"/>
      <c r="PQQ10" s="890"/>
      <c r="PQR10" s="890"/>
      <c r="PQS10" s="890"/>
      <c r="PQT10" s="890"/>
      <c r="PQU10" s="890"/>
      <c r="PQV10" s="890"/>
      <c r="PQW10" s="890"/>
      <c r="PQX10" s="890"/>
      <c r="PQY10" s="890"/>
      <c r="PQZ10" s="890"/>
      <c r="PRA10" s="890"/>
      <c r="PRB10" s="890"/>
      <c r="PRC10" s="890"/>
      <c r="PRD10" s="890"/>
      <c r="PRE10" s="890"/>
      <c r="PRF10" s="890"/>
      <c r="PRG10" s="890"/>
      <c r="PRH10" s="890"/>
      <c r="PRI10" s="890"/>
      <c r="PRJ10" s="890"/>
      <c r="PRK10" s="890"/>
      <c r="PRL10" s="890"/>
      <c r="PRM10" s="890"/>
      <c r="PRN10" s="890"/>
      <c r="PRO10" s="890"/>
      <c r="PRP10" s="890"/>
      <c r="PRQ10" s="890"/>
      <c r="PRR10" s="890"/>
      <c r="PRS10" s="890"/>
      <c r="PRT10" s="890"/>
      <c r="PRU10" s="890"/>
      <c r="PRV10" s="890"/>
      <c r="PRW10" s="890"/>
      <c r="PRX10" s="890"/>
      <c r="PRY10" s="890"/>
      <c r="PRZ10" s="890"/>
      <c r="PSA10" s="890"/>
      <c r="PSB10" s="890"/>
      <c r="PSC10" s="890"/>
      <c r="PSD10" s="890"/>
      <c r="PSE10" s="890"/>
      <c r="PSF10" s="890"/>
      <c r="PSG10" s="890"/>
      <c r="PSH10" s="890"/>
      <c r="PSI10" s="890"/>
      <c r="PSJ10" s="890"/>
      <c r="PSK10" s="890"/>
      <c r="PSL10" s="890"/>
      <c r="PSM10" s="890"/>
      <c r="PSN10" s="890"/>
      <c r="PSO10" s="890"/>
      <c r="PSP10" s="890"/>
      <c r="PSQ10" s="890"/>
      <c r="PSR10" s="890"/>
      <c r="PSS10" s="890"/>
      <c r="PST10" s="890"/>
      <c r="PSU10" s="890"/>
      <c r="PSV10" s="890"/>
      <c r="PSW10" s="890"/>
      <c r="PSX10" s="890"/>
      <c r="PSY10" s="890"/>
      <c r="PSZ10" s="890"/>
      <c r="PTA10" s="890"/>
      <c r="PTB10" s="890"/>
      <c r="PTC10" s="890"/>
      <c r="PTD10" s="890"/>
      <c r="PTE10" s="890"/>
      <c r="PTF10" s="890"/>
      <c r="PTG10" s="890"/>
      <c r="PTH10" s="890"/>
      <c r="PTI10" s="890"/>
      <c r="PTJ10" s="890"/>
      <c r="PTK10" s="890"/>
      <c r="PTL10" s="890"/>
      <c r="PTM10" s="890"/>
      <c r="PTN10" s="890"/>
      <c r="PTO10" s="890"/>
      <c r="PTP10" s="890"/>
      <c r="PTQ10" s="890"/>
      <c r="PTR10" s="890"/>
      <c r="PTS10" s="890"/>
      <c r="PTT10" s="890"/>
      <c r="PTU10" s="890"/>
      <c r="PTV10" s="890"/>
      <c r="PTW10" s="890"/>
      <c r="PTX10" s="890"/>
      <c r="PTY10" s="890"/>
      <c r="PTZ10" s="890"/>
      <c r="PUA10" s="890"/>
      <c r="PUB10" s="890"/>
      <c r="PUC10" s="890"/>
      <c r="PUD10" s="890"/>
      <c r="PUE10" s="890"/>
      <c r="PUF10" s="890"/>
      <c r="PUG10" s="890"/>
      <c r="PUH10" s="890"/>
      <c r="PUI10" s="890"/>
      <c r="PUJ10" s="890"/>
      <c r="PUK10" s="890"/>
      <c r="PUL10" s="890"/>
      <c r="PUM10" s="890"/>
      <c r="PUN10" s="890"/>
      <c r="PUO10" s="890"/>
      <c r="PUP10" s="890"/>
      <c r="PUQ10" s="890"/>
      <c r="PUR10" s="890"/>
      <c r="PUS10" s="890"/>
      <c r="PUT10" s="890"/>
      <c r="PUU10" s="890"/>
      <c r="PUV10" s="890"/>
      <c r="PUW10" s="890"/>
      <c r="PUX10" s="890"/>
      <c r="PUY10" s="890"/>
      <c r="PUZ10" s="890"/>
      <c r="PVA10" s="890"/>
      <c r="PVB10" s="890"/>
      <c r="PVC10" s="890"/>
      <c r="PVD10" s="890"/>
      <c r="PVE10" s="890"/>
      <c r="PVF10" s="890"/>
      <c r="PVG10" s="890"/>
      <c r="PVH10" s="890"/>
      <c r="PVI10" s="890"/>
      <c r="PVJ10" s="890"/>
      <c r="PVK10" s="890"/>
      <c r="PVL10" s="890"/>
      <c r="PVM10" s="890"/>
      <c r="PVN10" s="890"/>
      <c r="PVO10" s="890"/>
      <c r="PVP10" s="890"/>
      <c r="PVQ10" s="890"/>
      <c r="PVR10" s="890"/>
      <c r="PVS10" s="890"/>
      <c r="PVT10" s="890"/>
      <c r="PVU10" s="890"/>
      <c r="PVV10" s="890"/>
      <c r="PVW10" s="890"/>
      <c r="PVX10" s="890"/>
      <c r="PVY10" s="890"/>
      <c r="PVZ10" s="890"/>
      <c r="PWA10" s="890"/>
      <c r="PWB10" s="890"/>
      <c r="PWC10" s="890"/>
      <c r="PWD10" s="890"/>
      <c r="PWE10" s="890"/>
      <c r="PWF10" s="890"/>
      <c r="PWG10" s="890"/>
      <c r="PWH10" s="890"/>
      <c r="PWI10" s="890"/>
      <c r="PWJ10" s="890"/>
      <c r="PWK10" s="890"/>
      <c r="PWL10" s="890"/>
      <c r="PWM10" s="890"/>
      <c r="PWN10" s="890"/>
      <c r="PWO10" s="890"/>
      <c r="PWP10" s="890"/>
      <c r="PWQ10" s="890"/>
      <c r="PWR10" s="890"/>
      <c r="PWS10" s="890"/>
      <c r="PWT10" s="890"/>
      <c r="PWU10" s="890"/>
      <c r="PWV10" s="890"/>
      <c r="PWW10" s="890"/>
      <c r="PWX10" s="890"/>
      <c r="PWY10" s="890"/>
      <c r="PWZ10" s="890"/>
      <c r="PXA10" s="890"/>
      <c r="PXB10" s="890"/>
      <c r="PXC10" s="890"/>
      <c r="PXD10" s="890"/>
      <c r="PXE10" s="890"/>
      <c r="PXF10" s="890"/>
      <c r="PXG10" s="890"/>
      <c r="PXH10" s="890"/>
      <c r="PXI10" s="890"/>
      <c r="PXJ10" s="890"/>
      <c r="PXK10" s="890"/>
      <c r="PXL10" s="890"/>
      <c r="PXM10" s="890"/>
      <c r="PXN10" s="890"/>
      <c r="PXO10" s="890"/>
      <c r="PXP10" s="890"/>
      <c r="PXQ10" s="890"/>
      <c r="PXR10" s="890"/>
      <c r="PXS10" s="890"/>
      <c r="PXT10" s="890"/>
      <c r="PXU10" s="890"/>
      <c r="PXV10" s="890"/>
      <c r="PXW10" s="890"/>
      <c r="PXX10" s="890"/>
      <c r="PXY10" s="890"/>
      <c r="PXZ10" s="890"/>
      <c r="PYA10" s="890"/>
      <c r="PYB10" s="890"/>
      <c r="PYC10" s="890"/>
      <c r="PYD10" s="890"/>
      <c r="PYE10" s="890"/>
      <c r="PYF10" s="890"/>
      <c r="PYG10" s="890"/>
      <c r="PYH10" s="890"/>
      <c r="PYI10" s="890"/>
      <c r="PYJ10" s="890"/>
      <c r="PYK10" s="890"/>
      <c r="PYL10" s="890"/>
      <c r="PYM10" s="890"/>
      <c r="PYN10" s="890"/>
      <c r="PYO10" s="890"/>
      <c r="PYP10" s="890"/>
      <c r="PYQ10" s="890"/>
      <c r="PYR10" s="890"/>
      <c r="PYS10" s="890"/>
      <c r="PYT10" s="890"/>
      <c r="PYU10" s="890"/>
      <c r="PYV10" s="890"/>
      <c r="PYW10" s="890"/>
      <c r="PYX10" s="890"/>
      <c r="PYY10" s="890"/>
      <c r="PYZ10" s="890"/>
      <c r="PZA10" s="890"/>
      <c r="PZB10" s="890"/>
      <c r="PZC10" s="890"/>
      <c r="PZD10" s="890"/>
      <c r="PZE10" s="890"/>
      <c r="PZF10" s="890"/>
      <c r="PZG10" s="890"/>
      <c r="PZH10" s="890"/>
      <c r="PZI10" s="890"/>
      <c r="PZJ10" s="890"/>
      <c r="PZK10" s="890"/>
      <c r="PZL10" s="890"/>
      <c r="PZM10" s="890"/>
      <c r="PZN10" s="890"/>
      <c r="PZO10" s="890"/>
      <c r="PZP10" s="890"/>
      <c r="PZQ10" s="890"/>
      <c r="PZR10" s="890"/>
      <c r="PZS10" s="890"/>
      <c r="PZT10" s="890"/>
      <c r="PZU10" s="890"/>
      <c r="PZV10" s="890"/>
      <c r="PZW10" s="890"/>
      <c r="PZX10" s="890"/>
      <c r="PZY10" s="890"/>
      <c r="PZZ10" s="890"/>
      <c r="QAA10" s="890"/>
      <c r="QAB10" s="890"/>
      <c r="QAC10" s="890"/>
      <c r="QAD10" s="890"/>
      <c r="QAE10" s="890"/>
      <c r="QAF10" s="890"/>
      <c r="QAG10" s="890"/>
      <c r="QAH10" s="890"/>
      <c r="QAI10" s="890"/>
      <c r="QAJ10" s="890"/>
      <c r="QAK10" s="890"/>
      <c r="QAL10" s="890"/>
      <c r="QAM10" s="890"/>
      <c r="QAN10" s="890"/>
      <c r="QAO10" s="890"/>
      <c r="QAP10" s="890"/>
      <c r="QAQ10" s="890"/>
      <c r="QAR10" s="890"/>
      <c r="QAS10" s="890"/>
      <c r="QAT10" s="890"/>
      <c r="QAU10" s="890"/>
      <c r="QAV10" s="890"/>
      <c r="QAW10" s="890"/>
      <c r="QAX10" s="890"/>
      <c r="QAY10" s="890"/>
      <c r="QAZ10" s="890"/>
      <c r="QBA10" s="890"/>
      <c r="QBB10" s="890"/>
      <c r="QBC10" s="890"/>
      <c r="QBD10" s="890"/>
      <c r="QBE10" s="890"/>
      <c r="QBF10" s="890"/>
      <c r="QBG10" s="890"/>
      <c r="QBH10" s="890"/>
      <c r="QBI10" s="890"/>
      <c r="QBJ10" s="890"/>
      <c r="QBK10" s="890"/>
      <c r="QBL10" s="890"/>
      <c r="QBM10" s="890"/>
      <c r="QBN10" s="890"/>
      <c r="QBO10" s="890"/>
      <c r="QBP10" s="890"/>
      <c r="QBQ10" s="890"/>
      <c r="QBR10" s="890"/>
      <c r="QBS10" s="890"/>
      <c r="QBT10" s="890"/>
      <c r="QBU10" s="890"/>
      <c r="QBV10" s="890"/>
      <c r="QBW10" s="890"/>
      <c r="QBX10" s="890"/>
      <c r="QBY10" s="890"/>
      <c r="QBZ10" s="890"/>
      <c r="QCA10" s="890"/>
      <c r="QCB10" s="890"/>
      <c r="QCC10" s="890"/>
      <c r="QCD10" s="890"/>
      <c r="QCE10" s="890"/>
      <c r="QCF10" s="890"/>
      <c r="QCG10" s="890"/>
      <c r="QCH10" s="890"/>
      <c r="QCI10" s="890"/>
      <c r="QCJ10" s="890"/>
      <c r="QCK10" s="890"/>
      <c r="QCL10" s="890"/>
      <c r="QCM10" s="890"/>
      <c r="QCN10" s="890"/>
      <c r="QCO10" s="890"/>
      <c r="QCP10" s="890"/>
      <c r="QCQ10" s="890"/>
      <c r="QCR10" s="890"/>
      <c r="QCS10" s="890"/>
      <c r="QCT10" s="890"/>
      <c r="QCU10" s="890"/>
      <c r="QCV10" s="890"/>
      <c r="QCW10" s="890"/>
      <c r="QCX10" s="890"/>
      <c r="QCY10" s="890"/>
      <c r="QCZ10" s="890"/>
      <c r="QDA10" s="890"/>
      <c r="QDB10" s="890"/>
      <c r="QDC10" s="890"/>
      <c r="QDD10" s="890"/>
      <c r="QDE10" s="890"/>
      <c r="QDF10" s="890"/>
      <c r="QDG10" s="890"/>
      <c r="QDH10" s="890"/>
      <c r="QDI10" s="890"/>
      <c r="QDJ10" s="890"/>
      <c r="QDK10" s="890"/>
      <c r="QDL10" s="890"/>
      <c r="QDM10" s="890"/>
      <c r="QDN10" s="890"/>
      <c r="QDO10" s="890"/>
      <c r="QDP10" s="890"/>
      <c r="QDQ10" s="890"/>
      <c r="QDR10" s="890"/>
      <c r="QDS10" s="890"/>
      <c r="QDT10" s="890"/>
      <c r="QDU10" s="890"/>
      <c r="QDV10" s="890"/>
      <c r="QDW10" s="890"/>
      <c r="QDX10" s="890"/>
      <c r="QDY10" s="890"/>
      <c r="QDZ10" s="890"/>
      <c r="QEA10" s="890"/>
      <c r="QEB10" s="890"/>
      <c r="QEC10" s="890"/>
      <c r="QED10" s="890"/>
      <c r="QEE10" s="890"/>
      <c r="QEF10" s="890"/>
      <c r="QEG10" s="890"/>
      <c r="QEH10" s="890"/>
      <c r="QEI10" s="890"/>
      <c r="QEJ10" s="890"/>
      <c r="QEK10" s="890"/>
      <c r="QEL10" s="890"/>
      <c r="QEM10" s="890"/>
      <c r="QEN10" s="890"/>
      <c r="QEO10" s="890"/>
      <c r="QEP10" s="890"/>
      <c r="QEQ10" s="890"/>
      <c r="QER10" s="890"/>
      <c r="QES10" s="890"/>
      <c r="QET10" s="890"/>
      <c r="QEU10" s="890"/>
      <c r="QEV10" s="890"/>
      <c r="QEW10" s="890"/>
      <c r="QEX10" s="890"/>
      <c r="QEY10" s="890"/>
      <c r="QEZ10" s="890"/>
      <c r="QFA10" s="890"/>
      <c r="QFB10" s="890"/>
      <c r="QFC10" s="890"/>
      <c r="QFD10" s="890"/>
      <c r="QFE10" s="890"/>
      <c r="QFF10" s="890"/>
      <c r="QFG10" s="890"/>
      <c r="QFH10" s="890"/>
      <c r="QFI10" s="890"/>
      <c r="QFJ10" s="890"/>
      <c r="QFK10" s="890"/>
      <c r="QFL10" s="890"/>
      <c r="QFM10" s="890"/>
      <c r="QFN10" s="890"/>
      <c r="QFO10" s="890"/>
      <c r="QFP10" s="890"/>
      <c r="QFQ10" s="890"/>
      <c r="QFR10" s="890"/>
      <c r="QFS10" s="890"/>
      <c r="QFT10" s="890"/>
      <c r="QFU10" s="890"/>
      <c r="QFV10" s="890"/>
      <c r="QFW10" s="890"/>
      <c r="QFX10" s="890"/>
      <c r="QFY10" s="890"/>
      <c r="QFZ10" s="890"/>
      <c r="QGA10" s="890"/>
      <c r="QGB10" s="890"/>
      <c r="QGC10" s="890"/>
      <c r="QGD10" s="890"/>
      <c r="QGE10" s="890"/>
      <c r="QGF10" s="890"/>
      <c r="QGG10" s="890"/>
      <c r="QGH10" s="890"/>
      <c r="QGI10" s="890"/>
      <c r="QGJ10" s="890"/>
      <c r="QGK10" s="890"/>
      <c r="QGL10" s="890"/>
      <c r="QGM10" s="890"/>
      <c r="QGN10" s="890"/>
      <c r="QGO10" s="890"/>
      <c r="QGP10" s="890"/>
      <c r="QGQ10" s="890"/>
      <c r="QGR10" s="890"/>
      <c r="QGS10" s="890"/>
      <c r="QGT10" s="890"/>
      <c r="QGU10" s="890"/>
      <c r="QGV10" s="890"/>
      <c r="QGW10" s="890"/>
      <c r="QGX10" s="890"/>
      <c r="QGY10" s="890"/>
      <c r="QGZ10" s="890"/>
      <c r="QHA10" s="890"/>
      <c r="QHB10" s="890"/>
      <c r="QHC10" s="890"/>
      <c r="QHD10" s="890"/>
      <c r="QHE10" s="890"/>
      <c r="QHF10" s="890"/>
      <c r="QHG10" s="890"/>
      <c r="QHH10" s="890"/>
      <c r="QHI10" s="890"/>
      <c r="QHJ10" s="890"/>
      <c r="QHK10" s="890"/>
      <c r="QHL10" s="890"/>
      <c r="QHM10" s="890"/>
      <c r="QHN10" s="890"/>
      <c r="QHO10" s="890"/>
      <c r="QHP10" s="890"/>
      <c r="QHQ10" s="890"/>
      <c r="QHR10" s="890"/>
      <c r="QHS10" s="890"/>
      <c r="QHT10" s="890"/>
      <c r="QHU10" s="890"/>
      <c r="QHV10" s="890"/>
      <c r="QHW10" s="890"/>
      <c r="QHX10" s="890"/>
      <c r="QHY10" s="890"/>
      <c r="QHZ10" s="890"/>
      <c r="QIA10" s="890"/>
      <c r="QIB10" s="890"/>
      <c r="QIC10" s="890"/>
      <c r="QID10" s="890"/>
      <c r="QIE10" s="890"/>
      <c r="QIF10" s="890"/>
      <c r="QIG10" s="890"/>
      <c r="QIH10" s="890"/>
      <c r="QII10" s="890"/>
      <c r="QIJ10" s="890"/>
      <c r="QIK10" s="890"/>
      <c r="QIL10" s="890"/>
      <c r="QIM10" s="890"/>
      <c r="QIN10" s="890"/>
      <c r="QIO10" s="890"/>
      <c r="QIP10" s="890"/>
      <c r="QIQ10" s="890"/>
      <c r="QIR10" s="890"/>
      <c r="QIS10" s="890"/>
      <c r="QIT10" s="890"/>
      <c r="QIU10" s="890"/>
      <c r="QIV10" s="890"/>
      <c r="QIW10" s="890"/>
      <c r="QIX10" s="890"/>
      <c r="QIY10" s="890"/>
      <c r="QIZ10" s="890"/>
      <c r="QJA10" s="890"/>
      <c r="QJB10" s="890"/>
      <c r="QJC10" s="890"/>
      <c r="QJD10" s="890"/>
      <c r="QJE10" s="890"/>
      <c r="QJF10" s="890"/>
      <c r="QJG10" s="890"/>
      <c r="QJH10" s="890"/>
      <c r="QJI10" s="890"/>
      <c r="QJJ10" s="890"/>
      <c r="QJK10" s="890"/>
      <c r="QJL10" s="890"/>
      <c r="QJM10" s="890"/>
      <c r="QJN10" s="890"/>
      <c r="QJO10" s="890"/>
      <c r="QJP10" s="890"/>
      <c r="QJQ10" s="890"/>
      <c r="QJR10" s="890"/>
      <c r="QJS10" s="890"/>
      <c r="QJT10" s="890"/>
      <c r="QJU10" s="890"/>
      <c r="QJV10" s="890"/>
      <c r="QJW10" s="890"/>
      <c r="QJX10" s="890"/>
      <c r="QJY10" s="890"/>
      <c r="QJZ10" s="890"/>
      <c r="QKA10" s="890"/>
      <c r="QKB10" s="890"/>
      <c r="QKC10" s="890"/>
      <c r="QKD10" s="890"/>
      <c r="QKE10" s="890"/>
      <c r="QKF10" s="890"/>
      <c r="QKG10" s="890"/>
      <c r="QKH10" s="890"/>
      <c r="QKI10" s="890"/>
      <c r="QKJ10" s="890"/>
      <c r="QKK10" s="890"/>
      <c r="QKL10" s="890"/>
      <c r="QKM10" s="890"/>
      <c r="QKN10" s="890"/>
      <c r="QKO10" s="890"/>
      <c r="QKP10" s="890"/>
      <c r="QKQ10" s="890"/>
      <c r="QKR10" s="890"/>
      <c r="QKS10" s="890"/>
      <c r="QKT10" s="890"/>
      <c r="QKU10" s="890"/>
      <c r="QKV10" s="890"/>
      <c r="QKW10" s="890"/>
      <c r="QKX10" s="890"/>
      <c r="QKY10" s="890"/>
      <c r="QKZ10" s="890"/>
      <c r="QLA10" s="890"/>
      <c r="QLB10" s="890"/>
      <c r="QLC10" s="890"/>
      <c r="QLD10" s="890"/>
      <c r="QLE10" s="890"/>
      <c r="QLF10" s="890"/>
      <c r="QLG10" s="890"/>
      <c r="QLH10" s="890"/>
      <c r="QLI10" s="890"/>
      <c r="QLJ10" s="890"/>
      <c r="QLK10" s="890"/>
      <c r="QLL10" s="890"/>
      <c r="QLM10" s="890"/>
      <c r="QLN10" s="890"/>
      <c r="QLO10" s="890"/>
      <c r="QLP10" s="890"/>
      <c r="QLQ10" s="890"/>
      <c r="QLR10" s="890"/>
      <c r="QLS10" s="890"/>
      <c r="QLT10" s="890"/>
      <c r="QLU10" s="890"/>
      <c r="QLV10" s="890"/>
      <c r="QLW10" s="890"/>
      <c r="QLX10" s="890"/>
      <c r="QLY10" s="890"/>
      <c r="QLZ10" s="890"/>
      <c r="QMA10" s="890"/>
      <c r="QMB10" s="890"/>
      <c r="QMC10" s="890"/>
      <c r="QMD10" s="890"/>
      <c r="QME10" s="890"/>
      <c r="QMF10" s="890"/>
      <c r="QMG10" s="890"/>
      <c r="QMH10" s="890"/>
      <c r="QMI10" s="890"/>
      <c r="QMJ10" s="890"/>
      <c r="QMK10" s="890"/>
      <c r="QML10" s="890"/>
      <c r="QMM10" s="890"/>
      <c r="QMN10" s="890"/>
      <c r="QMO10" s="890"/>
      <c r="QMP10" s="890"/>
      <c r="QMQ10" s="890"/>
      <c r="QMR10" s="890"/>
      <c r="QMS10" s="890"/>
      <c r="QMT10" s="890"/>
      <c r="QMU10" s="890"/>
      <c r="QMV10" s="890"/>
      <c r="QMW10" s="890"/>
      <c r="QMX10" s="890"/>
      <c r="QMY10" s="890"/>
      <c r="QMZ10" s="890"/>
      <c r="QNA10" s="890"/>
      <c r="QNB10" s="890"/>
      <c r="QNC10" s="890"/>
      <c r="QND10" s="890"/>
      <c r="QNE10" s="890"/>
      <c r="QNF10" s="890"/>
      <c r="QNG10" s="890"/>
      <c r="QNH10" s="890"/>
      <c r="QNI10" s="890"/>
      <c r="QNJ10" s="890"/>
      <c r="QNK10" s="890"/>
      <c r="QNL10" s="890"/>
      <c r="QNM10" s="890"/>
      <c r="QNN10" s="890"/>
      <c r="QNO10" s="890"/>
      <c r="QNP10" s="890"/>
      <c r="QNQ10" s="890"/>
      <c r="QNR10" s="890"/>
      <c r="QNS10" s="890"/>
      <c r="QNT10" s="890"/>
      <c r="QNU10" s="890"/>
      <c r="QNV10" s="890"/>
      <c r="QNW10" s="890"/>
      <c r="QNX10" s="890"/>
      <c r="QNY10" s="890"/>
      <c r="QNZ10" s="890"/>
      <c r="QOA10" s="890"/>
      <c r="QOB10" s="890"/>
      <c r="QOC10" s="890"/>
      <c r="QOD10" s="890"/>
      <c r="QOE10" s="890"/>
      <c r="QOF10" s="890"/>
      <c r="QOG10" s="890"/>
      <c r="QOH10" s="890"/>
      <c r="QOI10" s="890"/>
      <c r="QOJ10" s="890"/>
      <c r="QOK10" s="890"/>
      <c r="QOL10" s="890"/>
      <c r="QOM10" s="890"/>
      <c r="QON10" s="890"/>
      <c r="QOO10" s="890"/>
      <c r="QOP10" s="890"/>
      <c r="QOQ10" s="890"/>
      <c r="QOR10" s="890"/>
      <c r="QOS10" s="890"/>
      <c r="QOT10" s="890"/>
      <c r="QOU10" s="890"/>
      <c r="QOV10" s="890"/>
      <c r="QOW10" s="890"/>
      <c r="QOX10" s="890"/>
      <c r="QOY10" s="890"/>
      <c r="QOZ10" s="890"/>
      <c r="QPA10" s="890"/>
      <c r="QPB10" s="890"/>
      <c r="QPC10" s="890"/>
      <c r="QPD10" s="890"/>
      <c r="QPE10" s="890"/>
      <c r="QPF10" s="890"/>
      <c r="QPG10" s="890"/>
      <c r="QPH10" s="890"/>
      <c r="QPI10" s="890"/>
      <c r="QPJ10" s="890"/>
      <c r="QPK10" s="890"/>
      <c r="QPL10" s="890"/>
      <c r="QPM10" s="890"/>
      <c r="QPN10" s="890"/>
      <c r="QPO10" s="890"/>
      <c r="QPP10" s="890"/>
      <c r="QPQ10" s="890"/>
      <c r="QPR10" s="890"/>
      <c r="QPS10" s="890"/>
      <c r="QPT10" s="890"/>
      <c r="QPU10" s="890"/>
      <c r="QPV10" s="890"/>
      <c r="QPW10" s="890"/>
      <c r="QPX10" s="890"/>
      <c r="QPY10" s="890"/>
      <c r="QPZ10" s="890"/>
      <c r="QQA10" s="890"/>
      <c r="QQB10" s="890"/>
      <c r="QQC10" s="890"/>
      <c r="QQD10" s="890"/>
      <c r="QQE10" s="890"/>
      <c r="QQF10" s="890"/>
      <c r="QQG10" s="890"/>
      <c r="QQH10" s="890"/>
      <c r="QQI10" s="890"/>
      <c r="QQJ10" s="890"/>
      <c r="QQK10" s="890"/>
      <c r="QQL10" s="890"/>
      <c r="QQM10" s="890"/>
      <c r="QQN10" s="890"/>
      <c r="QQO10" s="890"/>
      <c r="QQP10" s="890"/>
      <c r="QQQ10" s="890"/>
      <c r="QQR10" s="890"/>
      <c r="QQS10" s="890"/>
      <c r="QQT10" s="890"/>
      <c r="QQU10" s="890"/>
      <c r="QQV10" s="890"/>
      <c r="QQW10" s="890"/>
      <c r="QQX10" s="890"/>
      <c r="QQY10" s="890"/>
      <c r="QQZ10" s="890"/>
      <c r="QRA10" s="890"/>
      <c r="QRB10" s="890"/>
      <c r="QRC10" s="890"/>
      <c r="QRD10" s="890"/>
      <c r="QRE10" s="890"/>
      <c r="QRF10" s="890"/>
      <c r="QRG10" s="890"/>
      <c r="QRH10" s="890"/>
      <c r="QRI10" s="890"/>
      <c r="QRJ10" s="890"/>
      <c r="QRK10" s="890"/>
      <c r="QRL10" s="890"/>
      <c r="QRM10" s="890"/>
      <c r="QRN10" s="890"/>
      <c r="QRO10" s="890"/>
      <c r="QRP10" s="890"/>
      <c r="QRQ10" s="890"/>
      <c r="QRR10" s="890"/>
      <c r="QRS10" s="890"/>
      <c r="QRT10" s="890"/>
      <c r="QRU10" s="890"/>
      <c r="QRV10" s="890"/>
      <c r="QRW10" s="890"/>
      <c r="QRX10" s="890"/>
      <c r="QRY10" s="890"/>
      <c r="QRZ10" s="890"/>
      <c r="QSA10" s="890"/>
      <c r="QSB10" s="890"/>
      <c r="QSC10" s="890"/>
      <c r="QSD10" s="890"/>
      <c r="QSE10" s="890"/>
      <c r="QSF10" s="890"/>
      <c r="QSG10" s="890"/>
      <c r="QSH10" s="890"/>
      <c r="QSI10" s="890"/>
      <c r="QSJ10" s="890"/>
      <c r="QSK10" s="890"/>
      <c r="QSL10" s="890"/>
      <c r="QSM10" s="890"/>
      <c r="QSN10" s="890"/>
      <c r="QSO10" s="890"/>
      <c r="QSP10" s="890"/>
      <c r="QSQ10" s="890"/>
      <c r="QSR10" s="890"/>
      <c r="QSS10" s="890"/>
      <c r="QST10" s="890"/>
      <c r="QSU10" s="890"/>
      <c r="QSV10" s="890"/>
      <c r="QSW10" s="890"/>
      <c r="QSX10" s="890"/>
      <c r="QSY10" s="890"/>
      <c r="QSZ10" s="890"/>
      <c r="QTA10" s="890"/>
      <c r="QTB10" s="890"/>
      <c r="QTC10" s="890"/>
      <c r="QTD10" s="890"/>
      <c r="QTE10" s="890"/>
      <c r="QTF10" s="890"/>
      <c r="QTG10" s="890"/>
      <c r="QTH10" s="890"/>
      <c r="QTI10" s="890"/>
      <c r="QTJ10" s="890"/>
      <c r="QTK10" s="890"/>
      <c r="QTL10" s="890"/>
      <c r="QTM10" s="890"/>
      <c r="QTN10" s="890"/>
      <c r="QTO10" s="890"/>
      <c r="QTP10" s="890"/>
      <c r="QTQ10" s="890"/>
      <c r="QTR10" s="890"/>
      <c r="QTS10" s="890"/>
      <c r="QTT10" s="890"/>
      <c r="QTU10" s="890"/>
      <c r="QTV10" s="890"/>
      <c r="QTW10" s="890"/>
      <c r="QTX10" s="890"/>
      <c r="QTY10" s="890"/>
      <c r="QTZ10" s="890"/>
      <c r="QUA10" s="890"/>
      <c r="QUB10" s="890"/>
      <c r="QUC10" s="890"/>
      <c r="QUD10" s="890"/>
      <c r="QUE10" s="890"/>
      <c r="QUF10" s="890"/>
      <c r="QUG10" s="890"/>
      <c r="QUH10" s="890"/>
      <c r="QUI10" s="890"/>
      <c r="QUJ10" s="890"/>
      <c r="QUK10" s="890"/>
      <c r="QUL10" s="890"/>
      <c r="QUM10" s="890"/>
      <c r="QUN10" s="890"/>
      <c r="QUO10" s="890"/>
      <c r="QUP10" s="890"/>
      <c r="QUQ10" s="890"/>
      <c r="QUR10" s="890"/>
      <c r="QUS10" s="890"/>
      <c r="QUT10" s="890"/>
      <c r="QUU10" s="890"/>
      <c r="QUV10" s="890"/>
      <c r="QUW10" s="890"/>
      <c r="QUX10" s="890"/>
      <c r="QUY10" s="890"/>
      <c r="QUZ10" s="890"/>
      <c r="QVA10" s="890"/>
      <c r="QVB10" s="890"/>
      <c r="QVC10" s="890"/>
      <c r="QVD10" s="890"/>
      <c r="QVE10" s="890"/>
      <c r="QVF10" s="890"/>
      <c r="QVG10" s="890"/>
      <c r="QVH10" s="890"/>
      <c r="QVI10" s="890"/>
      <c r="QVJ10" s="890"/>
      <c r="QVK10" s="890"/>
      <c r="QVL10" s="890"/>
      <c r="QVM10" s="890"/>
      <c r="QVN10" s="890"/>
      <c r="QVO10" s="890"/>
      <c r="QVP10" s="890"/>
      <c r="QVQ10" s="890"/>
      <c r="QVR10" s="890"/>
      <c r="QVS10" s="890"/>
      <c r="QVT10" s="890"/>
      <c r="QVU10" s="890"/>
      <c r="QVV10" s="890"/>
      <c r="QVW10" s="890"/>
      <c r="QVX10" s="890"/>
      <c r="QVY10" s="890"/>
      <c r="QVZ10" s="890"/>
      <c r="QWA10" s="890"/>
      <c r="QWB10" s="890"/>
      <c r="QWC10" s="890"/>
      <c r="QWD10" s="890"/>
      <c r="QWE10" s="890"/>
      <c r="QWF10" s="890"/>
      <c r="QWG10" s="890"/>
      <c r="QWH10" s="890"/>
      <c r="QWI10" s="890"/>
      <c r="QWJ10" s="890"/>
      <c r="QWK10" s="890"/>
      <c r="QWL10" s="890"/>
      <c r="QWM10" s="890"/>
      <c r="QWN10" s="890"/>
      <c r="QWO10" s="890"/>
      <c r="QWP10" s="890"/>
      <c r="QWQ10" s="890"/>
      <c r="QWR10" s="890"/>
      <c r="QWS10" s="890"/>
      <c r="QWT10" s="890"/>
      <c r="QWU10" s="890"/>
      <c r="QWV10" s="890"/>
      <c r="QWW10" s="890"/>
      <c r="QWX10" s="890"/>
      <c r="QWY10" s="890"/>
      <c r="QWZ10" s="890"/>
      <c r="QXA10" s="890"/>
      <c r="QXB10" s="890"/>
      <c r="QXC10" s="890"/>
      <c r="QXD10" s="890"/>
      <c r="QXE10" s="890"/>
      <c r="QXF10" s="890"/>
      <c r="QXG10" s="890"/>
      <c r="QXH10" s="890"/>
      <c r="QXI10" s="890"/>
      <c r="QXJ10" s="890"/>
      <c r="QXK10" s="890"/>
      <c r="QXL10" s="890"/>
      <c r="QXM10" s="890"/>
      <c r="QXN10" s="890"/>
      <c r="QXO10" s="890"/>
      <c r="QXP10" s="890"/>
      <c r="QXQ10" s="890"/>
      <c r="QXR10" s="890"/>
      <c r="QXS10" s="890"/>
      <c r="QXT10" s="890"/>
      <c r="QXU10" s="890"/>
      <c r="QXV10" s="890"/>
      <c r="QXW10" s="890"/>
      <c r="QXX10" s="890"/>
      <c r="QXY10" s="890"/>
      <c r="QXZ10" s="890"/>
      <c r="QYA10" s="890"/>
      <c r="QYB10" s="890"/>
      <c r="QYC10" s="890"/>
      <c r="QYD10" s="890"/>
      <c r="QYE10" s="890"/>
      <c r="QYF10" s="890"/>
      <c r="QYG10" s="890"/>
      <c r="QYH10" s="890"/>
      <c r="QYI10" s="890"/>
      <c r="QYJ10" s="890"/>
      <c r="QYK10" s="890"/>
      <c r="QYL10" s="890"/>
      <c r="QYM10" s="890"/>
      <c r="QYN10" s="890"/>
      <c r="QYO10" s="890"/>
      <c r="QYP10" s="890"/>
      <c r="QYQ10" s="890"/>
      <c r="QYR10" s="890"/>
      <c r="QYS10" s="890"/>
      <c r="QYT10" s="890"/>
      <c r="QYU10" s="890"/>
      <c r="QYV10" s="890"/>
      <c r="QYW10" s="890"/>
      <c r="QYX10" s="890"/>
      <c r="QYY10" s="890"/>
      <c r="QYZ10" s="890"/>
      <c r="QZA10" s="890"/>
      <c r="QZB10" s="890"/>
      <c r="QZC10" s="890"/>
      <c r="QZD10" s="890"/>
      <c r="QZE10" s="890"/>
      <c r="QZF10" s="890"/>
      <c r="QZG10" s="890"/>
      <c r="QZH10" s="890"/>
      <c r="QZI10" s="890"/>
      <c r="QZJ10" s="890"/>
      <c r="QZK10" s="890"/>
      <c r="QZL10" s="890"/>
      <c r="QZM10" s="890"/>
      <c r="QZN10" s="890"/>
      <c r="QZO10" s="890"/>
      <c r="QZP10" s="890"/>
      <c r="QZQ10" s="890"/>
      <c r="QZR10" s="890"/>
      <c r="QZS10" s="890"/>
      <c r="QZT10" s="890"/>
      <c r="QZU10" s="890"/>
      <c r="QZV10" s="890"/>
      <c r="QZW10" s="890"/>
      <c r="QZX10" s="890"/>
      <c r="QZY10" s="890"/>
      <c r="QZZ10" s="890"/>
      <c r="RAA10" s="890"/>
      <c r="RAB10" s="890"/>
      <c r="RAC10" s="890"/>
      <c r="RAD10" s="890"/>
      <c r="RAE10" s="890"/>
      <c r="RAF10" s="890"/>
      <c r="RAG10" s="890"/>
      <c r="RAH10" s="890"/>
      <c r="RAI10" s="890"/>
      <c r="RAJ10" s="890"/>
      <c r="RAK10" s="890"/>
      <c r="RAL10" s="890"/>
      <c r="RAM10" s="890"/>
      <c r="RAN10" s="890"/>
      <c r="RAO10" s="890"/>
      <c r="RAP10" s="890"/>
      <c r="RAQ10" s="890"/>
      <c r="RAR10" s="890"/>
      <c r="RAS10" s="890"/>
      <c r="RAT10" s="890"/>
      <c r="RAU10" s="890"/>
      <c r="RAV10" s="890"/>
      <c r="RAW10" s="890"/>
      <c r="RAX10" s="890"/>
      <c r="RAY10" s="890"/>
      <c r="RAZ10" s="890"/>
      <c r="RBA10" s="890"/>
      <c r="RBB10" s="890"/>
      <c r="RBC10" s="890"/>
      <c r="RBD10" s="890"/>
      <c r="RBE10" s="890"/>
      <c r="RBF10" s="890"/>
      <c r="RBG10" s="890"/>
      <c r="RBH10" s="890"/>
      <c r="RBI10" s="890"/>
      <c r="RBJ10" s="890"/>
      <c r="RBK10" s="890"/>
      <c r="RBL10" s="890"/>
      <c r="RBM10" s="890"/>
      <c r="RBN10" s="890"/>
      <c r="RBO10" s="890"/>
      <c r="RBP10" s="890"/>
      <c r="RBQ10" s="890"/>
      <c r="RBR10" s="890"/>
      <c r="RBS10" s="890"/>
      <c r="RBT10" s="890"/>
      <c r="RBU10" s="890"/>
      <c r="RBV10" s="890"/>
      <c r="RBW10" s="890"/>
      <c r="RBX10" s="890"/>
      <c r="RBY10" s="890"/>
      <c r="RBZ10" s="890"/>
      <c r="RCA10" s="890"/>
      <c r="RCB10" s="890"/>
      <c r="RCC10" s="890"/>
      <c r="RCD10" s="890"/>
      <c r="RCE10" s="890"/>
      <c r="RCF10" s="890"/>
      <c r="RCG10" s="890"/>
      <c r="RCH10" s="890"/>
      <c r="RCI10" s="890"/>
      <c r="RCJ10" s="890"/>
      <c r="RCK10" s="890"/>
      <c r="RCL10" s="890"/>
      <c r="RCM10" s="890"/>
      <c r="RCN10" s="890"/>
      <c r="RCO10" s="890"/>
      <c r="RCP10" s="890"/>
      <c r="RCQ10" s="890"/>
      <c r="RCR10" s="890"/>
      <c r="RCS10" s="890"/>
      <c r="RCT10" s="890"/>
      <c r="RCU10" s="890"/>
      <c r="RCV10" s="890"/>
      <c r="RCW10" s="890"/>
      <c r="RCX10" s="890"/>
      <c r="RCY10" s="890"/>
      <c r="RCZ10" s="890"/>
      <c r="RDA10" s="890"/>
      <c r="RDB10" s="890"/>
      <c r="RDC10" s="890"/>
      <c r="RDD10" s="890"/>
      <c r="RDE10" s="890"/>
      <c r="RDF10" s="890"/>
      <c r="RDG10" s="890"/>
      <c r="RDH10" s="890"/>
      <c r="RDI10" s="890"/>
      <c r="RDJ10" s="890"/>
      <c r="RDK10" s="890"/>
      <c r="RDL10" s="890"/>
      <c r="RDM10" s="890"/>
      <c r="RDN10" s="890"/>
      <c r="RDO10" s="890"/>
      <c r="RDP10" s="890"/>
      <c r="RDQ10" s="890"/>
      <c r="RDR10" s="890"/>
      <c r="RDS10" s="890"/>
      <c r="RDT10" s="890"/>
      <c r="RDU10" s="890"/>
      <c r="RDV10" s="890"/>
      <c r="RDW10" s="890"/>
      <c r="RDX10" s="890"/>
      <c r="RDY10" s="890"/>
      <c r="RDZ10" s="890"/>
      <c r="REA10" s="890"/>
      <c r="REB10" s="890"/>
      <c r="REC10" s="890"/>
      <c r="RED10" s="890"/>
      <c r="REE10" s="890"/>
      <c r="REF10" s="890"/>
      <c r="REG10" s="890"/>
      <c r="REH10" s="890"/>
      <c r="REI10" s="890"/>
      <c r="REJ10" s="890"/>
      <c r="REK10" s="890"/>
      <c r="REL10" s="890"/>
      <c r="REM10" s="890"/>
      <c r="REN10" s="890"/>
      <c r="REO10" s="890"/>
      <c r="REP10" s="890"/>
      <c r="REQ10" s="890"/>
      <c r="RER10" s="890"/>
      <c r="RES10" s="890"/>
      <c r="RET10" s="890"/>
      <c r="REU10" s="890"/>
      <c r="REV10" s="890"/>
      <c r="REW10" s="890"/>
      <c r="REX10" s="890"/>
      <c r="REY10" s="890"/>
      <c r="REZ10" s="890"/>
      <c r="RFA10" s="890"/>
      <c r="RFB10" s="890"/>
      <c r="RFC10" s="890"/>
      <c r="RFD10" s="890"/>
      <c r="RFE10" s="890"/>
      <c r="RFF10" s="890"/>
      <c r="RFG10" s="890"/>
      <c r="RFH10" s="890"/>
      <c r="RFI10" s="890"/>
      <c r="RFJ10" s="890"/>
      <c r="RFK10" s="890"/>
      <c r="RFL10" s="890"/>
      <c r="RFM10" s="890"/>
      <c r="RFN10" s="890"/>
      <c r="RFO10" s="890"/>
      <c r="RFP10" s="890"/>
      <c r="RFQ10" s="890"/>
      <c r="RFR10" s="890"/>
      <c r="RFS10" s="890"/>
      <c r="RFT10" s="890"/>
      <c r="RFU10" s="890"/>
      <c r="RFV10" s="890"/>
      <c r="RFW10" s="890"/>
      <c r="RFX10" s="890"/>
      <c r="RFY10" s="890"/>
      <c r="RFZ10" s="890"/>
      <c r="RGA10" s="890"/>
      <c r="RGB10" s="890"/>
      <c r="RGC10" s="890"/>
      <c r="RGD10" s="890"/>
      <c r="RGE10" s="890"/>
      <c r="RGF10" s="890"/>
      <c r="RGG10" s="890"/>
      <c r="RGH10" s="890"/>
      <c r="RGI10" s="890"/>
      <c r="RGJ10" s="890"/>
      <c r="RGK10" s="890"/>
      <c r="RGL10" s="890"/>
      <c r="RGM10" s="890"/>
      <c r="RGN10" s="890"/>
      <c r="RGO10" s="890"/>
      <c r="RGP10" s="890"/>
      <c r="RGQ10" s="890"/>
      <c r="RGR10" s="890"/>
      <c r="RGS10" s="890"/>
      <c r="RGT10" s="890"/>
      <c r="RGU10" s="890"/>
      <c r="RGV10" s="890"/>
      <c r="RGW10" s="890"/>
      <c r="RGX10" s="890"/>
      <c r="RGY10" s="890"/>
      <c r="RGZ10" s="890"/>
      <c r="RHA10" s="890"/>
      <c r="RHB10" s="890"/>
      <c r="RHC10" s="890"/>
      <c r="RHD10" s="890"/>
      <c r="RHE10" s="890"/>
      <c r="RHF10" s="890"/>
      <c r="RHG10" s="890"/>
      <c r="RHH10" s="890"/>
      <c r="RHI10" s="890"/>
      <c r="RHJ10" s="890"/>
      <c r="RHK10" s="890"/>
      <c r="RHL10" s="890"/>
      <c r="RHM10" s="890"/>
      <c r="RHN10" s="890"/>
      <c r="RHO10" s="890"/>
      <c r="RHP10" s="890"/>
      <c r="RHQ10" s="890"/>
      <c r="RHR10" s="890"/>
      <c r="RHS10" s="890"/>
      <c r="RHT10" s="890"/>
      <c r="RHU10" s="890"/>
      <c r="RHV10" s="890"/>
      <c r="RHW10" s="890"/>
      <c r="RHX10" s="890"/>
      <c r="RHY10" s="890"/>
      <c r="RHZ10" s="890"/>
      <c r="RIA10" s="890"/>
      <c r="RIB10" s="890"/>
      <c r="RIC10" s="890"/>
      <c r="RID10" s="890"/>
      <c r="RIE10" s="890"/>
      <c r="RIF10" s="890"/>
      <c r="RIG10" s="890"/>
      <c r="RIH10" s="890"/>
      <c r="RII10" s="890"/>
      <c r="RIJ10" s="890"/>
      <c r="RIK10" s="890"/>
      <c r="RIL10" s="890"/>
      <c r="RIM10" s="890"/>
      <c r="RIN10" s="890"/>
      <c r="RIO10" s="890"/>
      <c r="RIP10" s="890"/>
      <c r="RIQ10" s="890"/>
      <c r="RIR10" s="890"/>
      <c r="RIS10" s="890"/>
      <c r="RIT10" s="890"/>
      <c r="RIU10" s="890"/>
      <c r="RIV10" s="890"/>
      <c r="RIW10" s="890"/>
      <c r="RIX10" s="890"/>
      <c r="RIY10" s="890"/>
      <c r="RIZ10" s="890"/>
      <c r="RJA10" s="890"/>
      <c r="RJB10" s="890"/>
      <c r="RJC10" s="890"/>
      <c r="RJD10" s="890"/>
      <c r="RJE10" s="890"/>
      <c r="RJF10" s="890"/>
      <c r="RJG10" s="890"/>
      <c r="RJH10" s="890"/>
      <c r="RJI10" s="890"/>
      <c r="RJJ10" s="890"/>
      <c r="RJK10" s="890"/>
      <c r="RJL10" s="890"/>
      <c r="RJM10" s="890"/>
      <c r="RJN10" s="890"/>
      <c r="RJO10" s="890"/>
      <c r="RJP10" s="890"/>
      <c r="RJQ10" s="890"/>
      <c r="RJR10" s="890"/>
      <c r="RJS10" s="890"/>
      <c r="RJT10" s="890"/>
      <c r="RJU10" s="890"/>
      <c r="RJV10" s="890"/>
      <c r="RJW10" s="890"/>
      <c r="RJX10" s="890"/>
      <c r="RJY10" s="890"/>
      <c r="RJZ10" s="890"/>
      <c r="RKA10" s="890"/>
      <c r="RKB10" s="890"/>
      <c r="RKC10" s="890"/>
      <c r="RKD10" s="890"/>
      <c r="RKE10" s="890"/>
      <c r="RKF10" s="890"/>
      <c r="RKG10" s="890"/>
      <c r="RKH10" s="890"/>
      <c r="RKI10" s="890"/>
      <c r="RKJ10" s="890"/>
      <c r="RKK10" s="890"/>
      <c r="RKL10" s="890"/>
      <c r="RKM10" s="890"/>
      <c r="RKN10" s="890"/>
      <c r="RKO10" s="890"/>
      <c r="RKP10" s="890"/>
      <c r="RKQ10" s="890"/>
      <c r="RKR10" s="890"/>
      <c r="RKS10" s="890"/>
      <c r="RKT10" s="890"/>
      <c r="RKU10" s="890"/>
      <c r="RKV10" s="890"/>
      <c r="RKW10" s="890"/>
      <c r="RKX10" s="890"/>
      <c r="RKY10" s="890"/>
      <c r="RKZ10" s="890"/>
      <c r="RLA10" s="890"/>
      <c r="RLB10" s="890"/>
      <c r="RLC10" s="890"/>
      <c r="RLD10" s="890"/>
      <c r="RLE10" s="890"/>
      <c r="RLF10" s="890"/>
      <c r="RLG10" s="890"/>
      <c r="RLH10" s="890"/>
      <c r="RLI10" s="890"/>
      <c r="RLJ10" s="890"/>
      <c r="RLK10" s="890"/>
      <c r="RLL10" s="890"/>
      <c r="RLM10" s="890"/>
      <c r="RLN10" s="890"/>
      <c r="RLO10" s="890"/>
      <c r="RLP10" s="890"/>
      <c r="RLQ10" s="890"/>
      <c r="RLR10" s="890"/>
      <c r="RLS10" s="890"/>
      <c r="RLT10" s="890"/>
      <c r="RLU10" s="890"/>
      <c r="RLV10" s="890"/>
      <c r="RLW10" s="890"/>
      <c r="RLX10" s="890"/>
      <c r="RLY10" s="890"/>
      <c r="RLZ10" s="890"/>
      <c r="RMA10" s="890"/>
      <c r="RMB10" s="890"/>
      <c r="RMC10" s="890"/>
      <c r="RMD10" s="890"/>
      <c r="RME10" s="890"/>
      <c r="RMF10" s="890"/>
      <c r="RMG10" s="890"/>
      <c r="RMH10" s="890"/>
      <c r="RMI10" s="890"/>
      <c r="RMJ10" s="890"/>
      <c r="RMK10" s="890"/>
      <c r="RML10" s="890"/>
      <c r="RMM10" s="890"/>
      <c r="RMN10" s="890"/>
      <c r="RMO10" s="890"/>
      <c r="RMP10" s="890"/>
      <c r="RMQ10" s="890"/>
      <c r="RMR10" s="890"/>
      <c r="RMS10" s="890"/>
      <c r="RMT10" s="890"/>
      <c r="RMU10" s="890"/>
      <c r="RMV10" s="890"/>
      <c r="RMW10" s="890"/>
      <c r="RMX10" s="890"/>
      <c r="RMY10" s="890"/>
      <c r="RMZ10" s="890"/>
      <c r="RNA10" s="890"/>
      <c r="RNB10" s="890"/>
      <c r="RNC10" s="890"/>
      <c r="RND10" s="890"/>
      <c r="RNE10" s="890"/>
      <c r="RNF10" s="890"/>
      <c r="RNG10" s="890"/>
      <c r="RNH10" s="890"/>
      <c r="RNI10" s="890"/>
      <c r="RNJ10" s="890"/>
      <c r="RNK10" s="890"/>
      <c r="RNL10" s="890"/>
      <c r="RNM10" s="890"/>
      <c r="RNN10" s="890"/>
      <c r="RNO10" s="890"/>
      <c r="RNP10" s="890"/>
      <c r="RNQ10" s="890"/>
      <c r="RNR10" s="890"/>
      <c r="RNS10" s="890"/>
      <c r="RNT10" s="890"/>
      <c r="RNU10" s="890"/>
      <c r="RNV10" s="890"/>
      <c r="RNW10" s="890"/>
      <c r="RNX10" s="890"/>
      <c r="RNY10" s="890"/>
      <c r="RNZ10" s="890"/>
      <c r="ROA10" s="890"/>
      <c r="ROB10" s="890"/>
      <c r="ROC10" s="890"/>
      <c r="ROD10" s="890"/>
      <c r="ROE10" s="890"/>
      <c r="ROF10" s="890"/>
      <c r="ROG10" s="890"/>
      <c r="ROH10" s="890"/>
      <c r="ROI10" s="890"/>
      <c r="ROJ10" s="890"/>
      <c r="ROK10" s="890"/>
      <c r="ROL10" s="890"/>
      <c r="ROM10" s="890"/>
      <c r="RON10" s="890"/>
      <c r="ROO10" s="890"/>
      <c r="ROP10" s="890"/>
      <c r="ROQ10" s="890"/>
      <c r="ROR10" s="890"/>
      <c r="ROS10" s="890"/>
      <c r="ROT10" s="890"/>
      <c r="ROU10" s="890"/>
      <c r="ROV10" s="890"/>
      <c r="ROW10" s="890"/>
      <c r="ROX10" s="890"/>
      <c r="ROY10" s="890"/>
      <c r="ROZ10" s="890"/>
      <c r="RPA10" s="890"/>
      <c r="RPB10" s="890"/>
      <c r="RPC10" s="890"/>
      <c r="RPD10" s="890"/>
      <c r="RPE10" s="890"/>
      <c r="RPF10" s="890"/>
      <c r="RPG10" s="890"/>
      <c r="RPH10" s="890"/>
      <c r="RPI10" s="890"/>
      <c r="RPJ10" s="890"/>
      <c r="RPK10" s="890"/>
      <c r="RPL10" s="890"/>
      <c r="RPM10" s="890"/>
      <c r="RPN10" s="890"/>
      <c r="RPO10" s="890"/>
      <c r="RPP10" s="890"/>
      <c r="RPQ10" s="890"/>
      <c r="RPR10" s="890"/>
      <c r="RPS10" s="890"/>
      <c r="RPT10" s="890"/>
      <c r="RPU10" s="890"/>
      <c r="RPV10" s="890"/>
      <c r="RPW10" s="890"/>
      <c r="RPX10" s="890"/>
      <c r="RPY10" s="890"/>
      <c r="RPZ10" s="890"/>
      <c r="RQA10" s="890"/>
      <c r="RQB10" s="890"/>
      <c r="RQC10" s="890"/>
      <c r="RQD10" s="890"/>
      <c r="RQE10" s="890"/>
      <c r="RQF10" s="890"/>
      <c r="RQG10" s="890"/>
      <c r="RQH10" s="890"/>
      <c r="RQI10" s="890"/>
      <c r="RQJ10" s="890"/>
      <c r="RQK10" s="890"/>
      <c r="RQL10" s="890"/>
      <c r="RQM10" s="890"/>
      <c r="RQN10" s="890"/>
      <c r="RQO10" s="890"/>
      <c r="RQP10" s="890"/>
      <c r="RQQ10" s="890"/>
      <c r="RQR10" s="890"/>
      <c r="RQS10" s="890"/>
      <c r="RQT10" s="890"/>
      <c r="RQU10" s="890"/>
      <c r="RQV10" s="890"/>
      <c r="RQW10" s="890"/>
      <c r="RQX10" s="890"/>
      <c r="RQY10" s="890"/>
      <c r="RQZ10" s="890"/>
      <c r="RRA10" s="890"/>
      <c r="RRB10" s="890"/>
      <c r="RRC10" s="890"/>
      <c r="RRD10" s="890"/>
      <c r="RRE10" s="890"/>
      <c r="RRF10" s="890"/>
      <c r="RRG10" s="890"/>
      <c r="RRH10" s="890"/>
      <c r="RRI10" s="890"/>
      <c r="RRJ10" s="890"/>
      <c r="RRK10" s="890"/>
      <c r="RRL10" s="890"/>
      <c r="RRM10" s="890"/>
      <c r="RRN10" s="890"/>
      <c r="RRO10" s="890"/>
      <c r="RRP10" s="890"/>
      <c r="RRQ10" s="890"/>
      <c r="RRR10" s="890"/>
      <c r="RRS10" s="890"/>
      <c r="RRT10" s="890"/>
      <c r="RRU10" s="890"/>
      <c r="RRV10" s="890"/>
      <c r="RRW10" s="890"/>
      <c r="RRX10" s="890"/>
      <c r="RRY10" s="890"/>
      <c r="RRZ10" s="890"/>
      <c r="RSA10" s="890"/>
      <c r="RSB10" s="890"/>
      <c r="RSC10" s="890"/>
      <c r="RSD10" s="890"/>
      <c r="RSE10" s="890"/>
      <c r="RSF10" s="890"/>
      <c r="RSG10" s="890"/>
      <c r="RSH10" s="890"/>
      <c r="RSI10" s="890"/>
      <c r="RSJ10" s="890"/>
      <c r="RSK10" s="890"/>
      <c r="RSL10" s="890"/>
      <c r="RSM10" s="890"/>
      <c r="RSN10" s="890"/>
      <c r="RSO10" s="890"/>
      <c r="RSP10" s="890"/>
      <c r="RSQ10" s="890"/>
      <c r="RSR10" s="890"/>
      <c r="RSS10" s="890"/>
      <c r="RST10" s="890"/>
      <c r="RSU10" s="890"/>
      <c r="RSV10" s="890"/>
      <c r="RSW10" s="890"/>
      <c r="RSX10" s="890"/>
      <c r="RSY10" s="890"/>
      <c r="RSZ10" s="890"/>
      <c r="RTA10" s="890"/>
      <c r="RTB10" s="890"/>
      <c r="RTC10" s="890"/>
      <c r="RTD10" s="890"/>
      <c r="RTE10" s="890"/>
      <c r="RTF10" s="890"/>
      <c r="RTG10" s="890"/>
      <c r="RTH10" s="890"/>
      <c r="RTI10" s="890"/>
      <c r="RTJ10" s="890"/>
      <c r="RTK10" s="890"/>
      <c r="RTL10" s="890"/>
      <c r="RTM10" s="890"/>
      <c r="RTN10" s="890"/>
      <c r="RTO10" s="890"/>
      <c r="RTP10" s="890"/>
      <c r="RTQ10" s="890"/>
      <c r="RTR10" s="890"/>
      <c r="RTS10" s="890"/>
      <c r="RTT10" s="890"/>
      <c r="RTU10" s="890"/>
      <c r="RTV10" s="890"/>
      <c r="RTW10" s="890"/>
      <c r="RTX10" s="890"/>
      <c r="RTY10" s="890"/>
      <c r="RTZ10" s="890"/>
      <c r="RUA10" s="890"/>
      <c r="RUB10" s="890"/>
      <c r="RUC10" s="890"/>
      <c r="RUD10" s="890"/>
      <c r="RUE10" s="890"/>
      <c r="RUF10" s="890"/>
      <c r="RUG10" s="890"/>
      <c r="RUH10" s="890"/>
      <c r="RUI10" s="890"/>
      <c r="RUJ10" s="890"/>
      <c r="RUK10" s="890"/>
      <c r="RUL10" s="890"/>
      <c r="RUM10" s="890"/>
      <c r="RUN10" s="890"/>
      <c r="RUO10" s="890"/>
      <c r="RUP10" s="890"/>
      <c r="RUQ10" s="890"/>
      <c r="RUR10" s="890"/>
      <c r="RUS10" s="890"/>
      <c r="RUT10" s="890"/>
      <c r="RUU10" s="890"/>
      <c r="RUV10" s="890"/>
      <c r="RUW10" s="890"/>
      <c r="RUX10" s="890"/>
      <c r="RUY10" s="890"/>
      <c r="RUZ10" s="890"/>
      <c r="RVA10" s="890"/>
      <c r="RVB10" s="890"/>
      <c r="RVC10" s="890"/>
      <c r="RVD10" s="890"/>
      <c r="RVE10" s="890"/>
      <c r="RVF10" s="890"/>
      <c r="RVG10" s="890"/>
      <c r="RVH10" s="890"/>
      <c r="RVI10" s="890"/>
      <c r="RVJ10" s="890"/>
      <c r="RVK10" s="890"/>
      <c r="RVL10" s="890"/>
      <c r="RVM10" s="890"/>
      <c r="RVN10" s="890"/>
      <c r="RVO10" s="890"/>
      <c r="RVP10" s="890"/>
      <c r="RVQ10" s="890"/>
      <c r="RVR10" s="890"/>
      <c r="RVS10" s="890"/>
      <c r="RVT10" s="890"/>
      <c r="RVU10" s="890"/>
      <c r="RVV10" s="890"/>
      <c r="RVW10" s="890"/>
      <c r="RVX10" s="890"/>
      <c r="RVY10" s="890"/>
      <c r="RVZ10" s="890"/>
      <c r="RWA10" s="890"/>
      <c r="RWB10" s="890"/>
      <c r="RWC10" s="890"/>
      <c r="RWD10" s="890"/>
      <c r="RWE10" s="890"/>
      <c r="RWF10" s="890"/>
      <c r="RWG10" s="890"/>
      <c r="RWH10" s="890"/>
      <c r="RWI10" s="890"/>
      <c r="RWJ10" s="890"/>
      <c r="RWK10" s="890"/>
      <c r="RWL10" s="890"/>
      <c r="RWM10" s="890"/>
      <c r="RWN10" s="890"/>
      <c r="RWO10" s="890"/>
      <c r="RWP10" s="890"/>
      <c r="RWQ10" s="890"/>
      <c r="RWR10" s="890"/>
      <c r="RWS10" s="890"/>
      <c r="RWT10" s="890"/>
      <c r="RWU10" s="890"/>
      <c r="RWV10" s="890"/>
      <c r="RWW10" s="890"/>
      <c r="RWX10" s="890"/>
      <c r="RWY10" s="890"/>
      <c r="RWZ10" s="890"/>
      <c r="RXA10" s="890"/>
      <c r="RXB10" s="890"/>
      <c r="RXC10" s="890"/>
      <c r="RXD10" s="890"/>
      <c r="RXE10" s="890"/>
      <c r="RXF10" s="890"/>
      <c r="RXG10" s="890"/>
      <c r="RXH10" s="890"/>
      <c r="RXI10" s="890"/>
      <c r="RXJ10" s="890"/>
      <c r="RXK10" s="890"/>
      <c r="RXL10" s="890"/>
      <c r="RXM10" s="890"/>
      <c r="RXN10" s="890"/>
      <c r="RXO10" s="890"/>
      <c r="RXP10" s="890"/>
      <c r="RXQ10" s="890"/>
      <c r="RXR10" s="890"/>
      <c r="RXS10" s="890"/>
      <c r="RXT10" s="890"/>
      <c r="RXU10" s="890"/>
      <c r="RXV10" s="890"/>
      <c r="RXW10" s="890"/>
      <c r="RXX10" s="890"/>
      <c r="RXY10" s="890"/>
      <c r="RXZ10" s="890"/>
      <c r="RYA10" s="890"/>
      <c r="RYB10" s="890"/>
      <c r="RYC10" s="890"/>
      <c r="RYD10" s="890"/>
      <c r="RYE10" s="890"/>
      <c r="RYF10" s="890"/>
      <c r="RYG10" s="890"/>
      <c r="RYH10" s="890"/>
      <c r="RYI10" s="890"/>
      <c r="RYJ10" s="890"/>
      <c r="RYK10" s="890"/>
      <c r="RYL10" s="890"/>
      <c r="RYM10" s="890"/>
      <c r="RYN10" s="890"/>
      <c r="RYO10" s="890"/>
      <c r="RYP10" s="890"/>
      <c r="RYQ10" s="890"/>
      <c r="RYR10" s="890"/>
      <c r="RYS10" s="890"/>
      <c r="RYT10" s="890"/>
      <c r="RYU10" s="890"/>
      <c r="RYV10" s="890"/>
      <c r="RYW10" s="890"/>
      <c r="RYX10" s="890"/>
      <c r="RYY10" s="890"/>
      <c r="RYZ10" s="890"/>
      <c r="RZA10" s="890"/>
      <c r="RZB10" s="890"/>
      <c r="RZC10" s="890"/>
      <c r="RZD10" s="890"/>
      <c r="RZE10" s="890"/>
      <c r="RZF10" s="890"/>
      <c r="RZG10" s="890"/>
      <c r="RZH10" s="890"/>
      <c r="RZI10" s="890"/>
      <c r="RZJ10" s="890"/>
      <c r="RZK10" s="890"/>
      <c r="RZL10" s="890"/>
      <c r="RZM10" s="890"/>
      <c r="RZN10" s="890"/>
      <c r="RZO10" s="890"/>
      <c r="RZP10" s="890"/>
      <c r="RZQ10" s="890"/>
      <c r="RZR10" s="890"/>
      <c r="RZS10" s="890"/>
      <c r="RZT10" s="890"/>
      <c r="RZU10" s="890"/>
      <c r="RZV10" s="890"/>
      <c r="RZW10" s="890"/>
      <c r="RZX10" s="890"/>
      <c r="RZY10" s="890"/>
      <c r="RZZ10" s="890"/>
      <c r="SAA10" s="890"/>
      <c r="SAB10" s="890"/>
      <c r="SAC10" s="890"/>
      <c r="SAD10" s="890"/>
      <c r="SAE10" s="890"/>
      <c r="SAF10" s="890"/>
      <c r="SAG10" s="890"/>
      <c r="SAH10" s="890"/>
      <c r="SAI10" s="890"/>
      <c r="SAJ10" s="890"/>
      <c r="SAK10" s="890"/>
      <c r="SAL10" s="890"/>
      <c r="SAM10" s="890"/>
      <c r="SAN10" s="890"/>
      <c r="SAO10" s="890"/>
      <c r="SAP10" s="890"/>
      <c r="SAQ10" s="890"/>
      <c r="SAR10" s="890"/>
      <c r="SAS10" s="890"/>
      <c r="SAT10" s="890"/>
      <c r="SAU10" s="890"/>
      <c r="SAV10" s="890"/>
      <c r="SAW10" s="890"/>
      <c r="SAX10" s="890"/>
      <c r="SAY10" s="890"/>
      <c r="SAZ10" s="890"/>
      <c r="SBA10" s="890"/>
      <c r="SBB10" s="890"/>
      <c r="SBC10" s="890"/>
      <c r="SBD10" s="890"/>
      <c r="SBE10" s="890"/>
      <c r="SBF10" s="890"/>
      <c r="SBG10" s="890"/>
      <c r="SBH10" s="890"/>
      <c r="SBI10" s="890"/>
      <c r="SBJ10" s="890"/>
      <c r="SBK10" s="890"/>
      <c r="SBL10" s="890"/>
      <c r="SBM10" s="890"/>
      <c r="SBN10" s="890"/>
      <c r="SBO10" s="890"/>
      <c r="SBP10" s="890"/>
      <c r="SBQ10" s="890"/>
      <c r="SBR10" s="890"/>
      <c r="SBS10" s="890"/>
      <c r="SBT10" s="890"/>
      <c r="SBU10" s="890"/>
      <c r="SBV10" s="890"/>
      <c r="SBW10" s="890"/>
      <c r="SBX10" s="890"/>
      <c r="SBY10" s="890"/>
      <c r="SBZ10" s="890"/>
      <c r="SCA10" s="890"/>
      <c r="SCB10" s="890"/>
      <c r="SCC10" s="890"/>
      <c r="SCD10" s="890"/>
      <c r="SCE10" s="890"/>
      <c r="SCF10" s="890"/>
      <c r="SCG10" s="890"/>
      <c r="SCH10" s="890"/>
      <c r="SCI10" s="890"/>
      <c r="SCJ10" s="890"/>
      <c r="SCK10" s="890"/>
      <c r="SCL10" s="890"/>
      <c r="SCM10" s="890"/>
      <c r="SCN10" s="890"/>
      <c r="SCO10" s="890"/>
      <c r="SCP10" s="890"/>
      <c r="SCQ10" s="890"/>
      <c r="SCR10" s="890"/>
      <c r="SCS10" s="890"/>
      <c r="SCT10" s="890"/>
      <c r="SCU10" s="890"/>
      <c r="SCV10" s="890"/>
      <c r="SCW10" s="890"/>
      <c r="SCX10" s="890"/>
      <c r="SCY10" s="890"/>
      <c r="SCZ10" s="890"/>
      <c r="SDA10" s="890"/>
      <c r="SDB10" s="890"/>
      <c r="SDC10" s="890"/>
      <c r="SDD10" s="890"/>
      <c r="SDE10" s="890"/>
      <c r="SDF10" s="890"/>
      <c r="SDG10" s="890"/>
      <c r="SDH10" s="890"/>
      <c r="SDI10" s="890"/>
      <c r="SDJ10" s="890"/>
      <c r="SDK10" s="890"/>
      <c r="SDL10" s="890"/>
      <c r="SDM10" s="890"/>
      <c r="SDN10" s="890"/>
      <c r="SDO10" s="890"/>
      <c r="SDP10" s="890"/>
      <c r="SDQ10" s="890"/>
      <c r="SDR10" s="890"/>
      <c r="SDS10" s="890"/>
      <c r="SDT10" s="890"/>
      <c r="SDU10" s="890"/>
      <c r="SDV10" s="890"/>
      <c r="SDW10" s="890"/>
      <c r="SDX10" s="890"/>
      <c r="SDY10" s="890"/>
      <c r="SDZ10" s="890"/>
      <c r="SEA10" s="890"/>
      <c r="SEB10" s="890"/>
      <c r="SEC10" s="890"/>
      <c r="SED10" s="890"/>
      <c r="SEE10" s="890"/>
      <c r="SEF10" s="890"/>
      <c r="SEG10" s="890"/>
      <c r="SEH10" s="890"/>
      <c r="SEI10" s="890"/>
      <c r="SEJ10" s="890"/>
      <c r="SEK10" s="890"/>
      <c r="SEL10" s="890"/>
      <c r="SEM10" s="890"/>
      <c r="SEN10" s="890"/>
      <c r="SEO10" s="890"/>
      <c r="SEP10" s="890"/>
      <c r="SEQ10" s="890"/>
      <c r="SER10" s="890"/>
      <c r="SES10" s="890"/>
      <c r="SET10" s="890"/>
      <c r="SEU10" s="890"/>
      <c r="SEV10" s="890"/>
      <c r="SEW10" s="890"/>
      <c r="SEX10" s="890"/>
      <c r="SEY10" s="890"/>
      <c r="SEZ10" s="890"/>
      <c r="SFA10" s="890"/>
      <c r="SFB10" s="890"/>
      <c r="SFC10" s="890"/>
      <c r="SFD10" s="890"/>
      <c r="SFE10" s="890"/>
      <c r="SFF10" s="890"/>
      <c r="SFG10" s="890"/>
      <c r="SFH10" s="890"/>
      <c r="SFI10" s="890"/>
      <c r="SFJ10" s="890"/>
      <c r="SFK10" s="890"/>
      <c r="SFL10" s="890"/>
      <c r="SFM10" s="890"/>
      <c r="SFN10" s="890"/>
      <c r="SFO10" s="890"/>
      <c r="SFP10" s="890"/>
      <c r="SFQ10" s="890"/>
      <c r="SFR10" s="890"/>
      <c r="SFS10" s="890"/>
      <c r="SFT10" s="890"/>
      <c r="SFU10" s="890"/>
      <c r="SFV10" s="890"/>
      <c r="SFW10" s="890"/>
      <c r="SFX10" s="890"/>
      <c r="SFY10" s="890"/>
      <c r="SFZ10" s="890"/>
      <c r="SGA10" s="890"/>
      <c r="SGB10" s="890"/>
      <c r="SGC10" s="890"/>
      <c r="SGD10" s="890"/>
      <c r="SGE10" s="890"/>
      <c r="SGF10" s="890"/>
      <c r="SGG10" s="890"/>
      <c r="SGH10" s="890"/>
      <c r="SGI10" s="890"/>
      <c r="SGJ10" s="890"/>
      <c r="SGK10" s="890"/>
      <c r="SGL10" s="890"/>
      <c r="SGM10" s="890"/>
      <c r="SGN10" s="890"/>
      <c r="SGO10" s="890"/>
      <c r="SGP10" s="890"/>
      <c r="SGQ10" s="890"/>
      <c r="SGR10" s="890"/>
      <c r="SGS10" s="890"/>
      <c r="SGT10" s="890"/>
      <c r="SGU10" s="890"/>
      <c r="SGV10" s="890"/>
      <c r="SGW10" s="890"/>
      <c r="SGX10" s="890"/>
      <c r="SGY10" s="890"/>
      <c r="SGZ10" s="890"/>
      <c r="SHA10" s="890"/>
      <c r="SHB10" s="890"/>
      <c r="SHC10" s="890"/>
      <c r="SHD10" s="890"/>
      <c r="SHE10" s="890"/>
      <c r="SHF10" s="890"/>
      <c r="SHG10" s="890"/>
      <c r="SHH10" s="890"/>
      <c r="SHI10" s="890"/>
      <c r="SHJ10" s="890"/>
      <c r="SHK10" s="890"/>
      <c r="SHL10" s="890"/>
      <c r="SHM10" s="890"/>
      <c r="SHN10" s="890"/>
      <c r="SHO10" s="890"/>
      <c r="SHP10" s="890"/>
      <c r="SHQ10" s="890"/>
      <c r="SHR10" s="890"/>
      <c r="SHS10" s="890"/>
      <c r="SHT10" s="890"/>
      <c r="SHU10" s="890"/>
      <c r="SHV10" s="890"/>
      <c r="SHW10" s="890"/>
      <c r="SHX10" s="890"/>
      <c r="SHY10" s="890"/>
      <c r="SHZ10" s="890"/>
      <c r="SIA10" s="890"/>
      <c r="SIB10" s="890"/>
      <c r="SIC10" s="890"/>
      <c r="SID10" s="890"/>
      <c r="SIE10" s="890"/>
      <c r="SIF10" s="890"/>
      <c r="SIG10" s="890"/>
      <c r="SIH10" s="890"/>
      <c r="SII10" s="890"/>
      <c r="SIJ10" s="890"/>
      <c r="SIK10" s="890"/>
      <c r="SIL10" s="890"/>
      <c r="SIM10" s="890"/>
      <c r="SIN10" s="890"/>
      <c r="SIO10" s="890"/>
      <c r="SIP10" s="890"/>
      <c r="SIQ10" s="890"/>
      <c r="SIR10" s="890"/>
      <c r="SIS10" s="890"/>
      <c r="SIT10" s="890"/>
      <c r="SIU10" s="890"/>
      <c r="SIV10" s="890"/>
      <c r="SIW10" s="890"/>
      <c r="SIX10" s="890"/>
      <c r="SIY10" s="890"/>
      <c r="SIZ10" s="890"/>
      <c r="SJA10" s="890"/>
      <c r="SJB10" s="890"/>
      <c r="SJC10" s="890"/>
      <c r="SJD10" s="890"/>
      <c r="SJE10" s="890"/>
      <c r="SJF10" s="890"/>
      <c r="SJG10" s="890"/>
      <c r="SJH10" s="890"/>
      <c r="SJI10" s="890"/>
      <c r="SJJ10" s="890"/>
      <c r="SJK10" s="890"/>
      <c r="SJL10" s="890"/>
      <c r="SJM10" s="890"/>
      <c r="SJN10" s="890"/>
      <c r="SJO10" s="890"/>
      <c r="SJP10" s="890"/>
      <c r="SJQ10" s="890"/>
      <c r="SJR10" s="890"/>
      <c r="SJS10" s="890"/>
      <c r="SJT10" s="890"/>
      <c r="SJU10" s="890"/>
      <c r="SJV10" s="890"/>
      <c r="SJW10" s="890"/>
      <c r="SJX10" s="890"/>
      <c r="SJY10" s="890"/>
      <c r="SJZ10" s="890"/>
      <c r="SKA10" s="890"/>
      <c r="SKB10" s="890"/>
      <c r="SKC10" s="890"/>
      <c r="SKD10" s="890"/>
      <c r="SKE10" s="890"/>
      <c r="SKF10" s="890"/>
      <c r="SKG10" s="890"/>
      <c r="SKH10" s="890"/>
      <c r="SKI10" s="890"/>
      <c r="SKJ10" s="890"/>
      <c r="SKK10" s="890"/>
      <c r="SKL10" s="890"/>
      <c r="SKM10" s="890"/>
      <c r="SKN10" s="890"/>
      <c r="SKO10" s="890"/>
      <c r="SKP10" s="890"/>
      <c r="SKQ10" s="890"/>
      <c r="SKR10" s="890"/>
      <c r="SKS10" s="890"/>
      <c r="SKT10" s="890"/>
      <c r="SKU10" s="890"/>
      <c r="SKV10" s="890"/>
      <c r="SKW10" s="890"/>
      <c r="SKX10" s="890"/>
      <c r="SKY10" s="890"/>
      <c r="SKZ10" s="890"/>
      <c r="SLA10" s="890"/>
      <c r="SLB10" s="890"/>
      <c r="SLC10" s="890"/>
      <c r="SLD10" s="890"/>
      <c r="SLE10" s="890"/>
      <c r="SLF10" s="890"/>
      <c r="SLG10" s="890"/>
      <c r="SLH10" s="890"/>
      <c r="SLI10" s="890"/>
      <c r="SLJ10" s="890"/>
      <c r="SLK10" s="890"/>
      <c r="SLL10" s="890"/>
      <c r="SLM10" s="890"/>
      <c r="SLN10" s="890"/>
      <c r="SLO10" s="890"/>
      <c r="SLP10" s="890"/>
      <c r="SLQ10" s="890"/>
      <c r="SLR10" s="890"/>
      <c r="SLS10" s="890"/>
      <c r="SLT10" s="890"/>
      <c r="SLU10" s="890"/>
      <c r="SLV10" s="890"/>
      <c r="SLW10" s="890"/>
      <c r="SLX10" s="890"/>
      <c r="SLY10" s="890"/>
      <c r="SLZ10" s="890"/>
      <c r="SMA10" s="890"/>
      <c r="SMB10" s="890"/>
      <c r="SMC10" s="890"/>
      <c r="SMD10" s="890"/>
      <c r="SME10" s="890"/>
      <c r="SMF10" s="890"/>
      <c r="SMG10" s="890"/>
      <c r="SMH10" s="890"/>
      <c r="SMI10" s="890"/>
      <c r="SMJ10" s="890"/>
      <c r="SMK10" s="890"/>
      <c r="SML10" s="890"/>
      <c r="SMM10" s="890"/>
      <c r="SMN10" s="890"/>
      <c r="SMO10" s="890"/>
      <c r="SMP10" s="890"/>
      <c r="SMQ10" s="890"/>
      <c r="SMR10" s="890"/>
      <c r="SMS10" s="890"/>
      <c r="SMT10" s="890"/>
      <c r="SMU10" s="890"/>
      <c r="SMV10" s="890"/>
      <c r="SMW10" s="890"/>
      <c r="SMX10" s="890"/>
      <c r="SMY10" s="890"/>
      <c r="SMZ10" s="890"/>
      <c r="SNA10" s="890"/>
      <c r="SNB10" s="890"/>
      <c r="SNC10" s="890"/>
      <c r="SND10" s="890"/>
      <c r="SNE10" s="890"/>
      <c r="SNF10" s="890"/>
      <c r="SNG10" s="890"/>
      <c r="SNH10" s="890"/>
      <c r="SNI10" s="890"/>
      <c r="SNJ10" s="890"/>
      <c r="SNK10" s="890"/>
      <c r="SNL10" s="890"/>
      <c r="SNM10" s="890"/>
      <c r="SNN10" s="890"/>
      <c r="SNO10" s="890"/>
      <c r="SNP10" s="890"/>
      <c r="SNQ10" s="890"/>
      <c r="SNR10" s="890"/>
      <c r="SNS10" s="890"/>
      <c r="SNT10" s="890"/>
      <c r="SNU10" s="890"/>
      <c r="SNV10" s="890"/>
      <c r="SNW10" s="890"/>
      <c r="SNX10" s="890"/>
      <c r="SNY10" s="890"/>
      <c r="SNZ10" s="890"/>
      <c r="SOA10" s="890"/>
      <c r="SOB10" s="890"/>
      <c r="SOC10" s="890"/>
      <c r="SOD10" s="890"/>
      <c r="SOE10" s="890"/>
      <c r="SOF10" s="890"/>
      <c r="SOG10" s="890"/>
      <c r="SOH10" s="890"/>
      <c r="SOI10" s="890"/>
      <c r="SOJ10" s="890"/>
      <c r="SOK10" s="890"/>
      <c r="SOL10" s="890"/>
      <c r="SOM10" s="890"/>
      <c r="SON10" s="890"/>
      <c r="SOO10" s="890"/>
      <c r="SOP10" s="890"/>
      <c r="SOQ10" s="890"/>
      <c r="SOR10" s="890"/>
      <c r="SOS10" s="890"/>
      <c r="SOT10" s="890"/>
      <c r="SOU10" s="890"/>
      <c r="SOV10" s="890"/>
      <c r="SOW10" s="890"/>
      <c r="SOX10" s="890"/>
      <c r="SOY10" s="890"/>
      <c r="SOZ10" s="890"/>
      <c r="SPA10" s="890"/>
      <c r="SPB10" s="890"/>
      <c r="SPC10" s="890"/>
      <c r="SPD10" s="890"/>
      <c r="SPE10" s="890"/>
      <c r="SPF10" s="890"/>
      <c r="SPG10" s="890"/>
      <c r="SPH10" s="890"/>
      <c r="SPI10" s="890"/>
      <c r="SPJ10" s="890"/>
      <c r="SPK10" s="890"/>
      <c r="SPL10" s="890"/>
      <c r="SPM10" s="890"/>
      <c r="SPN10" s="890"/>
      <c r="SPO10" s="890"/>
      <c r="SPP10" s="890"/>
      <c r="SPQ10" s="890"/>
      <c r="SPR10" s="890"/>
      <c r="SPS10" s="890"/>
      <c r="SPT10" s="890"/>
      <c r="SPU10" s="890"/>
      <c r="SPV10" s="890"/>
      <c r="SPW10" s="890"/>
      <c r="SPX10" s="890"/>
      <c r="SPY10" s="890"/>
      <c r="SPZ10" s="890"/>
      <c r="SQA10" s="890"/>
      <c r="SQB10" s="890"/>
      <c r="SQC10" s="890"/>
      <c r="SQD10" s="890"/>
      <c r="SQE10" s="890"/>
      <c r="SQF10" s="890"/>
      <c r="SQG10" s="890"/>
      <c r="SQH10" s="890"/>
      <c r="SQI10" s="890"/>
      <c r="SQJ10" s="890"/>
      <c r="SQK10" s="890"/>
      <c r="SQL10" s="890"/>
      <c r="SQM10" s="890"/>
      <c r="SQN10" s="890"/>
      <c r="SQO10" s="890"/>
      <c r="SQP10" s="890"/>
      <c r="SQQ10" s="890"/>
      <c r="SQR10" s="890"/>
      <c r="SQS10" s="890"/>
      <c r="SQT10" s="890"/>
      <c r="SQU10" s="890"/>
      <c r="SQV10" s="890"/>
      <c r="SQW10" s="890"/>
      <c r="SQX10" s="890"/>
      <c r="SQY10" s="890"/>
      <c r="SQZ10" s="890"/>
      <c r="SRA10" s="890"/>
      <c r="SRB10" s="890"/>
      <c r="SRC10" s="890"/>
      <c r="SRD10" s="890"/>
      <c r="SRE10" s="890"/>
      <c r="SRF10" s="890"/>
      <c r="SRG10" s="890"/>
      <c r="SRH10" s="890"/>
      <c r="SRI10" s="890"/>
      <c r="SRJ10" s="890"/>
      <c r="SRK10" s="890"/>
      <c r="SRL10" s="890"/>
      <c r="SRM10" s="890"/>
      <c r="SRN10" s="890"/>
      <c r="SRO10" s="890"/>
      <c r="SRP10" s="890"/>
      <c r="SRQ10" s="890"/>
      <c r="SRR10" s="890"/>
      <c r="SRS10" s="890"/>
      <c r="SRT10" s="890"/>
      <c r="SRU10" s="890"/>
      <c r="SRV10" s="890"/>
      <c r="SRW10" s="890"/>
      <c r="SRX10" s="890"/>
      <c r="SRY10" s="890"/>
      <c r="SRZ10" s="890"/>
      <c r="SSA10" s="890"/>
      <c r="SSB10" s="890"/>
      <c r="SSC10" s="890"/>
      <c r="SSD10" s="890"/>
      <c r="SSE10" s="890"/>
      <c r="SSF10" s="890"/>
      <c r="SSG10" s="890"/>
      <c r="SSH10" s="890"/>
      <c r="SSI10" s="890"/>
      <c r="SSJ10" s="890"/>
      <c r="SSK10" s="890"/>
      <c r="SSL10" s="890"/>
      <c r="SSM10" s="890"/>
      <c r="SSN10" s="890"/>
      <c r="SSO10" s="890"/>
      <c r="SSP10" s="890"/>
      <c r="SSQ10" s="890"/>
      <c r="SSR10" s="890"/>
      <c r="SSS10" s="890"/>
      <c r="SST10" s="890"/>
      <c r="SSU10" s="890"/>
      <c r="SSV10" s="890"/>
      <c r="SSW10" s="890"/>
      <c r="SSX10" s="890"/>
      <c r="SSY10" s="890"/>
      <c r="SSZ10" s="890"/>
      <c r="STA10" s="890"/>
      <c r="STB10" s="890"/>
      <c r="STC10" s="890"/>
      <c r="STD10" s="890"/>
      <c r="STE10" s="890"/>
      <c r="STF10" s="890"/>
      <c r="STG10" s="890"/>
      <c r="STH10" s="890"/>
      <c r="STI10" s="890"/>
      <c r="STJ10" s="890"/>
      <c r="STK10" s="890"/>
      <c r="STL10" s="890"/>
      <c r="STM10" s="890"/>
      <c r="STN10" s="890"/>
      <c r="STO10" s="890"/>
      <c r="STP10" s="890"/>
      <c r="STQ10" s="890"/>
      <c r="STR10" s="890"/>
      <c r="STS10" s="890"/>
      <c r="STT10" s="890"/>
      <c r="STU10" s="890"/>
      <c r="STV10" s="890"/>
      <c r="STW10" s="890"/>
      <c r="STX10" s="890"/>
      <c r="STY10" s="890"/>
      <c r="STZ10" s="890"/>
      <c r="SUA10" s="890"/>
      <c r="SUB10" s="890"/>
      <c r="SUC10" s="890"/>
      <c r="SUD10" s="890"/>
      <c r="SUE10" s="890"/>
      <c r="SUF10" s="890"/>
      <c r="SUG10" s="890"/>
      <c r="SUH10" s="890"/>
      <c r="SUI10" s="890"/>
      <c r="SUJ10" s="890"/>
      <c r="SUK10" s="890"/>
      <c r="SUL10" s="890"/>
      <c r="SUM10" s="890"/>
      <c r="SUN10" s="890"/>
      <c r="SUO10" s="890"/>
      <c r="SUP10" s="890"/>
      <c r="SUQ10" s="890"/>
      <c r="SUR10" s="890"/>
      <c r="SUS10" s="890"/>
      <c r="SUT10" s="890"/>
      <c r="SUU10" s="890"/>
      <c r="SUV10" s="890"/>
      <c r="SUW10" s="890"/>
      <c r="SUX10" s="890"/>
      <c r="SUY10" s="890"/>
      <c r="SUZ10" s="890"/>
      <c r="SVA10" s="890"/>
      <c r="SVB10" s="890"/>
      <c r="SVC10" s="890"/>
      <c r="SVD10" s="890"/>
      <c r="SVE10" s="890"/>
      <c r="SVF10" s="890"/>
      <c r="SVG10" s="890"/>
      <c r="SVH10" s="890"/>
      <c r="SVI10" s="890"/>
      <c r="SVJ10" s="890"/>
      <c r="SVK10" s="890"/>
      <c r="SVL10" s="890"/>
      <c r="SVM10" s="890"/>
      <c r="SVN10" s="890"/>
      <c r="SVO10" s="890"/>
      <c r="SVP10" s="890"/>
      <c r="SVQ10" s="890"/>
      <c r="SVR10" s="890"/>
      <c r="SVS10" s="890"/>
      <c r="SVT10" s="890"/>
      <c r="SVU10" s="890"/>
      <c r="SVV10" s="890"/>
      <c r="SVW10" s="890"/>
      <c r="SVX10" s="890"/>
      <c r="SVY10" s="890"/>
      <c r="SVZ10" s="890"/>
      <c r="SWA10" s="890"/>
      <c r="SWB10" s="890"/>
      <c r="SWC10" s="890"/>
      <c r="SWD10" s="890"/>
      <c r="SWE10" s="890"/>
      <c r="SWF10" s="890"/>
      <c r="SWG10" s="890"/>
      <c r="SWH10" s="890"/>
      <c r="SWI10" s="890"/>
      <c r="SWJ10" s="890"/>
      <c r="SWK10" s="890"/>
      <c r="SWL10" s="890"/>
      <c r="SWM10" s="890"/>
      <c r="SWN10" s="890"/>
      <c r="SWO10" s="890"/>
      <c r="SWP10" s="890"/>
      <c r="SWQ10" s="890"/>
      <c r="SWR10" s="890"/>
      <c r="SWS10" s="890"/>
      <c r="SWT10" s="890"/>
      <c r="SWU10" s="890"/>
      <c r="SWV10" s="890"/>
      <c r="SWW10" s="890"/>
      <c r="SWX10" s="890"/>
      <c r="SWY10" s="890"/>
      <c r="SWZ10" s="890"/>
      <c r="SXA10" s="890"/>
      <c r="SXB10" s="890"/>
      <c r="SXC10" s="890"/>
      <c r="SXD10" s="890"/>
      <c r="SXE10" s="890"/>
      <c r="SXF10" s="890"/>
      <c r="SXG10" s="890"/>
      <c r="SXH10" s="890"/>
      <c r="SXI10" s="890"/>
      <c r="SXJ10" s="890"/>
      <c r="SXK10" s="890"/>
      <c r="SXL10" s="890"/>
      <c r="SXM10" s="890"/>
      <c r="SXN10" s="890"/>
      <c r="SXO10" s="890"/>
      <c r="SXP10" s="890"/>
      <c r="SXQ10" s="890"/>
      <c r="SXR10" s="890"/>
      <c r="SXS10" s="890"/>
      <c r="SXT10" s="890"/>
      <c r="SXU10" s="890"/>
      <c r="SXV10" s="890"/>
      <c r="SXW10" s="890"/>
      <c r="SXX10" s="890"/>
      <c r="SXY10" s="890"/>
      <c r="SXZ10" s="890"/>
      <c r="SYA10" s="890"/>
      <c r="SYB10" s="890"/>
      <c r="SYC10" s="890"/>
      <c r="SYD10" s="890"/>
      <c r="SYE10" s="890"/>
      <c r="SYF10" s="890"/>
      <c r="SYG10" s="890"/>
      <c r="SYH10" s="890"/>
      <c r="SYI10" s="890"/>
      <c r="SYJ10" s="890"/>
      <c r="SYK10" s="890"/>
      <c r="SYL10" s="890"/>
      <c r="SYM10" s="890"/>
      <c r="SYN10" s="890"/>
      <c r="SYO10" s="890"/>
      <c r="SYP10" s="890"/>
      <c r="SYQ10" s="890"/>
      <c r="SYR10" s="890"/>
      <c r="SYS10" s="890"/>
      <c r="SYT10" s="890"/>
      <c r="SYU10" s="890"/>
      <c r="SYV10" s="890"/>
      <c r="SYW10" s="890"/>
      <c r="SYX10" s="890"/>
      <c r="SYY10" s="890"/>
      <c r="SYZ10" s="890"/>
      <c r="SZA10" s="890"/>
      <c r="SZB10" s="890"/>
      <c r="SZC10" s="890"/>
      <c r="SZD10" s="890"/>
      <c r="SZE10" s="890"/>
      <c r="SZF10" s="890"/>
      <c r="SZG10" s="890"/>
      <c r="SZH10" s="890"/>
      <c r="SZI10" s="890"/>
      <c r="SZJ10" s="890"/>
      <c r="SZK10" s="890"/>
      <c r="SZL10" s="890"/>
      <c r="SZM10" s="890"/>
      <c r="SZN10" s="890"/>
      <c r="SZO10" s="890"/>
      <c r="SZP10" s="890"/>
      <c r="SZQ10" s="890"/>
      <c r="SZR10" s="890"/>
      <c r="SZS10" s="890"/>
      <c r="SZT10" s="890"/>
      <c r="SZU10" s="890"/>
      <c r="SZV10" s="890"/>
      <c r="SZW10" s="890"/>
      <c r="SZX10" s="890"/>
      <c r="SZY10" s="890"/>
      <c r="SZZ10" s="890"/>
      <c r="TAA10" s="890"/>
      <c r="TAB10" s="890"/>
      <c r="TAC10" s="890"/>
      <c r="TAD10" s="890"/>
      <c r="TAE10" s="890"/>
      <c r="TAF10" s="890"/>
      <c r="TAG10" s="890"/>
      <c r="TAH10" s="890"/>
      <c r="TAI10" s="890"/>
      <c r="TAJ10" s="890"/>
      <c r="TAK10" s="890"/>
      <c r="TAL10" s="890"/>
      <c r="TAM10" s="890"/>
      <c r="TAN10" s="890"/>
      <c r="TAO10" s="890"/>
      <c r="TAP10" s="890"/>
      <c r="TAQ10" s="890"/>
      <c r="TAR10" s="890"/>
      <c r="TAS10" s="890"/>
      <c r="TAT10" s="890"/>
      <c r="TAU10" s="890"/>
      <c r="TAV10" s="890"/>
      <c r="TAW10" s="890"/>
      <c r="TAX10" s="890"/>
      <c r="TAY10" s="890"/>
      <c r="TAZ10" s="890"/>
      <c r="TBA10" s="890"/>
      <c r="TBB10" s="890"/>
      <c r="TBC10" s="890"/>
      <c r="TBD10" s="890"/>
      <c r="TBE10" s="890"/>
      <c r="TBF10" s="890"/>
      <c r="TBG10" s="890"/>
      <c r="TBH10" s="890"/>
      <c r="TBI10" s="890"/>
      <c r="TBJ10" s="890"/>
      <c r="TBK10" s="890"/>
      <c r="TBL10" s="890"/>
      <c r="TBM10" s="890"/>
      <c r="TBN10" s="890"/>
      <c r="TBO10" s="890"/>
      <c r="TBP10" s="890"/>
      <c r="TBQ10" s="890"/>
      <c r="TBR10" s="890"/>
      <c r="TBS10" s="890"/>
      <c r="TBT10" s="890"/>
      <c r="TBU10" s="890"/>
      <c r="TBV10" s="890"/>
      <c r="TBW10" s="890"/>
      <c r="TBX10" s="890"/>
      <c r="TBY10" s="890"/>
      <c r="TBZ10" s="890"/>
      <c r="TCA10" s="890"/>
      <c r="TCB10" s="890"/>
      <c r="TCC10" s="890"/>
      <c r="TCD10" s="890"/>
      <c r="TCE10" s="890"/>
      <c r="TCF10" s="890"/>
      <c r="TCG10" s="890"/>
      <c r="TCH10" s="890"/>
      <c r="TCI10" s="890"/>
      <c r="TCJ10" s="890"/>
      <c r="TCK10" s="890"/>
      <c r="TCL10" s="890"/>
      <c r="TCM10" s="890"/>
      <c r="TCN10" s="890"/>
      <c r="TCO10" s="890"/>
      <c r="TCP10" s="890"/>
      <c r="TCQ10" s="890"/>
      <c r="TCR10" s="890"/>
      <c r="TCS10" s="890"/>
      <c r="TCT10" s="890"/>
      <c r="TCU10" s="890"/>
      <c r="TCV10" s="890"/>
      <c r="TCW10" s="890"/>
      <c r="TCX10" s="890"/>
      <c r="TCY10" s="890"/>
      <c r="TCZ10" s="890"/>
      <c r="TDA10" s="890"/>
      <c r="TDB10" s="890"/>
      <c r="TDC10" s="890"/>
      <c r="TDD10" s="890"/>
      <c r="TDE10" s="890"/>
      <c r="TDF10" s="890"/>
      <c r="TDG10" s="890"/>
      <c r="TDH10" s="890"/>
      <c r="TDI10" s="890"/>
      <c r="TDJ10" s="890"/>
      <c r="TDK10" s="890"/>
      <c r="TDL10" s="890"/>
      <c r="TDM10" s="890"/>
      <c r="TDN10" s="890"/>
      <c r="TDO10" s="890"/>
      <c r="TDP10" s="890"/>
      <c r="TDQ10" s="890"/>
      <c r="TDR10" s="890"/>
      <c r="TDS10" s="890"/>
      <c r="TDT10" s="890"/>
      <c r="TDU10" s="890"/>
      <c r="TDV10" s="890"/>
      <c r="TDW10" s="890"/>
      <c r="TDX10" s="890"/>
      <c r="TDY10" s="890"/>
      <c r="TDZ10" s="890"/>
      <c r="TEA10" s="890"/>
      <c r="TEB10" s="890"/>
      <c r="TEC10" s="890"/>
      <c r="TED10" s="890"/>
      <c r="TEE10" s="890"/>
      <c r="TEF10" s="890"/>
      <c r="TEG10" s="890"/>
      <c r="TEH10" s="890"/>
      <c r="TEI10" s="890"/>
      <c r="TEJ10" s="890"/>
      <c r="TEK10" s="890"/>
      <c r="TEL10" s="890"/>
      <c r="TEM10" s="890"/>
      <c r="TEN10" s="890"/>
      <c r="TEO10" s="890"/>
      <c r="TEP10" s="890"/>
      <c r="TEQ10" s="890"/>
      <c r="TER10" s="890"/>
      <c r="TES10" s="890"/>
      <c r="TET10" s="890"/>
      <c r="TEU10" s="890"/>
      <c r="TEV10" s="890"/>
      <c r="TEW10" s="890"/>
      <c r="TEX10" s="890"/>
      <c r="TEY10" s="890"/>
      <c r="TEZ10" s="890"/>
      <c r="TFA10" s="890"/>
      <c r="TFB10" s="890"/>
      <c r="TFC10" s="890"/>
      <c r="TFD10" s="890"/>
      <c r="TFE10" s="890"/>
      <c r="TFF10" s="890"/>
      <c r="TFG10" s="890"/>
      <c r="TFH10" s="890"/>
      <c r="TFI10" s="890"/>
      <c r="TFJ10" s="890"/>
      <c r="TFK10" s="890"/>
      <c r="TFL10" s="890"/>
      <c r="TFM10" s="890"/>
      <c r="TFN10" s="890"/>
      <c r="TFO10" s="890"/>
      <c r="TFP10" s="890"/>
      <c r="TFQ10" s="890"/>
      <c r="TFR10" s="890"/>
      <c r="TFS10" s="890"/>
      <c r="TFT10" s="890"/>
      <c r="TFU10" s="890"/>
      <c r="TFV10" s="890"/>
      <c r="TFW10" s="890"/>
      <c r="TFX10" s="890"/>
      <c r="TFY10" s="890"/>
      <c r="TFZ10" s="890"/>
      <c r="TGA10" s="890"/>
      <c r="TGB10" s="890"/>
      <c r="TGC10" s="890"/>
      <c r="TGD10" s="890"/>
      <c r="TGE10" s="890"/>
      <c r="TGF10" s="890"/>
      <c r="TGG10" s="890"/>
      <c r="TGH10" s="890"/>
      <c r="TGI10" s="890"/>
      <c r="TGJ10" s="890"/>
      <c r="TGK10" s="890"/>
      <c r="TGL10" s="890"/>
      <c r="TGM10" s="890"/>
      <c r="TGN10" s="890"/>
      <c r="TGO10" s="890"/>
      <c r="TGP10" s="890"/>
      <c r="TGQ10" s="890"/>
      <c r="TGR10" s="890"/>
      <c r="TGS10" s="890"/>
      <c r="TGT10" s="890"/>
      <c r="TGU10" s="890"/>
      <c r="TGV10" s="890"/>
      <c r="TGW10" s="890"/>
      <c r="TGX10" s="890"/>
      <c r="TGY10" s="890"/>
      <c r="TGZ10" s="890"/>
      <c r="THA10" s="890"/>
      <c r="THB10" s="890"/>
      <c r="THC10" s="890"/>
      <c r="THD10" s="890"/>
      <c r="THE10" s="890"/>
      <c r="THF10" s="890"/>
      <c r="THG10" s="890"/>
      <c r="THH10" s="890"/>
      <c r="THI10" s="890"/>
      <c r="THJ10" s="890"/>
      <c r="THK10" s="890"/>
      <c r="THL10" s="890"/>
      <c r="THM10" s="890"/>
      <c r="THN10" s="890"/>
      <c r="THO10" s="890"/>
      <c r="THP10" s="890"/>
      <c r="THQ10" s="890"/>
      <c r="THR10" s="890"/>
      <c r="THS10" s="890"/>
      <c r="THT10" s="890"/>
      <c r="THU10" s="890"/>
      <c r="THV10" s="890"/>
      <c r="THW10" s="890"/>
      <c r="THX10" s="890"/>
      <c r="THY10" s="890"/>
      <c r="THZ10" s="890"/>
      <c r="TIA10" s="890"/>
      <c r="TIB10" s="890"/>
      <c r="TIC10" s="890"/>
      <c r="TID10" s="890"/>
      <c r="TIE10" s="890"/>
      <c r="TIF10" s="890"/>
      <c r="TIG10" s="890"/>
      <c r="TIH10" s="890"/>
      <c r="TII10" s="890"/>
      <c r="TIJ10" s="890"/>
      <c r="TIK10" s="890"/>
      <c r="TIL10" s="890"/>
      <c r="TIM10" s="890"/>
      <c r="TIN10" s="890"/>
      <c r="TIO10" s="890"/>
      <c r="TIP10" s="890"/>
      <c r="TIQ10" s="890"/>
      <c r="TIR10" s="890"/>
      <c r="TIS10" s="890"/>
      <c r="TIT10" s="890"/>
      <c r="TIU10" s="890"/>
      <c r="TIV10" s="890"/>
      <c r="TIW10" s="890"/>
      <c r="TIX10" s="890"/>
      <c r="TIY10" s="890"/>
      <c r="TIZ10" s="890"/>
      <c r="TJA10" s="890"/>
      <c r="TJB10" s="890"/>
      <c r="TJC10" s="890"/>
      <c r="TJD10" s="890"/>
      <c r="TJE10" s="890"/>
      <c r="TJF10" s="890"/>
      <c r="TJG10" s="890"/>
      <c r="TJH10" s="890"/>
      <c r="TJI10" s="890"/>
      <c r="TJJ10" s="890"/>
      <c r="TJK10" s="890"/>
      <c r="TJL10" s="890"/>
      <c r="TJM10" s="890"/>
      <c r="TJN10" s="890"/>
      <c r="TJO10" s="890"/>
      <c r="TJP10" s="890"/>
      <c r="TJQ10" s="890"/>
      <c r="TJR10" s="890"/>
      <c r="TJS10" s="890"/>
      <c r="TJT10" s="890"/>
      <c r="TJU10" s="890"/>
      <c r="TJV10" s="890"/>
      <c r="TJW10" s="890"/>
      <c r="TJX10" s="890"/>
      <c r="TJY10" s="890"/>
      <c r="TJZ10" s="890"/>
      <c r="TKA10" s="890"/>
      <c r="TKB10" s="890"/>
      <c r="TKC10" s="890"/>
      <c r="TKD10" s="890"/>
      <c r="TKE10" s="890"/>
      <c r="TKF10" s="890"/>
      <c r="TKG10" s="890"/>
      <c r="TKH10" s="890"/>
      <c r="TKI10" s="890"/>
      <c r="TKJ10" s="890"/>
      <c r="TKK10" s="890"/>
      <c r="TKL10" s="890"/>
      <c r="TKM10" s="890"/>
      <c r="TKN10" s="890"/>
      <c r="TKO10" s="890"/>
      <c r="TKP10" s="890"/>
      <c r="TKQ10" s="890"/>
      <c r="TKR10" s="890"/>
      <c r="TKS10" s="890"/>
      <c r="TKT10" s="890"/>
      <c r="TKU10" s="890"/>
      <c r="TKV10" s="890"/>
      <c r="TKW10" s="890"/>
      <c r="TKX10" s="890"/>
      <c r="TKY10" s="890"/>
      <c r="TKZ10" s="890"/>
      <c r="TLA10" s="890"/>
      <c r="TLB10" s="890"/>
      <c r="TLC10" s="890"/>
      <c r="TLD10" s="890"/>
      <c r="TLE10" s="890"/>
      <c r="TLF10" s="890"/>
      <c r="TLG10" s="890"/>
      <c r="TLH10" s="890"/>
      <c r="TLI10" s="890"/>
      <c r="TLJ10" s="890"/>
      <c r="TLK10" s="890"/>
      <c r="TLL10" s="890"/>
      <c r="TLM10" s="890"/>
      <c r="TLN10" s="890"/>
      <c r="TLO10" s="890"/>
      <c r="TLP10" s="890"/>
      <c r="TLQ10" s="890"/>
      <c r="TLR10" s="890"/>
      <c r="TLS10" s="890"/>
      <c r="TLT10" s="890"/>
      <c r="TLU10" s="890"/>
      <c r="TLV10" s="890"/>
      <c r="TLW10" s="890"/>
      <c r="TLX10" s="890"/>
      <c r="TLY10" s="890"/>
      <c r="TLZ10" s="890"/>
      <c r="TMA10" s="890"/>
      <c r="TMB10" s="890"/>
      <c r="TMC10" s="890"/>
      <c r="TMD10" s="890"/>
      <c r="TME10" s="890"/>
      <c r="TMF10" s="890"/>
      <c r="TMG10" s="890"/>
      <c r="TMH10" s="890"/>
      <c r="TMI10" s="890"/>
      <c r="TMJ10" s="890"/>
      <c r="TMK10" s="890"/>
      <c r="TML10" s="890"/>
      <c r="TMM10" s="890"/>
      <c r="TMN10" s="890"/>
      <c r="TMO10" s="890"/>
      <c r="TMP10" s="890"/>
      <c r="TMQ10" s="890"/>
      <c r="TMR10" s="890"/>
      <c r="TMS10" s="890"/>
      <c r="TMT10" s="890"/>
      <c r="TMU10" s="890"/>
      <c r="TMV10" s="890"/>
      <c r="TMW10" s="890"/>
      <c r="TMX10" s="890"/>
      <c r="TMY10" s="890"/>
      <c r="TMZ10" s="890"/>
      <c r="TNA10" s="890"/>
      <c r="TNB10" s="890"/>
      <c r="TNC10" s="890"/>
      <c r="TND10" s="890"/>
      <c r="TNE10" s="890"/>
      <c r="TNF10" s="890"/>
      <c r="TNG10" s="890"/>
      <c r="TNH10" s="890"/>
      <c r="TNI10" s="890"/>
      <c r="TNJ10" s="890"/>
      <c r="TNK10" s="890"/>
      <c r="TNL10" s="890"/>
      <c r="TNM10" s="890"/>
      <c r="TNN10" s="890"/>
      <c r="TNO10" s="890"/>
      <c r="TNP10" s="890"/>
      <c r="TNQ10" s="890"/>
      <c r="TNR10" s="890"/>
      <c r="TNS10" s="890"/>
      <c r="TNT10" s="890"/>
      <c r="TNU10" s="890"/>
      <c r="TNV10" s="890"/>
      <c r="TNW10" s="890"/>
      <c r="TNX10" s="890"/>
      <c r="TNY10" s="890"/>
      <c r="TNZ10" s="890"/>
      <c r="TOA10" s="890"/>
      <c r="TOB10" s="890"/>
      <c r="TOC10" s="890"/>
      <c r="TOD10" s="890"/>
      <c r="TOE10" s="890"/>
      <c r="TOF10" s="890"/>
      <c r="TOG10" s="890"/>
      <c r="TOH10" s="890"/>
      <c r="TOI10" s="890"/>
      <c r="TOJ10" s="890"/>
      <c r="TOK10" s="890"/>
      <c r="TOL10" s="890"/>
      <c r="TOM10" s="890"/>
      <c r="TON10" s="890"/>
      <c r="TOO10" s="890"/>
      <c r="TOP10" s="890"/>
      <c r="TOQ10" s="890"/>
      <c r="TOR10" s="890"/>
      <c r="TOS10" s="890"/>
      <c r="TOT10" s="890"/>
      <c r="TOU10" s="890"/>
      <c r="TOV10" s="890"/>
      <c r="TOW10" s="890"/>
      <c r="TOX10" s="890"/>
      <c r="TOY10" s="890"/>
      <c r="TOZ10" s="890"/>
      <c r="TPA10" s="890"/>
      <c r="TPB10" s="890"/>
      <c r="TPC10" s="890"/>
      <c r="TPD10" s="890"/>
      <c r="TPE10" s="890"/>
      <c r="TPF10" s="890"/>
      <c r="TPG10" s="890"/>
      <c r="TPH10" s="890"/>
      <c r="TPI10" s="890"/>
      <c r="TPJ10" s="890"/>
      <c r="TPK10" s="890"/>
      <c r="TPL10" s="890"/>
      <c r="TPM10" s="890"/>
      <c r="TPN10" s="890"/>
      <c r="TPO10" s="890"/>
      <c r="TPP10" s="890"/>
      <c r="TPQ10" s="890"/>
      <c r="TPR10" s="890"/>
      <c r="TPS10" s="890"/>
      <c r="TPT10" s="890"/>
      <c r="TPU10" s="890"/>
      <c r="TPV10" s="890"/>
      <c r="TPW10" s="890"/>
      <c r="TPX10" s="890"/>
      <c r="TPY10" s="890"/>
      <c r="TPZ10" s="890"/>
      <c r="TQA10" s="890"/>
      <c r="TQB10" s="890"/>
      <c r="TQC10" s="890"/>
      <c r="TQD10" s="890"/>
      <c r="TQE10" s="890"/>
      <c r="TQF10" s="890"/>
      <c r="TQG10" s="890"/>
      <c r="TQH10" s="890"/>
      <c r="TQI10" s="890"/>
      <c r="TQJ10" s="890"/>
      <c r="TQK10" s="890"/>
      <c r="TQL10" s="890"/>
      <c r="TQM10" s="890"/>
      <c r="TQN10" s="890"/>
      <c r="TQO10" s="890"/>
      <c r="TQP10" s="890"/>
      <c r="TQQ10" s="890"/>
      <c r="TQR10" s="890"/>
      <c r="TQS10" s="890"/>
      <c r="TQT10" s="890"/>
      <c r="TQU10" s="890"/>
      <c r="TQV10" s="890"/>
      <c r="TQW10" s="890"/>
      <c r="TQX10" s="890"/>
      <c r="TQY10" s="890"/>
      <c r="TQZ10" s="890"/>
      <c r="TRA10" s="890"/>
      <c r="TRB10" s="890"/>
      <c r="TRC10" s="890"/>
      <c r="TRD10" s="890"/>
      <c r="TRE10" s="890"/>
      <c r="TRF10" s="890"/>
      <c r="TRG10" s="890"/>
      <c r="TRH10" s="890"/>
      <c r="TRI10" s="890"/>
      <c r="TRJ10" s="890"/>
      <c r="TRK10" s="890"/>
      <c r="TRL10" s="890"/>
      <c r="TRM10" s="890"/>
      <c r="TRN10" s="890"/>
      <c r="TRO10" s="890"/>
      <c r="TRP10" s="890"/>
      <c r="TRQ10" s="890"/>
      <c r="TRR10" s="890"/>
      <c r="TRS10" s="890"/>
      <c r="TRT10" s="890"/>
      <c r="TRU10" s="890"/>
      <c r="TRV10" s="890"/>
      <c r="TRW10" s="890"/>
      <c r="TRX10" s="890"/>
      <c r="TRY10" s="890"/>
      <c r="TRZ10" s="890"/>
      <c r="TSA10" s="890"/>
      <c r="TSB10" s="890"/>
      <c r="TSC10" s="890"/>
      <c r="TSD10" s="890"/>
      <c r="TSE10" s="890"/>
      <c r="TSF10" s="890"/>
      <c r="TSG10" s="890"/>
      <c r="TSH10" s="890"/>
      <c r="TSI10" s="890"/>
      <c r="TSJ10" s="890"/>
      <c r="TSK10" s="890"/>
      <c r="TSL10" s="890"/>
      <c r="TSM10" s="890"/>
      <c r="TSN10" s="890"/>
      <c r="TSO10" s="890"/>
      <c r="TSP10" s="890"/>
      <c r="TSQ10" s="890"/>
      <c r="TSR10" s="890"/>
      <c r="TSS10" s="890"/>
      <c r="TST10" s="890"/>
      <c r="TSU10" s="890"/>
      <c r="TSV10" s="890"/>
      <c r="TSW10" s="890"/>
      <c r="TSX10" s="890"/>
      <c r="TSY10" s="890"/>
      <c r="TSZ10" s="890"/>
      <c r="TTA10" s="890"/>
      <c r="TTB10" s="890"/>
      <c r="TTC10" s="890"/>
      <c r="TTD10" s="890"/>
      <c r="TTE10" s="890"/>
      <c r="TTF10" s="890"/>
      <c r="TTG10" s="890"/>
      <c r="TTH10" s="890"/>
      <c r="TTI10" s="890"/>
      <c r="TTJ10" s="890"/>
      <c r="TTK10" s="890"/>
      <c r="TTL10" s="890"/>
      <c r="TTM10" s="890"/>
      <c r="TTN10" s="890"/>
      <c r="TTO10" s="890"/>
      <c r="TTP10" s="890"/>
      <c r="TTQ10" s="890"/>
      <c r="TTR10" s="890"/>
      <c r="TTS10" s="890"/>
      <c r="TTT10" s="890"/>
      <c r="TTU10" s="890"/>
      <c r="TTV10" s="890"/>
      <c r="TTW10" s="890"/>
      <c r="TTX10" s="890"/>
      <c r="TTY10" s="890"/>
      <c r="TTZ10" s="890"/>
      <c r="TUA10" s="890"/>
      <c r="TUB10" s="890"/>
      <c r="TUC10" s="890"/>
      <c r="TUD10" s="890"/>
      <c r="TUE10" s="890"/>
      <c r="TUF10" s="890"/>
      <c r="TUG10" s="890"/>
      <c r="TUH10" s="890"/>
      <c r="TUI10" s="890"/>
      <c r="TUJ10" s="890"/>
      <c r="TUK10" s="890"/>
      <c r="TUL10" s="890"/>
      <c r="TUM10" s="890"/>
      <c r="TUN10" s="890"/>
      <c r="TUO10" s="890"/>
      <c r="TUP10" s="890"/>
      <c r="TUQ10" s="890"/>
      <c r="TUR10" s="890"/>
      <c r="TUS10" s="890"/>
      <c r="TUT10" s="890"/>
      <c r="TUU10" s="890"/>
      <c r="TUV10" s="890"/>
      <c r="TUW10" s="890"/>
      <c r="TUX10" s="890"/>
      <c r="TUY10" s="890"/>
      <c r="TUZ10" s="890"/>
      <c r="TVA10" s="890"/>
      <c r="TVB10" s="890"/>
      <c r="TVC10" s="890"/>
      <c r="TVD10" s="890"/>
      <c r="TVE10" s="890"/>
      <c r="TVF10" s="890"/>
      <c r="TVG10" s="890"/>
      <c r="TVH10" s="890"/>
      <c r="TVI10" s="890"/>
      <c r="TVJ10" s="890"/>
      <c r="TVK10" s="890"/>
      <c r="TVL10" s="890"/>
      <c r="TVM10" s="890"/>
      <c r="TVN10" s="890"/>
      <c r="TVO10" s="890"/>
      <c r="TVP10" s="890"/>
      <c r="TVQ10" s="890"/>
      <c r="TVR10" s="890"/>
      <c r="TVS10" s="890"/>
      <c r="TVT10" s="890"/>
      <c r="TVU10" s="890"/>
      <c r="TVV10" s="890"/>
      <c r="TVW10" s="890"/>
      <c r="TVX10" s="890"/>
      <c r="TVY10" s="890"/>
      <c r="TVZ10" s="890"/>
      <c r="TWA10" s="890"/>
      <c r="TWB10" s="890"/>
      <c r="TWC10" s="890"/>
      <c r="TWD10" s="890"/>
      <c r="TWE10" s="890"/>
      <c r="TWF10" s="890"/>
      <c r="TWG10" s="890"/>
      <c r="TWH10" s="890"/>
      <c r="TWI10" s="890"/>
      <c r="TWJ10" s="890"/>
      <c r="TWK10" s="890"/>
      <c r="TWL10" s="890"/>
      <c r="TWM10" s="890"/>
      <c r="TWN10" s="890"/>
      <c r="TWO10" s="890"/>
      <c r="TWP10" s="890"/>
      <c r="TWQ10" s="890"/>
      <c r="TWR10" s="890"/>
      <c r="TWS10" s="890"/>
      <c r="TWT10" s="890"/>
      <c r="TWU10" s="890"/>
      <c r="TWV10" s="890"/>
      <c r="TWW10" s="890"/>
      <c r="TWX10" s="890"/>
      <c r="TWY10" s="890"/>
      <c r="TWZ10" s="890"/>
      <c r="TXA10" s="890"/>
      <c r="TXB10" s="890"/>
      <c r="TXC10" s="890"/>
      <c r="TXD10" s="890"/>
      <c r="TXE10" s="890"/>
      <c r="TXF10" s="890"/>
      <c r="TXG10" s="890"/>
      <c r="TXH10" s="890"/>
      <c r="TXI10" s="890"/>
      <c r="TXJ10" s="890"/>
      <c r="TXK10" s="890"/>
      <c r="TXL10" s="890"/>
      <c r="TXM10" s="890"/>
      <c r="TXN10" s="890"/>
      <c r="TXO10" s="890"/>
      <c r="TXP10" s="890"/>
      <c r="TXQ10" s="890"/>
      <c r="TXR10" s="890"/>
      <c r="TXS10" s="890"/>
      <c r="TXT10" s="890"/>
      <c r="TXU10" s="890"/>
      <c r="TXV10" s="890"/>
      <c r="TXW10" s="890"/>
      <c r="TXX10" s="890"/>
      <c r="TXY10" s="890"/>
      <c r="TXZ10" s="890"/>
      <c r="TYA10" s="890"/>
      <c r="TYB10" s="890"/>
      <c r="TYC10" s="890"/>
      <c r="TYD10" s="890"/>
      <c r="TYE10" s="890"/>
      <c r="TYF10" s="890"/>
      <c r="TYG10" s="890"/>
      <c r="TYH10" s="890"/>
      <c r="TYI10" s="890"/>
      <c r="TYJ10" s="890"/>
      <c r="TYK10" s="890"/>
      <c r="TYL10" s="890"/>
      <c r="TYM10" s="890"/>
      <c r="TYN10" s="890"/>
      <c r="TYO10" s="890"/>
      <c r="TYP10" s="890"/>
      <c r="TYQ10" s="890"/>
      <c r="TYR10" s="890"/>
      <c r="TYS10" s="890"/>
      <c r="TYT10" s="890"/>
      <c r="TYU10" s="890"/>
      <c r="TYV10" s="890"/>
      <c r="TYW10" s="890"/>
      <c r="TYX10" s="890"/>
      <c r="TYY10" s="890"/>
      <c r="TYZ10" s="890"/>
      <c r="TZA10" s="890"/>
      <c r="TZB10" s="890"/>
      <c r="TZC10" s="890"/>
      <c r="TZD10" s="890"/>
      <c r="TZE10" s="890"/>
      <c r="TZF10" s="890"/>
      <c r="TZG10" s="890"/>
      <c r="TZH10" s="890"/>
      <c r="TZI10" s="890"/>
      <c r="TZJ10" s="890"/>
      <c r="TZK10" s="890"/>
      <c r="TZL10" s="890"/>
      <c r="TZM10" s="890"/>
      <c r="TZN10" s="890"/>
      <c r="TZO10" s="890"/>
      <c r="TZP10" s="890"/>
      <c r="TZQ10" s="890"/>
      <c r="TZR10" s="890"/>
      <c r="TZS10" s="890"/>
      <c r="TZT10" s="890"/>
      <c r="TZU10" s="890"/>
      <c r="TZV10" s="890"/>
      <c r="TZW10" s="890"/>
      <c r="TZX10" s="890"/>
      <c r="TZY10" s="890"/>
      <c r="TZZ10" s="890"/>
      <c r="UAA10" s="890"/>
      <c r="UAB10" s="890"/>
      <c r="UAC10" s="890"/>
      <c r="UAD10" s="890"/>
      <c r="UAE10" s="890"/>
      <c r="UAF10" s="890"/>
      <c r="UAG10" s="890"/>
      <c r="UAH10" s="890"/>
      <c r="UAI10" s="890"/>
      <c r="UAJ10" s="890"/>
      <c r="UAK10" s="890"/>
      <c r="UAL10" s="890"/>
      <c r="UAM10" s="890"/>
      <c r="UAN10" s="890"/>
      <c r="UAO10" s="890"/>
      <c r="UAP10" s="890"/>
      <c r="UAQ10" s="890"/>
      <c r="UAR10" s="890"/>
      <c r="UAS10" s="890"/>
      <c r="UAT10" s="890"/>
      <c r="UAU10" s="890"/>
      <c r="UAV10" s="890"/>
      <c r="UAW10" s="890"/>
      <c r="UAX10" s="890"/>
      <c r="UAY10" s="890"/>
      <c r="UAZ10" s="890"/>
      <c r="UBA10" s="890"/>
      <c r="UBB10" s="890"/>
      <c r="UBC10" s="890"/>
      <c r="UBD10" s="890"/>
      <c r="UBE10" s="890"/>
      <c r="UBF10" s="890"/>
      <c r="UBG10" s="890"/>
      <c r="UBH10" s="890"/>
      <c r="UBI10" s="890"/>
      <c r="UBJ10" s="890"/>
      <c r="UBK10" s="890"/>
      <c r="UBL10" s="890"/>
      <c r="UBM10" s="890"/>
      <c r="UBN10" s="890"/>
      <c r="UBO10" s="890"/>
      <c r="UBP10" s="890"/>
      <c r="UBQ10" s="890"/>
      <c r="UBR10" s="890"/>
      <c r="UBS10" s="890"/>
      <c r="UBT10" s="890"/>
      <c r="UBU10" s="890"/>
      <c r="UBV10" s="890"/>
      <c r="UBW10" s="890"/>
      <c r="UBX10" s="890"/>
      <c r="UBY10" s="890"/>
      <c r="UBZ10" s="890"/>
      <c r="UCA10" s="890"/>
      <c r="UCB10" s="890"/>
      <c r="UCC10" s="890"/>
      <c r="UCD10" s="890"/>
      <c r="UCE10" s="890"/>
      <c r="UCF10" s="890"/>
      <c r="UCG10" s="890"/>
      <c r="UCH10" s="890"/>
      <c r="UCI10" s="890"/>
      <c r="UCJ10" s="890"/>
      <c r="UCK10" s="890"/>
      <c r="UCL10" s="890"/>
      <c r="UCM10" s="890"/>
      <c r="UCN10" s="890"/>
      <c r="UCO10" s="890"/>
      <c r="UCP10" s="890"/>
      <c r="UCQ10" s="890"/>
      <c r="UCR10" s="890"/>
      <c r="UCS10" s="890"/>
      <c r="UCT10" s="890"/>
      <c r="UCU10" s="890"/>
      <c r="UCV10" s="890"/>
      <c r="UCW10" s="890"/>
      <c r="UCX10" s="890"/>
      <c r="UCY10" s="890"/>
      <c r="UCZ10" s="890"/>
      <c r="UDA10" s="890"/>
      <c r="UDB10" s="890"/>
      <c r="UDC10" s="890"/>
      <c r="UDD10" s="890"/>
      <c r="UDE10" s="890"/>
      <c r="UDF10" s="890"/>
      <c r="UDG10" s="890"/>
      <c r="UDH10" s="890"/>
      <c r="UDI10" s="890"/>
      <c r="UDJ10" s="890"/>
      <c r="UDK10" s="890"/>
      <c r="UDL10" s="890"/>
      <c r="UDM10" s="890"/>
      <c r="UDN10" s="890"/>
      <c r="UDO10" s="890"/>
      <c r="UDP10" s="890"/>
      <c r="UDQ10" s="890"/>
      <c r="UDR10" s="890"/>
      <c r="UDS10" s="890"/>
      <c r="UDT10" s="890"/>
      <c r="UDU10" s="890"/>
      <c r="UDV10" s="890"/>
      <c r="UDW10" s="890"/>
      <c r="UDX10" s="890"/>
      <c r="UDY10" s="890"/>
      <c r="UDZ10" s="890"/>
      <c r="UEA10" s="890"/>
      <c r="UEB10" s="890"/>
      <c r="UEC10" s="890"/>
      <c r="UED10" s="890"/>
      <c r="UEE10" s="890"/>
      <c r="UEF10" s="890"/>
      <c r="UEG10" s="890"/>
      <c r="UEH10" s="890"/>
      <c r="UEI10" s="890"/>
      <c r="UEJ10" s="890"/>
      <c r="UEK10" s="890"/>
      <c r="UEL10" s="890"/>
      <c r="UEM10" s="890"/>
      <c r="UEN10" s="890"/>
      <c r="UEO10" s="890"/>
      <c r="UEP10" s="890"/>
      <c r="UEQ10" s="890"/>
      <c r="UER10" s="890"/>
      <c r="UES10" s="890"/>
      <c r="UET10" s="890"/>
      <c r="UEU10" s="890"/>
      <c r="UEV10" s="890"/>
      <c r="UEW10" s="890"/>
      <c r="UEX10" s="890"/>
      <c r="UEY10" s="890"/>
      <c r="UEZ10" s="890"/>
      <c r="UFA10" s="890"/>
      <c r="UFB10" s="890"/>
      <c r="UFC10" s="890"/>
      <c r="UFD10" s="890"/>
      <c r="UFE10" s="890"/>
      <c r="UFF10" s="890"/>
      <c r="UFG10" s="890"/>
      <c r="UFH10" s="890"/>
      <c r="UFI10" s="890"/>
      <c r="UFJ10" s="890"/>
      <c r="UFK10" s="890"/>
      <c r="UFL10" s="890"/>
      <c r="UFM10" s="890"/>
      <c r="UFN10" s="890"/>
      <c r="UFO10" s="890"/>
      <c r="UFP10" s="890"/>
      <c r="UFQ10" s="890"/>
      <c r="UFR10" s="890"/>
      <c r="UFS10" s="890"/>
      <c r="UFT10" s="890"/>
      <c r="UFU10" s="890"/>
      <c r="UFV10" s="890"/>
      <c r="UFW10" s="890"/>
      <c r="UFX10" s="890"/>
      <c r="UFY10" s="890"/>
      <c r="UFZ10" s="890"/>
      <c r="UGA10" s="890"/>
      <c r="UGB10" s="890"/>
      <c r="UGC10" s="890"/>
      <c r="UGD10" s="890"/>
      <c r="UGE10" s="890"/>
      <c r="UGF10" s="890"/>
      <c r="UGG10" s="890"/>
      <c r="UGH10" s="890"/>
      <c r="UGI10" s="890"/>
      <c r="UGJ10" s="890"/>
      <c r="UGK10" s="890"/>
      <c r="UGL10" s="890"/>
      <c r="UGM10" s="890"/>
      <c r="UGN10" s="890"/>
      <c r="UGO10" s="890"/>
      <c r="UGP10" s="890"/>
      <c r="UGQ10" s="890"/>
      <c r="UGR10" s="890"/>
      <c r="UGS10" s="890"/>
      <c r="UGT10" s="890"/>
      <c r="UGU10" s="890"/>
      <c r="UGV10" s="890"/>
      <c r="UGW10" s="890"/>
      <c r="UGX10" s="890"/>
      <c r="UGY10" s="890"/>
      <c r="UGZ10" s="890"/>
      <c r="UHA10" s="890"/>
      <c r="UHB10" s="890"/>
      <c r="UHC10" s="890"/>
      <c r="UHD10" s="890"/>
      <c r="UHE10" s="890"/>
      <c r="UHF10" s="890"/>
      <c r="UHG10" s="890"/>
      <c r="UHH10" s="890"/>
      <c r="UHI10" s="890"/>
      <c r="UHJ10" s="890"/>
      <c r="UHK10" s="890"/>
      <c r="UHL10" s="890"/>
      <c r="UHM10" s="890"/>
      <c r="UHN10" s="890"/>
      <c r="UHO10" s="890"/>
      <c r="UHP10" s="890"/>
      <c r="UHQ10" s="890"/>
      <c r="UHR10" s="890"/>
      <c r="UHS10" s="890"/>
      <c r="UHT10" s="890"/>
      <c r="UHU10" s="890"/>
      <c r="UHV10" s="890"/>
      <c r="UHW10" s="890"/>
      <c r="UHX10" s="890"/>
      <c r="UHY10" s="890"/>
      <c r="UHZ10" s="890"/>
      <c r="UIA10" s="890"/>
      <c r="UIB10" s="890"/>
      <c r="UIC10" s="890"/>
      <c r="UID10" s="890"/>
      <c r="UIE10" s="890"/>
      <c r="UIF10" s="890"/>
      <c r="UIG10" s="890"/>
      <c r="UIH10" s="890"/>
      <c r="UII10" s="890"/>
      <c r="UIJ10" s="890"/>
      <c r="UIK10" s="890"/>
      <c r="UIL10" s="890"/>
      <c r="UIM10" s="890"/>
      <c r="UIN10" s="890"/>
      <c r="UIO10" s="890"/>
      <c r="UIP10" s="890"/>
      <c r="UIQ10" s="890"/>
      <c r="UIR10" s="890"/>
      <c r="UIS10" s="890"/>
      <c r="UIT10" s="890"/>
      <c r="UIU10" s="890"/>
      <c r="UIV10" s="890"/>
      <c r="UIW10" s="890"/>
      <c r="UIX10" s="890"/>
      <c r="UIY10" s="890"/>
      <c r="UIZ10" s="890"/>
      <c r="UJA10" s="890"/>
      <c r="UJB10" s="890"/>
      <c r="UJC10" s="890"/>
      <c r="UJD10" s="890"/>
      <c r="UJE10" s="890"/>
      <c r="UJF10" s="890"/>
      <c r="UJG10" s="890"/>
      <c r="UJH10" s="890"/>
      <c r="UJI10" s="890"/>
      <c r="UJJ10" s="890"/>
      <c r="UJK10" s="890"/>
      <c r="UJL10" s="890"/>
      <c r="UJM10" s="890"/>
      <c r="UJN10" s="890"/>
      <c r="UJO10" s="890"/>
      <c r="UJP10" s="890"/>
      <c r="UJQ10" s="890"/>
      <c r="UJR10" s="890"/>
      <c r="UJS10" s="890"/>
      <c r="UJT10" s="890"/>
      <c r="UJU10" s="890"/>
      <c r="UJV10" s="890"/>
      <c r="UJW10" s="890"/>
      <c r="UJX10" s="890"/>
      <c r="UJY10" s="890"/>
      <c r="UJZ10" s="890"/>
      <c r="UKA10" s="890"/>
      <c r="UKB10" s="890"/>
      <c r="UKC10" s="890"/>
      <c r="UKD10" s="890"/>
      <c r="UKE10" s="890"/>
      <c r="UKF10" s="890"/>
      <c r="UKG10" s="890"/>
      <c r="UKH10" s="890"/>
      <c r="UKI10" s="890"/>
      <c r="UKJ10" s="890"/>
      <c r="UKK10" s="890"/>
      <c r="UKL10" s="890"/>
      <c r="UKM10" s="890"/>
      <c r="UKN10" s="890"/>
      <c r="UKO10" s="890"/>
      <c r="UKP10" s="890"/>
      <c r="UKQ10" s="890"/>
      <c r="UKR10" s="890"/>
      <c r="UKS10" s="890"/>
      <c r="UKT10" s="890"/>
      <c r="UKU10" s="890"/>
      <c r="UKV10" s="890"/>
      <c r="UKW10" s="890"/>
      <c r="UKX10" s="890"/>
      <c r="UKY10" s="890"/>
      <c r="UKZ10" s="890"/>
      <c r="ULA10" s="890"/>
      <c r="ULB10" s="890"/>
      <c r="ULC10" s="890"/>
      <c r="ULD10" s="890"/>
      <c r="ULE10" s="890"/>
      <c r="ULF10" s="890"/>
      <c r="ULG10" s="890"/>
      <c r="ULH10" s="890"/>
      <c r="ULI10" s="890"/>
      <c r="ULJ10" s="890"/>
      <c r="ULK10" s="890"/>
      <c r="ULL10" s="890"/>
      <c r="ULM10" s="890"/>
      <c r="ULN10" s="890"/>
      <c r="ULO10" s="890"/>
      <c r="ULP10" s="890"/>
      <c r="ULQ10" s="890"/>
      <c r="ULR10" s="890"/>
      <c r="ULS10" s="890"/>
      <c r="ULT10" s="890"/>
      <c r="ULU10" s="890"/>
      <c r="ULV10" s="890"/>
      <c r="ULW10" s="890"/>
      <c r="ULX10" s="890"/>
      <c r="ULY10" s="890"/>
      <c r="ULZ10" s="890"/>
      <c r="UMA10" s="890"/>
      <c r="UMB10" s="890"/>
      <c r="UMC10" s="890"/>
      <c r="UMD10" s="890"/>
      <c r="UME10" s="890"/>
      <c r="UMF10" s="890"/>
      <c r="UMG10" s="890"/>
      <c r="UMH10" s="890"/>
      <c r="UMI10" s="890"/>
      <c r="UMJ10" s="890"/>
      <c r="UMK10" s="890"/>
      <c r="UML10" s="890"/>
      <c r="UMM10" s="890"/>
      <c r="UMN10" s="890"/>
      <c r="UMO10" s="890"/>
      <c r="UMP10" s="890"/>
      <c r="UMQ10" s="890"/>
      <c r="UMR10" s="890"/>
      <c r="UMS10" s="890"/>
      <c r="UMT10" s="890"/>
      <c r="UMU10" s="890"/>
      <c r="UMV10" s="890"/>
      <c r="UMW10" s="890"/>
      <c r="UMX10" s="890"/>
      <c r="UMY10" s="890"/>
      <c r="UMZ10" s="890"/>
      <c r="UNA10" s="890"/>
      <c r="UNB10" s="890"/>
      <c r="UNC10" s="890"/>
      <c r="UND10" s="890"/>
      <c r="UNE10" s="890"/>
      <c r="UNF10" s="890"/>
      <c r="UNG10" s="890"/>
      <c r="UNH10" s="890"/>
      <c r="UNI10" s="890"/>
      <c r="UNJ10" s="890"/>
      <c r="UNK10" s="890"/>
      <c r="UNL10" s="890"/>
      <c r="UNM10" s="890"/>
      <c r="UNN10" s="890"/>
      <c r="UNO10" s="890"/>
      <c r="UNP10" s="890"/>
      <c r="UNQ10" s="890"/>
      <c r="UNR10" s="890"/>
      <c r="UNS10" s="890"/>
      <c r="UNT10" s="890"/>
      <c r="UNU10" s="890"/>
      <c r="UNV10" s="890"/>
      <c r="UNW10" s="890"/>
      <c r="UNX10" s="890"/>
      <c r="UNY10" s="890"/>
      <c r="UNZ10" s="890"/>
      <c r="UOA10" s="890"/>
      <c r="UOB10" s="890"/>
      <c r="UOC10" s="890"/>
      <c r="UOD10" s="890"/>
      <c r="UOE10" s="890"/>
      <c r="UOF10" s="890"/>
      <c r="UOG10" s="890"/>
      <c r="UOH10" s="890"/>
      <c r="UOI10" s="890"/>
      <c r="UOJ10" s="890"/>
      <c r="UOK10" s="890"/>
      <c r="UOL10" s="890"/>
      <c r="UOM10" s="890"/>
      <c r="UON10" s="890"/>
      <c r="UOO10" s="890"/>
      <c r="UOP10" s="890"/>
      <c r="UOQ10" s="890"/>
      <c r="UOR10" s="890"/>
      <c r="UOS10" s="890"/>
      <c r="UOT10" s="890"/>
      <c r="UOU10" s="890"/>
      <c r="UOV10" s="890"/>
      <c r="UOW10" s="890"/>
      <c r="UOX10" s="890"/>
      <c r="UOY10" s="890"/>
      <c r="UOZ10" s="890"/>
      <c r="UPA10" s="890"/>
      <c r="UPB10" s="890"/>
      <c r="UPC10" s="890"/>
      <c r="UPD10" s="890"/>
      <c r="UPE10" s="890"/>
      <c r="UPF10" s="890"/>
      <c r="UPG10" s="890"/>
      <c r="UPH10" s="890"/>
      <c r="UPI10" s="890"/>
      <c r="UPJ10" s="890"/>
      <c r="UPK10" s="890"/>
      <c r="UPL10" s="890"/>
      <c r="UPM10" s="890"/>
      <c r="UPN10" s="890"/>
      <c r="UPO10" s="890"/>
      <c r="UPP10" s="890"/>
      <c r="UPQ10" s="890"/>
      <c r="UPR10" s="890"/>
      <c r="UPS10" s="890"/>
      <c r="UPT10" s="890"/>
      <c r="UPU10" s="890"/>
      <c r="UPV10" s="890"/>
      <c r="UPW10" s="890"/>
      <c r="UPX10" s="890"/>
      <c r="UPY10" s="890"/>
      <c r="UPZ10" s="890"/>
      <c r="UQA10" s="890"/>
      <c r="UQB10" s="890"/>
      <c r="UQC10" s="890"/>
      <c r="UQD10" s="890"/>
      <c r="UQE10" s="890"/>
      <c r="UQF10" s="890"/>
      <c r="UQG10" s="890"/>
      <c r="UQH10" s="890"/>
      <c r="UQI10" s="890"/>
      <c r="UQJ10" s="890"/>
      <c r="UQK10" s="890"/>
      <c r="UQL10" s="890"/>
      <c r="UQM10" s="890"/>
      <c r="UQN10" s="890"/>
      <c r="UQO10" s="890"/>
      <c r="UQP10" s="890"/>
      <c r="UQQ10" s="890"/>
      <c r="UQR10" s="890"/>
      <c r="UQS10" s="890"/>
      <c r="UQT10" s="890"/>
      <c r="UQU10" s="890"/>
      <c r="UQV10" s="890"/>
      <c r="UQW10" s="890"/>
      <c r="UQX10" s="890"/>
      <c r="UQY10" s="890"/>
      <c r="UQZ10" s="890"/>
      <c r="URA10" s="890"/>
      <c r="URB10" s="890"/>
      <c r="URC10" s="890"/>
      <c r="URD10" s="890"/>
      <c r="URE10" s="890"/>
      <c r="URF10" s="890"/>
      <c r="URG10" s="890"/>
      <c r="URH10" s="890"/>
      <c r="URI10" s="890"/>
      <c r="URJ10" s="890"/>
      <c r="URK10" s="890"/>
      <c r="URL10" s="890"/>
      <c r="URM10" s="890"/>
      <c r="URN10" s="890"/>
      <c r="URO10" s="890"/>
      <c r="URP10" s="890"/>
      <c r="URQ10" s="890"/>
      <c r="URR10" s="890"/>
      <c r="URS10" s="890"/>
      <c r="URT10" s="890"/>
      <c r="URU10" s="890"/>
      <c r="URV10" s="890"/>
      <c r="URW10" s="890"/>
      <c r="URX10" s="890"/>
      <c r="URY10" s="890"/>
      <c r="URZ10" s="890"/>
      <c r="USA10" s="890"/>
      <c r="USB10" s="890"/>
      <c r="USC10" s="890"/>
      <c r="USD10" s="890"/>
      <c r="USE10" s="890"/>
      <c r="USF10" s="890"/>
      <c r="USG10" s="890"/>
      <c r="USH10" s="890"/>
      <c r="USI10" s="890"/>
      <c r="USJ10" s="890"/>
      <c r="USK10" s="890"/>
      <c r="USL10" s="890"/>
      <c r="USM10" s="890"/>
      <c r="USN10" s="890"/>
      <c r="USO10" s="890"/>
      <c r="USP10" s="890"/>
      <c r="USQ10" s="890"/>
      <c r="USR10" s="890"/>
      <c r="USS10" s="890"/>
      <c r="UST10" s="890"/>
      <c r="USU10" s="890"/>
      <c r="USV10" s="890"/>
      <c r="USW10" s="890"/>
      <c r="USX10" s="890"/>
      <c r="USY10" s="890"/>
      <c r="USZ10" s="890"/>
      <c r="UTA10" s="890"/>
      <c r="UTB10" s="890"/>
      <c r="UTC10" s="890"/>
      <c r="UTD10" s="890"/>
      <c r="UTE10" s="890"/>
      <c r="UTF10" s="890"/>
      <c r="UTG10" s="890"/>
      <c r="UTH10" s="890"/>
      <c r="UTI10" s="890"/>
      <c r="UTJ10" s="890"/>
      <c r="UTK10" s="890"/>
      <c r="UTL10" s="890"/>
      <c r="UTM10" s="890"/>
      <c r="UTN10" s="890"/>
      <c r="UTO10" s="890"/>
      <c r="UTP10" s="890"/>
      <c r="UTQ10" s="890"/>
      <c r="UTR10" s="890"/>
      <c r="UTS10" s="890"/>
      <c r="UTT10" s="890"/>
      <c r="UTU10" s="890"/>
      <c r="UTV10" s="890"/>
      <c r="UTW10" s="890"/>
      <c r="UTX10" s="890"/>
      <c r="UTY10" s="890"/>
      <c r="UTZ10" s="890"/>
      <c r="UUA10" s="890"/>
      <c r="UUB10" s="890"/>
      <c r="UUC10" s="890"/>
      <c r="UUD10" s="890"/>
      <c r="UUE10" s="890"/>
      <c r="UUF10" s="890"/>
      <c r="UUG10" s="890"/>
      <c r="UUH10" s="890"/>
      <c r="UUI10" s="890"/>
      <c r="UUJ10" s="890"/>
      <c r="UUK10" s="890"/>
      <c r="UUL10" s="890"/>
      <c r="UUM10" s="890"/>
      <c r="UUN10" s="890"/>
      <c r="UUO10" s="890"/>
      <c r="UUP10" s="890"/>
      <c r="UUQ10" s="890"/>
      <c r="UUR10" s="890"/>
      <c r="UUS10" s="890"/>
      <c r="UUT10" s="890"/>
      <c r="UUU10" s="890"/>
      <c r="UUV10" s="890"/>
      <c r="UUW10" s="890"/>
      <c r="UUX10" s="890"/>
      <c r="UUY10" s="890"/>
      <c r="UUZ10" s="890"/>
      <c r="UVA10" s="890"/>
      <c r="UVB10" s="890"/>
      <c r="UVC10" s="890"/>
      <c r="UVD10" s="890"/>
      <c r="UVE10" s="890"/>
      <c r="UVF10" s="890"/>
      <c r="UVG10" s="890"/>
      <c r="UVH10" s="890"/>
      <c r="UVI10" s="890"/>
      <c r="UVJ10" s="890"/>
      <c r="UVK10" s="890"/>
      <c r="UVL10" s="890"/>
      <c r="UVM10" s="890"/>
      <c r="UVN10" s="890"/>
      <c r="UVO10" s="890"/>
      <c r="UVP10" s="890"/>
      <c r="UVQ10" s="890"/>
      <c r="UVR10" s="890"/>
      <c r="UVS10" s="890"/>
      <c r="UVT10" s="890"/>
      <c r="UVU10" s="890"/>
      <c r="UVV10" s="890"/>
      <c r="UVW10" s="890"/>
      <c r="UVX10" s="890"/>
      <c r="UVY10" s="890"/>
      <c r="UVZ10" s="890"/>
      <c r="UWA10" s="890"/>
      <c r="UWB10" s="890"/>
      <c r="UWC10" s="890"/>
      <c r="UWD10" s="890"/>
      <c r="UWE10" s="890"/>
      <c r="UWF10" s="890"/>
      <c r="UWG10" s="890"/>
      <c r="UWH10" s="890"/>
      <c r="UWI10" s="890"/>
      <c r="UWJ10" s="890"/>
      <c r="UWK10" s="890"/>
      <c r="UWL10" s="890"/>
      <c r="UWM10" s="890"/>
      <c r="UWN10" s="890"/>
      <c r="UWO10" s="890"/>
      <c r="UWP10" s="890"/>
      <c r="UWQ10" s="890"/>
      <c r="UWR10" s="890"/>
      <c r="UWS10" s="890"/>
      <c r="UWT10" s="890"/>
      <c r="UWU10" s="890"/>
      <c r="UWV10" s="890"/>
      <c r="UWW10" s="890"/>
      <c r="UWX10" s="890"/>
      <c r="UWY10" s="890"/>
      <c r="UWZ10" s="890"/>
      <c r="UXA10" s="890"/>
      <c r="UXB10" s="890"/>
      <c r="UXC10" s="890"/>
      <c r="UXD10" s="890"/>
      <c r="UXE10" s="890"/>
      <c r="UXF10" s="890"/>
      <c r="UXG10" s="890"/>
      <c r="UXH10" s="890"/>
      <c r="UXI10" s="890"/>
      <c r="UXJ10" s="890"/>
      <c r="UXK10" s="890"/>
      <c r="UXL10" s="890"/>
      <c r="UXM10" s="890"/>
      <c r="UXN10" s="890"/>
      <c r="UXO10" s="890"/>
      <c r="UXP10" s="890"/>
      <c r="UXQ10" s="890"/>
      <c r="UXR10" s="890"/>
      <c r="UXS10" s="890"/>
      <c r="UXT10" s="890"/>
      <c r="UXU10" s="890"/>
      <c r="UXV10" s="890"/>
      <c r="UXW10" s="890"/>
      <c r="UXX10" s="890"/>
      <c r="UXY10" s="890"/>
      <c r="UXZ10" s="890"/>
      <c r="UYA10" s="890"/>
      <c r="UYB10" s="890"/>
      <c r="UYC10" s="890"/>
      <c r="UYD10" s="890"/>
      <c r="UYE10" s="890"/>
      <c r="UYF10" s="890"/>
      <c r="UYG10" s="890"/>
      <c r="UYH10" s="890"/>
      <c r="UYI10" s="890"/>
      <c r="UYJ10" s="890"/>
      <c r="UYK10" s="890"/>
      <c r="UYL10" s="890"/>
      <c r="UYM10" s="890"/>
      <c r="UYN10" s="890"/>
      <c r="UYO10" s="890"/>
      <c r="UYP10" s="890"/>
      <c r="UYQ10" s="890"/>
      <c r="UYR10" s="890"/>
      <c r="UYS10" s="890"/>
      <c r="UYT10" s="890"/>
      <c r="UYU10" s="890"/>
      <c r="UYV10" s="890"/>
      <c r="UYW10" s="890"/>
      <c r="UYX10" s="890"/>
      <c r="UYY10" s="890"/>
      <c r="UYZ10" s="890"/>
      <c r="UZA10" s="890"/>
      <c r="UZB10" s="890"/>
      <c r="UZC10" s="890"/>
      <c r="UZD10" s="890"/>
      <c r="UZE10" s="890"/>
      <c r="UZF10" s="890"/>
      <c r="UZG10" s="890"/>
      <c r="UZH10" s="890"/>
      <c r="UZI10" s="890"/>
      <c r="UZJ10" s="890"/>
      <c r="UZK10" s="890"/>
      <c r="UZL10" s="890"/>
      <c r="UZM10" s="890"/>
      <c r="UZN10" s="890"/>
      <c r="UZO10" s="890"/>
      <c r="UZP10" s="890"/>
      <c r="UZQ10" s="890"/>
      <c r="UZR10" s="890"/>
      <c r="UZS10" s="890"/>
      <c r="UZT10" s="890"/>
      <c r="UZU10" s="890"/>
      <c r="UZV10" s="890"/>
      <c r="UZW10" s="890"/>
      <c r="UZX10" s="890"/>
      <c r="UZY10" s="890"/>
      <c r="UZZ10" s="890"/>
      <c r="VAA10" s="890"/>
      <c r="VAB10" s="890"/>
      <c r="VAC10" s="890"/>
      <c r="VAD10" s="890"/>
      <c r="VAE10" s="890"/>
      <c r="VAF10" s="890"/>
      <c r="VAG10" s="890"/>
      <c r="VAH10" s="890"/>
      <c r="VAI10" s="890"/>
      <c r="VAJ10" s="890"/>
      <c r="VAK10" s="890"/>
      <c r="VAL10" s="890"/>
      <c r="VAM10" s="890"/>
      <c r="VAN10" s="890"/>
      <c r="VAO10" s="890"/>
      <c r="VAP10" s="890"/>
      <c r="VAQ10" s="890"/>
      <c r="VAR10" s="890"/>
      <c r="VAS10" s="890"/>
      <c r="VAT10" s="890"/>
      <c r="VAU10" s="890"/>
      <c r="VAV10" s="890"/>
      <c r="VAW10" s="890"/>
      <c r="VAX10" s="890"/>
      <c r="VAY10" s="890"/>
      <c r="VAZ10" s="890"/>
      <c r="VBA10" s="890"/>
      <c r="VBB10" s="890"/>
      <c r="VBC10" s="890"/>
      <c r="VBD10" s="890"/>
      <c r="VBE10" s="890"/>
      <c r="VBF10" s="890"/>
      <c r="VBG10" s="890"/>
      <c r="VBH10" s="890"/>
      <c r="VBI10" s="890"/>
      <c r="VBJ10" s="890"/>
      <c r="VBK10" s="890"/>
      <c r="VBL10" s="890"/>
      <c r="VBM10" s="890"/>
      <c r="VBN10" s="890"/>
      <c r="VBO10" s="890"/>
      <c r="VBP10" s="890"/>
      <c r="VBQ10" s="890"/>
      <c r="VBR10" s="890"/>
      <c r="VBS10" s="890"/>
      <c r="VBT10" s="890"/>
      <c r="VBU10" s="890"/>
      <c r="VBV10" s="890"/>
      <c r="VBW10" s="890"/>
      <c r="VBX10" s="890"/>
      <c r="VBY10" s="890"/>
      <c r="VBZ10" s="890"/>
      <c r="VCA10" s="890"/>
      <c r="VCB10" s="890"/>
      <c r="VCC10" s="890"/>
      <c r="VCD10" s="890"/>
      <c r="VCE10" s="890"/>
      <c r="VCF10" s="890"/>
      <c r="VCG10" s="890"/>
      <c r="VCH10" s="890"/>
      <c r="VCI10" s="890"/>
      <c r="VCJ10" s="890"/>
      <c r="VCK10" s="890"/>
      <c r="VCL10" s="890"/>
      <c r="VCM10" s="890"/>
      <c r="VCN10" s="890"/>
      <c r="VCO10" s="890"/>
      <c r="VCP10" s="890"/>
      <c r="VCQ10" s="890"/>
      <c r="VCR10" s="890"/>
      <c r="VCS10" s="890"/>
      <c r="VCT10" s="890"/>
      <c r="VCU10" s="890"/>
      <c r="VCV10" s="890"/>
      <c r="VCW10" s="890"/>
      <c r="VCX10" s="890"/>
      <c r="VCY10" s="890"/>
      <c r="VCZ10" s="890"/>
      <c r="VDA10" s="890"/>
      <c r="VDB10" s="890"/>
      <c r="VDC10" s="890"/>
      <c r="VDD10" s="890"/>
      <c r="VDE10" s="890"/>
      <c r="VDF10" s="890"/>
      <c r="VDG10" s="890"/>
      <c r="VDH10" s="890"/>
      <c r="VDI10" s="890"/>
      <c r="VDJ10" s="890"/>
      <c r="VDK10" s="890"/>
      <c r="VDL10" s="890"/>
      <c r="VDM10" s="890"/>
      <c r="VDN10" s="890"/>
      <c r="VDO10" s="890"/>
      <c r="VDP10" s="890"/>
      <c r="VDQ10" s="890"/>
      <c r="VDR10" s="890"/>
      <c r="VDS10" s="890"/>
      <c r="VDT10" s="890"/>
      <c r="VDU10" s="890"/>
      <c r="VDV10" s="890"/>
      <c r="VDW10" s="890"/>
      <c r="VDX10" s="890"/>
      <c r="VDY10" s="890"/>
      <c r="VDZ10" s="890"/>
      <c r="VEA10" s="890"/>
      <c r="VEB10" s="890"/>
      <c r="VEC10" s="890"/>
      <c r="VED10" s="890"/>
      <c r="VEE10" s="890"/>
      <c r="VEF10" s="890"/>
      <c r="VEG10" s="890"/>
      <c r="VEH10" s="890"/>
      <c r="VEI10" s="890"/>
      <c r="VEJ10" s="890"/>
      <c r="VEK10" s="890"/>
      <c r="VEL10" s="890"/>
      <c r="VEM10" s="890"/>
      <c r="VEN10" s="890"/>
      <c r="VEO10" s="890"/>
      <c r="VEP10" s="890"/>
      <c r="VEQ10" s="890"/>
      <c r="VER10" s="890"/>
      <c r="VES10" s="890"/>
      <c r="VET10" s="890"/>
      <c r="VEU10" s="890"/>
      <c r="VEV10" s="890"/>
      <c r="VEW10" s="890"/>
      <c r="VEX10" s="890"/>
      <c r="VEY10" s="890"/>
      <c r="VEZ10" s="890"/>
      <c r="VFA10" s="890"/>
      <c r="VFB10" s="890"/>
      <c r="VFC10" s="890"/>
      <c r="VFD10" s="890"/>
      <c r="VFE10" s="890"/>
      <c r="VFF10" s="890"/>
      <c r="VFG10" s="890"/>
      <c r="VFH10" s="890"/>
      <c r="VFI10" s="890"/>
      <c r="VFJ10" s="890"/>
      <c r="VFK10" s="890"/>
      <c r="VFL10" s="890"/>
      <c r="VFM10" s="890"/>
      <c r="VFN10" s="890"/>
      <c r="VFO10" s="890"/>
      <c r="VFP10" s="890"/>
      <c r="VFQ10" s="890"/>
      <c r="VFR10" s="890"/>
      <c r="VFS10" s="890"/>
      <c r="VFT10" s="890"/>
      <c r="VFU10" s="890"/>
      <c r="VFV10" s="890"/>
      <c r="VFW10" s="890"/>
      <c r="VFX10" s="890"/>
      <c r="VFY10" s="890"/>
      <c r="VFZ10" s="890"/>
      <c r="VGA10" s="890"/>
      <c r="VGB10" s="890"/>
      <c r="VGC10" s="890"/>
      <c r="VGD10" s="890"/>
      <c r="VGE10" s="890"/>
      <c r="VGF10" s="890"/>
      <c r="VGG10" s="890"/>
      <c r="VGH10" s="890"/>
      <c r="VGI10" s="890"/>
      <c r="VGJ10" s="890"/>
      <c r="VGK10" s="890"/>
      <c r="VGL10" s="890"/>
      <c r="VGM10" s="890"/>
      <c r="VGN10" s="890"/>
      <c r="VGO10" s="890"/>
      <c r="VGP10" s="890"/>
      <c r="VGQ10" s="890"/>
      <c r="VGR10" s="890"/>
      <c r="VGS10" s="890"/>
      <c r="VGT10" s="890"/>
      <c r="VGU10" s="890"/>
      <c r="VGV10" s="890"/>
      <c r="VGW10" s="890"/>
      <c r="VGX10" s="890"/>
      <c r="VGY10" s="890"/>
      <c r="VGZ10" s="890"/>
      <c r="VHA10" s="890"/>
      <c r="VHB10" s="890"/>
      <c r="VHC10" s="890"/>
      <c r="VHD10" s="890"/>
      <c r="VHE10" s="890"/>
      <c r="VHF10" s="890"/>
      <c r="VHG10" s="890"/>
      <c r="VHH10" s="890"/>
      <c r="VHI10" s="890"/>
      <c r="VHJ10" s="890"/>
      <c r="VHK10" s="890"/>
      <c r="VHL10" s="890"/>
      <c r="VHM10" s="890"/>
      <c r="VHN10" s="890"/>
      <c r="VHO10" s="890"/>
      <c r="VHP10" s="890"/>
      <c r="VHQ10" s="890"/>
      <c r="VHR10" s="890"/>
      <c r="VHS10" s="890"/>
      <c r="VHT10" s="890"/>
      <c r="VHU10" s="890"/>
      <c r="VHV10" s="890"/>
      <c r="VHW10" s="890"/>
      <c r="VHX10" s="890"/>
      <c r="VHY10" s="890"/>
      <c r="VHZ10" s="890"/>
      <c r="VIA10" s="890"/>
      <c r="VIB10" s="890"/>
      <c r="VIC10" s="890"/>
      <c r="VID10" s="890"/>
      <c r="VIE10" s="890"/>
      <c r="VIF10" s="890"/>
      <c r="VIG10" s="890"/>
      <c r="VIH10" s="890"/>
      <c r="VII10" s="890"/>
      <c r="VIJ10" s="890"/>
      <c r="VIK10" s="890"/>
      <c r="VIL10" s="890"/>
      <c r="VIM10" s="890"/>
      <c r="VIN10" s="890"/>
      <c r="VIO10" s="890"/>
      <c r="VIP10" s="890"/>
      <c r="VIQ10" s="890"/>
      <c r="VIR10" s="890"/>
      <c r="VIS10" s="890"/>
      <c r="VIT10" s="890"/>
      <c r="VIU10" s="890"/>
      <c r="VIV10" s="890"/>
      <c r="VIW10" s="890"/>
      <c r="VIX10" s="890"/>
      <c r="VIY10" s="890"/>
      <c r="VIZ10" s="890"/>
      <c r="VJA10" s="890"/>
      <c r="VJB10" s="890"/>
      <c r="VJC10" s="890"/>
      <c r="VJD10" s="890"/>
      <c r="VJE10" s="890"/>
      <c r="VJF10" s="890"/>
      <c r="VJG10" s="890"/>
      <c r="VJH10" s="890"/>
      <c r="VJI10" s="890"/>
      <c r="VJJ10" s="890"/>
      <c r="VJK10" s="890"/>
      <c r="VJL10" s="890"/>
      <c r="VJM10" s="890"/>
      <c r="VJN10" s="890"/>
      <c r="VJO10" s="890"/>
      <c r="VJP10" s="890"/>
      <c r="VJQ10" s="890"/>
      <c r="VJR10" s="890"/>
      <c r="VJS10" s="890"/>
      <c r="VJT10" s="890"/>
      <c r="VJU10" s="890"/>
      <c r="VJV10" s="890"/>
      <c r="VJW10" s="890"/>
      <c r="VJX10" s="890"/>
      <c r="VJY10" s="890"/>
      <c r="VJZ10" s="890"/>
      <c r="VKA10" s="890"/>
      <c r="VKB10" s="890"/>
      <c r="VKC10" s="890"/>
      <c r="VKD10" s="890"/>
      <c r="VKE10" s="890"/>
      <c r="VKF10" s="890"/>
      <c r="VKG10" s="890"/>
      <c r="VKH10" s="890"/>
      <c r="VKI10" s="890"/>
      <c r="VKJ10" s="890"/>
      <c r="VKK10" s="890"/>
      <c r="VKL10" s="890"/>
      <c r="VKM10" s="890"/>
      <c r="VKN10" s="890"/>
      <c r="VKO10" s="890"/>
      <c r="VKP10" s="890"/>
      <c r="VKQ10" s="890"/>
      <c r="VKR10" s="890"/>
      <c r="VKS10" s="890"/>
      <c r="VKT10" s="890"/>
      <c r="VKU10" s="890"/>
      <c r="VKV10" s="890"/>
      <c r="VKW10" s="890"/>
      <c r="VKX10" s="890"/>
      <c r="VKY10" s="890"/>
      <c r="VKZ10" s="890"/>
      <c r="VLA10" s="890"/>
      <c r="VLB10" s="890"/>
      <c r="VLC10" s="890"/>
      <c r="VLD10" s="890"/>
      <c r="VLE10" s="890"/>
      <c r="VLF10" s="890"/>
      <c r="VLG10" s="890"/>
      <c r="VLH10" s="890"/>
      <c r="VLI10" s="890"/>
      <c r="VLJ10" s="890"/>
      <c r="VLK10" s="890"/>
      <c r="VLL10" s="890"/>
      <c r="VLM10" s="890"/>
      <c r="VLN10" s="890"/>
      <c r="VLO10" s="890"/>
      <c r="VLP10" s="890"/>
      <c r="VLQ10" s="890"/>
      <c r="VLR10" s="890"/>
      <c r="VLS10" s="890"/>
      <c r="VLT10" s="890"/>
      <c r="VLU10" s="890"/>
      <c r="VLV10" s="890"/>
      <c r="VLW10" s="890"/>
      <c r="VLX10" s="890"/>
      <c r="VLY10" s="890"/>
      <c r="VLZ10" s="890"/>
      <c r="VMA10" s="890"/>
      <c r="VMB10" s="890"/>
      <c r="VMC10" s="890"/>
      <c r="VMD10" s="890"/>
      <c r="VME10" s="890"/>
      <c r="VMF10" s="890"/>
      <c r="VMG10" s="890"/>
      <c r="VMH10" s="890"/>
      <c r="VMI10" s="890"/>
      <c r="VMJ10" s="890"/>
      <c r="VMK10" s="890"/>
      <c r="VML10" s="890"/>
      <c r="VMM10" s="890"/>
      <c r="VMN10" s="890"/>
      <c r="VMO10" s="890"/>
      <c r="VMP10" s="890"/>
      <c r="VMQ10" s="890"/>
      <c r="VMR10" s="890"/>
      <c r="VMS10" s="890"/>
      <c r="VMT10" s="890"/>
      <c r="VMU10" s="890"/>
      <c r="VMV10" s="890"/>
      <c r="VMW10" s="890"/>
      <c r="VMX10" s="890"/>
      <c r="VMY10" s="890"/>
      <c r="VMZ10" s="890"/>
      <c r="VNA10" s="890"/>
      <c r="VNB10" s="890"/>
      <c r="VNC10" s="890"/>
      <c r="VND10" s="890"/>
      <c r="VNE10" s="890"/>
      <c r="VNF10" s="890"/>
      <c r="VNG10" s="890"/>
      <c r="VNH10" s="890"/>
      <c r="VNI10" s="890"/>
      <c r="VNJ10" s="890"/>
      <c r="VNK10" s="890"/>
      <c r="VNL10" s="890"/>
      <c r="VNM10" s="890"/>
      <c r="VNN10" s="890"/>
      <c r="VNO10" s="890"/>
      <c r="VNP10" s="890"/>
      <c r="VNQ10" s="890"/>
      <c r="VNR10" s="890"/>
      <c r="VNS10" s="890"/>
      <c r="VNT10" s="890"/>
      <c r="VNU10" s="890"/>
      <c r="VNV10" s="890"/>
      <c r="VNW10" s="890"/>
      <c r="VNX10" s="890"/>
      <c r="VNY10" s="890"/>
      <c r="VNZ10" s="890"/>
      <c r="VOA10" s="890"/>
      <c r="VOB10" s="890"/>
      <c r="VOC10" s="890"/>
      <c r="VOD10" s="890"/>
      <c r="VOE10" s="890"/>
      <c r="VOF10" s="890"/>
      <c r="VOG10" s="890"/>
      <c r="VOH10" s="890"/>
      <c r="VOI10" s="890"/>
      <c r="VOJ10" s="890"/>
      <c r="VOK10" s="890"/>
      <c r="VOL10" s="890"/>
      <c r="VOM10" s="890"/>
      <c r="VON10" s="890"/>
      <c r="VOO10" s="890"/>
      <c r="VOP10" s="890"/>
      <c r="VOQ10" s="890"/>
      <c r="VOR10" s="890"/>
      <c r="VOS10" s="890"/>
      <c r="VOT10" s="890"/>
      <c r="VOU10" s="890"/>
      <c r="VOV10" s="890"/>
      <c r="VOW10" s="890"/>
      <c r="VOX10" s="890"/>
      <c r="VOY10" s="890"/>
      <c r="VOZ10" s="890"/>
      <c r="VPA10" s="890"/>
      <c r="VPB10" s="890"/>
      <c r="VPC10" s="890"/>
      <c r="VPD10" s="890"/>
      <c r="VPE10" s="890"/>
      <c r="VPF10" s="890"/>
      <c r="VPG10" s="890"/>
      <c r="VPH10" s="890"/>
      <c r="VPI10" s="890"/>
      <c r="VPJ10" s="890"/>
      <c r="VPK10" s="890"/>
      <c r="VPL10" s="890"/>
      <c r="VPM10" s="890"/>
      <c r="VPN10" s="890"/>
      <c r="VPO10" s="890"/>
      <c r="VPP10" s="890"/>
      <c r="VPQ10" s="890"/>
      <c r="VPR10" s="890"/>
      <c r="VPS10" s="890"/>
      <c r="VPT10" s="890"/>
      <c r="VPU10" s="890"/>
      <c r="VPV10" s="890"/>
      <c r="VPW10" s="890"/>
      <c r="VPX10" s="890"/>
      <c r="VPY10" s="890"/>
      <c r="VPZ10" s="890"/>
      <c r="VQA10" s="890"/>
      <c r="VQB10" s="890"/>
      <c r="VQC10" s="890"/>
      <c r="VQD10" s="890"/>
      <c r="VQE10" s="890"/>
      <c r="VQF10" s="890"/>
      <c r="VQG10" s="890"/>
      <c r="VQH10" s="890"/>
      <c r="VQI10" s="890"/>
      <c r="VQJ10" s="890"/>
      <c r="VQK10" s="890"/>
      <c r="VQL10" s="890"/>
      <c r="VQM10" s="890"/>
      <c r="VQN10" s="890"/>
      <c r="VQO10" s="890"/>
      <c r="VQP10" s="890"/>
      <c r="VQQ10" s="890"/>
      <c r="VQR10" s="890"/>
      <c r="VQS10" s="890"/>
      <c r="VQT10" s="890"/>
      <c r="VQU10" s="890"/>
      <c r="VQV10" s="890"/>
      <c r="VQW10" s="890"/>
      <c r="VQX10" s="890"/>
      <c r="VQY10" s="890"/>
      <c r="VQZ10" s="890"/>
      <c r="VRA10" s="890"/>
      <c r="VRB10" s="890"/>
      <c r="VRC10" s="890"/>
      <c r="VRD10" s="890"/>
      <c r="VRE10" s="890"/>
      <c r="VRF10" s="890"/>
      <c r="VRG10" s="890"/>
      <c r="VRH10" s="890"/>
      <c r="VRI10" s="890"/>
      <c r="VRJ10" s="890"/>
      <c r="VRK10" s="890"/>
      <c r="VRL10" s="890"/>
      <c r="VRM10" s="890"/>
      <c r="VRN10" s="890"/>
      <c r="VRO10" s="890"/>
      <c r="VRP10" s="890"/>
      <c r="VRQ10" s="890"/>
      <c r="VRR10" s="890"/>
      <c r="VRS10" s="890"/>
      <c r="VRT10" s="890"/>
      <c r="VRU10" s="890"/>
      <c r="VRV10" s="890"/>
      <c r="VRW10" s="890"/>
      <c r="VRX10" s="890"/>
      <c r="VRY10" s="890"/>
      <c r="VRZ10" s="890"/>
      <c r="VSA10" s="890"/>
      <c r="VSB10" s="890"/>
      <c r="VSC10" s="890"/>
      <c r="VSD10" s="890"/>
      <c r="VSE10" s="890"/>
      <c r="VSF10" s="890"/>
      <c r="VSG10" s="890"/>
      <c r="VSH10" s="890"/>
      <c r="VSI10" s="890"/>
      <c r="VSJ10" s="890"/>
      <c r="VSK10" s="890"/>
      <c r="VSL10" s="890"/>
      <c r="VSM10" s="890"/>
      <c r="VSN10" s="890"/>
      <c r="VSO10" s="890"/>
      <c r="VSP10" s="890"/>
      <c r="VSQ10" s="890"/>
      <c r="VSR10" s="890"/>
      <c r="VSS10" s="890"/>
      <c r="VST10" s="890"/>
      <c r="VSU10" s="890"/>
      <c r="VSV10" s="890"/>
      <c r="VSW10" s="890"/>
      <c r="VSX10" s="890"/>
      <c r="VSY10" s="890"/>
      <c r="VSZ10" s="890"/>
      <c r="VTA10" s="890"/>
      <c r="VTB10" s="890"/>
      <c r="VTC10" s="890"/>
      <c r="VTD10" s="890"/>
      <c r="VTE10" s="890"/>
      <c r="VTF10" s="890"/>
      <c r="VTG10" s="890"/>
      <c r="VTH10" s="890"/>
      <c r="VTI10" s="890"/>
      <c r="VTJ10" s="890"/>
      <c r="VTK10" s="890"/>
      <c r="VTL10" s="890"/>
      <c r="VTM10" s="890"/>
      <c r="VTN10" s="890"/>
      <c r="VTO10" s="890"/>
      <c r="VTP10" s="890"/>
      <c r="VTQ10" s="890"/>
      <c r="VTR10" s="890"/>
      <c r="VTS10" s="890"/>
      <c r="VTT10" s="890"/>
      <c r="VTU10" s="890"/>
      <c r="VTV10" s="890"/>
      <c r="VTW10" s="890"/>
      <c r="VTX10" s="890"/>
      <c r="VTY10" s="890"/>
      <c r="VTZ10" s="890"/>
      <c r="VUA10" s="890"/>
      <c r="VUB10" s="890"/>
      <c r="VUC10" s="890"/>
      <c r="VUD10" s="890"/>
      <c r="VUE10" s="890"/>
      <c r="VUF10" s="890"/>
      <c r="VUG10" s="890"/>
      <c r="VUH10" s="890"/>
      <c r="VUI10" s="890"/>
      <c r="VUJ10" s="890"/>
      <c r="VUK10" s="890"/>
      <c r="VUL10" s="890"/>
      <c r="VUM10" s="890"/>
      <c r="VUN10" s="890"/>
      <c r="VUO10" s="890"/>
      <c r="VUP10" s="890"/>
      <c r="VUQ10" s="890"/>
      <c r="VUR10" s="890"/>
      <c r="VUS10" s="890"/>
      <c r="VUT10" s="890"/>
      <c r="VUU10" s="890"/>
      <c r="VUV10" s="890"/>
      <c r="VUW10" s="890"/>
      <c r="VUX10" s="890"/>
      <c r="VUY10" s="890"/>
      <c r="VUZ10" s="890"/>
      <c r="VVA10" s="890"/>
      <c r="VVB10" s="890"/>
      <c r="VVC10" s="890"/>
      <c r="VVD10" s="890"/>
      <c r="VVE10" s="890"/>
      <c r="VVF10" s="890"/>
      <c r="VVG10" s="890"/>
      <c r="VVH10" s="890"/>
      <c r="VVI10" s="890"/>
      <c r="VVJ10" s="890"/>
      <c r="VVK10" s="890"/>
      <c r="VVL10" s="890"/>
      <c r="VVM10" s="890"/>
      <c r="VVN10" s="890"/>
      <c r="VVO10" s="890"/>
      <c r="VVP10" s="890"/>
      <c r="VVQ10" s="890"/>
      <c r="VVR10" s="890"/>
      <c r="VVS10" s="890"/>
      <c r="VVT10" s="890"/>
      <c r="VVU10" s="890"/>
      <c r="VVV10" s="890"/>
      <c r="VVW10" s="890"/>
      <c r="VVX10" s="890"/>
      <c r="VVY10" s="890"/>
      <c r="VVZ10" s="890"/>
      <c r="VWA10" s="890"/>
      <c r="VWB10" s="890"/>
      <c r="VWC10" s="890"/>
      <c r="VWD10" s="890"/>
      <c r="VWE10" s="890"/>
      <c r="VWF10" s="890"/>
      <c r="VWG10" s="890"/>
      <c r="VWH10" s="890"/>
      <c r="VWI10" s="890"/>
      <c r="VWJ10" s="890"/>
      <c r="VWK10" s="890"/>
      <c r="VWL10" s="890"/>
      <c r="VWM10" s="890"/>
      <c r="VWN10" s="890"/>
      <c r="VWO10" s="890"/>
      <c r="VWP10" s="890"/>
      <c r="VWQ10" s="890"/>
      <c r="VWR10" s="890"/>
      <c r="VWS10" s="890"/>
      <c r="VWT10" s="890"/>
      <c r="VWU10" s="890"/>
      <c r="VWV10" s="890"/>
      <c r="VWW10" s="890"/>
      <c r="VWX10" s="890"/>
      <c r="VWY10" s="890"/>
      <c r="VWZ10" s="890"/>
      <c r="VXA10" s="890"/>
      <c r="VXB10" s="890"/>
      <c r="VXC10" s="890"/>
      <c r="VXD10" s="890"/>
      <c r="VXE10" s="890"/>
      <c r="VXF10" s="890"/>
      <c r="VXG10" s="890"/>
      <c r="VXH10" s="890"/>
      <c r="VXI10" s="890"/>
      <c r="VXJ10" s="890"/>
      <c r="VXK10" s="890"/>
      <c r="VXL10" s="890"/>
      <c r="VXM10" s="890"/>
      <c r="VXN10" s="890"/>
      <c r="VXO10" s="890"/>
      <c r="VXP10" s="890"/>
      <c r="VXQ10" s="890"/>
      <c r="VXR10" s="890"/>
      <c r="VXS10" s="890"/>
      <c r="VXT10" s="890"/>
      <c r="VXU10" s="890"/>
      <c r="VXV10" s="890"/>
      <c r="VXW10" s="890"/>
      <c r="VXX10" s="890"/>
      <c r="VXY10" s="890"/>
      <c r="VXZ10" s="890"/>
      <c r="VYA10" s="890"/>
      <c r="VYB10" s="890"/>
      <c r="VYC10" s="890"/>
      <c r="VYD10" s="890"/>
      <c r="VYE10" s="890"/>
      <c r="VYF10" s="890"/>
      <c r="VYG10" s="890"/>
      <c r="VYH10" s="890"/>
      <c r="VYI10" s="890"/>
      <c r="VYJ10" s="890"/>
      <c r="VYK10" s="890"/>
      <c r="VYL10" s="890"/>
      <c r="VYM10" s="890"/>
      <c r="VYN10" s="890"/>
      <c r="VYO10" s="890"/>
      <c r="VYP10" s="890"/>
      <c r="VYQ10" s="890"/>
      <c r="VYR10" s="890"/>
      <c r="VYS10" s="890"/>
      <c r="VYT10" s="890"/>
      <c r="VYU10" s="890"/>
      <c r="VYV10" s="890"/>
      <c r="VYW10" s="890"/>
      <c r="VYX10" s="890"/>
      <c r="VYY10" s="890"/>
      <c r="VYZ10" s="890"/>
      <c r="VZA10" s="890"/>
      <c r="VZB10" s="890"/>
      <c r="VZC10" s="890"/>
      <c r="VZD10" s="890"/>
      <c r="VZE10" s="890"/>
      <c r="VZF10" s="890"/>
      <c r="VZG10" s="890"/>
      <c r="VZH10" s="890"/>
      <c r="VZI10" s="890"/>
      <c r="VZJ10" s="890"/>
      <c r="VZK10" s="890"/>
      <c r="VZL10" s="890"/>
      <c r="VZM10" s="890"/>
      <c r="VZN10" s="890"/>
      <c r="VZO10" s="890"/>
      <c r="VZP10" s="890"/>
      <c r="VZQ10" s="890"/>
      <c r="VZR10" s="890"/>
      <c r="VZS10" s="890"/>
      <c r="VZT10" s="890"/>
      <c r="VZU10" s="890"/>
      <c r="VZV10" s="890"/>
      <c r="VZW10" s="890"/>
      <c r="VZX10" s="890"/>
      <c r="VZY10" s="890"/>
      <c r="VZZ10" s="890"/>
      <c r="WAA10" s="890"/>
      <c r="WAB10" s="890"/>
      <c r="WAC10" s="890"/>
      <c r="WAD10" s="890"/>
      <c r="WAE10" s="890"/>
      <c r="WAF10" s="890"/>
      <c r="WAG10" s="890"/>
      <c r="WAH10" s="890"/>
      <c r="WAI10" s="890"/>
      <c r="WAJ10" s="890"/>
      <c r="WAK10" s="890"/>
      <c r="WAL10" s="890"/>
      <c r="WAM10" s="890"/>
      <c r="WAN10" s="890"/>
      <c r="WAO10" s="890"/>
      <c r="WAP10" s="890"/>
      <c r="WAQ10" s="890"/>
      <c r="WAR10" s="890"/>
      <c r="WAS10" s="890"/>
      <c r="WAT10" s="890"/>
      <c r="WAU10" s="890"/>
      <c r="WAV10" s="890"/>
      <c r="WAW10" s="890"/>
      <c r="WAX10" s="890"/>
      <c r="WAY10" s="890"/>
      <c r="WAZ10" s="890"/>
      <c r="WBA10" s="890"/>
      <c r="WBB10" s="890"/>
      <c r="WBC10" s="890"/>
      <c r="WBD10" s="890"/>
      <c r="WBE10" s="890"/>
      <c r="WBF10" s="890"/>
      <c r="WBG10" s="890"/>
      <c r="WBH10" s="890"/>
      <c r="WBI10" s="890"/>
      <c r="WBJ10" s="890"/>
      <c r="WBK10" s="890"/>
      <c r="WBL10" s="890"/>
      <c r="WBM10" s="890"/>
      <c r="WBN10" s="890"/>
      <c r="WBO10" s="890"/>
      <c r="WBP10" s="890"/>
      <c r="WBQ10" s="890"/>
      <c r="WBR10" s="890"/>
      <c r="WBS10" s="890"/>
      <c r="WBT10" s="890"/>
      <c r="WBU10" s="890"/>
      <c r="WBV10" s="890"/>
      <c r="WBW10" s="890"/>
      <c r="WBX10" s="890"/>
      <c r="WBY10" s="890"/>
      <c r="WBZ10" s="890"/>
      <c r="WCA10" s="890"/>
      <c r="WCB10" s="890"/>
      <c r="WCC10" s="890"/>
      <c r="WCD10" s="890"/>
      <c r="WCE10" s="890"/>
      <c r="WCF10" s="890"/>
      <c r="WCG10" s="890"/>
      <c r="WCH10" s="890"/>
      <c r="WCI10" s="890"/>
      <c r="WCJ10" s="890"/>
      <c r="WCK10" s="890"/>
      <c r="WCL10" s="890"/>
      <c r="WCM10" s="890"/>
      <c r="WCN10" s="890"/>
      <c r="WCO10" s="890"/>
      <c r="WCP10" s="890"/>
      <c r="WCQ10" s="890"/>
      <c r="WCR10" s="890"/>
      <c r="WCS10" s="890"/>
      <c r="WCT10" s="890"/>
      <c r="WCU10" s="890"/>
      <c r="WCV10" s="890"/>
      <c r="WCW10" s="890"/>
      <c r="WCX10" s="890"/>
      <c r="WCY10" s="890"/>
      <c r="WCZ10" s="890"/>
      <c r="WDA10" s="890"/>
      <c r="WDB10" s="890"/>
      <c r="WDC10" s="890"/>
      <c r="WDD10" s="890"/>
      <c r="WDE10" s="890"/>
      <c r="WDF10" s="890"/>
      <c r="WDG10" s="890"/>
      <c r="WDH10" s="890"/>
      <c r="WDI10" s="890"/>
      <c r="WDJ10" s="890"/>
      <c r="WDK10" s="890"/>
      <c r="WDL10" s="890"/>
      <c r="WDM10" s="890"/>
      <c r="WDN10" s="890"/>
      <c r="WDO10" s="890"/>
      <c r="WDP10" s="890"/>
      <c r="WDQ10" s="890"/>
      <c r="WDR10" s="890"/>
      <c r="WDS10" s="890"/>
      <c r="WDT10" s="890"/>
      <c r="WDU10" s="890"/>
      <c r="WDV10" s="890"/>
      <c r="WDW10" s="890"/>
      <c r="WDX10" s="890"/>
      <c r="WDY10" s="890"/>
      <c r="WDZ10" s="890"/>
      <c r="WEA10" s="890"/>
      <c r="WEB10" s="890"/>
      <c r="WEC10" s="890"/>
      <c r="WED10" s="890"/>
      <c r="WEE10" s="890"/>
      <c r="WEF10" s="890"/>
      <c r="WEG10" s="890"/>
      <c r="WEH10" s="890"/>
      <c r="WEI10" s="890"/>
      <c r="WEJ10" s="890"/>
      <c r="WEK10" s="890"/>
      <c r="WEL10" s="890"/>
      <c r="WEM10" s="890"/>
      <c r="WEN10" s="890"/>
      <c r="WEO10" s="890"/>
      <c r="WEP10" s="890"/>
      <c r="WEQ10" s="890"/>
      <c r="WER10" s="890"/>
      <c r="WES10" s="890"/>
      <c r="WET10" s="890"/>
      <c r="WEU10" s="890"/>
      <c r="WEV10" s="890"/>
      <c r="WEW10" s="890"/>
      <c r="WEX10" s="890"/>
      <c r="WEY10" s="890"/>
      <c r="WEZ10" s="890"/>
      <c r="WFA10" s="890"/>
      <c r="WFB10" s="890"/>
      <c r="WFC10" s="890"/>
      <c r="WFD10" s="890"/>
      <c r="WFE10" s="890"/>
      <c r="WFF10" s="890"/>
      <c r="WFG10" s="890"/>
      <c r="WFH10" s="890"/>
      <c r="WFI10" s="890"/>
      <c r="WFJ10" s="890"/>
      <c r="WFK10" s="890"/>
      <c r="WFL10" s="890"/>
      <c r="WFM10" s="890"/>
      <c r="WFN10" s="890"/>
      <c r="WFO10" s="890"/>
      <c r="WFP10" s="890"/>
      <c r="WFQ10" s="890"/>
      <c r="WFR10" s="890"/>
      <c r="WFS10" s="890"/>
      <c r="WFT10" s="890"/>
      <c r="WFU10" s="890"/>
      <c r="WFV10" s="890"/>
      <c r="WFW10" s="890"/>
      <c r="WFX10" s="890"/>
      <c r="WFY10" s="890"/>
      <c r="WFZ10" s="890"/>
      <c r="WGA10" s="890"/>
      <c r="WGB10" s="890"/>
      <c r="WGC10" s="890"/>
      <c r="WGD10" s="890"/>
      <c r="WGE10" s="890"/>
      <c r="WGF10" s="890"/>
      <c r="WGG10" s="890"/>
      <c r="WGH10" s="890"/>
      <c r="WGI10" s="890"/>
      <c r="WGJ10" s="890"/>
      <c r="WGK10" s="890"/>
      <c r="WGL10" s="890"/>
      <c r="WGM10" s="890"/>
      <c r="WGN10" s="890"/>
      <c r="WGO10" s="890"/>
      <c r="WGP10" s="890"/>
      <c r="WGQ10" s="890"/>
      <c r="WGR10" s="890"/>
      <c r="WGS10" s="890"/>
      <c r="WGT10" s="890"/>
      <c r="WGU10" s="890"/>
      <c r="WGV10" s="890"/>
      <c r="WGW10" s="890"/>
      <c r="WGX10" s="890"/>
      <c r="WGY10" s="890"/>
      <c r="WGZ10" s="890"/>
      <c r="WHA10" s="890"/>
      <c r="WHB10" s="890"/>
      <c r="WHC10" s="890"/>
      <c r="WHD10" s="890"/>
      <c r="WHE10" s="890"/>
      <c r="WHF10" s="890"/>
      <c r="WHG10" s="890"/>
      <c r="WHH10" s="890"/>
      <c r="WHI10" s="890"/>
      <c r="WHJ10" s="890"/>
      <c r="WHK10" s="890"/>
      <c r="WHL10" s="890"/>
      <c r="WHM10" s="890"/>
      <c r="WHN10" s="890"/>
      <c r="WHO10" s="890"/>
      <c r="WHP10" s="890"/>
      <c r="WHQ10" s="890"/>
      <c r="WHR10" s="890"/>
      <c r="WHS10" s="890"/>
      <c r="WHT10" s="890"/>
      <c r="WHU10" s="890"/>
      <c r="WHV10" s="890"/>
      <c r="WHW10" s="890"/>
      <c r="WHX10" s="890"/>
      <c r="WHY10" s="890"/>
      <c r="WHZ10" s="890"/>
      <c r="WIA10" s="890"/>
      <c r="WIB10" s="890"/>
      <c r="WIC10" s="890"/>
      <c r="WID10" s="890"/>
      <c r="WIE10" s="890"/>
      <c r="WIF10" s="890"/>
      <c r="WIG10" s="890"/>
      <c r="WIH10" s="890"/>
      <c r="WII10" s="890"/>
      <c r="WIJ10" s="890"/>
      <c r="WIK10" s="890"/>
      <c r="WIL10" s="890"/>
      <c r="WIM10" s="890"/>
      <c r="WIN10" s="890"/>
      <c r="WIO10" s="890"/>
      <c r="WIP10" s="890"/>
      <c r="WIQ10" s="890"/>
      <c r="WIR10" s="890"/>
      <c r="WIS10" s="890"/>
      <c r="WIT10" s="890"/>
      <c r="WIU10" s="890"/>
      <c r="WIV10" s="890"/>
      <c r="WIW10" s="890"/>
      <c r="WIX10" s="890"/>
      <c r="WIY10" s="890"/>
      <c r="WIZ10" s="890"/>
      <c r="WJA10" s="890"/>
      <c r="WJB10" s="890"/>
      <c r="WJC10" s="890"/>
      <c r="WJD10" s="890"/>
      <c r="WJE10" s="890"/>
      <c r="WJF10" s="890"/>
      <c r="WJG10" s="890"/>
      <c r="WJH10" s="890"/>
      <c r="WJI10" s="890"/>
      <c r="WJJ10" s="890"/>
      <c r="WJK10" s="890"/>
      <c r="WJL10" s="890"/>
      <c r="WJM10" s="890"/>
      <c r="WJN10" s="890"/>
      <c r="WJO10" s="890"/>
      <c r="WJP10" s="890"/>
      <c r="WJQ10" s="890"/>
      <c r="WJR10" s="890"/>
      <c r="WJS10" s="890"/>
      <c r="WJT10" s="890"/>
      <c r="WJU10" s="890"/>
      <c r="WJV10" s="890"/>
      <c r="WJW10" s="890"/>
      <c r="WJX10" s="890"/>
      <c r="WJY10" s="890"/>
      <c r="WJZ10" s="890"/>
      <c r="WKA10" s="890"/>
      <c r="WKB10" s="890"/>
      <c r="WKC10" s="890"/>
      <c r="WKD10" s="890"/>
      <c r="WKE10" s="890"/>
      <c r="WKF10" s="890"/>
      <c r="WKG10" s="890"/>
      <c r="WKH10" s="890"/>
      <c r="WKI10" s="890"/>
      <c r="WKJ10" s="890"/>
      <c r="WKK10" s="890"/>
      <c r="WKL10" s="890"/>
      <c r="WKM10" s="890"/>
      <c r="WKN10" s="890"/>
      <c r="WKO10" s="890"/>
      <c r="WKP10" s="890"/>
      <c r="WKQ10" s="890"/>
      <c r="WKR10" s="890"/>
      <c r="WKS10" s="890"/>
      <c r="WKT10" s="890"/>
      <c r="WKU10" s="890"/>
      <c r="WKV10" s="890"/>
      <c r="WKW10" s="890"/>
      <c r="WKX10" s="890"/>
      <c r="WKY10" s="890"/>
      <c r="WKZ10" s="890"/>
      <c r="WLA10" s="890"/>
      <c r="WLB10" s="890"/>
      <c r="WLC10" s="890"/>
      <c r="WLD10" s="890"/>
      <c r="WLE10" s="890"/>
      <c r="WLF10" s="890"/>
      <c r="WLG10" s="890"/>
      <c r="WLH10" s="890"/>
      <c r="WLI10" s="890"/>
      <c r="WLJ10" s="890"/>
      <c r="WLK10" s="890"/>
      <c r="WLL10" s="890"/>
      <c r="WLM10" s="890"/>
      <c r="WLN10" s="890"/>
      <c r="WLO10" s="890"/>
      <c r="WLP10" s="890"/>
      <c r="WLQ10" s="890"/>
      <c r="WLR10" s="890"/>
      <c r="WLS10" s="890"/>
      <c r="WLT10" s="890"/>
      <c r="WLU10" s="890"/>
      <c r="WLV10" s="890"/>
      <c r="WLW10" s="890"/>
      <c r="WLX10" s="890"/>
      <c r="WLY10" s="890"/>
      <c r="WLZ10" s="890"/>
      <c r="WMA10" s="890"/>
      <c r="WMB10" s="890"/>
      <c r="WMC10" s="890"/>
      <c r="WMD10" s="890"/>
      <c r="WME10" s="890"/>
      <c r="WMF10" s="890"/>
      <c r="WMG10" s="890"/>
      <c r="WMH10" s="890"/>
      <c r="WMI10" s="890"/>
      <c r="WMJ10" s="890"/>
      <c r="WMK10" s="890"/>
      <c r="WML10" s="890"/>
      <c r="WMM10" s="890"/>
      <c r="WMN10" s="890"/>
      <c r="WMO10" s="890"/>
      <c r="WMP10" s="890"/>
      <c r="WMQ10" s="890"/>
      <c r="WMR10" s="890"/>
      <c r="WMS10" s="890"/>
      <c r="WMT10" s="890"/>
      <c r="WMU10" s="890"/>
      <c r="WMV10" s="890"/>
      <c r="WMW10" s="890"/>
      <c r="WMX10" s="890"/>
      <c r="WMY10" s="890"/>
      <c r="WMZ10" s="890"/>
      <c r="WNA10" s="890"/>
      <c r="WNB10" s="890"/>
      <c r="WNC10" s="890"/>
      <c r="WND10" s="890"/>
      <c r="WNE10" s="890"/>
      <c r="WNF10" s="890"/>
      <c r="WNG10" s="890"/>
      <c r="WNH10" s="890"/>
      <c r="WNI10" s="890"/>
      <c r="WNJ10" s="890"/>
      <c r="WNK10" s="890"/>
      <c r="WNL10" s="890"/>
      <c r="WNM10" s="890"/>
      <c r="WNN10" s="890"/>
      <c r="WNO10" s="890"/>
      <c r="WNP10" s="890"/>
      <c r="WNQ10" s="890"/>
      <c r="WNR10" s="890"/>
      <c r="WNS10" s="890"/>
      <c r="WNT10" s="890"/>
      <c r="WNU10" s="890"/>
      <c r="WNV10" s="890"/>
      <c r="WNW10" s="890"/>
      <c r="WNX10" s="890"/>
      <c r="WNY10" s="890"/>
      <c r="WNZ10" s="890"/>
      <c r="WOA10" s="890"/>
      <c r="WOB10" s="890"/>
      <c r="WOC10" s="890"/>
      <c r="WOD10" s="890"/>
      <c r="WOE10" s="890"/>
      <c r="WOF10" s="890"/>
      <c r="WOG10" s="890"/>
      <c r="WOH10" s="890"/>
      <c r="WOI10" s="890"/>
      <c r="WOJ10" s="890"/>
      <c r="WOK10" s="890"/>
      <c r="WOL10" s="890"/>
      <c r="WOM10" s="890"/>
      <c r="WON10" s="890"/>
      <c r="WOO10" s="890"/>
      <c r="WOP10" s="890"/>
      <c r="WOQ10" s="890"/>
      <c r="WOR10" s="890"/>
      <c r="WOS10" s="890"/>
      <c r="WOT10" s="890"/>
      <c r="WOU10" s="890"/>
      <c r="WOV10" s="890"/>
      <c r="WOW10" s="890"/>
      <c r="WOX10" s="890"/>
      <c r="WOY10" s="890"/>
      <c r="WOZ10" s="890"/>
      <c r="WPA10" s="890"/>
      <c r="WPB10" s="890"/>
      <c r="WPC10" s="890"/>
      <c r="WPD10" s="890"/>
      <c r="WPE10" s="890"/>
      <c r="WPF10" s="890"/>
      <c r="WPG10" s="890"/>
      <c r="WPH10" s="890"/>
      <c r="WPI10" s="890"/>
      <c r="WPJ10" s="890"/>
      <c r="WPK10" s="890"/>
      <c r="WPL10" s="890"/>
      <c r="WPM10" s="890"/>
      <c r="WPN10" s="890"/>
      <c r="WPO10" s="890"/>
      <c r="WPP10" s="890"/>
      <c r="WPQ10" s="890"/>
      <c r="WPR10" s="890"/>
      <c r="WPS10" s="890"/>
      <c r="WPT10" s="890"/>
      <c r="WPU10" s="890"/>
      <c r="WPV10" s="890"/>
      <c r="WPW10" s="890"/>
      <c r="WPX10" s="890"/>
      <c r="WPY10" s="890"/>
      <c r="WPZ10" s="890"/>
      <c r="WQA10" s="890"/>
      <c r="WQB10" s="890"/>
      <c r="WQC10" s="890"/>
      <c r="WQD10" s="890"/>
      <c r="WQE10" s="890"/>
      <c r="WQF10" s="890"/>
      <c r="WQG10" s="890"/>
      <c r="WQH10" s="890"/>
      <c r="WQI10" s="890"/>
      <c r="WQJ10" s="890"/>
      <c r="WQK10" s="890"/>
      <c r="WQL10" s="890"/>
      <c r="WQM10" s="890"/>
      <c r="WQN10" s="890"/>
      <c r="WQO10" s="890"/>
      <c r="WQP10" s="890"/>
      <c r="WQQ10" s="890"/>
      <c r="WQR10" s="890"/>
      <c r="WQS10" s="890"/>
      <c r="WQT10" s="890"/>
      <c r="WQU10" s="890"/>
      <c r="WQV10" s="890"/>
      <c r="WQW10" s="890"/>
      <c r="WQX10" s="890"/>
      <c r="WQY10" s="890"/>
      <c r="WQZ10" s="890"/>
      <c r="WRA10" s="890"/>
      <c r="WRB10" s="890"/>
      <c r="WRC10" s="890"/>
      <c r="WRD10" s="890"/>
      <c r="WRE10" s="890"/>
      <c r="WRF10" s="890"/>
      <c r="WRG10" s="890"/>
      <c r="WRH10" s="890"/>
      <c r="WRI10" s="890"/>
      <c r="WRJ10" s="890"/>
      <c r="WRK10" s="890"/>
      <c r="WRL10" s="890"/>
      <c r="WRM10" s="890"/>
      <c r="WRN10" s="890"/>
      <c r="WRO10" s="890"/>
      <c r="WRP10" s="890"/>
      <c r="WRQ10" s="890"/>
      <c r="WRR10" s="890"/>
      <c r="WRS10" s="890"/>
      <c r="WRT10" s="890"/>
      <c r="WRU10" s="890"/>
      <c r="WRV10" s="890"/>
      <c r="WRW10" s="890"/>
      <c r="WRX10" s="890"/>
      <c r="WRY10" s="890"/>
      <c r="WRZ10" s="890"/>
      <c r="WSA10" s="890"/>
      <c r="WSB10" s="890"/>
      <c r="WSC10" s="890"/>
      <c r="WSD10" s="890"/>
      <c r="WSE10" s="890"/>
      <c r="WSF10" s="890"/>
      <c r="WSG10" s="890"/>
      <c r="WSH10" s="890"/>
      <c r="WSI10" s="890"/>
      <c r="WSJ10" s="890"/>
      <c r="WSK10" s="890"/>
      <c r="WSL10" s="890"/>
      <c r="WSM10" s="890"/>
      <c r="WSN10" s="890"/>
      <c r="WSO10" s="890"/>
      <c r="WSP10" s="890"/>
      <c r="WSQ10" s="890"/>
      <c r="WSR10" s="890"/>
      <c r="WSS10" s="890"/>
      <c r="WST10" s="890"/>
      <c r="WSU10" s="890"/>
      <c r="WSV10" s="890"/>
      <c r="WSW10" s="890"/>
      <c r="WSX10" s="890"/>
      <c r="WSY10" s="890"/>
      <c r="WSZ10" s="890"/>
      <c r="WTA10" s="890"/>
      <c r="WTB10" s="890"/>
      <c r="WTC10" s="890"/>
      <c r="WTD10" s="890"/>
      <c r="WTE10" s="890"/>
      <c r="WTF10" s="890"/>
      <c r="WTG10" s="890"/>
      <c r="WTH10" s="890"/>
      <c r="WTI10" s="890"/>
      <c r="WTJ10" s="890"/>
      <c r="WTK10" s="890"/>
      <c r="WTL10" s="890"/>
      <c r="WTM10" s="890"/>
      <c r="WTN10" s="890"/>
      <c r="WTO10" s="890"/>
      <c r="WTP10" s="890"/>
      <c r="WTQ10" s="890"/>
      <c r="WTR10" s="890"/>
      <c r="WTS10" s="890"/>
      <c r="WTT10" s="890"/>
      <c r="WTU10" s="890"/>
      <c r="WTV10" s="890"/>
      <c r="WTW10" s="890"/>
      <c r="WTX10" s="890"/>
      <c r="WTY10" s="890"/>
      <c r="WTZ10" s="890"/>
      <c r="WUA10" s="890"/>
      <c r="WUB10" s="890"/>
      <c r="WUC10" s="890"/>
      <c r="WUD10" s="890"/>
      <c r="WUE10" s="890"/>
      <c r="WUF10" s="890"/>
      <c r="WUG10" s="890"/>
      <c r="WUH10" s="890"/>
      <c r="WUI10" s="890"/>
      <c r="WUJ10" s="890"/>
      <c r="WUK10" s="890"/>
      <c r="WUL10" s="890"/>
      <c r="WUM10" s="890"/>
      <c r="WUN10" s="890"/>
      <c r="WUO10" s="890"/>
      <c r="WUP10" s="890"/>
      <c r="WUQ10" s="890"/>
      <c r="WUR10" s="890"/>
      <c r="WUS10" s="890"/>
      <c r="WUT10" s="890"/>
      <c r="WUU10" s="890"/>
      <c r="WUV10" s="890"/>
      <c r="WUW10" s="890"/>
      <c r="WUX10" s="890"/>
      <c r="WUY10" s="890"/>
      <c r="WUZ10" s="890"/>
      <c r="WVA10" s="890"/>
      <c r="WVB10" s="890"/>
      <c r="WVC10" s="890"/>
      <c r="WVD10" s="890"/>
      <c r="WVE10" s="890"/>
      <c r="WVF10" s="890"/>
      <c r="WVG10" s="890"/>
      <c r="WVH10" s="890"/>
      <c r="WVI10" s="890"/>
      <c r="WVJ10" s="890"/>
      <c r="WVK10" s="890"/>
      <c r="WVL10" s="890"/>
      <c r="WVM10" s="890"/>
      <c r="WVN10" s="890"/>
      <c r="WVO10" s="890"/>
      <c r="WVP10" s="890"/>
      <c r="WVQ10" s="890"/>
      <c r="WVR10" s="890"/>
      <c r="WVS10" s="890"/>
      <c r="WVT10" s="890"/>
      <c r="WVU10" s="890"/>
      <c r="WVV10" s="890"/>
      <c r="WVW10" s="890"/>
      <c r="WVX10" s="890"/>
      <c r="WVY10" s="890"/>
      <c r="WVZ10" s="890"/>
      <c r="WWA10" s="890"/>
      <c r="WWB10" s="890"/>
      <c r="WWC10" s="890"/>
      <c r="WWD10" s="890"/>
      <c r="WWE10" s="890"/>
      <c r="WWF10" s="890"/>
      <c r="WWG10" s="890"/>
      <c r="WWH10" s="890"/>
      <c r="WWI10" s="890"/>
      <c r="WWJ10" s="890"/>
      <c r="WWK10" s="890"/>
      <c r="WWL10" s="890"/>
      <c r="WWM10" s="890"/>
      <c r="WWN10" s="890"/>
      <c r="WWO10" s="890"/>
      <c r="WWP10" s="890"/>
      <c r="WWQ10" s="890"/>
      <c r="WWR10" s="890"/>
      <c r="WWS10" s="890"/>
      <c r="WWT10" s="890"/>
      <c r="WWU10" s="890"/>
      <c r="WWV10" s="890"/>
      <c r="WWW10" s="890"/>
      <c r="WWX10" s="890"/>
      <c r="WWY10" s="890"/>
      <c r="WWZ10" s="890"/>
      <c r="WXA10" s="890"/>
      <c r="WXB10" s="890"/>
      <c r="WXC10" s="890"/>
      <c r="WXD10" s="890"/>
      <c r="WXE10" s="890"/>
      <c r="WXF10" s="890"/>
      <c r="WXG10" s="890"/>
      <c r="WXH10" s="890"/>
      <c r="WXI10" s="890"/>
      <c r="WXJ10" s="890"/>
      <c r="WXK10" s="890"/>
      <c r="WXL10" s="890"/>
      <c r="WXM10" s="890"/>
      <c r="WXN10" s="890"/>
      <c r="WXO10" s="890"/>
      <c r="WXP10" s="890"/>
      <c r="WXQ10" s="890"/>
      <c r="WXR10" s="890"/>
      <c r="WXS10" s="890"/>
      <c r="WXT10" s="890"/>
      <c r="WXU10" s="890"/>
      <c r="WXV10" s="890"/>
      <c r="WXW10" s="890"/>
      <c r="WXX10" s="890"/>
      <c r="WXY10" s="890"/>
      <c r="WXZ10" s="890"/>
      <c r="WYA10" s="890"/>
      <c r="WYB10" s="890"/>
      <c r="WYC10" s="890"/>
      <c r="WYD10" s="890"/>
      <c r="WYE10" s="890"/>
      <c r="WYF10" s="890"/>
      <c r="WYG10" s="890"/>
      <c r="WYH10" s="890"/>
      <c r="WYI10" s="890"/>
      <c r="WYJ10" s="890"/>
      <c r="WYK10" s="890"/>
      <c r="WYL10" s="890"/>
      <c r="WYM10" s="890"/>
      <c r="WYN10" s="890"/>
      <c r="WYO10" s="890"/>
      <c r="WYP10" s="890"/>
      <c r="WYQ10" s="890"/>
      <c r="WYR10" s="890"/>
      <c r="WYS10" s="890"/>
      <c r="WYT10" s="890"/>
      <c r="WYU10" s="890"/>
      <c r="WYV10" s="890"/>
      <c r="WYW10" s="890"/>
      <c r="WYX10" s="890"/>
      <c r="WYY10" s="890"/>
      <c r="WYZ10" s="890"/>
      <c r="WZA10" s="890"/>
      <c r="WZB10" s="890"/>
      <c r="WZC10" s="890"/>
      <c r="WZD10" s="890"/>
      <c r="WZE10" s="890"/>
      <c r="WZF10" s="890"/>
      <c r="WZG10" s="890"/>
      <c r="WZH10" s="890"/>
      <c r="WZI10" s="890"/>
      <c r="WZJ10" s="890"/>
      <c r="WZK10" s="890"/>
      <c r="WZL10" s="890"/>
      <c r="WZM10" s="890"/>
      <c r="WZN10" s="890"/>
      <c r="WZO10" s="890"/>
      <c r="WZP10" s="890"/>
      <c r="WZQ10" s="890"/>
      <c r="WZR10" s="890"/>
      <c r="WZS10" s="890"/>
      <c r="WZT10" s="890"/>
      <c r="WZU10" s="890"/>
      <c r="WZV10" s="890"/>
      <c r="WZW10" s="890"/>
      <c r="WZX10" s="890"/>
      <c r="WZY10" s="890"/>
      <c r="WZZ10" s="890"/>
      <c r="XAA10" s="890"/>
      <c r="XAB10" s="890"/>
      <c r="XAC10" s="890"/>
      <c r="XAD10" s="890"/>
      <c r="XAE10" s="890"/>
      <c r="XAF10" s="890"/>
      <c r="XAG10" s="890"/>
      <c r="XAH10" s="890"/>
      <c r="XAI10" s="890"/>
      <c r="XAJ10" s="890"/>
      <c r="XAK10" s="890"/>
      <c r="XAL10" s="890"/>
      <c r="XAM10" s="890"/>
      <c r="XAN10" s="890"/>
      <c r="XAO10" s="890"/>
      <c r="XAP10" s="890"/>
      <c r="XAQ10" s="890"/>
      <c r="XAR10" s="890"/>
      <c r="XAS10" s="890"/>
      <c r="XAT10" s="890"/>
      <c r="XAU10" s="890"/>
      <c r="XAV10" s="890"/>
      <c r="XAW10" s="890"/>
      <c r="XAX10" s="890"/>
      <c r="XAY10" s="890"/>
      <c r="XAZ10" s="890"/>
      <c r="XBA10" s="890"/>
      <c r="XBB10" s="890"/>
      <c r="XBC10" s="890"/>
      <c r="XBD10" s="890"/>
      <c r="XBE10" s="890"/>
      <c r="XBF10" s="890"/>
      <c r="XBG10" s="890"/>
      <c r="XBH10" s="890"/>
      <c r="XBI10" s="890"/>
      <c r="XBJ10" s="890"/>
      <c r="XBK10" s="890"/>
      <c r="XBL10" s="890"/>
      <c r="XBM10" s="890"/>
      <c r="XBN10" s="890"/>
      <c r="XBO10" s="890"/>
      <c r="XBP10" s="890"/>
      <c r="XBQ10" s="890"/>
      <c r="XBR10" s="890"/>
      <c r="XBS10" s="890"/>
      <c r="XBT10" s="890"/>
      <c r="XBU10" s="890"/>
      <c r="XBV10" s="890"/>
      <c r="XBW10" s="890"/>
      <c r="XBX10" s="890"/>
      <c r="XBY10" s="890"/>
      <c r="XBZ10" s="890"/>
      <c r="XCA10" s="890"/>
      <c r="XCB10" s="890"/>
      <c r="XCC10" s="890"/>
      <c r="XCD10" s="890"/>
      <c r="XCE10" s="890"/>
      <c r="XCF10" s="890"/>
      <c r="XCG10" s="890"/>
      <c r="XCH10" s="890"/>
      <c r="XCI10" s="890"/>
      <c r="XCJ10" s="890"/>
      <c r="XCK10" s="890"/>
      <c r="XCL10" s="890"/>
      <c r="XCM10" s="890"/>
      <c r="XCN10" s="890"/>
      <c r="XCO10" s="890"/>
      <c r="XCP10" s="890"/>
      <c r="XCQ10" s="890"/>
      <c r="XCR10" s="890"/>
      <c r="XCS10" s="890"/>
      <c r="XCT10" s="890"/>
      <c r="XCU10" s="890"/>
      <c r="XCV10" s="890"/>
      <c r="XCW10" s="890"/>
      <c r="XCX10" s="890"/>
      <c r="XCY10" s="890"/>
      <c r="XCZ10" s="890"/>
      <c r="XDA10" s="890"/>
      <c r="XDB10" s="890"/>
      <c r="XDC10" s="890"/>
      <c r="XDD10" s="890"/>
      <c r="XDE10" s="890"/>
      <c r="XDF10" s="890"/>
      <c r="XDG10" s="890"/>
      <c r="XDH10" s="890"/>
      <c r="XDI10" s="890"/>
      <c r="XDJ10" s="890"/>
      <c r="XDK10" s="890"/>
      <c r="XDL10" s="890"/>
      <c r="XDM10" s="890"/>
      <c r="XDN10" s="890"/>
      <c r="XDO10" s="890"/>
      <c r="XDP10" s="890"/>
      <c r="XDQ10" s="890"/>
      <c r="XDR10" s="890"/>
      <c r="XDS10" s="890"/>
      <c r="XDT10" s="890"/>
      <c r="XDU10" s="890"/>
      <c r="XDV10" s="890"/>
      <c r="XDW10" s="890"/>
      <c r="XDX10" s="890"/>
      <c r="XDY10" s="890"/>
      <c r="XDZ10" s="890"/>
      <c r="XEA10" s="890"/>
      <c r="XEB10" s="890"/>
      <c r="XEC10" s="890"/>
      <c r="XED10" s="890"/>
      <c r="XEE10" s="890"/>
      <c r="XEF10" s="890"/>
      <c r="XEG10" s="890"/>
      <c r="XEH10" s="890"/>
      <c r="XEI10" s="890"/>
      <c r="XEJ10" s="890"/>
      <c r="XEK10" s="890"/>
      <c r="XEL10" s="890"/>
      <c r="XEM10" s="890"/>
      <c r="XEN10" s="890"/>
      <c r="XEO10" s="890"/>
      <c r="XEP10" s="890"/>
      <c r="XEQ10" s="890"/>
      <c r="XER10" s="890"/>
      <c r="XES10" s="890"/>
      <c r="XET10" s="890"/>
      <c r="XEU10" s="890"/>
      <c r="XEV10" s="890"/>
      <c r="XEW10" s="890"/>
      <c r="XEX10" s="890"/>
      <c r="XEY10" s="890"/>
      <c r="XEZ10" s="890"/>
      <c r="XFA10" s="890"/>
      <c r="XFB10" s="890"/>
      <c r="XFC10" s="890"/>
      <c r="XFD10" s="890"/>
    </row>
    <row r="11" spans="1:16384" s="891" customFormat="1">
      <c r="B11" s="960"/>
      <c r="C11" s="896" t="s">
        <v>4774</v>
      </c>
      <c r="D11" s="890"/>
      <c r="E11" s="913" t="s">
        <v>4745</v>
      </c>
      <c r="F11" s="896" t="s">
        <v>4771</v>
      </c>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c r="IW11" s="890"/>
      <c r="IX11" s="890"/>
      <c r="IY11" s="890"/>
      <c r="IZ11" s="890"/>
      <c r="JA11" s="890"/>
      <c r="JB11" s="890"/>
      <c r="JC11" s="890"/>
      <c r="JD11" s="890"/>
      <c r="JE11" s="890"/>
      <c r="JF11" s="890"/>
      <c r="JG11" s="890"/>
      <c r="JH11" s="890"/>
      <c r="JI11" s="890"/>
      <c r="JJ11" s="890"/>
      <c r="JK11" s="890"/>
      <c r="JL11" s="890"/>
      <c r="JM11" s="890"/>
      <c r="JN11" s="890"/>
      <c r="JO11" s="890"/>
      <c r="JP11" s="890"/>
      <c r="JQ11" s="890"/>
      <c r="JR11" s="890"/>
      <c r="JS11" s="890"/>
      <c r="JT11" s="890"/>
      <c r="JU11" s="890"/>
      <c r="JV11" s="890"/>
      <c r="JW11" s="890"/>
      <c r="JX11" s="890"/>
      <c r="JY11" s="890"/>
      <c r="JZ11" s="890"/>
      <c r="KA11" s="890"/>
      <c r="KB11" s="890"/>
      <c r="KC11" s="890"/>
      <c r="KD11" s="890"/>
      <c r="KE11" s="890"/>
      <c r="KF11" s="890"/>
      <c r="KG11" s="890"/>
      <c r="KH11" s="890"/>
      <c r="KI11" s="890"/>
      <c r="KJ11" s="890"/>
      <c r="KK11" s="890"/>
      <c r="KL11" s="890"/>
      <c r="KM11" s="890"/>
      <c r="KN11" s="890"/>
      <c r="KO11" s="890"/>
      <c r="KP11" s="890"/>
      <c r="KQ11" s="890"/>
      <c r="KR11" s="890"/>
      <c r="KS11" s="890"/>
      <c r="KT11" s="890"/>
      <c r="KU11" s="890"/>
      <c r="KV11" s="890"/>
      <c r="KW11" s="890"/>
      <c r="KX11" s="890"/>
      <c r="KY11" s="890"/>
      <c r="KZ11" s="890"/>
      <c r="LA11" s="890"/>
      <c r="LB11" s="890"/>
      <c r="LC11" s="890"/>
      <c r="LD11" s="890"/>
      <c r="LE11" s="890"/>
      <c r="LF11" s="890"/>
      <c r="LG11" s="890"/>
      <c r="LH11" s="890"/>
      <c r="LI11" s="890"/>
      <c r="LJ11" s="890"/>
      <c r="LK11" s="890"/>
      <c r="LL11" s="890"/>
      <c r="LM11" s="890"/>
      <c r="LN11" s="890"/>
      <c r="LO11" s="890"/>
      <c r="LP11" s="890"/>
      <c r="LQ11" s="890"/>
      <c r="LR11" s="890"/>
      <c r="LS11" s="890"/>
      <c r="LT11" s="890"/>
      <c r="LU11" s="890"/>
      <c r="LV11" s="890"/>
      <c r="LW11" s="890"/>
      <c r="LX11" s="890"/>
      <c r="LY11" s="890"/>
      <c r="LZ11" s="890"/>
      <c r="MA11" s="890"/>
      <c r="MB11" s="890"/>
      <c r="MC11" s="890"/>
      <c r="MD11" s="890"/>
      <c r="ME11" s="890"/>
      <c r="MF11" s="890"/>
      <c r="MG11" s="890"/>
      <c r="MH11" s="890"/>
      <c r="MI11" s="890"/>
      <c r="MJ11" s="890"/>
      <c r="MK11" s="890"/>
      <c r="ML11" s="890"/>
      <c r="MM11" s="890"/>
      <c r="MN11" s="890"/>
      <c r="MO11" s="890"/>
      <c r="MP11" s="890"/>
      <c r="MQ11" s="890"/>
      <c r="MR11" s="890"/>
      <c r="MS11" s="890"/>
      <c r="MT11" s="890"/>
      <c r="MU11" s="890"/>
      <c r="MV11" s="890"/>
      <c r="MW11" s="890"/>
      <c r="MX11" s="890"/>
      <c r="MY11" s="890"/>
      <c r="MZ11" s="890"/>
      <c r="NA11" s="890"/>
      <c r="NB11" s="890"/>
      <c r="NC11" s="890"/>
      <c r="ND11" s="890"/>
      <c r="NE11" s="890"/>
      <c r="NF11" s="890"/>
      <c r="NG11" s="890"/>
      <c r="NH11" s="890"/>
      <c r="NI11" s="890"/>
      <c r="NJ11" s="890"/>
      <c r="NK11" s="890"/>
      <c r="NL11" s="890"/>
      <c r="NM11" s="890"/>
      <c r="NN11" s="890"/>
      <c r="NO11" s="890"/>
      <c r="NP11" s="890"/>
      <c r="NQ11" s="890"/>
      <c r="NR11" s="890"/>
      <c r="NS11" s="890"/>
      <c r="NT11" s="890"/>
      <c r="NU11" s="890"/>
      <c r="NV11" s="890"/>
      <c r="NW11" s="890"/>
      <c r="NX11" s="890"/>
      <c r="NY11" s="890"/>
      <c r="NZ11" s="890"/>
      <c r="OA11" s="890"/>
      <c r="OB11" s="890"/>
      <c r="OC11" s="890"/>
      <c r="OD11" s="890"/>
      <c r="OE11" s="890"/>
      <c r="OF11" s="890"/>
      <c r="OG11" s="890"/>
      <c r="OH11" s="890"/>
      <c r="OI11" s="890"/>
      <c r="OJ11" s="890"/>
      <c r="OK11" s="890"/>
      <c r="OL11" s="890"/>
      <c r="OM11" s="890"/>
      <c r="ON11" s="890"/>
      <c r="OO11" s="890"/>
      <c r="OP11" s="890"/>
      <c r="OQ11" s="890"/>
      <c r="OR11" s="890"/>
      <c r="OS11" s="890"/>
      <c r="OT11" s="890"/>
      <c r="OU11" s="890"/>
      <c r="OV11" s="890"/>
      <c r="OW11" s="890"/>
      <c r="OX11" s="890"/>
      <c r="OY11" s="890"/>
      <c r="OZ11" s="890"/>
      <c r="PA11" s="890"/>
      <c r="PB11" s="890"/>
      <c r="PC11" s="890"/>
      <c r="PD11" s="890"/>
      <c r="PE11" s="890"/>
      <c r="PF11" s="890"/>
      <c r="PG11" s="890"/>
      <c r="PH11" s="890"/>
      <c r="PI11" s="890"/>
      <c r="PJ11" s="890"/>
      <c r="PK11" s="890"/>
      <c r="PL11" s="890"/>
      <c r="PM11" s="890"/>
      <c r="PN11" s="890"/>
      <c r="PO11" s="890"/>
      <c r="PP11" s="890"/>
      <c r="PQ11" s="890"/>
      <c r="PR11" s="890"/>
      <c r="PS11" s="890"/>
      <c r="PT11" s="890"/>
      <c r="PU11" s="890"/>
      <c r="PV11" s="890"/>
      <c r="PW11" s="890"/>
      <c r="PX11" s="890"/>
      <c r="PY11" s="890"/>
      <c r="PZ11" s="890"/>
      <c r="QA11" s="890"/>
      <c r="QB11" s="890"/>
      <c r="QC11" s="890"/>
      <c r="QD11" s="890"/>
      <c r="QE11" s="890"/>
      <c r="QF11" s="890"/>
      <c r="QG11" s="890"/>
      <c r="QH11" s="890"/>
      <c r="QI11" s="890"/>
      <c r="QJ11" s="890"/>
      <c r="QK11" s="890"/>
      <c r="QL11" s="890"/>
      <c r="QM11" s="890"/>
      <c r="QN11" s="890"/>
      <c r="QO11" s="890"/>
      <c r="QP11" s="890"/>
      <c r="QQ11" s="890"/>
      <c r="QR11" s="890"/>
      <c r="QS11" s="890"/>
      <c r="QT11" s="890"/>
      <c r="QU11" s="890"/>
      <c r="QV11" s="890"/>
      <c r="QW11" s="890"/>
      <c r="QX11" s="890"/>
      <c r="QY11" s="890"/>
      <c r="QZ11" s="890"/>
      <c r="RA11" s="890"/>
      <c r="RB11" s="890"/>
      <c r="RC11" s="890"/>
      <c r="RD11" s="890"/>
      <c r="RE11" s="890"/>
      <c r="RF11" s="890"/>
      <c r="RG11" s="890"/>
      <c r="RH11" s="890"/>
      <c r="RI11" s="890"/>
      <c r="RJ11" s="890"/>
      <c r="RK11" s="890"/>
      <c r="RL11" s="890"/>
      <c r="RM11" s="890"/>
      <c r="RN11" s="890"/>
      <c r="RO11" s="890"/>
      <c r="RP11" s="890"/>
      <c r="RQ11" s="890"/>
      <c r="RR11" s="890"/>
      <c r="RS11" s="890"/>
      <c r="RT11" s="890"/>
      <c r="RU11" s="890"/>
      <c r="RV11" s="890"/>
      <c r="RW11" s="890"/>
      <c r="RX11" s="890"/>
      <c r="RY11" s="890"/>
      <c r="RZ11" s="890"/>
      <c r="SA11" s="890"/>
      <c r="SB11" s="890"/>
      <c r="SC11" s="890"/>
      <c r="SD11" s="890"/>
      <c r="SE11" s="890"/>
      <c r="SF11" s="890"/>
      <c r="SG11" s="890"/>
      <c r="SH11" s="890"/>
      <c r="SI11" s="890"/>
      <c r="SJ11" s="890"/>
      <c r="SK11" s="890"/>
      <c r="SL11" s="890"/>
      <c r="SM11" s="890"/>
      <c r="SN11" s="890"/>
      <c r="SO11" s="890"/>
      <c r="SP11" s="890"/>
      <c r="SQ11" s="890"/>
      <c r="SR11" s="890"/>
      <c r="SS11" s="890"/>
      <c r="ST11" s="890"/>
      <c r="SU11" s="890"/>
      <c r="SV11" s="890"/>
      <c r="SW11" s="890"/>
      <c r="SX11" s="890"/>
      <c r="SY11" s="890"/>
      <c r="SZ11" s="890"/>
      <c r="TA11" s="890"/>
      <c r="TB11" s="890"/>
      <c r="TC11" s="890"/>
      <c r="TD11" s="890"/>
      <c r="TE11" s="890"/>
      <c r="TF11" s="890"/>
      <c r="TG11" s="890"/>
      <c r="TH11" s="890"/>
      <c r="TI11" s="890"/>
      <c r="TJ11" s="890"/>
      <c r="TK11" s="890"/>
      <c r="TL11" s="890"/>
      <c r="TM11" s="890"/>
      <c r="TN11" s="890"/>
      <c r="TO11" s="890"/>
      <c r="TP11" s="890"/>
      <c r="TQ11" s="890"/>
      <c r="TR11" s="890"/>
      <c r="TS11" s="890"/>
      <c r="TT11" s="890"/>
      <c r="TU11" s="890"/>
      <c r="TV11" s="890"/>
      <c r="TW11" s="890"/>
      <c r="TX11" s="890"/>
      <c r="TY11" s="890"/>
      <c r="TZ11" s="890"/>
      <c r="UA11" s="890"/>
      <c r="UB11" s="890"/>
      <c r="UC11" s="890"/>
      <c r="UD11" s="890"/>
      <c r="UE11" s="890"/>
      <c r="UF11" s="890"/>
      <c r="UG11" s="890"/>
      <c r="UH11" s="890"/>
      <c r="UI11" s="890"/>
      <c r="UJ11" s="890"/>
      <c r="UK11" s="890"/>
      <c r="UL11" s="890"/>
      <c r="UM11" s="890"/>
      <c r="UN11" s="890"/>
      <c r="UO11" s="890"/>
      <c r="UP11" s="890"/>
      <c r="UQ11" s="890"/>
      <c r="UR11" s="890"/>
      <c r="US11" s="890"/>
      <c r="UT11" s="890"/>
      <c r="UU11" s="890"/>
      <c r="UV11" s="890"/>
      <c r="UW11" s="890"/>
      <c r="UX11" s="890"/>
      <c r="UY11" s="890"/>
      <c r="UZ11" s="890"/>
      <c r="VA11" s="890"/>
      <c r="VB11" s="890"/>
      <c r="VC11" s="890"/>
      <c r="VD11" s="890"/>
      <c r="VE11" s="890"/>
      <c r="VF11" s="890"/>
      <c r="VG11" s="890"/>
      <c r="VH11" s="890"/>
      <c r="VI11" s="890"/>
      <c r="VJ11" s="890"/>
      <c r="VK11" s="890"/>
      <c r="VL11" s="890"/>
      <c r="VM11" s="890"/>
      <c r="VN11" s="890"/>
      <c r="VO11" s="890"/>
      <c r="VP11" s="890"/>
      <c r="VQ11" s="890"/>
      <c r="VR11" s="890"/>
      <c r="VS11" s="890"/>
      <c r="VT11" s="890"/>
      <c r="VU11" s="890"/>
      <c r="VV11" s="890"/>
      <c r="VW11" s="890"/>
      <c r="VX11" s="890"/>
      <c r="VY11" s="890"/>
      <c r="VZ11" s="890"/>
      <c r="WA11" s="890"/>
      <c r="WB11" s="890"/>
      <c r="WC11" s="890"/>
      <c r="WD11" s="890"/>
      <c r="WE11" s="890"/>
      <c r="WF11" s="890"/>
      <c r="WG11" s="890"/>
      <c r="WH11" s="890"/>
      <c r="WI11" s="890"/>
      <c r="WJ11" s="890"/>
      <c r="WK11" s="890"/>
      <c r="WL11" s="890"/>
      <c r="WM11" s="890"/>
      <c r="WN11" s="890"/>
      <c r="WO11" s="890"/>
      <c r="WP11" s="890"/>
      <c r="WQ11" s="890"/>
      <c r="WR11" s="890"/>
      <c r="WS11" s="890"/>
      <c r="WT11" s="890"/>
      <c r="WU11" s="890"/>
      <c r="WV11" s="890"/>
      <c r="WW11" s="890"/>
      <c r="WX11" s="890"/>
      <c r="WY11" s="890"/>
      <c r="WZ11" s="890"/>
      <c r="XA11" s="890"/>
      <c r="XB11" s="890"/>
      <c r="XC11" s="890"/>
      <c r="XD11" s="890"/>
      <c r="XE11" s="890"/>
      <c r="XF11" s="890"/>
      <c r="XG11" s="890"/>
      <c r="XH11" s="890"/>
      <c r="XI11" s="890"/>
      <c r="XJ11" s="890"/>
      <c r="XK11" s="890"/>
      <c r="XL11" s="890"/>
      <c r="XM11" s="890"/>
      <c r="XN11" s="890"/>
      <c r="XO11" s="890"/>
      <c r="XP11" s="890"/>
      <c r="XQ11" s="890"/>
      <c r="XR11" s="890"/>
      <c r="XS11" s="890"/>
      <c r="XT11" s="890"/>
      <c r="XU11" s="890"/>
      <c r="XV11" s="890"/>
      <c r="XW11" s="890"/>
      <c r="XX11" s="890"/>
      <c r="XY11" s="890"/>
      <c r="XZ11" s="890"/>
      <c r="YA11" s="890"/>
      <c r="YB11" s="890"/>
      <c r="YC11" s="890"/>
      <c r="YD11" s="890"/>
      <c r="YE11" s="890"/>
      <c r="YF11" s="890"/>
      <c r="YG11" s="890"/>
      <c r="YH11" s="890"/>
      <c r="YI11" s="890"/>
      <c r="YJ11" s="890"/>
      <c r="YK11" s="890"/>
      <c r="YL11" s="890"/>
      <c r="YM11" s="890"/>
      <c r="YN11" s="890"/>
      <c r="YO11" s="890"/>
      <c r="YP11" s="890"/>
      <c r="YQ11" s="890"/>
      <c r="YR11" s="890"/>
      <c r="YS11" s="890"/>
      <c r="YT11" s="890"/>
      <c r="YU11" s="890"/>
      <c r="YV11" s="890"/>
      <c r="YW11" s="890"/>
      <c r="YX11" s="890"/>
      <c r="YY11" s="890"/>
      <c r="YZ11" s="890"/>
      <c r="ZA11" s="890"/>
      <c r="ZB11" s="890"/>
      <c r="ZC11" s="890"/>
      <c r="ZD11" s="890"/>
      <c r="ZE11" s="890"/>
      <c r="ZF11" s="890"/>
      <c r="ZG11" s="890"/>
      <c r="ZH11" s="890"/>
      <c r="ZI11" s="890"/>
      <c r="ZJ11" s="890"/>
      <c r="ZK11" s="890"/>
      <c r="ZL11" s="890"/>
      <c r="ZM11" s="890"/>
      <c r="ZN11" s="890"/>
      <c r="ZO11" s="890"/>
      <c r="ZP11" s="890"/>
      <c r="ZQ11" s="890"/>
      <c r="ZR11" s="890"/>
      <c r="ZS11" s="890"/>
      <c r="ZT11" s="890"/>
      <c r="ZU11" s="890"/>
      <c r="ZV11" s="890"/>
      <c r="ZW11" s="890"/>
      <c r="ZX11" s="890"/>
      <c r="ZY11" s="890"/>
      <c r="ZZ11" s="890"/>
      <c r="AAA11" s="890"/>
      <c r="AAB11" s="890"/>
      <c r="AAC11" s="890"/>
      <c r="AAD11" s="890"/>
      <c r="AAE11" s="890"/>
      <c r="AAF11" s="890"/>
      <c r="AAG11" s="890"/>
      <c r="AAH11" s="890"/>
      <c r="AAI11" s="890"/>
      <c r="AAJ11" s="890"/>
      <c r="AAK11" s="890"/>
      <c r="AAL11" s="890"/>
      <c r="AAM11" s="890"/>
      <c r="AAN11" s="890"/>
      <c r="AAO11" s="890"/>
      <c r="AAP11" s="890"/>
      <c r="AAQ11" s="890"/>
      <c r="AAR11" s="890"/>
      <c r="AAS11" s="890"/>
      <c r="AAT11" s="890"/>
      <c r="AAU11" s="890"/>
      <c r="AAV11" s="890"/>
      <c r="AAW11" s="890"/>
      <c r="AAX11" s="890"/>
      <c r="AAY11" s="890"/>
      <c r="AAZ11" s="890"/>
      <c r="ABA11" s="890"/>
      <c r="ABB11" s="890"/>
      <c r="ABC11" s="890"/>
      <c r="ABD11" s="890"/>
      <c r="ABE11" s="890"/>
      <c r="ABF11" s="890"/>
      <c r="ABG11" s="890"/>
      <c r="ABH11" s="890"/>
      <c r="ABI11" s="890"/>
      <c r="ABJ11" s="890"/>
      <c r="ABK11" s="890"/>
      <c r="ABL11" s="890"/>
      <c r="ABM11" s="890"/>
      <c r="ABN11" s="890"/>
      <c r="ABO11" s="890"/>
      <c r="ABP11" s="890"/>
      <c r="ABQ11" s="890"/>
      <c r="ABR11" s="890"/>
      <c r="ABS11" s="890"/>
      <c r="ABT11" s="890"/>
      <c r="ABU11" s="890"/>
      <c r="ABV11" s="890"/>
      <c r="ABW11" s="890"/>
      <c r="ABX11" s="890"/>
      <c r="ABY11" s="890"/>
      <c r="ABZ11" s="890"/>
      <c r="ACA11" s="890"/>
      <c r="ACB11" s="890"/>
      <c r="ACC11" s="890"/>
      <c r="ACD11" s="890"/>
      <c r="ACE11" s="890"/>
      <c r="ACF11" s="890"/>
      <c r="ACG11" s="890"/>
      <c r="ACH11" s="890"/>
      <c r="ACI11" s="890"/>
      <c r="ACJ11" s="890"/>
      <c r="ACK11" s="890"/>
      <c r="ACL11" s="890"/>
      <c r="ACM11" s="890"/>
      <c r="ACN11" s="890"/>
      <c r="ACO11" s="890"/>
      <c r="ACP11" s="890"/>
      <c r="ACQ11" s="890"/>
      <c r="ACR11" s="890"/>
      <c r="ACS11" s="890"/>
      <c r="ACT11" s="890"/>
      <c r="ACU11" s="890"/>
      <c r="ACV11" s="890"/>
      <c r="ACW11" s="890"/>
      <c r="ACX11" s="890"/>
      <c r="ACY11" s="890"/>
      <c r="ACZ11" s="890"/>
      <c r="ADA11" s="890"/>
      <c r="ADB11" s="890"/>
      <c r="ADC11" s="890"/>
      <c r="ADD11" s="890"/>
      <c r="ADE11" s="890"/>
      <c r="ADF11" s="890"/>
      <c r="ADG11" s="890"/>
      <c r="ADH11" s="890"/>
      <c r="ADI11" s="890"/>
      <c r="ADJ11" s="890"/>
      <c r="ADK11" s="890"/>
      <c r="ADL11" s="890"/>
      <c r="ADM11" s="890"/>
      <c r="ADN11" s="890"/>
      <c r="ADO11" s="890"/>
      <c r="ADP11" s="890"/>
      <c r="ADQ11" s="890"/>
      <c r="ADR11" s="890"/>
      <c r="ADS11" s="890"/>
      <c r="ADT11" s="890"/>
      <c r="ADU11" s="890"/>
      <c r="ADV11" s="890"/>
      <c r="ADW11" s="890"/>
      <c r="ADX11" s="890"/>
      <c r="ADY11" s="890"/>
      <c r="ADZ11" s="890"/>
      <c r="AEA11" s="890"/>
      <c r="AEB11" s="890"/>
      <c r="AEC11" s="890"/>
      <c r="AED11" s="890"/>
      <c r="AEE11" s="890"/>
      <c r="AEF11" s="890"/>
      <c r="AEG11" s="890"/>
      <c r="AEH11" s="890"/>
      <c r="AEI11" s="890"/>
      <c r="AEJ11" s="890"/>
      <c r="AEK11" s="890"/>
      <c r="AEL11" s="890"/>
      <c r="AEM11" s="890"/>
      <c r="AEN11" s="890"/>
      <c r="AEO11" s="890"/>
      <c r="AEP11" s="890"/>
      <c r="AEQ11" s="890"/>
      <c r="AER11" s="890"/>
      <c r="AES11" s="890"/>
      <c r="AET11" s="890"/>
      <c r="AEU11" s="890"/>
      <c r="AEV11" s="890"/>
      <c r="AEW11" s="890"/>
      <c r="AEX11" s="890"/>
      <c r="AEY11" s="890"/>
      <c r="AEZ11" s="890"/>
      <c r="AFA11" s="890"/>
      <c r="AFB11" s="890"/>
      <c r="AFC11" s="890"/>
      <c r="AFD11" s="890"/>
      <c r="AFE11" s="890"/>
      <c r="AFF11" s="890"/>
      <c r="AFG11" s="890"/>
      <c r="AFH11" s="890"/>
      <c r="AFI11" s="890"/>
      <c r="AFJ11" s="890"/>
      <c r="AFK11" s="890"/>
      <c r="AFL11" s="890"/>
      <c r="AFM11" s="890"/>
      <c r="AFN11" s="890"/>
      <c r="AFO11" s="890"/>
      <c r="AFP11" s="890"/>
      <c r="AFQ11" s="890"/>
      <c r="AFR11" s="890"/>
      <c r="AFS11" s="890"/>
      <c r="AFT11" s="890"/>
      <c r="AFU11" s="890"/>
      <c r="AFV11" s="890"/>
      <c r="AFW11" s="890"/>
      <c r="AFX11" s="890"/>
      <c r="AFY11" s="890"/>
      <c r="AFZ11" s="890"/>
      <c r="AGA11" s="890"/>
      <c r="AGB11" s="890"/>
      <c r="AGC11" s="890"/>
      <c r="AGD11" s="890"/>
      <c r="AGE11" s="890"/>
      <c r="AGF11" s="890"/>
      <c r="AGG11" s="890"/>
      <c r="AGH11" s="890"/>
      <c r="AGI11" s="890"/>
      <c r="AGJ11" s="890"/>
      <c r="AGK11" s="890"/>
      <c r="AGL11" s="890"/>
      <c r="AGM11" s="890"/>
      <c r="AGN11" s="890"/>
      <c r="AGO11" s="890"/>
      <c r="AGP11" s="890"/>
      <c r="AGQ11" s="890"/>
      <c r="AGR11" s="890"/>
      <c r="AGS11" s="890"/>
      <c r="AGT11" s="890"/>
      <c r="AGU11" s="890"/>
      <c r="AGV11" s="890"/>
      <c r="AGW11" s="890"/>
      <c r="AGX11" s="890"/>
      <c r="AGY11" s="890"/>
      <c r="AGZ11" s="890"/>
      <c r="AHA11" s="890"/>
      <c r="AHB11" s="890"/>
      <c r="AHC11" s="890"/>
      <c r="AHD11" s="890"/>
      <c r="AHE11" s="890"/>
      <c r="AHF11" s="890"/>
      <c r="AHG11" s="890"/>
      <c r="AHH11" s="890"/>
      <c r="AHI11" s="890"/>
      <c r="AHJ11" s="890"/>
      <c r="AHK11" s="890"/>
      <c r="AHL11" s="890"/>
      <c r="AHM11" s="890"/>
      <c r="AHN11" s="890"/>
      <c r="AHO11" s="890"/>
      <c r="AHP11" s="890"/>
      <c r="AHQ11" s="890"/>
      <c r="AHR11" s="890"/>
      <c r="AHS11" s="890"/>
      <c r="AHT11" s="890"/>
      <c r="AHU11" s="890"/>
      <c r="AHV11" s="890"/>
      <c r="AHW11" s="890"/>
      <c r="AHX11" s="890"/>
      <c r="AHY11" s="890"/>
      <c r="AHZ11" s="890"/>
      <c r="AIA11" s="890"/>
      <c r="AIB11" s="890"/>
      <c r="AIC11" s="890"/>
      <c r="AID11" s="890"/>
      <c r="AIE11" s="890"/>
      <c r="AIF11" s="890"/>
      <c r="AIG11" s="890"/>
      <c r="AIH11" s="890"/>
      <c r="AII11" s="890"/>
      <c r="AIJ11" s="890"/>
      <c r="AIK11" s="890"/>
      <c r="AIL11" s="890"/>
      <c r="AIM11" s="890"/>
      <c r="AIN11" s="890"/>
      <c r="AIO11" s="890"/>
      <c r="AIP11" s="890"/>
      <c r="AIQ11" s="890"/>
      <c r="AIR11" s="890"/>
      <c r="AIS11" s="890"/>
      <c r="AIT11" s="890"/>
      <c r="AIU11" s="890"/>
      <c r="AIV11" s="890"/>
      <c r="AIW11" s="890"/>
      <c r="AIX11" s="890"/>
      <c r="AIY11" s="890"/>
      <c r="AIZ11" s="890"/>
      <c r="AJA11" s="890"/>
      <c r="AJB11" s="890"/>
      <c r="AJC11" s="890"/>
      <c r="AJD11" s="890"/>
      <c r="AJE11" s="890"/>
      <c r="AJF11" s="890"/>
      <c r="AJG11" s="890"/>
      <c r="AJH11" s="890"/>
      <c r="AJI11" s="890"/>
      <c r="AJJ11" s="890"/>
      <c r="AJK11" s="890"/>
      <c r="AJL11" s="890"/>
      <c r="AJM11" s="890"/>
      <c r="AJN11" s="890"/>
      <c r="AJO11" s="890"/>
      <c r="AJP11" s="890"/>
      <c r="AJQ11" s="890"/>
      <c r="AJR11" s="890"/>
      <c r="AJS11" s="890"/>
      <c r="AJT11" s="890"/>
      <c r="AJU11" s="890"/>
      <c r="AJV11" s="890"/>
      <c r="AJW11" s="890"/>
      <c r="AJX11" s="890"/>
      <c r="AJY11" s="890"/>
      <c r="AJZ11" s="890"/>
      <c r="AKA11" s="890"/>
      <c r="AKB11" s="890"/>
      <c r="AKC11" s="890"/>
      <c r="AKD11" s="890"/>
      <c r="AKE11" s="890"/>
      <c r="AKF11" s="890"/>
      <c r="AKG11" s="890"/>
      <c r="AKH11" s="890"/>
      <c r="AKI11" s="890"/>
      <c r="AKJ11" s="890"/>
      <c r="AKK11" s="890"/>
      <c r="AKL11" s="890"/>
      <c r="AKM11" s="890"/>
      <c r="AKN11" s="890"/>
      <c r="AKO11" s="890"/>
      <c r="AKP11" s="890"/>
      <c r="AKQ11" s="890"/>
      <c r="AKR11" s="890"/>
      <c r="AKS11" s="890"/>
      <c r="AKT11" s="890"/>
      <c r="AKU11" s="890"/>
      <c r="AKV11" s="890"/>
      <c r="AKW11" s="890"/>
      <c r="AKX11" s="890"/>
      <c r="AKY11" s="890"/>
      <c r="AKZ11" s="890"/>
      <c r="ALA11" s="890"/>
      <c r="ALB11" s="890"/>
      <c r="ALC11" s="890"/>
      <c r="ALD11" s="890"/>
      <c r="ALE11" s="890"/>
      <c r="ALF11" s="890"/>
      <c r="ALG11" s="890"/>
      <c r="ALH11" s="890"/>
      <c r="ALI11" s="890"/>
      <c r="ALJ11" s="890"/>
      <c r="ALK11" s="890"/>
      <c r="ALL11" s="890"/>
      <c r="ALM11" s="890"/>
      <c r="ALN11" s="890"/>
      <c r="ALO11" s="890"/>
      <c r="ALP11" s="890"/>
      <c r="ALQ11" s="890"/>
      <c r="ALR11" s="890"/>
      <c r="ALS11" s="890"/>
      <c r="ALT11" s="890"/>
      <c r="ALU11" s="890"/>
      <c r="ALV11" s="890"/>
      <c r="ALW11" s="890"/>
      <c r="ALX11" s="890"/>
      <c r="ALY11" s="890"/>
      <c r="ALZ11" s="890"/>
      <c r="AMA11" s="890"/>
      <c r="AMB11" s="890"/>
      <c r="AMC11" s="890"/>
      <c r="AMD11" s="890"/>
      <c r="AME11" s="890"/>
      <c r="AMF11" s="890"/>
      <c r="AMG11" s="890"/>
      <c r="AMH11" s="890"/>
      <c r="AMI11" s="890"/>
      <c r="AMJ11" s="890"/>
      <c r="AMK11" s="890"/>
      <c r="AML11" s="890"/>
      <c r="AMM11" s="890"/>
      <c r="AMN11" s="890"/>
      <c r="AMO11" s="890"/>
      <c r="AMP11" s="890"/>
      <c r="AMQ11" s="890"/>
      <c r="AMR11" s="890"/>
      <c r="AMS11" s="890"/>
      <c r="AMT11" s="890"/>
      <c r="AMU11" s="890"/>
      <c r="AMV11" s="890"/>
      <c r="AMW11" s="890"/>
      <c r="AMX11" s="890"/>
      <c r="AMY11" s="890"/>
      <c r="AMZ11" s="890"/>
      <c r="ANA11" s="890"/>
      <c r="ANB11" s="890"/>
      <c r="ANC11" s="890"/>
      <c r="AND11" s="890"/>
      <c r="ANE11" s="890"/>
      <c r="ANF11" s="890"/>
      <c r="ANG11" s="890"/>
      <c r="ANH11" s="890"/>
      <c r="ANI11" s="890"/>
      <c r="ANJ11" s="890"/>
      <c r="ANK11" s="890"/>
      <c r="ANL11" s="890"/>
      <c r="ANM11" s="890"/>
      <c r="ANN11" s="890"/>
      <c r="ANO11" s="890"/>
      <c r="ANP11" s="890"/>
      <c r="ANQ11" s="890"/>
      <c r="ANR11" s="890"/>
      <c r="ANS11" s="890"/>
      <c r="ANT11" s="890"/>
      <c r="ANU11" s="890"/>
      <c r="ANV11" s="890"/>
      <c r="ANW11" s="890"/>
      <c r="ANX11" s="890"/>
      <c r="ANY11" s="890"/>
      <c r="ANZ11" s="890"/>
      <c r="AOA11" s="890"/>
      <c r="AOB11" s="890"/>
      <c r="AOC11" s="890"/>
      <c r="AOD11" s="890"/>
      <c r="AOE11" s="890"/>
      <c r="AOF11" s="890"/>
      <c r="AOG11" s="890"/>
      <c r="AOH11" s="890"/>
      <c r="AOI11" s="890"/>
      <c r="AOJ11" s="890"/>
      <c r="AOK11" s="890"/>
      <c r="AOL11" s="890"/>
      <c r="AOM11" s="890"/>
      <c r="AON11" s="890"/>
      <c r="AOO11" s="890"/>
      <c r="AOP11" s="890"/>
      <c r="AOQ11" s="890"/>
      <c r="AOR11" s="890"/>
      <c r="AOS11" s="890"/>
      <c r="AOT11" s="890"/>
      <c r="AOU11" s="890"/>
      <c r="AOV11" s="890"/>
      <c r="AOW11" s="890"/>
      <c r="AOX11" s="890"/>
      <c r="AOY11" s="890"/>
      <c r="AOZ11" s="890"/>
      <c r="APA11" s="890"/>
      <c r="APB11" s="890"/>
      <c r="APC11" s="890"/>
      <c r="APD11" s="890"/>
      <c r="APE11" s="890"/>
      <c r="APF11" s="890"/>
      <c r="APG11" s="890"/>
      <c r="APH11" s="890"/>
      <c r="API11" s="890"/>
      <c r="APJ11" s="890"/>
      <c r="APK11" s="890"/>
      <c r="APL11" s="890"/>
      <c r="APM11" s="890"/>
      <c r="APN11" s="890"/>
      <c r="APO11" s="890"/>
      <c r="APP11" s="890"/>
      <c r="APQ11" s="890"/>
      <c r="APR11" s="890"/>
      <c r="APS11" s="890"/>
      <c r="APT11" s="890"/>
      <c r="APU11" s="890"/>
      <c r="APV11" s="890"/>
      <c r="APW11" s="890"/>
      <c r="APX11" s="890"/>
      <c r="APY11" s="890"/>
      <c r="APZ11" s="890"/>
      <c r="AQA11" s="890"/>
      <c r="AQB11" s="890"/>
      <c r="AQC11" s="890"/>
      <c r="AQD11" s="890"/>
      <c r="AQE11" s="890"/>
      <c r="AQF11" s="890"/>
      <c r="AQG11" s="890"/>
      <c r="AQH11" s="890"/>
      <c r="AQI11" s="890"/>
      <c r="AQJ11" s="890"/>
      <c r="AQK11" s="890"/>
      <c r="AQL11" s="890"/>
      <c r="AQM11" s="890"/>
      <c r="AQN11" s="890"/>
      <c r="AQO11" s="890"/>
      <c r="AQP11" s="890"/>
      <c r="AQQ11" s="890"/>
      <c r="AQR11" s="890"/>
      <c r="AQS11" s="890"/>
      <c r="AQT11" s="890"/>
      <c r="AQU11" s="890"/>
      <c r="AQV11" s="890"/>
      <c r="AQW11" s="890"/>
      <c r="AQX11" s="890"/>
      <c r="AQY11" s="890"/>
      <c r="AQZ11" s="890"/>
      <c r="ARA11" s="890"/>
      <c r="ARB11" s="890"/>
      <c r="ARC11" s="890"/>
      <c r="ARD11" s="890"/>
      <c r="ARE11" s="890"/>
      <c r="ARF11" s="890"/>
      <c r="ARG11" s="890"/>
      <c r="ARH11" s="890"/>
      <c r="ARI11" s="890"/>
      <c r="ARJ11" s="890"/>
      <c r="ARK11" s="890"/>
      <c r="ARL11" s="890"/>
      <c r="ARM11" s="890"/>
      <c r="ARN11" s="890"/>
      <c r="ARO11" s="890"/>
      <c r="ARP11" s="890"/>
      <c r="ARQ11" s="890"/>
      <c r="ARR11" s="890"/>
      <c r="ARS11" s="890"/>
      <c r="ART11" s="890"/>
      <c r="ARU11" s="890"/>
      <c r="ARV11" s="890"/>
      <c r="ARW11" s="890"/>
      <c r="ARX11" s="890"/>
      <c r="ARY11" s="890"/>
      <c r="ARZ11" s="890"/>
      <c r="ASA11" s="890"/>
      <c r="ASB11" s="890"/>
      <c r="ASC11" s="890"/>
      <c r="ASD11" s="890"/>
      <c r="ASE11" s="890"/>
      <c r="ASF11" s="890"/>
      <c r="ASG11" s="890"/>
      <c r="ASH11" s="890"/>
      <c r="ASI11" s="890"/>
      <c r="ASJ11" s="890"/>
      <c r="ASK11" s="890"/>
      <c r="ASL11" s="890"/>
      <c r="ASM11" s="890"/>
      <c r="ASN11" s="890"/>
      <c r="ASO11" s="890"/>
      <c r="ASP11" s="890"/>
      <c r="ASQ11" s="890"/>
      <c r="ASR11" s="890"/>
      <c r="ASS11" s="890"/>
      <c r="AST11" s="890"/>
      <c r="ASU11" s="890"/>
      <c r="ASV11" s="890"/>
      <c r="ASW11" s="890"/>
      <c r="ASX11" s="890"/>
      <c r="ASY11" s="890"/>
      <c r="ASZ11" s="890"/>
      <c r="ATA11" s="890"/>
      <c r="ATB11" s="890"/>
      <c r="ATC11" s="890"/>
      <c r="ATD11" s="890"/>
      <c r="ATE11" s="890"/>
      <c r="ATF11" s="890"/>
      <c r="ATG11" s="890"/>
      <c r="ATH11" s="890"/>
      <c r="ATI11" s="890"/>
      <c r="ATJ11" s="890"/>
      <c r="ATK11" s="890"/>
      <c r="ATL11" s="890"/>
      <c r="ATM11" s="890"/>
      <c r="ATN11" s="890"/>
      <c r="ATO11" s="890"/>
      <c r="ATP11" s="890"/>
      <c r="ATQ11" s="890"/>
      <c r="ATR11" s="890"/>
      <c r="ATS11" s="890"/>
      <c r="ATT11" s="890"/>
      <c r="ATU11" s="890"/>
      <c r="ATV11" s="890"/>
      <c r="ATW11" s="890"/>
      <c r="ATX11" s="890"/>
      <c r="ATY11" s="890"/>
      <c r="ATZ11" s="890"/>
      <c r="AUA11" s="890"/>
      <c r="AUB11" s="890"/>
      <c r="AUC11" s="890"/>
      <c r="AUD11" s="890"/>
      <c r="AUE11" s="890"/>
      <c r="AUF11" s="890"/>
      <c r="AUG11" s="890"/>
      <c r="AUH11" s="890"/>
      <c r="AUI11" s="890"/>
      <c r="AUJ11" s="890"/>
      <c r="AUK11" s="890"/>
      <c r="AUL11" s="890"/>
      <c r="AUM11" s="890"/>
      <c r="AUN11" s="890"/>
      <c r="AUO11" s="890"/>
      <c r="AUP11" s="890"/>
      <c r="AUQ11" s="890"/>
      <c r="AUR11" s="890"/>
      <c r="AUS11" s="890"/>
      <c r="AUT11" s="890"/>
      <c r="AUU11" s="890"/>
      <c r="AUV11" s="890"/>
      <c r="AUW11" s="890"/>
      <c r="AUX11" s="890"/>
      <c r="AUY11" s="890"/>
      <c r="AUZ11" s="890"/>
      <c r="AVA11" s="890"/>
      <c r="AVB11" s="890"/>
      <c r="AVC11" s="890"/>
      <c r="AVD11" s="890"/>
      <c r="AVE11" s="890"/>
      <c r="AVF11" s="890"/>
      <c r="AVG11" s="890"/>
      <c r="AVH11" s="890"/>
      <c r="AVI11" s="890"/>
      <c r="AVJ11" s="890"/>
      <c r="AVK11" s="890"/>
      <c r="AVL11" s="890"/>
      <c r="AVM11" s="890"/>
      <c r="AVN11" s="890"/>
      <c r="AVO11" s="890"/>
      <c r="AVP11" s="890"/>
      <c r="AVQ11" s="890"/>
      <c r="AVR11" s="890"/>
      <c r="AVS11" s="890"/>
      <c r="AVT11" s="890"/>
      <c r="AVU11" s="890"/>
      <c r="AVV11" s="890"/>
      <c r="AVW11" s="890"/>
      <c r="AVX11" s="890"/>
      <c r="AVY11" s="890"/>
      <c r="AVZ11" s="890"/>
      <c r="AWA11" s="890"/>
      <c r="AWB11" s="890"/>
      <c r="AWC11" s="890"/>
      <c r="AWD11" s="890"/>
      <c r="AWE11" s="890"/>
      <c r="AWF11" s="890"/>
      <c r="AWG11" s="890"/>
      <c r="AWH11" s="890"/>
      <c r="AWI11" s="890"/>
      <c r="AWJ11" s="890"/>
      <c r="AWK11" s="890"/>
      <c r="AWL11" s="890"/>
      <c r="AWM11" s="890"/>
      <c r="AWN11" s="890"/>
      <c r="AWO11" s="890"/>
      <c r="AWP11" s="890"/>
      <c r="AWQ11" s="890"/>
      <c r="AWR11" s="890"/>
      <c r="AWS11" s="890"/>
      <c r="AWT11" s="890"/>
      <c r="AWU11" s="890"/>
      <c r="AWV11" s="890"/>
      <c r="AWW11" s="890"/>
      <c r="AWX11" s="890"/>
      <c r="AWY11" s="890"/>
      <c r="AWZ11" s="890"/>
      <c r="AXA11" s="890"/>
      <c r="AXB11" s="890"/>
      <c r="AXC11" s="890"/>
      <c r="AXD11" s="890"/>
      <c r="AXE11" s="890"/>
      <c r="AXF11" s="890"/>
      <c r="AXG11" s="890"/>
      <c r="AXH11" s="890"/>
      <c r="AXI11" s="890"/>
      <c r="AXJ11" s="890"/>
      <c r="AXK11" s="890"/>
      <c r="AXL11" s="890"/>
      <c r="AXM11" s="890"/>
      <c r="AXN11" s="890"/>
      <c r="AXO11" s="890"/>
      <c r="AXP11" s="890"/>
      <c r="AXQ11" s="890"/>
      <c r="AXR11" s="890"/>
      <c r="AXS11" s="890"/>
      <c r="AXT11" s="890"/>
      <c r="AXU11" s="890"/>
      <c r="AXV11" s="890"/>
      <c r="AXW11" s="890"/>
      <c r="AXX11" s="890"/>
      <c r="AXY11" s="890"/>
      <c r="AXZ11" s="890"/>
      <c r="AYA11" s="890"/>
      <c r="AYB11" s="890"/>
      <c r="AYC11" s="890"/>
      <c r="AYD11" s="890"/>
      <c r="AYE11" s="890"/>
      <c r="AYF11" s="890"/>
      <c r="AYG11" s="890"/>
      <c r="AYH11" s="890"/>
      <c r="AYI11" s="890"/>
      <c r="AYJ11" s="890"/>
      <c r="AYK11" s="890"/>
      <c r="AYL11" s="890"/>
      <c r="AYM11" s="890"/>
      <c r="AYN11" s="890"/>
      <c r="AYO11" s="890"/>
      <c r="AYP11" s="890"/>
      <c r="AYQ11" s="890"/>
      <c r="AYR11" s="890"/>
      <c r="AYS11" s="890"/>
      <c r="AYT11" s="890"/>
      <c r="AYU11" s="890"/>
      <c r="AYV11" s="890"/>
      <c r="AYW11" s="890"/>
      <c r="AYX11" s="890"/>
      <c r="AYY11" s="890"/>
      <c r="AYZ11" s="890"/>
      <c r="AZA11" s="890"/>
      <c r="AZB11" s="890"/>
      <c r="AZC11" s="890"/>
      <c r="AZD11" s="890"/>
      <c r="AZE11" s="890"/>
      <c r="AZF11" s="890"/>
      <c r="AZG11" s="890"/>
      <c r="AZH11" s="890"/>
      <c r="AZI11" s="890"/>
      <c r="AZJ11" s="890"/>
      <c r="AZK11" s="890"/>
      <c r="AZL11" s="890"/>
      <c r="AZM11" s="890"/>
      <c r="AZN11" s="890"/>
      <c r="AZO11" s="890"/>
      <c r="AZP11" s="890"/>
      <c r="AZQ11" s="890"/>
      <c r="AZR11" s="890"/>
      <c r="AZS11" s="890"/>
      <c r="AZT11" s="890"/>
      <c r="AZU11" s="890"/>
      <c r="AZV11" s="890"/>
      <c r="AZW11" s="890"/>
      <c r="AZX11" s="890"/>
      <c r="AZY11" s="890"/>
      <c r="AZZ11" s="890"/>
      <c r="BAA11" s="890"/>
      <c r="BAB11" s="890"/>
      <c r="BAC11" s="890"/>
      <c r="BAD11" s="890"/>
      <c r="BAE11" s="890"/>
      <c r="BAF11" s="890"/>
      <c r="BAG11" s="890"/>
      <c r="BAH11" s="890"/>
      <c r="BAI11" s="890"/>
      <c r="BAJ11" s="890"/>
      <c r="BAK11" s="890"/>
      <c r="BAL11" s="890"/>
      <c r="BAM11" s="890"/>
      <c r="BAN11" s="890"/>
      <c r="BAO11" s="890"/>
      <c r="BAP11" s="890"/>
      <c r="BAQ11" s="890"/>
      <c r="BAR11" s="890"/>
      <c r="BAS11" s="890"/>
      <c r="BAT11" s="890"/>
      <c r="BAU11" s="890"/>
      <c r="BAV11" s="890"/>
      <c r="BAW11" s="890"/>
      <c r="BAX11" s="890"/>
      <c r="BAY11" s="890"/>
      <c r="BAZ11" s="890"/>
      <c r="BBA11" s="890"/>
      <c r="BBB11" s="890"/>
      <c r="BBC11" s="890"/>
      <c r="BBD11" s="890"/>
      <c r="BBE11" s="890"/>
      <c r="BBF11" s="890"/>
      <c r="BBG11" s="890"/>
      <c r="BBH11" s="890"/>
      <c r="BBI11" s="890"/>
      <c r="BBJ11" s="890"/>
      <c r="BBK11" s="890"/>
      <c r="BBL11" s="890"/>
      <c r="BBM11" s="890"/>
      <c r="BBN11" s="890"/>
      <c r="BBO11" s="890"/>
      <c r="BBP11" s="890"/>
      <c r="BBQ11" s="890"/>
      <c r="BBR11" s="890"/>
      <c r="BBS11" s="890"/>
      <c r="BBT11" s="890"/>
      <c r="BBU11" s="890"/>
      <c r="BBV11" s="890"/>
      <c r="BBW11" s="890"/>
      <c r="BBX11" s="890"/>
      <c r="BBY11" s="890"/>
      <c r="BBZ11" s="890"/>
      <c r="BCA11" s="890"/>
      <c r="BCB11" s="890"/>
      <c r="BCC11" s="890"/>
      <c r="BCD11" s="890"/>
      <c r="BCE11" s="890"/>
      <c r="BCF11" s="890"/>
      <c r="BCG11" s="890"/>
      <c r="BCH11" s="890"/>
      <c r="BCI11" s="890"/>
      <c r="BCJ11" s="890"/>
      <c r="BCK11" s="890"/>
      <c r="BCL11" s="890"/>
      <c r="BCM11" s="890"/>
      <c r="BCN11" s="890"/>
      <c r="BCO11" s="890"/>
      <c r="BCP11" s="890"/>
      <c r="BCQ11" s="890"/>
      <c r="BCR11" s="890"/>
      <c r="BCS11" s="890"/>
      <c r="BCT11" s="890"/>
      <c r="BCU11" s="890"/>
      <c r="BCV11" s="890"/>
      <c r="BCW11" s="890"/>
      <c r="BCX11" s="890"/>
      <c r="BCY11" s="890"/>
      <c r="BCZ11" s="890"/>
      <c r="BDA11" s="890"/>
      <c r="BDB11" s="890"/>
      <c r="BDC11" s="890"/>
      <c r="BDD11" s="890"/>
      <c r="BDE11" s="890"/>
      <c r="BDF11" s="890"/>
      <c r="BDG11" s="890"/>
      <c r="BDH11" s="890"/>
      <c r="BDI11" s="890"/>
      <c r="BDJ11" s="890"/>
      <c r="BDK11" s="890"/>
      <c r="BDL11" s="890"/>
      <c r="BDM11" s="890"/>
      <c r="BDN11" s="890"/>
      <c r="BDO11" s="890"/>
      <c r="BDP11" s="890"/>
      <c r="BDQ11" s="890"/>
      <c r="BDR11" s="890"/>
      <c r="BDS11" s="890"/>
      <c r="BDT11" s="890"/>
      <c r="BDU11" s="890"/>
      <c r="BDV11" s="890"/>
      <c r="BDW11" s="890"/>
      <c r="BDX11" s="890"/>
      <c r="BDY11" s="890"/>
      <c r="BDZ11" s="890"/>
      <c r="BEA11" s="890"/>
      <c r="BEB11" s="890"/>
      <c r="BEC11" s="890"/>
      <c r="BED11" s="890"/>
      <c r="BEE11" s="890"/>
      <c r="BEF11" s="890"/>
      <c r="BEG11" s="890"/>
      <c r="BEH11" s="890"/>
      <c r="BEI11" s="890"/>
      <c r="BEJ11" s="890"/>
      <c r="BEK11" s="890"/>
      <c r="BEL11" s="890"/>
      <c r="BEM11" s="890"/>
      <c r="BEN11" s="890"/>
      <c r="BEO11" s="890"/>
      <c r="BEP11" s="890"/>
      <c r="BEQ11" s="890"/>
      <c r="BER11" s="890"/>
      <c r="BES11" s="890"/>
      <c r="BET11" s="890"/>
      <c r="BEU11" s="890"/>
      <c r="BEV11" s="890"/>
      <c r="BEW11" s="890"/>
      <c r="BEX11" s="890"/>
      <c r="BEY11" s="890"/>
      <c r="BEZ11" s="890"/>
      <c r="BFA11" s="890"/>
      <c r="BFB11" s="890"/>
      <c r="BFC11" s="890"/>
      <c r="BFD11" s="890"/>
      <c r="BFE11" s="890"/>
      <c r="BFF11" s="890"/>
      <c r="BFG11" s="890"/>
      <c r="BFH11" s="890"/>
      <c r="BFI11" s="890"/>
      <c r="BFJ11" s="890"/>
      <c r="BFK11" s="890"/>
      <c r="BFL11" s="890"/>
      <c r="BFM11" s="890"/>
      <c r="BFN11" s="890"/>
      <c r="BFO11" s="890"/>
      <c r="BFP11" s="890"/>
      <c r="BFQ11" s="890"/>
      <c r="BFR11" s="890"/>
      <c r="BFS11" s="890"/>
      <c r="BFT11" s="890"/>
      <c r="BFU11" s="890"/>
      <c r="BFV11" s="890"/>
      <c r="BFW11" s="890"/>
      <c r="BFX11" s="890"/>
      <c r="BFY11" s="890"/>
      <c r="BFZ11" s="890"/>
      <c r="BGA11" s="890"/>
      <c r="BGB11" s="890"/>
      <c r="BGC11" s="890"/>
      <c r="BGD11" s="890"/>
      <c r="BGE11" s="890"/>
      <c r="BGF11" s="890"/>
      <c r="BGG11" s="890"/>
      <c r="BGH11" s="890"/>
      <c r="BGI11" s="890"/>
      <c r="BGJ11" s="890"/>
      <c r="BGK11" s="890"/>
      <c r="BGL11" s="890"/>
      <c r="BGM11" s="890"/>
      <c r="BGN11" s="890"/>
      <c r="BGO11" s="890"/>
      <c r="BGP11" s="890"/>
      <c r="BGQ11" s="890"/>
      <c r="BGR11" s="890"/>
      <c r="BGS11" s="890"/>
      <c r="BGT11" s="890"/>
      <c r="BGU11" s="890"/>
      <c r="BGV11" s="890"/>
      <c r="BGW11" s="890"/>
      <c r="BGX11" s="890"/>
      <c r="BGY11" s="890"/>
      <c r="BGZ11" s="890"/>
      <c r="BHA11" s="890"/>
      <c r="BHB11" s="890"/>
      <c r="BHC11" s="890"/>
      <c r="BHD11" s="890"/>
      <c r="BHE11" s="890"/>
      <c r="BHF11" s="890"/>
      <c r="BHG11" s="890"/>
      <c r="BHH11" s="890"/>
      <c r="BHI11" s="890"/>
      <c r="BHJ11" s="890"/>
      <c r="BHK11" s="890"/>
      <c r="BHL11" s="890"/>
      <c r="BHM11" s="890"/>
      <c r="BHN11" s="890"/>
      <c r="BHO11" s="890"/>
      <c r="BHP11" s="890"/>
      <c r="BHQ11" s="890"/>
      <c r="BHR11" s="890"/>
      <c r="BHS11" s="890"/>
      <c r="BHT11" s="890"/>
      <c r="BHU11" s="890"/>
      <c r="BHV11" s="890"/>
      <c r="BHW11" s="890"/>
      <c r="BHX11" s="890"/>
      <c r="BHY11" s="890"/>
      <c r="BHZ11" s="890"/>
      <c r="BIA11" s="890"/>
      <c r="BIB11" s="890"/>
      <c r="BIC11" s="890"/>
      <c r="BID11" s="890"/>
      <c r="BIE11" s="890"/>
      <c r="BIF11" s="890"/>
      <c r="BIG11" s="890"/>
      <c r="BIH11" s="890"/>
      <c r="BII11" s="890"/>
      <c r="BIJ11" s="890"/>
      <c r="BIK11" s="890"/>
      <c r="BIL11" s="890"/>
      <c r="BIM11" s="890"/>
      <c r="BIN11" s="890"/>
      <c r="BIO11" s="890"/>
      <c r="BIP11" s="890"/>
      <c r="BIQ11" s="890"/>
      <c r="BIR11" s="890"/>
      <c r="BIS11" s="890"/>
      <c r="BIT11" s="890"/>
      <c r="BIU11" s="890"/>
      <c r="BIV11" s="890"/>
      <c r="BIW11" s="890"/>
      <c r="BIX11" s="890"/>
      <c r="BIY11" s="890"/>
      <c r="BIZ11" s="890"/>
      <c r="BJA11" s="890"/>
      <c r="BJB11" s="890"/>
      <c r="BJC11" s="890"/>
      <c r="BJD11" s="890"/>
      <c r="BJE11" s="890"/>
      <c r="BJF11" s="890"/>
      <c r="BJG11" s="890"/>
      <c r="BJH11" s="890"/>
      <c r="BJI11" s="890"/>
      <c r="BJJ11" s="890"/>
      <c r="BJK11" s="890"/>
      <c r="BJL11" s="890"/>
      <c r="BJM11" s="890"/>
      <c r="BJN11" s="890"/>
      <c r="BJO11" s="890"/>
      <c r="BJP11" s="890"/>
      <c r="BJQ11" s="890"/>
      <c r="BJR11" s="890"/>
      <c r="BJS11" s="890"/>
      <c r="BJT11" s="890"/>
      <c r="BJU11" s="890"/>
      <c r="BJV11" s="890"/>
      <c r="BJW11" s="890"/>
      <c r="BJX11" s="890"/>
      <c r="BJY11" s="890"/>
      <c r="BJZ11" s="890"/>
      <c r="BKA11" s="890"/>
      <c r="BKB11" s="890"/>
      <c r="BKC11" s="890"/>
      <c r="BKD11" s="890"/>
      <c r="BKE11" s="890"/>
      <c r="BKF11" s="890"/>
      <c r="BKG11" s="890"/>
      <c r="BKH11" s="890"/>
      <c r="BKI11" s="890"/>
      <c r="BKJ11" s="890"/>
      <c r="BKK11" s="890"/>
      <c r="BKL11" s="890"/>
      <c r="BKM11" s="890"/>
      <c r="BKN11" s="890"/>
      <c r="BKO11" s="890"/>
      <c r="BKP11" s="890"/>
      <c r="BKQ11" s="890"/>
      <c r="BKR11" s="890"/>
      <c r="BKS11" s="890"/>
      <c r="BKT11" s="890"/>
      <c r="BKU11" s="890"/>
      <c r="BKV11" s="890"/>
      <c r="BKW11" s="890"/>
      <c r="BKX11" s="890"/>
      <c r="BKY11" s="890"/>
      <c r="BKZ11" s="890"/>
      <c r="BLA11" s="890"/>
      <c r="BLB11" s="890"/>
      <c r="BLC11" s="890"/>
      <c r="BLD11" s="890"/>
      <c r="BLE11" s="890"/>
      <c r="BLF11" s="890"/>
      <c r="BLG11" s="890"/>
      <c r="BLH11" s="890"/>
      <c r="BLI11" s="890"/>
      <c r="BLJ11" s="890"/>
      <c r="BLK11" s="890"/>
      <c r="BLL11" s="890"/>
      <c r="BLM11" s="890"/>
      <c r="BLN11" s="890"/>
      <c r="BLO11" s="890"/>
      <c r="BLP11" s="890"/>
      <c r="BLQ11" s="890"/>
      <c r="BLR11" s="890"/>
      <c r="BLS11" s="890"/>
      <c r="BLT11" s="890"/>
      <c r="BLU11" s="890"/>
      <c r="BLV11" s="890"/>
      <c r="BLW11" s="890"/>
      <c r="BLX11" s="890"/>
      <c r="BLY11" s="890"/>
      <c r="BLZ11" s="890"/>
      <c r="BMA11" s="890"/>
      <c r="BMB11" s="890"/>
      <c r="BMC11" s="890"/>
      <c r="BMD11" s="890"/>
      <c r="BME11" s="890"/>
      <c r="BMF11" s="890"/>
      <c r="BMG11" s="890"/>
      <c r="BMH11" s="890"/>
      <c r="BMI11" s="890"/>
      <c r="BMJ11" s="890"/>
      <c r="BMK11" s="890"/>
      <c r="BML11" s="890"/>
      <c r="BMM11" s="890"/>
      <c r="BMN11" s="890"/>
      <c r="BMO11" s="890"/>
      <c r="BMP11" s="890"/>
      <c r="BMQ11" s="890"/>
      <c r="BMR11" s="890"/>
      <c r="BMS11" s="890"/>
      <c r="BMT11" s="890"/>
      <c r="BMU11" s="890"/>
      <c r="BMV11" s="890"/>
      <c r="BMW11" s="890"/>
      <c r="BMX11" s="890"/>
      <c r="BMY11" s="890"/>
      <c r="BMZ11" s="890"/>
      <c r="BNA11" s="890"/>
      <c r="BNB11" s="890"/>
      <c r="BNC11" s="890"/>
      <c r="BND11" s="890"/>
      <c r="BNE11" s="890"/>
      <c r="BNF11" s="890"/>
      <c r="BNG11" s="890"/>
      <c r="BNH11" s="890"/>
      <c r="BNI11" s="890"/>
      <c r="BNJ11" s="890"/>
      <c r="BNK11" s="890"/>
      <c r="BNL11" s="890"/>
      <c r="BNM11" s="890"/>
      <c r="BNN11" s="890"/>
      <c r="BNO11" s="890"/>
      <c r="BNP11" s="890"/>
      <c r="BNQ11" s="890"/>
      <c r="BNR11" s="890"/>
      <c r="BNS11" s="890"/>
      <c r="BNT11" s="890"/>
      <c r="BNU11" s="890"/>
      <c r="BNV11" s="890"/>
      <c r="BNW11" s="890"/>
      <c r="BNX11" s="890"/>
      <c r="BNY11" s="890"/>
      <c r="BNZ11" s="890"/>
      <c r="BOA11" s="890"/>
      <c r="BOB11" s="890"/>
      <c r="BOC11" s="890"/>
      <c r="BOD11" s="890"/>
      <c r="BOE11" s="890"/>
      <c r="BOF11" s="890"/>
      <c r="BOG11" s="890"/>
      <c r="BOH11" s="890"/>
      <c r="BOI11" s="890"/>
      <c r="BOJ11" s="890"/>
      <c r="BOK11" s="890"/>
      <c r="BOL11" s="890"/>
      <c r="BOM11" s="890"/>
      <c r="BON11" s="890"/>
      <c r="BOO11" s="890"/>
      <c r="BOP11" s="890"/>
      <c r="BOQ11" s="890"/>
      <c r="BOR11" s="890"/>
      <c r="BOS11" s="890"/>
      <c r="BOT11" s="890"/>
      <c r="BOU11" s="890"/>
      <c r="BOV11" s="890"/>
      <c r="BOW11" s="890"/>
      <c r="BOX11" s="890"/>
      <c r="BOY11" s="890"/>
      <c r="BOZ11" s="890"/>
      <c r="BPA11" s="890"/>
      <c r="BPB11" s="890"/>
      <c r="BPC11" s="890"/>
      <c r="BPD11" s="890"/>
      <c r="BPE11" s="890"/>
      <c r="BPF11" s="890"/>
      <c r="BPG11" s="890"/>
      <c r="BPH11" s="890"/>
      <c r="BPI11" s="890"/>
      <c r="BPJ11" s="890"/>
      <c r="BPK11" s="890"/>
      <c r="BPL11" s="890"/>
      <c r="BPM11" s="890"/>
      <c r="BPN11" s="890"/>
      <c r="BPO11" s="890"/>
      <c r="BPP11" s="890"/>
      <c r="BPQ11" s="890"/>
      <c r="BPR11" s="890"/>
      <c r="BPS11" s="890"/>
      <c r="BPT11" s="890"/>
      <c r="BPU11" s="890"/>
      <c r="BPV11" s="890"/>
      <c r="BPW11" s="890"/>
      <c r="BPX11" s="890"/>
      <c r="BPY11" s="890"/>
      <c r="BPZ11" s="890"/>
      <c r="BQA11" s="890"/>
      <c r="BQB11" s="890"/>
      <c r="BQC11" s="890"/>
      <c r="BQD11" s="890"/>
      <c r="BQE11" s="890"/>
      <c r="BQF11" s="890"/>
      <c r="BQG11" s="890"/>
      <c r="BQH11" s="890"/>
      <c r="BQI11" s="890"/>
      <c r="BQJ11" s="890"/>
      <c r="BQK11" s="890"/>
      <c r="BQL11" s="890"/>
      <c r="BQM11" s="890"/>
      <c r="BQN11" s="890"/>
      <c r="BQO11" s="890"/>
      <c r="BQP11" s="890"/>
      <c r="BQQ11" s="890"/>
      <c r="BQR11" s="890"/>
      <c r="BQS11" s="890"/>
      <c r="BQT11" s="890"/>
      <c r="BQU11" s="890"/>
      <c r="BQV11" s="890"/>
      <c r="BQW11" s="890"/>
      <c r="BQX11" s="890"/>
      <c r="BQY11" s="890"/>
      <c r="BQZ11" s="890"/>
      <c r="BRA11" s="890"/>
      <c r="BRB11" s="890"/>
      <c r="BRC11" s="890"/>
      <c r="BRD11" s="890"/>
      <c r="BRE11" s="890"/>
      <c r="BRF11" s="890"/>
      <c r="BRG11" s="890"/>
      <c r="BRH11" s="890"/>
      <c r="BRI11" s="890"/>
      <c r="BRJ11" s="890"/>
      <c r="BRK11" s="890"/>
      <c r="BRL11" s="890"/>
      <c r="BRM11" s="890"/>
      <c r="BRN11" s="890"/>
      <c r="BRO11" s="890"/>
      <c r="BRP11" s="890"/>
      <c r="BRQ11" s="890"/>
      <c r="BRR11" s="890"/>
      <c r="BRS11" s="890"/>
      <c r="BRT11" s="890"/>
      <c r="BRU11" s="890"/>
      <c r="BRV11" s="890"/>
      <c r="BRW11" s="890"/>
      <c r="BRX11" s="890"/>
      <c r="BRY11" s="890"/>
      <c r="BRZ11" s="890"/>
      <c r="BSA11" s="890"/>
      <c r="BSB11" s="890"/>
      <c r="BSC11" s="890"/>
      <c r="BSD11" s="890"/>
      <c r="BSE11" s="890"/>
      <c r="BSF11" s="890"/>
      <c r="BSG11" s="890"/>
      <c r="BSH11" s="890"/>
      <c r="BSI11" s="890"/>
      <c r="BSJ11" s="890"/>
      <c r="BSK11" s="890"/>
      <c r="BSL11" s="890"/>
      <c r="BSM11" s="890"/>
      <c r="BSN11" s="890"/>
      <c r="BSO11" s="890"/>
      <c r="BSP11" s="890"/>
      <c r="BSQ11" s="890"/>
      <c r="BSR11" s="890"/>
      <c r="BSS11" s="890"/>
      <c r="BST11" s="890"/>
      <c r="BSU11" s="890"/>
      <c r="BSV11" s="890"/>
      <c r="BSW11" s="890"/>
      <c r="BSX11" s="890"/>
      <c r="BSY11" s="890"/>
      <c r="BSZ11" s="890"/>
      <c r="BTA11" s="890"/>
      <c r="BTB11" s="890"/>
      <c r="BTC11" s="890"/>
      <c r="BTD11" s="890"/>
      <c r="BTE11" s="890"/>
      <c r="BTF11" s="890"/>
      <c r="BTG11" s="890"/>
      <c r="BTH11" s="890"/>
      <c r="BTI11" s="890"/>
      <c r="BTJ11" s="890"/>
      <c r="BTK11" s="890"/>
      <c r="BTL11" s="890"/>
      <c r="BTM11" s="890"/>
      <c r="BTN11" s="890"/>
      <c r="BTO11" s="890"/>
      <c r="BTP11" s="890"/>
      <c r="BTQ11" s="890"/>
      <c r="BTR11" s="890"/>
      <c r="BTS11" s="890"/>
      <c r="BTT11" s="890"/>
      <c r="BTU11" s="890"/>
      <c r="BTV11" s="890"/>
      <c r="BTW11" s="890"/>
      <c r="BTX11" s="890"/>
      <c r="BTY11" s="890"/>
      <c r="BTZ11" s="890"/>
      <c r="BUA11" s="890"/>
      <c r="BUB11" s="890"/>
      <c r="BUC11" s="890"/>
      <c r="BUD11" s="890"/>
      <c r="BUE11" s="890"/>
      <c r="BUF11" s="890"/>
      <c r="BUG11" s="890"/>
      <c r="BUH11" s="890"/>
      <c r="BUI11" s="890"/>
      <c r="BUJ11" s="890"/>
      <c r="BUK11" s="890"/>
      <c r="BUL11" s="890"/>
      <c r="BUM11" s="890"/>
      <c r="BUN11" s="890"/>
      <c r="BUO11" s="890"/>
      <c r="BUP11" s="890"/>
      <c r="BUQ11" s="890"/>
      <c r="BUR11" s="890"/>
      <c r="BUS11" s="890"/>
      <c r="BUT11" s="890"/>
      <c r="BUU11" s="890"/>
      <c r="BUV11" s="890"/>
      <c r="BUW11" s="890"/>
      <c r="BUX11" s="890"/>
      <c r="BUY11" s="890"/>
      <c r="BUZ11" s="890"/>
      <c r="BVA11" s="890"/>
      <c r="BVB11" s="890"/>
      <c r="BVC11" s="890"/>
      <c r="BVD11" s="890"/>
      <c r="BVE11" s="890"/>
      <c r="BVF11" s="890"/>
      <c r="BVG11" s="890"/>
      <c r="BVH11" s="890"/>
      <c r="BVI11" s="890"/>
      <c r="BVJ11" s="890"/>
      <c r="BVK11" s="890"/>
      <c r="BVL11" s="890"/>
      <c r="BVM11" s="890"/>
      <c r="BVN11" s="890"/>
      <c r="BVO11" s="890"/>
      <c r="BVP11" s="890"/>
      <c r="BVQ11" s="890"/>
      <c r="BVR11" s="890"/>
      <c r="BVS11" s="890"/>
      <c r="BVT11" s="890"/>
      <c r="BVU11" s="890"/>
      <c r="BVV11" s="890"/>
      <c r="BVW11" s="890"/>
      <c r="BVX11" s="890"/>
      <c r="BVY11" s="890"/>
      <c r="BVZ11" s="890"/>
      <c r="BWA11" s="890"/>
      <c r="BWB11" s="890"/>
      <c r="BWC11" s="890"/>
      <c r="BWD11" s="890"/>
      <c r="BWE11" s="890"/>
      <c r="BWF11" s="890"/>
      <c r="BWG11" s="890"/>
      <c r="BWH11" s="890"/>
      <c r="BWI11" s="890"/>
      <c r="BWJ11" s="890"/>
      <c r="BWK11" s="890"/>
      <c r="BWL11" s="890"/>
      <c r="BWM11" s="890"/>
      <c r="BWN11" s="890"/>
      <c r="BWO11" s="890"/>
      <c r="BWP11" s="890"/>
      <c r="BWQ11" s="890"/>
      <c r="BWR11" s="890"/>
      <c r="BWS11" s="890"/>
      <c r="BWT11" s="890"/>
      <c r="BWU11" s="890"/>
      <c r="BWV11" s="890"/>
      <c r="BWW11" s="890"/>
      <c r="BWX11" s="890"/>
      <c r="BWY11" s="890"/>
      <c r="BWZ11" s="890"/>
      <c r="BXA11" s="890"/>
      <c r="BXB11" s="890"/>
      <c r="BXC11" s="890"/>
      <c r="BXD11" s="890"/>
      <c r="BXE11" s="890"/>
      <c r="BXF11" s="890"/>
      <c r="BXG11" s="890"/>
      <c r="BXH11" s="890"/>
      <c r="BXI11" s="890"/>
      <c r="BXJ11" s="890"/>
      <c r="BXK11" s="890"/>
      <c r="BXL11" s="890"/>
      <c r="BXM11" s="890"/>
      <c r="BXN11" s="890"/>
      <c r="BXO11" s="890"/>
      <c r="BXP11" s="890"/>
      <c r="BXQ11" s="890"/>
      <c r="BXR11" s="890"/>
      <c r="BXS11" s="890"/>
      <c r="BXT11" s="890"/>
      <c r="BXU11" s="890"/>
      <c r="BXV11" s="890"/>
      <c r="BXW11" s="890"/>
      <c r="BXX11" s="890"/>
      <c r="BXY11" s="890"/>
      <c r="BXZ11" s="890"/>
      <c r="BYA11" s="890"/>
      <c r="BYB11" s="890"/>
      <c r="BYC11" s="890"/>
      <c r="BYD11" s="890"/>
      <c r="BYE11" s="890"/>
      <c r="BYF11" s="890"/>
      <c r="BYG11" s="890"/>
      <c r="BYH11" s="890"/>
      <c r="BYI11" s="890"/>
      <c r="BYJ11" s="890"/>
      <c r="BYK11" s="890"/>
      <c r="BYL11" s="890"/>
      <c r="BYM11" s="890"/>
      <c r="BYN11" s="890"/>
      <c r="BYO11" s="890"/>
      <c r="BYP11" s="890"/>
      <c r="BYQ11" s="890"/>
      <c r="BYR11" s="890"/>
      <c r="BYS11" s="890"/>
      <c r="BYT11" s="890"/>
      <c r="BYU11" s="890"/>
      <c r="BYV11" s="890"/>
      <c r="BYW11" s="890"/>
      <c r="BYX11" s="890"/>
      <c r="BYY11" s="890"/>
      <c r="BYZ11" s="890"/>
      <c r="BZA11" s="890"/>
      <c r="BZB11" s="890"/>
      <c r="BZC11" s="890"/>
      <c r="BZD11" s="890"/>
      <c r="BZE11" s="890"/>
      <c r="BZF11" s="890"/>
      <c r="BZG11" s="890"/>
      <c r="BZH11" s="890"/>
      <c r="BZI11" s="890"/>
      <c r="BZJ11" s="890"/>
      <c r="BZK11" s="890"/>
      <c r="BZL11" s="890"/>
      <c r="BZM11" s="890"/>
      <c r="BZN11" s="890"/>
      <c r="BZO11" s="890"/>
      <c r="BZP11" s="890"/>
      <c r="BZQ11" s="890"/>
      <c r="BZR11" s="890"/>
      <c r="BZS11" s="890"/>
      <c r="BZT11" s="890"/>
      <c r="BZU11" s="890"/>
      <c r="BZV11" s="890"/>
      <c r="BZW11" s="890"/>
      <c r="BZX11" s="890"/>
      <c r="BZY11" s="890"/>
      <c r="BZZ11" s="890"/>
      <c r="CAA11" s="890"/>
      <c r="CAB11" s="890"/>
      <c r="CAC11" s="890"/>
      <c r="CAD11" s="890"/>
      <c r="CAE11" s="890"/>
      <c r="CAF11" s="890"/>
      <c r="CAG11" s="890"/>
      <c r="CAH11" s="890"/>
      <c r="CAI11" s="890"/>
      <c r="CAJ11" s="890"/>
      <c r="CAK11" s="890"/>
      <c r="CAL11" s="890"/>
      <c r="CAM11" s="890"/>
      <c r="CAN11" s="890"/>
      <c r="CAO11" s="890"/>
      <c r="CAP11" s="890"/>
      <c r="CAQ11" s="890"/>
      <c r="CAR11" s="890"/>
      <c r="CAS11" s="890"/>
      <c r="CAT11" s="890"/>
      <c r="CAU11" s="890"/>
      <c r="CAV11" s="890"/>
      <c r="CAW11" s="890"/>
      <c r="CAX11" s="890"/>
      <c r="CAY11" s="890"/>
      <c r="CAZ11" s="890"/>
      <c r="CBA11" s="890"/>
      <c r="CBB11" s="890"/>
      <c r="CBC11" s="890"/>
      <c r="CBD11" s="890"/>
      <c r="CBE11" s="890"/>
      <c r="CBF11" s="890"/>
      <c r="CBG11" s="890"/>
      <c r="CBH11" s="890"/>
      <c r="CBI11" s="890"/>
      <c r="CBJ11" s="890"/>
      <c r="CBK11" s="890"/>
      <c r="CBL11" s="890"/>
      <c r="CBM11" s="890"/>
      <c r="CBN11" s="890"/>
      <c r="CBO11" s="890"/>
      <c r="CBP11" s="890"/>
      <c r="CBQ11" s="890"/>
      <c r="CBR11" s="890"/>
      <c r="CBS11" s="890"/>
      <c r="CBT11" s="890"/>
      <c r="CBU11" s="890"/>
      <c r="CBV11" s="890"/>
      <c r="CBW11" s="890"/>
      <c r="CBX11" s="890"/>
      <c r="CBY11" s="890"/>
      <c r="CBZ11" s="890"/>
      <c r="CCA11" s="890"/>
      <c r="CCB11" s="890"/>
      <c r="CCC11" s="890"/>
      <c r="CCD11" s="890"/>
      <c r="CCE11" s="890"/>
      <c r="CCF11" s="890"/>
      <c r="CCG11" s="890"/>
      <c r="CCH11" s="890"/>
      <c r="CCI11" s="890"/>
      <c r="CCJ11" s="890"/>
      <c r="CCK11" s="890"/>
      <c r="CCL11" s="890"/>
      <c r="CCM11" s="890"/>
      <c r="CCN11" s="890"/>
      <c r="CCO11" s="890"/>
      <c r="CCP11" s="890"/>
      <c r="CCQ11" s="890"/>
      <c r="CCR11" s="890"/>
      <c r="CCS11" s="890"/>
      <c r="CCT11" s="890"/>
      <c r="CCU11" s="890"/>
      <c r="CCV11" s="890"/>
      <c r="CCW11" s="890"/>
      <c r="CCX11" s="890"/>
      <c r="CCY11" s="890"/>
      <c r="CCZ11" s="890"/>
      <c r="CDA11" s="890"/>
      <c r="CDB11" s="890"/>
      <c r="CDC11" s="890"/>
      <c r="CDD11" s="890"/>
      <c r="CDE11" s="890"/>
      <c r="CDF11" s="890"/>
      <c r="CDG11" s="890"/>
      <c r="CDH11" s="890"/>
      <c r="CDI11" s="890"/>
      <c r="CDJ11" s="890"/>
      <c r="CDK11" s="890"/>
      <c r="CDL11" s="890"/>
      <c r="CDM11" s="890"/>
      <c r="CDN11" s="890"/>
      <c r="CDO11" s="890"/>
      <c r="CDP11" s="890"/>
      <c r="CDQ11" s="890"/>
      <c r="CDR11" s="890"/>
      <c r="CDS11" s="890"/>
      <c r="CDT11" s="890"/>
      <c r="CDU11" s="890"/>
      <c r="CDV11" s="890"/>
      <c r="CDW11" s="890"/>
      <c r="CDX11" s="890"/>
      <c r="CDY11" s="890"/>
      <c r="CDZ11" s="890"/>
      <c r="CEA11" s="890"/>
      <c r="CEB11" s="890"/>
      <c r="CEC11" s="890"/>
      <c r="CED11" s="890"/>
      <c r="CEE11" s="890"/>
      <c r="CEF11" s="890"/>
      <c r="CEG11" s="890"/>
      <c r="CEH11" s="890"/>
      <c r="CEI11" s="890"/>
      <c r="CEJ11" s="890"/>
      <c r="CEK11" s="890"/>
      <c r="CEL11" s="890"/>
      <c r="CEM11" s="890"/>
      <c r="CEN11" s="890"/>
      <c r="CEO11" s="890"/>
      <c r="CEP11" s="890"/>
      <c r="CEQ11" s="890"/>
      <c r="CER11" s="890"/>
      <c r="CES11" s="890"/>
      <c r="CET11" s="890"/>
      <c r="CEU11" s="890"/>
      <c r="CEV11" s="890"/>
      <c r="CEW11" s="890"/>
      <c r="CEX11" s="890"/>
      <c r="CEY11" s="890"/>
      <c r="CEZ11" s="890"/>
      <c r="CFA11" s="890"/>
      <c r="CFB11" s="890"/>
      <c r="CFC11" s="890"/>
      <c r="CFD11" s="890"/>
      <c r="CFE11" s="890"/>
      <c r="CFF11" s="890"/>
      <c r="CFG11" s="890"/>
      <c r="CFH11" s="890"/>
      <c r="CFI11" s="890"/>
      <c r="CFJ11" s="890"/>
      <c r="CFK11" s="890"/>
      <c r="CFL11" s="890"/>
      <c r="CFM11" s="890"/>
      <c r="CFN11" s="890"/>
      <c r="CFO11" s="890"/>
      <c r="CFP11" s="890"/>
      <c r="CFQ11" s="890"/>
      <c r="CFR11" s="890"/>
      <c r="CFS11" s="890"/>
      <c r="CFT11" s="890"/>
      <c r="CFU11" s="890"/>
      <c r="CFV11" s="890"/>
      <c r="CFW11" s="890"/>
      <c r="CFX11" s="890"/>
      <c r="CFY11" s="890"/>
      <c r="CFZ11" s="890"/>
      <c r="CGA11" s="890"/>
      <c r="CGB11" s="890"/>
      <c r="CGC11" s="890"/>
      <c r="CGD11" s="890"/>
      <c r="CGE11" s="890"/>
      <c r="CGF11" s="890"/>
      <c r="CGG11" s="890"/>
      <c r="CGH11" s="890"/>
      <c r="CGI11" s="890"/>
      <c r="CGJ11" s="890"/>
      <c r="CGK11" s="890"/>
      <c r="CGL11" s="890"/>
      <c r="CGM11" s="890"/>
      <c r="CGN11" s="890"/>
      <c r="CGO11" s="890"/>
      <c r="CGP11" s="890"/>
      <c r="CGQ11" s="890"/>
      <c r="CGR11" s="890"/>
      <c r="CGS11" s="890"/>
      <c r="CGT11" s="890"/>
      <c r="CGU11" s="890"/>
      <c r="CGV11" s="890"/>
      <c r="CGW11" s="890"/>
      <c r="CGX11" s="890"/>
      <c r="CGY11" s="890"/>
      <c r="CGZ11" s="890"/>
      <c r="CHA11" s="890"/>
      <c r="CHB11" s="890"/>
      <c r="CHC11" s="890"/>
      <c r="CHD11" s="890"/>
      <c r="CHE11" s="890"/>
      <c r="CHF11" s="890"/>
      <c r="CHG11" s="890"/>
      <c r="CHH11" s="890"/>
      <c r="CHI11" s="890"/>
      <c r="CHJ11" s="890"/>
      <c r="CHK11" s="890"/>
      <c r="CHL11" s="890"/>
      <c r="CHM11" s="890"/>
      <c r="CHN11" s="890"/>
      <c r="CHO11" s="890"/>
      <c r="CHP11" s="890"/>
      <c r="CHQ11" s="890"/>
      <c r="CHR11" s="890"/>
      <c r="CHS11" s="890"/>
      <c r="CHT11" s="890"/>
      <c r="CHU11" s="890"/>
      <c r="CHV11" s="890"/>
      <c r="CHW11" s="890"/>
      <c r="CHX11" s="890"/>
      <c r="CHY11" s="890"/>
      <c r="CHZ11" s="890"/>
      <c r="CIA11" s="890"/>
      <c r="CIB11" s="890"/>
      <c r="CIC11" s="890"/>
      <c r="CID11" s="890"/>
      <c r="CIE11" s="890"/>
      <c r="CIF11" s="890"/>
      <c r="CIG11" s="890"/>
      <c r="CIH11" s="890"/>
      <c r="CII11" s="890"/>
      <c r="CIJ11" s="890"/>
      <c r="CIK11" s="890"/>
      <c r="CIL11" s="890"/>
      <c r="CIM11" s="890"/>
      <c r="CIN11" s="890"/>
      <c r="CIO11" s="890"/>
      <c r="CIP11" s="890"/>
      <c r="CIQ11" s="890"/>
      <c r="CIR11" s="890"/>
      <c r="CIS11" s="890"/>
      <c r="CIT11" s="890"/>
      <c r="CIU11" s="890"/>
      <c r="CIV11" s="890"/>
      <c r="CIW11" s="890"/>
      <c r="CIX11" s="890"/>
      <c r="CIY11" s="890"/>
      <c r="CIZ11" s="890"/>
      <c r="CJA11" s="890"/>
      <c r="CJB11" s="890"/>
      <c r="CJC11" s="890"/>
      <c r="CJD11" s="890"/>
      <c r="CJE11" s="890"/>
      <c r="CJF11" s="890"/>
      <c r="CJG11" s="890"/>
      <c r="CJH11" s="890"/>
      <c r="CJI11" s="890"/>
      <c r="CJJ11" s="890"/>
      <c r="CJK11" s="890"/>
      <c r="CJL11" s="890"/>
      <c r="CJM11" s="890"/>
      <c r="CJN11" s="890"/>
      <c r="CJO11" s="890"/>
      <c r="CJP11" s="890"/>
      <c r="CJQ11" s="890"/>
      <c r="CJR11" s="890"/>
      <c r="CJS11" s="890"/>
      <c r="CJT11" s="890"/>
      <c r="CJU11" s="890"/>
      <c r="CJV11" s="890"/>
      <c r="CJW11" s="890"/>
      <c r="CJX11" s="890"/>
      <c r="CJY11" s="890"/>
      <c r="CJZ11" s="890"/>
      <c r="CKA11" s="890"/>
      <c r="CKB11" s="890"/>
      <c r="CKC11" s="890"/>
      <c r="CKD11" s="890"/>
      <c r="CKE11" s="890"/>
      <c r="CKF11" s="890"/>
      <c r="CKG11" s="890"/>
      <c r="CKH11" s="890"/>
      <c r="CKI11" s="890"/>
      <c r="CKJ11" s="890"/>
      <c r="CKK11" s="890"/>
      <c r="CKL11" s="890"/>
      <c r="CKM11" s="890"/>
      <c r="CKN11" s="890"/>
      <c r="CKO11" s="890"/>
      <c r="CKP11" s="890"/>
      <c r="CKQ11" s="890"/>
      <c r="CKR11" s="890"/>
      <c r="CKS11" s="890"/>
      <c r="CKT11" s="890"/>
      <c r="CKU11" s="890"/>
      <c r="CKV11" s="890"/>
      <c r="CKW11" s="890"/>
      <c r="CKX11" s="890"/>
      <c r="CKY11" s="890"/>
      <c r="CKZ11" s="890"/>
      <c r="CLA11" s="890"/>
      <c r="CLB11" s="890"/>
      <c r="CLC11" s="890"/>
      <c r="CLD11" s="890"/>
      <c r="CLE11" s="890"/>
      <c r="CLF11" s="890"/>
      <c r="CLG11" s="890"/>
      <c r="CLH11" s="890"/>
      <c r="CLI11" s="890"/>
      <c r="CLJ11" s="890"/>
      <c r="CLK11" s="890"/>
      <c r="CLL11" s="890"/>
      <c r="CLM11" s="890"/>
      <c r="CLN11" s="890"/>
      <c r="CLO11" s="890"/>
      <c r="CLP11" s="890"/>
      <c r="CLQ11" s="890"/>
      <c r="CLR11" s="890"/>
      <c r="CLS11" s="890"/>
      <c r="CLT11" s="890"/>
      <c r="CLU11" s="890"/>
      <c r="CLV11" s="890"/>
      <c r="CLW11" s="890"/>
      <c r="CLX11" s="890"/>
      <c r="CLY11" s="890"/>
      <c r="CLZ11" s="890"/>
      <c r="CMA11" s="890"/>
      <c r="CMB11" s="890"/>
      <c r="CMC11" s="890"/>
      <c r="CMD11" s="890"/>
      <c r="CME11" s="890"/>
      <c r="CMF11" s="890"/>
      <c r="CMG11" s="890"/>
      <c r="CMH11" s="890"/>
      <c r="CMI11" s="890"/>
      <c r="CMJ11" s="890"/>
      <c r="CMK11" s="890"/>
      <c r="CML11" s="890"/>
      <c r="CMM11" s="890"/>
      <c r="CMN11" s="890"/>
      <c r="CMO11" s="890"/>
      <c r="CMP11" s="890"/>
      <c r="CMQ11" s="890"/>
      <c r="CMR11" s="890"/>
      <c r="CMS11" s="890"/>
      <c r="CMT11" s="890"/>
      <c r="CMU11" s="890"/>
      <c r="CMV11" s="890"/>
      <c r="CMW11" s="890"/>
      <c r="CMX11" s="890"/>
      <c r="CMY11" s="890"/>
      <c r="CMZ11" s="890"/>
      <c r="CNA11" s="890"/>
      <c r="CNB11" s="890"/>
      <c r="CNC11" s="890"/>
      <c r="CND11" s="890"/>
      <c r="CNE11" s="890"/>
      <c r="CNF11" s="890"/>
      <c r="CNG11" s="890"/>
      <c r="CNH11" s="890"/>
      <c r="CNI11" s="890"/>
      <c r="CNJ11" s="890"/>
      <c r="CNK11" s="890"/>
      <c r="CNL11" s="890"/>
      <c r="CNM11" s="890"/>
      <c r="CNN11" s="890"/>
      <c r="CNO11" s="890"/>
      <c r="CNP11" s="890"/>
      <c r="CNQ11" s="890"/>
      <c r="CNR11" s="890"/>
      <c r="CNS11" s="890"/>
      <c r="CNT11" s="890"/>
      <c r="CNU11" s="890"/>
      <c r="CNV11" s="890"/>
      <c r="CNW11" s="890"/>
      <c r="CNX11" s="890"/>
      <c r="CNY11" s="890"/>
      <c r="CNZ11" s="890"/>
      <c r="COA11" s="890"/>
      <c r="COB11" s="890"/>
      <c r="COC11" s="890"/>
      <c r="COD11" s="890"/>
      <c r="COE11" s="890"/>
      <c r="COF11" s="890"/>
      <c r="COG11" s="890"/>
      <c r="COH11" s="890"/>
      <c r="COI11" s="890"/>
      <c r="COJ11" s="890"/>
      <c r="COK11" s="890"/>
      <c r="COL11" s="890"/>
      <c r="COM11" s="890"/>
      <c r="CON11" s="890"/>
      <c r="COO11" s="890"/>
      <c r="COP11" s="890"/>
      <c r="COQ11" s="890"/>
      <c r="COR11" s="890"/>
      <c r="COS11" s="890"/>
      <c r="COT11" s="890"/>
      <c r="COU11" s="890"/>
      <c r="COV11" s="890"/>
      <c r="COW11" s="890"/>
      <c r="COX11" s="890"/>
      <c r="COY11" s="890"/>
      <c r="COZ11" s="890"/>
      <c r="CPA11" s="890"/>
      <c r="CPB11" s="890"/>
      <c r="CPC11" s="890"/>
      <c r="CPD11" s="890"/>
      <c r="CPE11" s="890"/>
      <c r="CPF11" s="890"/>
      <c r="CPG11" s="890"/>
      <c r="CPH11" s="890"/>
      <c r="CPI11" s="890"/>
      <c r="CPJ11" s="890"/>
      <c r="CPK11" s="890"/>
      <c r="CPL11" s="890"/>
      <c r="CPM11" s="890"/>
      <c r="CPN11" s="890"/>
      <c r="CPO11" s="890"/>
      <c r="CPP11" s="890"/>
      <c r="CPQ11" s="890"/>
      <c r="CPR11" s="890"/>
      <c r="CPS11" s="890"/>
      <c r="CPT11" s="890"/>
      <c r="CPU11" s="890"/>
      <c r="CPV11" s="890"/>
      <c r="CPW11" s="890"/>
      <c r="CPX11" s="890"/>
      <c r="CPY11" s="890"/>
      <c r="CPZ11" s="890"/>
      <c r="CQA11" s="890"/>
      <c r="CQB11" s="890"/>
      <c r="CQC11" s="890"/>
      <c r="CQD11" s="890"/>
      <c r="CQE11" s="890"/>
      <c r="CQF11" s="890"/>
      <c r="CQG11" s="890"/>
      <c r="CQH11" s="890"/>
      <c r="CQI11" s="890"/>
      <c r="CQJ11" s="890"/>
      <c r="CQK11" s="890"/>
      <c r="CQL11" s="890"/>
      <c r="CQM11" s="890"/>
      <c r="CQN11" s="890"/>
      <c r="CQO11" s="890"/>
      <c r="CQP11" s="890"/>
      <c r="CQQ11" s="890"/>
      <c r="CQR11" s="890"/>
      <c r="CQS11" s="890"/>
      <c r="CQT11" s="890"/>
      <c r="CQU11" s="890"/>
      <c r="CQV11" s="890"/>
      <c r="CQW11" s="890"/>
      <c r="CQX11" s="890"/>
      <c r="CQY11" s="890"/>
      <c r="CQZ11" s="890"/>
      <c r="CRA11" s="890"/>
      <c r="CRB11" s="890"/>
      <c r="CRC11" s="890"/>
      <c r="CRD11" s="890"/>
      <c r="CRE11" s="890"/>
      <c r="CRF11" s="890"/>
      <c r="CRG11" s="890"/>
      <c r="CRH11" s="890"/>
      <c r="CRI11" s="890"/>
      <c r="CRJ11" s="890"/>
      <c r="CRK11" s="890"/>
      <c r="CRL11" s="890"/>
      <c r="CRM11" s="890"/>
      <c r="CRN11" s="890"/>
      <c r="CRO11" s="890"/>
      <c r="CRP11" s="890"/>
      <c r="CRQ11" s="890"/>
      <c r="CRR11" s="890"/>
      <c r="CRS11" s="890"/>
      <c r="CRT11" s="890"/>
      <c r="CRU11" s="890"/>
      <c r="CRV11" s="890"/>
      <c r="CRW11" s="890"/>
      <c r="CRX11" s="890"/>
      <c r="CRY11" s="890"/>
      <c r="CRZ11" s="890"/>
      <c r="CSA11" s="890"/>
      <c r="CSB11" s="890"/>
      <c r="CSC11" s="890"/>
      <c r="CSD11" s="890"/>
      <c r="CSE11" s="890"/>
      <c r="CSF11" s="890"/>
      <c r="CSG11" s="890"/>
      <c r="CSH11" s="890"/>
      <c r="CSI11" s="890"/>
      <c r="CSJ11" s="890"/>
      <c r="CSK11" s="890"/>
      <c r="CSL11" s="890"/>
      <c r="CSM11" s="890"/>
      <c r="CSN11" s="890"/>
      <c r="CSO11" s="890"/>
      <c r="CSP11" s="890"/>
      <c r="CSQ11" s="890"/>
      <c r="CSR11" s="890"/>
      <c r="CSS11" s="890"/>
      <c r="CST11" s="890"/>
      <c r="CSU11" s="890"/>
      <c r="CSV11" s="890"/>
      <c r="CSW11" s="890"/>
      <c r="CSX11" s="890"/>
      <c r="CSY11" s="890"/>
      <c r="CSZ11" s="890"/>
      <c r="CTA11" s="890"/>
      <c r="CTB11" s="890"/>
      <c r="CTC11" s="890"/>
      <c r="CTD11" s="890"/>
      <c r="CTE11" s="890"/>
      <c r="CTF11" s="890"/>
      <c r="CTG11" s="890"/>
      <c r="CTH11" s="890"/>
      <c r="CTI11" s="890"/>
      <c r="CTJ11" s="890"/>
      <c r="CTK11" s="890"/>
      <c r="CTL11" s="890"/>
      <c r="CTM11" s="890"/>
      <c r="CTN11" s="890"/>
      <c r="CTO11" s="890"/>
      <c r="CTP11" s="890"/>
      <c r="CTQ11" s="890"/>
      <c r="CTR11" s="890"/>
      <c r="CTS11" s="890"/>
      <c r="CTT11" s="890"/>
      <c r="CTU11" s="890"/>
      <c r="CTV11" s="890"/>
      <c r="CTW11" s="890"/>
      <c r="CTX11" s="890"/>
      <c r="CTY11" s="890"/>
      <c r="CTZ11" s="890"/>
      <c r="CUA11" s="890"/>
      <c r="CUB11" s="890"/>
      <c r="CUC11" s="890"/>
      <c r="CUD11" s="890"/>
      <c r="CUE11" s="890"/>
      <c r="CUF11" s="890"/>
      <c r="CUG11" s="890"/>
      <c r="CUH11" s="890"/>
      <c r="CUI11" s="890"/>
      <c r="CUJ11" s="890"/>
      <c r="CUK11" s="890"/>
      <c r="CUL11" s="890"/>
      <c r="CUM11" s="890"/>
      <c r="CUN11" s="890"/>
      <c r="CUO11" s="890"/>
      <c r="CUP11" s="890"/>
      <c r="CUQ11" s="890"/>
      <c r="CUR11" s="890"/>
      <c r="CUS11" s="890"/>
      <c r="CUT11" s="890"/>
      <c r="CUU11" s="890"/>
      <c r="CUV11" s="890"/>
      <c r="CUW11" s="890"/>
      <c r="CUX11" s="890"/>
      <c r="CUY11" s="890"/>
      <c r="CUZ11" s="890"/>
      <c r="CVA11" s="890"/>
      <c r="CVB11" s="890"/>
      <c r="CVC11" s="890"/>
      <c r="CVD11" s="890"/>
      <c r="CVE11" s="890"/>
      <c r="CVF11" s="890"/>
      <c r="CVG11" s="890"/>
      <c r="CVH11" s="890"/>
      <c r="CVI11" s="890"/>
      <c r="CVJ11" s="890"/>
      <c r="CVK11" s="890"/>
      <c r="CVL11" s="890"/>
      <c r="CVM11" s="890"/>
      <c r="CVN11" s="890"/>
      <c r="CVO11" s="890"/>
      <c r="CVP11" s="890"/>
      <c r="CVQ11" s="890"/>
      <c r="CVR11" s="890"/>
      <c r="CVS11" s="890"/>
      <c r="CVT11" s="890"/>
      <c r="CVU11" s="890"/>
      <c r="CVV11" s="890"/>
      <c r="CVW11" s="890"/>
      <c r="CVX11" s="890"/>
      <c r="CVY11" s="890"/>
      <c r="CVZ11" s="890"/>
      <c r="CWA11" s="890"/>
      <c r="CWB11" s="890"/>
      <c r="CWC11" s="890"/>
      <c r="CWD11" s="890"/>
      <c r="CWE11" s="890"/>
      <c r="CWF11" s="890"/>
      <c r="CWG11" s="890"/>
      <c r="CWH11" s="890"/>
      <c r="CWI11" s="890"/>
      <c r="CWJ11" s="890"/>
      <c r="CWK11" s="890"/>
      <c r="CWL11" s="890"/>
      <c r="CWM11" s="890"/>
      <c r="CWN11" s="890"/>
      <c r="CWO11" s="890"/>
      <c r="CWP11" s="890"/>
      <c r="CWQ11" s="890"/>
      <c r="CWR11" s="890"/>
      <c r="CWS11" s="890"/>
      <c r="CWT11" s="890"/>
      <c r="CWU11" s="890"/>
      <c r="CWV11" s="890"/>
      <c r="CWW11" s="890"/>
      <c r="CWX11" s="890"/>
      <c r="CWY11" s="890"/>
      <c r="CWZ11" s="890"/>
      <c r="CXA11" s="890"/>
      <c r="CXB11" s="890"/>
      <c r="CXC11" s="890"/>
      <c r="CXD11" s="890"/>
      <c r="CXE11" s="890"/>
      <c r="CXF11" s="890"/>
      <c r="CXG11" s="890"/>
      <c r="CXH11" s="890"/>
      <c r="CXI11" s="890"/>
      <c r="CXJ11" s="890"/>
      <c r="CXK11" s="890"/>
      <c r="CXL11" s="890"/>
      <c r="CXM11" s="890"/>
      <c r="CXN11" s="890"/>
      <c r="CXO11" s="890"/>
      <c r="CXP11" s="890"/>
      <c r="CXQ11" s="890"/>
      <c r="CXR11" s="890"/>
      <c r="CXS11" s="890"/>
      <c r="CXT11" s="890"/>
      <c r="CXU11" s="890"/>
      <c r="CXV11" s="890"/>
      <c r="CXW11" s="890"/>
      <c r="CXX11" s="890"/>
      <c r="CXY11" s="890"/>
      <c r="CXZ11" s="890"/>
      <c r="CYA11" s="890"/>
      <c r="CYB11" s="890"/>
      <c r="CYC11" s="890"/>
      <c r="CYD11" s="890"/>
      <c r="CYE11" s="890"/>
      <c r="CYF11" s="890"/>
      <c r="CYG11" s="890"/>
      <c r="CYH11" s="890"/>
      <c r="CYI11" s="890"/>
      <c r="CYJ11" s="890"/>
      <c r="CYK11" s="890"/>
      <c r="CYL11" s="890"/>
      <c r="CYM11" s="890"/>
      <c r="CYN11" s="890"/>
      <c r="CYO11" s="890"/>
      <c r="CYP11" s="890"/>
      <c r="CYQ11" s="890"/>
      <c r="CYR11" s="890"/>
      <c r="CYS11" s="890"/>
      <c r="CYT11" s="890"/>
      <c r="CYU11" s="890"/>
      <c r="CYV11" s="890"/>
      <c r="CYW11" s="890"/>
      <c r="CYX11" s="890"/>
      <c r="CYY11" s="890"/>
      <c r="CYZ11" s="890"/>
      <c r="CZA11" s="890"/>
      <c r="CZB11" s="890"/>
      <c r="CZC11" s="890"/>
      <c r="CZD11" s="890"/>
      <c r="CZE11" s="890"/>
      <c r="CZF11" s="890"/>
      <c r="CZG11" s="890"/>
      <c r="CZH11" s="890"/>
      <c r="CZI11" s="890"/>
      <c r="CZJ11" s="890"/>
      <c r="CZK11" s="890"/>
      <c r="CZL11" s="890"/>
      <c r="CZM11" s="890"/>
      <c r="CZN11" s="890"/>
      <c r="CZO11" s="890"/>
      <c r="CZP11" s="890"/>
      <c r="CZQ11" s="890"/>
      <c r="CZR11" s="890"/>
      <c r="CZS11" s="890"/>
      <c r="CZT11" s="890"/>
      <c r="CZU11" s="890"/>
      <c r="CZV11" s="890"/>
      <c r="CZW11" s="890"/>
      <c r="CZX11" s="890"/>
      <c r="CZY11" s="890"/>
      <c r="CZZ11" s="890"/>
      <c r="DAA11" s="890"/>
      <c r="DAB11" s="890"/>
      <c r="DAC11" s="890"/>
      <c r="DAD11" s="890"/>
      <c r="DAE11" s="890"/>
      <c r="DAF11" s="890"/>
      <c r="DAG11" s="890"/>
      <c r="DAH11" s="890"/>
      <c r="DAI11" s="890"/>
      <c r="DAJ11" s="890"/>
      <c r="DAK11" s="890"/>
      <c r="DAL11" s="890"/>
      <c r="DAM11" s="890"/>
      <c r="DAN11" s="890"/>
      <c r="DAO11" s="890"/>
      <c r="DAP11" s="890"/>
      <c r="DAQ11" s="890"/>
      <c r="DAR11" s="890"/>
      <c r="DAS11" s="890"/>
      <c r="DAT11" s="890"/>
      <c r="DAU11" s="890"/>
      <c r="DAV11" s="890"/>
      <c r="DAW11" s="890"/>
      <c r="DAX11" s="890"/>
      <c r="DAY11" s="890"/>
      <c r="DAZ11" s="890"/>
      <c r="DBA11" s="890"/>
      <c r="DBB11" s="890"/>
      <c r="DBC11" s="890"/>
      <c r="DBD11" s="890"/>
      <c r="DBE11" s="890"/>
      <c r="DBF11" s="890"/>
      <c r="DBG11" s="890"/>
      <c r="DBH11" s="890"/>
      <c r="DBI11" s="890"/>
      <c r="DBJ11" s="890"/>
      <c r="DBK11" s="890"/>
      <c r="DBL11" s="890"/>
      <c r="DBM11" s="890"/>
      <c r="DBN11" s="890"/>
      <c r="DBO11" s="890"/>
      <c r="DBP11" s="890"/>
      <c r="DBQ11" s="890"/>
      <c r="DBR11" s="890"/>
      <c r="DBS11" s="890"/>
      <c r="DBT11" s="890"/>
      <c r="DBU11" s="890"/>
      <c r="DBV11" s="890"/>
      <c r="DBW11" s="890"/>
      <c r="DBX11" s="890"/>
      <c r="DBY11" s="890"/>
      <c r="DBZ11" s="890"/>
      <c r="DCA11" s="890"/>
      <c r="DCB11" s="890"/>
      <c r="DCC11" s="890"/>
      <c r="DCD11" s="890"/>
      <c r="DCE11" s="890"/>
      <c r="DCF11" s="890"/>
      <c r="DCG11" s="890"/>
      <c r="DCH11" s="890"/>
      <c r="DCI11" s="890"/>
      <c r="DCJ11" s="890"/>
      <c r="DCK11" s="890"/>
      <c r="DCL11" s="890"/>
      <c r="DCM11" s="890"/>
      <c r="DCN11" s="890"/>
      <c r="DCO11" s="890"/>
      <c r="DCP11" s="890"/>
      <c r="DCQ11" s="890"/>
      <c r="DCR11" s="890"/>
      <c r="DCS11" s="890"/>
      <c r="DCT11" s="890"/>
      <c r="DCU11" s="890"/>
      <c r="DCV11" s="890"/>
      <c r="DCW11" s="890"/>
      <c r="DCX11" s="890"/>
      <c r="DCY11" s="890"/>
      <c r="DCZ11" s="890"/>
      <c r="DDA11" s="890"/>
      <c r="DDB11" s="890"/>
      <c r="DDC11" s="890"/>
      <c r="DDD11" s="890"/>
      <c r="DDE11" s="890"/>
      <c r="DDF11" s="890"/>
      <c r="DDG11" s="890"/>
      <c r="DDH11" s="890"/>
      <c r="DDI11" s="890"/>
      <c r="DDJ11" s="890"/>
      <c r="DDK11" s="890"/>
      <c r="DDL11" s="890"/>
      <c r="DDM11" s="890"/>
      <c r="DDN11" s="890"/>
      <c r="DDO11" s="890"/>
      <c r="DDP11" s="890"/>
      <c r="DDQ11" s="890"/>
      <c r="DDR11" s="890"/>
      <c r="DDS11" s="890"/>
      <c r="DDT11" s="890"/>
      <c r="DDU11" s="890"/>
      <c r="DDV11" s="890"/>
      <c r="DDW11" s="890"/>
      <c r="DDX11" s="890"/>
      <c r="DDY11" s="890"/>
      <c r="DDZ11" s="890"/>
      <c r="DEA11" s="890"/>
      <c r="DEB11" s="890"/>
      <c r="DEC11" s="890"/>
      <c r="DED11" s="890"/>
      <c r="DEE11" s="890"/>
      <c r="DEF11" s="890"/>
      <c r="DEG11" s="890"/>
      <c r="DEH11" s="890"/>
      <c r="DEI11" s="890"/>
      <c r="DEJ11" s="890"/>
      <c r="DEK11" s="890"/>
      <c r="DEL11" s="890"/>
      <c r="DEM11" s="890"/>
      <c r="DEN11" s="890"/>
      <c r="DEO11" s="890"/>
      <c r="DEP11" s="890"/>
      <c r="DEQ11" s="890"/>
      <c r="DER11" s="890"/>
      <c r="DES11" s="890"/>
      <c r="DET11" s="890"/>
      <c r="DEU11" s="890"/>
      <c r="DEV11" s="890"/>
      <c r="DEW11" s="890"/>
      <c r="DEX11" s="890"/>
      <c r="DEY11" s="890"/>
      <c r="DEZ11" s="890"/>
      <c r="DFA11" s="890"/>
      <c r="DFB11" s="890"/>
      <c r="DFC11" s="890"/>
      <c r="DFD11" s="890"/>
      <c r="DFE11" s="890"/>
      <c r="DFF11" s="890"/>
      <c r="DFG11" s="890"/>
      <c r="DFH11" s="890"/>
      <c r="DFI11" s="890"/>
      <c r="DFJ11" s="890"/>
      <c r="DFK11" s="890"/>
      <c r="DFL11" s="890"/>
      <c r="DFM11" s="890"/>
      <c r="DFN11" s="890"/>
      <c r="DFO11" s="890"/>
      <c r="DFP11" s="890"/>
      <c r="DFQ11" s="890"/>
      <c r="DFR11" s="890"/>
      <c r="DFS11" s="890"/>
      <c r="DFT11" s="890"/>
      <c r="DFU11" s="890"/>
      <c r="DFV11" s="890"/>
      <c r="DFW11" s="890"/>
      <c r="DFX11" s="890"/>
      <c r="DFY11" s="890"/>
      <c r="DFZ11" s="890"/>
      <c r="DGA11" s="890"/>
      <c r="DGB11" s="890"/>
      <c r="DGC11" s="890"/>
      <c r="DGD11" s="890"/>
      <c r="DGE11" s="890"/>
      <c r="DGF11" s="890"/>
      <c r="DGG11" s="890"/>
      <c r="DGH11" s="890"/>
      <c r="DGI11" s="890"/>
      <c r="DGJ11" s="890"/>
      <c r="DGK11" s="890"/>
      <c r="DGL11" s="890"/>
      <c r="DGM11" s="890"/>
      <c r="DGN11" s="890"/>
      <c r="DGO11" s="890"/>
      <c r="DGP11" s="890"/>
      <c r="DGQ11" s="890"/>
      <c r="DGR11" s="890"/>
      <c r="DGS11" s="890"/>
      <c r="DGT11" s="890"/>
      <c r="DGU11" s="890"/>
      <c r="DGV11" s="890"/>
      <c r="DGW11" s="890"/>
      <c r="DGX11" s="890"/>
      <c r="DGY11" s="890"/>
      <c r="DGZ11" s="890"/>
      <c r="DHA11" s="890"/>
      <c r="DHB11" s="890"/>
      <c r="DHC11" s="890"/>
      <c r="DHD11" s="890"/>
      <c r="DHE11" s="890"/>
      <c r="DHF11" s="890"/>
      <c r="DHG11" s="890"/>
      <c r="DHH11" s="890"/>
      <c r="DHI11" s="890"/>
      <c r="DHJ11" s="890"/>
      <c r="DHK11" s="890"/>
      <c r="DHL11" s="890"/>
      <c r="DHM11" s="890"/>
      <c r="DHN11" s="890"/>
      <c r="DHO11" s="890"/>
      <c r="DHP11" s="890"/>
      <c r="DHQ11" s="890"/>
      <c r="DHR11" s="890"/>
      <c r="DHS11" s="890"/>
      <c r="DHT11" s="890"/>
      <c r="DHU11" s="890"/>
      <c r="DHV11" s="890"/>
      <c r="DHW11" s="890"/>
      <c r="DHX11" s="890"/>
      <c r="DHY11" s="890"/>
      <c r="DHZ11" s="890"/>
      <c r="DIA11" s="890"/>
      <c r="DIB11" s="890"/>
      <c r="DIC11" s="890"/>
      <c r="DID11" s="890"/>
      <c r="DIE11" s="890"/>
      <c r="DIF11" s="890"/>
      <c r="DIG11" s="890"/>
      <c r="DIH11" s="890"/>
      <c r="DII11" s="890"/>
      <c r="DIJ11" s="890"/>
      <c r="DIK11" s="890"/>
      <c r="DIL11" s="890"/>
      <c r="DIM11" s="890"/>
      <c r="DIN11" s="890"/>
      <c r="DIO11" s="890"/>
      <c r="DIP11" s="890"/>
      <c r="DIQ11" s="890"/>
      <c r="DIR11" s="890"/>
      <c r="DIS11" s="890"/>
      <c r="DIT11" s="890"/>
      <c r="DIU11" s="890"/>
      <c r="DIV11" s="890"/>
      <c r="DIW11" s="890"/>
      <c r="DIX11" s="890"/>
      <c r="DIY11" s="890"/>
      <c r="DIZ11" s="890"/>
      <c r="DJA11" s="890"/>
      <c r="DJB11" s="890"/>
      <c r="DJC11" s="890"/>
      <c r="DJD11" s="890"/>
      <c r="DJE11" s="890"/>
      <c r="DJF11" s="890"/>
      <c r="DJG11" s="890"/>
      <c r="DJH11" s="890"/>
      <c r="DJI11" s="890"/>
      <c r="DJJ11" s="890"/>
      <c r="DJK11" s="890"/>
      <c r="DJL11" s="890"/>
      <c r="DJM11" s="890"/>
      <c r="DJN11" s="890"/>
      <c r="DJO11" s="890"/>
      <c r="DJP11" s="890"/>
      <c r="DJQ11" s="890"/>
      <c r="DJR11" s="890"/>
      <c r="DJS11" s="890"/>
      <c r="DJT11" s="890"/>
      <c r="DJU11" s="890"/>
      <c r="DJV11" s="890"/>
      <c r="DJW11" s="890"/>
      <c r="DJX11" s="890"/>
      <c r="DJY11" s="890"/>
      <c r="DJZ11" s="890"/>
      <c r="DKA11" s="890"/>
      <c r="DKB11" s="890"/>
      <c r="DKC11" s="890"/>
      <c r="DKD11" s="890"/>
      <c r="DKE11" s="890"/>
      <c r="DKF11" s="890"/>
      <c r="DKG11" s="890"/>
      <c r="DKH11" s="890"/>
      <c r="DKI11" s="890"/>
      <c r="DKJ11" s="890"/>
      <c r="DKK11" s="890"/>
      <c r="DKL11" s="890"/>
      <c r="DKM11" s="890"/>
      <c r="DKN11" s="890"/>
      <c r="DKO11" s="890"/>
      <c r="DKP11" s="890"/>
      <c r="DKQ11" s="890"/>
      <c r="DKR11" s="890"/>
      <c r="DKS11" s="890"/>
      <c r="DKT11" s="890"/>
      <c r="DKU11" s="890"/>
      <c r="DKV11" s="890"/>
      <c r="DKW11" s="890"/>
      <c r="DKX11" s="890"/>
      <c r="DKY11" s="890"/>
      <c r="DKZ11" s="890"/>
      <c r="DLA11" s="890"/>
      <c r="DLB11" s="890"/>
      <c r="DLC11" s="890"/>
      <c r="DLD11" s="890"/>
      <c r="DLE11" s="890"/>
      <c r="DLF11" s="890"/>
      <c r="DLG11" s="890"/>
      <c r="DLH11" s="890"/>
      <c r="DLI11" s="890"/>
      <c r="DLJ11" s="890"/>
      <c r="DLK11" s="890"/>
      <c r="DLL11" s="890"/>
      <c r="DLM11" s="890"/>
      <c r="DLN11" s="890"/>
      <c r="DLO11" s="890"/>
      <c r="DLP11" s="890"/>
      <c r="DLQ11" s="890"/>
      <c r="DLR11" s="890"/>
      <c r="DLS11" s="890"/>
      <c r="DLT11" s="890"/>
      <c r="DLU11" s="890"/>
      <c r="DLV11" s="890"/>
      <c r="DLW11" s="890"/>
      <c r="DLX11" s="890"/>
      <c r="DLY11" s="890"/>
      <c r="DLZ11" s="890"/>
      <c r="DMA11" s="890"/>
      <c r="DMB11" s="890"/>
      <c r="DMC11" s="890"/>
      <c r="DMD11" s="890"/>
      <c r="DME11" s="890"/>
      <c r="DMF11" s="890"/>
      <c r="DMG11" s="890"/>
      <c r="DMH11" s="890"/>
      <c r="DMI11" s="890"/>
      <c r="DMJ11" s="890"/>
      <c r="DMK11" s="890"/>
      <c r="DML11" s="890"/>
      <c r="DMM11" s="890"/>
      <c r="DMN11" s="890"/>
      <c r="DMO11" s="890"/>
      <c r="DMP11" s="890"/>
      <c r="DMQ11" s="890"/>
      <c r="DMR11" s="890"/>
      <c r="DMS11" s="890"/>
      <c r="DMT11" s="890"/>
      <c r="DMU11" s="890"/>
      <c r="DMV11" s="890"/>
      <c r="DMW11" s="890"/>
      <c r="DMX11" s="890"/>
      <c r="DMY11" s="890"/>
      <c r="DMZ11" s="890"/>
      <c r="DNA11" s="890"/>
      <c r="DNB11" s="890"/>
      <c r="DNC11" s="890"/>
      <c r="DND11" s="890"/>
      <c r="DNE11" s="890"/>
      <c r="DNF11" s="890"/>
      <c r="DNG11" s="890"/>
      <c r="DNH11" s="890"/>
      <c r="DNI11" s="890"/>
      <c r="DNJ11" s="890"/>
      <c r="DNK11" s="890"/>
      <c r="DNL11" s="890"/>
      <c r="DNM11" s="890"/>
      <c r="DNN11" s="890"/>
      <c r="DNO11" s="890"/>
      <c r="DNP11" s="890"/>
      <c r="DNQ11" s="890"/>
      <c r="DNR11" s="890"/>
      <c r="DNS11" s="890"/>
      <c r="DNT11" s="890"/>
      <c r="DNU11" s="890"/>
      <c r="DNV11" s="890"/>
      <c r="DNW11" s="890"/>
      <c r="DNX11" s="890"/>
      <c r="DNY11" s="890"/>
      <c r="DNZ11" s="890"/>
      <c r="DOA11" s="890"/>
      <c r="DOB11" s="890"/>
      <c r="DOC11" s="890"/>
      <c r="DOD11" s="890"/>
      <c r="DOE11" s="890"/>
      <c r="DOF11" s="890"/>
      <c r="DOG11" s="890"/>
      <c r="DOH11" s="890"/>
      <c r="DOI11" s="890"/>
      <c r="DOJ11" s="890"/>
      <c r="DOK11" s="890"/>
      <c r="DOL11" s="890"/>
      <c r="DOM11" s="890"/>
      <c r="DON11" s="890"/>
      <c r="DOO11" s="890"/>
      <c r="DOP11" s="890"/>
      <c r="DOQ11" s="890"/>
      <c r="DOR11" s="890"/>
      <c r="DOS11" s="890"/>
      <c r="DOT11" s="890"/>
      <c r="DOU11" s="890"/>
      <c r="DOV11" s="890"/>
      <c r="DOW11" s="890"/>
      <c r="DOX11" s="890"/>
      <c r="DOY11" s="890"/>
      <c r="DOZ11" s="890"/>
      <c r="DPA11" s="890"/>
      <c r="DPB11" s="890"/>
      <c r="DPC11" s="890"/>
      <c r="DPD11" s="890"/>
      <c r="DPE11" s="890"/>
      <c r="DPF11" s="890"/>
      <c r="DPG11" s="890"/>
      <c r="DPH11" s="890"/>
      <c r="DPI11" s="890"/>
      <c r="DPJ11" s="890"/>
      <c r="DPK11" s="890"/>
      <c r="DPL11" s="890"/>
      <c r="DPM11" s="890"/>
      <c r="DPN11" s="890"/>
      <c r="DPO11" s="890"/>
      <c r="DPP11" s="890"/>
      <c r="DPQ11" s="890"/>
      <c r="DPR11" s="890"/>
      <c r="DPS11" s="890"/>
      <c r="DPT11" s="890"/>
      <c r="DPU11" s="890"/>
      <c r="DPV11" s="890"/>
      <c r="DPW11" s="890"/>
      <c r="DPX11" s="890"/>
      <c r="DPY11" s="890"/>
      <c r="DPZ11" s="890"/>
      <c r="DQA11" s="890"/>
      <c r="DQB11" s="890"/>
      <c r="DQC11" s="890"/>
      <c r="DQD11" s="890"/>
      <c r="DQE11" s="890"/>
      <c r="DQF11" s="890"/>
      <c r="DQG11" s="890"/>
      <c r="DQH11" s="890"/>
      <c r="DQI11" s="890"/>
      <c r="DQJ11" s="890"/>
      <c r="DQK11" s="890"/>
      <c r="DQL11" s="890"/>
      <c r="DQM11" s="890"/>
      <c r="DQN11" s="890"/>
      <c r="DQO11" s="890"/>
      <c r="DQP11" s="890"/>
      <c r="DQQ11" s="890"/>
      <c r="DQR11" s="890"/>
      <c r="DQS11" s="890"/>
      <c r="DQT11" s="890"/>
      <c r="DQU11" s="890"/>
      <c r="DQV11" s="890"/>
      <c r="DQW11" s="890"/>
      <c r="DQX11" s="890"/>
      <c r="DQY11" s="890"/>
      <c r="DQZ11" s="890"/>
      <c r="DRA11" s="890"/>
      <c r="DRB11" s="890"/>
      <c r="DRC11" s="890"/>
      <c r="DRD11" s="890"/>
      <c r="DRE11" s="890"/>
      <c r="DRF11" s="890"/>
      <c r="DRG11" s="890"/>
      <c r="DRH11" s="890"/>
      <c r="DRI11" s="890"/>
      <c r="DRJ11" s="890"/>
      <c r="DRK11" s="890"/>
      <c r="DRL11" s="890"/>
      <c r="DRM11" s="890"/>
      <c r="DRN11" s="890"/>
      <c r="DRO11" s="890"/>
      <c r="DRP11" s="890"/>
      <c r="DRQ11" s="890"/>
      <c r="DRR11" s="890"/>
      <c r="DRS11" s="890"/>
      <c r="DRT11" s="890"/>
      <c r="DRU11" s="890"/>
      <c r="DRV11" s="890"/>
      <c r="DRW11" s="890"/>
      <c r="DRX11" s="890"/>
      <c r="DRY11" s="890"/>
      <c r="DRZ11" s="890"/>
      <c r="DSA11" s="890"/>
      <c r="DSB11" s="890"/>
      <c r="DSC11" s="890"/>
      <c r="DSD11" s="890"/>
      <c r="DSE11" s="890"/>
      <c r="DSF11" s="890"/>
      <c r="DSG11" s="890"/>
      <c r="DSH11" s="890"/>
      <c r="DSI11" s="890"/>
      <c r="DSJ11" s="890"/>
      <c r="DSK11" s="890"/>
      <c r="DSL11" s="890"/>
      <c r="DSM11" s="890"/>
      <c r="DSN11" s="890"/>
      <c r="DSO11" s="890"/>
      <c r="DSP11" s="890"/>
      <c r="DSQ11" s="890"/>
      <c r="DSR11" s="890"/>
      <c r="DSS11" s="890"/>
      <c r="DST11" s="890"/>
      <c r="DSU11" s="890"/>
      <c r="DSV11" s="890"/>
      <c r="DSW11" s="890"/>
      <c r="DSX11" s="890"/>
      <c r="DSY11" s="890"/>
      <c r="DSZ11" s="890"/>
      <c r="DTA11" s="890"/>
      <c r="DTB11" s="890"/>
      <c r="DTC11" s="890"/>
      <c r="DTD11" s="890"/>
      <c r="DTE11" s="890"/>
      <c r="DTF11" s="890"/>
      <c r="DTG11" s="890"/>
      <c r="DTH11" s="890"/>
      <c r="DTI11" s="890"/>
      <c r="DTJ11" s="890"/>
      <c r="DTK11" s="890"/>
      <c r="DTL11" s="890"/>
      <c r="DTM11" s="890"/>
      <c r="DTN11" s="890"/>
      <c r="DTO11" s="890"/>
      <c r="DTP11" s="890"/>
      <c r="DTQ11" s="890"/>
      <c r="DTR11" s="890"/>
      <c r="DTS11" s="890"/>
      <c r="DTT11" s="890"/>
      <c r="DTU11" s="890"/>
      <c r="DTV11" s="890"/>
      <c r="DTW11" s="890"/>
      <c r="DTX11" s="890"/>
      <c r="DTY11" s="890"/>
      <c r="DTZ11" s="890"/>
      <c r="DUA11" s="890"/>
      <c r="DUB11" s="890"/>
      <c r="DUC11" s="890"/>
      <c r="DUD11" s="890"/>
      <c r="DUE11" s="890"/>
      <c r="DUF11" s="890"/>
      <c r="DUG11" s="890"/>
      <c r="DUH11" s="890"/>
      <c r="DUI11" s="890"/>
      <c r="DUJ11" s="890"/>
      <c r="DUK11" s="890"/>
      <c r="DUL11" s="890"/>
      <c r="DUM11" s="890"/>
      <c r="DUN11" s="890"/>
      <c r="DUO11" s="890"/>
      <c r="DUP11" s="890"/>
      <c r="DUQ11" s="890"/>
      <c r="DUR11" s="890"/>
      <c r="DUS11" s="890"/>
      <c r="DUT11" s="890"/>
      <c r="DUU11" s="890"/>
      <c r="DUV11" s="890"/>
      <c r="DUW11" s="890"/>
      <c r="DUX11" s="890"/>
      <c r="DUY11" s="890"/>
      <c r="DUZ11" s="890"/>
      <c r="DVA11" s="890"/>
      <c r="DVB11" s="890"/>
      <c r="DVC11" s="890"/>
      <c r="DVD11" s="890"/>
      <c r="DVE11" s="890"/>
      <c r="DVF11" s="890"/>
      <c r="DVG11" s="890"/>
      <c r="DVH11" s="890"/>
      <c r="DVI11" s="890"/>
      <c r="DVJ11" s="890"/>
      <c r="DVK11" s="890"/>
      <c r="DVL11" s="890"/>
      <c r="DVM11" s="890"/>
      <c r="DVN11" s="890"/>
      <c r="DVO11" s="890"/>
      <c r="DVP11" s="890"/>
      <c r="DVQ11" s="890"/>
      <c r="DVR11" s="890"/>
      <c r="DVS11" s="890"/>
      <c r="DVT11" s="890"/>
      <c r="DVU11" s="890"/>
      <c r="DVV11" s="890"/>
      <c r="DVW11" s="890"/>
      <c r="DVX11" s="890"/>
      <c r="DVY11" s="890"/>
      <c r="DVZ11" s="890"/>
      <c r="DWA11" s="890"/>
      <c r="DWB11" s="890"/>
      <c r="DWC11" s="890"/>
      <c r="DWD11" s="890"/>
      <c r="DWE11" s="890"/>
      <c r="DWF11" s="890"/>
      <c r="DWG11" s="890"/>
      <c r="DWH11" s="890"/>
      <c r="DWI11" s="890"/>
      <c r="DWJ11" s="890"/>
      <c r="DWK11" s="890"/>
      <c r="DWL11" s="890"/>
      <c r="DWM11" s="890"/>
      <c r="DWN11" s="890"/>
      <c r="DWO11" s="890"/>
      <c r="DWP11" s="890"/>
      <c r="DWQ11" s="890"/>
      <c r="DWR11" s="890"/>
      <c r="DWS11" s="890"/>
      <c r="DWT11" s="890"/>
      <c r="DWU11" s="890"/>
      <c r="DWV11" s="890"/>
      <c r="DWW11" s="890"/>
      <c r="DWX11" s="890"/>
      <c r="DWY11" s="890"/>
      <c r="DWZ11" s="890"/>
      <c r="DXA11" s="890"/>
      <c r="DXB11" s="890"/>
      <c r="DXC11" s="890"/>
      <c r="DXD11" s="890"/>
      <c r="DXE11" s="890"/>
      <c r="DXF11" s="890"/>
      <c r="DXG11" s="890"/>
      <c r="DXH11" s="890"/>
      <c r="DXI11" s="890"/>
      <c r="DXJ11" s="890"/>
      <c r="DXK11" s="890"/>
      <c r="DXL11" s="890"/>
      <c r="DXM11" s="890"/>
      <c r="DXN11" s="890"/>
      <c r="DXO11" s="890"/>
      <c r="DXP11" s="890"/>
      <c r="DXQ11" s="890"/>
      <c r="DXR11" s="890"/>
      <c r="DXS11" s="890"/>
      <c r="DXT11" s="890"/>
      <c r="DXU11" s="890"/>
      <c r="DXV11" s="890"/>
      <c r="DXW11" s="890"/>
      <c r="DXX11" s="890"/>
      <c r="DXY11" s="890"/>
      <c r="DXZ11" s="890"/>
      <c r="DYA11" s="890"/>
      <c r="DYB11" s="890"/>
      <c r="DYC11" s="890"/>
      <c r="DYD11" s="890"/>
      <c r="DYE11" s="890"/>
      <c r="DYF11" s="890"/>
      <c r="DYG11" s="890"/>
      <c r="DYH11" s="890"/>
      <c r="DYI11" s="890"/>
      <c r="DYJ11" s="890"/>
      <c r="DYK11" s="890"/>
      <c r="DYL11" s="890"/>
      <c r="DYM11" s="890"/>
      <c r="DYN11" s="890"/>
      <c r="DYO11" s="890"/>
      <c r="DYP11" s="890"/>
      <c r="DYQ11" s="890"/>
      <c r="DYR11" s="890"/>
      <c r="DYS11" s="890"/>
      <c r="DYT11" s="890"/>
      <c r="DYU11" s="890"/>
      <c r="DYV11" s="890"/>
      <c r="DYW11" s="890"/>
      <c r="DYX11" s="890"/>
      <c r="DYY11" s="890"/>
      <c r="DYZ11" s="890"/>
      <c r="DZA11" s="890"/>
      <c r="DZB11" s="890"/>
      <c r="DZC11" s="890"/>
      <c r="DZD11" s="890"/>
      <c r="DZE11" s="890"/>
      <c r="DZF11" s="890"/>
      <c r="DZG11" s="890"/>
      <c r="DZH11" s="890"/>
      <c r="DZI11" s="890"/>
      <c r="DZJ11" s="890"/>
      <c r="DZK11" s="890"/>
      <c r="DZL11" s="890"/>
      <c r="DZM11" s="890"/>
      <c r="DZN11" s="890"/>
      <c r="DZO11" s="890"/>
      <c r="DZP11" s="890"/>
      <c r="DZQ11" s="890"/>
      <c r="DZR11" s="890"/>
      <c r="DZS11" s="890"/>
      <c r="DZT11" s="890"/>
      <c r="DZU11" s="890"/>
      <c r="DZV11" s="890"/>
      <c r="DZW11" s="890"/>
      <c r="DZX11" s="890"/>
      <c r="DZY11" s="890"/>
      <c r="DZZ11" s="890"/>
      <c r="EAA11" s="890"/>
      <c r="EAB11" s="890"/>
      <c r="EAC11" s="890"/>
      <c r="EAD11" s="890"/>
      <c r="EAE11" s="890"/>
      <c r="EAF11" s="890"/>
      <c r="EAG11" s="890"/>
      <c r="EAH11" s="890"/>
      <c r="EAI11" s="890"/>
      <c r="EAJ11" s="890"/>
      <c r="EAK11" s="890"/>
      <c r="EAL11" s="890"/>
      <c r="EAM11" s="890"/>
      <c r="EAN11" s="890"/>
      <c r="EAO11" s="890"/>
      <c r="EAP11" s="890"/>
      <c r="EAQ11" s="890"/>
      <c r="EAR11" s="890"/>
      <c r="EAS11" s="890"/>
      <c r="EAT11" s="890"/>
      <c r="EAU11" s="890"/>
      <c r="EAV11" s="890"/>
      <c r="EAW11" s="890"/>
      <c r="EAX11" s="890"/>
      <c r="EAY11" s="890"/>
      <c r="EAZ11" s="890"/>
      <c r="EBA11" s="890"/>
      <c r="EBB11" s="890"/>
      <c r="EBC11" s="890"/>
      <c r="EBD11" s="890"/>
      <c r="EBE11" s="890"/>
      <c r="EBF11" s="890"/>
      <c r="EBG11" s="890"/>
      <c r="EBH11" s="890"/>
      <c r="EBI11" s="890"/>
      <c r="EBJ11" s="890"/>
      <c r="EBK11" s="890"/>
      <c r="EBL11" s="890"/>
      <c r="EBM11" s="890"/>
      <c r="EBN11" s="890"/>
      <c r="EBO11" s="890"/>
      <c r="EBP11" s="890"/>
      <c r="EBQ11" s="890"/>
      <c r="EBR11" s="890"/>
      <c r="EBS11" s="890"/>
      <c r="EBT11" s="890"/>
      <c r="EBU11" s="890"/>
      <c r="EBV11" s="890"/>
      <c r="EBW11" s="890"/>
      <c r="EBX11" s="890"/>
      <c r="EBY11" s="890"/>
      <c r="EBZ11" s="890"/>
      <c r="ECA11" s="890"/>
      <c r="ECB11" s="890"/>
      <c r="ECC11" s="890"/>
      <c r="ECD11" s="890"/>
      <c r="ECE11" s="890"/>
      <c r="ECF11" s="890"/>
      <c r="ECG11" s="890"/>
      <c r="ECH11" s="890"/>
      <c r="ECI11" s="890"/>
      <c r="ECJ11" s="890"/>
      <c r="ECK11" s="890"/>
      <c r="ECL11" s="890"/>
      <c r="ECM11" s="890"/>
      <c r="ECN11" s="890"/>
      <c r="ECO11" s="890"/>
      <c r="ECP11" s="890"/>
      <c r="ECQ11" s="890"/>
      <c r="ECR11" s="890"/>
      <c r="ECS11" s="890"/>
      <c r="ECT11" s="890"/>
      <c r="ECU11" s="890"/>
      <c r="ECV11" s="890"/>
      <c r="ECW11" s="890"/>
      <c r="ECX11" s="890"/>
      <c r="ECY11" s="890"/>
      <c r="ECZ11" s="890"/>
      <c r="EDA11" s="890"/>
      <c r="EDB11" s="890"/>
      <c r="EDC11" s="890"/>
      <c r="EDD11" s="890"/>
      <c r="EDE11" s="890"/>
      <c r="EDF11" s="890"/>
      <c r="EDG11" s="890"/>
      <c r="EDH11" s="890"/>
      <c r="EDI11" s="890"/>
      <c r="EDJ11" s="890"/>
      <c r="EDK11" s="890"/>
      <c r="EDL11" s="890"/>
      <c r="EDM11" s="890"/>
      <c r="EDN11" s="890"/>
      <c r="EDO11" s="890"/>
      <c r="EDP11" s="890"/>
      <c r="EDQ11" s="890"/>
      <c r="EDR11" s="890"/>
      <c r="EDS11" s="890"/>
      <c r="EDT11" s="890"/>
      <c r="EDU11" s="890"/>
      <c r="EDV11" s="890"/>
      <c r="EDW11" s="890"/>
      <c r="EDX11" s="890"/>
      <c r="EDY11" s="890"/>
      <c r="EDZ11" s="890"/>
      <c r="EEA11" s="890"/>
      <c r="EEB11" s="890"/>
      <c r="EEC11" s="890"/>
      <c r="EED11" s="890"/>
      <c r="EEE11" s="890"/>
      <c r="EEF11" s="890"/>
      <c r="EEG11" s="890"/>
      <c r="EEH11" s="890"/>
      <c r="EEI11" s="890"/>
      <c r="EEJ11" s="890"/>
      <c r="EEK11" s="890"/>
      <c r="EEL11" s="890"/>
      <c r="EEM11" s="890"/>
      <c r="EEN11" s="890"/>
      <c r="EEO11" s="890"/>
      <c r="EEP11" s="890"/>
      <c r="EEQ11" s="890"/>
      <c r="EER11" s="890"/>
      <c r="EES11" s="890"/>
      <c r="EET11" s="890"/>
      <c r="EEU11" s="890"/>
      <c r="EEV11" s="890"/>
      <c r="EEW11" s="890"/>
      <c r="EEX11" s="890"/>
      <c r="EEY11" s="890"/>
      <c r="EEZ11" s="890"/>
      <c r="EFA11" s="890"/>
      <c r="EFB11" s="890"/>
      <c r="EFC11" s="890"/>
      <c r="EFD11" s="890"/>
      <c r="EFE11" s="890"/>
      <c r="EFF11" s="890"/>
      <c r="EFG11" s="890"/>
      <c r="EFH11" s="890"/>
      <c r="EFI11" s="890"/>
      <c r="EFJ11" s="890"/>
      <c r="EFK11" s="890"/>
      <c r="EFL11" s="890"/>
      <c r="EFM11" s="890"/>
      <c r="EFN11" s="890"/>
      <c r="EFO11" s="890"/>
      <c r="EFP11" s="890"/>
      <c r="EFQ11" s="890"/>
      <c r="EFR11" s="890"/>
      <c r="EFS11" s="890"/>
      <c r="EFT11" s="890"/>
      <c r="EFU11" s="890"/>
      <c r="EFV11" s="890"/>
      <c r="EFW11" s="890"/>
      <c r="EFX11" s="890"/>
      <c r="EFY11" s="890"/>
      <c r="EFZ11" s="890"/>
      <c r="EGA11" s="890"/>
      <c r="EGB11" s="890"/>
      <c r="EGC11" s="890"/>
      <c r="EGD11" s="890"/>
      <c r="EGE11" s="890"/>
      <c r="EGF11" s="890"/>
      <c r="EGG11" s="890"/>
      <c r="EGH11" s="890"/>
      <c r="EGI11" s="890"/>
      <c r="EGJ11" s="890"/>
      <c r="EGK11" s="890"/>
      <c r="EGL11" s="890"/>
      <c r="EGM11" s="890"/>
      <c r="EGN11" s="890"/>
      <c r="EGO11" s="890"/>
      <c r="EGP11" s="890"/>
      <c r="EGQ11" s="890"/>
      <c r="EGR11" s="890"/>
      <c r="EGS11" s="890"/>
      <c r="EGT11" s="890"/>
      <c r="EGU11" s="890"/>
      <c r="EGV11" s="890"/>
      <c r="EGW11" s="890"/>
      <c r="EGX11" s="890"/>
      <c r="EGY11" s="890"/>
      <c r="EGZ11" s="890"/>
      <c r="EHA11" s="890"/>
      <c r="EHB11" s="890"/>
      <c r="EHC11" s="890"/>
      <c r="EHD11" s="890"/>
      <c r="EHE11" s="890"/>
      <c r="EHF11" s="890"/>
      <c r="EHG11" s="890"/>
      <c r="EHH11" s="890"/>
      <c r="EHI11" s="890"/>
      <c r="EHJ11" s="890"/>
      <c r="EHK11" s="890"/>
      <c r="EHL11" s="890"/>
      <c r="EHM11" s="890"/>
      <c r="EHN11" s="890"/>
      <c r="EHO11" s="890"/>
      <c r="EHP11" s="890"/>
      <c r="EHQ11" s="890"/>
      <c r="EHR11" s="890"/>
      <c r="EHS11" s="890"/>
      <c r="EHT11" s="890"/>
      <c r="EHU11" s="890"/>
      <c r="EHV11" s="890"/>
      <c r="EHW11" s="890"/>
      <c r="EHX11" s="890"/>
      <c r="EHY11" s="890"/>
      <c r="EHZ11" s="890"/>
      <c r="EIA11" s="890"/>
      <c r="EIB11" s="890"/>
      <c r="EIC11" s="890"/>
      <c r="EID11" s="890"/>
      <c r="EIE11" s="890"/>
      <c r="EIF11" s="890"/>
      <c r="EIG11" s="890"/>
      <c r="EIH11" s="890"/>
      <c r="EII11" s="890"/>
      <c r="EIJ11" s="890"/>
      <c r="EIK11" s="890"/>
      <c r="EIL11" s="890"/>
      <c r="EIM11" s="890"/>
      <c r="EIN11" s="890"/>
      <c r="EIO11" s="890"/>
      <c r="EIP11" s="890"/>
      <c r="EIQ11" s="890"/>
      <c r="EIR11" s="890"/>
      <c r="EIS11" s="890"/>
      <c r="EIT11" s="890"/>
      <c r="EIU11" s="890"/>
      <c r="EIV11" s="890"/>
      <c r="EIW11" s="890"/>
      <c r="EIX11" s="890"/>
      <c r="EIY11" s="890"/>
      <c r="EIZ11" s="890"/>
      <c r="EJA11" s="890"/>
      <c r="EJB11" s="890"/>
      <c r="EJC11" s="890"/>
      <c r="EJD11" s="890"/>
      <c r="EJE11" s="890"/>
      <c r="EJF11" s="890"/>
      <c r="EJG11" s="890"/>
      <c r="EJH11" s="890"/>
      <c r="EJI11" s="890"/>
      <c r="EJJ11" s="890"/>
      <c r="EJK11" s="890"/>
      <c r="EJL11" s="890"/>
      <c r="EJM11" s="890"/>
      <c r="EJN11" s="890"/>
      <c r="EJO11" s="890"/>
      <c r="EJP11" s="890"/>
      <c r="EJQ11" s="890"/>
      <c r="EJR11" s="890"/>
      <c r="EJS11" s="890"/>
      <c r="EJT11" s="890"/>
      <c r="EJU11" s="890"/>
      <c r="EJV11" s="890"/>
      <c r="EJW11" s="890"/>
      <c r="EJX11" s="890"/>
      <c r="EJY11" s="890"/>
      <c r="EJZ11" s="890"/>
      <c r="EKA11" s="890"/>
      <c r="EKB11" s="890"/>
      <c r="EKC11" s="890"/>
      <c r="EKD11" s="890"/>
      <c r="EKE11" s="890"/>
      <c r="EKF11" s="890"/>
      <c r="EKG11" s="890"/>
      <c r="EKH11" s="890"/>
      <c r="EKI11" s="890"/>
      <c r="EKJ11" s="890"/>
      <c r="EKK11" s="890"/>
      <c r="EKL11" s="890"/>
      <c r="EKM11" s="890"/>
      <c r="EKN11" s="890"/>
      <c r="EKO11" s="890"/>
      <c r="EKP11" s="890"/>
      <c r="EKQ11" s="890"/>
      <c r="EKR11" s="890"/>
      <c r="EKS11" s="890"/>
      <c r="EKT11" s="890"/>
      <c r="EKU11" s="890"/>
      <c r="EKV11" s="890"/>
      <c r="EKW11" s="890"/>
      <c r="EKX11" s="890"/>
      <c r="EKY11" s="890"/>
      <c r="EKZ11" s="890"/>
      <c r="ELA11" s="890"/>
      <c r="ELB11" s="890"/>
      <c r="ELC11" s="890"/>
      <c r="ELD11" s="890"/>
      <c r="ELE11" s="890"/>
      <c r="ELF11" s="890"/>
      <c r="ELG11" s="890"/>
      <c r="ELH11" s="890"/>
      <c r="ELI11" s="890"/>
      <c r="ELJ11" s="890"/>
      <c r="ELK11" s="890"/>
      <c r="ELL11" s="890"/>
      <c r="ELM11" s="890"/>
      <c r="ELN11" s="890"/>
      <c r="ELO11" s="890"/>
      <c r="ELP11" s="890"/>
      <c r="ELQ11" s="890"/>
      <c r="ELR11" s="890"/>
      <c r="ELS11" s="890"/>
      <c r="ELT11" s="890"/>
      <c r="ELU11" s="890"/>
      <c r="ELV11" s="890"/>
      <c r="ELW11" s="890"/>
      <c r="ELX11" s="890"/>
      <c r="ELY11" s="890"/>
      <c r="ELZ11" s="890"/>
      <c r="EMA11" s="890"/>
      <c r="EMB11" s="890"/>
      <c r="EMC11" s="890"/>
      <c r="EMD11" s="890"/>
      <c r="EME11" s="890"/>
      <c r="EMF11" s="890"/>
      <c r="EMG11" s="890"/>
      <c r="EMH11" s="890"/>
      <c r="EMI11" s="890"/>
      <c r="EMJ11" s="890"/>
      <c r="EMK11" s="890"/>
      <c r="EML11" s="890"/>
      <c r="EMM11" s="890"/>
      <c r="EMN11" s="890"/>
      <c r="EMO11" s="890"/>
      <c r="EMP11" s="890"/>
      <c r="EMQ11" s="890"/>
      <c r="EMR11" s="890"/>
      <c r="EMS11" s="890"/>
      <c r="EMT11" s="890"/>
      <c r="EMU11" s="890"/>
      <c r="EMV11" s="890"/>
      <c r="EMW11" s="890"/>
      <c r="EMX11" s="890"/>
      <c r="EMY11" s="890"/>
      <c r="EMZ11" s="890"/>
      <c r="ENA11" s="890"/>
      <c r="ENB11" s="890"/>
      <c r="ENC11" s="890"/>
      <c r="END11" s="890"/>
      <c r="ENE11" s="890"/>
      <c r="ENF11" s="890"/>
      <c r="ENG11" s="890"/>
      <c r="ENH11" s="890"/>
      <c r="ENI11" s="890"/>
      <c r="ENJ11" s="890"/>
      <c r="ENK11" s="890"/>
      <c r="ENL11" s="890"/>
      <c r="ENM11" s="890"/>
      <c r="ENN11" s="890"/>
      <c r="ENO11" s="890"/>
      <c r="ENP11" s="890"/>
      <c r="ENQ11" s="890"/>
      <c r="ENR11" s="890"/>
      <c r="ENS11" s="890"/>
      <c r="ENT11" s="890"/>
      <c r="ENU11" s="890"/>
      <c r="ENV11" s="890"/>
      <c r="ENW11" s="890"/>
      <c r="ENX11" s="890"/>
      <c r="ENY11" s="890"/>
      <c r="ENZ11" s="890"/>
      <c r="EOA11" s="890"/>
      <c r="EOB11" s="890"/>
      <c r="EOC11" s="890"/>
      <c r="EOD11" s="890"/>
      <c r="EOE11" s="890"/>
      <c r="EOF11" s="890"/>
      <c r="EOG11" s="890"/>
      <c r="EOH11" s="890"/>
      <c r="EOI11" s="890"/>
      <c r="EOJ11" s="890"/>
      <c r="EOK11" s="890"/>
      <c r="EOL11" s="890"/>
      <c r="EOM11" s="890"/>
      <c r="EON11" s="890"/>
      <c r="EOO11" s="890"/>
      <c r="EOP11" s="890"/>
      <c r="EOQ11" s="890"/>
      <c r="EOR11" s="890"/>
      <c r="EOS11" s="890"/>
      <c r="EOT11" s="890"/>
      <c r="EOU11" s="890"/>
      <c r="EOV11" s="890"/>
      <c r="EOW11" s="890"/>
      <c r="EOX11" s="890"/>
      <c r="EOY11" s="890"/>
      <c r="EOZ11" s="890"/>
      <c r="EPA11" s="890"/>
      <c r="EPB11" s="890"/>
      <c r="EPC11" s="890"/>
      <c r="EPD11" s="890"/>
      <c r="EPE11" s="890"/>
      <c r="EPF11" s="890"/>
      <c r="EPG11" s="890"/>
      <c r="EPH11" s="890"/>
      <c r="EPI11" s="890"/>
      <c r="EPJ11" s="890"/>
      <c r="EPK11" s="890"/>
      <c r="EPL11" s="890"/>
      <c r="EPM11" s="890"/>
      <c r="EPN11" s="890"/>
      <c r="EPO11" s="890"/>
      <c r="EPP11" s="890"/>
      <c r="EPQ11" s="890"/>
      <c r="EPR11" s="890"/>
      <c r="EPS11" s="890"/>
      <c r="EPT11" s="890"/>
      <c r="EPU11" s="890"/>
      <c r="EPV11" s="890"/>
      <c r="EPW11" s="890"/>
      <c r="EPX11" s="890"/>
      <c r="EPY11" s="890"/>
      <c r="EPZ11" s="890"/>
      <c r="EQA11" s="890"/>
      <c r="EQB11" s="890"/>
      <c r="EQC11" s="890"/>
      <c r="EQD11" s="890"/>
      <c r="EQE11" s="890"/>
      <c r="EQF11" s="890"/>
      <c r="EQG11" s="890"/>
      <c r="EQH11" s="890"/>
      <c r="EQI11" s="890"/>
      <c r="EQJ11" s="890"/>
      <c r="EQK11" s="890"/>
      <c r="EQL11" s="890"/>
      <c r="EQM11" s="890"/>
      <c r="EQN11" s="890"/>
      <c r="EQO11" s="890"/>
      <c r="EQP11" s="890"/>
      <c r="EQQ11" s="890"/>
      <c r="EQR11" s="890"/>
      <c r="EQS11" s="890"/>
      <c r="EQT11" s="890"/>
      <c r="EQU11" s="890"/>
      <c r="EQV11" s="890"/>
      <c r="EQW11" s="890"/>
      <c r="EQX11" s="890"/>
      <c r="EQY11" s="890"/>
      <c r="EQZ11" s="890"/>
      <c r="ERA11" s="890"/>
      <c r="ERB11" s="890"/>
      <c r="ERC11" s="890"/>
      <c r="ERD11" s="890"/>
      <c r="ERE11" s="890"/>
      <c r="ERF11" s="890"/>
      <c r="ERG11" s="890"/>
      <c r="ERH11" s="890"/>
      <c r="ERI11" s="890"/>
      <c r="ERJ11" s="890"/>
      <c r="ERK11" s="890"/>
      <c r="ERL11" s="890"/>
      <c r="ERM11" s="890"/>
      <c r="ERN11" s="890"/>
      <c r="ERO11" s="890"/>
      <c r="ERP11" s="890"/>
      <c r="ERQ11" s="890"/>
      <c r="ERR11" s="890"/>
      <c r="ERS11" s="890"/>
      <c r="ERT11" s="890"/>
      <c r="ERU11" s="890"/>
      <c r="ERV11" s="890"/>
      <c r="ERW11" s="890"/>
      <c r="ERX11" s="890"/>
      <c r="ERY11" s="890"/>
      <c r="ERZ11" s="890"/>
      <c r="ESA11" s="890"/>
      <c r="ESB11" s="890"/>
      <c r="ESC11" s="890"/>
      <c r="ESD11" s="890"/>
      <c r="ESE11" s="890"/>
      <c r="ESF11" s="890"/>
      <c r="ESG11" s="890"/>
      <c r="ESH11" s="890"/>
      <c r="ESI11" s="890"/>
      <c r="ESJ11" s="890"/>
      <c r="ESK11" s="890"/>
      <c r="ESL11" s="890"/>
      <c r="ESM11" s="890"/>
      <c r="ESN11" s="890"/>
      <c r="ESO11" s="890"/>
      <c r="ESP11" s="890"/>
      <c r="ESQ11" s="890"/>
      <c r="ESR11" s="890"/>
      <c r="ESS11" s="890"/>
      <c r="EST11" s="890"/>
      <c r="ESU11" s="890"/>
      <c r="ESV11" s="890"/>
      <c r="ESW11" s="890"/>
      <c r="ESX11" s="890"/>
      <c r="ESY11" s="890"/>
      <c r="ESZ11" s="890"/>
      <c r="ETA11" s="890"/>
      <c r="ETB11" s="890"/>
      <c r="ETC11" s="890"/>
      <c r="ETD11" s="890"/>
      <c r="ETE11" s="890"/>
      <c r="ETF11" s="890"/>
      <c r="ETG11" s="890"/>
      <c r="ETH11" s="890"/>
      <c r="ETI11" s="890"/>
      <c r="ETJ11" s="890"/>
      <c r="ETK11" s="890"/>
      <c r="ETL11" s="890"/>
      <c r="ETM11" s="890"/>
      <c r="ETN11" s="890"/>
      <c r="ETO11" s="890"/>
      <c r="ETP11" s="890"/>
      <c r="ETQ11" s="890"/>
      <c r="ETR11" s="890"/>
      <c r="ETS11" s="890"/>
      <c r="ETT11" s="890"/>
      <c r="ETU11" s="890"/>
      <c r="ETV11" s="890"/>
      <c r="ETW11" s="890"/>
      <c r="ETX11" s="890"/>
      <c r="ETY11" s="890"/>
      <c r="ETZ11" s="890"/>
      <c r="EUA11" s="890"/>
      <c r="EUB11" s="890"/>
      <c r="EUC11" s="890"/>
      <c r="EUD11" s="890"/>
      <c r="EUE11" s="890"/>
      <c r="EUF11" s="890"/>
      <c r="EUG11" s="890"/>
      <c r="EUH11" s="890"/>
      <c r="EUI11" s="890"/>
      <c r="EUJ11" s="890"/>
      <c r="EUK11" s="890"/>
      <c r="EUL11" s="890"/>
      <c r="EUM11" s="890"/>
      <c r="EUN11" s="890"/>
      <c r="EUO11" s="890"/>
      <c r="EUP11" s="890"/>
      <c r="EUQ11" s="890"/>
      <c r="EUR11" s="890"/>
      <c r="EUS11" s="890"/>
      <c r="EUT11" s="890"/>
      <c r="EUU11" s="890"/>
      <c r="EUV11" s="890"/>
      <c r="EUW11" s="890"/>
      <c r="EUX11" s="890"/>
      <c r="EUY11" s="890"/>
      <c r="EUZ11" s="890"/>
      <c r="EVA11" s="890"/>
      <c r="EVB11" s="890"/>
      <c r="EVC11" s="890"/>
      <c r="EVD11" s="890"/>
      <c r="EVE11" s="890"/>
      <c r="EVF11" s="890"/>
      <c r="EVG11" s="890"/>
      <c r="EVH11" s="890"/>
      <c r="EVI11" s="890"/>
      <c r="EVJ11" s="890"/>
      <c r="EVK11" s="890"/>
      <c r="EVL11" s="890"/>
      <c r="EVM11" s="890"/>
      <c r="EVN11" s="890"/>
      <c r="EVO11" s="890"/>
      <c r="EVP11" s="890"/>
      <c r="EVQ11" s="890"/>
      <c r="EVR11" s="890"/>
      <c r="EVS11" s="890"/>
      <c r="EVT11" s="890"/>
      <c r="EVU11" s="890"/>
      <c r="EVV11" s="890"/>
      <c r="EVW11" s="890"/>
      <c r="EVX11" s="890"/>
      <c r="EVY11" s="890"/>
      <c r="EVZ11" s="890"/>
      <c r="EWA11" s="890"/>
      <c r="EWB11" s="890"/>
      <c r="EWC11" s="890"/>
      <c r="EWD11" s="890"/>
      <c r="EWE11" s="890"/>
      <c r="EWF11" s="890"/>
      <c r="EWG11" s="890"/>
      <c r="EWH11" s="890"/>
      <c r="EWI11" s="890"/>
      <c r="EWJ11" s="890"/>
      <c r="EWK11" s="890"/>
      <c r="EWL11" s="890"/>
      <c r="EWM11" s="890"/>
      <c r="EWN11" s="890"/>
      <c r="EWO11" s="890"/>
      <c r="EWP11" s="890"/>
      <c r="EWQ11" s="890"/>
      <c r="EWR11" s="890"/>
      <c r="EWS11" s="890"/>
      <c r="EWT11" s="890"/>
      <c r="EWU11" s="890"/>
      <c r="EWV11" s="890"/>
      <c r="EWW11" s="890"/>
      <c r="EWX11" s="890"/>
      <c r="EWY11" s="890"/>
      <c r="EWZ11" s="890"/>
      <c r="EXA11" s="890"/>
      <c r="EXB11" s="890"/>
      <c r="EXC11" s="890"/>
      <c r="EXD11" s="890"/>
      <c r="EXE11" s="890"/>
      <c r="EXF11" s="890"/>
      <c r="EXG11" s="890"/>
      <c r="EXH11" s="890"/>
      <c r="EXI11" s="890"/>
      <c r="EXJ11" s="890"/>
      <c r="EXK11" s="890"/>
      <c r="EXL11" s="890"/>
      <c r="EXM11" s="890"/>
      <c r="EXN11" s="890"/>
      <c r="EXO11" s="890"/>
      <c r="EXP11" s="890"/>
      <c r="EXQ11" s="890"/>
      <c r="EXR11" s="890"/>
      <c r="EXS11" s="890"/>
      <c r="EXT11" s="890"/>
      <c r="EXU11" s="890"/>
      <c r="EXV11" s="890"/>
      <c r="EXW11" s="890"/>
      <c r="EXX11" s="890"/>
      <c r="EXY11" s="890"/>
      <c r="EXZ11" s="890"/>
      <c r="EYA11" s="890"/>
      <c r="EYB11" s="890"/>
      <c r="EYC11" s="890"/>
      <c r="EYD11" s="890"/>
      <c r="EYE11" s="890"/>
      <c r="EYF11" s="890"/>
      <c r="EYG11" s="890"/>
      <c r="EYH11" s="890"/>
      <c r="EYI11" s="890"/>
      <c r="EYJ11" s="890"/>
      <c r="EYK11" s="890"/>
      <c r="EYL11" s="890"/>
      <c r="EYM11" s="890"/>
      <c r="EYN11" s="890"/>
      <c r="EYO11" s="890"/>
      <c r="EYP11" s="890"/>
      <c r="EYQ11" s="890"/>
      <c r="EYR11" s="890"/>
      <c r="EYS11" s="890"/>
      <c r="EYT11" s="890"/>
      <c r="EYU11" s="890"/>
      <c r="EYV11" s="890"/>
      <c r="EYW11" s="890"/>
      <c r="EYX11" s="890"/>
      <c r="EYY11" s="890"/>
      <c r="EYZ11" s="890"/>
      <c r="EZA11" s="890"/>
      <c r="EZB11" s="890"/>
      <c r="EZC11" s="890"/>
      <c r="EZD11" s="890"/>
      <c r="EZE11" s="890"/>
      <c r="EZF11" s="890"/>
      <c r="EZG11" s="890"/>
      <c r="EZH11" s="890"/>
      <c r="EZI11" s="890"/>
      <c r="EZJ11" s="890"/>
      <c r="EZK11" s="890"/>
      <c r="EZL11" s="890"/>
      <c r="EZM11" s="890"/>
      <c r="EZN11" s="890"/>
      <c r="EZO11" s="890"/>
      <c r="EZP11" s="890"/>
      <c r="EZQ11" s="890"/>
      <c r="EZR11" s="890"/>
      <c r="EZS11" s="890"/>
      <c r="EZT11" s="890"/>
      <c r="EZU11" s="890"/>
      <c r="EZV11" s="890"/>
      <c r="EZW11" s="890"/>
      <c r="EZX11" s="890"/>
      <c r="EZY11" s="890"/>
      <c r="EZZ11" s="890"/>
      <c r="FAA11" s="890"/>
      <c r="FAB11" s="890"/>
      <c r="FAC11" s="890"/>
      <c r="FAD11" s="890"/>
      <c r="FAE11" s="890"/>
      <c r="FAF11" s="890"/>
      <c r="FAG11" s="890"/>
      <c r="FAH11" s="890"/>
      <c r="FAI11" s="890"/>
      <c r="FAJ11" s="890"/>
      <c r="FAK11" s="890"/>
      <c r="FAL11" s="890"/>
      <c r="FAM11" s="890"/>
      <c r="FAN11" s="890"/>
      <c r="FAO11" s="890"/>
      <c r="FAP11" s="890"/>
      <c r="FAQ11" s="890"/>
      <c r="FAR11" s="890"/>
      <c r="FAS11" s="890"/>
      <c r="FAT11" s="890"/>
      <c r="FAU11" s="890"/>
      <c r="FAV11" s="890"/>
      <c r="FAW11" s="890"/>
      <c r="FAX11" s="890"/>
      <c r="FAY11" s="890"/>
      <c r="FAZ11" s="890"/>
      <c r="FBA11" s="890"/>
      <c r="FBB11" s="890"/>
      <c r="FBC11" s="890"/>
      <c r="FBD11" s="890"/>
      <c r="FBE11" s="890"/>
      <c r="FBF11" s="890"/>
      <c r="FBG11" s="890"/>
      <c r="FBH11" s="890"/>
      <c r="FBI11" s="890"/>
      <c r="FBJ11" s="890"/>
      <c r="FBK11" s="890"/>
      <c r="FBL11" s="890"/>
      <c r="FBM11" s="890"/>
      <c r="FBN11" s="890"/>
      <c r="FBO11" s="890"/>
      <c r="FBP11" s="890"/>
      <c r="FBQ11" s="890"/>
      <c r="FBR11" s="890"/>
      <c r="FBS11" s="890"/>
      <c r="FBT11" s="890"/>
      <c r="FBU11" s="890"/>
      <c r="FBV11" s="890"/>
      <c r="FBW11" s="890"/>
      <c r="FBX11" s="890"/>
      <c r="FBY11" s="890"/>
      <c r="FBZ11" s="890"/>
      <c r="FCA11" s="890"/>
      <c r="FCB11" s="890"/>
      <c r="FCC11" s="890"/>
      <c r="FCD11" s="890"/>
      <c r="FCE11" s="890"/>
      <c r="FCF11" s="890"/>
      <c r="FCG11" s="890"/>
      <c r="FCH11" s="890"/>
      <c r="FCI11" s="890"/>
      <c r="FCJ11" s="890"/>
      <c r="FCK11" s="890"/>
      <c r="FCL11" s="890"/>
      <c r="FCM11" s="890"/>
      <c r="FCN11" s="890"/>
      <c r="FCO11" s="890"/>
      <c r="FCP11" s="890"/>
      <c r="FCQ11" s="890"/>
      <c r="FCR11" s="890"/>
      <c r="FCS11" s="890"/>
      <c r="FCT11" s="890"/>
      <c r="FCU11" s="890"/>
      <c r="FCV11" s="890"/>
      <c r="FCW11" s="890"/>
      <c r="FCX11" s="890"/>
      <c r="FCY11" s="890"/>
      <c r="FCZ11" s="890"/>
      <c r="FDA11" s="890"/>
      <c r="FDB11" s="890"/>
      <c r="FDC11" s="890"/>
      <c r="FDD11" s="890"/>
      <c r="FDE11" s="890"/>
      <c r="FDF11" s="890"/>
      <c r="FDG11" s="890"/>
      <c r="FDH11" s="890"/>
      <c r="FDI11" s="890"/>
      <c r="FDJ11" s="890"/>
      <c r="FDK11" s="890"/>
      <c r="FDL11" s="890"/>
      <c r="FDM11" s="890"/>
      <c r="FDN11" s="890"/>
      <c r="FDO11" s="890"/>
      <c r="FDP11" s="890"/>
      <c r="FDQ11" s="890"/>
      <c r="FDR11" s="890"/>
      <c r="FDS11" s="890"/>
      <c r="FDT11" s="890"/>
      <c r="FDU11" s="890"/>
      <c r="FDV11" s="890"/>
      <c r="FDW11" s="890"/>
      <c r="FDX11" s="890"/>
      <c r="FDY11" s="890"/>
      <c r="FDZ11" s="890"/>
      <c r="FEA11" s="890"/>
      <c r="FEB11" s="890"/>
      <c r="FEC11" s="890"/>
      <c r="FED11" s="890"/>
      <c r="FEE11" s="890"/>
      <c r="FEF11" s="890"/>
      <c r="FEG11" s="890"/>
      <c r="FEH11" s="890"/>
      <c r="FEI11" s="890"/>
      <c r="FEJ11" s="890"/>
      <c r="FEK11" s="890"/>
      <c r="FEL11" s="890"/>
      <c r="FEM11" s="890"/>
      <c r="FEN11" s="890"/>
      <c r="FEO11" s="890"/>
      <c r="FEP11" s="890"/>
      <c r="FEQ11" s="890"/>
      <c r="FER11" s="890"/>
      <c r="FES11" s="890"/>
      <c r="FET11" s="890"/>
      <c r="FEU11" s="890"/>
      <c r="FEV11" s="890"/>
      <c r="FEW11" s="890"/>
      <c r="FEX11" s="890"/>
      <c r="FEY11" s="890"/>
      <c r="FEZ11" s="890"/>
      <c r="FFA11" s="890"/>
      <c r="FFB11" s="890"/>
      <c r="FFC11" s="890"/>
      <c r="FFD11" s="890"/>
      <c r="FFE11" s="890"/>
      <c r="FFF11" s="890"/>
      <c r="FFG11" s="890"/>
      <c r="FFH11" s="890"/>
      <c r="FFI11" s="890"/>
      <c r="FFJ11" s="890"/>
      <c r="FFK11" s="890"/>
      <c r="FFL11" s="890"/>
      <c r="FFM11" s="890"/>
      <c r="FFN11" s="890"/>
      <c r="FFO11" s="890"/>
      <c r="FFP11" s="890"/>
      <c r="FFQ11" s="890"/>
      <c r="FFR11" s="890"/>
      <c r="FFS11" s="890"/>
      <c r="FFT11" s="890"/>
      <c r="FFU11" s="890"/>
      <c r="FFV11" s="890"/>
      <c r="FFW11" s="890"/>
      <c r="FFX11" s="890"/>
      <c r="FFY11" s="890"/>
      <c r="FFZ11" s="890"/>
      <c r="FGA11" s="890"/>
      <c r="FGB11" s="890"/>
      <c r="FGC11" s="890"/>
      <c r="FGD11" s="890"/>
      <c r="FGE11" s="890"/>
      <c r="FGF11" s="890"/>
      <c r="FGG11" s="890"/>
      <c r="FGH11" s="890"/>
      <c r="FGI11" s="890"/>
      <c r="FGJ11" s="890"/>
      <c r="FGK11" s="890"/>
      <c r="FGL11" s="890"/>
      <c r="FGM11" s="890"/>
      <c r="FGN11" s="890"/>
      <c r="FGO11" s="890"/>
      <c r="FGP11" s="890"/>
      <c r="FGQ11" s="890"/>
      <c r="FGR11" s="890"/>
      <c r="FGS11" s="890"/>
      <c r="FGT11" s="890"/>
      <c r="FGU11" s="890"/>
      <c r="FGV11" s="890"/>
      <c r="FGW11" s="890"/>
      <c r="FGX11" s="890"/>
      <c r="FGY11" s="890"/>
      <c r="FGZ11" s="890"/>
      <c r="FHA11" s="890"/>
      <c r="FHB11" s="890"/>
      <c r="FHC11" s="890"/>
      <c r="FHD11" s="890"/>
      <c r="FHE11" s="890"/>
      <c r="FHF11" s="890"/>
      <c r="FHG11" s="890"/>
      <c r="FHH11" s="890"/>
      <c r="FHI11" s="890"/>
      <c r="FHJ11" s="890"/>
      <c r="FHK11" s="890"/>
      <c r="FHL11" s="890"/>
      <c r="FHM11" s="890"/>
      <c r="FHN11" s="890"/>
      <c r="FHO11" s="890"/>
      <c r="FHP11" s="890"/>
      <c r="FHQ11" s="890"/>
      <c r="FHR11" s="890"/>
      <c r="FHS11" s="890"/>
      <c r="FHT11" s="890"/>
      <c r="FHU11" s="890"/>
      <c r="FHV11" s="890"/>
      <c r="FHW11" s="890"/>
      <c r="FHX11" s="890"/>
      <c r="FHY11" s="890"/>
      <c r="FHZ11" s="890"/>
      <c r="FIA11" s="890"/>
      <c r="FIB11" s="890"/>
      <c r="FIC11" s="890"/>
      <c r="FID11" s="890"/>
      <c r="FIE11" s="890"/>
      <c r="FIF11" s="890"/>
      <c r="FIG11" s="890"/>
      <c r="FIH11" s="890"/>
      <c r="FII11" s="890"/>
      <c r="FIJ11" s="890"/>
      <c r="FIK11" s="890"/>
      <c r="FIL11" s="890"/>
      <c r="FIM11" s="890"/>
      <c r="FIN11" s="890"/>
      <c r="FIO11" s="890"/>
      <c r="FIP11" s="890"/>
      <c r="FIQ11" s="890"/>
      <c r="FIR11" s="890"/>
      <c r="FIS11" s="890"/>
      <c r="FIT11" s="890"/>
      <c r="FIU11" s="890"/>
      <c r="FIV11" s="890"/>
      <c r="FIW11" s="890"/>
      <c r="FIX11" s="890"/>
      <c r="FIY11" s="890"/>
      <c r="FIZ11" s="890"/>
      <c r="FJA11" s="890"/>
      <c r="FJB11" s="890"/>
      <c r="FJC11" s="890"/>
      <c r="FJD11" s="890"/>
      <c r="FJE11" s="890"/>
      <c r="FJF11" s="890"/>
      <c r="FJG11" s="890"/>
      <c r="FJH11" s="890"/>
      <c r="FJI11" s="890"/>
      <c r="FJJ11" s="890"/>
      <c r="FJK11" s="890"/>
      <c r="FJL11" s="890"/>
      <c r="FJM11" s="890"/>
      <c r="FJN11" s="890"/>
      <c r="FJO11" s="890"/>
      <c r="FJP11" s="890"/>
      <c r="FJQ11" s="890"/>
      <c r="FJR11" s="890"/>
      <c r="FJS11" s="890"/>
      <c r="FJT11" s="890"/>
      <c r="FJU11" s="890"/>
      <c r="FJV11" s="890"/>
      <c r="FJW11" s="890"/>
      <c r="FJX11" s="890"/>
      <c r="FJY11" s="890"/>
      <c r="FJZ11" s="890"/>
      <c r="FKA11" s="890"/>
      <c r="FKB11" s="890"/>
      <c r="FKC11" s="890"/>
      <c r="FKD11" s="890"/>
      <c r="FKE11" s="890"/>
      <c r="FKF11" s="890"/>
      <c r="FKG11" s="890"/>
      <c r="FKH11" s="890"/>
      <c r="FKI11" s="890"/>
      <c r="FKJ11" s="890"/>
      <c r="FKK11" s="890"/>
      <c r="FKL11" s="890"/>
      <c r="FKM11" s="890"/>
      <c r="FKN11" s="890"/>
      <c r="FKO11" s="890"/>
      <c r="FKP11" s="890"/>
      <c r="FKQ11" s="890"/>
      <c r="FKR11" s="890"/>
      <c r="FKS11" s="890"/>
      <c r="FKT11" s="890"/>
      <c r="FKU11" s="890"/>
      <c r="FKV11" s="890"/>
      <c r="FKW11" s="890"/>
      <c r="FKX11" s="890"/>
      <c r="FKY11" s="890"/>
      <c r="FKZ11" s="890"/>
      <c r="FLA11" s="890"/>
      <c r="FLB11" s="890"/>
      <c r="FLC11" s="890"/>
      <c r="FLD11" s="890"/>
      <c r="FLE11" s="890"/>
      <c r="FLF11" s="890"/>
      <c r="FLG11" s="890"/>
      <c r="FLH11" s="890"/>
      <c r="FLI11" s="890"/>
      <c r="FLJ11" s="890"/>
      <c r="FLK11" s="890"/>
      <c r="FLL11" s="890"/>
      <c r="FLM11" s="890"/>
      <c r="FLN11" s="890"/>
      <c r="FLO11" s="890"/>
      <c r="FLP11" s="890"/>
      <c r="FLQ11" s="890"/>
      <c r="FLR11" s="890"/>
      <c r="FLS11" s="890"/>
      <c r="FLT11" s="890"/>
      <c r="FLU11" s="890"/>
      <c r="FLV11" s="890"/>
      <c r="FLW11" s="890"/>
      <c r="FLX11" s="890"/>
      <c r="FLY11" s="890"/>
      <c r="FLZ11" s="890"/>
      <c r="FMA11" s="890"/>
      <c r="FMB11" s="890"/>
      <c r="FMC11" s="890"/>
      <c r="FMD11" s="890"/>
      <c r="FME11" s="890"/>
      <c r="FMF11" s="890"/>
      <c r="FMG11" s="890"/>
      <c r="FMH11" s="890"/>
      <c r="FMI11" s="890"/>
      <c r="FMJ11" s="890"/>
      <c r="FMK11" s="890"/>
      <c r="FML11" s="890"/>
      <c r="FMM11" s="890"/>
      <c r="FMN11" s="890"/>
      <c r="FMO11" s="890"/>
      <c r="FMP11" s="890"/>
      <c r="FMQ11" s="890"/>
      <c r="FMR11" s="890"/>
      <c r="FMS11" s="890"/>
      <c r="FMT11" s="890"/>
      <c r="FMU11" s="890"/>
      <c r="FMV11" s="890"/>
      <c r="FMW11" s="890"/>
      <c r="FMX11" s="890"/>
      <c r="FMY11" s="890"/>
      <c r="FMZ11" s="890"/>
      <c r="FNA11" s="890"/>
      <c r="FNB11" s="890"/>
      <c r="FNC11" s="890"/>
      <c r="FND11" s="890"/>
      <c r="FNE11" s="890"/>
      <c r="FNF11" s="890"/>
      <c r="FNG11" s="890"/>
      <c r="FNH11" s="890"/>
      <c r="FNI11" s="890"/>
      <c r="FNJ11" s="890"/>
      <c r="FNK11" s="890"/>
      <c r="FNL11" s="890"/>
      <c r="FNM11" s="890"/>
      <c r="FNN11" s="890"/>
      <c r="FNO11" s="890"/>
      <c r="FNP11" s="890"/>
      <c r="FNQ11" s="890"/>
      <c r="FNR11" s="890"/>
      <c r="FNS11" s="890"/>
      <c r="FNT11" s="890"/>
      <c r="FNU11" s="890"/>
      <c r="FNV11" s="890"/>
      <c r="FNW11" s="890"/>
      <c r="FNX11" s="890"/>
      <c r="FNY11" s="890"/>
      <c r="FNZ11" s="890"/>
      <c r="FOA11" s="890"/>
      <c r="FOB11" s="890"/>
      <c r="FOC11" s="890"/>
      <c r="FOD11" s="890"/>
      <c r="FOE11" s="890"/>
      <c r="FOF11" s="890"/>
      <c r="FOG11" s="890"/>
      <c r="FOH11" s="890"/>
      <c r="FOI11" s="890"/>
      <c r="FOJ11" s="890"/>
      <c r="FOK11" s="890"/>
      <c r="FOL11" s="890"/>
      <c r="FOM11" s="890"/>
      <c r="FON11" s="890"/>
      <c r="FOO11" s="890"/>
      <c r="FOP11" s="890"/>
      <c r="FOQ11" s="890"/>
      <c r="FOR11" s="890"/>
      <c r="FOS11" s="890"/>
      <c r="FOT11" s="890"/>
      <c r="FOU11" s="890"/>
      <c r="FOV11" s="890"/>
      <c r="FOW11" s="890"/>
      <c r="FOX11" s="890"/>
      <c r="FOY11" s="890"/>
      <c r="FOZ11" s="890"/>
      <c r="FPA11" s="890"/>
      <c r="FPB11" s="890"/>
      <c r="FPC11" s="890"/>
      <c r="FPD11" s="890"/>
      <c r="FPE11" s="890"/>
      <c r="FPF11" s="890"/>
      <c r="FPG11" s="890"/>
      <c r="FPH11" s="890"/>
      <c r="FPI11" s="890"/>
      <c r="FPJ11" s="890"/>
      <c r="FPK11" s="890"/>
      <c r="FPL11" s="890"/>
      <c r="FPM11" s="890"/>
      <c r="FPN11" s="890"/>
      <c r="FPO11" s="890"/>
      <c r="FPP11" s="890"/>
      <c r="FPQ11" s="890"/>
      <c r="FPR11" s="890"/>
      <c r="FPS11" s="890"/>
      <c r="FPT11" s="890"/>
      <c r="FPU11" s="890"/>
      <c r="FPV11" s="890"/>
      <c r="FPW11" s="890"/>
      <c r="FPX11" s="890"/>
      <c r="FPY11" s="890"/>
      <c r="FPZ11" s="890"/>
      <c r="FQA11" s="890"/>
      <c r="FQB11" s="890"/>
      <c r="FQC11" s="890"/>
      <c r="FQD11" s="890"/>
      <c r="FQE11" s="890"/>
      <c r="FQF11" s="890"/>
      <c r="FQG11" s="890"/>
      <c r="FQH11" s="890"/>
      <c r="FQI11" s="890"/>
      <c r="FQJ11" s="890"/>
      <c r="FQK11" s="890"/>
      <c r="FQL11" s="890"/>
      <c r="FQM11" s="890"/>
      <c r="FQN11" s="890"/>
      <c r="FQO11" s="890"/>
      <c r="FQP11" s="890"/>
      <c r="FQQ11" s="890"/>
      <c r="FQR11" s="890"/>
      <c r="FQS11" s="890"/>
      <c r="FQT11" s="890"/>
      <c r="FQU11" s="890"/>
      <c r="FQV11" s="890"/>
      <c r="FQW11" s="890"/>
      <c r="FQX11" s="890"/>
      <c r="FQY11" s="890"/>
      <c r="FQZ11" s="890"/>
      <c r="FRA11" s="890"/>
      <c r="FRB11" s="890"/>
      <c r="FRC11" s="890"/>
      <c r="FRD11" s="890"/>
      <c r="FRE11" s="890"/>
      <c r="FRF11" s="890"/>
      <c r="FRG11" s="890"/>
      <c r="FRH11" s="890"/>
      <c r="FRI11" s="890"/>
      <c r="FRJ11" s="890"/>
      <c r="FRK11" s="890"/>
      <c r="FRL11" s="890"/>
      <c r="FRM11" s="890"/>
      <c r="FRN11" s="890"/>
      <c r="FRO11" s="890"/>
      <c r="FRP11" s="890"/>
      <c r="FRQ11" s="890"/>
      <c r="FRR11" s="890"/>
      <c r="FRS11" s="890"/>
      <c r="FRT11" s="890"/>
      <c r="FRU11" s="890"/>
      <c r="FRV11" s="890"/>
      <c r="FRW11" s="890"/>
      <c r="FRX11" s="890"/>
      <c r="FRY11" s="890"/>
      <c r="FRZ11" s="890"/>
      <c r="FSA11" s="890"/>
      <c r="FSB11" s="890"/>
      <c r="FSC11" s="890"/>
      <c r="FSD11" s="890"/>
      <c r="FSE11" s="890"/>
      <c r="FSF11" s="890"/>
      <c r="FSG11" s="890"/>
      <c r="FSH11" s="890"/>
      <c r="FSI11" s="890"/>
      <c r="FSJ11" s="890"/>
      <c r="FSK11" s="890"/>
      <c r="FSL11" s="890"/>
      <c r="FSM11" s="890"/>
      <c r="FSN11" s="890"/>
      <c r="FSO11" s="890"/>
      <c r="FSP11" s="890"/>
      <c r="FSQ11" s="890"/>
      <c r="FSR11" s="890"/>
      <c r="FSS11" s="890"/>
      <c r="FST11" s="890"/>
      <c r="FSU11" s="890"/>
      <c r="FSV11" s="890"/>
      <c r="FSW11" s="890"/>
      <c r="FSX11" s="890"/>
      <c r="FSY11" s="890"/>
      <c r="FSZ11" s="890"/>
      <c r="FTA11" s="890"/>
      <c r="FTB11" s="890"/>
      <c r="FTC11" s="890"/>
      <c r="FTD11" s="890"/>
      <c r="FTE11" s="890"/>
      <c r="FTF11" s="890"/>
      <c r="FTG11" s="890"/>
      <c r="FTH11" s="890"/>
      <c r="FTI11" s="890"/>
      <c r="FTJ11" s="890"/>
      <c r="FTK11" s="890"/>
      <c r="FTL11" s="890"/>
      <c r="FTM11" s="890"/>
      <c r="FTN11" s="890"/>
      <c r="FTO11" s="890"/>
      <c r="FTP11" s="890"/>
      <c r="FTQ11" s="890"/>
      <c r="FTR11" s="890"/>
      <c r="FTS11" s="890"/>
      <c r="FTT11" s="890"/>
      <c r="FTU11" s="890"/>
      <c r="FTV11" s="890"/>
      <c r="FTW11" s="890"/>
      <c r="FTX11" s="890"/>
      <c r="FTY11" s="890"/>
      <c r="FTZ11" s="890"/>
      <c r="FUA11" s="890"/>
      <c r="FUB11" s="890"/>
      <c r="FUC11" s="890"/>
      <c r="FUD11" s="890"/>
      <c r="FUE11" s="890"/>
      <c r="FUF11" s="890"/>
      <c r="FUG11" s="890"/>
      <c r="FUH11" s="890"/>
      <c r="FUI11" s="890"/>
      <c r="FUJ11" s="890"/>
      <c r="FUK11" s="890"/>
      <c r="FUL11" s="890"/>
      <c r="FUM11" s="890"/>
      <c r="FUN11" s="890"/>
      <c r="FUO11" s="890"/>
      <c r="FUP11" s="890"/>
      <c r="FUQ11" s="890"/>
      <c r="FUR11" s="890"/>
      <c r="FUS11" s="890"/>
      <c r="FUT11" s="890"/>
      <c r="FUU11" s="890"/>
      <c r="FUV11" s="890"/>
      <c r="FUW11" s="890"/>
      <c r="FUX11" s="890"/>
      <c r="FUY11" s="890"/>
      <c r="FUZ11" s="890"/>
      <c r="FVA11" s="890"/>
      <c r="FVB11" s="890"/>
      <c r="FVC11" s="890"/>
      <c r="FVD11" s="890"/>
      <c r="FVE11" s="890"/>
      <c r="FVF11" s="890"/>
      <c r="FVG11" s="890"/>
      <c r="FVH11" s="890"/>
      <c r="FVI11" s="890"/>
      <c r="FVJ11" s="890"/>
      <c r="FVK11" s="890"/>
      <c r="FVL11" s="890"/>
      <c r="FVM11" s="890"/>
      <c r="FVN11" s="890"/>
      <c r="FVO11" s="890"/>
      <c r="FVP11" s="890"/>
      <c r="FVQ11" s="890"/>
      <c r="FVR11" s="890"/>
      <c r="FVS11" s="890"/>
      <c r="FVT11" s="890"/>
      <c r="FVU11" s="890"/>
      <c r="FVV11" s="890"/>
      <c r="FVW11" s="890"/>
      <c r="FVX11" s="890"/>
      <c r="FVY11" s="890"/>
      <c r="FVZ11" s="890"/>
      <c r="FWA11" s="890"/>
      <c r="FWB11" s="890"/>
      <c r="FWC11" s="890"/>
      <c r="FWD11" s="890"/>
      <c r="FWE11" s="890"/>
      <c r="FWF11" s="890"/>
      <c r="FWG11" s="890"/>
      <c r="FWH11" s="890"/>
      <c r="FWI11" s="890"/>
      <c r="FWJ11" s="890"/>
      <c r="FWK11" s="890"/>
      <c r="FWL11" s="890"/>
      <c r="FWM11" s="890"/>
      <c r="FWN11" s="890"/>
      <c r="FWO11" s="890"/>
      <c r="FWP11" s="890"/>
      <c r="FWQ11" s="890"/>
      <c r="FWR11" s="890"/>
      <c r="FWS11" s="890"/>
      <c r="FWT11" s="890"/>
      <c r="FWU11" s="890"/>
      <c r="FWV11" s="890"/>
      <c r="FWW11" s="890"/>
      <c r="FWX11" s="890"/>
      <c r="FWY11" s="890"/>
      <c r="FWZ11" s="890"/>
      <c r="FXA11" s="890"/>
      <c r="FXB11" s="890"/>
      <c r="FXC11" s="890"/>
      <c r="FXD11" s="890"/>
      <c r="FXE11" s="890"/>
      <c r="FXF11" s="890"/>
      <c r="FXG11" s="890"/>
      <c r="FXH11" s="890"/>
      <c r="FXI11" s="890"/>
      <c r="FXJ11" s="890"/>
      <c r="FXK11" s="890"/>
      <c r="FXL11" s="890"/>
      <c r="FXM11" s="890"/>
      <c r="FXN11" s="890"/>
      <c r="FXO11" s="890"/>
      <c r="FXP11" s="890"/>
      <c r="FXQ11" s="890"/>
      <c r="FXR11" s="890"/>
      <c r="FXS11" s="890"/>
      <c r="FXT11" s="890"/>
      <c r="FXU11" s="890"/>
      <c r="FXV11" s="890"/>
      <c r="FXW11" s="890"/>
      <c r="FXX11" s="890"/>
      <c r="FXY11" s="890"/>
      <c r="FXZ11" s="890"/>
      <c r="FYA11" s="890"/>
      <c r="FYB11" s="890"/>
      <c r="FYC11" s="890"/>
      <c r="FYD11" s="890"/>
      <c r="FYE11" s="890"/>
      <c r="FYF11" s="890"/>
      <c r="FYG11" s="890"/>
      <c r="FYH11" s="890"/>
      <c r="FYI11" s="890"/>
      <c r="FYJ11" s="890"/>
      <c r="FYK11" s="890"/>
      <c r="FYL11" s="890"/>
      <c r="FYM11" s="890"/>
      <c r="FYN11" s="890"/>
      <c r="FYO11" s="890"/>
      <c r="FYP11" s="890"/>
      <c r="FYQ11" s="890"/>
      <c r="FYR11" s="890"/>
      <c r="FYS11" s="890"/>
      <c r="FYT11" s="890"/>
      <c r="FYU11" s="890"/>
      <c r="FYV11" s="890"/>
      <c r="FYW11" s="890"/>
      <c r="FYX11" s="890"/>
      <c r="FYY11" s="890"/>
      <c r="FYZ11" s="890"/>
      <c r="FZA11" s="890"/>
      <c r="FZB11" s="890"/>
      <c r="FZC11" s="890"/>
      <c r="FZD11" s="890"/>
      <c r="FZE11" s="890"/>
      <c r="FZF11" s="890"/>
      <c r="FZG11" s="890"/>
      <c r="FZH11" s="890"/>
      <c r="FZI11" s="890"/>
      <c r="FZJ11" s="890"/>
      <c r="FZK11" s="890"/>
      <c r="FZL11" s="890"/>
      <c r="FZM11" s="890"/>
      <c r="FZN11" s="890"/>
      <c r="FZO11" s="890"/>
      <c r="FZP11" s="890"/>
      <c r="FZQ11" s="890"/>
      <c r="FZR11" s="890"/>
      <c r="FZS11" s="890"/>
      <c r="FZT11" s="890"/>
      <c r="FZU11" s="890"/>
      <c r="FZV11" s="890"/>
      <c r="FZW11" s="890"/>
      <c r="FZX11" s="890"/>
      <c r="FZY11" s="890"/>
      <c r="FZZ11" s="890"/>
      <c r="GAA11" s="890"/>
      <c r="GAB11" s="890"/>
      <c r="GAC11" s="890"/>
      <c r="GAD11" s="890"/>
      <c r="GAE11" s="890"/>
      <c r="GAF11" s="890"/>
      <c r="GAG11" s="890"/>
      <c r="GAH11" s="890"/>
      <c r="GAI11" s="890"/>
      <c r="GAJ11" s="890"/>
      <c r="GAK11" s="890"/>
      <c r="GAL11" s="890"/>
      <c r="GAM11" s="890"/>
      <c r="GAN11" s="890"/>
      <c r="GAO11" s="890"/>
      <c r="GAP11" s="890"/>
      <c r="GAQ11" s="890"/>
      <c r="GAR11" s="890"/>
      <c r="GAS11" s="890"/>
      <c r="GAT11" s="890"/>
      <c r="GAU11" s="890"/>
      <c r="GAV11" s="890"/>
      <c r="GAW11" s="890"/>
      <c r="GAX11" s="890"/>
      <c r="GAY11" s="890"/>
      <c r="GAZ11" s="890"/>
      <c r="GBA11" s="890"/>
      <c r="GBB11" s="890"/>
      <c r="GBC11" s="890"/>
      <c r="GBD11" s="890"/>
      <c r="GBE11" s="890"/>
      <c r="GBF11" s="890"/>
      <c r="GBG11" s="890"/>
      <c r="GBH11" s="890"/>
      <c r="GBI11" s="890"/>
      <c r="GBJ11" s="890"/>
      <c r="GBK11" s="890"/>
      <c r="GBL11" s="890"/>
      <c r="GBM11" s="890"/>
      <c r="GBN11" s="890"/>
      <c r="GBO11" s="890"/>
      <c r="GBP11" s="890"/>
      <c r="GBQ11" s="890"/>
      <c r="GBR11" s="890"/>
      <c r="GBS11" s="890"/>
      <c r="GBT11" s="890"/>
      <c r="GBU11" s="890"/>
      <c r="GBV11" s="890"/>
      <c r="GBW11" s="890"/>
      <c r="GBX11" s="890"/>
      <c r="GBY11" s="890"/>
      <c r="GBZ11" s="890"/>
      <c r="GCA11" s="890"/>
      <c r="GCB11" s="890"/>
      <c r="GCC11" s="890"/>
      <c r="GCD11" s="890"/>
      <c r="GCE11" s="890"/>
      <c r="GCF11" s="890"/>
      <c r="GCG11" s="890"/>
      <c r="GCH11" s="890"/>
      <c r="GCI11" s="890"/>
      <c r="GCJ11" s="890"/>
      <c r="GCK11" s="890"/>
      <c r="GCL11" s="890"/>
      <c r="GCM11" s="890"/>
      <c r="GCN11" s="890"/>
      <c r="GCO11" s="890"/>
      <c r="GCP11" s="890"/>
      <c r="GCQ11" s="890"/>
      <c r="GCR11" s="890"/>
      <c r="GCS11" s="890"/>
      <c r="GCT11" s="890"/>
      <c r="GCU11" s="890"/>
      <c r="GCV11" s="890"/>
      <c r="GCW11" s="890"/>
      <c r="GCX11" s="890"/>
      <c r="GCY11" s="890"/>
      <c r="GCZ11" s="890"/>
      <c r="GDA11" s="890"/>
      <c r="GDB11" s="890"/>
      <c r="GDC11" s="890"/>
      <c r="GDD11" s="890"/>
      <c r="GDE11" s="890"/>
      <c r="GDF11" s="890"/>
      <c r="GDG11" s="890"/>
      <c r="GDH11" s="890"/>
      <c r="GDI11" s="890"/>
      <c r="GDJ11" s="890"/>
      <c r="GDK11" s="890"/>
      <c r="GDL11" s="890"/>
      <c r="GDM11" s="890"/>
      <c r="GDN11" s="890"/>
      <c r="GDO11" s="890"/>
      <c r="GDP11" s="890"/>
      <c r="GDQ11" s="890"/>
      <c r="GDR11" s="890"/>
      <c r="GDS11" s="890"/>
      <c r="GDT11" s="890"/>
      <c r="GDU11" s="890"/>
      <c r="GDV11" s="890"/>
      <c r="GDW11" s="890"/>
      <c r="GDX11" s="890"/>
      <c r="GDY11" s="890"/>
      <c r="GDZ11" s="890"/>
      <c r="GEA11" s="890"/>
      <c r="GEB11" s="890"/>
      <c r="GEC11" s="890"/>
      <c r="GED11" s="890"/>
      <c r="GEE11" s="890"/>
      <c r="GEF11" s="890"/>
      <c r="GEG11" s="890"/>
      <c r="GEH11" s="890"/>
      <c r="GEI11" s="890"/>
      <c r="GEJ11" s="890"/>
      <c r="GEK11" s="890"/>
      <c r="GEL11" s="890"/>
      <c r="GEM11" s="890"/>
      <c r="GEN11" s="890"/>
      <c r="GEO11" s="890"/>
      <c r="GEP11" s="890"/>
      <c r="GEQ11" s="890"/>
      <c r="GER11" s="890"/>
      <c r="GES11" s="890"/>
      <c r="GET11" s="890"/>
      <c r="GEU11" s="890"/>
      <c r="GEV11" s="890"/>
      <c r="GEW11" s="890"/>
      <c r="GEX11" s="890"/>
      <c r="GEY11" s="890"/>
      <c r="GEZ11" s="890"/>
      <c r="GFA11" s="890"/>
      <c r="GFB11" s="890"/>
      <c r="GFC11" s="890"/>
      <c r="GFD11" s="890"/>
      <c r="GFE11" s="890"/>
      <c r="GFF11" s="890"/>
      <c r="GFG11" s="890"/>
      <c r="GFH11" s="890"/>
      <c r="GFI11" s="890"/>
      <c r="GFJ11" s="890"/>
      <c r="GFK11" s="890"/>
      <c r="GFL11" s="890"/>
      <c r="GFM11" s="890"/>
      <c r="GFN11" s="890"/>
      <c r="GFO11" s="890"/>
      <c r="GFP11" s="890"/>
      <c r="GFQ11" s="890"/>
      <c r="GFR11" s="890"/>
      <c r="GFS11" s="890"/>
      <c r="GFT11" s="890"/>
      <c r="GFU11" s="890"/>
      <c r="GFV11" s="890"/>
      <c r="GFW11" s="890"/>
      <c r="GFX11" s="890"/>
      <c r="GFY11" s="890"/>
      <c r="GFZ11" s="890"/>
      <c r="GGA11" s="890"/>
      <c r="GGB11" s="890"/>
      <c r="GGC11" s="890"/>
      <c r="GGD11" s="890"/>
      <c r="GGE11" s="890"/>
      <c r="GGF11" s="890"/>
      <c r="GGG11" s="890"/>
      <c r="GGH11" s="890"/>
      <c r="GGI11" s="890"/>
      <c r="GGJ11" s="890"/>
      <c r="GGK11" s="890"/>
      <c r="GGL11" s="890"/>
      <c r="GGM11" s="890"/>
      <c r="GGN11" s="890"/>
      <c r="GGO11" s="890"/>
      <c r="GGP11" s="890"/>
      <c r="GGQ11" s="890"/>
      <c r="GGR11" s="890"/>
      <c r="GGS11" s="890"/>
      <c r="GGT11" s="890"/>
      <c r="GGU11" s="890"/>
      <c r="GGV11" s="890"/>
      <c r="GGW11" s="890"/>
      <c r="GGX11" s="890"/>
      <c r="GGY11" s="890"/>
      <c r="GGZ11" s="890"/>
      <c r="GHA11" s="890"/>
      <c r="GHB11" s="890"/>
      <c r="GHC11" s="890"/>
      <c r="GHD11" s="890"/>
      <c r="GHE11" s="890"/>
      <c r="GHF11" s="890"/>
      <c r="GHG11" s="890"/>
      <c r="GHH11" s="890"/>
      <c r="GHI11" s="890"/>
      <c r="GHJ11" s="890"/>
      <c r="GHK11" s="890"/>
      <c r="GHL11" s="890"/>
      <c r="GHM11" s="890"/>
      <c r="GHN11" s="890"/>
      <c r="GHO11" s="890"/>
      <c r="GHP11" s="890"/>
      <c r="GHQ11" s="890"/>
      <c r="GHR11" s="890"/>
      <c r="GHS11" s="890"/>
      <c r="GHT11" s="890"/>
      <c r="GHU11" s="890"/>
      <c r="GHV11" s="890"/>
      <c r="GHW11" s="890"/>
      <c r="GHX11" s="890"/>
      <c r="GHY11" s="890"/>
      <c r="GHZ11" s="890"/>
      <c r="GIA11" s="890"/>
      <c r="GIB11" s="890"/>
      <c r="GIC11" s="890"/>
      <c r="GID11" s="890"/>
      <c r="GIE11" s="890"/>
      <c r="GIF11" s="890"/>
      <c r="GIG11" s="890"/>
      <c r="GIH11" s="890"/>
      <c r="GII11" s="890"/>
      <c r="GIJ11" s="890"/>
      <c r="GIK11" s="890"/>
      <c r="GIL11" s="890"/>
      <c r="GIM11" s="890"/>
      <c r="GIN11" s="890"/>
      <c r="GIO11" s="890"/>
      <c r="GIP11" s="890"/>
      <c r="GIQ11" s="890"/>
      <c r="GIR11" s="890"/>
      <c r="GIS11" s="890"/>
      <c r="GIT11" s="890"/>
      <c r="GIU11" s="890"/>
      <c r="GIV11" s="890"/>
      <c r="GIW11" s="890"/>
      <c r="GIX11" s="890"/>
      <c r="GIY11" s="890"/>
      <c r="GIZ11" s="890"/>
      <c r="GJA11" s="890"/>
      <c r="GJB11" s="890"/>
      <c r="GJC11" s="890"/>
      <c r="GJD11" s="890"/>
      <c r="GJE11" s="890"/>
      <c r="GJF11" s="890"/>
      <c r="GJG11" s="890"/>
      <c r="GJH11" s="890"/>
      <c r="GJI11" s="890"/>
      <c r="GJJ11" s="890"/>
      <c r="GJK11" s="890"/>
      <c r="GJL11" s="890"/>
      <c r="GJM11" s="890"/>
      <c r="GJN11" s="890"/>
      <c r="GJO11" s="890"/>
      <c r="GJP11" s="890"/>
      <c r="GJQ11" s="890"/>
      <c r="GJR11" s="890"/>
      <c r="GJS11" s="890"/>
      <c r="GJT11" s="890"/>
      <c r="GJU11" s="890"/>
      <c r="GJV11" s="890"/>
      <c r="GJW11" s="890"/>
      <c r="GJX11" s="890"/>
      <c r="GJY11" s="890"/>
      <c r="GJZ11" s="890"/>
      <c r="GKA11" s="890"/>
      <c r="GKB11" s="890"/>
      <c r="GKC11" s="890"/>
      <c r="GKD11" s="890"/>
      <c r="GKE11" s="890"/>
      <c r="GKF11" s="890"/>
      <c r="GKG11" s="890"/>
      <c r="GKH11" s="890"/>
      <c r="GKI11" s="890"/>
      <c r="GKJ11" s="890"/>
      <c r="GKK11" s="890"/>
      <c r="GKL11" s="890"/>
      <c r="GKM11" s="890"/>
      <c r="GKN11" s="890"/>
      <c r="GKO11" s="890"/>
      <c r="GKP11" s="890"/>
      <c r="GKQ11" s="890"/>
      <c r="GKR11" s="890"/>
      <c r="GKS11" s="890"/>
      <c r="GKT11" s="890"/>
      <c r="GKU11" s="890"/>
      <c r="GKV11" s="890"/>
      <c r="GKW11" s="890"/>
      <c r="GKX11" s="890"/>
      <c r="GKY11" s="890"/>
      <c r="GKZ11" s="890"/>
      <c r="GLA11" s="890"/>
      <c r="GLB11" s="890"/>
      <c r="GLC11" s="890"/>
      <c r="GLD11" s="890"/>
      <c r="GLE11" s="890"/>
      <c r="GLF11" s="890"/>
      <c r="GLG11" s="890"/>
      <c r="GLH11" s="890"/>
      <c r="GLI11" s="890"/>
      <c r="GLJ11" s="890"/>
      <c r="GLK11" s="890"/>
      <c r="GLL11" s="890"/>
      <c r="GLM11" s="890"/>
      <c r="GLN11" s="890"/>
      <c r="GLO11" s="890"/>
      <c r="GLP11" s="890"/>
      <c r="GLQ11" s="890"/>
      <c r="GLR11" s="890"/>
      <c r="GLS11" s="890"/>
      <c r="GLT11" s="890"/>
      <c r="GLU11" s="890"/>
      <c r="GLV11" s="890"/>
      <c r="GLW11" s="890"/>
      <c r="GLX11" s="890"/>
      <c r="GLY11" s="890"/>
      <c r="GLZ11" s="890"/>
      <c r="GMA11" s="890"/>
      <c r="GMB11" s="890"/>
      <c r="GMC11" s="890"/>
      <c r="GMD11" s="890"/>
      <c r="GME11" s="890"/>
      <c r="GMF11" s="890"/>
      <c r="GMG11" s="890"/>
      <c r="GMH11" s="890"/>
      <c r="GMI11" s="890"/>
      <c r="GMJ11" s="890"/>
      <c r="GMK11" s="890"/>
      <c r="GML11" s="890"/>
      <c r="GMM11" s="890"/>
      <c r="GMN11" s="890"/>
      <c r="GMO11" s="890"/>
      <c r="GMP11" s="890"/>
      <c r="GMQ11" s="890"/>
      <c r="GMR11" s="890"/>
      <c r="GMS11" s="890"/>
      <c r="GMT11" s="890"/>
      <c r="GMU11" s="890"/>
      <c r="GMV11" s="890"/>
      <c r="GMW11" s="890"/>
      <c r="GMX11" s="890"/>
      <c r="GMY11" s="890"/>
      <c r="GMZ11" s="890"/>
      <c r="GNA11" s="890"/>
      <c r="GNB11" s="890"/>
      <c r="GNC11" s="890"/>
      <c r="GND11" s="890"/>
      <c r="GNE11" s="890"/>
      <c r="GNF11" s="890"/>
      <c r="GNG11" s="890"/>
      <c r="GNH11" s="890"/>
      <c r="GNI11" s="890"/>
      <c r="GNJ11" s="890"/>
      <c r="GNK11" s="890"/>
      <c r="GNL11" s="890"/>
      <c r="GNM11" s="890"/>
      <c r="GNN11" s="890"/>
      <c r="GNO11" s="890"/>
      <c r="GNP11" s="890"/>
      <c r="GNQ11" s="890"/>
      <c r="GNR11" s="890"/>
      <c r="GNS11" s="890"/>
      <c r="GNT11" s="890"/>
      <c r="GNU11" s="890"/>
      <c r="GNV11" s="890"/>
      <c r="GNW11" s="890"/>
      <c r="GNX11" s="890"/>
      <c r="GNY11" s="890"/>
      <c r="GNZ11" s="890"/>
      <c r="GOA11" s="890"/>
      <c r="GOB11" s="890"/>
      <c r="GOC11" s="890"/>
      <c r="GOD11" s="890"/>
      <c r="GOE11" s="890"/>
      <c r="GOF11" s="890"/>
      <c r="GOG11" s="890"/>
      <c r="GOH11" s="890"/>
      <c r="GOI11" s="890"/>
      <c r="GOJ11" s="890"/>
      <c r="GOK11" s="890"/>
      <c r="GOL11" s="890"/>
      <c r="GOM11" s="890"/>
      <c r="GON11" s="890"/>
      <c r="GOO11" s="890"/>
      <c r="GOP11" s="890"/>
      <c r="GOQ11" s="890"/>
      <c r="GOR11" s="890"/>
      <c r="GOS11" s="890"/>
      <c r="GOT11" s="890"/>
      <c r="GOU11" s="890"/>
      <c r="GOV11" s="890"/>
      <c r="GOW11" s="890"/>
      <c r="GOX11" s="890"/>
      <c r="GOY11" s="890"/>
      <c r="GOZ11" s="890"/>
      <c r="GPA11" s="890"/>
      <c r="GPB11" s="890"/>
      <c r="GPC11" s="890"/>
      <c r="GPD11" s="890"/>
      <c r="GPE11" s="890"/>
      <c r="GPF11" s="890"/>
      <c r="GPG11" s="890"/>
      <c r="GPH11" s="890"/>
      <c r="GPI11" s="890"/>
      <c r="GPJ11" s="890"/>
      <c r="GPK11" s="890"/>
      <c r="GPL11" s="890"/>
      <c r="GPM11" s="890"/>
      <c r="GPN11" s="890"/>
      <c r="GPO11" s="890"/>
      <c r="GPP11" s="890"/>
      <c r="GPQ11" s="890"/>
      <c r="GPR11" s="890"/>
      <c r="GPS11" s="890"/>
      <c r="GPT11" s="890"/>
      <c r="GPU11" s="890"/>
      <c r="GPV11" s="890"/>
      <c r="GPW11" s="890"/>
      <c r="GPX11" s="890"/>
      <c r="GPY11" s="890"/>
      <c r="GPZ11" s="890"/>
      <c r="GQA11" s="890"/>
      <c r="GQB11" s="890"/>
      <c r="GQC11" s="890"/>
      <c r="GQD11" s="890"/>
      <c r="GQE11" s="890"/>
      <c r="GQF11" s="890"/>
      <c r="GQG11" s="890"/>
      <c r="GQH11" s="890"/>
      <c r="GQI11" s="890"/>
      <c r="GQJ11" s="890"/>
      <c r="GQK11" s="890"/>
      <c r="GQL11" s="890"/>
      <c r="GQM11" s="890"/>
      <c r="GQN11" s="890"/>
      <c r="GQO11" s="890"/>
      <c r="GQP11" s="890"/>
      <c r="GQQ11" s="890"/>
      <c r="GQR11" s="890"/>
      <c r="GQS11" s="890"/>
      <c r="GQT11" s="890"/>
      <c r="GQU11" s="890"/>
      <c r="GQV11" s="890"/>
      <c r="GQW11" s="890"/>
      <c r="GQX11" s="890"/>
      <c r="GQY11" s="890"/>
      <c r="GQZ11" s="890"/>
      <c r="GRA11" s="890"/>
      <c r="GRB11" s="890"/>
      <c r="GRC11" s="890"/>
      <c r="GRD11" s="890"/>
      <c r="GRE11" s="890"/>
      <c r="GRF11" s="890"/>
      <c r="GRG11" s="890"/>
      <c r="GRH11" s="890"/>
      <c r="GRI11" s="890"/>
      <c r="GRJ11" s="890"/>
      <c r="GRK11" s="890"/>
      <c r="GRL11" s="890"/>
      <c r="GRM11" s="890"/>
      <c r="GRN11" s="890"/>
      <c r="GRO11" s="890"/>
      <c r="GRP11" s="890"/>
      <c r="GRQ11" s="890"/>
      <c r="GRR11" s="890"/>
      <c r="GRS11" s="890"/>
      <c r="GRT11" s="890"/>
      <c r="GRU11" s="890"/>
      <c r="GRV11" s="890"/>
      <c r="GRW11" s="890"/>
      <c r="GRX11" s="890"/>
      <c r="GRY11" s="890"/>
      <c r="GRZ11" s="890"/>
      <c r="GSA11" s="890"/>
      <c r="GSB11" s="890"/>
      <c r="GSC11" s="890"/>
      <c r="GSD11" s="890"/>
      <c r="GSE11" s="890"/>
      <c r="GSF11" s="890"/>
      <c r="GSG11" s="890"/>
      <c r="GSH11" s="890"/>
      <c r="GSI11" s="890"/>
      <c r="GSJ11" s="890"/>
      <c r="GSK11" s="890"/>
      <c r="GSL11" s="890"/>
      <c r="GSM11" s="890"/>
      <c r="GSN11" s="890"/>
      <c r="GSO11" s="890"/>
      <c r="GSP11" s="890"/>
      <c r="GSQ11" s="890"/>
      <c r="GSR11" s="890"/>
      <c r="GSS11" s="890"/>
      <c r="GST11" s="890"/>
      <c r="GSU11" s="890"/>
      <c r="GSV11" s="890"/>
      <c r="GSW11" s="890"/>
      <c r="GSX11" s="890"/>
      <c r="GSY11" s="890"/>
      <c r="GSZ11" s="890"/>
      <c r="GTA11" s="890"/>
      <c r="GTB11" s="890"/>
      <c r="GTC11" s="890"/>
      <c r="GTD11" s="890"/>
      <c r="GTE11" s="890"/>
      <c r="GTF11" s="890"/>
      <c r="GTG11" s="890"/>
      <c r="GTH11" s="890"/>
      <c r="GTI11" s="890"/>
      <c r="GTJ11" s="890"/>
      <c r="GTK11" s="890"/>
      <c r="GTL11" s="890"/>
      <c r="GTM11" s="890"/>
      <c r="GTN11" s="890"/>
      <c r="GTO11" s="890"/>
      <c r="GTP11" s="890"/>
      <c r="GTQ11" s="890"/>
      <c r="GTR11" s="890"/>
      <c r="GTS11" s="890"/>
      <c r="GTT11" s="890"/>
      <c r="GTU11" s="890"/>
      <c r="GTV11" s="890"/>
      <c r="GTW11" s="890"/>
      <c r="GTX11" s="890"/>
      <c r="GTY11" s="890"/>
      <c r="GTZ11" s="890"/>
      <c r="GUA11" s="890"/>
      <c r="GUB11" s="890"/>
      <c r="GUC11" s="890"/>
      <c r="GUD11" s="890"/>
      <c r="GUE11" s="890"/>
      <c r="GUF11" s="890"/>
      <c r="GUG11" s="890"/>
      <c r="GUH11" s="890"/>
      <c r="GUI11" s="890"/>
      <c r="GUJ11" s="890"/>
      <c r="GUK11" s="890"/>
      <c r="GUL11" s="890"/>
      <c r="GUM11" s="890"/>
      <c r="GUN11" s="890"/>
      <c r="GUO11" s="890"/>
      <c r="GUP11" s="890"/>
      <c r="GUQ11" s="890"/>
      <c r="GUR11" s="890"/>
      <c r="GUS11" s="890"/>
      <c r="GUT11" s="890"/>
      <c r="GUU11" s="890"/>
      <c r="GUV11" s="890"/>
      <c r="GUW11" s="890"/>
      <c r="GUX11" s="890"/>
      <c r="GUY11" s="890"/>
      <c r="GUZ11" s="890"/>
      <c r="GVA11" s="890"/>
      <c r="GVB11" s="890"/>
      <c r="GVC11" s="890"/>
      <c r="GVD11" s="890"/>
      <c r="GVE11" s="890"/>
      <c r="GVF11" s="890"/>
      <c r="GVG11" s="890"/>
      <c r="GVH11" s="890"/>
      <c r="GVI11" s="890"/>
      <c r="GVJ11" s="890"/>
      <c r="GVK11" s="890"/>
      <c r="GVL11" s="890"/>
      <c r="GVM11" s="890"/>
      <c r="GVN11" s="890"/>
      <c r="GVO11" s="890"/>
      <c r="GVP11" s="890"/>
      <c r="GVQ11" s="890"/>
      <c r="GVR11" s="890"/>
      <c r="GVS11" s="890"/>
      <c r="GVT11" s="890"/>
      <c r="GVU11" s="890"/>
      <c r="GVV11" s="890"/>
      <c r="GVW11" s="890"/>
      <c r="GVX11" s="890"/>
      <c r="GVY11" s="890"/>
      <c r="GVZ11" s="890"/>
      <c r="GWA11" s="890"/>
      <c r="GWB11" s="890"/>
      <c r="GWC11" s="890"/>
      <c r="GWD11" s="890"/>
      <c r="GWE11" s="890"/>
      <c r="GWF11" s="890"/>
      <c r="GWG11" s="890"/>
      <c r="GWH11" s="890"/>
      <c r="GWI11" s="890"/>
      <c r="GWJ11" s="890"/>
      <c r="GWK11" s="890"/>
      <c r="GWL11" s="890"/>
      <c r="GWM11" s="890"/>
      <c r="GWN11" s="890"/>
      <c r="GWO11" s="890"/>
      <c r="GWP11" s="890"/>
      <c r="GWQ11" s="890"/>
      <c r="GWR11" s="890"/>
      <c r="GWS11" s="890"/>
      <c r="GWT11" s="890"/>
      <c r="GWU11" s="890"/>
      <c r="GWV11" s="890"/>
      <c r="GWW11" s="890"/>
      <c r="GWX11" s="890"/>
      <c r="GWY11" s="890"/>
      <c r="GWZ11" s="890"/>
      <c r="GXA11" s="890"/>
      <c r="GXB11" s="890"/>
      <c r="GXC11" s="890"/>
      <c r="GXD11" s="890"/>
      <c r="GXE11" s="890"/>
      <c r="GXF11" s="890"/>
      <c r="GXG11" s="890"/>
      <c r="GXH11" s="890"/>
      <c r="GXI11" s="890"/>
      <c r="GXJ11" s="890"/>
      <c r="GXK11" s="890"/>
      <c r="GXL11" s="890"/>
      <c r="GXM11" s="890"/>
      <c r="GXN11" s="890"/>
      <c r="GXO11" s="890"/>
      <c r="GXP11" s="890"/>
      <c r="GXQ11" s="890"/>
      <c r="GXR11" s="890"/>
      <c r="GXS11" s="890"/>
      <c r="GXT11" s="890"/>
      <c r="GXU11" s="890"/>
      <c r="GXV11" s="890"/>
      <c r="GXW11" s="890"/>
      <c r="GXX11" s="890"/>
      <c r="GXY11" s="890"/>
      <c r="GXZ11" s="890"/>
      <c r="GYA11" s="890"/>
      <c r="GYB11" s="890"/>
      <c r="GYC11" s="890"/>
      <c r="GYD11" s="890"/>
      <c r="GYE11" s="890"/>
      <c r="GYF11" s="890"/>
      <c r="GYG11" s="890"/>
      <c r="GYH11" s="890"/>
      <c r="GYI11" s="890"/>
      <c r="GYJ11" s="890"/>
      <c r="GYK11" s="890"/>
      <c r="GYL11" s="890"/>
      <c r="GYM11" s="890"/>
      <c r="GYN11" s="890"/>
      <c r="GYO11" s="890"/>
      <c r="GYP11" s="890"/>
      <c r="GYQ11" s="890"/>
      <c r="GYR11" s="890"/>
      <c r="GYS11" s="890"/>
      <c r="GYT11" s="890"/>
      <c r="GYU11" s="890"/>
      <c r="GYV11" s="890"/>
      <c r="GYW11" s="890"/>
      <c r="GYX11" s="890"/>
      <c r="GYY11" s="890"/>
      <c r="GYZ11" s="890"/>
      <c r="GZA11" s="890"/>
      <c r="GZB11" s="890"/>
      <c r="GZC11" s="890"/>
      <c r="GZD11" s="890"/>
      <c r="GZE11" s="890"/>
      <c r="GZF11" s="890"/>
      <c r="GZG11" s="890"/>
      <c r="GZH11" s="890"/>
      <c r="GZI11" s="890"/>
      <c r="GZJ11" s="890"/>
      <c r="GZK11" s="890"/>
      <c r="GZL11" s="890"/>
      <c r="GZM11" s="890"/>
      <c r="GZN11" s="890"/>
      <c r="GZO11" s="890"/>
      <c r="GZP11" s="890"/>
      <c r="GZQ11" s="890"/>
      <c r="GZR11" s="890"/>
      <c r="GZS11" s="890"/>
      <c r="GZT11" s="890"/>
      <c r="GZU11" s="890"/>
      <c r="GZV11" s="890"/>
      <c r="GZW11" s="890"/>
      <c r="GZX11" s="890"/>
      <c r="GZY11" s="890"/>
      <c r="GZZ11" s="890"/>
      <c r="HAA11" s="890"/>
      <c r="HAB11" s="890"/>
      <c r="HAC11" s="890"/>
      <c r="HAD11" s="890"/>
      <c r="HAE11" s="890"/>
      <c r="HAF11" s="890"/>
      <c r="HAG11" s="890"/>
      <c r="HAH11" s="890"/>
      <c r="HAI11" s="890"/>
      <c r="HAJ11" s="890"/>
      <c r="HAK11" s="890"/>
      <c r="HAL11" s="890"/>
      <c r="HAM11" s="890"/>
      <c r="HAN11" s="890"/>
      <c r="HAO11" s="890"/>
      <c r="HAP11" s="890"/>
      <c r="HAQ11" s="890"/>
      <c r="HAR11" s="890"/>
      <c r="HAS11" s="890"/>
      <c r="HAT11" s="890"/>
      <c r="HAU11" s="890"/>
      <c r="HAV11" s="890"/>
      <c r="HAW11" s="890"/>
      <c r="HAX11" s="890"/>
      <c r="HAY11" s="890"/>
      <c r="HAZ11" s="890"/>
      <c r="HBA11" s="890"/>
      <c r="HBB11" s="890"/>
      <c r="HBC11" s="890"/>
      <c r="HBD11" s="890"/>
      <c r="HBE11" s="890"/>
      <c r="HBF11" s="890"/>
      <c r="HBG11" s="890"/>
      <c r="HBH11" s="890"/>
      <c r="HBI11" s="890"/>
      <c r="HBJ11" s="890"/>
      <c r="HBK11" s="890"/>
      <c r="HBL11" s="890"/>
      <c r="HBM11" s="890"/>
      <c r="HBN11" s="890"/>
      <c r="HBO11" s="890"/>
      <c r="HBP11" s="890"/>
      <c r="HBQ11" s="890"/>
      <c r="HBR11" s="890"/>
      <c r="HBS11" s="890"/>
      <c r="HBT11" s="890"/>
      <c r="HBU11" s="890"/>
      <c r="HBV11" s="890"/>
      <c r="HBW11" s="890"/>
      <c r="HBX11" s="890"/>
      <c r="HBY11" s="890"/>
      <c r="HBZ11" s="890"/>
      <c r="HCA11" s="890"/>
      <c r="HCB11" s="890"/>
      <c r="HCC11" s="890"/>
      <c r="HCD11" s="890"/>
      <c r="HCE11" s="890"/>
      <c r="HCF11" s="890"/>
      <c r="HCG11" s="890"/>
      <c r="HCH11" s="890"/>
      <c r="HCI11" s="890"/>
      <c r="HCJ11" s="890"/>
      <c r="HCK11" s="890"/>
      <c r="HCL11" s="890"/>
      <c r="HCM11" s="890"/>
      <c r="HCN11" s="890"/>
      <c r="HCO11" s="890"/>
      <c r="HCP11" s="890"/>
      <c r="HCQ11" s="890"/>
      <c r="HCR11" s="890"/>
      <c r="HCS11" s="890"/>
      <c r="HCT11" s="890"/>
      <c r="HCU11" s="890"/>
      <c r="HCV11" s="890"/>
      <c r="HCW11" s="890"/>
      <c r="HCX11" s="890"/>
      <c r="HCY11" s="890"/>
      <c r="HCZ11" s="890"/>
      <c r="HDA11" s="890"/>
      <c r="HDB11" s="890"/>
      <c r="HDC11" s="890"/>
      <c r="HDD11" s="890"/>
      <c r="HDE11" s="890"/>
      <c r="HDF11" s="890"/>
      <c r="HDG11" s="890"/>
      <c r="HDH11" s="890"/>
      <c r="HDI11" s="890"/>
      <c r="HDJ11" s="890"/>
      <c r="HDK11" s="890"/>
      <c r="HDL11" s="890"/>
      <c r="HDM11" s="890"/>
      <c r="HDN11" s="890"/>
      <c r="HDO11" s="890"/>
      <c r="HDP11" s="890"/>
      <c r="HDQ11" s="890"/>
      <c r="HDR11" s="890"/>
      <c r="HDS11" s="890"/>
      <c r="HDT11" s="890"/>
      <c r="HDU11" s="890"/>
      <c r="HDV11" s="890"/>
      <c r="HDW11" s="890"/>
      <c r="HDX11" s="890"/>
      <c r="HDY11" s="890"/>
      <c r="HDZ11" s="890"/>
      <c r="HEA11" s="890"/>
      <c r="HEB11" s="890"/>
      <c r="HEC11" s="890"/>
      <c r="HED11" s="890"/>
      <c r="HEE11" s="890"/>
      <c r="HEF11" s="890"/>
      <c r="HEG11" s="890"/>
      <c r="HEH11" s="890"/>
      <c r="HEI11" s="890"/>
      <c r="HEJ11" s="890"/>
      <c r="HEK11" s="890"/>
      <c r="HEL11" s="890"/>
      <c r="HEM11" s="890"/>
      <c r="HEN11" s="890"/>
      <c r="HEO11" s="890"/>
      <c r="HEP11" s="890"/>
      <c r="HEQ11" s="890"/>
      <c r="HER11" s="890"/>
      <c r="HES11" s="890"/>
      <c r="HET11" s="890"/>
      <c r="HEU11" s="890"/>
      <c r="HEV11" s="890"/>
      <c r="HEW11" s="890"/>
      <c r="HEX11" s="890"/>
      <c r="HEY11" s="890"/>
      <c r="HEZ11" s="890"/>
      <c r="HFA11" s="890"/>
      <c r="HFB11" s="890"/>
      <c r="HFC11" s="890"/>
      <c r="HFD11" s="890"/>
      <c r="HFE11" s="890"/>
      <c r="HFF11" s="890"/>
      <c r="HFG11" s="890"/>
      <c r="HFH11" s="890"/>
      <c r="HFI11" s="890"/>
      <c r="HFJ11" s="890"/>
      <c r="HFK11" s="890"/>
      <c r="HFL11" s="890"/>
      <c r="HFM11" s="890"/>
      <c r="HFN11" s="890"/>
      <c r="HFO11" s="890"/>
      <c r="HFP11" s="890"/>
      <c r="HFQ11" s="890"/>
      <c r="HFR11" s="890"/>
      <c r="HFS11" s="890"/>
      <c r="HFT11" s="890"/>
      <c r="HFU11" s="890"/>
      <c r="HFV11" s="890"/>
      <c r="HFW11" s="890"/>
      <c r="HFX11" s="890"/>
      <c r="HFY11" s="890"/>
      <c r="HFZ11" s="890"/>
      <c r="HGA11" s="890"/>
      <c r="HGB11" s="890"/>
      <c r="HGC11" s="890"/>
      <c r="HGD11" s="890"/>
      <c r="HGE11" s="890"/>
      <c r="HGF11" s="890"/>
      <c r="HGG11" s="890"/>
      <c r="HGH11" s="890"/>
      <c r="HGI11" s="890"/>
      <c r="HGJ11" s="890"/>
      <c r="HGK11" s="890"/>
      <c r="HGL11" s="890"/>
      <c r="HGM11" s="890"/>
      <c r="HGN11" s="890"/>
      <c r="HGO11" s="890"/>
      <c r="HGP11" s="890"/>
      <c r="HGQ11" s="890"/>
      <c r="HGR11" s="890"/>
      <c r="HGS11" s="890"/>
      <c r="HGT11" s="890"/>
      <c r="HGU11" s="890"/>
      <c r="HGV11" s="890"/>
      <c r="HGW11" s="890"/>
      <c r="HGX11" s="890"/>
      <c r="HGY11" s="890"/>
      <c r="HGZ11" s="890"/>
      <c r="HHA11" s="890"/>
      <c r="HHB11" s="890"/>
      <c r="HHC11" s="890"/>
      <c r="HHD11" s="890"/>
      <c r="HHE11" s="890"/>
      <c r="HHF11" s="890"/>
      <c r="HHG11" s="890"/>
      <c r="HHH11" s="890"/>
      <c r="HHI11" s="890"/>
      <c r="HHJ11" s="890"/>
      <c r="HHK11" s="890"/>
      <c r="HHL11" s="890"/>
      <c r="HHM11" s="890"/>
      <c r="HHN11" s="890"/>
      <c r="HHO11" s="890"/>
      <c r="HHP11" s="890"/>
      <c r="HHQ11" s="890"/>
      <c r="HHR11" s="890"/>
      <c r="HHS11" s="890"/>
      <c r="HHT11" s="890"/>
      <c r="HHU11" s="890"/>
      <c r="HHV11" s="890"/>
      <c r="HHW11" s="890"/>
      <c r="HHX11" s="890"/>
      <c r="HHY11" s="890"/>
      <c r="HHZ11" s="890"/>
      <c r="HIA11" s="890"/>
      <c r="HIB11" s="890"/>
      <c r="HIC11" s="890"/>
      <c r="HID11" s="890"/>
      <c r="HIE11" s="890"/>
      <c r="HIF11" s="890"/>
      <c r="HIG11" s="890"/>
      <c r="HIH11" s="890"/>
      <c r="HII11" s="890"/>
      <c r="HIJ11" s="890"/>
      <c r="HIK11" s="890"/>
      <c r="HIL11" s="890"/>
      <c r="HIM11" s="890"/>
      <c r="HIN11" s="890"/>
      <c r="HIO11" s="890"/>
      <c r="HIP11" s="890"/>
      <c r="HIQ11" s="890"/>
      <c r="HIR11" s="890"/>
      <c r="HIS11" s="890"/>
      <c r="HIT11" s="890"/>
      <c r="HIU11" s="890"/>
      <c r="HIV11" s="890"/>
      <c r="HIW11" s="890"/>
      <c r="HIX11" s="890"/>
      <c r="HIY11" s="890"/>
      <c r="HIZ11" s="890"/>
      <c r="HJA11" s="890"/>
      <c r="HJB11" s="890"/>
      <c r="HJC11" s="890"/>
      <c r="HJD11" s="890"/>
      <c r="HJE11" s="890"/>
      <c r="HJF11" s="890"/>
      <c r="HJG11" s="890"/>
      <c r="HJH11" s="890"/>
      <c r="HJI11" s="890"/>
      <c r="HJJ11" s="890"/>
      <c r="HJK11" s="890"/>
      <c r="HJL11" s="890"/>
      <c r="HJM11" s="890"/>
      <c r="HJN11" s="890"/>
      <c r="HJO11" s="890"/>
      <c r="HJP11" s="890"/>
      <c r="HJQ11" s="890"/>
      <c r="HJR11" s="890"/>
      <c r="HJS11" s="890"/>
      <c r="HJT11" s="890"/>
      <c r="HJU11" s="890"/>
      <c r="HJV11" s="890"/>
      <c r="HJW11" s="890"/>
      <c r="HJX11" s="890"/>
      <c r="HJY11" s="890"/>
      <c r="HJZ11" s="890"/>
      <c r="HKA11" s="890"/>
      <c r="HKB11" s="890"/>
      <c r="HKC11" s="890"/>
      <c r="HKD11" s="890"/>
      <c r="HKE11" s="890"/>
      <c r="HKF11" s="890"/>
      <c r="HKG11" s="890"/>
      <c r="HKH11" s="890"/>
      <c r="HKI11" s="890"/>
      <c r="HKJ11" s="890"/>
      <c r="HKK11" s="890"/>
      <c r="HKL11" s="890"/>
      <c r="HKM11" s="890"/>
      <c r="HKN11" s="890"/>
      <c r="HKO11" s="890"/>
      <c r="HKP11" s="890"/>
      <c r="HKQ11" s="890"/>
      <c r="HKR11" s="890"/>
      <c r="HKS11" s="890"/>
      <c r="HKT11" s="890"/>
      <c r="HKU11" s="890"/>
      <c r="HKV11" s="890"/>
      <c r="HKW11" s="890"/>
      <c r="HKX11" s="890"/>
      <c r="HKY11" s="890"/>
      <c r="HKZ11" s="890"/>
      <c r="HLA11" s="890"/>
      <c r="HLB11" s="890"/>
      <c r="HLC11" s="890"/>
      <c r="HLD11" s="890"/>
      <c r="HLE11" s="890"/>
      <c r="HLF11" s="890"/>
      <c r="HLG11" s="890"/>
      <c r="HLH11" s="890"/>
      <c r="HLI11" s="890"/>
      <c r="HLJ11" s="890"/>
      <c r="HLK11" s="890"/>
      <c r="HLL11" s="890"/>
      <c r="HLM11" s="890"/>
      <c r="HLN11" s="890"/>
      <c r="HLO11" s="890"/>
      <c r="HLP11" s="890"/>
      <c r="HLQ11" s="890"/>
      <c r="HLR11" s="890"/>
      <c r="HLS11" s="890"/>
      <c r="HLT11" s="890"/>
      <c r="HLU11" s="890"/>
      <c r="HLV11" s="890"/>
      <c r="HLW11" s="890"/>
      <c r="HLX11" s="890"/>
      <c r="HLY11" s="890"/>
      <c r="HLZ11" s="890"/>
      <c r="HMA11" s="890"/>
      <c r="HMB11" s="890"/>
      <c r="HMC11" s="890"/>
      <c r="HMD11" s="890"/>
      <c r="HME11" s="890"/>
      <c r="HMF11" s="890"/>
      <c r="HMG11" s="890"/>
      <c r="HMH11" s="890"/>
      <c r="HMI11" s="890"/>
      <c r="HMJ11" s="890"/>
      <c r="HMK11" s="890"/>
      <c r="HML11" s="890"/>
      <c r="HMM11" s="890"/>
      <c r="HMN11" s="890"/>
      <c r="HMO11" s="890"/>
      <c r="HMP11" s="890"/>
      <c r="HMQ11" s="890"/>
      <c r="HMR11" s="890"/>
      <c r="HMS11" s="890"/>
      <c r="HMT11" s="890"/>
      <c r="HMU11" s="890"/>
      <c r="HMV11" s="890"/>
      <c r="HMW11" s="890"/>
      <c r="HMX11" s="890"/>
      <c r="HMY11" s="890"/>
      <c r="HMZ11" s="890"/>
      <c r="HNA11" s="890"/>
      <c r="HNB11" s="890"/>
      <c r="HNC11" s="890"/>
      <c r="HND11" s="890"/>
      <c r="HNE11" s="890"/>
      <c r="HNF11" s="890"/>
      <c r="HNG11" s="890"/>
      <c r="HNH11" s="890"/>
      <c r="HNI11" s="890"/>
      <c r="HNJ11" s="890"/>
      <c r="HNK11" s="890"/>
      <c r="HNL11" s="890"/>
      <c r="HNM11" s="890"/>
      <c r="HNN11" s="890"/>
      <c r="HNO11" s="890"/>
      <c r="HNP11" s="890"/>
      <c r="HNQ11" s="890"/>
      <c r="HNR11" s="890"/>
      <c r="HNS11" s="890"/>
      <c r="HNT11" s="890"/>
      <c r="HNU11" s="890"/>
      <c r="HNV11" s="890"/>
      <c r="HNW11" s="890"/>
      <c r="HNX11" s="890"/>
      <c r="HNY11" s="890"/>
      <c r="HNZ11" s="890"/>
      <c r="HOA11" s="890"/>
      <c r="HOB11" s="890"/>
      <c r="HOC11" s="890"/>
      <c r="HOD11" s="890"/>
      <c r="HOE11" s="890"/>
      <c r="HOF11" s="890"/>
      <c r="HOG11" s="890"/>
      <c r="HOH11" s="890"/>
      <c r="HOI11" s="890"/>
      <c r="HOJ11" s="890"/>
      <c r="HOK11" s="890"/>
      <c r="HOL11" s="890"/>
      <c r="HOM11" s="890"/>
      <c r="HON11" s="890"/>
      <c r="HOO11" s="890"/>
      <c r="HOP11" s="890"/>
      <c r="HOQ11" s="890"/>
      <c r="HOR11" s="890"/>
      <c r="HOS11" s="890"/>
      <c r="HOT11" s="890"/>
      <c r="HOU11" s="890"/>
      <c r="HOV11" s="890"/>
      <c r="HOW11" s="890"/>
      <c r="HOX11" s="890"/>
      <c r="HOY11" s="890"/>
      <c r="HOZ11" s="890"/>
      <c r="HPA11" s="890"/>
      <c r="HPB11" s="890"/>
      <c r="HPC11" s="890"/>
      <c r="HPD11" s="890"/>
      <c r="HPE11" s="890"/>
      <c r="HPF11" s="890"/>
      <c r="HPG11" s="890"/>
      <c r="HPH11" s="890"/>
      <c r="HPI11" s="890"/>
      <c r="HPJ11" s="890"/>
      <c r="HPK11" s="890"/>
      <c r="HPL11" s="890"/>
      <c r="HPM11" s="890"/>
      <c r="HPN11" s="890"/>
      <c r="HPO11" s="890"/>
      <c r="HPP11" s="890"/>
      <c r="HPQ11" s="890"/>
      <c r="HPR11" s="890"/>
      <c r="HPS11" s="890"/>
      <c r="HPT11" s="890"/>
      <c r="HPU11" s="890"/>
      <c r="HPV11" s="890"/>
      <c r="HPW11" s="890"/>
      <c r="HPX11" s="890"/>
      <c r="HPY11" s="890"/>
      <c r="HPZ11" s="890"/>
      <c r="HQA11" s="890"/>
      <c r="HQB11" s="890"/>
      <c r="HQC11" s="890"/>
      <c r="HQD11" s="890"/>
      <c r="HQE11" s="890"/>
      <c r="HQF11" s="890"/>
      <c r="HQG11" s="890"/>
      <c r="HQH11" s="890"/>
      <c r="HQI11" s="890"/>
      <c r="HQJ11" s="890"/>
      <c r="HQK11" s="890"/>
      <c r="HQL11" s="890"/>
      <c r="HQM11" s="890"/>
      <c r="HQN11" s="890"/>
      <c r="HQO11" s="890"/>
      <c r="HQP11" s="890"/>
      <c r="HQQ11" s="890"/>
      <c r="HQR11" s="890"/>
      <c r="HQS11" s="890"/>
      <c r="HQT11" s="890"/>
      <c r="HQU11" s="890"/>
      <c r="HQV11" s="890"/>
      <c r="HQW11" s="890"/>
      <c r="HQX11" s="890"/>
      <c r="HQY11" s="890"/>
      <c r="HQZ11" s="890"/>
      <c r="HRA11" s="890"/>
      <c r="HRB11" s="890"/>
      <c r="HRC11" s="890"/>
      <c r="HRD11" s="890"/>
      <c r="HRE11" s="890"/>
      <c r="HRF11" s="890"/>
      <c r="HRG11" s="890"/>
      <c r="HRH11" s="890"/>
      <c r="HRI11" s="890"/>
      <c r="HRJ11" s="890"/>
      <c r="HRK11" s="890"/>
      <c r="HRL11" s="890"/>
      <c r="HRM11" s="890"/>
      <c r="HRN11" s="890"/>
      <c r="HRO11" s="890"/>
      <c r="HRP11" s="890"/>
      <c r="HRQ11" s="890"/>
      <c r="HRR11" s="890"/>
      <c r="HRS11" s="890"/>
      <c r="HRT11" s="890"/>
      <c r="HRU11" s="890"/>
      <c r="HRV11" s="890"/>
      <c r="HRW11" s="890"/>
      <c r="HRX11" s="890"/>
      <c r="HRY11" s="890"/>
      <c r="HRZ11" s="890"/>
      <c r="HSA11" s="890"/>
      <c r="HSB11" s="890"/>
      <c r="HSC11" s="890"/>
      <c r="HSD11" s="890"/>
      <c r="HSE11" s="890"/>
      <c r="HSF11" s="890"/>
      <c r="HSG11" s="890"/>
      <c r="HSH11" s="890"/>
      <c r="HSI11" s="890"/>
      <c r="HSJ11" s="890"/>
      <c r="HSK11" s="890"/>
      <c r="HSL11" s="890"/>
      <c r="HSM11" s="890"/>
      <c r="HSN11" s="890"/>
      <c r="HSO11" s="890"/>
      <c r="HSP11" s="890"/>
      <c r="HSQ11" s="890"/>
      <c r="HSR11" s="890"/>
      <c r="HSS11" s="890"/>
      <c r="HST11" s="890"/>
      <c r="HSU11" s="890"/>
      <c r="HSV11" s="890"/>
      <c r="HSW11" s="890"/>
      <c r="HSX11" s="890"/>
      <c r="HSY11" s="890"/>
      <c r="HSZ11" s="890"/>
      <c r="HTA11" s="890"/>
      <c r="HTB11" s="890"/>
      <c r="HTC11" s="890"/>
      <c r="HTD11" s="890"/>
      <c r="HTE11" s="890"/>
      <c r="HTF11" s="890"/>
      <c r="HTG11" s="890"/>
      <c r="HTH11" s="890"/>
      <c r="HTI11" s="890"/>
      <c r="HTJ11" s="890"/>
      <c r="HTK11" s="890"/>
      <c r="HTL11" s="890"/>
      <c r="HTM11" s="890"/>
      <c r="HTN11" s="890"/>
      <c r="HTO11" s="890"/>
      <c r="HTP11" s="890"/>
      <c r="HTQ11" s="890"/>
      <c r="HTR11" s="890"/>
      <c r="HTS11" s="890"/>
      <c r="HTT11" s="890"/>
      <c r="HTU11" s="890"/>
      <c r="HTV11" s="890"/>
      <c r="HTW11" s="890"/>
      <c r="HTX11" s="890"/>
      <c r="HTY11" s="890"/>
      <c r="HTZ11" s="890"/>
      <c r="HUA11" s="890"/>
      <c r="HUB11" s="890"/>
      <c r="HUC11" s="890"/>
      <c r="HUD11" s="890"/>
      <c r="HUE11" s="890"/>
      <c r="HUF11" s="890"/>
      <c r="HUG11" s="890"/>
      <c r="HUH11" s="890"/>
      <c r="HUI11" s="890"/>
      <c r="HUJ11" s="890"/>
      <c r="HUK11" s="890"/>
      <c r="HUL11" s="890"/>
      <c r="HUM11" s="890"/>
      <c r="HUN11" s="890"/>
      <c r="HUO11" s="890"/>
      <c r="HUP11" s="890"/>
      <c r="HUQ11" s="890"/>
      <c r="HUR11" s="890"/>
      <c r="HUS11" s="890"/>
      <c r="HUT11" s="890"/>
      <c r="HUU11" s="890"/>
      <c r="HUV11" s="890"/>
      <c r="HUW11" s="890"/>
      <c r="HUX11" s="890"/>
      <c r="HUY11" s="890"/>
      <c r="HUZ11" s="890"/>
      <c r="HVA11" s="890"/>
      <c r="HVB11" s="890"/>
      <c r="HVC11" s="890"/>
      <c r="HVD11" s="890"/>
      <c r="HVE11" s="890"/>
      <c r="HVF11" s="890"/>
      <c r="HVG11" s="890"/>
      <c r="HVH11" s="890"/>
      <c r="HVI11" s="890"/>
      <c r="HVJ11" s="890"/>
      <c r="HVK11" s="890"/>
      <c r="HVL11" s="890"/>
      <c r="HVM11" s="890"/>
      <c r="HVN11" s="890"/>
      <c r="HVO11" s="890"/>
      <c r="HVP11" s="890"/>
      <c r="HVQ11" s="890"/>
      <c r="HVR11" s="890"/>
      <c r="HVS11" s="890"/>
      <c r="HVT11" s="890"/>
      <c r="HVU11" s="890"/>
      <c r="HVV11" s="890"/>
      <c r="HVW11" s="890"/>
      <c r="HVX11" s="890"/>
      <c r="HVY11" s="890"/>
      <c r="HVZ11" s="890"/>
      <c r="HWA11" s="890"/>
      <c r="HWB11" s="890"/>
      <c r="HWC11" s="890"/>
      <c r="HWD11" s="890"/>
      <c r="HWE11" s="890"/>
      <c r="HWF11" s="890"/>
      <c r="HWG11" s="890"/>
      <c r="HWH11" s="890"/>
      <c r="HWI11" s="890"/>
      <c r="HWJ11" s="890"/>
      <c r="HWK11" s="890"/>
      <c r="HWL11" s="890"/>
      <c r="HWM11" s="890"/>
      <c r="HWN11" s="890"/>
      <c r="HWO11" s="890"/>
      <c r="HWP11" s="890"/>
      <c r="HWQ11" s="890"/>
      <c r="HWR11" s="890"/>
      <c r="HWS11" s="890"/>
      <c r="HWT11" s="890"/>
      <c r="HWU11" s="890"/>
      <c r="HWV11" s="890"/>
      <c r="HWW11" s="890"/>
      <c r="HWX11" s="890"/>
      <c r="HWY11" s="890"/>
      <c r="HWZ11" s="890"/>
      <c r="HXA11" s="890"/>
      <c r="HXB11" s="890"/>
      <c r="HXC11" s="890"/>
      <c r="HXD11" s="890"/>
      <c r="HXE11" s="890"/>
      <c r="HXF11" s="890"/>
      <c r="HXG11" s="890"/>
      <c r="HXH11" s="890"/>
      <c r="HXI11" s="890"/>
      <c r="HXJ11" s="890"/>
      <c r="HXK11" s="890"/>
      <c r="HXL11" s="890"/>
      <c r="HXM11" s="890"/>
      <c r="HXN11" s="890"/>
      <c r="HXO11" s="890"/>
      <c r="HXP11" s="890"/>
      <c r="HXQ11" s="890"/>
      <c r="HXR11" s="890"/>
      <c r="HXS11" s="890"/>
      <c r="HXT11" s="890"/>
      <c r="HXU11" s="890"/>
      <c r="HXV11" s="890"/>
      <c r="HXW11" s="890"/>
      <c r="HXX11" s="890"/>
      <c r="HXY11" s="890"/>
      <c r="HXZ11" s="890"/>
      <c r="HYA11" s="890"/>
      <c r="HYB11" s="890"/>
      <c r="HYC11" s="890"/>
      <c r="HYD11" s="890"/>
      <c r="HYE11" s="890"/>
      <c r="HYF11" s="890"/>
      <c r="HYG11" s="890"/>
      <c r="HYH11" s="890"/>
      <c r="HYI11" s="890"/>
      <c r="HYJ11" s="890"/>
      <c r="HYK11" s="890"/>
      <c r="HYL11" s="890"/>
      <c r="HYM11" s="890"/>
      <c r="HYN11" s="890"/>
      <c r="HYO11" s="890"/>
      <c r="HYP11" s="890"/>
      <c r="HYQ11" s="890"/>
      <c r="HYR11" s="890"/>
      <c r="HYS11" s="890"/>
      <c r="HYT11" s="890"/>
      <c r="HYU11" s="890"/>
      <c r="HYV11" s="890"/>
      <c r="HYW11" s="890"/>
      <c r="HYX11" s="890"/>
      <c r="HYY11" s="890"/>
      <c r="HYZ11" s="890"/>
      <c r="HZA11" s="890"/>
      <c r="HZB11" s="890"/>
      <c r="HZC11" s="890"/>
      <c r="HZD11" s="890"/>
      <c r="HZE11" s="890"/>
      <c r="HZF11" s="890"/>
      <c r="HZG11" s="890"/>
      <c r="HZH11" s="890"/>
      <c r="HZI11" s="890"/>
      <c r="HZJ11" s="890"/>
      <c r="HZK11" s="890"/>
      <c r="HZL11" s="890"/>
      <c r="HZM11" s="890"/>
      <c r="HZN11" s="890"/>
      <c r="HZO11" s="890"/>
      <c r="HZP11" s="890"/>
      <c r="HZQ11" s="890"/>
      <c r="HZR11" s="890"/>
      <c r="HZS11" s="890"/>
      <c r="HZT11" s="890"/>
      <c r="HZU11" s="890"/>
      <c r="HZV11" s="890"/>
      <c r="HZW11" s="890"/>
      <c r="HZX11" s="890"/>
      <c r="HZY11" s="890"/>
      <c r="HZZ11" s="890"/>
      <c r="IAA11" s="890"/>
      <c r="IAB11" s="890"/>
      <c r="IAC11" s="890"/>
      <c r="IAD11" s="890"/>
      <c r="IAE11" s="890"/>
      <c r="IAF11" s="890"/>
      <c r="IAG11" s="890"/>
      <c r="IAH11" s="890"/>
      <c r="IAI11" s="890"/>
      <c r="IAJ11" s="890"/>
      <c r="IAK11" s="890"/>
      <c r="IAL11" s="890"/>
      <c r="IAM11" s="890"/>
      <c r="IAN11" s="890"/>
      <c r="IAO11" s="890"/>
      <c r="IAP11" s="890"/>
      <c r="IAQ11" s="890"/>
      <c r="IAR11" s="890"/>
      <c r="IAS11" s="890"/>
      <c r="IAT11" s="890"/>
      <c r="IAU11" s="890"/>
      <c r="IAV11" s="890"/>
      <c r="IAW11" s="890"/>
      <c r="IAX11" s="890"/>
      <c r="IAY11" s="890"/>
      <c r="IAZ11" s="890"/>
      <c r="IBA11" s="890"/>
      <c r="IBB11" s="890"/>
      <c r="IBC11" s="890"/>
      <c r="IBD11" s="890"/>
      <c r="IBE11" s="890"/>
      <c r="IBF11" s="890"/>
      <c r="IBG11" s="890"/>
      <c r="IBH11" s="890"/>
      <c r="IBI11" s="890"/>
      <c r="IBJ11" s="890"/>
      <c r="IBK11" s="890"/>
      <c r="IBL11" s="890"/>
      <c r="IBM11" s="890"/>
      <c r="IBN11" s="890"/>
      <c r="IBO11" s="890"/>
      <c r="IBP11" s="890"/>
      <c r="IBQ11" s="890"/>
      <c r="IBR11" s="890"/>
      <c r="IBS11" s="890"/>
      <c r="IBT11" s="890"/>
      <c r="IBU11" s="890"/>
      <c r="IBV11" s="890"/>
      <c r="IBW11" s="890"/>
      <c r="IBX11" s="890"/>
      <c r="IBY11" s="890"/>
      <c r="IBZ11" s="890"/>
      <c r="ICA11" s="890"/>
      <c r="ICB11" s="890"/>
      <c r="ICC11" s="890"/>
      <c r="ICD11" s="890"/>
      <c r="ICE11" s="890"/>
      <c r="ICF11" s="890"/>
      <c r="ICG11" s="890"/>
      <c r="ICH11" s="890"/>
      <c r="ICI11" s="890"/>
      <c r="ICJ11" s="890"/>
      <c r="ICK11" s="890"/>
      <c r="ICL11" s="890"/>
      <c r="ICM11" s="890"/>
      <c r="ICN11" s="890"/>
      <c r="ICO11" s="890"/>
      <c r="ICP11" s="890"/>
      <c r="ICQ11" s="890"/>
      <c r="ICR11" s="890"/>
      <c r="ICS11" s="890"/>
      <c r="ICT11" s="890"/>
      <c r="ICU11" s="890"/>
      <c r="ICV11" s="890"/>
      <c r="ICW11" s="890"/>
      <c r="ICX11" s="890"/>
      <c r="ICY11" s="890"/>
      <c r="ICZ11" s="890"/>
      <c r="IDA11" s="890"/>
      <c r="IDB11" s="890"/>
      <c r="IDC11" s="890"/>
      <c r="IDD11" s="890"/>
      <c r="IDE11" s="890"/>
      <c r="IDF11" s="890"/>
      <c r="IDG11" s="890"/>
      <c r="IDH11" s="890"/>
      <c r="IDI11" s="890"/>
      <c r="IDJ11" s="890"/>
      <c r="IDK11" s="890"/>
      <c r="IDL11" s="890"/>
      <c r="IDM11" s="890"/>
      <c r="IDN11" s="890"/>
      <c r="IDO11" s="890"/>
      <c r="IDP11" s="890"/>
      <c r="IDQ11" s="890"/>
      <c r="IDR11" s="890"/>
      <c r="IDS11" s="890"/>
      <c r="IDT11" s="890"/>
      <c r="IDU11" s="890"/>
      <c r="IDV11" s="890"/>
      <c r="IDW11" s="890"/>
      <c r="IDX11" s="890"/>
      <c r="IDY11" s="890"/>
      <c r="IDZ11" s="890"/>
      <c r="IEA11" s="890"/>
      <c r="IEB11" s="890"/>
      <c r="IEC11" s="890"/>
      <c r="IED11" s="890"/>
      <c r="IEE11" s="890"/>
      <c r="IEF11" s="890"/>
      <c r="IEG11" s="890"/>
      <c r="IEH11" s="890"/>
      <c r="IEI11" s="890"/>
      <c r="IEJ11" s="890"/>
      <c r="IEK11" s="890"/>
      <c r="IEL11" s="890"/>
      <c r="IEM11" s="890"/>
      <c r="IEN11" s="890"/>
      <c r="IEO11" s="890"/>
      <c r="IEP11" s="890"/>
      <c r="IEQ11" s="890"/>
      <c r="IER11" s="890"/>
      <c r="IES11" s="890"/>
      <c r="IET11" s="890"/>
      <c r="IEU11" s="890"/>
      <c r="IEV11" s="890"/>
      <c r="IEW11" s="890"/>
      <c r="IEX11" s="890"/>
      <c r="IEY11" s="890"/>
      <c r="IEZ11" s="890"/>
      <c r="IFA11" s="890"/>
      <c r="IFB11" s="890"/>
      <c r="IFC11" s="890"/>
      <c r="IFD11" s="890"/>
      <c r="IFE11" s="890"/>
      <c r="IFF11" s="890"/>
      <c r="IFG11" s="890"/>
      <c r="IFH11" s="890"/>
      <c r="IFI11" s="890"/>
      <c r="IFJ11" s="890"/>
      <c r="IFK11" s="890"/>
      <c r="IFL11" s="890"/>
      <c r="IFM11" s="890"/>
      <c r="IFN11" s="890"/>
      <c r="IFO11" s="890"/>
      <c r="IFP11" s="890"/>
      <c r="IFQ11" s="890"/>
      <c r="IFR11" s="890"/>
      <c r="IFS11" s="890"/>
      <c r="IFT11" s="890"/>
      <c r="IFU11" s="890"/>
      <c r="IFV11" s="890"/>
      <c r="IFW11" s="890"/>
      <c r="IFX11" s="890"/>
      <c r="IFY11" s="890"/>
      <c r="IFZ11" s="890"/>
      <c r="IGA11" s="890"/>
      <c r="IGB11" s="890"/>
      <c r="IGC11" s="890"/>
      <c r="IGD11" s="890"/>
      <c r="IGE11" s="890"/>
      <c r="IGF11" s="890"/>
      <c r="IGG11" s="890"/>
      <c r="IGH11" s="890"/>
      <c r="IGI11" s="890"/>
      <c r="IGJ11" s="890"/>
      <c r="IGK11" s="890"/>
      <c r="IGL11" s="890"/>
      <c r="IGM11" s="890"/>
      <c r="IGN11" s="890"/>
      <c r="IGO11" s="890"/>
      <c r="IGP11" s="890"/>
      <c r="IGQ11" s="890"/>
      <c r="IGR11" s="890"/>
      <c r="IGS11" s="890"/>
      <c r="IGT11" s="890"/>
      <c r="IGU11" s="890"/>
      <c r="IGV11" s="890"/>
      <c r="IGW11" s="890"/>
      <c r="IGX11" s="890"/>
      <c r="IGY11" s="890"/>
      <c r="IGZ11" s="890"/>
      <c r="IHA11" s="890"/>
      <c r="IHB11" s="890"/>
      <c r="IHC11" s="890"/>
      <c r="IHD11" s="890"/>
      <c r="IHE11" s="890"/>
      <c r="IHF11" s="890"/>
      <c r="IHG11" s="890"/>
      <c r="IHH11" s="890"/>
      <c r="IHI11" s="890"/>
      <c r="IHJ11" s="890"/>
      <c r="IHK11" s="890"/>
      <c r="IHL11" s="890"/>
      <c r="IHM11" s="890"/>
      <c r="IHN11" s="890"/>
      <c r="IHO11" s="890"/>
      <c r="IHP11" s="890"/>
      <c r="IHQ11" s="890"/>
      <c r="IHR11" s="890"/>
      <c r="IHS11" s="890"/>
      <c r="IHT11" s="890"/>
      <c r="IHU11" s="890"/>
      <c r="IHV11" s="890"/>
      <c r="IHW11" s="890"/>
      <c r="IHX11" s="890"/>
      <c r="IHY11" s="890"/>
      <c r="IHZ11" s="890"/>
      <c r="IIA11" s="890"/>
      <c r="IIB11" s="890"/>
      <c r="IIC11" s="890"/>
      <c r="IID11" s="890"/>
      <c r="IIE11" s="890"/>
      <c r="IIF11" s="890"/>
      <c r="IIG11" s="890"/>
      <c r="IIH11" s="890"/>
      <c r="III11" s="890"/>
      <c r="IIJ11" s="890"/>
      <c r="IIK11" s="890"/>
      <c r="IIL11" s="890"/>
      <c r="IIM11" s="890"/>
      <c r="IIN11" s="890"/>
      <c r="IIO11" s="890"/>
      <c r="IIP11" s="890"/>
      <c r="IIQ11" s="890"/>
      <c r="IIR11" s="890"/>
      <c r="IIS11" s="890"/>
      <c r="IIT11" s="890"/>
      <c r="IIU11" s="890"/>
      <c r="IIV11" s="890"/>
      <c r="IIW11" s="890"/>
      <c r="IIX11" s="890"/>
      <c r="IIY11" s="890"/>
      <c r="IIZ11" s="890"/>
      <c r="IJA11" s="890"/>
      <c r="IJB11" s="890"/>
      <c r="IJC11" s="890"/>
      <c r="IJD11" s="890"/>
      <c r="IJE11" s="890"/>
      <c r="IJF11" s="890"/>
      <c r="IJG11" s="890"/>
      <c r="IJH11" s="890"/>
      <c r="IJI11" s="890"/>
      <c r="IJJ11" s="890"/>
      <c r="IJK11" s="890"/>
      <c r="IJL11" s="890"/>
      <c r="IJM11" s="890"/>
      <c r="IJN11" s="890"/>
      <c r="IJO11" s="890"/>
      <c r="IJP11" s="890"/>
      <c r="IJQ11" s="890"/>
      <c r="IJR11" s="890"/>
      <c r="IJS11" s="890"/>
      <c r="IJT11" s="890"/>
      <c r="IJU11" s="890"/>
      <c r="IJV11" s="890"/>
      <c r="IJW11" s="890"/>
      <c r="IJX11" s="890"/>
      <c r="IJY11" s="890"/>
      <c r="IJZ11" s="890"/>
      <c r="IKA11" s="890"/>
      <c r="IKB11" s="890"/>
      <c r="IKC11" s="890"/>
      <c r="IKD11" s="890"/>
      <c r="IKE11" s="890"/>
      <c r="IKF11" s="890"/>
      <c r="IKG11" s="890"/>
      <c r="IKH11" s="890"/>
      <c r="IKI11" s="890"/>
      <c r="IKJ11" s="890"/>
      <c r="IKK11" s="890"/>
      <c r="IKL11" s="890"/>
      <c r="IKM11" s="890"/>
      <c r="IKN11" s="890"/>
      <c r="IKO11" s="890"/>
      <c r="IKP11" s="890"/>
      <c r="IKQ11" s="890"/>
      <c r="IKR11" s="890"/>
      <c r="IKS11" s="890"/>
      <c r="IKT11" s="890"/>
      <c r="IKU11" s="890"/>
      <c r="IKV11" s="890"/>
      <c r="IKW11" s="890"/>
      <c r="IKX11" s="890"/>
      <c r="IKY11" s="890"/>
      <c r="IKZ11" s="890"/>
      <c r="ILA11" s="890"/>
      <c r="ILB11" s="890"/>
      <c r="ILC11" s="890"/>
      <c r="ILD11" s="890"/>
      <c r="ILE11" s="890"/>
      <c r="ILF11" s="890"/>
      <c r="ILG11" s="890"/>
      <c r="ILH11" s="890"/>
      <c r="ILI11" s="890"/>
      <c r="ILJ11" s="890"/>
      <c r="ILK11" s="890"/>
      <c r="ILL11" s="890"/>
      <c r="ILM11" s="890"/>
      <c r="ILN11" s="890"/>
      <c r="ILO11" s="890"/>
      <c r="ILP11" s="890"/>
      <c r="ILQ11" s="890"/>
      <c r="ILR11" s="890"/>
      <c r="ILS11" s="890"/>
      <c r="ILT11" s="890"/>
      <c r="ILU11" s="890"/>
      <c r="ILV11" s="890"/>
      <c r="ILW11" s="890"/>
      <c r="ILX11" s="890"/>
      <c r="ILY11" s="890"/>
      <c r="ILZ11" s="890"/>
      <c r="IMA11" s="890"/>
      <c r="IMB11" s="890"/>
      <c r="IMC11" s="890"/>
      <c r="IMD11" s="890"/>
      <c r="IME11" s="890"/>
      <c r="IMF11" s="890"/>
      <c r="IMG11" s="890"/>
      <c r="IMH11" s="890"/>
      <c r="IMI11" s="890"/>
      <c r="IMJ11" s="890"/>
      <c r="IMK11" s="890"/>
      <c r="IML11" s="890"/>
      <c r="IMM11" s="890"/>
      <c r="IMN11" s="890"/>
      <c r="IMO11" s="890"/>
      <c r="IMP11" s="890"/>
      <c r="IMQ11" s="890"/>
      <c r="IMR11" s="890"/>
      <c r="IMS11" s="890"/>
      <c r="IMT11" s="890"/>
      <c r="IMU11" s="890"/>
      <c r="IMV11" s="890"/>
      <c r="IMW11" s="890"/>
      <c r="IMX11" s="890"/>
      <c r="IMY11" s="890"/>
      <c r="IMZ11" s="890"/>
      <c r="INA11" s="890"/>
      <c r="INB11" s="890"/>
      <c r="INC11" s="890"/>
      <c r="IND11" s="890"/>
      <c r="INE11" s="890"/>
      <c r="INF11" s="890"/>
      <c r="ING11" s="890"/>
      <c r="INH11" s="890"/>
      <c r="INI11" s="890"/>
      <c r="INJ11" s="890"/>
      <c r="INK11" s="890"/>
      <c r="INL11" s="890"/>
      <c r="INM11" s="890"/>
      <c r="INN11" s="890"/>
      <c r="INO11" s="890"/>
      <c r="INP11" s="890"/>
      <c r="INQ11" s="890"/>
      <c r="INR11" s="890"/>
      <c r="INS11" s="890"/>
      <c r="INT11" s="890"/>
      <c r="INU11" s="890"/>
      <c r="INV11" s="890"/>
      <c r="INW11" s="890"/>
      <c r="INX11" s="890"/>
      <c r="INY11" s="890"/>
      <c r="INZ11" s="890"/>
      <c r="IOA11" s="890"/>
      <c r="IOB11" s="890"/>
      <c r="IOC11" s="890"/>
      <c r="IOD11" s="890"/>
      <c r="IOE11" s="890"/>
      <c r="IOF11" s="890"/>
      <c r="IOG11" s="890"/>
      <c r="IOH11" s="890"/>
      <c r="IOI11" s="890"/>
      <c r="IOJ11" s="890"/>
      <c r="IOK11" s="890"/>
      <c r="IOL11" s="890"/>
      <c r="IOM11" s="890"/>
      <c r="ION11" s="890"/>
      <c r="IOO11" s="890"/>
      <c r="IOP11" s="890"/>
      <c r="IOQ11" s="890"/>
      <c r="IOR11" s="890"/>
      <c r="IOS11" s="890"/>
      <c r="IOT11" s="890"/>
      <c r="IOU11" s="890"/>
      <c r="IOV11" s="890"/>
      <c r="IOW11" s="890"/>
      <c r="IOX11" s="890"/>
      <c r="IOY11" s="890"/>
      <c r="IOZ11" s="890"/>
      <c r="IPA11" s="890"/>
      <c r="IPB11" s="890"/>
      <c r="IPC11" s="890"/>
      <c r="IPD11" s="890"/>
      <c r="IPE11" s="890"/>
      <c r="IPF11" s="890"/>
      <c r="IPG11" s="890"/>
      <c r="IPH11" s="890"/>
      <c r="IPI11" s="890"/>
      <c r="IPJ11" s="890"/>
      <c r="IPK11" s="890"/>
      <c r="IPL11" s="890"/>
      <c r="IPM11" s="890"/>
      <c r="IPN11" s="890"/>
      <c r="IPO11" s="890"/>
      <c r="IPP11" s="890"/>
      <c r="IPQ11" s="890"/>
      <c r="IPR11" s="890"/>
      <c r="IPS11" s="890"/>
      <c r="IPT11" s="890"/>
      <c r="IPU11" s="890"/>
      <c r="IPV11" s="890"/>
      <c r="IPW11" s="890"/>
      <c r="IPX11" s="890"/>
      <c r="IPY11" s="890"/>
      <c r="IPZ11" s="890"/>
      <c r="IQA11" s="890"/>
      <c r="IQB11" s="890"/>
      <c r="IQC11" s="890"/>
      <c r="IQD11" s="890"/>
      <c r="IQE11" s="890"/>
      <c r="IQF11" s="890"/>
      <c r="IQG11" s="890"/>
      <c r="IQH11" s="890"/>
      <c r="IQI11" s="890"/>
      <c r="IQJ11" s="890"/>
      <c r="IQK11" s="890"/>
      <c r="IQL11" s="890"/>
      <c r="IQM11" s="890"/>
      <c r="IQN11" s="890"/>
      <c r="IQO11" s="890"/>
      <c r="IQP11" s="890"/>
      <c r="IQQ11" s="890"/>
      <c r="IQR11" s="890"/>
      <c r="IQS11" s="890"/>
      <c r="IQT11" s="890"/>
      <c r="IQU11" s="890"/>
      <c r="IQV11" s="890"/>
      <c r="IQW11" s="890"/>
      <c r="IQX11" s="890"/>
      <c r="IQY11" s="890"/>
      <c r="IQZ11" s="890"/>
      <c r="IRA11" s="890"/>
      <c r="IRB11" s="890"/>
      <c r="IRC11" s="890"/>
      <c r="IRD11" s="890"/>
      <c r="IRE11" s="890"/>
      <c r="IRF11" s="890"/>
      <c r="IRG11" s="890"/>
      <c r="IRH11" s="890"/>
      <c r="IRI11" s="890"/>
      <c r="IRJ11" s="890"/>
      <c r="IRK11" s="890"/>
      <c r="IRL11" s="890"/>
      <c r="IRM11" s="890"/>
      <c r="IRN11" s="890"/>
      <c r="IRO11" s="890"/>
      <c r="IRP11" s="890"/>
      <c r="IRQ11" s="890"/>
      <c r="IRR11" s="890"/>
      <c r="IRS11" s="890"/>
      <c r="IRT11" s="890"/>
      <c r="IRU11" s="890"/>
      <c r="IRV11" s="890"/>
      <c r="IRW11" s="890"/>
      <c r="IRX11" s="890"/>
      <c r="IRY11" s="890"/>
      <c r="IRZ11" s="890"/>
      <c r="ISA11" s="890"/>
      <c r="ISB11" s="890"/>
      <c r="ISC11" s="890"/>
      <c r="ISD11" s="890"/>
      <c r="ISE11" s="890"/>
      <c r="ISF11" s="890"/>
      <c r="ISG11" s="890"/>
      <c r="ISH11" s="890"/>
      <c r="ISI11" s="890"/>
      <c r="ISJ11" s="890"/>
      <c r="ISK11" s="890"/>
      <c r="ISL11" s="890"/>
      <c r="ISM11" s="890"/>
      <c r="ISN11" s="890"/>
      <c r="ISO11" s="890"/>
      <c r="ISP11" s="890"/>
      <c r="ISQ11" s="890"/>
      <c r="ISR11" s="890"/>
      <c r="ISS11" s="890"/>
      <c r="IST11" s="890"/>
      <c r="ISU11" s="890"/>
      <c r="ISV11" s="890"/>
      <c r="ISW11" s="890"/>
      <c r="ISX11" s="890"/>
      <c r="ISY11" s="890"/>
      <c r="ISZ11" s="890"/>
      <c r="ITA11" s="890"/>
      <c r="ITB11" s="890"/>
      <c r="ITC11" s="890"/>
      <c r="ITD11" s="890"/>
      <c r="ITE11" s="890"/>
      <c r="ITF11" s="890"/>
      <c r="ITG11" s="890"/>
      <c r="ITH11" s="890"/>
      <c r="ITI11" s="890"/>
      <c r="ITJ11" s="890"/>
      <c r="ITK11" s="890"/>
      <c r="ITL11" s="890"/>
      <c r="ITM11" s="890"/>
      <c r="ITN11" s="890"/>
      <c r="ITO11" s="890"/>
      <c r="ITP11" s="890"/>
      <c r="ITQ11" s="890"/>
      <c r="ITR11" s="890"/>
      <c r="ITS11" s="890"/>
      <c r="ITT11" s="890"/>
      <c r="ITU11" s="890"/>
      <c r="ITV11" s="890"/>
      <c r="ITW11" s="890"/>
      <c r="ITX11" s="890"/>
      <c r="ITY11" s="890"/>
      <c r="ITZ11" s="890"/>
      <c r="IUA11" s="890"/>
      <c r="IUB11" s="890"/>
      <c r="IUC11" s="890"/>
      <c r="IUD11" s="890"/>
      <c r="IUE11" s="890"/>
      <c r="IUF11" s="890"/>
      <c r="IUG11" s="890"/>
      <c r="IUH11" s="890"/>
      <c r="IUI11" s="890"/>
      <c r="IUJ11" s="890"/>
      <c r="IUK11" s="890"/>
      <c r="IUL11" s="890"/>
      <c r="IUM11" s="890"/>
      <c r="IUN11" s="890"/>
      <c r="IUO11" s="890"/>
      <c r="IUP11" s="890"/>
      <c r="IUQ11" s="890"/>
      <c r="IUR11" s="890"/>
      <c r="IUS11" s="890"/>
      <c r="IUT11" s="890"/>
      <c r="IUU11" s="890"/>
      <c r="IUV11" s="890"/>
      <c r="IUW11" s="890"/>
      <c r="IUX11" s="890"/>
      <c r="IUY11" s="890"/>
      <c r="IUZ11" s="890"/>
      <c r="IVA11" s="890"/>
      <c r="IVB11" s="890"/>
      <c r="IVC11" s="890"/>
      <c r="IVD11" s="890"/>
      <c r="IVE11" s="890"/>
      <c r="IVF11" s="890"/>
      <c r="IVG11" s="890"/>
      <c r="IVH11" s="890"/>
      <c r="IVI11" s="890"/>
      <c r="IVJ11" s="890"/>
      <c r="IVK11" s="890"/>
      <c r="IVL11" s="890"/>
      <c r="IVM11" s="890"/>
      <c r="IVN11" s="890"/>
      <c r="IVO11" s="890"/>
      <c r="IVP11" s="890"/>
      <c r="IVQ11" s="890"/>
      <c r="IVR11" s="890"/>
      <c r="IVS11" s="890"/>
      <c r="IVT11" s="890"/>
      <c r="IVU11" s="890"/>
      <c r="IVV11" s="890"/>
      <c r="IVW11" s="890"/>
      <c r="IVX11" s="890"/>
      <c r="IVY11" s="890"/>
      <c r="IVZ11" s="890"/>
      <c r="IWA11" s="890"/>
      <c r="IWB11" s="890"/>
      <c r="IWC11" s="890"/>
      <c r="IWD11" s="890"/>
      <c r="IWE11" s="890"/>
      <c r="IWF11" s="890"/>
      <c r="IWG11" s="890"/>
      <c r="IWH11" s="890"/>
      <c r="IWI11" s="890"/>
      <c r="IWJ11" s="890"/>
      <c r="IWK11" s="890"/>
      <c r="IWL11" s="890"/>
      <c r="IWM11" s="890"/>
      <c r="IWN11" s="890"/>
      <c r="IWO11" s="890"/>
      <c r="IWP11" s="890"/>
      <c r="IWQ11" s="890"/>
      <c r="IWR11" s="890"/>
      <c r="IWS11" s="890"/>
      <c r="IWT11" s="890"/>
      <c r="IWU11" s="890"/>
      <c r="IWV11" s="890"/>
      <c r="IWW11" s="890"/>
      <c r="IWX11" s="890"/>
      <c r="IWY11" s="890"/>
      <c r="IWZ11" s="890"/>
      <c r="IXA11" s="890"/>
      <c r="IXB11" s="890"/>
      <c r="IXC11" s="890"/>
      <c r="IXD11" s="890"/>
      <c r="IXE11" s="890"/>
      <c r="IXF11" s="890"/>
      <c r="IXG11" s="890"/>
      <c r="IXH11" s="890"/>
      <c r="IXI11" s="890"/>
      <c r="IXJ11" s="890"/>
      <c r="IXK11" s="890"/>
      <c r="IXL11" s="890"/>
      <c r="IXM11" s="890"/>
      <c r="IXN11" s="890"/>
      <c r="IXO11" s="890"/>
      <c r="IXP11" s="890"/>
      <c r="IXQ11" s="890"/>
      <c r="IXR11" s="890"/>
      <c r="IXS11" s="890"/>
      <c r="IXT11" s="890"/>
      <c r="IXU11" s="890"/>
      <c r="IXV11" s="890"/>
      <c r="IXW11" s="890"/>
      <c r="IXX11" s="890"/>
      <c r="IXY11" s="890"/>
      <c r="IXZ11" s="890"/>
      <c r="IYA11" s="890"/>
      <c r="IYB11" s="890"/>
      <c r="IYC11" s="890"/>
      <c r="IYD11" s="890"/>
      <c r="IYE11" s="890"/>
      <c r="IYF11" s="890"/>
      <c r="IYG11" s="890"/>
      <c r="IYH11" s="890"/>
      <c r="IYI11" s="890"/>
      <c r="IYJ11" s="890"/>
      <c r="IYK11" s="890"/>
      <c r="IYL11" s="890"/>
      <c r="IYM11" s="890"/>
      <c r="IYN11" s="890"/>
      <c r="IYO11" s="890"/>
      <c r="IYP11" s="890"/>
      <c r="IYQ11" s="890"/>
      <c r="IYR11" s="890"/>
      <c r="IYS11" s="890"/>
      <c r="IYT11" s="890"/>
      <c r="IYU11" s="890"/>
      <c r="IYV11" s="890"/>
      <c r="IYW11" s="890"/>
      <c r="IYX11" s="890"/>
      <c r="IYY11" s="890"/>
      <c r="IYZ11" s="890"/>
      <c r="IZA11" s="890"/>
      <c r="IZB11" s="890"/>
      <c r="IZC11" s="890"/>
      <c r="IZD11" s="890"/>
      <c r="IZE11" s="890"/>
      <c r="IZF11" s="890"/>
      <c r="IZG11" s="890"/>
      <c r="IZH11" s="890"/>
      <c r="IZI11" s="890"/>
      <c r="IZJ11" s="890"/>
      <c r="IZK11" s="890"/>
      <c r="IZL11" s="890"/>
      <c r="IZM11" s="890"/>
      <c r="IZN11" s="890"/>
      <c r="IZO11" s="890"/>
      <c r="IZP11" s="890"/>
      <c r="IZQ11" s="890"/>
      <c r="IZR11" s="890"/>
      <c r="IZS11" s="890"/>
      <c r="IZT11" s="890"/>
      <c r="IZU11" s="890"/>
      <c r="IZV11" s="890"/>
      <c r="IZW11" s="890"/>
      <c r="IZX11" s="890"/>
      <c r="IZY11" s="890"/>
      <c r="IZZ11" s="890"/>
      <c r="JAA11" s="890"/>
      <c r="JAB11" s="890"/>
      <c r="JAC11" s="890"/>
      <c r="JAD11" s="890"/>
      <c r="JAE11" s="890"/>
      <c r="JAF11" s="890"/>
      <c r="JAG11" s="890"/>
      <c r="JAH11" s="890"/>
      <c r="JAI11" s="890"/>
      <c r="JAJ11" s="890"/>
      <c r="JAK11" s="890"/>
      <c r="JAL11" s="890"/>
      <c r="JAM11" s="890"/>
      <c r="JAN11" s="890"/>
      <c r="JAO11" s="890"/>
      <c r="JAP11" s="890"/>
      <c r="JAQ11" s="890"/>
      <c r="JAR11" s="890"/>
      <c r="JAS11" s="890"/>
      <c r="JAT11" s="890"/>
      <c r="JAU11" s="890"/>
      <c r="JAV11" s="890"/>
      <c r="JAW11" s="890"/>
      <c r="JAX11" s="890"/>
      <c r="JAY11" s="890"/>
      <c r="JAZ11" s="890"/>
      <c r="JBA11" s="890"/>
      <c r="JBB11" s="890"/>
      <c r="JBC11" s="890"/>
      <c r="JBD11" s="890"/>
      <c r="JBE11" s="890"/>
      <c r="JBF11" s="890"/>
      <c r="JBG11" s="890"/>
      <c r="JBH11" s="890"/>
      <c r="JBI11" s="890"/>
      <c r="JBJ11" s="890"/>
      <c r="JBK11" s="890"/>
      <c r="JBL11" s="890"/>
      <c r="JBM11" s="890"/>
      <c r="JBN11" s="890"/>
      <c r="JBO11" s="890"/>
      <c r="JBP11" s="890"/>
      <c r="JBQ11" s="890"/>
      <c r="JBR11" s="890"/>
      <c r="JBS11" s="890"/>
      <c r="JBT11" s="890"/>
      <c r="JBU11" s="890"/>
      <c r="JBV11" s="890"/>
      <c r="JBW11" s="890"/>
      <c r="JBX11" s="890"/>
      <c r="JBY11" s="890"/>
      <c r="JBZ11" s="890"/>
      <c r="JCA11" s="890"/>
      <c r="JCB11" s="890"/>
      <c r="JCC11" s="890"/>
      <c r="JCD11" s="890"/>
      <c r="JCE11" s="890"/>
      <c r="JCF11" s="890"/>
      <c r="JCG11" s="890"/>
      <c r="JCH11" s="890"/>
      <c r="JCI11" s="890"/>
      <c r="JCJ11" s="890"/>
      <c r="JCK11" s="890"/>
      <c r="JCL11" s="890"/>
      <c r="JCM11" s="890"/>
      <c r="JCN11" s="890"/>
      <c r="JCO11" s="890"/>
      <c r="JCP11" s="890"/>
      <c r="JCQ11" s="890"/>
      <c r="JCR11" s="890"/>
      <c r="JCS11" s="890"/>
      <c r="JCT11" s="890"/>
      <c r="JCU11" s="890"/>
      <c r="JCV11" s="890"/>
      <c r="JCW11" s="890"/>
      <c r="JCX11" s="890"/>
      <c r="JCY11" s="890"/>
      <c r="JCZ11" s="890"/>
      <c r="JDA11" s="890"/>
      <c r="JDB11" s="890"/>
      <c r="JDC11" s="890"/>
      <c r="JDD11" s="890"/>
      <c r="JDE11" s="890"/>
      <c r="JDF11" s="890"/>
      <c r="JDG11" s="890"/>
      <c r="JDH11" s="890"/>
      <c r="JDI11" s="890"/>
      <c r="JDJ11" s="890"/>
      <c r="JDK11" s="890"/>
      <c r="JDL11" s="890"/>
      <c r="JDM11" s="890"/>
      <c r="JDN11" s="890"/>
      <c r="JDO11" s="890"/>
      <c r="JDP11" s="890"/>
      <c r="JDQ11" s="890"/>
      <c r="JDR11" s="890"/>
      <c r="JDS11" s="890"/>
      <c r="JDT11" s="890"/>
      <c r="JDU11" s="890"/>
      <c r="JDV11" s="890"/>
      <c r="JDW11" s="890"/>
      <c r="JDX11" s="890"/>
      <c r="JDY11" s="890"/>
      <c r="JDZ11" s="890"/>
      <c r="JEA11" s="890"/>
      <c r="JEB11" s="890"/>
      <c r="JEC11" s="890"/>
      <c r="JED11" s="890"/>
      <c r="JEE11" s="890"/>
      <c r="JEF11" s="890"/>
      <c r="JEG11" s="890"/>
      <c r="JEH11" s="890"/>
      <c r="JEI11" s="890"/>
      <c r="JEJ11" s="890"/>
      <c r="JEK11" s="890"/>
      <c r="JEL11" s="890"/>
      <c r="JEM11" s="890"/>
      <c r="JEN11" s="890"/>
      <c r="JEO11" s="890"/>
      <c r="JEP11" s="890"/>
      <c r="JEQ11" s="890"/>
      <c r="JER11" s="890"/>
      <c r="JES11" s="890"/>
      <c r="JET11" s="890"/>
      <c r="JEU11" s="890"/>
      <c r="JEV11" s="890"/>
      <c r="JEW11" s="890"/>
      <c r="JEX11" s="890"/>
      <c r="JEY11" s="890"/>
      <c r="JEZ11" s="890"/>
      <c r="JFA11" s="890"/>
      <c r="JFB11" s="890"/>
      <c r="JFC11" s="890"/>
      <c r="JFD11" s="890"/>
      <c r="JFE11" s="890"/>
      <c r="JFF11" s="890"/>
      <c r="JFG11" s="890"/>
      <c r="JFH11" s="890"/>
      <c r="JFI11" s="890"/>
      <c r="JFJ11" s="890"/>
      <c r="JFK11" s="890"/>
      <c r="JFL11" s="890"/>
      <c r="JFM11" s="890"/>
      <c r="JFN11" s="890"/>
      <c r="JFO11" s="890"/>
      <c r="JFP11" s="890"/>
      <c r="JFQ11" s="890"/>
      <c r="JFR11" s="890"/>
      <c r="JFS11" s="890"/>
      <c r="JFT11" s="890"/>
      <c r="JFU11" s="890"/>
      <c r="JFV11" s="890"/>
      <c r="JFW11" s="890"/>
      <c r="JFX11" s="890"/>
      <c r="JFY11" s="890"/>
      <c r="JFZ11" s="890"/>
      <c r="JGA11" s="890"/>
      <c r="JGB11" s="890"/>
      <c r="JGC11" s="890"/>
      <c r="JGD11" s="890"/>
      <c r="JGE11" s="890"/>
      <c r="JGF11" s="890"/>
      <c r="JGG11" s="890"/>
      <c r="JGH11" s="890"/>
      <c r="JGI11" s="890"/>
      <c r="JGJ11" s="890"/>
      <c r="JGK11" s="890"/>
      <c r="JGL11" s="890"/>
      <c r="JGM11" s="890"/>
      <c r="JGN11" s="890"/>
      <c r="JGO11" s="890"/>
      <c r="JGP11" s="890"/>
      <c r="JGQ11" s="890"/>
      <c r="JGR11" s="890"/>
      <c r="JGS11" s="890"/>
      <c r="JGT11" s="890"/>
      <c r="JGU11" s="890"/>
      <c r="JGV11" s="890"/>
      <c r="JGW11" s="890"/>
      <c r="JGX11" s="890"/>
      <c r="JGY11" s="890"/>
      <c r="JGZ11" s="890"/>
      <c r="JHA11" s="890"/>
      <c r="JHB11" s="890"/>
      <c r="JHC11" s="890"/>
      <c r="JHD11" s="890"/>
      <c r="JHE11" s="890"/>
      <c r="JHF11" s="890"/>
      <c r="JHG11" s="890"/>
      <c r="JHH11" s="890"/>
      <c r="JHI11" s="890"/>
      <c r="JHJ11" s="890"/>
      <c r="JHK11" s="890"/>
      <c r="JHL11" s="890"/>
      <c r="JHM11" s="890"/>
      <c r="JHN11" s="890"/>
      <c r="JHO11" s="890"/>
      <c r="JHP11" s="890"/>
      <c r="JHQ11" s="890"/>
      <c r="JHR11" s="890"/>
      <c r="JHS11" s="890"/>
      <c r="JHT11" s="890"/>
      <c r="JHU11" s="890"/>
      <c r="JHV11" s="890"/>
      <c r="JHW11" s="890"/>
      <c r="JHX11" s="890"/>
      <c r="JHY11" s="890"/>
      <c r="JHZ11" s="890"/>
      <c r="JIA11" s="890"/>
      <c r="JIB11" s="890"/>
      <c r="JIC11" s="890"/>
      <c r="JID11" s="890"/>
      <c r="JIE11" s="890"/>
      <c r="JIF11" s="890"/>
      <c r="JIG11" s="890"/>
      <c r="JIH11" s="890"/>
      <c r="JII11" s="890"/>
      <c r="JIJ11" s="890"/>
      <c r="JIK11" s="890"/>
      <c r="JIL11" s="890"/>
      <c r="JIM11" s="890"/>
      <c r="JIN11" s="890"/>
      <c r="JIO11" s="890"/>
      <c r="JIP11" s="890"/>
      <c r="JIQ11" s="890"/>
      <c r="JIR11" s="890"/>
      <c r="JIS11" s="890"/>
      <c r="JIT11" s="890"/>
      <c r="JIU11" s="890"/>
      <c r="JIV11" s="890"/>
      <c r="JIW11" s="890"/>
      <c r="JIX11" s="890"/>
      <c r="JIY11" s="890"/>
      <c r="JIZ11" s="890"/>
      <c r="JJA11" s="890"/>
      <c r="JJB11" s="890"/>
      <c r="JJC11" s="890"/>
      <c r="JJD11" s="890"/>
      <c r="JJE11" s="890"/>
      <c r="JJF11" s="890"/>
      <c r="JJG11" s="890"/>
      <c r="JJH11" s="890"/>
      <c r="JJI11" s="890"/>
      <c r="JJJ11" s="890"/>
      <c r="JJK11" s="890"/>
      <c r="JJL11" s="890"/>
      <c r="JJM11" s="890"/>
      <c r="JJN11" s="890"/>
      <c r="JJO11" s="890"/>
      <c r="JJP11" s="890"/>
      <c r="JJQ11" s="890"/>
      <c r="JJR11" s="890"/>
      <c r="JJS11" s="890"/>
      <c r="JJT11" s="890"/>
      <c r="JJU11" s="890"/>
      <c r="JJV11" s="890"/>
      <c r="JJW11" s="890"/>
      <c r="JJX11" s="890"/>
      <c r="JJY11" s="890"/>
      <c r="JJZ11" s="890"/>
      <c r="JKA11" s="890"/>
      <c r="JKB11" s="890"/>
      <c r="JKC11" s="890"/>
      <c r="JKD11" s="890"/>
      <c r="JKE11" s="890"/>
      <c r="JKF11" s="890"/>
      <c r="JKG11" s="890"/>
      <c r="JKH11" s="890"/>
      <c r="JKI11" s="890"/>
      <c r="JKJ11" s="890"/>
      <c r="JKK11" s="890"/>
      <c r="JKL11" s="890"/>
      <c r="JKM11" s="890"/>
      <c r="JKN11" s="890"/>
      <c r="JKO11" s="890"/>
      <c r="JKP11" s="890"/>
      <c r="JKQ11" s="890"/>
      <c r="JKR11" s="890"/>
      <c r="JKS11" s="890"/>
      <c r="JKT11" s="890"/>
      <c r="JKU11" s="890"/>
      <c r="JKV11" s="890"/>
      <c r="JKW11" s="890"/>
      <c r="JKX11" s="890"/>
      <c r="JKY11" s="890"/>
      <c r="JKZ11" s="890"/>
      <c r="JLA11" s="890"/>
      <c r="JLB11" s="890"/>
      <c r="JLC11" s="890"/>
      <c r="JLD11" s="890"/>
      <c r="JLE11" s="890"/>
      <c r="JLF11" s="890"/>
      <c r="JLG11" s="890"/>
      <c r="JLH11" s="890"/>
      <c r="JLI11" s="890"/>
      <c r="JLJ11" s="890"/>
      <c r="JLK11" s="890"/>
      <c r="JLL11" s="890"/>
      <c r="JLM11" s="890"/>
      <c r="JLN11" s="890"/>
      <c r="JLO11" s="890"/>
      <c r="JLP11" s="890"/>
      <c r="JLQ11" s="890"/>
      <c r="JLR11" s="890"/>
      <c r="JLS11" s="890"/>
      <c r="JLT11" s="890"/>
      <c r="JLU11" s="890"/>
      <c r="JLV11" s="890"/>
      <c r="JLW11" s="890"/>
      <c r="JLX11" s="890"/>
      <c r="JLY11" s="890"/>
      <c r="JLZ11" s="890"/>
      <c r="JMA11" s="890"/>
      <c r="JMB11" s="890"/>
      <c r="JMC11" s="890"/>
      <c r="JMD11" s="890"/>
      <c r="JME11" s="890"/>
      <c r="JMF11" s="890"/>
      <c r="JMG11" s="890"/>
      <c r="JMH11" s="890"/>
      <c r="JMI11" s="890"/>
      <c r="JMJ11" s="890"/>
      <c r="JMK11" s="890"/>
      <c r="JML11" s="890"/>
      <c r="JMM11" s="890"/>
      <c r="JMN11" s="890"/>
      <c r="JMO11" s="890"/>
      <c r="JMP11" s="890"/>
      <c r="JMQ11" s="890"/>
      <c r="JMR11" s="890"/>
      <c r="JMS11" s="890"/>
      <c r="JMT11" s="890"/>
      <c r="JMU11" s="890"/>
      <c r="JMV11" s="890"/>
      <c r="JMW11" s="890"/>
      <c r="JMX11" s="890"/>
      <c r="JMY11" s="890"/>
      <c r="JMZ11" s="890"/>
      <c r="JNA11" s="890"/>
      <c r="JNB11" s="890"/>
      <c r="JNC11" s="890"/>
      <c r="JND11" s="890"/>
      <c r="JNE11" s="890"/>
      <c r="JNF11" s="890"/>
      <c r="JNG11" s="890"/>
      <c r="JNH11" s="890"/>
      <c r="JNI11" s="890"/>
      <c r="JNJ11" s="890"/>
      <c r="JNK11" s="890"/>
      <c r="JNL11" s="890"/>
      <c r="JNM11" s="890"/>
      <c r="JNN11" s="890"/>
      <c r="JNO11" s="890"/>
      <c r="JNP11" s="890"/>
      <c r="JNQ11" s="890"/>
      <c r="JNR11" s="890"/>
      <c r="JNS11" s="890"/>
      <c r="JNT11" s="890"/>
      <c r="JNU11" s="890"/>
      <c r="JNV11" s="890"/>
      <c r="JNW11" s="890"/>
      <c r="JNX11" s="890"/>
      <c r="JNY11" s="890"/>
      <c r="JNZ11" s="890"/>
      <c r="JOA11" s="890"/>
      <c r="JOB11" s="890"/>
      <c r="JOC11" s="890"/>
      <c r="JOD11" s="890"/>
      <c r="JOE11" s="890"/>
      <c r="JOF11" s="890"/>
      <c r="JOG11" s="890"/>
      <c r="JOH11" s="890"/>
      <c r="JOI11" s="890"/>
      <c r="JOJ11" s="890"/>
      <c r="JOK11" s="890"/>
      <c r="JOL11" s="890"/>
      <c r="JOM11" s="890"/>
      <c r="JON11" s="890"/>
      <c r="JOO11" s="890"/>
      <c r="JOP11" s="890"/>
      <c r="JOQ11" s="890"/>
      <c r="JOR11" s="890"/>
      <c r="JOS11" s="890"/>
      <c r="JOT11" s="890"/>
      <c r="JOU11" s="890"/>
      <c r="JOV11" s="890"/>
      <c r="JOW11" s="890"/>
      <c r="JOX11" s="890"/>
      <c r="JOY11" s="890"/>
      <c r="JOZ11" s="890"/>
      <c r="JPA11" s="890"/>
      <c r="JPB11" s="890"/>
      <c r="JPC11" s="890"/>
      <c r="JPD11" s="890"/>
      <c r="JPE11" s="890"/>
      <c r="JPF11" s="890"/>
      <c r="JPG11" s="890"/>
      <c r="JPH11" s="890"/>
      <c r="JPI11" s="890"/>
      <c r="JPJ11" s="890"/>
      <c r="JPK11" s="890"/>
      <c r="JPL11" s="890"/>
      <c r="JPM11" s="890"/>
      <c r="JPN11" s="890"/>
      <c r="JPO11" s="890"/>
      <c r="JPP11" s="890"/>
      <c r="JPQ11" s="890"/>
      <c r="JPR11" s="890"/>
      <c r="JPS11" s="890"/>
      <c r="JPT11" s="890"/>
      <c r="JPU11" s="890"/>
      <c r="JPV11" s="890"/>
      <c r="JPW11" s="890"/>
      <c r="JPX11" s="890"/>
      <c r="JPY11" s="890"/>
      <c r="JPZ11" s="890"/>
      <c r="JQA11" s="890"/>
      <c r="JQB11" s="890"/>
      <c r="JQC11" s="890"/>
      <c r="JQD11" s="890"/>
      <c r="JQE11" s="890"/>
      <c r="JQF11" s="890"/>
      <c r="JQG11" s="890"/>
      <c r="JQH11" s="890"/>
      <c r="JQI11" s="890"/>
      <c r="JQJ11" s="890"/>
      <c r="JQK11" s="890"/>
      <c r="JQL11" s="890"/>
      <c r="JQM11" s="890"/>
      <c r="JQN11" s="890"/>
      <c r="JQO11" s="890"/>
      <c r="JQP11" s="890"/>
      <c r="JQQ11" s="890"/>
      <c r="JQR11" s="890"/>
      <c r="JQS11" s="890"/>
      <c r="JQT11" s="890"/>
      <c r="JQU11" s="890"/>
      <c r="JQV11" s="890"/>
      <c r="JQW11" s="890"/>
      <c r="JQX11" s="890"/>
      <c r="JQY11" s="890"/>
      <c r="JQZ11" s="890"/>
      <c r="JRA11" s="890"/>
      <c r="JRB11" s="890"/>
      <c r="JRC11" s="890"/>
      <c r="JRD11" s="890"/>
      <c r="JRE11" s="890"/>
      <c r="JRF11" s="890"/>
      <c r="JRG11" s="890"/>
      <c r="JRH11" s="890"/>
      <c r="JRI11" s="890"/>
      <c r="JRJ11" s="890"/>
      <c r="JRK11" s="890"/>
      <c r="JRL11" s="890"/>
      <c r="JRM11" s="890"/>
      <c r="JRN11" s="890"/>
      <c r="JRO11" s="890"/>
      <c r="JRP11" s="890"/>
      <c r="JRQ11" s="890"/>
      <c r="JRR11" s="890"/>
      <c r="JRS11" s="890"/>
      <c r="JRT11" s="890"/>
      <c r="JRU11" s="890"/>
      <c r="JRV11" s="890"/>
      <c r="JRW11" s="890"/>
      <c r="JRX11" s="890"/>
      <c r="JRY11" s="890"/>
      <c r="JRZ11" s="890"/>
      <c r="JSA11" s="890"/>
      <c r="JSB11" s="890"/>
      <c r="JSC11" s="890"/>
      <c r="JSD11" s="890"/>
      <c r="JSE11" s="890"/>
      <c r="JSF11" s="890"/>
      <c r="JSG11" s="890"/>
      <c r="JSH11" s="890"/>
      <c r="JSI11" s="890"/>
      <c r="JSJ11" s="890"/>
      <c r="JSK11" s="890"/>
      <c r="JSL11" s="890"/>
      <c r="JSM11" s="890"/>
      <c r="JSN11" s="890"/>
      <c r="JSO11" s="890"/>
      <c r="JSP11" s="890"/>
      <c r="JSQ11" s="890"/>
      <c r="JSR11" s="890"/>
      <c r="JSS11" s="890"/>
      <c r="JST11" s="890"/>
      <c r="JSU11" s="890"/>
      <c r="JSV11" s="890"/>
      <c r="JSW11" s="890"/>
      <c r="JSX11" s="890"/>
      <c r="JSY11" s="890"/>
      <c r="JSZ11" s="890"/>
      <c r="JTA11" s="890"/>
      <c r="JTB11" s="890"/>
      <c r="JTC11" s="890"/>
      <c r="JTD11" s="890"/>
      <c r="JTE11" s="890"/>
      <c r="JTF11" s="890"/>
      <c r="JTG11" s="890"/>
      <c r="JTH11" s="890"/>
      <c r="JTI11" s="890"/>
      <c r="JTJ11" s="890"/>
      <c r="JTK11" s="890"/>
      <c r="JTL11" s="890"/>
      <c r="JTM11" s="890"/>
      <c r="JTN11" s="890"/>
      <c r="JTO11" s="890"/>
      <c r="JTP11" s="890"/>
      <c r="JTQ11" s="890"/>
      <c r="JTR11" s="890"/>
      <c r="JTS11" s="890"/>
      <c r="JTT11" s="890"/>
      <c r="JTU11" s="890"/>
      <c r="JTV11" s="890"/>
      <c r="JTW11" s="890"/>
      <c r="JTX11" s="890"/>
      <c r="JTY11" s="890"/>
      <c r="JTZ11" s="890"/>
      <c r="JUA11" s="890"/>
      <c r="JUB11" s="890"/>
      <c r="JUC11" s="890"/>
      <c r="JUD11" s="890"/>
      <c r="JUE11" s="890"/>
      <c r="JUF11" s="890"/>
      <c r="JUG11" s="890"/>
      <c r="JUH11" s="890"/>
      <c r="JUI11" s="890"/>
      <c r="JUJ11" s="890"/>
      <c r="JUK11" s="890"/>
      <c r="JUL11" s="890"/>
      <c r="JUM11" s="890"/>
      <c r="JUN11" s="890"/>
      <c r="JUO11" s="890"/>
      <c r="JUP11" s="890"/>
      <c r="JUQ11" s="890"/>
      <c r="JUR11" s="890"/>
      <c r="JUS11" s="890"/>
      <c r="JUT11" s="890"/>
      <c r="JUU11" s="890"/>
      <c r="JUV11" s="890"/>
      <c r="JUW11" s="890"/>
      <c r="JUX11" s="890"/>
      <c r="JUY11" s="890"/>
      <c r="JUZ11" s="890"/>
      <c r="JVA11" s="890"/>
      <c r="JVB11" s="890"/>
      <c r="JVC11" s="890"/>
      <c r="JVD11" s="890"/>
      <c r="JVE11" s="890"/>
      <c r="JVF11" s="890"/>
      <c r="JVG11" s="890"/>
      <c r="JVH11" s="890"/>
      <c r="JVI11" s="890"/>
      <c r="JVJ11" s="890"/>
      <c r="JVK11" s="890"/>
      <c r="JVL11" s="890"/>
      <c r="JVM11" s="890"/>
      <c r="JVN11" s="890"/>
      <c r="JVO11" s="890"/>
      <c r="JVP11" s="890"/>
      <c r="JVQ11" s="890"/>
      <c r="JVR11" s="890"/>
      <c r="JVS11" s="890"/>
      <c r="JVT11" s="890"/>
      <c r="JVU11" s="890"/>
      <c r="JVV11" s="890"/>
      <c r="JVW11" s="890"/>
      <c r="JVX11" s="890"/>
      <c r="JVY11" s="890"/>
      <c r="JVZ11" s="890"/>
      <c r="JWA11" s="890"/>
      <c r="JWB11" s="890"/>
      <c r="JWC11" s="890"/>
      <c r="JWD11" s="890"/>
      <c r="JWE11" s="890"/>
      <c r="JWF11" s="890"/>
      <c r="JWG11" s="890"/>
      <c r="JWH11" s="890"/>
      <c r="JWI11" s="890"/>
      <c r="JWJ11" s="890"/>
      <c r="JWK11" s="890"/>
      <c r="JWL11" s="890"/>
      <c r="JWM11" s="890"/>
      <c r="JWN11" s="890"/>
      <c r="JWO11" s="890"/>
      <c r="JWP11" s="890"/>
      <c r="JWQ11" s="890"/>
      <c r="JWR11" s="890"/>
      <c r="JWS11" s="890"/>
      <c r="JWT11" s="890"/>
      <c r="JWU11" s="890"/>
      <c r="JWV11" s="890"/>
      <c r="JWW11" s="890"/>
      <c r="JWX11" s="890"/>
      <c r="JWY11" s="890"/>
      <c r="JWZ11" s="890"/>
      <c r="JXA11" s="890"/>
      <c r="JXB11" s="890"/>
      <c r="JXC11" s="890"/>
      <c r="JXD11" s="890"/>
      <c r="JXE11" s="890"/>
      <c r="JXF11" s="890"/>
      <c r="JXG11" s="890"/>
      <c r="JXH11" s="890"/>
      <c r="JXI11" s="890"/>
      <c r="JXJ11" s="890"/>
      <c r="JXK11" s="890"/>
      <c r="JXL11" s="890"/>
      <c r="JXM11" s="890"/>
      <c r="JXN11" s="890"/>
      <c r="JXO11" s="890"/>
      <c r="JXP11" s="890"/>
      <c r="JXQ11" s="890"/>
      <c r="JXR11" s="890"/>
      <c r="JXS11" s="890"/>
      <c r="JXT11" s="890"/>
      <c r="JXU11" s="890"/>
      <c r="JXV11" s="890"/>
      <c r="JXW11" s="890"/>
      <c r="JXX11" s="890"/>
      <c r="JXY11" s="890"/>
      <c r="JXZ11" s="890"/>
      <c r="JYA11" s="890"/>
      <c r="JYB11" s="890"/>
      <c r="JYC11" s="890"/>
      <c r="JYD11" s="890"/>
      <c r="JYE11" s="890"/>
      <c r="JYF11" s="890"/>
      <c r="JYG11" s="890"/>
      <c r="JYH11" s="890"/>
      <c r="JYI11" s="890"/>
      <c r="JYJ11" s="890"/>
      <c r="JYK11" s="890"/>
      <c r="JYL11" s="890"/>
      <c r="JYM11" s="890"/>
      <c r="JYN11" s="890"/>
      <c r="JYO11" s="890"/>
      <c r="JYP11" s="890"/>
      <c r="JYQ11" s="890"/>
      <c r="JYR11" s="890"/>
      <c r="JYS11" s="890"/>
      <c r="JYT11" s="890"/>
      <c r="JYU11" s="890"/>
      <c r="JYV11" s="890"/>
      <c r="JYW11" s="890"/>
      <c r="JYX11" s="890"/>
      <c r="JYY11" s="890"/>
      <c r="JYZ11" s="890"/>
      <c r="JZA11" s="890"/>
      <c r="JZB11" s="890"/>
      <c r="JZC11" s="890"/>
      <c r="JZD11" s="890"/>
      <c r="JZE11" s="890"/>
      <c r="JZF11" s="890"/>
      <c r="JZG11" s="890"/>
      <c r="JZH11" s="890"/>
      <c r="JZI11" s="890"/>
      <c r="JZJ11" s="890"/>
      <c r="JZK11" s="890"/>
      <c r="JZL11" s="890"/>
      <c r="JZM11" s="890"/>
      <c r="JZN11" s="890"/>
      <c r="JZO11" s="890"/>
      <c r="JZP11" s="890"/>
      <c r="JZQ11" s="890"/>
      <c r="JZR11" s="890"/>
      <c r="JZS11" s="890"/>
      <c r="JZT11" s="890"/>
      <c r="JZU11" s="890"/>
      <c r="JZV11" s="890"/>
      <c r="JZW11" s="890"/>
      <c r="JZX11" s="890"/>
      <c r="JZY11" s="890"/>
      <c r="JZZ11" s="890"/>
      <c r="KAA11" s="890"/>
      <c r="KAB11" s="890"/>
      <c r="KAC11" s="890"/>
      <c r="KAD11" s="890"/>
      <c r="KAE11" s="890"/>
      <c r="KAF11" s="890"/>
      <c r="KAG11" s="890"/>
      <c r="KAH11" s="890"/>
      <c r="KAI11" s="890"/>
      <c r="KAJ11" s="890"/>
      <c r="KAK11" s="890"/>
      <c r="KAL11" s="890"/>
      <c r="KAM11" s="890"/>
      <c r="KAN11" s="890"/>
      <c r="KAO11" s="890"/>
      <c r="KAP11" s="890"/>
      <c r="KAQ11" s="890"/>
      <c r="KAR11" s="890"/>
      <c r="KAS11" s="890"/>
      <c r="KAT11" s="890"/>
      <c r="KAU11" s="890"/>
      <c r="KAV11" s="890"/>
      <c r="KAW11" s="890"/>
      <c r="KAX11" s="890"/>
      <c r="KAY11" s="890"/>
      <c r="KAZ11" s="890"/>
      <c r="KBA11" s="890"/>
      <c r="KBB11" s="890"/>
      <c r="KBC11" s="890"/>
      <c r="KBD11" s="890"/>
      <c r="KBE11" s="890"/>
      <c r="KBF11" s="890"/>
      <c r="KBG11" s="890"/>
      <c r="KBH11" s="890"/>
      <c r="KBI11" s="890"/>
      <c r="KBJ11" s="890"/>
      <c r="KBK11" s="890"/>
      <c r="KBL11" s="890"/>
      <c r="KBM11" s="890"/>
      <c r="KBN11" s="890"/>
      <c r="KBO11" s="890"/>
      <c r="KBP11" s="890"/>
      <c r="KBQ11" s="890"/>
      <c r="KBR11" s="890"/>
      <c r="KBS11" s="890"/>
      <c r="KBT11" s="890"/>
      <c r="KBU11" s="890"/>
      <c r="KBV11" s="890"/>
      <c r="KBW11" s="890"/>
      <c r="KBX11" s="890"/>
      <c r="KBY11" s="890"/>
      <c r="KBZ11" s="890"/>
      <c r="KCA11" s="890"/>
      <c r="KCB11" s="890"/>
      <c r="KCC11" s="890"/>
      <c r="KCD11" s="890"/>
      <c r="KCE11" s="890"/>
      <c r="KCF11" s="890"/>
      <c r="KCG11" s="890"/>
      <c r="KCH11" s="890"/>
      <c r="KCI11" s="890"/>
      <c r="KCJ11" s="890"/>
      <c r="KCK11" s="890"/>
      <c r="KCL11" s="890"/>
      <c r="KCM11" s="890"/>
      <c r="KCN11" s="890"/>
      <c r="KCO11" s="890"/>
      <c r="KCP11" s="890"/>
      <c r="KCQ11" s="890"/>
      <c r="KCR11" s="890"/>
      <c r="KCS11" s="890"/>
      <c r="KCT11" s="890"/>
      <c r="KCU11" s="890"/>
      <c r="KCV11" s="890"/>
      <c r="KCW11" s="890"/>
      <c r="KCX11" s="890"/>
      <c r="KCY11" s="890"/>
      <c r="KCZ11" s="890"/>
      <c r="KDA11" s="890"/>
      <c r="KDB11" s="890"/>
      <c r="KDC11" s="890"/>
      <c r="KDD11" s="890"/>
      <c r="KDE11" s="890"/>
      <c r="KDF11" s="890"/>
      <c r="KDG11" s="890"/>
      <c r="KDH11" s="890"/>
      <c r="KDI11" s="890"/>
      <c r="KDJ11" s="890"/>
      <c r="KDK11" s="890"/>
      <c r="KDL11" s="890"/>
      <c r="KDM11" s="890"/>
      <c r="KDN11" s="890"/>
      <c r="KDO11" s="890"/>
      <c r="KDP11" s="890"/>
      <c r="KDQ11" s="890"/>
      <c r="KDR11" s="890"/>
      <c r="KDS11" s="890"/>
      <c r="KDT11" s="890"/>
      <c r="KDU11" s="890"/>
      <c r="KDV11" s="890"/>
      <c r="KDW11" s="890"/>
      <c r="KDX11" s="890"/>
      <c r="KDY11" s="890"/>
      <c r="KDZ11" s="890"/>
      <c r="KEA11" s="890"/>
      <c r="KEB11" s="890"/>
      <c r="KEC11" s="890"/>
      <c r="KED11" s="890"/>
      <c r="KEE11" s="890"/>
      <c r="KEF11" s="890"/>
      <c r="KEG11" s="890"/>
      <c r="KEH11" s="890"/>
      <c r="KEI11" s="890"/>
      <c r="KEJ11" s="890"/>
      <c r="KEK11" s="890"/>
      <c r="KEL11" s="890"/>
      <c r="KEM11" s="890"/>
      <c r="KEN11" s="890"/>
      <c r="KEO11" s="890"/>
      <c r="KEP11" s="890"/>
      <c r="KEQ11" s="890"/>
      <c r="KER11" s="890"/>
      <c r="KES11" s="890"/>
      <c r="KET11" s="890"/>
      <c r="KEU11" s="890"/>
      <c r="KEV11" s="890"/>
      <c r="KEW11" s="890"/>
      <c r="KEX11" s="890"/>
      <c r="KEY11" s="890"/>
      <c r="KEZ11" s="890"/>
      <c r="KFA11" s="890"/>
      <c r="KFB11" s="890"/>
      <c r="KFC11" s="890"/>
      <c r="KFD11" s="890"/>
      <c r="KFE11" s="890"/>
      <c r="KFF11" s="890"/>
      <c r="KFG11" s="890"/>
      <c r="KFH11" s="890"/>
      <c r="KFI11" s="890"/>
      <c r="KFJ11" s="890"/>
      <c r="KFK11" s="890"/>
      <c r="KFL11" s="890"/>
      <c r="KFM11" s="890"/>
      <c r="KFN11" s="890"/>
      <c r="KFO11" s="890"/>
      <c r="KFP11" s="890"/>
      <c r="KFQ11" s="890"/>
      <c r="KFR11" s="890"/>
      <c r="KFS11" s="890"/>
      <c r="KFT11" s="890"/>
      <c r="KFU11" s="890"/>
      <c r="KFV11" s="890"/>
      <c r="KFW11" s="890"/>
      <c r="KFX11" s="890"/>
      <c r="KFY11" s="890"/>
      <c r="KFZ11" s="890"/>
      <c r="KGA11" s="890"/>
      <c r="KGB11" s="890"/>
      <c r="KGC11" s="890"/>
      <c r="KGD11" s="890"/>
      <c r="KGE11" s="890"/>
      <c r="KGF11" s="890"/>
      <c r="KGG11" s="890"/>
      <c r="KGH11" s="890"/>
      <c r="KGI11" s="890"/>
      <c r="KGJ11" s="890"/>
      <c r="KGK11" s="890"/>
      <c r="KGL11" s="890"/>
      <c r="KGM11" s="890"/>
      <c r="KGN11" s="890"/>
      <c r="KGO11" s="890"/>
      <c r="KGP11" s="890"/>
      <c r="KGQ11" s="890"/>
      <c r="KGR11" s="890"/>
      <c r="KGS11" s="890"/>
      <c r="KGT11" s="890"/>
      <c r="KGU11" s="890"/>
      <c r="KGV11" s="890"/>
      <c r="KGW11" s="890"/>
      <c r="KGX11" s="890"/>
      <c r="KGY11" s="890"/>
      <c r="KGZ11" s="890"/>
      <c r="KHA11" s="890"/>
      <c r="KHB11" s="890"/>
      <c r="KHC11" s="890"/>
      <c r="KHD11" s="890"/>
      <c r="KHE11" s="890"/>
      <c r="KHF11" s="890"/>
      <c r="KHG11" s="890"/>
      <c r="KHH11" s="890"/>
      <c r="KHI11" s="890"/>
      <c r="KHJ11" s="890"/>
      <c r="KHK11" s="890"/>
      <c r="KHL11" s="890"/>
      <c r="KHM11" s="890"/>
      <c r="KHN11" s="890"/>
      <c r="KHO11" s="890"/>
      <c r="KHP11" s="890"/>
      <c r="KHQ11" s="890"/>
      <c r="KHR11" s="890"/>
      <c r="KHS11" s="890"/>
      <c r="KHT11" s="890"/>
      <c r="KHU11" s="890"/>
      <c r="KHV11" s="890"/>
      <c r="KHW11" s="890"/>
      <c r="KHX11" s="890"/>
      <c r="KHY11" s="890"/>
      <c r="KHZ11" s="890"/>
      <c r="KIA11" s="890"/>
      <c r="KIB11" s="890"/>
      <c r="KIC11" s="890"/>
      <c r="KID11" s="890"/>
      <c r="KIE11" s="890"/>
      <c r="KIF11" s="890"/>
      <c r="KIG11" s="890"/>
      <c r="KIH11" s="890"/>
      <c r="KII11" s="890"/>
      <c r="KIJ11" s="890"/>
      <c r="KIK11" s="890"/>
      <c r="KIL11" s="890"/>
      <c r="KIM11" s="890"/>
      <c r="KIN11" s="890"/>
      <c r="KIO11" s="890"/>
      <c r="KIP11" s="890"/>
      <c r="KIQ11" s="890"/>
      <c r="KIR11" s="890"/>
      <c r="KIS11" s="890"/>
      <c r="KIT11" s="890"/>
      <c r="KIU11" s="890"/>
      <c r="KIV11" s="890"/>
      <c r="KIW11" s="890"/>
      <c r="KIX11" s="890"/>
      <c r="KIY11" s="890"/>
      <c r="KIZ11" s="890"/>
      <c r="KJA11" s="890"/>
      <c r="KJB11" s="890"/>
      <c r="KJC11" s="890"/>
      <c r="KJD11" s="890"/>
      <c r="KJE11" s="890"/>
      <c r="KJF11" s="890"/>
      <c r="KJG11" s="890"/>
      <c r="KJH11" s="890"/>
      <c r="KJI11" s="890"/>
      <c r="KJJ11" s="890"/>
      <c r="KJK11" s="890"/>
      <c r="KJL11" s="890"/>
      <c r="KJM11" s="890"/>
      <c r="KJN11" s="890"/>
      <c r="KJO11" s="890"/>
      <c r="KJP11" s="890"/>
      <c r="KJQ11" s="890"/>
      <c r="KJR11" s="890"/>
      <c r="KJS11" s="890"/>
      <c r="KJT11" s="890"/>
      <c r="KJU11" s="890"/>
      <c r="KJV11" s="890"/>
      <c r="KJW11" s="890"/>
      <c r="KJX11" s="890"/>
      <c r="KJY11" s="890"/>
      <c r="KJZ11" s="890"/>
      <c r="KKA11" s="890"/>
      <c r="KKB11" s="890"/>
      <c r="KKC11" s="890"/>
      <c r="KKD11" s="890"/>
      <c r="KKE11" s="890"/>
      <c r="KKF11" s="890"/>
      <c r="KKG11" s="890"/>
      <c r="KKH11" s="890"/>
      <c r="KKI11" s="890"/>
      <c r="KKJ11" s="890"/>
      <c r="KKK11" s="890"/>
      <c r="KKL11" s="890"/>
      <c r="KKM11" s="890"/>
      <c r="KKN11" s="890"/>
      <c r="KKO11" s="890"/>
      <c r="KKP11" s="890"/>
      <c r="KKQ11" s="890"/>
      <c r="KKR11" s="890"/>
      <c r="KKS11" s="890"/>
      <c r="KKT11" s="890"/>
      <c r="KKU11" s="890"/>
      <c r="KKV11" s="890"/>
      <c r="KKW11" s="890"/>
      <c r="KKX11" s="890"/>
      <c r="KKY11" s="890"/>
      <c r="KKZ11" s="890"/>
      <c r="KLA11" s="890"/>
      <c r="KLB11" s="890"/>
      <c r="KLC11" s="890"/>
      <c r="KLD11" s="890"/>
      <c r="KLE11" s="890"/>
      <c r="KLF11" s="890"/>
      <c r="KLG11" s="890"/>
      <c r="KLH11" s="890"/>
      <c r="KLI11" s="890"/>
      <c r="KLJ11" s="890"/>
      <c r="KLK11" s="890"/>
      <c r="KLL11" s="890"/>
      <c r="KLM11" s="890"/>
      <c r="KLN11" s="890"/>
      <c r="KLO11" s="890"/>
      <c r="KLP11" s="890"/>
      <c r="KLQ11" s="890"/>
      <c r="KLR11" s="890"/>
      <c r="KLS11" s="890"/>
      <c r="KLT11" s="890"/>
      <c r="KLU11" s="890"/>
      <c r="KLV11" s="890"/>
      <c r="KLW11" s="890"/>
      <c r="KLX11" s="890"/>
      <c r="KLY11" s="890"/>
      <c r="KLZ11" s="890"/>
      <c r="KMA11" s="890"/>
      <c r="KMB11" s="890"/>
      <c r="KMC11" s="890"/>
      <c r="KMD11" s="890"/>
      <c r="KME11" s="890"/>
      <c r="KMF11" s="890"/>
      <c r="KMG11" s="890"/>
      <c r="KMH11" s="890"/>
      <c r="KMI11" s="890"/>
      <c r="KMJ11" s="890"/>
      <c r="KMK11" s="890"/>
      <c r="KML11" s="890"/>
      <c r="KMM11" s="890"/>
      <c r="KMN11" s="890"/>
      <c r="KMO11" s="890"/>
      <c r="KMP11" s="890"/>
      <c r="KMQ11" s="890"/>
      <c r="KMR11" s="890"/>
      <c r="KMS11" s="890"/>
      <c r="KMT11" s="890"/>
      <c r="KMU11" s="890"/>
      <c r="KMV11" s="890"/>
      <c r="KMW11" s="890"/>
      <c r="KMX11" s="890"/>
      <c r="KMY11" s="890"/>
      <c r="KMZ11" s="890"/>
      <c r="KNA11" s="890"/>
      <c r="KNB11" s="890"/>
      <c r="KNC11" s="890"/>
      <c r="KND11" s="890"/>
      <c r="KNE11" s="890"/>
      <c r="KNF11" s="890"/>
      <c r="KNG11" s="890"/>
      <c r="KNH11" s="890"/>
      <c r="KNI11" s="890"/>
      <c r="KNJ11" s="890"/>
      <c r="KNK11" s="890"/>
      <c r="KNL11" s="890"/>
      <c r="KNM11" s="890"/>
      <c r="KNN11" s="890"/>
      <c r="KNO11" s="890"/>
      <c r="KNP11" s="890"/>
      <c r="KNQ11" s="890"/>
      <c r="KNR11" s="890"/>
      <c r="KNS11" s="890"/>
      <c r="KNT11" s="890"/>
      <c r="KNU11" s="890"/>
      <c r="KNV11" s="890"/>
      <c r="KNW11" s="890"/>
      <c r="KNX11" s="890"/>
      <c r="KNY11" s="890"/>
      <c r="KNZ11" s="890"/>
      <c r="KOA11" s="890"/>
      <c r="KOB11" s="890"/>
      <c r="KOC11" s="890"/>
      <c r="KOD11" s="890"/>
      <c r="KOE11" s="890"/>
      <c r="KOF11" s="890"/>
      <c r="KOG11" s="890"/>
      <c r="KOH11" s="890"/>
      <c r="KOI11" s="890"/>
      <c r="KOJ11" s="890"/>
      <c r="KOK11" s="890"/>
      <c r="KOL11" s="890"/>
      <c r="KOM11" s="890"/>
      <c r="KON11" s="890"/>
      <c r="KOO11" s="890"/>
      <c r="KOP11" s="890"/>
      <c r="KOQ11" s="890"/>
      <c r="KOR11" s="890"/>
      <c r="KOS11" s="890"/>
      <c r="KOT11" s="890"/>
      <c r="KOU11" s="890"/>
      <c r="KOV11" s="890"/>
      <c r="KOW11" s="890"/>
      <c r="KOX11" s="890"/>
      <c r="KOY11" s="890"/>
      <c r="KOZ11" s="890"/>
      <c r="KPA11" s="890"/>
      <c r="KPB11" s="890"/>
      <c r="KPC11" s="890"/>
      <c r="KPD11" s="890"/>
      <c r="KPE11" s="890"/>
      <c r="KPF11" s="890"/>
      <c r="KPG11" s="890"/>
      <c r="KPH11" s="890"/>
      <c r="KPI11" s="890"/>
      <c r="KPJ11" s="890"/>
      <c r="KPK11" s="890"/>
      <c r="KPL11" s="890"/>
      <c r="KPM11" s="890"/>
      <c r="KPN11" s="890"/>
      <c r="KPO11" s="890"/>
      <c r="KPP11" s="890"/>
      <c r="KPQ11" s="890"/>
      <c r="KPR11" s="890"/>
      <c r="KPS11" s="890"/>
      <c r="KPT11" s="890"/>
      <c r="KPU11" s="890"/>
      <c r="KPV11" s="890"/>
      <c r="KPW11" s="890"/>
      <c r="KPX11" s="890"/>
      <c r="KPY11" s="890"/>
      <c r="KPZ11" s="890"/>
      <c r="KQA11" s="890"/>
      <c r="KQB11" s="890"/>
      <c r="KQC11" s="890"/>
      <c r="KQD11" s="890"/>
      <c r="KQE11" s="890"/>
      <c r="KQF11" s="890"/>
      <c r="KQG11" s="890"/>
      <c r="KQH11" s="890"/>
      <c r="KQI11" s="890"/>
      <c r="KQJ11" s="890"/>
      <c r="KQK11" s="890"/>
      <c r="KQL11" s="890"/>
      <c r="KQM11" s="890"/>
      <c r="KQN11" s="890"/>
      <c r="KQO11" s="890"/>
      <c r="KQP11" s="890"/>
      <c r="KQQ11" s="890"/>
      <c r="KQR11" s="890"/>
      <c r="KQS11" s="890"/>
      <c r="KQT11" s="890"/>
      <c r="KQU11" s="890"/>
      <c r="KQV11" s="890"/>
      <c r="KQW11" s="890"/>
      <c r="KQX11" s="890"/>
      <c r="KQY11" s="890"/>
      <c r="KQZ11" s="890"/>
      <c r="KRA11" s="890"/>
      <c r="KRB11" s="890"/>
      <c r="KRC11" s="890"/>
      <c r="KRD11" s="890"/>
      <c r="KRE11" s="890"/>
      <c r="KRF11" s="890"/>
      <c r="KRG11" s="890"/>
      <c r="KRH11" s="890"/>
      <c r="KRI11" s="890"/>
      <c r="KRJ11" s="890"/>
      <c r="KRK11" s="890"/>
      <c r="KRL11" s="890"/>
      <c r="KRM11" s="890"/>
      <c r="KRN11" s="890"/>
      <c r="KRO11" s="890"/>
      <c r="KRP11" s="890"/>
      <c r="KRQ11" s="890"/>
      <c r="KRR11" s="890"/>
      <c r="KRS11" s="890"/>
      <c r="KRT11" s="890"/>
      <c r="KRU11" s="890"/>
      <c r="KRV11" s="890"/>
      <c r="KRW11" s="890"/>
      <c r="KRX11" s="890"/>
      <c r="KRY11" s="890"/>
      <c r="KRZ11" s="890"/>
      <c r="KSA11" s="890"/>
      <c r="KSB11" s="890"/>
      <c r="KSC11" s="890"/>
      <c r="KSD11" s="890"/>
      <c r="KSE11" s="890"/>
      <c r="KSF11" s="890"/>
      <c r="KSG11" s="890"/>
      <c r="KSH11" s="890"/>
      <c r="KSI11" s="890"/>
      <c r="KSJ11" s="890"/>
      <c r="KSK11" s="890"/>
      <c r="KSL11" s="890"/>
      <c r="KSM11" s="890"/>
      <c r="KSN11" s="890"/>
      <c r="KSO11" s="890"/>
      <c r="KSP11" s="890"/>
      <c r="KSQ11" s="890"/>
      <c r="KSR11" s="890"/>
      <c r="KSS11" s="890"/>
      <c r="KST11" s="890"/>
      <c r="KSU11" s="890"/>
      <c r="KSV11" s="890"/>
      <c r="KSW11" s="890"/>
      <c r="KSX11" s="890"/>
      <c r="KSY11" s="890"/>
      <c r="KSZ11" s="890"/>
      <c r="KTA11" s="890"/>
      <c r="KTB11" s="890"/>
      <c r="KTC11" s="890"/>
      <c r="KTD11" s="890"/>
      <c r="KTE11" s="890"/>
      <c r="KTF11" s="890"/>
      <c r="KTG11" s="890"/>
      <c r="KTH11" s="890"/>
      <c r="KTI11" s="890"/>
      <c r="KTJ11" s="890"/>
      <c r="KTK11" s="890"/>
      <c r="KTL11" s="890"/>
      <c r="KTM11" s="890"/>
      <c r="KTN11" s="890"/>
      <c r="KTO11" s="890"/>
      <c r="KTP11" s="890"/>
      <c r="KTQ11" s="890"/>
      <c r="KTR11" s="890"/>
      <c r="KTS11" s="890"/>
      <c r="KTT11" s="890"/>
      <c r="KTU11" s="890"/>
      <c r="KTV11" s="890"/>
      <c r="KTW11" s="890"/>
      <c r="KTX11" s="890"/>
      <c r="KTY11" s="890"/>
      <c r="KTZ11" s="890"/>
      <c r="KUA11" s="890"/>
      <c r="KUB11" s="890"/>
      <c r="KUC11" s="890"/>
      <c r="KUD11" s="890"/>
      <c r="KUE11" s="890"/>
      <c r="KUF11" s="890"/>
      <c r="KUG11" s="890"/>
      <c r="KUH11" s="890"/>
      <c r="KUI11" s="890"/>
      <c r="KUJ11" s="890"/>
      <c r="KUK11" s="890"/>
      <c r="KUL11" s="890"/>
      <c r="KUM11" s="890"/>
      <c r="KUN11" s="890"/>
      <c r="KUO11" s="890"/>
      <c r="KUP11" s="890"/>
      <c r="KUQ11" s="890"/>
      <c r="KUR11" s="890"/>
      <c r="KUS11" s="890"/>
      <c r="KUT11" s="890"/>
      <c r="KUU11" s="890"/>
      <c r="KUV11" s="890"/>
      <c r="KUW11" s="890"/>
      <c r="KUX11" s="890"/>
      <c r="KUY11" s="890"/>
      <c r="KUZ11" s="890"/>
      <c r="KVA11" s="890"/>
      <c r="KVB11" s="890"/>
      <c r="KVC11" s="890"/>
      <c r="KVD11" s="890"/>
      <c r="KVE11" s="890"/>
      <c r="KVF11" s="890"/>
      <c r="KVG11" s="890"/>
      <c r="KVH11" s="890"/>
      <c r="KVI11" s="890"/>
      <c r="KVJ11" s="890"/>
      <c r="KVK11" s="890"/>
      <c r="KVL11" s="890"/>
      <c r="KVM11" s="890"/>
      <c r="KVN11" s="890"/>
      <c r="KVO11" s="890"/>
      <c r="KVP11" s="890"/>
      <c r="KVQ11" s="890"/>
      <c r="KVR11" s="890"/>
      <c r="KVS11" s="890"/>
      <c r="KVT11" s="890"/>
      <c r="KVU11" s="890"/>
      <c r="KVV11" s="890"/>
      <c r="KVW11" s="890"/>
      <c r="KVX11" s="890"/>
      <c r="KVY11" s="890"/>
      <c r="KVZ11" s="890"/>
      <c r="KWA11" s="890"/>
      <c r="KWB11" s="890"/>
      <c r="KWC11" s="890"/>
      <c r="KWD11" s="890"/>
      <c r="KWE11" s="890"/>
      <c r="KWF11" s="890"/>
      <c r="KWG11" s="890"/>
      <c r="KWH11" s="890"/>
      <c r="KWI11" s="890"/>
      <c r="KWJ11" s="890"/>
      <c r="KWK11" s="890"/>
      <c r="KWL11" s="890"/>
      <c r="KWM11" s="890"/>
      <c r="KWN11" s="890"/>
      <c r="KWO11" s="890"/>
      <c r="KWP11" s="890"/>
      <c r="KWQ11" s="890"/>
      <c r="KWR11" s="890"/>
      <c r="KWS11" s="890"/>
      <c r="KWT11" s="890"/>
      <c r="KWU11" s="890"/>
      <c r="KWV11" s="890"/>
      <c r="KWW11" s="890"/>
      <c r="KWX11" s="890"/>
      <c r="KWY11" s="890"/>
      <c r="KWZ11" s="890"/>
      <c r="KXA11" s="890"/>
      <c r="KXB11" s="890"/>
      <c r="KXC11" s="890"/>
      <c r="KXD11" s="890"/>
      <c r="KXE11" s="890"/>
      <c r="KXF11" s="890"/>
      <c r="KXG11" s="890"/>
      <c r="KXH11" s="890"/>
      <c r="KXI11" s="890"/>
      <c r="KXJ11" s="890"/>
      <c r="KXK11" s="890"/>
      <c r="KXL11" s="890"/>
      <c r="KXM11" s="890"/>
      <c r="KXN11" s="890"/>
      <c r="KXO11" s="890"/>
      <c r="KXP11" s="890"/>
      <c r="KXQ11" s="890"/>
      <c r="KXR11" s="890"/>
      <c r="KXS11" s="890"/>
      <c r="KXT11" s="890"/>
      <c r="KXU11" s="890"/>
      <c r="KXV11" s="890"/>
      <c r="KXW11" s="890"/>
      <c r="KXX11" s="890"/>
      <c r="KXY11" s="890"/>
      <c r="KXZ11" s="890"/>
      <c r="KYA11" s="890"/>
      <c r="KYB11" s="890"/>
      <c r="KYC11" s="890"/>
      <c r="KYD11" s="890"/>
      <c r="KYE11" s="890"/>
      <c r="KYF11" s="890"/>
      <c r="KYG11" s="890"/>
      <c r="KYH11" s="890"/>
      <c r="KYI11" s="890"/>
      <c r="KYJ11" s="890"/>
      <c r="KYK11" s="890"/>
      <c r="KYL11" s="890"/>
      <c r="KYM11" s="890"/>
      <c r="KYN11" s="890"/>
      <c r="KYO11" s="890"/>
      <c r="KYP11" s="890"/>
      <c r="KYQ11" s="890"/>
      <c r="KYR11" s="890"/>
      <c r="KYS11" s="890"/>
      <c r="KYT11" s="890"/>
      <c r="KYU11" s="890"/>
      <c r="KYV11" s="890"/>
      <c r="KYW11" s="890"/>
      <c r="KYX11" s="890"/>
      <c r="KYY11" s="890"/>
      <c r="KYZ11" s="890"/>
      <c r="KZA11" s="890"/>
      <c r="KZB11" s="890"/>
      <c r="KZC11" s="890"/>
      <c r="KZD11" s="890"/>
      <c r="KZE11" s="890"/>
      <c r="KZF11" s="890"/>
      <c r="KZG11" s="890"/>
      <c r="KZH11" s="890"/>
      <c r="KZI11" s="890"/>
      <c r="KZJ11" s="890"/>
      <c r="KZK11" s="890"/>
      <c r="KZL11" s="890"/>
      <c r="KZM11" s="890"/>
      <c r="KZN11" s="890"/>
      <c r="KZO11" s="890"/>
      <c r="KZP11" s="890"/>
      <c r="KZQ11" s="890"/>
      <c r="KZR11" s="890"/>
      <c r="KZS11" s="890"/>
      <c r="KZT11" s="890"/>
      <c r="KZU11" s="890"/>
      <c r="KZV11" s="890"/>
      <c r="KZW11" s="890"/>
      <c r="KZX11" s="890"/>
      <c r="KZY11" s="890"/>
      <c r="KZZ11" s="890"/>
      <c r="LAA11" s="890"/>
      <c r="LAB11" s="890"/>
      <c r="LAC11" s="890"/>
      <c r="LAD11" s="890"/>
      <c r="LAE11" s="890"/>
      <c r="LAF11" s="890"/>
      <c r="LAG11" s="890"/>
      <c r="LAH11" s="890"/>
      <c r="LAI11" s="890"/>
      <c r="LAJ11" s="890"/>
      <c r="LAK11" s="890"/>
      <c r="LAL11" s="890"/>
      <c r="LAM11" s="890"/>
      <c r="LAN11" s="890"/>
      <c r="LAO11" s="890"/>
      <c r="LAP11" s="890"/>
      <c r="LAQ11" s="890"/>
      <c r="LAR11" s="890"/>
      <c r="LAS11" s="890"/>
      <c r="LAT11" s="890"/>
      <c r="LAU11" s="890"/>
      <c r="LAV11" s="890"/>
      <c r="LAW11" s="890"/>
      <c r="LAX11" s="890"/>
      <c r="LAY11" s="890"/>
      <c r="LAZ11" s="890"/>
      <c r="LBA11" s="890"/>
      <c r="LBB11" s="890"/>
      <c r="LBC11" s="890"/>
      <c r="LBD11" s="890"/>
      <c r="LBE11" s="890"/>
      <c r="LBF11" s="890"/>
      <c r="LBG11" s="890"/>
      <c r="LBH11" s="890"/>
      <c r="LBI11" s="890"/>
      <c r="LBJ11" s="890"/>
      <c r="LBK11" s="890"/>
      <c r="LBL11" s="890"/>
      <c r="LBM11" s="890"/>
      <c r="LBN11" s="890"/>
      <c r="LBO11" s="890"/>
      <c r="LBP11" s="890"/>
      <c r="LBQ11" s="890"/>
      <c r="LBR11" s="890"/>
      <c r="LBS11" s="890"/>
      <c r="LBT11" s="890"/>
      <c r="LBU11" s="890"/>
      <c r="LBV11" s="890"/>
      <c r="LBW11" s="890"/>
      <c r="LBX11" s="890"/>
      <c r="LBY11" s="890"/>
      <c r="LBZ11" s="890"/>
      <c r="LCA11" s="890"/>
      <c r="LCB11" s="890"/>
      <c r="LCC11" s="890"/>
      <c r="LCD11" s="890"/>
      <c r="LCE11" s="890"/>
      <c r="LCF11" s="890"/>
      <c r="LCG11" s="890"/>
      <c r="LCH11" s="890"/>
      <c r="LCI11" s="890"/>
      <c r="LCJ11" s="890"/>
      <c r="LCK11" s="890"/>
      <c r="LCL11" s="890"/>
      <c r="LCM11" s="890"/>
      <c r="LCN11" s="890"/>
      <c r="LCO11" s="890"/>
      <c r="LCP11" s="890"/>
      <c r="LCQ11" s="890"/>
      <c r="LCR11" s="890"/>
      <c r="LCS11" s="890"/>
      <c r="LCT11" s="890"/>
      <c r="LCU11" s="890"/>
      <c r="LCV11" s="890"/>
      <c r="LCW11" s="890"/>
      <c r="LCX11" s="890"/>
      <c r="LCY11" s="890"/>
      <c r="LCZ11" s="890"/>
      <c r="LDA11" s="890"/>
      <c r="LDB11" s="890"/>
      <c r="LDC11" s="890"/>
      <c r="LDD11" s="890"/>
      <c r="LDE11" s="890"/>
      <c r="LDF11" s="890"/>
      <c r="LDG11" s="890"/>
      <c r="LDH11" s="890"/>
      <c r="LDI11" s="890"/>
      <c r="LDJ11" s="890"/>
      <c r="LDK11" s="890"/>
      <c r="LDL11" s="890"/>
      <c r="LDM11" s="890"/>
      <c r="LDN11" s="890"/>
      <c r="LDO11" s="890"/>
      <c r="LDP11" s="890"/>
      <c r="LDQ11" s="890"/>
      <c r="LDR11" s="890"/>
      <c r="LDS11" s="890"/>
      <c r="LDT11" s="890"/>
      <c r="LDU11" s="890"/>
      <c r="LDV11" s="890"/>
      <c r="LDW11" s="890"/>
      <c r="LDX11" s="890"/>
      <c r="LDY11" s="890"/>
      <c r="LDZ11" s="890"/>
      <c r="LEA11" s="890"/>
      <c r="LEB11" s="890"/>
      <c r="LEC11" s="890"/>
      <c r="LED11" s="890"/>
      <c r="LEE11" s="890"/>
      <c r="LEF11" s="890"/>
      <c r="LEG11" s="890"/>
      <c r="LEH11" s="890"/>
      <c r="LEI11" s="890"/>
      <c r="LEJ11" s="890"/>
      <c r="LEK11" s="890"/>
      <c r="LEL11" s="890"/>
      <c r="LEM11" s="890"/>
      <c r="LEN11" s="890"/>
      <c r="LEO11" s="890"/>
      <c r="LEP11" s="890"/>
      <c r="LEQ11" s="890"/>
      <c r="LER11" s="890"/>
      <c r="LES11" s="890"/>
      <c r="LET11" s="890"/>
      <c r="LEU11" s="890"/>
      <c r="LEV11" s="890"/>
      <c r="LEW11" s="890"/>
      <c r="LEX11" s="890"/>
      <c r="LEY11" s="890"/>
      <c r="LEZ11" s="890"/>
      <c r="LFA11" s="890"/>
      <c r="LFB11" s="890"/>
      <c r="LFC11" s="890"/>
      <c r="LFD11" s="890"/>
      <c r="LFE11" s="890"/>
      <c r="LFF11" s="890"/>
      <c r="LFG11" s="890"/>
      <c r="LFH11" s="890"/>
      <c r="LFI11" s="890"/>
      <c r="LFJ11" s="890"/>
      <c r="LFK11" s="890"/>
      <c r="LFL11" s="890"/>
      <c r="LFM11" s="890"/>
      <c r="LFN11" s="890"/>
      <c r="LFO11" s="890"/>
      <c r="LFP11" s="890"/>
      <c r="LFQ11" s="890"/>
      <c r="LFR11" s="890"/>
      <c r="LFS11" s="890"/>
      <c r="LFT11" s="890"/>
      <c r="LFU11" s="890"/>
      <c r="LFV11" s="890"/>
      <c r="LFW11" s="890"/>
      <c r="LFX11" s="890"/>
      <c r="LFY11" s="890"/>
      <c r="LFZ11" s="890"/>
      <c r="LGA11" s="890"/>
      <c r="LGB11" s="890"/>
      <c r="LGC11" s="890"/>
      <c r="LGD11" s="890"/>
      <c r="LGE11" s="890"/>
      <c r="LGF11" s="890"/>
      <c r="LGG11" s="890"/>
      <c r="LGH11" s="890"/>
      <c r="LGI11" s="890"/>
      <c r="LGJ11" s="890"/>
      <c r="LGK11" s="890"/>
      <c r="LGL11" s="890"/>
      <c r="LGM11" s="890"/>
      <c r="LGN11" s="890"/>
      <c r="LGO11" s="890"/>
      <c r="LGP11" s="890"/>
      <c r="LGQ11" s="890"/>
      <c r="LGR11" s="890"/>
      <c r="LGS11" s="890"/>
      <c r="LGT11" s="890"/>
      <c r="LGU11" s="890"/>
      <c r="LGV11" s="890"/>
      <c r="LGW11" s="890"/>
      <c r="LGX11" s="890"/>
      <c r="LGY11" s="890"/>
      <c r="LGZ11" s="890"/>
      <c r="LHA11" s="890"/>
      <c r="LHB11" s="890"/>
      <c r="LHC11" s="890"/>
      <c r="LHD11" s="890"/>
      <c r="LHE11" s="890"/>
      <c r="LHF11" s="890"/>
      <c r="LHG11" s="890"/>
      <c r="LHH11" s="890"/>
      <c r="LHI11" s="890"/>
      <c r="LHJ11" s="890"/>
      <c r="LHK11" s="890"/>
      <c r="LHL11" s="890"/>
      <c r="LHM11" s="890"/>
      <c r="LHN11" s="890"/>
      <c r="LHO11" s="890"/>
      <c r="LHP11" s="890"/>
      <c r="LHQ11" s="890"/>
      <c r="LHR11" s="890"/>
      <c r="LHS11" s="890"/>
      <c r="LHT11" s="890"/>
      <c r="LHU11" s="890"/>
      <c r="LHV11" s="890"/>
      <c r="LHW11" s="890"/>
      <c r="LHX11" s="890"/>
      <c r="LHY11" s="890"/>
      <c r="LHZ11" s="890"/>
      <c r="LIA11" s="890"/>
      <c r="LIB11" s="890"/>
      <c r="LIC11" s="890"/>
      <c r="LID11" s="890"/>
      <c r="LIE11" s="890"/>
      <c r="LIF11" s="890"/>
      <c r="LIG11" s="890"/>
      <c r="LIH11" s="890"/>
      <c r="LII11" s="890"/>
      <c r="LIJ11" s="890"/>
      <c r="LIK11" s="890"/>
      <c r="LIL11" s="890"/>
      <c r="LIM11" s="890"/>
      <c r="LIN11" s="890"/>
      <c r="LIO11" s="890"/>
      <c r="LIP11" s="890"/>
      <c r="LIQ11" s="890"/>
      <c r="LIR11" s="890"/>
      <c r="LIS11" s="890"/>
      <c r="LIT11" s="890"/>
      <c r="LIU11" s="890"/>
      <c r="LIV11" s="890"/>
      <c r="LIW11" s="890"/>
      <c r="LIX11" s="890"/>
      <c r="LIY11" s="890"/>
      <c r="LIZ11" s="890"/>
      <c r="LJA11" s="890"/>
      <c r="LJB11" s="890"/>
      <c r="LJC11" s="890"/>
      <c r="LJD11" s="890"/>
      <c r="LJE11" s="890"/>
      <c r="LJF11" s="890"/>
      <c r="LJG11" s="890"/>
      <c r="LJH11" s="890"/>
      <c r="LJI11" s="890"/>
      <c r="LJJ11" s="890"/>
      <c r="LJK11" s="890"/>
      <c r="LJL11" s="890"/>
      <c r="LJM11" s="890"/>
      <c r="LJN11" s="890"/>
      <c r="LJO11" s="890"/>
      <c r="LJP11" s="890"/>
      <c r="LJQ11" s="890"/>
      <c r="LJR11" s="890"/>
      <c r="LJS11" s="890"/>
      <c r="LJT11" s="890"/>
      <c r="LJU11" s="890"/>
      <c r="LJV11" s="890"/>
      <c r="LJW11" s="890"/>
      <c r="LJX11" s="890"/>
      <c r="LJY11" s="890"/>
      <c r="LJZ11" s="890"/>
      <c r="LKA11" s="890"/>
      <c r="LKB11" s="890"/>
      <c r="LKC11" s="890"/>
      <c r="LKD11" s="890"/>
      <c r="LKE11" s="890"/>
      <c r="LKF11" s="890"/>
      <c r="LKG11" s="890"/>
      <c r="LKH11" s="890"/>
      <c r="LKI11" s="890"/>
      <c r="LKJ11" s="890"/>
      <c r="LKK11" s="890"/>
      <c r="LKL11" s="890"/>
      <c r="LKM11" s="890"/>
      <c r="LKN11" s="890"/>
      <c r="LKO11" s="890"/>
      <c r="LKP11" s="890"/>
      <c r="LKQ11" s="890"/>
      <c r="LKR11" s="890"/>
      <c r="LKS11" s="890"/>
      <c r="LKT11" s="890"/>
      <c r="LKU11" s="890"/>
      <c r="LKV11" s="890"/>
      <c r="LKW11" s="890"/>
      <c r="LKX11" s="890"/>
      <c r="LKY11" s="890"/>
      <c r="LKZ11" s="890"/>
      <c r="LLA11" s="890"/>
      <c r="LLB11" s="890"/>
      <c r="LLC11" s="890"/>
      <c r="LLD11" s="890"/>
      <c r="LLE11" s="890"/>
      <c r="LLF11" s="890"/>
      <c r="LLG11" s="890"/>
      <c r="LLH11" s="890"/>
      <c r="LLI11" s="890"/>
      <c r="LLJ11" s="890"/>
      <c r="LLK11" s="890"/>
      <c r="LLL11" s="890"/>
      <c r="LLM11" s="890"/>
      <c r="LLN11" s="890"/>
      <c r="LLO11" s="890"/>
      <c r="LLP11" s="890"/>
      <c r="LLQ11" s="890"/>
      <c r="LLR11" s="890"/>
      <c r="LLS11" s="890"/>
      <c r="LLT11" s="890"/>
      <c r="LLU11" s="890"/>
      <c r="LLV11" s="890"/>
      <c r="LLW11" s="890"/>
      <c r="LLX11" s="890"/>
      <c r="LLY11" s="890"/>
      <c r="LLZ11" s="890"/>
      <c r="LMA11" s="890"/>
      <c r="LMB11" s="890"/>
      <c r="LMC11" s="890"/>
      <c r="LMD11" s="890"/>
      <c r="LME11" s="890"/>
      <c r="LMF11" s="890"/>
      <c r="LMG11" s="890"/>
      <c r="LMH11" s="890"/>
      <c r="LMI11" s="890"/>
      <c r="LMJ11" s="890"/>
      <c r="LMK11" s="890"/>
      <c r="LML11" s="890"/>
      <c r="LMM11" s="890"/>
      <c r="LMN11" s="890"/>
      <c r="LMO11" s="890"/>
      <c r="LMP11" s="890"/>
      <c r="LMQ11" s="890"/>
      <c r="LMR11" s="890"/>
      <c r="LMS11" s="890"/>
      <c r="LMT11" s="890"/>
      <c r="LMU11" s="890"/>
      <c r="LMV11" s="890"/>
      <c r="LMW11" s="890"/>
      <c r="LMX11" s="890"/>
      <c r="LMY11" s="890"/>
      <c r="LMZ11" s="890"/>
      <c r="LNA11" s="890"/>
      <c r="LNB11" s="890"/>
      <c r="LNC11" s="890"/>
      <c r="LND11" s="890"/>
      <c r="LNE11" s="890"/>
      <c r="LNF11" s="890"/>
      <c r="LNG11" s="890"/>
      <c r="LNH11" s="890"/>
      <c r="LNI11" s="890"/>
      <c r="LNJ11" s="890"/>
      <c r="LNK11" s="890"/>
      <c r="LNL11" s="890"/>
      <c r="LNM11" s="890"/>
      <c r="LNN11" s="890"/>
      <c r="LNO11" s="890"/>
      <c r="LNP11" s="890"/>
      <c r="LNQ11" s="890"/>
      <c r="LNR11" s="890"/>
      <c r="LNS11" s="890"/>
      <c r="LNT11" s="890"/>
      <c r="LNU11" s="890"/>
      <c r="LNV11" s="890"/>
      <c r="LNW11" s="890"/>
      <c r="LNX11" s="890"/>
      <c r="LNY11" s="890"/>
      <c r="LNZ11" s="890"/>
      <c r="LOA11" s="890"/>
      <c r="LOB11" s="890"/>
      <c r="LOC11" s="890"/>
      <c r="LOD11" s="890"/>
      <c r="LOE11" s="890"/>
      <c r="LOF11" s="890"/>
      <c r="LOG11" s="890"/>
      <c r="LOH11" s="890"/>
      <c r="LOI11" s="890"/>
      <c r="LOJ11" s="890"/>
      <c r="LOK11" s="890"/>
      <c r="LOL11" s="890"/>
      <c r="LOM11" s="890"/>
      <c r="LON11" s="890"/>
      <c r="LOO11" s="890"/>
      <c r="LOP11" s="890"/>
      <c r="LOQ11" s="890"/>
      <c r="LOR11" s="890"/>
      <c r="LOS11" s="890"/>
      <c r="LOT11" s="890"/>
      <c r="LOU11" s="890"/>
      <c r="LOV11" s="890"/>
      <c r="LOW11" s="890"/>
      <c r="LOX11" s="890"/>
      <c r="LOY11" s="890"/>
      <c r="LOZ11" s="890"/>
      <c r="LPA11" s="890"/>
      <c r="LPB11" s="890"/>
      <c r="LPC11" s="890"/>
      <c r="LPD11" s="890"/>
      <c r="LPE11" s="890"/>
      <c r="LPF11" s="890"/>
      <c r="LPG11" s="890"/>
      <c r="LPH11" s="890"/>
      <c r="LPI11" s="890"/>
      <c r="LPJ11" s="890"/>
      <c r="LPK11" s="890"/>
      <c r="LPL11" s="890"/>
      <c r="LPM11" s="890"/>
      <c r="LPN11" s="890"/>
      <c r="LPO11" s="890"/>
      <c r="LPP11" s="890"/>
      <c r="LPQ11" s="890"/>
      <c r="LPR11" s="890"/>
      <c r="LPS11" s="890"/>
      <c r="LPT11" s="890"/>
      <c r="LPU11" s="890"/>
      <c r="LPV11" s="890"/>
      <c r="LPW11" s="890"/>
      <c r="LPX11" s="890"/>
      <c r="LPY11" s="890"/>
      <c r="LPZ11" s="890"/>
      <c r="LQA11" s="890"/>
      <c r="LQB11" s="890"/>
      <c r="LQC11" s="890"/>
      <c r="LQD11" s="890"/>
      <c r="LQE11" s="890"/>
      <c r="LQF11" s="890"/>
      <c r="LQG11" s="890"/>
      <c r="LQH11" s="890"/>
      <c r="LQI11" s="890"/>
      <c r="LQJ11" s="890"/>
      <c r="LQK11" s="890"/>
      <c r="LQL11" s="890"/>
      <c r="LQM11" s="890"/>
      <c r="LQN11" s="890"/>
      <c r="LQO11" s="890"/>
      <c r="LQP11" s="890"/>
      <c r="LQQ11" s="890"/>
      <c r="LQR11" s="890"/>
      <c r="LQS11" s="890"/>
      <c r="LQT11" s="890"/>
      <c r="LQU11" s="890"/>
      <c r="LQV11" s="890"/>
      <c r="LQW11" s="890"/>
      <c r="LQX11" s="890"/>
      <c r="LQY11" s="890"/>
      <c r="LQZ11" s="890"/>
      <c r="LRA11" s="890"/>
      <c r="LRB11" s="890"/>
      <c r="LRC11" s="890"/>
      <c r="LRD11" s="890"/>
      <c r="LRE11" s="890"/>
      <c r="LRF11" s="890"/>
      <c r="LRG11" s="890"/>
      <c r="LRH11" s="890"/>
      <c r="LRI11" s="890"/>
      <c r="LRJ11" s="890"/>
      <c r="LRK11" s="890"/>
      <c r="LRL11" s="890"/>
      <c r="LRM11" s="890"/>
      <c r="LRN11" s="890"/>
      <c r="LRO11" s="890"/>
      <c r="LRP11" s="890"/>
      <c r="LRQ11" s="890"/>
      <c r="LRR11" s="890"/>
      <c r="LRS11" s="890"/>
      <c r="LRT11" s="890"/>
      <c r="LRU11" s="890"/>
      <c r="LRV11" s="890"/>
      <c r="LRW11" s="890"/>
      <c r="LRX11" s="890"/>
      <c r="LRY11" s="890"/>
      <c r="LRZ11" s="890"/>
      <c r="LSA11" s="890"/>
      <c r="LSB11" s="890"/>
      <c r="LSC11" s="890"/>
      <c r="LSD11" s="890"/>
      <c r="LSE11" s="890"/>
      <c r="LSF11" s="890"/>
      <c r="LSG11" s="890"/>
      <c r="LSH11" s="890"/>
      <c r="LSI11" s="890"/>
      <c r="LSJ11" s="890"/>
      <c r="LSK11" s="890"/>
      <c r="LSL11" s="890"/>
      <c r="LSM11" s="890"/>
      <c r="LSN11" s="890"/>
      <c r="LSO11" s="890"/>
      <c r="LSP11" s="890"/>
      <c r="LSQ11" s="890"/>
      <c r="LSR11" s="890"/>
      <c r="LSS11" s="890"/>
      <c r="LST11" s="890"/>
      <c r="LSU11" s="890"/>
      <c r="LSV11" s="890"/>
      <c r="LSW11" s="890"/>
      <c r="LSX11" s="890"/>
      <c r="LSY11" s="890"/>
      <c r="LSZ11" s="890"/>
      <c r="LTA11" s="890"/>
      <c r="LTB11" s="890"/>
      <c r="LTC11" s="890"/>
      <c r="LTD11" s="890"/>
      <c r="LTE11" s="890"/>
      <c r="LTF11" s="890"/>
      <c r="LTG11" s="890"/>
      <c r="LTH11" s="890"/>
      <c r="LTI11" s="890"/>
      <c r="LTJ11" s="890"/>
      <c r="LTK11" s="890"/>
      <c r="LTL11" s="890"/>
      <c r="LTM11" s="890"/>
      <c r="LTN11" s="890"/>
      <c r="LTO11" s="890"/>
      <c r="LTP11" s="890"/>
      <c r="LTQ11" s="890"/>
      <c r="LTR11" s="890"/>
      <c r="LTS11" s="890"/>
      <c r="LTT11" s="890"/>
      <c r="LTU11" s="890"/>
      <c r="LTV11" s="890"/>
      <c r="LTW11" s="890"/>
      <c r="LTX11" s="890"/>
      <c r="LTY11" s="890"/>
      <c r="LTZ11" s="890"/>
      <c r="LUA11" s="890"/>
      <c r="LUB11" s="890"/>
      <c r="LUC11" s="890"/>
      <c r="LUD11" s="890"/>
      <c r="LUE11" s="890"/>
      <c r="LUF11" s="890"/>
      <c r="LUG11" s="890"/>
      <c r="LUH11" s="890"/>
      <c r="LUI11" s="890"/>
      <c r="LUJ11" s="890"/>
      <c r="LUK11" s="890"/>
      <c r="LUL11" s="890"/>
      <c r="LUM11" s="890"/>
      <c r="LUN11" s="890"/>
      <c r="LUO11" s="890"/>
      <c r="LUP11" s="890"/>
      <c r="LUQ11" s="890"/>
      <c r="LUR11" s="890"/>
      <c r="LUS11" s="890"/>
      <c r="LUT11" s="890"/>
      <c r="LUU11" s="890"/>
      <c r="LUV11" s="890"/>
      <c r="LUW11" s="890"/>
      <c r="LUX11" s="890"/>
      <c r="LUY11" s="890"/>
      <c r="LUZ11" s="890"/>
      <c r="LVA11" s="890"/>
      <c r="LVB11" s="890"/>
      <c r="LVC11" s="890"/>
      <c r="LVD11" s="890"/>
      <c r="LVE11" s="890"/>
      <c r="LVF11" s="890"/>
      <c r="LVG11" s="890"/>
      <c r="LVH11" s="890"/>
      <c r="LVI11" s="890"/>
      <c r="LVJ11" s="890"/>
      <c r="LVK11" s="890"/>
      <c r="LVL11" s="890"/>
      <c r="LVM11" s="890"/>
      <c r="LVN11" s="890"/>
      <c r="LVO11" s="890"/>
      <c r="LVP11" s="890"/>
      <c r="LVQ11" s="890"/>
      <c r="LVR11" s="890"/>
      <c r="LVS11" s="890"/>
      <c r="LVT11" s="890"/>
      <c r="LVU11" s="890"/>
      <c r="LVV11" s="890"/>
      <c r="LVW11" s="890"/>
      <c r="LVX11" s="890"/>
      <c r="LVY11" s="890"/>
      <c r="LVZ11" s="890"/>
      <c r="LWA11" s="890"/>
      <c r="LWB11" s="890"/>
      <c r="LWC11" s="890"/>
      <c r="LWD11" s="890"/>
      <c r="LWE11" s="890"/>
      <c r="LWF11" s="890"/>
      <c r="LWG11" s="890"/>
      <c r="LWH11" s="890"/>
      <c r="LWI11" s="890"/>
      <c r="LWJ11" s="890"/>
      <c r="LWK11" s="890"/>
      <c r="LWL11" s="890"/>
      <c r="LWM11" s="890"/>
      <c r="LWN11" s="890"/>
      <c r="LWO11" s="890"/>
      <c r="LWP11" s="890"/>
      <c r="LWQ11" s="890"/>
      <c r="LWR11" s="890"/>
      <c r="LWS11" s="890"/>
      <c r="LWT11" s="890"/>
      <c r="LWU11" s="890"/>
      <c r="LWV11" s="890"/>
      <c r="LWW11" s="890"/>
      <c r="LWX11" s="890"/>
      <c r="LWY11" s="890"/>
      <c r="LWZ11" s="890"/>
      <c r="LXA11" s="890"/>
      <c r="LXB11" s="890"/>
      <c r="LXC11" s="890"/>
      <c r="LXD11" s="890"/>
      <c r="LXE11" s="890"/>
      <c r="LXF11" s="890"/>
      <c r="LXG11" s="890"/>
      <c r="LXH11" s="890"/>
      <c r="LXI11" s="890"/>
      <c r="LXJ11" s="890"/>
      <c r="LXK11" s="890"/>
      <c r="LXL11" s="890"/>
      <c r="LXM11" s="890"/>
      <c r="LXN11" s="890"/>
      <c r="LXO11" s="890"/>
      <c r="LXP11" s="890"/>
      <c r="LXQ11" s="890"/>
      <c r="LXR11" s="890"/>
      <c r="LXS11" s="890"/>
      <c r="LXT11" s="890"/>
      <c r="LXU11" s="890"/>
      <c r="LXV11" s="890"/>
      <c r="LXW11" s="890"/>
      <c r="LXX11" s="890"/>
      <c r="LXY11" s="890"/>
      <c r="LXZ11" s="890"/>
      <c r="LYA11" s="890"/>
      <c r="LYB11" s="890"/>
      <c r="LYC11" s="890"/>
      <c r="LYD11" s="890"/>
      <c r="LYE11" s="890"/>
      <c r="LYF11" s="890"/>
      <c r="LYG11" s="890"/>
      <c r="LYH11" s="890"/>
      <c r="LYI11" s="890"/>
      <c r="LYJ11" s="890"/>
      <c r="LYK11" s="890"/>
      <c r="LYL11" s="890"/>
      <c r="LYM11" s="890"/>
      <c r="LYN11" s="890"/>
      <c r="LYO11" s="890"/>
      <c r="LYP11" s="890"/>
      <c r="LYQ11" s="890"/>
      <c r="LYR11" s="890"/>
      <c r="LYS11" s="890"/>
      <c r="LYT11" s="890"/>
      <c r="LYU11" s="890"/>
      <c r="LYV11" s="890"/>
      <c r="LYW11" s="890"/>
      <c r="LYX11" s="890"/>
      <c r="LYY11" s="890"/>
      <c r="LYZ11" s="890"/>
      <c r="LZA11" s="890"/>
      <c r="LZB11" s="890"/>
      <c r="LZC11" s="890"/>
      <c r="LZD11" s="890"/>
      <c r="LZE11" s="890"/>
      <c r="LZF11" s="890"/>
      <c r="LZG11" s="890"/>
      <c r="LZH11" s="890"/>
      <c r="LZI11" s="890"/>
      <c r="LZJ11" s="890"/>
      <c r="LZK11" s="890"/>
      <c r="LZL11" s="890"/>
      <c r="LZM11" s="890"/>
      <c r="LZN11" s="890"/>
      <c r="LZO11" s="890"/>
      <c r="LZP11" s="890"/>
      <c r="LZQ11" s="890"/>
      <c r="LZR11" s="890"/>
      <c r="LZS11" s="890"/>
      <c r="LZT11" s="890"/>
      <c r="LZU11" s="890"/>
      <c r="LZV11" s="890"/>
      <c r="LZW11" s="890"/>
      <c r="LZX11" s="890"/>
      <c r="LZY11" s="890"/>
      <c r="LZZ11" s="890"/>
      <c r="MAA11" s="890"/>
      <c r="MAB11" s="890"/>
      <c r="MAC11" s="890"/>
      <c r="MAD11" s="890"/>
      <c r="MAE11" s="890"/>
      <c r="MAF11" s="890"/>
      <c r="MAG11" s="890"/>
      <c r="MAH11" s="890"/>
      <c r="MAI11" s="890"/>
      <c r="MAJ11" s="890"/>
      <c r="MAK11" s="890"/>
      <c r="MAL11" s="890"/>
      <c r="MAM11" s="890"/>
      <c r="MAN11" s="890"/>
      <c r="MAO11" s="890"/>
      <c r="MAP11" s="890"/>
      <c r="MAQ11" s="890"/>
      <c r="MAR11" s="890"/>
      <c r="MAS11" s="890"/>
      <c r="MAT11" s="890"/>
      <c r="MAU11" s="890"/>
      <c r="MAV11" s="890"/>
      <c r="MAW11" s="890"/>
      <c r="MAX11" s="890"/>
      <c r="MAY11" s="890"/>
      <c r="MAZ11" s="890"/>
      <c r="MBA11" s="890"/>
      <c r="MBB11" s="890"/>
      <c r="MBC11" s="890"/>
      <c r="MBD11" s="890"/>
      <c r="MBE11" s="890"/>
      <c r="MBF11" s="890"/>
      <c r="MBG11" s="890"/>
      <c r="MBH11" s="890"/>
      <c r="MBI11" s="890"/>
      <c r="MBJ11" s="890"/>
      <c r="MBK11" s="890"/>
      <c r="MBL11" s="890"/>
      <c r="MBM11" s="890"/>
      <c r="MBN11" s="890"/>
      <c r="MBO11" s="890"/>
      <c r="MBP11" s="890"/>
      <c r="MBQ11" s="890"/>
      <c r="MBR11" s="890"/>
      <c r="MBS11" s="890"/>
      <c r="MBT11" s="890"/>
      <c r="MBU11" s="890"/>
      <c r="MBV11" s="890"/>
      <c r="MBW11" s="890"/>
      <c r="MBX11" s="890"/>
      <c r="MBY11" s="890"/>
      <c r="MBZ11" s="890"/>
      <c r="MCA11" s="890"/>
      <c r="MCB11" s="890"/>
      <c r="MCC11" s="890"/>
      <c r="MCD11" s="890"/>
      <c r="MCE11" s="890"/>
      <c r="MCF11" s="890"/>
      <c r="MCG11" s="890"/>
      <c r="MCH11" s="890"/>
      <c r="MCI11" s="890"/>
      <c r="MCJ11" s="890"/>
      <c r="MCK11" s="890"/>
      <c r="MCL11" s="890"/>
      <c r="MCM11" s="890"/>
      <c r="MCN11" s="890"/>
      <c r="MCO11" s="890"/>
      <c r="MCP11" s="890"/>
      <c r="MCQ11" s="890"/>
      <c r="MCR11" s="890"/>
      <c r="MCS11" s="890"/>
      <c r="MCT11" s="890"/>
      <c r="MCU11" s="890"/>
      <c r="MCV11" s="890"/>
      <c r="MCW11" s="890"/>
      <c r="MCX11" s="890"/>
      <c r="MCY11" s="890"/>
      <c r="MCZ11" s="890"/>
      <c r="MDA11" s="890"/>
      <c r="MDB11" s="890"/>
      <c r="MDC11" s="890"/>
      <c r="MDD11" s="890"/>
      <c r="MDE11" s="890"/>
      <c r="MDF11" s="890"/>
      <c r="MDG11" s="890"/>
      <c r="MDH11" s="890"/>
      <c r="MDI11" s="890"/>
      <c r="MDJ11" s="890"/>
      <c r="MDK11" s="890"/>
      <c r="MDL11" s="890"/>
      <c r="MDM11" s="890"/>
      <c r="MDN11" s="890"/>
      <c r="MDO11" s="890"/>
      <c r="MDP11" s="890"/>
      <c r="MDQ11" s="890"/>
      <c r="MDR11" s="890"/>
      <c r="MDS11" s="890"/>
      <c r="MDT11" s="890"/>
      <c r="MDU11" s="890"/>
      <c r="MDV11" s="890"/>
      <c r="MDW11" s="890"/>
      <c r="MDX11" s="890"/>
      <c r="MDY11" s="890"/>
      <c r="MDZ11" s="890"/>
      <c r="MEA11" s="890"/>
      <c r="MEB11" s="890"/>
      <c r="MEC11" s="890"/>
      <c r="MED11" s="890"/>
      <c r="MEE11" s="890"/>
      <c r="MEF11" s="890"/>
      <c r="MEG11" s="890"/>
      <c r="MEH11" s="890"/>
      <c r="MEI11" s="890"/>
      <c r="MEJ11" s="890"/>
      <c r="MEK11" s="890"/>
      <c r="MEL11" s="890"/>
      <c r="MEM11" s="890"/>
      <c r="MEN11" s="890"/>
      <c r="MEO11" s="890"/>
      <c r="MEP11" s="890"/>
      <c r="MEQ11" s="890"/>
      <c r="MER11" s="890"/>
      <c r="MES11" s="890"/>
      <c r="MET11" s="890"/>
      <c r="MEU11" s="890"/>
      <c r="MEV11" s="890"/>
      <c r="MEW11" s="890"/>
      <c r="MEX11" s="890"/>
      <c r="MEY11" s="890"/>
      <c r="MEZ11" s="890"/>
      <c r="MFA11" s="890"/>
      <c r="MFB11" s="890"/>
      <c r="MFC11" s="890"/>
      <c r="MFD11" s="890"/>
      <c r="MFE11" s="890"/>
      <c r="MFF11" s="890"/>
      <c r="MFG11" s="890"/>
      <c r="MFH11" s="890"/>
      <c r="MFI11" s="890"/>
      <c r="MFJ11" s="890"/>
      <c r="MFK11" s="890"/>
      <c r="MFL11" s="890"/>
      <c r="MFM11" s="890"/>
      <c r="MFN11" s="890"/>
      <c r="MFO11" s="890"/>
      <c r="MFP11" s="890"/>
      <c r="MFQ11" s="890"/>
      <c r="MFR11" s="890"/>
      <c r="MFS11" s="890"/>
      <c r="MFT11" s="890"/>
      <c r="MFU11" s="890"/>
      <c r="MFV11" s="890"/>
      <c r="MFW11" s="890"/>
      <c r="MFX11" s="890"/>
      <c r="MFY11" s="890"/>
      <c r="MFZ11" s="890"/>
      <c r="MGA11" s="890"/>
      <c r="MGB11" s="890"/>
      <c r="MGC11" s="890"/>
      <c r="MGD11" s="890"/>
      <c r="MGE11" s="890"/>
      <c r="MGF11" s="890"/>
      <c r="MGG11" s="890"/>
      <c r="MGH11" s="890"/>
      <c r="MGI11" s="890"/>
      <c r="MGJ11" s="890"/>
      <c r="MGK11" s="890"/>
      <c r="MGL11" s="890"/>
      <c r="MGM11" s="890"/>
      <c r="MGN11" s="890"/>
      <c r="MGO11" s="890"/>
      <c r="MGP11" s="890"/>
      <c r="MGQ11" s="890"/>
      <c r="MGR11" s="890"/>
      <c r="MGS11" s="890"/>
      <c r="MGT11" s="890"/>
      <c r="MGU11" s="890"/>
      <c r="MGV11" s="890"/>
      <c r="MGW11" s="890"/>
      <c r="MGX11" s="890"/>
      <c r="MGY11" s="890"/>
      <c r="MGZ11" s="890"/>
      <c r="MHA11" s="890"/>
      <c r="MHB11" s="890"/>
      <c r="MHC11" s="890"/>
      <c r="MHD11" s="890"/>
      <c r="MHE11" s="890"/>
      <c r="MHF11" s="890"/>
      <c r="MHG11" s="890"/>
      <c r="MHH11" s="890"/>
      <c r="MHI11" s="890"/>
      <c r="MHJ11" s="890"/>
      <c r="MHK11" s="890"/>
      <c r="MHL11" s="890"/>
      <c r="MHM11" s="890"/>
      <c r="MHN11" s="890"/>
      <c r="MHO11" s="890"/>
      <c r="MHP11" s="890"/>
      <c r="MHQ11" s="890"/>
      <c r="MHR11" s="890"/>
      <c r="MHS11" s="890"/>
      <c r="MHT11" s="890"/>
      <c r="MHU11" s="890"/>
      <c r="MHV11" s="890"/>
      <c r="MHW11" s="890"/>
      <c r="MHX11" s="890"/>
      <c r="MHY11" s="890"/>
      <c r="MHZ11" s="890"/>
      <c r="MIA11" s="890"/>
      <c r="MIB11" s="890"/>
      <c r="MIC11" s="890"/>
      <c r="MID11" s="890"/>
      <c r="MIE11" s="890"/>
      <c r="MIF11" s="890"/>
      <c r="MIG11" s="890"/>
      <c r="MIH11" s="890"/>
      <c r="MII11" s="890"/>
      <c r="MIJ11" s="890"/>
      <c r="MIK11" s="890"/>
      <c r="MIL11" s="890"/>
      <c r="MIM11" s="890"/>
      <c r="MIN11" s="890"/>
      <c r="MIO11" s="890"/>
      <c r="MIP11" s="890"/>
      <c r="MIQ11" s="890"/>
      <c r="MIR11" s="890"/>
      <c r="MIS11" s="890"/>
      <c r="MIT11" s="890"/>
      <c r="MIU11" s="890"/>
      <c r="MIV11" s="890"/>
      <c r="MIW11" s="890"/>
      <c r="MIX11" s="890"/>
      <c r="MIY11" s="890"/>
      <c r="MIZ11" s="890"/>
      <c r="MJA11" s="890"/>
      <c r="MJB11" s="890"/>
      <c r="MJC11" s="890"/>
      <c r="MJD11" s="890"/>
      <c r="MJE11" s="890"/>
      <c r="MJF11" s="890"/>
      <c r="MJG11" s="890"/>
      <c r="MJH11" s="890"/>
      <c r="MJI11" s="890"/>
      <c r="MJJ11" s="890"/>
      <c r="MJK11" s="890"/>
      <c r="MJL11" s="890"/>
      <c r="MJM11" s="890"/>
      <c r="MJN11" s="890"/>
      <c r="MJO11" s="890"/>
      <c r="MJP11" s="890"/>
      <c r="MJQ11" s="890"/>
      <c r="MJR11" s="890"/>
      <c r="MJS11" s="890"/>
      <c r="MJT11" s="890"/>
      <c r="MJU11" s="890"/>
      <c r="MJV11" s="890"/>
      <c r="MJW11" s="890"/>
      <c r="MJX11" s="890"/>
      <c r="MJY11" s="890"/>
      <c r="MJZ11" s="890"/>
      <c r="MKA11" s="890"/>
      <c r="MKB11" s="890"/>
      <c r="MKC11" s="890"/>
      <c r="MKD11" s="890"/>
      <c r="MKE11" s="890"/>
      <c r="MKF11" s="890"/>
      <c r="MKG11" s="890"/>
      <c r="MKH11" s="890"/>
      <c r="MKI11" s="890"/>
      <c r="MKJ11" s="890"/>
      <c r="MKK11" s="890"/>
      <c r="MKL11" s="890"/>
      <c r="MKM11" s="890"/>
      <c r="MKN11" s="890"/>
      <c r="MKO11" s="890"/>
      <c r="MKP11" s="890"/>
      <c r="MKQ11" s="890"/>
      <c r="MKR11" s="890"/>
      <c r="MKS11" s="890"/>
      <c r="MKT11" s="890"/>
      <c r="MKU11" s="890"/>
      <c r="MKV11" s="890"/>
      <c r="MKW11" s="890"/>
      <c r="MKX11" s="890"/>
      <c r="MKY11" s="890"/>
      <c r="MKZ11" s="890"/>
      <c r="MLA11" s="890"/>
      <c r="MLB11" s="890"/>
      <c r="MLC11" s="890"/>
      <c r="MLD11" s="890"/>
      <c r="MLE11" s="890"/>
      <c r="MLF11" s="890"/>
      <c r="MLG11" s="890"/>
      <c r="MLH11" s="890"/>
      <c r="MLI11" s="890"/>
      <c r="MLJ11" s="890"/>
      <c r="MLK11" s="890"/>
      <c r="MLL11" s="890"/>
      <c r="MLM11" s="890"/>
      <c r="MLN11" s="890"/>
      <c r="MLO11" s="890"/>
      <c r="MLP11" s="890"/>
      <c r="MLQ11" s="890"/>
      <c r="MLR11" s="890"/>
      <c r="MLS11" s="890"/>
      <c r="MLT11" s="890"/>
      <c r="MLU11" s="890"/>
      <c r="MLV11" s="890"/>
      <c r="MLW11" s="890"/>
      <c r="MLX11" s="890"/>
      <c r="MLY11" s="890"/>
      <c r="MLZ11" s="890"/>
      <c r="MMA11" s="890"/>
      <c r="MMB11" s="890"/>
      <c r="MMC11" s="890"/>
      <c r="MMD11" s="890"/>
      <c r="MME11" s="890"/>
      <c r="MMF11" s="890"/>
      <c r="MMG11" s="890"/>
      <c r="MMH11" s="890"/>
      <c r="MMI11" s="890"/>
      <c r="MMJ11" s="890"/>
      <c r="MMK11" s="890"/>
      <c r="MML11" s="890"/>
      <c r="MMM11" s="890"/>
      <c r="MMN11" s="890"/>
      <c r="MMO11" s="890"/>
      <c r="MMP11" s="890"/>
      <c r="MMQ11" s="890"/>
      <c r="MMR11" s="890"/>
      <c r="MMS11" s="890"/>
      <c r="MMT11" s="890"/>
      <c r="MMU11" s="890"/>
      <c r="MMV11" s="890"/>
      <c r="MMW11" s="890"/>
      <c r="MMX11" s="890"/>
      <c r="MMY11" s="890"/>
      <c r="MMZ11" s="890"/>
      <c r="MNA11" s="890"/>
      <c r="MNB11" s="890"/>
      <c r="MNC11" s="890"/>
      <c r="MND11" s="890"/>
      <c r="MNE11" s="890"/>
      <c r="MNF11" s="890"/>
      <c r="MNG11" s="890"/>
      <c r="MNH11" s="890"/>
      <c r="MNI11" s="890"/>
      <c r="MNJ11" s="890"/>
      <c r="MNK11" s="890"/>
      <c r="MNL11" s="890"/>
      <c r="MNM11" s="890"/>
      <c r="MNN11" s="890"/>
      <c r="MNO11" s="890"/>
      <c r="MNP11" s="890"/>
      <c r="MNQ11" s="890"/>
      <c r="MNR11" s="890"/>
      <c r="MNS11" s="890"/>
      <c r="MNT11" s="890"/>
      <c r="MNU11" s="890"/>
      <c r="MNV11" s="890"/>
      <c r="MNW11" s="890"/>
      <c r="MNX11" s="890"/>
      <c r="MNY11" s="890"/>
      <c r="MNZ11" s="890"/>
      <c r="MOA11" s="890"/>
      <c r="MOB11" s="890"/>
      <c r="MOC11" s="890"/>
      <c r="MOD11" s="890"/>
      <c r="MOE11" s="890"/>
      <c r="MOF11" s="890"/>
      <c r="MOG11" s="890"/>
      <c r="MOH11" s="890"/>
      <c r="MOI11" s="890"/>
      <c r="MOJ11" s="890"/>
      <c r="MOK11" s="890"/>
      <c r="MOL11" s="890"/>
      <c r="MOM11" s="890"/>
      <c r="MON11" s="890"/>
      <c r="MOO11" s="890"/>
      <c r="MOP11" s="890"/>
      <c r="MOQ11" s="890"/>
      <c r="MOR11" s="890"/>
      <c r="MOS11" s="890"/>
      <c r="MOT11" s="890"/>
      <c r="MOU11" s="890"/>
      <c r="MOV11" s="890"/>
      <c r="MOW11" s="890"/>
      <c r="MOX11" s="890"/>
      <c r="MOY11" s="890"/>
      <c r="MOZ11" s="890"/>
      <c r="MPA11" s="890"/>
      <c r="MPB11" s="890"/>
      <c r="MPC11" s="890"/>
      <c r="MPD11" s="890"/>
      <c r="MPE11" s="890"/>
      <c r="MPF11" s="890"/>
      <c r="MPG11" s="890"/>
      <c r="MPH11" s="890"/>
      <c r="MPI11" s="890"/>
      <c r="MPJ11" s="890"/>
      <c r="MPK11" s="890"/>
      <c r="MPL11" s="890"/>
      <c r="MPM11" s="890"/>
      <c r="MPN11" s="890"/>
      <c r="MPO11" s="890"/>
      <c r="MPP11" s="890"/>
      <c r="MPQ11" s="890"/>
      <c r="MPR11" s="890"/>
      <c r="MPS11" s="890"/>
      <c r="MPT11" s="890"/>
      <c r="MPU11" s="890"/>
      <c r="MPV11" s="890"/>
      <c r="MPW11" s="890"/>
      <c r="MPX11" s="890"/>
      <c r="MPY11" s="890"/>
      <c r="MPZ11" s="890"/>
      <c r="MQA11" s="890"/>
      <c r="MQB11" s="890"/>
      <c r="MQC11" s="890"/>
      <c r="MQD11" s="890"/>
      <c r="MQE11" s="890"/>
      <c r="MQF11" s="890"/>
      <c r="MQG11" s="890"/>
      <c r="MQH11" s="890"/>
      <c r="MQI11" s="890"/>
      <c r="MQJ11" s="890"/>
      <c r="MQK11" s="890"/>
      <c r="MQL11" s="890"/>
      <c r="MQM11" s="890"/>
      <c r="MQN11" s="890"/>
      <c r="MQO11" s="890"/>
      <c r="MQP11" s="890"/>
      <c r="MQQ11" s="890"/>
      <c r="MQR11" s="890"/>
      <c r="MQS11" s="890"/>
      <c r="MQT11" s="890"/>
      <c r="MQU11" s="890"/>
      <c r="MQV11" s="890"/>
      <c r="MQW11" s="890"/>
      <c r="MQX11" s="890"/>
      <c r="MQY11" s="890"/>
      <c r="MQZ11" s="890"/>
      <c r="MRA11" s="890"/>
      <c r="MRB11" s="890"/>
      <c r="MRC11" s="890"/>
      <c r="MRD11" s="890"/>
      <c r="MRE11" s="890"/>
      <c r="MRF11" s="890"/>
      <c r="MRG11" s="890"/>
      <c r="MRH11" s="890"/>
      <c r="MRI11" s="890"/>
      <c r="MRJ11" s="890"/>
      <c r="MRK11" s="890"/>
      <c r="MRL11" s="890"/>
      <c r="MRM11" s="890"/>
      <c r="MRN11" s="890"/>
      <c r="MRO11" s="890"/>
      <c r="MRP11" s="890"/>
      <c r="MRQ11" s="890"/>
      <c r="MRR11" s="890"/>
      <c r="MRS11" s="890"/>
      <c r="MRT11" s="890"/>
      <c r="MRU11" s="890"/>
      <c r="MRV11" s="890"/>
      <c r="MRW11" s="890"/>
      <c r="MRX11" s="890"/>
      <c r="MRY11" s="890"/>
      <c r="MRZ11" s="890"/>
      <c r="MSA11" s="890"/>
      <c r="MSB11" s="890"/>
      <c r="MSC11" s="890"/>
      <c r="MSD11" s="890"/>
      <c r="MSE11" s="890"/>
      <c r="MSF11" s="890"/>
      <c r="MSG11" s="890"/>
      <c r="MSH11" s="890"/>
      <c r="MSI11" s="890"/>
      <c r="MSJ11" s="890"/>
      <c r="MSK11" s="890"/>
      <c r="MSL11" s="890"/>
      <c r="MSM11" s="890"/>
      <c r="MSN11" s="890"/>
      <c r="MSO11" s="890"/>
      <c r="MSP11" s="890"/>
      <c r="MSQ11" s="890"/>
      <c r="MSR11" s="890"/>
      <c r="MSS11" s="890"/>
      <c r="MST11" s="890"/>
      <c r="MSU11" s="890"/>
      <c r="MSV11" s="890"/>
      <c r="MSW11" s="890"/>
      <c r="MSX11" s="890"/>
      <c r="MSY11" s="890"/>
      <c r="MSZ11" s="890"/>
      <c r="MTA11" s="890"/>
      <c r="MTB11" s="890"/>
      <c r="MTC11" s="890"/>
      <c r="MTD11" s="890"/>
      <c r="MTE11" s="890"/>
      <c r="MTF11" s="890"/>
      <c r="MTG11" s="890"/>
      <c r="MTH11" s="890"/>
      <c r="MTI11" s="890"/>
      <c r="MTJ11" s="890"/>
      <c r="MTK11" s="890"/>
      <c r="MTL11" s="890"/>
      <c r="MTM11" s="890"/>
      <c r="MTN11" s="890"/>
      <c r="MTO11" s="890"/>
      <c r="MTP11" s="890"/>
      <c r="MTQ11" s="890"/>
      <c r="MTR11" s="890"/>
      <c r="MTS11" s="890"/>
      <c r="MTT11" s="890"/>
      <c r="MTU11" s="890"/>
      <c r="MTV11" s="890"/>
      <c r="MTW11" s="890"/>
      <c r="MTX11" s="890"/>
      <c r="MTY11" s="890"/>
      <c r="MTZ11" s="890"/>
      <c r="MUA11" s="890"/>
      <c r="MUB11" s="890"/>
      <c r="MUC11" s="890"/>
      <c r="MUD11" s="890"/>
      <c r="MUE11" s="890"/>
      <c r="MUF11" s="890"/>
      <c r="MUG11" s="890"/>
      <c r="MUH11" s="890"/>
      <c r="MUI11" s="890"/>
      <c r="MUJ11" s="890"/>
      <c r="MUK11" s="890"/>
      <c r="MUL11" s="890"/>
      <c r="MUM11" s="890"/>
      <c r="MUN11" s="890"/>
      <c r="MUO11" s="890"/>
      <c r="MUP11" s="890"/>
      <c r="MUQ11" s="890"/>
      <c r="MUR11" s="890"/>
      <c r="MUS11" s="890"/>
      <c r="MUT11" s="890"/>
      <c r="MUU11" s="890"/>
      <c r="MUV11" s="890"/>
      <c r="MUW11" s="890"/>
      <c r="MUX11" s="890"/>
      <c r="MUY11" s="890"/>
      <c r="MUZ11" s="890"/>
      <c r="MVA11" s="890"/>
      <c r="MVB11" s="890"/>
      <c r="MVC11" s="890"/>
      <c r="MVD11" s="890"/>
      <c r="MVE11" s="890"/>
      <c r="MVF11" s="890"/>
      <c r="MVG11" s="890"/>
      <c r="MVH11" s="890"/>
      <c r="MVI11" s="890"/>
      <c r="MVJ11" s="890"/>
      <c r="MVK11" s="890"/>
      <c r="MVL11" s="890"/>
      <c r="MVM11" s="890"/>
      <c r="MVN11" s="890"/>
      <c r="MVO11" s="890"/>
      <c r="MVP11" s="890"/>
      <c r="MVQ11" s="890"/>
      <c r="MVR11" s="890"/>
      <c r="MVS11" s="890"/>
      <c r="MVT11" s="890"/>
      <c r="MVU11" s="890"/>
      <c r="MVV11" s="890"/>
      <c r="MVW11" s="890"/>
      <c r="MVX11" s="890"/>
      <c r="MVY11" s="890"/>
      <c r="MVZ11" s="890"/>
      <c r="MWA11" s="890"/>
      <c r="MWB11" s="890"/>
      <c r="MWC11" s="890"/>
      <c r="MWD11" s="890"/>
      <c r="MWE11" s="890"/>
      <c r="MWF11" s="890"/>
      <c r="MWG11" s="890"/>
      <c r="MWH11" s="890"/>
      <c r="MWI11" s="890"/>
      <c r="MWJ11" s="890"/>
      <c r="MWK11" s="890"/>
      <c r="MWL11" s="890"/>
      <c r="MWM11" s="890"/>
      <c r="MWN11" s="890"/>
      <c r="MWO11" s="890"/>
      <c r="MWP11" s="890"/>
      <c r="MWQ11" s="890"/>
      <c r="MWR11" s="890"/>
      <c r="MWS11" s="890"/>
      <c r="MWT11" s="890"/>
      <c r="MWU11" s="890"/>
      <c r="MWV11" s="890"/>
      <c r="MWW11" s="890"/>
      <c r="MWX11" s="890"/>
      <c r="MWY11" s="890"/>
      <c r="MWZ11" s="890"/>
      <c r="MXA11" s="890"/>
      <c r="MXB11" s="890"/>
      <c r="MXC11" s="890"/>
      <c r="MXD11" s="890"/>
      <c r="MXE11" s="890"/>
      <c r="MXF11" s="890"/>
      <c r="MXG11" s="890"/>
      <c r="MXH11" s="890"/>
      <c r="MXI11" s="890"/>
      <c r="MXJ11" s="890"/>
      <c r="MXK11" s="890"/>
      <c r="MXL11" s="890"/>
      <c r="MXM11" s="890"/>
      <c r="MXN11" s="890"/>
      <c r="MXO11" s="890"/>
      <c r="MXP11" s="890"/>
      <c r="MXQ11" s="890"/>
      <c r="MXR11" s="890"/>
      <c r="MXS11" s="890"/>
      <c r="MXT11" s="890"/>
      <c r="MXU11" s="890"/>
      <c r="MXV11" s="890"/>
      <c r="MXW11" s="890"/>
      <c r="MXX11" s="890"/>
      <c r="MXY11" s="890"/>
      <c r="MXZ11" s="890"/>
      <c r="MYA11" s="890"/>
      <c r="MYB11" s="890"/>
      <c r="MYC11" s="890"/>
      <c r="MYD11" s="890"/>
      <c r="MYE11" s="890"/>
      <c r="MYF11" s="890"/>
      <c r="MYG11" s="890"/>
      <c r="MYH11" s="890"/>
      <c r="MYI11" s="890"/>
      <c r="MYJ11" s="890"/>
      <c r="MYK11" s="890"/>
      <c r="MYL11" s="890"/>
      <c r="MYM11" s="890"/>
      <c r="MYN11" s="890"/>
      <c r="MYO11" s="890"/>
      <c r="MYP11" s="890"/>
      <c r="MYQ11" s="890"/>
      <c r="MYR11" s="890"/>
      <c r="MYS11" s="890"/>
      <c r="MYT11" s="890"/>
      <c r="MYU11" s="890"/>
      <c r="MYV11" s="890"/>
      <c r="MYW11" s="890"/>
      <c r="MYX11" s="890"/>
      <c r="MYY11" s="890"/>
      <c r="MYZ11" s="890"/>
      <c r="MZA11" s="890"/>
      <c r="MZB11" s="890"/>
      <c r="MZC11" s="890"/>
      <c r="MZD11" s="890"/>
      <c r="MZE11" s="890"/>
      <c r="MZF11" s="890"/>
      <c r="MZG11" s="890"/>
      <c r="MZH11" s="890"/>
      <c r="MZI11" s="890"/>
      <c r="MZJ11" s="890"/>
      <c r="MZK11" s="890"/>
      <c r="MZL11" s="890"/>
      <c r="MZM11" s="890"/>
      <c r="MZN11" s="890"/>
      <c r="MZO11" s="890"/>
      <c r="MZP11" s="890"/>
      <c r="MZQ11" s="890"/>
      <c r="MZR11" s="890"/>
      <c r="MZS11" s="890"/>
      <c r="MZT11" s="890"/>
      <c r="MZU11" s="890"/>
      <c r="MZV11" s="890"/>
      <c r="MZW11" s="890"/>
      <c r="MZX11" s="890"/>
      <c r="MZY11" s="890"/>
      <c r="MZZ11" s="890"/>
      <c r="NAA11" s="890"/>
      <c r="NAB11" s="890"/>
      <c r="NAC11" s="890"/>
      <c r="NAD11" s="890"/>
      <c r="NAE11" s="890"/>
      <c r="NAF11" s="890"/>
      <c r="NAG11" s="890"/>
      <c r="NAH11" s="890"/>
      <c r="NAI11" s="890"/>
      <c r="NAJ11" s="890"/>
      <c r="NAK11" s="890"/>
      <c r="NAL11" s="890"/>
      <c r="NAM11" s="890"/>
      <c r="NAN11" s="890"/>
      <c r="NAO11" s="890"/>
      <c r="NAP11" s="890"/>
      <c r="NAQ11" s="890"/>
      <c r="NAR11" s="890"/>
      <c r="NAS11" s="890"/>
      <c r="NAT11" s="890"/>
      <c r="NAU11" s="890"/>
      <c r="NAV11" s="890"/>
      <c r="NAW11" s="890"/>
      <c r="NAX11" s="890"/>
      <c r="NAY11" s="890"/>
      <c r="NAZ11" s="890"/>
      <c r="NBA11" s="890"/>
      <c r="NBB11" s="890"/>
      <c r="NBC11" s="890"/>
      <c r="NBD11" s="890"/>
      <c r="NBE11" s="890"/>
      <c r="NBF11" s="890"/>
      <c r="NBG11" s="890"/>
      <c r="NBH11" s="890"/>
      <c r="NBI11" s="890"/>
      <c r="NBJ11" s="890"/>
      <c r="NBK11" s="890"/>
      <c r="NBL11" s="890"/>
      <c r="NBM11" s="890"/>
      <c r="NBN11" s="890"/>
      <c r="NBO11" s="890"/>
      <c r="NBP11" s="890"/>
      <c r="NBQ11" s="890"/>
      <c r="NBR11" s="890"/>
      <c r="NBS11" s="890"/>
      <c r="NBT11" s="890"/>
      <c r="NBU11" s="890"/>
      <c r="NBV11" s="890"/>
      <c r="NBW11" s="890"/>
      <c r="NBX11" s="890"/>
      <c r="NBY11" s="890"/>
      <c r="NBZ11" s="890"/>
      <c r="NCA11" s="890"/>
      <c r="NCB11" s="890"/>
      <c r="NCC11" s="890"/>
      <c r="NCD11" s="890"/>
      <c r="NCE11" s="890"/>
      <c r="NCF11" s="890"/>
      <c r="NCG11" s="890"/>
      <c r="NCH11" s="890"/>
      <c r="NCI11" s="890"/>
      <c r="NCJ11" s="890"/>
      <c r="NCK11" s="890"/>
      <c r="NCL11" s="890"/>
      <c r="NCM11" s="890"/>
      <c r="NCN11" s="890"/>
      <c r="NCO11" s="890"/>
      <c r="NCP11" s="890"/>
      <c r="NCQ11" s="890"/>
      <c r="NCR11" s="890"/>
      <c r="NCS11" s="890"/>
      <c r="NCT11" s="890"/>
      <c r="NCU11" s="890"/>
      <c r="NCV11" s="890"/>
      <c r="NCW11" s="890"/>
      <c r="NCX11" s="890"/>
      <c r="NCY11" s="890"/>
      <c r="NCZ11" s="890"/>
      <c r="NDA11" s="890"/>
      <c r="NDB11" s="890"/>
      <c r="NDC11" s="890"/>
      <c r="NDD11" s="890"/>
      <c r="NDE11" s="890"/>
      <c r="NDF11" s="890"/>
      <c r="NDG11" s="890"/>
      <c r="NDH11" s="890"/>
      <c r="NDI11" s="890"/>
      <c r="NDJ11" s="890"/>
      <c r="NDK11" s="890"/>
      <c r="NDL11" s="890"/>
      <c r="NDM11" s="890"/>
      <c r="NDN11" s="890"/>
      <c r="NDO11" s="890"/>
      <c r="NDP11" s="890"/>
      <c r="NDQ11" s="890"/>
      <c r="NDR11" s="890"/>
      <c r="NDS11" s="890"/>
      <c r="NDT11" s="890"/>
      <c r="NDU11" s="890"/>
      <c r="NDV11" s="890"/>
      <c r="NDW11" s="890"/>
      <c r="NDX11" s="890"/>
      <c r="NDY11" s="890"/>
      <c r="NDZ11" s="890"/>
      <c r="NEA11" s="890"/>
      <c r="NEB11" s="890"/>
      <c r="NEC11" s="890"/>
      <c r="NED11" s="890"/>
      <c r="NEE11" s="890"/>
      <c r="NEF11" s="890"/>
      <c r="NEG11" s="890"/>
      <c r="NEH11" s="890"/>
      <c r="NEI11" s="890"/>
      <c r="NEJ11" s="890"/>
      <c r="NEK11" s="890"/>
      <c r="NEL11" s="890"/>
      <c r="NEM11" s="890"/>
      <c r="NEN11" s="890"/>
      <c r="NEO11" s="890"/>
      <c r="NEP11" s="890"/>
      <c r="NEQ11" s="890"/>
      <c r="NER11" s="890"/>
      <c r="NES11" s="890"/>
      <c r="NET11" s="890"/>
      <c r="NEU11" s="890"/>
      <c r="NEV11" s="890"/>
      <c r="NEW11" s="890"/>
      <c r="NEX11" s="890"/>
      <c r="NEY11" s="890"/>
      <c r="NEZ11" s="890"/>
      <c r="NFA11" s="890"/>
      <c r="NFB11" s="890"/>
      <c r="NFC11" s="890"/>
      <c r="NFD11" s="890"/>
      <c r="NFE11" s="890"/>
      <c r="NFF11" s="890"/>
      <c r="NFG11" s="890"/>
      <c r="NFH11" s="890"/>
      <c r="NFI11" s="890"/>
      <c r="NFJ11" s="890"/>
      <c r="NFK11" s="890"/>
      <c r="NFL11" s="890"/>
      <c r="NFM11" s="890"/>
      <c r="NFN11" s="890"/>
      <c r="NFO11" s="890"/>
      <c r="NFP11" s="890"/>
      <c r="NFQ11" s="890"/>
      <c r="NFR11" s="890"/>
      <c r="NFS11" s="890"/>
      <c r="NFT11" s="890"/>
      <c r="NFU11" s="890"/>
      <c r="NFV11" s="890"/>
      <c r="NFW11" s="890"/>
      <c r="NFX11" s="890"/>
      <c r="NFY11" s="890"/>
      <c r="NFZ11" s="890"/>
      <c r="NGA11" s="890"/>
      <c r="NGB11" s="890"/>
      <c r="NGC11" s="890"/>
      <c r="NGD11" s="890"/>
      <c r="NGE11" s="890"/>
      <c r="NGF11" s="890"/>
      <c r="NGG11" s="890"/>
      <c r="NGH11" s="890"/>
      <c r="NGI11" s="890"/>
      <c r="NGJ11" s="890"/>
      <c r="NGK11" s="890"/>
      <c r="NGL11" s="890"/>
      <c r="NGM11" s="890"/>
      <c r="NGN11" s="890"/>
      <c r="NGO11" s="890"/>
      <c r="NGP11" s="890"/>
      <c r="NGQ11" s="890"/>
      <c r="NGR11" s="890"/>
      <c r="NGS11" s="890"/>
      <c r="NGT11" s="890"/>
      <c r="NGU11" s="890"/>
      <c r="NGV11" s="890"/>
      <c r="NGW11" s="890"/>
      <c r="NGX11" s="890"/>
      <c r="NGY11" s="890"/>
      <c r="NGZ11" s="890"/>
      <c r="NHA11" s="890"/>
      <c r="NHB11" s="890"/>
      <c r="NHC11" s="890"/>
      <c r="NHD11" s="890"/>
      <c r="NHE11" s="890"/>
      <c r="NHF11" s="890"/>
      <c r="NHG11" s="890"/>
      <c r="NHH11" s="890"/>
      <c r="NHI11" s="890"/>
      <c r="NHJ11" s="890"/>
      <c r="NHK11" s="890"/>
      <c r="NHL11" s="890"/>
      <c r="NHM11" s="890"/>
      <c r="NHN11" s="890"/>
      <c r="NHO11" s="890"/>
      <c r="NHP11" s="890"/>
      <c r="NHQ11" s="890"/>
      <c r="NHR11" s="890"/>
      <c r="NHS11" s="890"/>
      <c r="NHT11" s="890"/>
      <c r="NHU11" s="890"/>
      <c r="NHV11" s="890"/>
      <c r="NHW11" s="890"/>
      <c r="NHX11" s="890"/>
      <c r="NHY11" s="890"/>
      <c r="NHZ11" s="890"/>
      <c r="NIA11" s="890"/>
      <c r="NIB11" s="890"/>
      <c r="NIC11" s="890"/>
      <c r="NID11" s="890"/>
      <c r="NIE11" s="890"/>
      <c r="NIF11" s="890"/>
      <c r="NIG11" s="890"/>
      <c r="NIH11" s="890"/>
      <c r="NII11" s="890"/>
      <c r="NIJ11" s="890"/>
      <c r="NIK11" s="890"/>
      <c r="NIL11" s="890"/>
      <c r="NIM11" s="890"/>
      <c r="NIN11" s="890"/>
      <c r="NIO11" s="890"/>
      <c r="NIP11" s="890"/>
      <c r="NIQ11" s="890"/>
      <c r="NIR11" s="890"/>
      <c r="NIS11" s="890"/>
      <c r="NIT11" s="890"/>
      <c r="NIU11" s="890"/>
      <c r="NIV11" s="890"/>
      <c r="NIW11" s="890"/>
      <c r="NIX11" s="890"/>
      <c r="NIY11" s="890"/>
      <c r="NIZ11" s="890"/>
      <c r="NJA11" s="890"/>
      <c r="NJB11" s="890"/>
      <c r="NJC11" s="890"/>
      <c r="NJD11" s="890"/>
      <c r="NJE11" s="890"/>
      <c r="NJF11" s="890"/>
      <c r="NJG11" s="890"/>
      <c r="NJH11" s="890"/>
      <c r="NJI11" s="890"/>
      <c r="NJJ11" s="890"/>
      <c r="NJK11" s="890"/>
      <c r="NJL11" s="890"/>
      <c r="NJM11" s="890"/>
      <c r="NJN11" s="890"/>
      <c r="NJO11" s="890"/>
      <c r="NJP11" s="890"/>
      <c r="NJQ11" s="890"/>
      <c r="NJR11" s="890"/>
      <c r="NJS11" s="890"/>
      <c r="NJT11" s="890"/>
      <c r="NJU11" s="890"/>
      <c r="NJV11" s="890"/>
      <c r="NJW11" s="890"/>
      <c r="NJX11" s="890"/>
      <c r="NJY11" s="890"/>
      <c r="NJZ11" s="890"/>
      <c r="NKA11" s="890"/>
      <c r="NKB11" s="890"/>
      <c r="NKC11" s="890"/>
      <c r="NKD11" s="890"/>
      <c r="NKE11" s="890"/>
      <c r="NKF11" s="890"/>
      <c r="NKG11" s="890"/>
      <c r="NKH11" s="890"/>
      <c r="NKI11" s="890"/>
      <c r="NKJ11" s="890"/>
      <c r="NKK11" s="890"/>
      <c r="NKL11" s="890"/>
      <c r="NKM11" s="890"/>
      <c r="NKN11" s="890"/>
      <c r="NKO11" s="890"/>
      <c r="NKP11" s="890"/>
      <c r="NKQ11" s="890"/>
      <c r="NKR11" s="890"/>
      <c r="NKS11" s="890"/>
      <c r="NKT11" s="890"/>
      <c r="NKU11" s="890"/>
      <c r="NKV11" s="890"/>
      <c r="NKW11" s="890"/>
      <c r="NKX11" s="890"/>
      <c r="NKY11" s="890"/>
      <c r="NKZ11" s="890"/>
      <c r="NLA11" s="890"/>
      <c r="NLB11" s="890"/>
      <c r="NLC11" s="890"/>
      <c r="NLD11" s="890"/>
      <c r="NLE11" s="890"/>
      <c r="NLF11" s="890"/>
      <c r="NLG11" s="890"/>
      <c r="NLH11" s="890"/>
      <c r="NLI11" s="890"/>
      <c r="NLJ11" s="890"/>
      <c r="NLK11" s="890"/>
      <c r="NLL11" s="890"/>
      <c r="NLM11" s="890"/>
      <c r="NLN11" s="890"/>
      <c r="NLO11" s="890"/>
      <c r="NLP11" s="890"/>
      <c r="NLQ11" s="890"/>
      <c r="NLR11" s="890"/>
      <c r="NLS11" s="890"/>
      <c r="NLT11" s="890"/>
      <c r="NLU11" s="890"/>
      <c r="NLV11" s="890"/>
      <c r="NLW11" s="890"/>
      <c r="NLX11" s="890"/>
      <c r="NLY11" s="890"/>
      <c r="NLZ11" s="890"/>
      <c r="NMA11" s="890"/>
      <c r="NMB11" s="890"/>
      <c r="NMC11" s="890"/>
      <c r="NMD11" s="890"/>
      <c r="NME11" s="890"/>
      <c r="NMF11" s="890"/>
      <c r="NMG11" s="890"/>
      <c r="NMH11" s="890"/>
      <c r="NMI11" s="890"/>
      <c r="NMJ11" s="890"/>
      <c r="NMK11" s="890"/>
      <c r="NML11" s="890"/>
      <c r="NMM11" s="890"/>
      <c r="NMN11" s="890"/>
      <c r="NMO11" s="890"/>
      <c r="NMP11" s="890"/>
      <c r="NMQ11" s="890"/>
      <c r="NMR11" s="890"/>
      <c r="NMS11" s="890"/>
      <c r="NMT11" s="890"/>
      <c r="NMU11" s="890"/>
      <c r="NMV11" s="890"/>
      <c r="NMW11" s="890"/>
      <c r="NMX11" s="890"/>
      <c r="NMY11" s="890"/>
      <c r="NMZ11" s="890"/>
      <c r="NNA11" s="890"/>
      <c r="NNB11" s="890"/>
      <c r="NNC11" s="890"/>
      <c r="NND11" s="890"/>
      <c r="NNE11" s="890"/>
      <c r="NNF11" s="890"/>
      <c r="NNG11" s="890"/>
      <c r="NNH11" s="890"/>
      <c r="NNI11" s="890"/>
      <c r="NNJ11" s="890"/>
      <c r="NNK11" s="890"/>
      <c r="NNL11" s="890"/>
      <c r="NNM11" s="890"/>
      <c r="NNN11" s="890"/>
      <c r="NNO11" s="890"/>
      <c r="NNP11" s="890"/>
      <c r="NNQ11" s="890"/>
      <c r="NNR11" s="890"/>
      <c r="NNS11" s="890"/>
      <c r="NNT11" s="890"/>
      <c r="NNU11" s="890"/>
      <c r="NNV11" s="890"/>
      <c r="NNW11" s="890"/>
      <c r="NNX11" s="890"/>
      <c r="NNY11" s="890"/>
      <c r="NNZ11" s="890"/>
      <c r="NOA11" s="890"/>
      <c r="NOB11" s="890"/>
      <c r="NOC11" s="890"/>
      <c r="NOD11" s="890"/>
      <c r="NOE11" s="890"/>
      <c r="NOF11" s="890"/>
      <c r="NOG11" s="890"/>
      <c r="NOH11" s="890"/>
      <c r="NOI11" s="890"/>
      <c r="NOJ11" s="890"/>
      <c r="NOK11" s="890"/>
      <c r="NOL11" s="890"/>
      <c r="NOM11" s="890"/>
      <c r="NON11" s="890"/>
      <c r="NOO11" s="890"/>
      <c r="NOP11" s="890"/>
      <c r="NOQ11" s="890"/>
      <c r="NOR11" s="890"/>
      <c r="NOS11" s="890"/>
      <c r="NOT11" s="890"/>
      <c r="NOU11" s="890"/>
      <c r="NOV11" s="890"/>
      <c r="NOW11" s="890"/>
      <c r="NOX11" s="890"/>
      <c r="NOY11" s="890"/>
      <c r="NOZ11" s="890"/>
      <c r="NPA11" s="890"/>
      <c r="NPB11" s="890"/>
      <c r="NPC11" s="890"/>
      <c r="NPD11" s="890"/>
      <c r="NPE11" s="890"/>
      <c r="NPF11" s="890"/>
      <c r="NPG11" s="890"/>
      <c r="NPH11" s="890"/>
      <c r="NPI11" s="890"/>
      <c r="NPJ11" s="890"/>
      <c r="NPK11" s="890"/>
      <c r="NPL11" s="890"/>
      <c r="NPM11" s="890"/>
      <c r="NPN11" s="890"/>
      <c r="NPO11" s="890"/>
      <c r="NPP11" s="890"/>
      <c r="NPQ11" s="890"/>
      <c r="NPR11" s="890"/>
      <c r="NPS11" s="890"/>
      <c r="NPT11" s="890"/>
      <c r="NPU11" s="890"/>
      <c r="NPV11" s="890"/>
      <c r="NPW11" s="890"/>
      <c r="NPX11" s="890"/>
      <c r="NPY11" s="890"/>
      <c r="NPZ11" s="890"/>
      <c r="NQA11" s="890"/>
      <c r="NQB11" s="890"/>
      <c r="NQC11" s="890"/>
      <c r="NQD11" s="890"/>
      <c r="NQE11" s="890"/>
      <c r="NQF11" s="890"/>
      <c r="NQG11" s="890"/>
      <c r="NQH11" s="890"/>
      <c r="NQI11" s="890"/>
      <c r="NQJ11" s="890"/>
      <c r="NQK11" s="890"/>
      <c r="NQL11" s="890"/>
      <c r="NQM11" s="890"/>
      <c r="NQN11" s="890"/>
      <c r="NQO11" s="890"/>
      <c r="NQP11" s="890"/>
      <c r="NQQ11" s="890"/>
      <c r="NQR11" s="890"/>
      <c r="NQS11" s="890"/>
      <c r="NQT11" s="890"/>
      <c r="NQU11" s="890"/>
      <c r="NQV11" s="890"/>
      <c r="NQW11" s="890"/>
      <c r="NQX11" s="890"/>
      <c r="NQY11" s="890"/>
      <c r="NQZ11" s="890"/>
      <c r="NRA11" s="890"/>
      <c r="NRB11" s="890"/>
      <c r="NRC11" s="890"/>
      <c r="NRD11" s="890"/>
      <c r="NRE11" s="890"/>
      <c r="NRF11" s="890"/>
      <c r="NRG11" s="890"/>
      <c r="NRH11" s="890"/>
      <c r="NRI11" s="890"/>
      <c r="NRJ11" s="890"/>
      <c r="NRK11" s="890"/>
      <c r="NRL11" s="890"/>
      <c r="NRM11" s="890"/>
      <c r="NRN11" s="890"/>
      <c r="NRO11" s="890"/>
      <c r="NRP11" s="890"/>
      <c r="NRQ11" s="890"/>
      <c r="NRR11" s="890"/>
      <c r="NRS11" s="890"/>
      <c r="NRT11" s="890"/>
      <c r="NRU11" s="890"/>
      <c r="NRV11" s="890"/>
      <c r="NRW11" s="890"/>
      <c r="NRX11" s="890"/>
      <c r="NRY11" s="890"/>
      <c r="NRZ11" s="890"/>
      <c r="NSA11" s="890"/>
      <c r="NSB11" s="890"/>
      <c r="NSC11" s="890"/>
      <c r="NSD11" s="890"/>
      <c r="NSE11" s="890"/>
      <c r="NSF11" s="890"/>
      <c r="NSG11" s="890"/>
      <c r="NSH11" s="890"/>
      <c r="NSI11" s="890"/>
      <c r="NSJ11" s="890"/>
      <c r="NSK11" s="890"/>
      <c r="NSL11" s="890"/>
      <c r="NSM11" s="890"/>
      <c r="NSN11" s="890"/>
      <c r="NSO11" s="890"/>
      <c r="NSP11" s="890"/>
      <c r="NSQ11" s="890"/>
      <c r="NSR11" s="890"/>
      <c r="NSS11" s="890"/>
      <c r="NST11" s="890"/>
      <c r="NSU11" s="890"/>
      <c r="NSV11" s="890"/>
      <c r="NSW11" s="890"/>
      <c r="NSX11" s="890"/>
      <c r="NSY11" s="890"/>
      <c r="NSZ11" s="890"/>
      <c r="NTA11" s="890"/>
      <c r="NTB11" s="890"/>
      <c r="NTC11" s="890"/>
      <c r="NTD11" s="890"/>
      <c r="NTE11" s="890"/>
      <c r="NTF11" s="890"/>
      <c r="NTG11" s="890"/>
      <c r="NTH11" s="890"/>
      <c r="NTI11" s="890"/>
      <c r="NTJ11" s="890"/>
      <c r="NTK11" s="890"/>
      <c r="NTL11" s="890"/>
      <c r="NTM11" s="890"/>
      <c r="NTN11" s="890"/>
      <c r="NTO11" s="890"/>
      <c r="NTP11" s="890"/>
      <c r="NTQ11" s="890"/>
      <c r="NTR11" s="890"/>
      <c r="NTS11" s="890"/>
      <c r="NTT11" s="890"/>
      <c r="NTU11" s="890"/>
      <c r="NTV11" s="890"/>
      <c r="NTW11" s="890"/>
      <c r="NTX11" s="890"/>
      <c r="NTY11" s="890"/>
      <c r="NTZ11" s="890"/>
      <c r="NUA11" s="890"/>
      <c r="NUB11" s="890"/>
      <c r="NUC11" s="890"/>
      <c r="NUD11" s="890"/>
      <c r="NUE11" s="890"/>
      <c r="NUF11" s="890"/>
      <c r="NUG11" s="890"/>
      <c r="NUH11" s="890"/>
      <c r="NUI11" s="890"/>
      <c r="NUJ11" s="890"/>
      <c r="NUK11" s="890"/>
      <c r="NUL11" s="890"/>
      <c r="NUM11" s="890"/>
      <c r="NUN11" s="890"/>
      <c r="NUO11" s="890"/>
      <c r="NUP11" s="890"/>
      <c r="NUQ11" s="890"/>
      <c r="NUR11" s="890"/>
      <c r="NUS11" s="890"/>
      <c r="NUT11" s="890"/>
      <c r="NUU11" s="890"/>
      <c r="NUV11" s="890"/>
      <c r="NUW11" s="890"/>
      <c r="NUX11" s="890"/>
      <c r="NUY11" s="890"/>
      <c r="NUZ11" s="890"/>
      <c r="NVA11" s="890"/>
      <c r="NVB11" s="890"/>
      <c r="NVC11" s="890"/>
      <c r="NVD11" s="890"/>
      <c r="NVE11" s="890"/>
      <c r="NVF11" s="890"/>
      <c r="NVG11" s="890"/>
      <c r="NVH11" s="890"/>
      <c r="NVI11" s="890"/>
      <c r="NVJ11" s="890"/>
      <c r="NVK11" s="890"/>
      <c r="NVL11" s="890"/>
      <c r="NVM11" s="890"/>
      <c r="NVN11" s="890"/>
      <c r="NVO11" s="890"/>
      <c r="NVP11" s="890"/>
      <c r="NVQ11" s="890"/>
      <c r="NVR11" s="890"/>
      <c r="NVS11" s="890"/>
      <c r="NVT11" s="890"/>
      <c r="NVU11" s="890"/>
      <c r="NVV11" s="890"/>
      <c r="NVW11" s="890"/>
      <c r="NVX11" s="890"/>
      <c r="NVY11" s="890"/>
      <c r="NVZ11" s="890"/>
      <c r="NWA11" s="890"/>
      <c r="NWB11" s="890"/>
      <c r="NWC11" s="890"/>
      <c r="NWD11" s="890"/>
      <c r="NWE11" s="890"/>
      <c r="NWF11" s="890"/>
      <c r="NWG11" s="890"/>
      <c r="NWH11" s="890"/>
      <c r="NWI11" s="890"/>
      <c r="NWJ11" s="890"/>
      <c r="NWK11" s="890"/>
      <c r="NWL11" s="890"/>
      <c r="NWM11" s="890"/>
      <c r="NWN11" s="890"/>
      <c r="NWO11" s="890"/>
      <c r="NWP11" s="890"/>
      <c r="NWQ11" s="890"/>
      <c r="NWR11" s="890"/>
      <c r="NWS11" s="890"/>
      <c r="NWT11" s="890"/>
      <c r="NWU11" s="890"/>
      <c r="NWV11" s="890"/>
      <c r="NWW11" s="890"/>
      <c r="NWX11" s="890"/>
      <c r="NWY11" s="890"/>
      <c r="NWZ11" s="890"/>
      <c r="NXA11" s="890"/>
      <c r="NXB11" s="890"/>
      <c r="NXC11" s="890"/>
      <c r="NXD11" s="890"/>
      <c r="NXE11" s="890"/>
      <c r="NXF11" s="890"/>
      <c r="NXG11" s="890"/>
      <c r="NXH11" s="890"/>
      <c r="NXI11" s="890"/>
      <c r="NXJ11" s="890"/>
      <c r="NXK11" s="890"/>
      <c r="NXL11" s="890"/>
      <c r="NXM11" s="890"/>
      <c r="NXN11" s="890"/>
      <c r="NXO11" s="890"/>
      <c r="NXP11" s="890"/>
      <c r="NXQ11" s="890"/>
      <c r="NXR11" s="890"/>
      <c r="NXS11" s="890"/>
      <c r="NXT11" s="890"/>
      <c r="NXU11" s="890"/>
      <c r="NXV11" s="890"/>
      <c r="NXW11" s="890"/>
      <c r="NXX11" s="890"/>
      <c r="NXY11" s="890"/>
      <c r="NXZ11" s="890"/>
      <c r="NYA11" s="890"/>
      <c r="NYB11" s="890"/>
      <c r="NYC11" s="890"/>
      <c r="NYD11" s="890"/>
      <c r="NYE11" s="890"/>
      <c r="NYF11" s="890"/>
      <c r="NYG11" s="890"/>
      <c r="NYH11" s="890"/>
      <c r="NYI11" s="890"/>
      <c r="NYJ11" s="890"/>
      <c r="NYK11" s="890"/>
      <c r="NYL11" s="890"/>
      <c r="NYM11" s="890"/>
      <c r="NYN11" s="890"/>
      <c r="NYO11" s="890"/>
      <c r="NYP11" s="890"/>
      <c r="NYQ11" s="890"/>
      <c r="NYR11" s="890"/>
      <c r="NYS11" s="890"/>
      <c r="NYT11" s="890"/>
      <c r="NYU11" s="890"/>
      <c r="NYV11" s="890"/>
      <c r="NYW11" s="890"/>
      <c r="NYX11" s="890"/>
      <c r="NYY11" s="890"/>
      <c r="NYZ11" s="890"/>
      <c r="NZA11" s="890"/>
      <c r="NZB11" s="890"/>
      <c r="NZC11" s="890"/>
      <c r="NZD11" s="890"/>
      <c r="NZE11" s="890"/>
      <c r="NZF11" s="890"/>
      <c r="NZG11" s="890"/>
      <c r="NZH11" s="890"/>
      <c r="NZI11" s="890"/>
      <c r="NZJ11" s="890"/>
      <c r="NZK11" s="890"/>
      <c r="NZL11" s="890"/>
      <c r="NZM11" s="890"/>
      <c r="NZN11" s="890"/>
      <c r="NZO11" s="890"/>
      <c r="NZP11" s="890"/>
      <c r="NZQ11" s="890"/>
      <c r="NZR11" s="890"/>
      <c r="NZS11" s="890"/>
      <c r="NZT11" s="890"/>
      <c r="NZU11" s="890"/>
      <c r="NZV11" s="890"/>
      <c r="NZW11" s="890"/>
      <c r="NZX11" s="890"/>
      <c r="NZY11" s="890"/>
      <c r="NZZ11" s="890"/>
      <c r="OAA11" s="890"/>
      <c r="OAB11" s="890"/>
      <c r="OAC11" s="890"/>
      <c r="OAD11" s="890"/>
      <c r="OAE11" s="890"/>
      <c r="OAF11" s="890"/>
      <c r="OAG11" s="890"/>
      <c r="OAH11" s="890"/>
      <c r="OAI11" s="890"/>
      <c r="OAJ11" s="890"/>
      <c r="OAK11" s="890"/>
      <c r="OAL11" s="890"/>
      <c r="OAM11" s="890"/>
      <c r="OAN11" s="890"/>
      <c r="OAO11" s="890"/>
      <c r="OAP11" s="890"/>
      <c r="OAQ11" s="890"/>
      <c r="OAR11" s="890"/>
      <c r="OAS11" s="890"/>
      <c r="OAT11" s="890"/>
      <c r="OAU11" s="890"/>
      <c r="OAV11" s="890"/>
      <c r="OAW11" s="890"/>
      <c r="OAX11" s="890"/>
      <c r="OAY11" s="890"/>
      <c r="OAZ11" s="890"/>
      <c r="OBA11" s="890"/>
      <c r="OBB11" s="890"/>
      <c r="OBC11" s="890"/>
      <c r="OBD11" s="890"/>
      <c r="OBE11" s="890"/>
      <c r="OBF11" s="890"/>
      <c r="OBG11" s="890"/>
      <c r="OBH11" s="890"/>
      <c r="OBI11" s="890"/>
      <c r="OBJ11" s="890"/>
      <c r="OBK11" s="890"/>
      <c r="OBL11" s="890"/>
      <c r="OBM11" s="890"/>
      <c r="OBN11" s="890"/>
      <c r="OBO11" s="890"/>
      <c r="OBP11" s="890"/>
      <c r="OBQ11" s="890"/>
      <c r="OBR11" s="890"/>
      <c r="OBS11" s="890"/>
      <c r="OBT11" s="890"/>
      <c r="OBU11" s="890"/>
      <c r="OBV11" s="890"/>
      <c r="OBW11" s="890"/>
      <c r="OBX11" s="890"/>
      <c r="OBY11" s="890"/>
      <c r="OBZ11" s="890"/>
      <c r="OCA11" s="890"/>
      <c r="OCB11" s="890"/>
      <c r="OCC11" s="890"/>
      <c r="OCD11" s="890"/>
      <c r="OCE11" s="890"/>
      <c r="OCF11" s="890"/>
      <c r="OCG11" s="890"/>
      <c r="OCH11" s="890"/>
      <c r="OCI11" s="890"/>
      <c r="OCJ11" s="890"/>
      <c r="OCK11" s="890"/>
      <c r="OCL11" s="890"/>
      <c r="OCM11" s="890"/>
      <c r="OCN11" s="890"/>
      <c r="OCO11" s="890"/>
      <c r="OCP11" s="890"/>
      <c r="OCQ11" s="890"/>
      <c r="OCR11" s="890"/>
      <c r="OCS11" s="890"/>
      <c r="OCT11" s="890"/>
      <c r="OCU11" s="890"/>
      <c r="OCV11" s="890"/>
      <c r="OCW11" s="890"/>
      <c r="OCX11" s="890"/>
      <c r="OCY11" s="890"/>
      <c r="OCZ11" s="890"/>
      <c r="ODA11" s="890"/>
      <c r="ODB11" s="890"/>
      <c r="ODC11" s="890"/>
      <c r="ODD11" s="890"/>
      <c r="ODE11" s="890"/>
      <c r="ODF11" s="890"/>
      <c r="ODG11" s="890"/>
      <c r="ODH11" s="890"/>
      <c r="ODI11" s="890"/>
      <c r="ODJ11" s="890"/>
      <c r="ODK11" s="890"/>
      <c r="ODL11" s="890"/>
      <c r="ODM11" s="890"/>
      <c r="ODN11" s="890"/>
      <c r="ODO11" s="890"/>
      <c r="ODP11" s="890"/>
      <c r="ODQ11" s="890"/>
      <c r="ODR11" s="890"/>
      <c r="ODS11" s="890"/>
      <c r="ODT11" s="890"/>
      <c r="ODU11" s="890"/>
      <c r="ODV11" s="890"/>
      <c r="ODW11" s="890"/>
      <c r="ODX11" s="890"/>
      <c r="ODY11" s="890"/>
      <c r="ODZ11" s="890"/>
      <c r="OEA11" s="890"/>
      <c r="OEB11" s="890"/>
      <c r="OEC11" s="890"/>
      <c r="OED11" s="890"/>
      <c r="OEE11" s="890"/>
      <c r="OEF11" s="890"/>
      <c r="OEG11" s="890"/>
      <c r="OEH11" s="890"/>
      <c r="OEI11" s="890"/>
      <c r="OEJ11" s="890"/>
      <c r="OEK11" s="890"/>
      <c r="OEL11" s="890"/>
      <c r="OEM11" s="890"/>
      <c r="OEN11" s="890"/>
      <c r="OEO11" s="890"/>
      <c r="OEP11" s="890"/>
      <c r="OEQ11" s="890"/>
      <c r="OER11" s="890"/>
      <c r="OES11" s="890"/>
      <c r="OET11" s="890"/>
      <c r="OEU11" s="890"/>
      <c r="OEV11" s="890"/>
      <c r="OEW11" s="890"/>
      <c r="OEX11" s="890"/>
      <c r="OEY11" s="890"/>
      <c r="OEZ11" s="890"/>
      <c r="OFA11" s="890"/>
      <c r="OFB11" s="890"/>
      <c r="OFC11" s="890"/>
      <c r="OFD11" s="890"/>
      <c r="OFE11" s="890"/>
      <c r="OFF11" s="890"/>
      <c r="OFG11" s="890"/>
      <c r="OFH11" s="890"/>
      <c r="OFI11" s="890"/>
      <c r="OFJ11" s="890"/>
      <c r="OFK11" s="890"/>
      <c r="OFL11" s="890"/>
      <c r="OFM11" s="890"/>
      <c r="OFN11" s="890"/>
      <c r="OFO11" s="890"/>
      <c r="OFP11" s="890"/>
      <c r="OFQ11" s="890"/>
      <c r="OFR11" s="890"/>
      <c r="OFS11" s="890"/>
      <c r="OFT11" s="890"/>
      <c r="OFU11" s="890"/>
      <c r="OFV11" s="890"/>
      <c r="OFW11" s="890"/>
      <c r="OFX11" s="890"/>
      <c r="OFY11" s="890"/>
      <c r="OFZ11" s="890"/>
      <c r="OGA11" s="890"/>
      <c r="OGB11" s="890"/>
      <c r="OGC11" s="890"/>
      <c r="OGD11" s="890"/>
      <c r="OGE11" s="890"/>
      <c r="OGF11" s="890"/>
      <c r="OGG11" s="890"/>
      <c r="OGH11" s="890"/>
      <c r="OGI11" s="890"/>
      <c r="OGJ11" s="890"/>
      <c r="OGK11" s="890"/>
      <c r="OGL11" s="890"/>
      <c r="OGM11" s="890"/>
      <c r="OGN11" s="890"/>
      <c r="OGO11" s="890"/>
      <c r="OGP11" s="890"/>
      <c r="OGQ11" s="890"/>
      <c r="OGR11" s="890"/>
      <c r="OGS11" s="890"/>
      <c r="OGT11" s="890"/>
      <c r="OGU11" s="890"/>
      <c r="OGV11" s="890"/>
      <c r="OGW11" s="890"/>
      <c r="OGX11" s="890"/>
      <c r="OGY11" s="890"/>
      <c r="OGZ11" s="890"/>
      <c r="OHA11" s="890"/>
      <c r="OHB11" s="890"/>
      <c r="OHC11" s="890"/>
      <c r="OHD11" s="890"/>
      <c r="OHE11" s="890"/>
      <c r="OHF11" s="890"/>
      <c r="OHG11" s="890"/>
      <c r="OHH11" s="890"/>
      <c r="OHI11" s="890"/>
      <c r="OHJ11" s="890"/>
      <c r="OHK11" s="890"/>
      <c r="OHL11" s="890"/>
      <c r="OHM11" s="890"/>
      <c r="OHN11" s="890"/>
      <c r="OHO11" s="890"/>
      <c r="OHP11" s="890"/>
      <c r="OHQ11" s="890"/>
      <c r="OHR11" s="890"/>
      <c r="OHS11" s="890"/>
      <c r="OHT11" s="890"/>
      <c r="OHU11" s="890"/>
      <c r="OHV11" s="890"/>
      <c r="OHW11" s="890"/>
      <c r="OHX11" s="890"/>
      <c r="OHY11" s="890"/>
      <c r="OHZ11" s="890"/>
      <c r="OIA11" s="890"/>
      <c r="OIB11" s="890"/>
      <c r="OIC11" s="890"/>
      <c r="OID11" s="890"/>
      <c r="OIE11" s="890"/>
      <c r="OIF11" s="890"/>
      <c r="OIG11" s="890"/>
      <c r="OIH11" s="890"/>
      <c r="OII11" s="890"/>
      <c r="OIJ11" s="890"/>
      <c r="OIK11" s="890"/>
      <c r="OIL11" s="890"/>
      <c r="OIM11" s="890"/>
      <c r="OIN11" s="890"/>
      <c r="OIO11" s="890"/>
      <c r="OIP11" s="890"/>
      <c r="OIQ11" s="890"/>
      <c r="OIR11" s="890"/>
      <c r="OIS11" s="890"/>
      <c r="OIT11" s="890"/>
      <c r="OIU11" s="890"/>
      <c r="OIV11" s="890"/>
      <c r="OIW11" s="890"/>
      <c r="OIX11" s="890"/>
      <c r="OIY11" s="890"/>
      <c r="OIZ11" s="890"/>
      <c r="OJA11" s="890"/>
      <c r="OJB11" s="890"/>
      <c r="OJC11" s="890"/>
      <c r="OJD11" s="890"/>
      <c r="OJE11" s="890"/>
      <c r="OJF11" s="890"/>
      <c r="OJG11" s="890"/>
      <c r="OJH11" s="890"/>
      <c r="OJI11" s="890"/>
      <c r="OJJ11" s="890"/>
      <c r="OJK11" s="890"/>
      <c r="OJL11" s="890"/>
      <c r="OJM11" s="890"/>
      <c r="OJN11" s="890"/>
      <c r="OJO11" s="890"/>
      <c r="OJP11" s="890"/>
      <c r="OJQ11" s="890"/>
      <c r="OJR11" s="890"/>
      <c r="OJS11" s="890"/>
      <c r="OJT11" s="890"/>
      <c r="OJU11" s="890"/>
      <c r="OJV11" s="890"/>
      <c r="OJW11" s="890"/>
      <c r="OJX11" s="890"/>
      <c r="OJY11" s="890"/>
      <c r="OJZ11" s="890"/>
      <c r="OKA11" s="890"/>
      <c r="OKB11" s="890"/>
      <c r="OKC11" s="890"/>
      <c r="OKD11" s="890"/>
      <c r="OKE11" s="890"/>
      <c r="OKF11" s="890"/>
      <c r="OKG11" s="890"/>
      <c r="OKH11" s="890"/>
      <c r="OKI11" s="890"/>
      <c r="OKJ11" s="890"/>
      <c r="OKK11" s="890"/>
      <c r="OKL11" s="890"/>
      <c r="OKM11" s="890"/>
      <c r="OKN11" s="890"/>
      <c r="OKO11" s="890"/>
      <c r="OKP11" s="890"/>
      <c r="OKQ11" s="890"/>
      <c r="OKR11" s="890"/>
      <c r="OKS11" s="890"/>
      <c r="OKT11" s="890"/>
      <c r="OKU11" s="890"/>
      <c r="OKV11" s="890"/>
      <c r="OKW11" s="890"/>
      <c r="OKX11" s="890"/>
      <c r="OKY11" s="890"/>
      <c r="OKZ11" s="890"/>
      <c r="OLA11" s="890"/>
      <c r="OLB11" s="890"/>
      <c r="OLC11" s="890"/>
      <c r="OLD11" s="890"/>
      <c r="OLE11" s="890"/>
      <c r="OLF11" s="890"/>
      <c r="OLG11" s="890"/>
      <c r="OLH11" s="890"/>
      <c r="OLI11" s="890"/>
      <c r="OLJ11" s="890"/>
      <c r="OLK11" s="890"/>
      <c r="OLL11" s="890"/>
      <c r="OLM11" s="890"/>
      <c r="OLN11" s="890"/>
      <c r="OLO11" s="890"/>
      <c r="OLP11" s="890"/>
      <c r="OLQ11" s="890"/>
      <c r="OLR11" s="890"/>
      <c r="OLS11" s="890"/>
      <c r="OLT11" s="890"/>
      <c r="OLU11" s="890"/>
      <c r="OLV11" s="890"/>
      <c r="OLW11" s="890"/>
      <c r="OLX11" s="890"/>
      <c r="OLY11" s="890"/>
      <c r="OLZ11" s="890"/>
      <c r="OMA11" s="890"/>
      <c r="OMB11" s="890"/>
      <c r="OMC11" s="890"/>
      <c r="OMD11" s="890"/>
      <c r="OME11" s="890"/>
      <c r="OMF11" s="890"/>
      <c r="OMG11" s="890"/>
      <c r="OMH11" s="890"/>
      <c r="OMI11" s="890"/>
      <c r="OMJ11" s="890"/>
      <c r="OMK11" s="890"/>
      <c r="OML11" s="890"/>
      <c r="OMM11" s="890"/>
      <c r="OMN11" s="890"/>
      <c r="OMO11" s="890"/>
      <c r="OMP11" s="890"/>
      <c r="OMQ11" s="890"/>
      <c r="OMR11" s="890"/>
      <c r="OMS11" s="890"/>
      <c r="OMT11" s="890"/>
      <c r="OMU11" s="890"/>
      <c r="OMV11" s="890"/>
      <c r="OMW11" s="890"/>
      <c r="OMX11" s="890"/>
      <c r="OMY11" s="890"/>
      <c r="OMZ11" s="890"/>
      <c r="ONA11" s="890"/>
      <c r="ONB11" s="890"/>
      <c r="ONC11" s="890"/>
      <c r="OND11" s="890"/>
      <c r="ONE11" s="890"/>
      <c r="ONF11" s="890"/>
      <c r="ONG11" s="890"/>
      <c r="ONH11" s="890"/>
      <c r="ONI11" s="890"/>
      <c r="ONJ11" s="890"/>
      <c r="ONK11" s="890"/>
      <c r="ONL11" s="890"/>
      <c r="ONM11" s="890"/>
      <c r="ONN11" s="890"/>
      <c r="ONO11" s="890"/>
      <c r="ONP11" s="890"/>
      <c r="ONQ11" s="890"/>
      <c r="ONR11" s="890"/>
      <c r="ONS11" s="890"/>
      <c r="ONT11" s="890"/>
      <c r="ONU11" s="890"/>
      <c r="ONV11" s="890"/>
      <c r="ONW11" s="890"/>
      <c r="ONX11" s="890"/>
      <c r="ONY11" s="890"/>
      <c r="ONZ11" s="890"/>
      <c r="OOA11" s="890"/>
      <c r="OOB11" s="890"/>
      <c r="OOC11" s="890"/>
      <c r="OOD11" s="890"/>
      <c r="OOE11" s="890"/>
      <c r="OOF11" s="890"/>
      <c r="OOG11" s="890"/>
      <c r="OOH11" s="890"/>
      <c r="OOI11" s="890"/>
      <c r="OOJ11" s="890"/>
      <c r="OOK11" s="890"/>
      <c r="OOL11" s="890"/>
      <c r="OOM11" s="890"/>
      <c r="OON11" s="890"/>
      <c r="OOO11" s="890"/>
      <c r="OOP11" s="890"/>
      <c r="OOQ11" s="890"/>
      <c r="OOR11" s="890"/>
      <c r="OOS11" s="890"/>
      <c r="OOT11" s="890"/>
      <c r="OOU11" s="890"/>
      <c r="OOV11" s="890"/>
      <c r="OOW11" s="890"/>
      <c r="OOX11" s="890"/>
      <c r="OOY11" s="890"/>
      <c r="OOZ11" s="890"/>
      <c r="OPA11" s="890"/>
      <c r="OPB11" s="890"/>
      <c r="OPC11" s="890"/>
      <c r="OPD11" s="890"/>
      <c r="OPE11" s="890"/>
      <c r="OPF11" s="890"/>
      <c r="OPG11" s="890"/>
      <c r="OPH11" s="890"/>
      <c r="OPI11" s="890"/>
      <c r="OPJ11" s="890"/>
      <c r="OPK11" s="890"/>
      <c r="OPL11" s="890"/>
      <c r="OPM11" s="890"/>
      <c r="OPN11" s="890"/>
      <c r="OPO11" s="890"/>
      <c r="OPP11" s="890"/>
      <c r="OPQ11" s="890"/>
      <c r="OPR11" s="890"/>
      <c r="OPS11" s="890"/>
      <c r="OPT11" s="890"/>
      <c r="OPU11" s="890"/>
      <c r="OPV11" s="890"/>
      <c r="OPW11" s="890"/>
      <c r="OPX11" s="890"/>
      <c r="OPY11" s="890"/>
      <c r="OPZ11" s="890"/>
      <c r="OQA11" s="890"/>
      <c r="OQB11" s="890"/>
      <c r="OQC11" s="890"/>
      <c r="OQD11" s="890"/>
      <c r="OQE11" s="890"/>
      <c r="OQF11" s="890"/>
      <c r="OQG11" s="890"/>
      <c r="OQH11" s="890"/>
      <c r="OQI11" s="890"/>
      <c r="OQJ11" s="890"/>
      <c r="OQK11" s="890"/>
      <c r="OQL11" s="890"/>
      <c r="OQM11" s="890"/>
      <c r="OQN11" s="890"/>
      <c r="OQO11" s="890"/>
      <c r="OQP11" s="890"/>
      <c r="OQQ11" s="890"/>
      <c r="OQR11" s="890"/>
      <c r="OQS11" s="890"/>
      <c r="OQT11" s="890"/>
      <c r="OQU11" s="890"/>
      <c r="OQV11" s="890"/>
      <c r="OQW11" s="890"/>
      <c r="OQX11" s="890"/>
      <c r="OQY11" s="890"/>
      <c r="OQZ11" s="890"/>
      <c r="ORA11" s="890"/>
      <c r="ORB11" s="890"/>
      <c r="ORC11" s="890"/>
      <c r="ORD11" s="890"/>
      <c r="ORE11" s="890"/>
      <c r="ORF11" s="890"/>
      <c r="ORG11" s="890"/>
      <c r="ORH11" s="890"/>
      <c r="ORI11" s="890"/>
      <c r="ORJ11" s="890"/>
      <c r="ORK11" s="890"/>
      <c r="ORL11" s="890"/>
      <c r="ORM11" s="890"/>
      <c r="ORN11" s="890"/>
      <c r="ORO11" s="890"/>
      <c r="ORP11" s="890"/>
      <c r="ORQ11" s="890"/>
      <c r="ORR11" s="890"/>
      <c r="ORS11" s="890"/>
      <c r="ORT11" s="890"/>
      <c r="ORU11" s="890"/>
      <c r="ORV11" s="890"/>
      <c r="ORW11" s="890"/>
      <c r="ORX11" s="890"/>
      <c r="ORY11" s="890"/>
      <c r="ORZ11" s="890"/>
      <c r="OSA11" s="890"/>
      <c r="OSB11" s="890"/>
      <c r="OSC11" s="890"/>
      <c r="OSD11" s="890"/>
      <c r="OSE11" s="890"/>
      <c r="OSF11" s="890"/>
      <c r="OSG11" s="890"/>
      <c r="OSH11" s="890"/>
      <c r="OSI11" s="890"/>
      <c r="OSJ11" s="890"/>
      <c r="OSK11" s="890"/>
      <c r="OSL11" s="890"/>
      <c r="OSM11" s="890"/>
      <c r="OSN11" s="890"/>
      <c r="OSO11" s="890"/>
      <c r="OSP11" s="890"/>
      <c r="OSQ11" s="890"/>
      <c r="OSR11" s="890"/>
      <c r="OSS11" s="890"/>
      <c r="OST11" s="890"/>
      <c r="OSU11" s="890"/>
      <c r="OSV11" s="890"/>
      <c r="OSW11" s="890"/>
      <c r="OSX11" s="890"/>
      <c r="OSY11" s="890"/>
      <c r="OSZ11" s="890"/>
      <c r="OTA11" s="890"/>
      <c r="OTB11" s="890"/>
      <c r="OTC11" s="890"/>
      <c r="OTD11" s="890"/>
      <c r="OTE11" s="890"/>
      <c r="OTF11" s="890"/>
      <c r="OTG11" s="890"/>
      <c r="OTH11" s="890"/>
      <c r="OTI11" s="890"/>
      <c r="OTJ11" s="890"/>
      <c r="OTK11" s="890"/>
      <c r="OTL11" s="890"/>
      <c r="OTM11" s="890"/>
      <c r="OTN11" s="890"/>
      <c r="OTO11" s="890"/>
      <c r="OTP11" s="890"/>
      <c r="OTQ11" s="890"/>
      <c r="OTR11" s="890"/>
      <c r="OTS11" s="890"/>
      <c r="OTT11" s="890"/>
      <c r="OTU11" s="890"/>
      <c r="OTV11" s="890"/>
      <c r="OTW11" s="890"/>
      <c r="OTX11" s="890"/>
      <c r="OTY11" s="890"/>
      <c r="OTZ11" s="890"/>
      <c r="OUA11" s="890"/>
      <c r="OUB11" s="890"/>
      <c r="OUC11" s="890"/>
      <c r="OUD11" s="890"/>
      <c r="OUE11" s="890"/>
      <c r="OUF11" s="890"/>
      <c r="OUG11" s="890"/>
      <c r="OUH11" s="890"/>
      <c r="OUI11" s="890"/>
      <c r="OUJ11" s="890"/>
      <c r="OUK11" s="890"/>
      <c r="OUL11" s="890"/>
      <c r="OUM11" s="890"/>
      <c r="OUN11" s="890"/>
      <c r="OUO11" s="890"/>
      <c r="OUP11" s="890"/>
      <c r="OUQ11" s="890"/>
      <c r="OUR11" s="890"/>
      <c r="OUS11" s="890"/>
      <c r="OUT11" s="890"/>
      <c r="OUU11" s="890"/>
      <c r="OUV11" s="890"/>
      <c r="OUW11" s="890"/>
      <c r="OUX11" s="890"/>
      <c r="OUY11" s="890"/>
      <c r="OUZ11" s="890"/>
      <c r="OVA11" s="890"/>
      <c r="OVB11" s="890"/>
      <c r="OVC11" s="890"/>
      <c r="OVD11" s="890"/>
      <c r="OVE11" s="890"/>
      <c r="OVF11" s="890"/>
      <c r="OVG11" s="890"/>
      <c r="OVH11" s="890"/>
      <c r="OVI11" s="890"/>
      <c r="OVJ11" s="890"/>
      <c r="OVK11" s="890"/>
      <c r="OVL11" s="890"/>
      <c r="OVM11" s="890"/>
      <c r="OVN11" s="890"/>
      <c r="OVO11" s="890"/>
      <c r="OVP11" s="890"/>
      <c r="OVQ11" s="890"/>
      <c r="OVR11" s="890"/>
      <c r="OVS11" s="890"/>
      <c r="OVT11" s="890"/>
      <c r="OVU11" s="890"/>
      <c r="OVV11" s="890"/>
      <c r="OVW11" s="890"/>
      <c r="OVX11" s="890"/>
      <c r="OVY11" s="890"/>
      <c r="OVZ11" s="890"/>
      <c r="OWA11" s="890"/>
      <c r="OWB11" s="890"/>
      <c r="OWC11" s="890"/>
      <c r="OWD11" s="890"/>
      <c r="OWE11" s="890"/>
      <c r="OWF11" s="890"/>
      <c r="OWG11" s="890"/>
      <c r="OWH11" s="890"/>
      <c r="OWI11" s="890"/>
      <c r="OWJ11" s="890"/>
      <c r="OWK11" s="890"/>
      <c r="OWL11" s="890"/>
      <c r="OWM11" s="890"/>
      <c r="OWN11" s="890"/>
      <c r="OWO11" s="890"/>
      <c r="OWP11" s="890"/>
      <c r="OWQ11" s="890"/>
      <c r="OWR11" s="890"/>
      <c r="OWS11" s="890"/>
      <c r="OWT11" s="890"/>
      <c r="OWU11" s="890"/>
      <c r="OWV11" s="890"/>
      <c r="OWW11" s="890"/>
      <c r="OWX11" s="890"/>
      <c r="OWY11" s="890"/>
      <c r="OWZ11" s="890"/>
      <c r="OXA11" s="890"/>
      <c r="OXB11" s="890"/>
      <c r="OXC11" s="890"/>
      <c r="OXD11" s="890"/>
      <c r="OXE11" s="890"/>
      <c r="OXF11" s="890"/>
      <c r="OXG11" s="890"/>
      <c r="OXH11" s="890"/>
      <c r="OXI11" s="890"/>
      <c r="OXJ11" s="890"/>
      <c r="OXK11" s="890"/>
      <c r="OXL11" s="890"/>
      <c r="OXM11" s="890"/>
      <c r="OXN11" s="890"/>
      <c r="OXO11" s="890"/>
      <c r="OXP11" s="890"/>
      <c r="OXQ11" s="890"/>
      <c r="OXR11" s="890"/>
      <c r="OXS11" s="890"/>
      <c r="OXT11" s="890"/>
      <c r="OXU11" s="890"/>
      <c r="OXV11" s="890"/>
      <c r="OXW11" s="890"/>
      <c r="OXX11" s="890"/>
      <c r="OXY11" s="890"/>
      <c r="OXZ11" s="890"/>
      <c r="OYA11" s="890"/>
      <c r="OYB11" s="890"/>
      <c r="OYC11" s="890"/>
      <c r="OYD11" s="890"/>
      <c r="OYE11" s="890"/>
      <c r="OYF11" s="890"/>
      <c r="OYG11" s="890"/>
      <c r="OYH11" s="890"/>
      <c r="OYI11" s="890"/>
      <c r="OYJ11" s="890"/>
      <c r="OYK11" s="890"/>
      <c r="OYL11" s="890"/>
      <c r="OYM11" s="890"/>
      <c r="OYN11" s="890"/>
      <c r="OYO11" s="890"/>
      <c r="OYP11" s="890"/>
      <c r="OYQ11" s="890"/>
      <c r="OYR11" s="890"/>
      <c r="OYS11" s="890"/>
      <c r="OYT11" s="890"/>
      <c r="OYU11" s="890"/>
      <c r="OYV11" s="890"/>
      <c r="OYW11" s="890"/>
      <c r="OYX11" s="890"/>
      <c r="OYY11" s="890"/>
      <c r="OYZ11" s="890"/>
      <c r="OZA11" s="890"/>
      <c r="OZB11" s="890"/>
      <c r="OZC11" s="890"/>
      <c r="OZD11" s="890"/>
      <c r="OZE11" s="890"/>
      <c r="OZF11" s="890"/>
      <c r="OZG11" s="890"/>
      <c r="OZH11" s="890"/>
      <c r="OZI11" s="890"/>
      <c r="OZJ11" s="890"/>
      <c r="OZK11" s="890"/>
      <c r="OZL11" s="890"/>
      <c r="OZM11" s="890"/>
      <c r="OZN11" s="890"/>
      <c r="OZO11" s="890"/>
      <c r="OZP11" s="890"/>
      <c r="OZQ11" s="890"/>
      <c r="OZR11" s="890"/>
      <c r="OZS11" s="890"/>
      <c r="OZT11" s="890"/>
      <c r="OZU11" s="890"/>
      <c r="OZV11" s="890"/>
      <c r="OZW11" s="890"/>
      <c r="OZX11" s="890"/>
      <c r="OZY11" s="890"/>
      <c r="OZZ11" s="890"/>
      <c r="PAA11" s="890"/>
      <c r="PAB11" s="890"/>
      <c r="PAC11" s="890"/>
      <c r="PAD11" s="890"/>
      <c r="PAE11" s="890"/>
      <c r="PAF11" s="890"/>
      <c r="PAG11" s="890"/>
      <c r="PAH11" s="890"/>
      <c r="PAI11" s="890"/>
      <c r="PAJ11" s="890"/>
      <c r="PAK11" s="890"/>
      <c r="PAL11" s="890"/>
      <c r="PAM11" s="890"/>
      <c r="PAN11" s="890"/>
      <c r="PAO11" s="890"/>
      <c r="PAP11" s="890"/>
      <c r="PAQ11" s="890"/>
      <c r="PAR11" s="890"/>
      <c r="PAS11" s="890"/>
      <c r="PAT11" s="890"/>
      <c r="PAU11" s="890"/>
      <c r="PAV11" s="890"/>
      <c r="PAW11" s="890"/>
      <c r="PAX11" s="890"/>
      <c r="PAY11" s="890"/>
      <c r="PAZ11" s="890"/>
      <c r="PBA11" s="890"/>
      <c r="PBB11" s="890"/>
      <c r="PBC11" s="890"/>
      <c r="PBD11" s="890"/>
      <c r="PBE11" s="890"/>
      <c r="PBF11" s="890"/>
      <c r="PBG11" s="890"/>
      <c r="PBH11" s="890"/>
      <c r="PBI11" s="890"/>
      <c r="PBJ11" s="890"/>
      <c r="PBK11" s="890"/>
      <c r="PBL11" s="890"/>
      <c r="PBM11" s="890"/>
      <c r="PBN11" s="890"/>
      <c r="PBO11" s="890"/>
      <c r="PBP11" s="890"/>
      <c r="PBQ11" s="890"/>
      <c r="PBR11" s="890"/>
      <c r="PBS11" s="890"/>
      <c r="PBT11" s="890"/>
      <c r="PBU11" s="890"/>
      <c r="PBV11" s="890"/>
      <c r="PBW11" s="890"/>
      <c r="PBX11" s="890"/>
      <c r="PBY11" s="890"/>
      <c r="PBZ11" s="890"/>
      <c r="PCA11" s="890"/>
      <c r="PCB11" s="890"/>
      <c r="PCC11" s="890"/>
      <c r="PCD11" s="890"/>
      <c r="PCE11" s="890"/>
      <c r="PCF11" s="890"/>
      <c r="PCG11" s="890"/>
      <c r="PCH11" s="890"/>
      <c r="PCI11" s="890"/>
      <c r="PCJ11" s="890"/>
      <c r="PCK11" s="890"/>
      <c r="PCL11" s="890"/>
      <c r="PCM11" s="890"/>
      <c r="PCN11" s="890"/>
      <c r="PCO11" s="890"/>
      <c r="PCP11" s="890"/>
      <c r="PCQ11" s="890"/>
      <c r="PCR11" s="890"/>
      <c r="PCS11" s="890"/>
      <c r="PCT11" s="890"/>
      <c r="PCU11" s="890"/>
      <c r="PCV11" s="890"/>
      <c r="PCW11" s="890"/>
      <c r="PCX11" s="890"/>
      <c r="PCY11" s="890"/>
      <c r="PCZ11" s="890"/>
      <c r="PDA11" s="890"/>
      <c r="PDB11" s="890"/>
      <c r="PDC11" s="890"/>
      <c r="PDD11" s="890"/>
      <c r="PDE11" s="890"/>
      <c r="PDF11" s="890"/>
      <c r="PDG11" s="890"/>
      <c r="PDH11" s="890"/>
      <c r="PDI11" s="890"/>
      <c r="PDJ11" s="890"/>
      <c r="PDK11" s="890"/>
      <c r="PDL11" s="890"/>
      <c r="PDM11" s="890"/>
      <c r="PDN11" s="890"/>
      <c r="PDO11" s="890"/>
      <c r="PDP11" s="890"/>
      <c r="PDQ11" s="890"/>
      <c r="PDR11" s="890"/>
      <c r="PDS11" s="890"/>
      <c r="PDT11" s="890"/>
      <c r="PDU11" s="890"/>
      <c r="PDV11" s="890"/>
      <c r="PDW11" s="890"/>
      <c r="PDX11" s="890"/>
      <c r="PDY11" s="890"/>
      <c r="PDZ11" s="890"/>
      <c r="PEA11" s="890"/>
      <c r="PEB11" s="890"/>
      <c r="PEC11" s="890"/>
      <c r="PED11" s="890"/>
      <c r="PEE11" s="890"/>
      <c r="PEF11" s="890"/>
      <c r="PEG11" s="890"/>
      <c r="PEH11" s="890"/>
      <c r="PEI11" s="890"/>
      <c r="PEJ11" s="890"/>
      <c r="PEK11" s="890"/>
      <c r="PEL11" s="890"/>
      <c r="PEM11" s="890"/>
      <c r="PEN11" s="890"/>
      <c r="PEO11" s="890"/>
      <c r="PEP11" s="890"/>
      <c r="PEQ11" s="890"/>
      <c r="PER11" s="890"/>
      <c r="PES11" s="890"/>
      <c r="PET11" s="890"/>
      <c r="PEU11" s="890"/>
      <c r="PEV11" s="890"/>
      <c r="PEW11" s="890"/>
      <c r="PEX11" s="890"/>
      <c r="PEY11" s="890"/>
      <c r="PEZ11" s="890"/>
      <c r="PFA11" s="890"/>
      <c r="PFB11" s="890"/>
      <c r="PFC11" s="890"/>
      <c r="PFD11" s="890"/>
      <c r="PFE11" s="890"/>
      <c r="PFF11" s="890"/>
      <c r="PFG11" s="890"/>
      <c r="PFH11" s="890"/>
      <c r="PFI11" s="890"/>
      <c r="PFJ11" s="890"/>
      <c r="PFK11" s="890"/>
      <c r="PFL11" s="890"/>
      <c r="PFM11" s="890"/>
      <c r="PFN11" s="890"/>
      <c r="PFO11" s="890"/>
      <c r="PFP11" s="890"/>
      <c r="PFQ11" s="890"/>
      <c r="PFR11" s="890"/>
      <c r="PFS11" s="890"/>
      <c r="PFT11" s="890"/>
      <c r="PFU11" s="890"/>
      <c r="PFV11" s="890"/>
      <c r="PFW11" s="890"/>
      <c r="PFX11" s="890"/>
      <c r="PFY11" s="890"/>
      <c r="PFZ11" s="890"/>
      <c r="PGA11" s="890"/>
      <c r="PGB11" s="890"/>
      <c r="PGC11" s="890"/>
      <c r="PGD11" s="890"/>
      <c r="PGE11" s="890"/>
      <c r="PGF11" s="890"/>
      <c r="PGG11" s="890"/>
      <c r="PGH11" s="890"/>
      <c r="PGI11" s="890"/>
      <c r="PGJ11" s="890"/>
      <c r="PGK11" s="890"/>
      <c r="PGL11" s="890"/>
      <c r="PGM11" s="890"/>
      <c r="PGN11" s="890"/>
      <c r="PGO11" s="890"/>
      <c r="PGP11" s="890"/>
      <c r="PGQ11" s="890"/>
      <c r="PGR11" s="890"/>
      <c r="PGS11" s="890"/>
      <c r="PGT11" s="890"/>
      <c r="PGU11" s="890"/>
      <c r="PGV11" s="890"/>
      <c r="PGW11" s="890"/>
      <c r="PGX11" s="890"/>
      <c r="PGY11" s="890"/>
      <c r="PGZ11" s="890"/>
      <c r="PHA11" s="890"/>
      <c r="PHB11" s="890"/>
      <c r="PHC11" s="890"/>
      <c r="PHD11" s="890"/>
      <c r="PHE11" s="890"/>
      <c r="PHF11" s="890"/>
      <c r="PHG11" s="890"/>
      <c r="PHH11" s="890"/>
      <c r="PHI11" s="890"/>
      <c r="PHJ11" s="890"/>
      <c r="PHK11" s="890"/>
      <c r="PHL11" s="890"/>
      <c r="PHM11" s="890"/>
      <c r="PHN11" s="890"/>
      <c r="PHO11" s="890"/>
      <c r="PHP11" s="890"/>
      <c r="PHQ11" s="890"/>
      <c r="PHR11" s="890"/>
      <c r="PHS11" s="890"/>
      <c r="PHT11" s="890"/>
      <c r="PHU11" s="890"/>
      <c r="PHV11" s="890"/>
      <c r="PHW11" s="890"/>
      <c r="PHX11" s="890"/>
      <c r="PHY11" s="890"/>
      <c r="PHZ11" s="890"/>
      <c r="PIA11" s="890"/>
      <c r="PIB11" s="890"/>
      <c r="PIC11" s="890"/>
      <c r="PID11" s="890"/>
      <c r="PIE11" s="890"/>
      <c r="PIF11" s="890"/>
      <c r="PIG11" s="890"/>
      <c r="PIH11" s="890"/>
      <c r="PII11" s="890"/>
      <c r="PIJ11" s="890"/>
      <c r="PIK11" s="890"/>
      <c r="PIL11" s="890"/>
      <c r="PIM11" s="890"/>
      <c r="PIN11" s="890"/>
      <c r="PIO11" s="890"/>
      <c r="PIP11" s="890"/>
      <c r="PIQ11" s="890"/>
      <c r="PIR11" s="890"/>
      <c r="PIS11" s="890"/>
      <c r="PIT11" s="890"/>
      <c r="PIU11" s="890"/>
      <c r="PIV11" s="890"/>
      <c r="PIW11" s="890"/>
      <c r="PIX11" s="890"/>
      <c r="PIY11" s="890"/>
      <c r="PIZ11" s="890"/>
      <c r="PJA11" s="890"/>
      <c r="PJB11" s="890"/>
      <c r="PJC11" s="890"/>
      <c r="PJD11" s="890"/>
      <c r="PJE11" s="890"/>
      <c r="PJF11" s="890"/>
      <c r="PJG11" s="890"/>
      <c r="PJH11" s="890"/>
      <c r="PJI11" s="890"/>
      <c r="PJJ11" s="890"/>
      <c r="PJK11" s="890"/>
      <c r="PJL11" s="890"/>
      <c r="PJM11" s="890"/>
      <c r="PJN11" s="890"/>
      <c r="PJO11" s="890"/>
      <c r="PJP11" s="890"/>
      <c r="PJQ11" s="890"/>
      <c r="PJR11" s="890"/>
      <c r="PJS11" s="890"/>
      <c r="PJT11" s="890"/>
      <c r="PJU11" s="890"/>
      <c r="PJV11" s="890"/>
      <c r="PJW11" s="890"/>
      <c r="PJX11" s="890"/>
      <c r="PJY11" s="890"/>
      <c r="PJZ11" s="890"/>
      <c r="PKA11" s="890"/>
      <c r="PKB11" s="890"/>
      <c r="PKC11" s="890"/>
      <c r="PKD11" s="890"/>
      <c r="PKE11" s="890"/>
      <c r="PKF11" s="890"/>
      <c r="PKG11" s="890"/>
      <c r="PKH11" s="890"/>
      <c r="PKI11" s="890"/>
      <c r="PKJ11" s="890"/>
      <c r="PKK11" s="890"/>
      <c r="PKL11" s="890"/>
      <c r="PKM11" s="890"/>
      <c r="PKN11" s="890"/>
      <c r="PKO11" s="890"/>
      <c r="PKP11" s="890"/>
      <c r="PKQ11" s="890"/>
      <c r="PKR11" s="890"/>
      <c r="PKS11" s="890"/>
      <c r="PKT11" s="890"/>
      <c r="PKU11" s="890"/>
      <c r="PKV11" s="890"/>
      <c r="PKW11" s="890"/>
      <c r="PKX11" s="890"/>
      <c r="PKY11" s="890"/>
      <c r="PKZ11" s="890"/>
      <c r="PLA11" s="890"/>
      <c r="PLB11" s="890"/>
      <c r="PLC11" s="890"/>
      <c r="PLD11" s="890"/>
      <c r="PLE11" s="890"/>
      <c r="PLF11" s="890"/>
      <c r="PLG11" s="890"/>
      <c r="PLH11" s="890"/>
      <c r="PLI11" s="890"/>
      <c r="PLJ11" s="890"/>
      <c r="PLK11" s="890"/>
      <c r="PLL11" s="890"/>
      <c r="PLM11" s="890"/>
      <c r="PLN11" s="890"/>
      <c r="PLO11" s="890"/>
      <c r="PLP11" s="890"/>
      <c r="PLQ11" s="890"/>
      <c r="PLR11" s="890"/>
      <c r="PLS11" s="890"/>
      <c r="PLT11" s="890"/>
      <c r="PLU11" s="890"/>
      <c r="PLV11" s="890"/>
      <c r="PLW11" s="890"/>
      <c r="PLX11" s="890"/>
      <c r="PLY11" s="890"/>
      <c r="PLZ11" s="890"/>
      <c r="PMA11" s="890"/>
      <c r="PMB11" s="890"/>
      <c r="PMC11" s="890"/>
      <c r="PMD11" s="890"/>
      <c r="PME11" s="890"/>
      <c r="PMF11" s="890"/>
      <c r="PMG11" s="890"/>
      <c r="PMH11" s="890"/>
      <c r="PMI11" s="890"/>
      <c r="PMJ11" s="890"/>
      <c r="PMK11" s="890"/>
      <c r="PML11" s="890"/>
      <c r="PMM11" s="890"/>
      <c r="PMN11" s="890"/>
      <c r="PMO11" s="890"/>
      <c r="PMP11" s="890"/>
      <c r="PMQ11" s="890"/>
      <c r="PMR11" s="890"/>
      <c r="PMS11" s="890"/>
      <c r="PMT11" s="890"/>
      <c r="PMU11" s="890"/>
      <c r="PMV11" s="890"/>
      <c r="PMW11" s="890"/>
      <c r="PMX11" s="890"/>
      <c r="PMY11" s="890"/>
      <c r="PMZ11" s="890"/>
      <c r="PNA11" s="890"/>
      <c r="PNB11" s="890"/>
      <c r="PNC11" s="890"/>
      <c r="PND11" s="890"/>
      <c r="PNE11" s="890"/>
      <c r="PNF11" s="890"/>
      <c r="PNG11" s="890"/>
      <c r="PNH11" s="890"/>
      <c r="PNI11" s="890"/>
      <c r="PNJ11" s="890"/>
      <c r="PNK11" s="890"/>
      <c r="PNL11" s="890"/>
      <c r="PNM11" s="890"/>
      <c r="PNN11" s="890"/>
      <c r="PNO11" s="890"/>
      <c r="PNP11" s="890"/>
      <c r="PNQ11" s="890"/>
      <c r="PNR11" s="890"/>
      <c r="PNS11" s="890"/>
      <c r="PNT11" s="890"/>
      <c r="PNU11" s="890"/>
      <c r="PNV11" s="890"/>
      <c r="PNW11" s="890"/>
      <c r="PNX11" s="890"/>
      <c r="PNY11" s="890"/>
      <c r="PNZ11" s="890"/>
      <c r="POA11" s="890"/>
      <c r="POB11" s="890"/>
      <c r="POC11" s="890"/>
      <c r="POD11" s="890"/>
      <c r="POE11" s="890"/>
      <c r="POF11" s="890"/>
      <c r="POG11" s="890"/>
      <c r="POH11" s="890"/>
      <c r="POI11" s="890"/>
      <c r="POJ11" s="890"/>
      <c r="POK11" s="890"/>
      <c r="POL11" s="890"/>
      <c r="POM11" s="890"/>
      <c r="PON11" s="890"/>
      <c r="POO11" s="890"/>
      <c r="POP11" s="890"/>
      <c r="POQ11" s="890"/>
      <c r="POR11" s="890"/>
      <c r="POS11" s="890"/>
      <c r="POT11" s="890"/>
      <c r="POU11" s="890"/>
      <c r="POV11" s="890"/>
      <c r="POW11" s="890"/>
      <c r="POX11" s="890"/>
      <c r="POY11" s="890"/>
      <c r="POZ11" s="890"/>
      <c r="PPA11" s="890"/>
      <c r="PPB11" s="890"/>
      <c r="PPC11" s="890"/>
      <c r="PPD11" s="890"/>
      <c r="PPE11" s="890"/>
      <c r="PPF11" s="890"/>
      <c r="PPG11" s="890"/>
      <c r="PPH11" s="890"/>
      <c r="PPI11" s="890"/>
      <c r="PPJ11" s="890"/>
      <c r="PPK11" s="890"/>
      <c r="PPL11" s="890"/>
      <c r="PPM11" s="890"/>
      <c r="PPN11" s="890"/>
      <c r="PPO11" s="890"/>
      <c r="PPP11" s="890"/>
      <c r="PPQ11" s="890"/>
      <c r="PPR11" s="890"/>
      <c r="PPS11" s="890"/>
      <c r="PPT11" s="890"/>
      <c r="PPU11" s="890"/>
      <c r="PPV11" s="890"/>
      <c r="PPW11" s="890"/>
      <c r="PPX11" s="890"/>
      <c r="PPY11" s="890"/>
      <c r="PPZ11" s="890"/>
      <c r="PQA11" s="890"/>
      <c r="PQB11" s="890"/>
      <c r="PQC11" s="890"/>
      <c r="PQD11" s="890"/>
      <c r="PQE11" s="890"/>
      <c r="PQF11" s="890"/>
      <c r="PQG11" s="890"/>
      <c r="PQH11" s="890"/>
      <c r="PQI11" s="890"/>
      <c r="PQJ11" s="890"/>
      <c r="PQK11" s="890"/>
      <c r="PQL11" s="890"/>
      <c r="PQM11" s="890"/>
      <c r="PQN11" s="890"/>
      <c r="PQO11" s="890"/>
      <c r="PQP11" s="890"/>
      <c r="PQQ11" s="890"/>
      <c r="PQR11" s="890"/>
      <c r="PQS11" s="890"/>
      <c r="PQT11" s="890"/>
      <c r="PQU11" s="890"/>
      <c r="PQV11" s="890"/>
      <c r="PQW11" s="890"/>
      <c r="PQX11" s="890"/>
      <c r="PQY11" s="890"/>
      <c r="PQZ11" s="890"/>
      <c r="PRA11" s="890"/>
      <c r="PRB11" s="890"/>
      <c r="PRC11" s="890"/>
      <c r="PRD11" s="890"/>
      <c r="PRE11" s="890"/>
      <c r="PRF11" s="890"/>
      <c r="PRG11" s="890"/>
      <c r="PRH11" s="890"/>
      <c r="PRI11" s="890"/>
      <c r="PRJ11" s="890"/>
      <c r="PRK11" s="890"/>
      <c r="PRL11" s="890"/>
      <c r="PRM11" s="890"/>
      <c r="PRN11" s="890"/>
      <c r="PRO11" s="890"/>
      <c r="PRP11" s="890"/>
      <c r="PRQ11" s="890"/>
      <c r="PRR11" s="890"/>
      <c r="PRS11" s="890"/>
      <c r="PRT11" s="890"/>
      <c r="PRU11" s="890"/>
      <c r="PRV11" s="890"/>
      <c r="PRW11" s="890"/>
      <c r="PRX11" s="890"/>
      <c r="PRY11" s="890"/>
      <c r="PRZ11" s="890"/>
      <c r="PSA11" s="890"/>
      <c r="PSB11" s="890"/>
      <c r="PSC11" s="890"/>
      <c r="PSD11" s="890"/>
      <c r="PSE11" s="890"/>
      <c r="PSF11" s="890"/>
      <c r="PSG11" s="890"/>
      <c r="PSH11" s="890"/>
      <c r="PSI11" s="890"/>
      <c r="PSJ11" s="890"/>
      <c r="PSK11" s="890"/>
      <c r="PSL11" s="890"/>
      <c r="PSM11" s="890"/>
      <c r="PSN11" s="890"/>
      <c r="PSO11" s="890"/>
      <c r="PSP11" s="890"/>
      <c r="PSQ11" s="890"/>
      <c r="PSR11" s="890"/>
      <c r="PSS11" s="890"/>
      <c r="PST11" s="890"/>
      <c r="PSU11" s="890"/>
      <c r="PSV11" s="890"/>
      <c r="PSW11" s="890"/>
      <c r="PSX11" s="890"/>
      <c r="PSY11" s="890"/>
      <c r="PSZ11" s="890"/>
      <c r="PTA11" s="890"/>
      <c r="PTB11" s="890"/>
      <c r="PTC11" s="890"/>
      <c r="PTD11" s="890"/>
      <c r="PTE11" s="890"/>
      <c r="PTF11" s="890"/>
      <c r="PTG11" s="890"/>
      <c r="PTH11" s="890"/>
      <c r="PTI11" s="890"/>
      <c r="PTJ11" s="890"/>
      <c r="PTK11" s="890"/>
      <c r="PTL11" s="890"/>
      <c r="PTM11" s="890"/>
      <c r="PTN11" s="890"/>
      <c r="PTO11" s="890"/>
      <c r="PTP11" s="890"/>
      <c r="PTQ11" s="890"/>
      <c r="PTR11" s="890"/>
      <c r="PTS11" s="890"/>
      <c r="PTT11" s="890"/>
      <c r="PTU11" s="890"/>
      <c r="PTV11" s="890"/>
      <c r="PTW11" s="890"/>
      <c r="PTX11" s="890"/>
      <c r="PTY11" s="890"/>
      <c r="PTZ11" s="890"/>
      <c r="PUA11" s="890"/>
      <c r="PUB11" s="890"/>
      <c r="PUC11" s="890"/>
      <c r="PUD11" s="890"/>
      <c r="PUE11" s="890"/>
      <c r="PUF11" s="890"/>
      <c r="PUG11" s="890"/>
      <c r="PUH11" s="890"/>
      <c r="PUI11" s="890"/>
      <c r="PUJ11" s="890"/>
      <c r="PUK11" s="890"/>
      <c r="PUL11" s="890"/>
      <c r="PUM11" s="890"/>
      <c r="PUN11" s="890"/>
      <c r="PUO11" s="890"/>
      <c r="PUP11" s="890"/>
      <c r="PUQ11" s="890"/>
      <c r="PUR11" s="890"/>
      <c r="PUS11" s="890"/>
      <c r="PUT11" s="890"/>
      <c r="PUU11" s="890"/>
      <c r="PUV11" s="890"/>
      <c r="PUW11" s="890"/>
      <c r="PUX11" s="890"/>
      <c r="PUY11" s="890"/>
      <c r="PUZ11" s="890"/>
      <c r="PVA11" s="890"/>
      <c r="PVB11" s="890"/>
      <c r="PVC11" s="890"/>
      <c r="PVD11" s="890"/>
      <c r="PVE11" s="890"/>
      <c r="PVF11" s="890"/>
      <c r="PVG11" s="890"/>
      <c r="PVH11" s="890"/>
      <c r="PVI11" s="890"/>
      <c r="PVJ11" s="890"/>
      <c r="PVK11" s="890"/>
      <c r="PVL11" s="890"/>
      <c r="PVM11" s="890"/>
      <c r="PVN11" s="890"/>
      <c r="PVO11" s="890"/>
      <c r="PVP11" s="890"/>
      <c r="PVQ11" s="890"/>
      <c r="PVR11" s="890"/>
      <c r="PVS11" s="890"/>
      <c r="PVT11" s="890"/>
      <c r="PVU11" s="890"/>
      <c r="PVV11" s="890"/>
      <c r="PVW11" s="890"/>
      <c r="PVX11" s="890"/>
      <c r="PVY11" s="890"/>
      <c r="PVZ11" s="890"/>
      <c r="PWA11" s="890"/>
      <c r="PWB11" s="890"/>
      <c r="PWC11" s="890"/>
      <c r="PWD11" s="890"/>
      <c r="PWE11" s="890"/>
      <c r="PWF11" s="890"/>
      <c r="PWG11" s="890"/>
      <c r="PWH11" s="890"/>
      <c r="PWI11" s="890"/>
      <c r="PWJ11" s="890"/>
      <c r="PWK11" s="890"/>
      <c r="PWL11" s="890"/>
      <c r="PWM11" s="890"/>
      <c r="PWN11" s="890"/>
      <c r="PWO11" s="890"/>
      <c r="PWP11" s="890"/>
      <c r="PWQ11" s="890"/>
      <c r="PWR11" s="890"/>
      <c r="PWS11" s="890"/>
      <c r="PWT11" s="890"/>
      <c r="PWU11" s="890"/>
      <c r="PWV11" s="890"/>
      <c r="PWW11" s="890"/>
      <c r="PWX11" s="890"/>
      <c r="PWY11" s="890"/>
      <c r="PWZ11" s="890"/>
      <c r="PXA11" s="890"/>
      <c r="PXB11" s="890"/>
      <c r="PXC11" s="890"/>
      <c r="PXD11" s="890"/>
      <c r="PXE11" s="890"/>
      <c r="PXF11" s="890"/>
      <c r="PXG11" s="890"/>
      <c r="PXH11" s="890"/>
      <c r="PXI11" s="890"/>
      <c r="PXJ11" s="890"/>
      <c r="PXK11" s="890"/>
      <c r="PXL11" s="890"/>
      <c r="PXM11" s="890"/>
      <c r="PXN11" s="890"/>
      <c r="PXO11" s="890"/>
      <c r="PXP11" s="890"/>
      <c r="PXQ11" s="890"/>
      <c r="PXR11" s="890"/>
      <c r="PXS11" s="890"/>
      <c r="PXT11" s="890"/>
      <c r="PXU11" s="890"/>
      <c r="PXV11" s="890"/>
      <c r="PXW11" s="890"/>
      <c r="PXX11" s="890"/>
      <c r="PXY11" s="890"/>
      <c r="PXZ11" s="890"/>
      <c r="PYA11" s="890"/>
      <c r="PYB11" s="890"/>
      <c r="PYC11" s="890"/>
      <c r="PYD11" s="890"/>
      <c r="PYE11" s="890"/>
      <c r="PYF11" s="890"/>
      <c r="PYG11" s="890"/>
      <c r="PYH11" s="890"/>
      <c r="PYI11" s="890"/>
      <c r="PYJ11" s="890"/>
      <c r="PYK11" s="890"/>
      <c r="PYL11" s="890"/>
      <c r="PYM11" s="890"/>
      <c r="PYN11" s="890"/>
      <c r="PYO11" s="890"/>
      <c r="PYP11" s="890"/>
      <c r="PYQ11" s="890"/>
      <c r="PYR11" s="890"/>
      <c r="PYS11" s="890"/>
      <c r="PYT11" s="890"/>
      <c r="PYU11" s="890"/>
      <c r="PYV11" s="890"/>
      <c r="PYW11" s="890"/>
      <c r="PYX11" s="890"/>
      <c r="PYY11" s="890"/>
      <c r="PYZ11" s="890"/>
      <c r="PZA11" s="890"/>
      <c r="PZB11" s="890"/>
      <c r="PZC11" s="890"/>
      <c r="PZD11" s="890"/>
      <c r="PZE11" s="890"/>
      <c r="PZF11" s="890"/>
      <c r="PZG11" s="890"/>
      <c r="PZH11" s="890"/>
      <c r="PZI11" s="890"/>
      <c r="PZJ11" s="890"/>
      <c r="PZK11" s="890"/>
      <c r="PZL11" s="890"/>
      <c r="PZM11" s="890"/>
      <c r="PZN11" s="890"/>
      <c r="PZO11" s="890"/>
      <c r="PZP11" s="890"/>
      <c r="PZQ11" s="890"/>
      <c r="PZR11" s="890"/>
      <c r="PZS11" s="890"/>
      <c r="PZT11" s="890"/>
      <c r="PZU11" s="890"/>
      <c r="PZV11" s="890"/>
      <c r="PZW11" s="890"/>
      <c r="PZX11" s="890"/>
      <c r="PZY11" s="890"/>
      <c r="PZZ11" s="890"/>
      <c r="QAA11" s="890"/>
      <c r="QAB11" s="890"/>
      <c r="QAC11" s="890"/>
      <c r="QAD11" s="890"/>
      <c r="QAE11" s="890"/>
      <c r="QAF11" s="890"/>
      <c r="QAG11" s="890"/>
      <c r="QAH11" s="890"/>
      <c r="QAI11" s="890"/>
      <c r="QAJ11" s="890"/>
      <c r="QAK11" s="890"/>
      <c r="QAL11" s="890"/>
      <c r="QAM11" s="890"/>
      <c r="QAN11" s="890"/>
      <c r="QAO11" s="890"/>
      <c r="QAP11" s="890"/>
      <c r="QAQ11" s="890"/>
      <c r="QAR11" s="890"/>
      <c r="QAS11" s="890"/>
      <c r="QAT11" s="890"/>
      <c r="QAU11" s="890"/>
      <c r="QAV11" s="890"/>
      <c r="QAW11" s="890"/>
      <c r="QAX11" s="890"/>
      <c r="QAY11" s="890"/>
      <c r="QAZ11" s="890"/>
      <c r="QBA11" s="890"/>
      <c r="QBB11" s="890"/>
      <c r="QBC11" s="890"/>
      <c r="QBD11" s="890"/>
      <c r="QBE11" s="890"/>
      <c r="QBF11" s="890"/>
      <c r="QBG11" s="890"/>
      <c r="QBH11" s="890"/>
      <c r="QBI11" s="890"/>
      <c r="QBJ11" s="890"/>
      <c r="QBK11" s="890"/>
      <c r="QBL11" s="890"/>
      <c r="QBM11" s="890"/>
      <c r="QBN11" s="890"/>
      <c r="QBO11" s="890"/>
      <c r="QBP11" s="890"/>
      <c r="QBQ11" s="890"/>
      <c r="QBR11" s="890"/>
      <c r="QBS11" s="890"/>
      <c r="QBT11" s="890"/>
      <c r="QBU11" s="890"/>
      <c r="QBV11" s="890"/>
      <c r="QBW11" s="890"/>
      <c r="QBX11" s="890"/>
      <c r="QBY11" s="890"/>
      <c r="QBZ11" s="890"/>
      <c r="QCA11" s="890"/>
      <c r="QCB11" s="890"/>
      <c r="QCC11" s="890"/>
      <c r="QCD11" s="890"/>
      <c r="QCE11" s="890"/>
      <c r="QCF11" s="890"/>
      <c r="QCG11" s="890"/>
      <c r="QCH11" s="890"/>
      <c r="QCI11" s="890"/>
      <c r="QCJ11" s="890"/>
      <c r="QCK11" s="890"/>
      <c r="QCL11" s="890"/>
      <c r="QCM11" s="890"/>
      <c r="QCN11" s="890"/>
      <c r="QCO11" s="890"/>
      <c r="QCP11" s="890"/>
      <c r="QCQ11" s="890"/>
      <c r="QCR11" s="890"/>
      <c r="QCS11" s="890"/>
      <c r="QCT11" s="890"/>
      <c r="QCU11" s="890"/>
      <c r="QCV11" s="890"/>
      <c r="QCW11" s="890"/>
      <c r="QCX11" s="890"/>
      <c r="QCY11" s="890"/>
      <c r="QCZ11" s="890"/>
      <c r="QDA11" s="890"/>
      <c r="QDB11" s="890"/>
      <c r="QDC11" s="890"/>
      <c r="QDD11" s="890"/>
      <c r="QDE11" s="890"/>
      <c r="QDF11" s="890"/>
      <c r="QDG11" s="890"/>
      <c r="QDH11" s="890"/>
      <c r="QDI11" s="890"/>
      <c r="QDJ11" s="890"/>
      <c r="QDK11" s="890"/>
      <c r="QDL11" s="890"/>
      <c r="QDM11" s="890"/>
      <c r="QDN11" s="890"/>
      <c r="QDO11" s="890"/>
      <c r="QDP11" s="890"/>
      <c r="QDQ11" s="890"/>
      <c r="QDR11" s="890"/>
      <c r="QDS11" s="890"/>
      <c r="QDT11" s="890"/>
      <c r="QDU11" s="890"/>
      <c r="QDV11" s="890"/>
      <c r="QDW11" s="890"/>
      <c r="QDX11" s="890"/>
      <c r="QDY11" s="890"/>
      <c r="QDZ11" s="890"/>
      <c r="QEA11" s="890"/>
      <c r="QEB11" s="890"/>
      <c r="QEC11" s="890"/>
      <c r="QED11" s="890"/>
      <c r="QEE11" s="890"/>
      <c r="QEF11" s="890"/>
      <c r="QEG11" s="890"/>
      <c r="QEH11" s="890"/>
      <c r="QEI11" s="890"/>
      <c r="QEJ11" s="890"/>
      <c r="QEK11" s="890"/>
      <c r="QEL11" s="890"/>
      <c r="QEM11" s="890"/>
      <c r="QEN11" s="890"/>
      <c r="QEO11" s="890"/>
      <c r="QEP11" s="890"/>
      <c r="QEQ11" s="890"/>
      <c r="QER11" s="890"/>
      <c r="QES11" s="890"/>
      <c r="QET11" s="890"/>
      <c r="QEU11" s="890"/>
      <c r="QEV11" s="890"/>
      <c r="QEW11" s="890"/>
      <c r="QEX11" s="890"/>
      <c r="QEY11" s="890"/>
      <c r="QEZ11" s="890"/>
      <c r="QFA11" s="890"/>
      <c r="QFB11" s="890"/>
      <c r="QFC11" s="890"/>
      <c r="QFD11" s="890"/>
      <c r="QFE11" s="890"/>
      <c r="QFF11" s="890"/>
      <c r="QFG11" s="890"/>
      <c r="QFH11" s="890"/>
      <c r="QFI11" s="890"/>
      <c r="QFJ11" s="890"/>
      <c r="QFK11" s="890"/>
      <c r="QFL11" s="890"/>
      <c r="QFM11" s="890"/>
      <c r="QFN11" s="890"/>
      <c r="QFO11" s="890"/>
      <c r="QFP11" s="890"/>
      <c r="QFQ11" s="890"/>
      <c r="QFR11" s="890"/>
      <c r="QFS11" s="890"/>
      <c r="QFT11" s="890"/>
      <c r="QFU11" s="890"/>
      <c r="QFV11" s="890"/>
      <c r="QFW11" s="890"/>
      <c r="QFX11" s="890"/>
      <c r="QFY11" s="890"/>
      <c r="QFZ11" s="890"/>
      <c r="QGA11" s="890"/>
      <c r="QGB11" s="890"/>
      <c r="QGC11" s="890"/>
      <c r="QGD11" s="890"/>
      <c r="QGE11" s="890"/>
      <c r="QGF11" s="890"/>
      <c r="QGG11" s="890"/>
      <c r="QGH11" s="890"/>
      <c r="QGI11" s="890"/>
      <c r="QGJ11" s="890"/>
      <c r="QGK11" s="890"/>
      <c r="QGL11" s="890"/>
      <c r="QGM11" s="890"/>
      <c r="QGN11" s="890"/>
      <c r="QGO11" s="890"/>
      <c r="QGP11" s="890"/>
      <c r="QGQ11" s="890"/>
      <c r="QGR11" s="890"/>
      <c r="QGS11" s="890"/>
      <c r="QGT11" s="890"/>
      <c r="QGU11" s="890"/>
      <c r="QGV11" s="890"/>
      <c r="QGW11" s="890"/>
      <c r="QGX11" s="890"/>
      <c r="QGY11" s="890"/>
      <c r="QGZ11" s="890"/>
      <c r="QHA11" s="890"/>
      <c r="QHB11" s="890"/>
      <c r="QHC11" s="890"/>
      <c r="QHD11" s="890"/>
      <c r="QHE11" s="890"/>
      <c r="QHF11" s="890"/>
      <c r="QHG11" s="890"/>
      <c r="QHH11" s="890"/>
      <c r="QHI11" s="890"/>
      <c r="QHJ11" s="890"/>
      <c r="QHK11" s="890"/>
      <c r="QHL11" s="890"/>
      <c r="QHM11" s="890"/>
      <c r="QHN11" s="890"/>
      <c r="QHO11" s="890"/>
      <c r="QHP11" s="890"/>
      <c r="QHQ11" s="890"/>
      <c r="QHR11" s="890"/>
      <c r="QHS11" s="890"/>
      <c r="QHT11" s="890"/>
      <c r="QHU11" s="890"/>
      <c r="QHV11" s="890"/>
      <c r="QHW11" s="890"/>
      <c r="QHX11" s="890"/>
      <c r="QHY11" s="890"/>
      <c r="QHZ11" s="890"/>
      <c r="QIA11" s="890"/>
      <c r="QIB11" s="890"/>
      <c r="QIC11" s="890"/>
      <c r="QID11" s="890"/>
      <c r="QIE11" s="890"/>
      <c r="QIF11" s="890"/>
      <c r="QIG11" s="890"/>
      <c r="QIH11" s="890"/>
      <c r="QII11" s="890"/>
      <c r="QIJ11" s="890"/>
      <c r="QIK11" s="890"/>
      <c r="QIL11" s="890"/>
      <c r="QIM11" s="890"/>
      <c r="QIN11" s="890"/>
      <c r="QIO11" s="890"/>
      <c r="QIP11" s="890"/>
      <c r="QIQ11" s="890"/>
      <c r="QIR11" s="890"/>
      <c r="QIS11" s="890"/>
      <c r="QIT11" s="890"/>
      <c r="QIU11" s="890"/>
      <c r="QIV11" s="890"/>
      <c r="QIW11" s="890"/>
      <c r="QIX11" s="890"/>
      <c r="QIY11" s="890"/>
      <c r="QIZ11" s="890"/>
      <c r="QJA11" s="890"/>
      <c r="QJB11" s="890"/>
      <c r="QJC11" s="890"/>
      <c r="QJD11" s="890"/>
      <c r="QJE11" s="890"/>
      <c r="QJF11" s="890"/>
      <c r="QJG11" s="890"/>
      <c r="QJH11" s="890"/>
      <c r="QJI11" s="890"/>
      <c r="QJJ11" s="890"/>
      <c r="QJK11" s="890"/>
      <c r="QJL11" s="890"/>
      <c r="QJM11" s="890"/>
      <c r="QJN11" s="890"/>
      <c r="QJO11" s="890"/>
      <c r="QJP11" s="890"/>
      <c r="QJQ11" s="890"/>
      <c r="QJR11" s="890"/>
      <c r="QJS11" s="890"/>
      <c r="QJT11" s="890"/>
      <c r="QJU11" s="890"/>
      <c r="QJV11" s="890"/>
      <c r="QJW11" s="890"/>
      <c r="QJX11" s="890"/>
      <c r="QJY11" s="890"/>
      <c r="QJZ11" s="890"/>
      <c r="QKA11" s="890"/>
      <c r="QKB11" s="890"/>
      <c r="QKC11" s="890"/>
      <c r="QKD11" s="890"/>
      <c r="QKE11" s="890"/>
      <c r="QKF11" s="890"/>
      <c r="QKG11" s="890"/>
      <c r="QKH11" s="890"/>
      <c r="QKI11" s="890"/>
      <c r="QKJ11" s="890"/>
      <c r="QKK11" s="890"/>
      <c r="QKL11" s="890"/>
      <c r="QKM11" s="890"/>
      <c r="QKN11" s="890"/>
      <c r="QKO11" s="890"/>
      <c r="QKP11" s="890"/>
      <c r="QKQ11" s="890"/>
      <c r="QKR11" s="890"/>
      <c r="QKS11" s="890"/>
      <c r="QKT11" s="890"/>
      <c r="QKU11" s="890"/>
      <c r="QKV11" s="890"/>
      <c r="QKW11" s="890"/>
      <c r="QKX11" s="890"/>
      <c r="QKY11" s="890"/>
      <c r="QKZ11" s="890"/>
      <c r="QLA11" s="890"/>
      <c r="QLB11" s="890"/>
      <c r="QLC11" s="890"/>
      <c r="QLD11" s="890"/>
      <c r="QLE11" s="890"/>
      <c r="QLF11" s="890"/>
      <c r="QLG11" s="890"/>
      <c r="QLH11" s="890"/>
      <c r="QLI11" s="890"/>
      <c r="QLJ11" s="890"/>
      <c r="QLK11" s="890"/>
      <c r="QLL11" s="890"/>
      <c r="QLM11" s="890"/>
      <c r="QLN11" s="890"/>
      <c r="QLO11" s="890"/>
      <c r="QLP11" s="890"/>
      <c r="QLQ11" s="890"/>
      <c r="QLR11" s="890"/>
      <c r="QLS11" s="890"/>
      <c r="QLT11" s="890"/>
      <c r="QLU11" s="890"/>
      <c r="QLV11" s="890"/>
      <c r="QLW11" s="890"/>
      <c r="QLX11" s="890"/>
      <c r="QLY11" s="890"/>
      <c r="QLZ11" s="890"/>
      <c r="QMA11" s="890"/>
      <c r="QMB11" s="890"/>
      <c r="QMC11" s="890"/>
      <c r="QMD11" s="890"/>
      <c r="QME11" s="890"/>
      <c r="QMF11" s="890"/>
      <c r="QMG11" s="890"/>
      <c r="QMH11" s="890"/>
      <c r="QMI11" s="890"/>
      <c r="QMJ11" s="890"/>
      <c r="QMK11" s="890"/>
      <c r="QML11" s="890"/>
      <c r="QMM11" s="890"/>
      <c r="QMN11" s="890"/>
      <c r="QMO11" s="890"/>
      <c r="QMP11" s="890"/>
      <c r="QMQ11" s="890"/>
      <c r="QMR11" s="890"/>
      <c r="QMS11" s="890"/>
      <c r="QMT11" s="890"/>
      <c r="QMU11" s="890"/>
      <c r="QMV11" s="890"/>
      <c r="QMW11" s="890"/>
      <c r="QMX11" s="890"/>
      <c r="QMY11" s="890"/>
      <c r="QMZ11" s="890"/>
      <c r="QNA11" s="890"/>
      <c r="QNB11" s="890"/>
      <c r="QNC11" s="890"/>
      <c r="QND11" s="890"/>
      <c r="QNE11" s="890"/>
      <c r="QNF11" s="890"/>
      <c r="QNG11" s="890"/>
      <c r="QNH11" s="890"/>
      <c r="QNI11" s="890"/>
      <c r="QNJ11" s="890"/>
      <c r="QNK11" s="890"/>
      <c r="QNL11" s="890"/>
      <c r="QNM11" s="890"/>
      <c r="QNN11" s="890"/>
      <c r="QNO11" s="890"/>
      <c r="QNP11" s="890"/>
      <c r="QNQ11" s="890"/>
      <c r="QNR11" s="890"/>
      <c r="QNS11" s="890"/>
      <c r="QNT11" s="890"/>
      <c r="QNU11" s="890"/>
      <c r="QNV11" s="890"/>
      <c r="QNW11" s="890"/>
      <c r="QNX11" s="890"/>
      <c r="QNY11" s="890"/>
      <c r="QNZ11" s="890"/>
      <c r="QOA11" s="890"/>
      <c r="QOB11" s="890"/>
      <c r="QOC11" s="890"/>
      <c r="QOD11" s="890"/>
      <c r="QOE11" s="890"/>
      <c r="QOF11" s="890"/>
      <c r="QOG11" s="890"/>
      <c r="QOH11" s="890"/>
      <c r="QOI11" s="890"/>
      <c r="QOJ11" s="890"/>
      <c r="QOK11" s="890"/>
      <c r="QOL11" s="890"/>
      <c r="QOM11" s="890"/>
      <c r="QON11" s="890"/>
      <c r="QOO11" s="890"/>
      <c r="QOP11" s="890"/>
      <c r="QOQ11" s="890"/>
      <c r="QOR11" s="890"/>
      <c r="QOS11" s="890"/>
      <c r="QOT11" s="890"/>
      <c r="QOU11" s="890"/>
      <c r="QOV11" s="890"/>
      <c r="QOW11" s="890"/>
      <c r="QOX11" s="890"/>
      <c r="QOY11" s="890"/>
      <c r="QOZ11" s="890"/>
      <c r="QPA11" s="890"/>
      <c r="QPB11" s="890"/>
      <c r="QPC11" s="890"/>
      <c r="QPD11" s="890"/>
      <c r="QPE11" s="890"/>
      <c r="QPF11" s="890"/>
      <c r="QPG11" s="890"/>
      <c r="QPH11" s="890"/>
      <c r="QPI11" s="890"/>
      <c r="QPJ11" s="890"/>
      <c r="QPK11" s="890"/>
      <c r="QPL11" s="890"/>
      <c r="QPM11" s="890"/>
      <c r="QPN11" s="890"/>
      <c r="QPO11" s="890"/>
      <c r="QPP11" s="890"/>
      <c r="QPQ11" s="890"/>
      <c r="QPR11" s="890"/>
      <c r="QPS11" s="890"/>
      <c r="QPT11" s="890"/>
      <c r="QPU11" s="890"/>
      <c r="QPV11" s="890"/>
      <c r="QPW11" s="890"/>
      <c r="QPX11" s="890"/>
      <c r="QPY11" s="890"/>
      <c r="QPZ11" s="890"/>
      <c r="QQA11" s="890"/>
      <c r="QQB11" s="890"/>
      <c r="QQC11" s="890"/>
      <c r="QQD11" s="890"/>
      <c r="QQE11" s="890"/>
      <c r="QQF11" s="890"/>
      <c r="QQG11" s="890"/>
      <c r="QQH11" s="890"/>
      <c r="QQI11" s="890"/>
      <c r="QQJ11" s="890"/>
      <c r="QQK11" s="890"/>
      <c r="QQL11" s="890"/>
      <c r="QQM11" s="890"/>
      <c r="QQN11" s="890"/>
      <c r="QQO11" s="890"/>
      <c r="QQP11" s="890"/>
      <c r="QQQ11" s="890"/>
      <c r="QQR11" s="890"/>
      <c r="QQS11" s="890"/>
      <c r="QQT11" s="890"/>
      <c r="QQU11" s="890"/>
      <c r="QQV11" s="890"/>
      <c r="QQW11" s="890"/>
      <c r="QQX11" s="890"/>
      <c r="QQY11" s="890"/>
      <c r="QQZ11" s="890"/>
      <c r="QRA11" s="890"/>
      <c r="QRB11" s="890"/>
      <c r="QRC11" s="890"/>
      <c r="QRD11" s="890"/>
      <c r="QRE11" s="890"/>
      <c r="QRF11" s="890"/>
      <c r="QRG11" s="890"/>
      <c r="QRH11" s="890"/>
      <c r="QRI11" s="890"/>
      <c r="QRJ11" s="890"/>
      <c r="QRK11" s="890"/>
      <c r="QRL11" s="890"/>
      <c r="QRM11" s="890"/>
      <c r="QRN11" s="890"/>
      <c r="QRO11" s="890"/>
      <c r="QRP11" s="890"/>
      <c r="QRQ11" s="890"/>
      <c r="QRR11" s="890"/>
      <c r="QRS11" s="890"/>
      <c r="QRT11" s="890"/>
      <c r="QRU11" s="890"/>
      <c r="QRV11" s="890"/>
      <c r="QRW11" s="890"/>
      <c r="QRX11" s="890"/>
      <c r="QRY11" s="890"/>
      <c r="QRZ11" s="890"/>
      <c r="QSA11" s="890"/>
      <c r="QSB11" s="890"/>
      <c r="QSC11" s="890"/>
      <c r="QSD11" s="890"/>
      <c r="QSE11" s="890"/>
      <c r="QSF11" s="890"/>
      <c r="QSG11" s="890"/>
      <c r="QSH11" s="890"/>
      <c r="QSI11" s="890"/>
      <c r="QSJ11" s="890"/>
      <c r="QSK11" s="890"/>
      <c r="QSL11" s="890"/>
      <c r="QSM11" s="890"/>
      <c r="QSN11" s="890"/>
      <c r="QSO11" s="890"/>
      <c r="QSP11" s="890"/>
      <c r="QSQ11" s="890"/>
      <c r="QSR11" s="890"/>
      <c r="QSS11" s="890"/>
      <c r="QST11" s="890"/>
      <c r="QSU11" s="890"/>
      <c r="QSV11" s="890"/>
      <c r="QSW11" s="890"/>
      <c r="QSX11" s="890"/>
      <c r="QSY11" s="890"/>
      <c r="QSZ11" s="890"/>
      <c r="QTA11" s="890"/>
      <c r="QTB11" s="890"/>
      <c r="QTC11" s="890"/>
      <c r="QTD11" s="890"/>
      <c r="QTE11" s="890"/>
      <c r="QTF11" s="890"/>
      <c r="QTG11" s="890"/>
      <c r="QTH11" s="890"/>
      <c r="QTI11" s="890"/>
      <c r="QTJ11" s="890"/>
      <c r="QTK11" s="890"/>
      <c r="QTL11" s="890"/>
      <c r="QTM11" s="890"/>
      <c r="QTN11" s="890"/>
      <c r="QTO11" s="890"/>
      <c r="QTP11" s="890"/>
      <c r="QTQ11" s="890"/>
      <c r="QTR11" s="890"/>
      <c r="QTS11" s="890"/>
      <c r="QTT11" s="890"/>
      <c r="QTU11" s="890"/>
      <c r="QTV11" s="890"/>
      <c r="QTW11" s="890"/>
      <c r="QTX11" s="890"/>
      <c r="QTY11" s="890"/>
      <c r="QTZ11" s="890"/>
      <c r="QUA11" s="890"/>
      <c r="QUB11" s="890"/>
      <c r="QUC11" s="890"/>
      <c r="QUD11" s="890"/>
      <c r="QUE11" s="890"/>
      <c r="QUF11" s="890"/>
      <c r="QUG11" s="890"/>
      <c r="QUH11" s="890"/>
      <c r="QUI11" s="890"/>
      <c r="QUJ11" s="890"/>
      <c r="QUK11" s="890"/>
      <c r="QUL11" s="890"/>
      <c r="QUM11" s="890"/>
      <c r="QUN11" s="890"/>
      <c r="QUO11" s="890"/>
      <c r="QUP11" s="890"/>
      <c r="QUQ11" s="890"/>
      <c r="QUR11" s="890"/>
      <c r="QUS11" s="890"/>
      <c r="QUT11" s="890"/>
      <c r="QUU11" s="890"/>
      <c r="QUV11" s="890"/>
      <c r="QUW11" s="890"/>
      <c r="QUX11" s="890"/>
      <c r="QUY11" s="890"/>
      <c r="QUZ11" s="890"/>
      <c r="QVA11" s="890"/>
      <c r="QVB11" s="890"/>
      <c r="QVC11" s="890"/>
      <c r="QVD11" s="890"/>
      <c r="QVE11" s="890"/>
      <c r="QVF11" s="890"/>
      <c r="QVG11" s="890"/>
      <c r="QVH11" s="890"/>
      <c r="QVI11" s="890"/>
      <c r="QVJ11" s="890"/>
      <c r="QVK11" s="890"/>
      <c r="QVL11" s="890"/>
      <c r="QVM11" s="890"/>
      <c r="QVN11" s="890"/>
      <c r="QVO11" s="890"/>
      <c r="QVP11" s="890"/>
      <c r="QVQ11" s="890"/>
      <c r="QVR11" s="890"/>
      <c r="QVS11" s="890"/>
      <c r="QVT11" s="890"/>
      <c r="QVU11" s="890"/>
      <c r="QVV11" s="890"/>
      <c r="QVW11" s="890"/>
      <c r="QVX11" s="890"/>
      <c r="QVY11" s="890"/>
      <c r="QVZ11" s="890"/>
      <c r="QWA11" s="890"/>
      <c r="QWB11" s="890"/>
      <c r="QWC11" s="890"/>
      <c r="QWD11" s="890"/>
      <c r="QWE11" s="890"/>
      <c r="QWF11" s="890"/>
      <c r="QWG11" s="890"/>
      <c r="QWH11" s="890"/>
      <c r="QWI11" s="890"/>
      <c r="QWJ11" s="890"/>
      <c r="QWK11" s="890"/>
      <c r="QWL11" s="890"/>
      <c r="QWM11" s="890"/>
      <c r="QWN11" s="890"/>
      <c r="QWO11" s="890"/>
      <c r="QWP11" s="890"/>
      <c r="QWQ11" s="890"/>
      <c r="QWR11" s="890"/>
      <c r="QWS11" s="890"/>
      <c r="QWT11" s="890"/>
      <c r="QWU11" s="890"/>
      <c r="QWV11" s="890"/>
      <c r="QWW11" s="890"/>
      <c r="QWX11" s="890"/>
      <c r="QWY11" s="890"/>
      <c r="QWZ11" s="890"/>
      <c r="QXA11" s="890"/>
      <c r="QXB11" s="890"/>
      <c r="QXC11" s="890"/>
      <c r="QXD11" s="890"/>
      <c r="QXE11" s="890"/>
      <c r="QXF11" s="890"/>
      <c r="QXG11" s="890"/>
      <c r="QXH11" s="890"/>
      <c r="QXI11" s="890"/>
      <c r="QXJ11" s="890"/>
      <c r="QXK11" s="890"/>
      <c r="QXL11" s="890"/>
      <c r="QXM11" s="890"/>
      <c r="QXN11" s="890"/>
      <c r="QXO11" s="890"/>
      <c r="QXP11" s="890"/>
      <c r="QXQ11" s="890"/>
      <c r="QXR11" s="890"/>
      <c r="QXS11" s="890"/>
      <c r="QXT11" s="890"/>
      <c r="QXU11" s="890"/>
      <c r="QXV11" s="890"/>
      <c r="QXW11" s="890"/>
      <c r="QXX11" s="890"/>
      <c r="QXY11" s="890"/>
      <c r="QXZ11" s="890"/>
      <c r="QYA11" s="890"/>
      <c r="QYB11" s="890"/>
      <c r="QYC11" s="890"/>
      <c r="QYD11" s="890"/>
      <c r="QYE11" s="890"/>
      <c r="QYF11" s="890"/>
      <c r="QYG11" s="890"/>
      <c r="QYH11" s="890"/>
      <c r="QYI11" s="890"/>
      <c r="QYJ11" s="890"/>
      <c r="QYK11" s="890"/>
      <c r="QYL11" s="890"/>
      <c r="QYM11" s="890"/>
      <c r="QYN11" s="890"/>
      <c r="QYO11" s="890"/>
      <c r="QYP11" s="890"/>
      <c r="QYQ11" s="890"/>
      <c r="QYR11" s="890"/>
      <c r="QYS11" s="890"/>
      <c r="QYT11" s="890"/>
      <c r="QYU11" s="890"/>
      <c r="QYV11" s="890"/>
      <c r="QYW11" s="890"/>
      <c r="QYX11" s="890"/>
      <c r="QYY11" s="890"/>
      <c r="QYZ11" s="890"/>
      <c r="QZA11" s="890"/>
      <c r="QZB11" s="890"/>
      <c r="QZC11" s="890"/>
      <c r="QZD11" s="890"/>
      <c r="QZE11" s="890"/>
      <c r="QZF11" s="890"/>
      <c r="QZG11" s="890"/>
      <c r="QZH11" s="890"/>
      <c r="QZI11" s="890"/>
      <c r="QZJ11" s="890"/>
      <c r="QZK11" s="890"/>
      <c r="QZL11" s="890"/>
      <c r="QZM11" s="890"/>
      <c r="QZN11" s="890"/>
      <c r="QZO11" s="890"/>
      <c r="QZP11" s="890"/>
      <c r="QZQ11" s="890"/>
      <c r="QZR11" s="890"/>
      <c r="QZS11" s="890"/>
      <c r="QZT11" s="890"/>
      <c r="QZU11" s="890"/>
      <c r="QZV11" s="890"/>
      <c r="QZW11" s="890"/>
      <c r="QZX11" s="890"/>
      <c r="QZY11" s="890"/>
      <c r="QZZ11" s="890"/>
      <c r="RAA11" s="890"/>
      <c r="RAB11" s="890"/>
      <c r="RAC11" s="890"/>
      <c r="RAD11" s="890"/>
      <c r="RAE11" s="890"/>
      <c r="RAF11" s="890"/>
      <c r="RAG11" s="890"/>
      <c r="RAH11" s="890"/>
      <c r="RAI11" s="890"/>
      <c r="RAJ11" s="890"/>
      <c r="RAK11" s="890"/>
      <c r="RAL11" s="890"/>
      <c r="RAM11" s="890"/>
      <c r="RAN11" s="890"/>
      <c r="RAO11" s="890"/>
      <c r="RAP11" s="890"/>
      <c r="RAQ11" s="890"/>
      <c r="RAR11" s="890"/>
      <c r="RAS11" s="890"/>
      <c r="RAT11" s="890"/>
      <c r="RAU11" s="890"/>
      <c r="RAV11" s="890"/>
      <c r="RAW11" s="890"/>
      <c r="RAX11" s="890"/>
      <c r="RAY11" s="890"/>
      <c r="RAZ11" s="890"/>
      <c r="RBA11" s="890"/>
      <c r="RBB11" s="890"/>
      <c r="RBC11" s="890"/>
      <c r="RBD11" s="890"/>
      <c r="RBE11" s="890"/>
      <c r="RBF11" s="890"/>
      <c r="RBG11" s="890"/>
      <c r="RBH11" s="890"/>
      <c r="RBI11" s="890"/>
      <c r="RBJ11" s="890"/>
      <c r="RBK11" s="890"/>
      <c r="RBL11" s="890"/>
      <c r="RBM11" s="890"/>
      <c r="RBN11" s="890"/>
      <c r="RBO11" s="890"/>
      <c r="RBP11" s="890"/>
      <c r="RBQ11" s="890"/>
      <c r="RBR11" s="890"/>
      <c r="RBS11" s="890"/>
      <c r="RBT11" s="890"/>
      <c r="RBU11" s="890"/>
      <c r="RBV11" s="890"/>
      <c r="RBW11" s="890"/>
      <c r="RBX11" s="890"/>
      <c r="RBY11" s="890"/>
      <c r="RBZ11" s="890"/>
      <c r="RCA11" s="890"/>
      <c r="RCB11" s="890"/>
      <c r="RCC11" s="890"/>
      <c r="RCD11" s="890"/>
      <c r="RCE11" s="890"/>
      <c r="RCF11" s="890"/>
      <c r="RCG11" s="890"/>
      <c r="RCH11" s="890"/>
      <c r="RCI11" s="890"/>
      <c r="RCJ11" s="890"/>
      <c r="RCK11" s="890"/>
      <c r="RCL11" s="890"/>
      <c r="RCM11" s="890"/>
      <c r="RCN11" s="890"/>
      <c r="RCO11" s="890"/>
      <c r="RCP11" s="890"/>
      <c r="RCQ11" s="890"/>
      <c r="RCR11" s="890"/>
      <c r="RCS11" s="890"/>
      <c r="RCT11" s="890"/>
      <c r="RCU11" s="890"/>
      <c r="RCV11" s="890"/>
      <c r="RCW11" s="890"/>
      <c r="RCX11" s="890"/>
      <c r="RCY11" s="890"/>
      <c r="RCZ11" s="890"/>
      <c r="RDA11" s="890"/>
      <c r="RDB11" s="890"/>
      <c r="RDC11" s="890"/>
      <c r="RDD11" s="890"/>
      <c r="RDE11" s="890"/>
      <c r="RDF11" s="890"/>
      <c r="RDG11" s="890"/>
      <c r="RDH11" s="890"/>
      <c r="RDI11" s="890"/>
      <c r="RDJ11" s="890"/>
      <c r="RDK11" s="890"/>
      <c r="RDL11" s="890"/>
      <c r="RDM11" s="890"/>
      <c r="RDN11" s="890"/>
      <c r="RDO11" s="890"/>
      <c r="RDP11" s="890"/>
      <c r="RDQ11" s="890"/>
      <c r="RDR11" s="890"/>
      <c r="RDS11" s="890"/>
      <c r="RDT11" s="890"/>
      <c r="RDU11" s="890"/>
      <c r="RDV11" s="890"/>
      <c r="RDW11" s="890"/>
      <c r="RDX11" s="890"/>
      <c r="RDY11" s="890"/>
      <c r="RDZ11" s="890"/>
      <c r="REA11" s="890"/>
      <c r="REB11" s="890"/>
      <c r="REC11" s="890"/>
      <c r="RED11" s="890"/>
      <c r="REE11" s="890"/>
      <c r="REF11" s="890"/>
      <c r="REG11" s="890"/>
      <c r="REH11" s="890"/>
      <c r="REI11" s="890"/>
      <c r="REJ11" s="890"/>
      <c r="REK11" s="890"/>
      <c r="REL11" s="890"/>
      <c r="REM11" s="890"/>
      <c r="REN11" s="890"/>
      <c r="REO11" s="890"/>
      <c r="REP11" s="890"/>
      <c r="REQ11" s="890"/>
      <c r="RER11" s="890"/>
      <c r="RES11" s="890"/>
      <c r="RET11" s="890"/>
      <c r="REU11" s="890"/>
      <c r="REV11" s="890"/>
      <c r="REW11" s="890"/>
      <c r="REX11" s="890"/>
      <c r="REY11" s="890"/>
      <c r="REZ11" s="890"/>
      <c r="RFA11" s="890"/>
      <c r="RFB11" s="890"/>
      <c r="RFC11" s="890"/>
      <c r="RFD11" s="890"/>
      <c r="RFE11" s="890"/>
      <c r="RFF11" s="890"/>
      <c r="RFG11" s="890"/>
      <c r="RFH11" s="890"/>
      <c r="RFI11" s="890"/>
      <c r="RFJ11" s="890"/>
      <c r="RFK11" s="890"/>
      <c r="RFL11" s="890"/>
      <c r="RFM11" s="890"/>
      <c r="RFN11" s="890"/>
      <c r="RFO11" s="890"/>
      <c r="RFP11" s="890"/>
      <c r="RFQ11" s="890"/>
      <c r="RFR11" s="890"/>
      <c r="RFS11" s="890"/>
      <c r="RFT11" s="890"/>
      <c r="RFU11" s="890"/>
      <c r="RFV11" s="890"/>
      <c r="RFW11" s="890"/>
      <c r="RFX11" s="890"/>
      <c r="RFY11" s="890"/>
      <c r="RFZ11" s="890"/>
      <c r="RGA11" s="890"/>
      <c r="RGB11" s="890"/>
      <c r="RGC11" s="890"/>
      <c r="RGD11" s="890"/>
      <c r="RGE11" s="890"/>
      <c r="RGF11" s="890"/>
      <c r="RGG11" s="890"/>
      <c r="RGH11" s="890"/>
      <c r="RGI11" s="890"/>
      <c r="RGJ11" s="890"/>
      <c r="RGK11" s="890"/>
      <c r="RGL11" s="890"/>
      <c r="RGM11" s="890"/>
      <c r="RGN11" s="890"/>
      <c r="RGO11" s="890"/>
      <c r="RGP11" s="890"/>
      <c r="RGQ11" s="890"/>
      <c r="RGR11" s="890"/>
      <c r="RGS11" s="890"/>
      <c r="RGT11" s="890"/>
      <c r="RGU11" s="890"/>
      <c r="RGV11" s="890"/>
      <c r="RGW11" s="890"/>
      <c r="RGX11" s="890"/>
      <c r="RGY11" s="890"/>
      <c r="RGZ11" s="890"/>
      <c r="RHA11" s="890"/>
      <c r="RHB11" s="890"/>
      <c r="RHC11" s="890"/>
      <c r="RHD11" s="890"/>
      <c r="RHE11" s="890"/>
      <c r="RHF11" s="890"/>
      <c r="RHG11" s="890"/>
      <c r="RHH11" s="890"/>
      <c r="RHI11" s="890"/>
      <c r="RHJ11" s="890"/>
      <c r="RHK11" s="890"/>
      <c r="RHL11" s="890"/>
      <c r="RHM11" s="890"/>
      <c r="RHN11" s="890"/>
      <c r="RHO11" s="890"/>
      <c r="RHP11" s="890"/>
      <c r="RHQ11" s="890"/>
      <c r="RHR11" s="890"/>
      <c r="RHS11" s="890"/>
      <c r="RHT11" s="890"/>
      <c r="RHU11" s="890"/>
      <c r="RHV11" s="890"/>
      <c r="RHW11" s="890"/>
      <c r="RHX11" s="890"/>
      <c r="RHY11" s="890"/>
      <c r="RHZ11" s="890"/>
      <c r="RIA11" s="890"/>
      <c r="RIB11" s="890"/>
      <c r="RIC11" s="890"/>
      <c r="RID11" s="890"/>
      <c r="RIE11" s="890"/>
      <c r="RIF11" s="890"/>
      <c r="RIG11" s="890"/>
      <c r="RIH11" s="890"/>
      <c r="RII11" s="890"/>
      <c r="RIJ11" s="890"/>
      <c r="RIK11" s="890"/>
      <c r="RIL11" s="890"/>
      <c r="RIM11" s="890"/>
      <c r="RIN11" s="890"/>
      <c r="RIO11" s="890"/>
      <c r="RIP11" s="890"/>
      <c r="RIQ11" s="890"/>
      <c r="RIR11" s="890"/>
      <c r="RIS11" s="890"/>
      <c r="RIT11" s="890"/>
      <c r="RIU11" s="890"/>
      <c r="RIV11" s="890"/>
      <c r="RIW11" s="890"/>
      <c r="RIX11" s="890"/>
      <c r="RIY11" s="890"/>
      <c r="RIZ11" s="890"/>
      <c r="RJA11" s="890"/>
      <c r="RJB11" s="890"/>
      <c r="RJC11" s="890"/>
      <c r="RJD11" s="890"/>
      <c r="RJE11" s="890"/>
      <c r="RJF11" s="890"/>
      <c r="RJG11" s="890"/>
      <c r="RJH11" s="890"/>
      <c r="RJI11" s="890"/>
      <c r="RJJ11" s="890"/>
      <c r="RJK11" s="890"/>
      <c r="RJL11" s="890"/>
      <c r="RJM11" s="890"/>
      <c r="RJN11" s="890"/>
      <c r="RJO11" s="890"/>
      <c r="RJP11" s="890"/>
      <c r="RJQ11" s="890"/>
      <c r="RJR11" s="890"/>
      <c r="RJS11" s="890"/>
      <c r="RJT11" s="890"/>
      <c r="RJU11" s="890"/>
      <c r="RJV11" s="890"/>
      <c r="RJW11" s="890"/>
      <c r="RJX11" s="890"/>
      <c r="RJY11" s="890"/>
      <c r="RJZ11" s="890"/>
      <c r="RKA11" s="890"/>
      <c r="RKB11" s="890"/>
      <c r="RKC11" s="890"/>
      <c r="RKD11" s="890"/>
      <c r="RKE11" s="890"/>
      <c r="RKF11" s="890"/>
      <c r="RKG11" s="890"/>
      <c r="RKH11" s="890"/>
      <c r="RKI11" s="890"/>
      <c r="RKJ11" s="890"/>
      <c r="RKK11" s="890"/>
      <c r="RKL11" s="890"/>
      <c r="RKM11" s="890"/>
      <c r="RKN11" s="890"/>
      <c r="RKO11" s="890"/>
      <c r="RKP11" s="890"/>
      <c r="RKQ11" s="890"/>
      <c r="RKR11" s="890"/>
      <c r="RKS11" s="890"/>
      <c r="RKT11" s="890"/>
      <c r="RKU11" s="890"/>
      <c r="RKV11" s="890"/>
      <c r="RKW11" s="890"/>
      <c r="RKX11" s="890"/>
      <c r="RKY11" s="890"/>
      <c r="RKZ11" s="890"/>
      <c r="RLA11" s="890"/>
      <c r="RLB11" s="890"/>
      <c r="RLC11" s="890"/>
      <c r="RLD11" s="890"/>
      <c r="RLE11" s="890"/>
      <c r="RLF11" s="890"/>
      <c r="RLG11" s="890"/>
      <c r="RLH11" s="890"/>
      <c r="RLI11" s="890"/>
      <c r="RLJ11" s="890"/>
      <c r="RLK11" s="890"/>
      <c r="RLL11" s="890"/>
      <c r="RLM11" s="890"/>
      <c r="RLN11" s="890"/>
      <c r="RLO11" s="890"/>
      <c r="RLP11" s="890"/>
      <c r="RLQ11" s="890"/>
      <c r="RLR11" s="890"/>
      <c r="RLS11" s="890"/>
      <c r="RLT11" s="890"/>
      <c r="RLU11" s="890"/>
      <c r="RLV11" s="890"/>
      <c r="RLW11" s="890"/>
      <c r="RLX11" s="890"/>
      <c r="RLY11" s="890"/>
      <c r="RLZ11" s="890"/>
      <c r="RMA11" s="890"/>
      <c r="RMB11" s="890"/>
      <c r="RMC11" s="890"/>
      <c r="RMD11" s="890"/>
      <c r="RME11" s="890"/>
      <c r="RMF11" s="890"/>
      <c r="RMG11" s="890"/>
      <c r="RMH11" s="890"/>
      <c r="RMI11" s="890"/>
      <c r="RMJ11" s="890"/>
      <c r="RMK11" s="890"/>
      <c r="RML11" s="890"/>
      <c r="RMM11" s="890"/>
      <c r="RMN11" s="890"/>
      <c r="RMO11" s="890"/>
      <c r="RMP11" s="890"/>
      <c r="RMQ11" s="890"/>
      <c r="RMR11" s="890"/>
      <c r="RMS11" s="890"/>
      <c r="RMT11" s="890"/>
      <c r="RMU11" s="890"/>
      <c r="RMV11" s="890"/>
      <c r="RMW11" s="890"/>
      <c r="RMX11" s="890"/>
      <c r="RMY11" s="890"/>
      <c r="RMZ11" s="890"/>
      <c r="RNA11" s="890"/>
      <c r="RNB11" s="890"/>
      <c r="RNC11" s="890"/>
      <c r="RND11" s="890"/>
      <c r="RNE11" s="890"/>
      <c r="RNF11" s="890"/>
      <c r="RNG11" s="890"/>
      <c r="RNH11" s="890"/>
      <c r="RNI11" s="890"/>
      <c r="RNJ11" s="890"/>
      <c r="RNK11" s="890"/>
      <c r="RNL11" s="890"/>
      <c r="RNM11" s="890"/>
      <c r="RNN11" s="890"/>
      <c r="RNO11" s="890"/>
      <c r="RNP11" s="890"/>
      <c r="RNQ11" s="890"/>
      <c r="RNR11" s="890"/>
      <c r="RNS11" s="890"/>
      <c r="RNT11" s="890"/>
      <c r="RNU11" s="890"/>
      <c r="RNV11" s="890"/>
      <c r="RNW11" s="890"/>
      <c r="RNX11" s="890"/>
      <c r="RNY11" s="890"/>
      <c r="RNZ11" s="890"/>
      <c r="ROA11" s="890"/>
      <c r="ROB11" s="890"/>
      <c r="ROC11" s="890"/>
      <c r="ROD11" s="890"/>
      <c r="ROE11" s="890"/>
      <c r="ROF11" s="890"/>
      <c r="ROG11" s="890"/>
      <c r="ROH11" s="890"/>
      <c r="ROI11" s="890"/>
      <c r="ROJ11" s="890"/>
      <c r="ROK11" s="890"/>
      <c r="ROL11" s="890"/>
      <c r="ROM11" s="890"/>
      <c r="RON11" s="890"/>
      <c r="ROO11" s="890"/>
      <c r="ROP11" s="890"/>
      <c r="ROQ11" s="890"/>
      <c r="ROR11" s="890"/>
      <c r="ROS11" s="890"/>
      <c r="ROT11" s="890"/>
      <c r="ROU11" s="890"/>
      <c r="ROV11" s="890"/>
      <c r="ROW11" s="890"/>
      <c r="ROX11" s="890"/>
      <c r="ROY11" s="890"/>
      <c r="ROZ11" s="890"/>
      <c r="RPA11" s="890"/>
      <c r="RPB11" s="890"/>
      <c r="RPC11" s="890"/>
      <c r="RPD11" s="890"/>
      <c r="RPE11" s="890"/>
      <c r="RPF11" s="890"/>
      <c r="RPG11" s="890"/>
      <c r="RPH11" s="890"/>
      <c r="RPI11" s="890"/>
      <c r="RPJ11" s="890"/>
      <c r="RPK11" s="890"/>
      <c r="RPL11" s="890"/>
      <c r="RPM11" s="890"/>
      <c r="RPN11" s="890"/>
      <c r="RPO11" s="890"/>
      <c r="RPP11" s="890"/>
      <c r="RPQ11" s="890"/>
      <c r="RPR11" s="890"/>
      <c r="RPS11" s="890"/>
      <c r="RPT11" s="890"/>
      <c r="RPU11" s="890"/>
      <c r="RPV11" s="890"/>
      <c r="RPW11" s="890"/>
      <c r="RPX11" s="890"/>
      <c r="RPY11" s="890"/>
      <c r="RPZ11" s="890"/>
      <c r="RQA11" s="890"/>
      <c r="RQB11" s="890"/>
      <c r="RQC11" s="890"/>
      <c r="RQD11" s="890"/>
      <c r="RQE11" s="890"/>
      <c r="RQF11" s="890"/>
      <c r="RQG11" s="890"/>
      <c r="RQH11" s="890"/>
      <c r="RQI11" s="890"/>
      <c r="RQJ11" s="890"/>
      <c r="RQK11" s="890"/>
      <c r="RQL11" s="890"/>
      <c r="RQM11" s="890"/>
      <c r="RQN11" s="890"/>
      <c r="RQO11" s="890"/>
      <c r="RQP11" s="890"/>
      <c r="RQQ11" s="890"/>
      <c r="RQR11" s="890"/>
      <c r="RQS11" s="890"/>
      <c r="RQT11" s="890"/>
      <c r="RQU11" s="890"/>
      <c r="RQV11" s="890"/>
      <c r="RQW11" s="890"/>
      <c r="RQX11" s="890"/>
      <c r="RQY11" s="890"/>
      <c r="RQZ11" s="890"/>
      <c r="RRA11" s="890"/>
      <c r="RRB11" s="890"/>
      <c r="RRC11" s="890"/>
      <c r="RRD11" s="890"/>
      <c r="RRE11" s="890"/>
      <c r="RRF11" s="890"/>
      <c r="RRG11" s="890"/>
      <c r="RRH11" s="890"/>
      <c r="RRI11" s="890"/>
      <c r="RRJ11" s="890"/>
      <c r="RRK11" s="890"/>
      <c r="RRL11" s="890"/>
      <c r="RRM11" s="890"/>
      <c r="RRN11" s="890"/>
      <c r="RRO11" s="890"/>
      <c r="RRP11" s="890"/>
      <c r="RRQ11" s="890"/>
      <c r="RRR11" s="890"/>
      <c r="RRS11" s="890"/>
      <c r="RRT11" s="890"/>
      <c r="RRU11" s="890"/>
      <c r="RRV11" s="890"/>
      <c r="RRW11" s="890"/>
      <c r="RRX11" s="890"/>
      <c r="RRY11" s="890"/>
      <c r="RRZ11" s="890"/>
      <c r="RSA11" s="890"/>
      <c r="RSB11" s="890"/>
      <c r="RSC11" s="890"/>
      <c r="RSD11" s="890"/>
      <c r="RSE11" s="890"/>
      <c r="RSF11" s="890"/>
      <c r="RSG11" s="890"/>
      <c r="RSH11" s="890"/>
      <c r="RSI11" s="890"/>
      <c r="RSJ11" s="890"/>
      <c r="RSK11" s="890"/>
      <c r="RSL11" s="890"/>
      <c r="RSM11" s="890"/>
      <c r="RSN11" s="890"/>
      <c r="RSO11" s="890"/>
      <c r="RSP11" s="890"/>
      <c r="RSQ11" s="890"/>
      <c r="RSR11" s="890"/>
      <c r="RSS11" s="890"/>
      <c r="RST11" s="890"/>
      <c r="RSU11" s="890"/>
      <c r="RSV11" s="890"/>
      <c r="RSW11" s="890"/>
      <c r="RSX11" s="890"/>
      <c r="RSY11" s="890"/>
      <c r="RSZ11" s="890"/>
      <c r="RTA11" s="890"/>
      <c r="RTB11" s="890"/>
      <c r="RTC11" s="890"/>
      <c r="RTD11" s="890"/>
      <c r="RTE11" s="890"/>
      <c r="RTF11" s="890"/>
      <c r="RTG11" s="890"/>
      <c r="RTH11" s="890"/>
      <c r="RTI11" s="890"/>
      <c r="RTJ11" s="890"/>
      <c r="RTK11" s="890"/>
      <c r="RTL11" s="890"/>
      <c r="RTM11" s="890"/>
      <c r="RTN11" s="890"/>
      <c r="RTO11" s="890"/>
      <c r="RTP11" s="890"/>
      <c r="RTQ11" s="890"/>
      <c r="RTR11" s="890"/>
      <c r="RTS11" s="890"/>
      <c r="RTT11" s="890"/>
      <c r="RTU11" s="890"/>
      <c r="RTV11" s="890"/>
      <c r="RTW11" s="890"/>
      <c r="RTX11" s="890"/>
      <c r="RTY11" s="890"/>
      <c r="RTZ11" s="890"/>
      <c r="RUA11" s="890"/>
      <c r="RUB11" s="890"/>
      <c r="RUC11" s="890"/>
      <c r="RUD11" s="890"/>
      <c r="RUE11" s="890"/>
      <c r="RUF11" s="890"/>
      <c r="RUG11" s="890"/>
      <c r="RUH11" s="890"/>
      <c r="RUI11" s="890"/>
      <c r="RUJ11" s="890"/>
      <c r="RUK11" s="890"/>
      <c r="RUL11" s="890"/>
      <c r="RUM11" s="890"/>
      <c r="RUN11" s="890"/>
      <c r="RUO11" s="890"/>
      <c r="RUP11" s="890"/>
      <c r="RUQ11" s="890"/>
      <c r="RUR11" s="890"/>
      <c r="RUS11" s="890"/>
      <c r="RUT11" s="890"/>
      <c r="RUU11" s="890"/>
      <c r="RUV11" s="890"/>
      <c r="RUW11" s="890"/>
      <c r="RUX11" s="890"/>
      <c r="RUY11" s="890"/>
      <c r="RUZ11" s="890"/>
      <c r="RVA11" s="890"/>
      <c r="RVB11" s="890"/>
      <c r="RVC11" s="890"/>
      <c r="RVD11" s="890"/>
      <c r="RVE11" s="890"/>
      <c r="RVF11" s="890"/>
      <c r="RVG11" s="890"/>
      <c r="RVH11" s="890"/>
      <c r="RVI11" s="890"/>
      <c r="RVJ11" s="890"/>
      <c r="RVK11" s="890"/>
      <c r="RVL11" s="890"/>
      <c r="RVM11" s="890"/>
      <c r="RVN11" s="890"/>
      <c r="RVO11" s="890"/>
      <c r="RVP11" s="890"/>
      <c r="RVQ11" s="890"/>
      <c r="RVR11" s="890"/>
      <c r="RVS11" s="890"/>
      <c r="RVT11" s="890"/>
      <c r="RVU11" s="890"/>
      <c r="RVV11" s="890"/>
      <c r="RVW11" s="890"/>
      <c r="RVX11" s="890"/>
      <c r="RVY11" s="890"/>
      <c r="RVZ11" s="890"/>
      <c r="RWA11" s="890"/>
      <c r="RWB11" s="890"/>
      <c r="RWC11" s="890"/>
      <c r="RWD11" s="890"/>
      <c r="RWE11" s="890"/>
      <c r="RWF11" s="890"/>
      <c r="RWG11" s="890"/>
      <c r="RWH11" s="890"/>
      <c r="RWI11" s="890"/>
      <c r="RWJ11" s="890"/>
      <c r="RWK11" s="890"/>
      <c r="RWL11" s="890"/>
      <c r="RWM11" s="890"/>
      <c r="RWN11" s="890"/>
      <c r="RWO11" s="890"/>
      <c r="RWP11" s="890"/>
      <c r="RWQ11" s="890"/>
      <c r="RWR11" s="890"/>
      <c r="RWS11" s="890"/>
      <c r="RWT11" s="890"/>
      <c r="RWU11" s="890"/>
      <c r="RWV11" s="890"/>
      <c r="RWW11" s="890"/>
      <c r="RWX11" s="890"/>
      <c r="RWY11" s="890"/>
      <c r="RWZ11" s="890"/>
      <c r="RXA11" s="890"/>
      <c r="RXB11" s="890"/>
      <c r="RXC11" s="890"/>
      <c r="RXD11" s="890"/>
      <c r="RXE11" s="890"/>
      <c r="RXF11" s="890"/>
      <c r="RXG11" s="890"/>
      <c r="RXH11" s="890"/>
      <c r="RXI11" s="890"/>
      <c r="RXJ11" s="890"/>
      <c r="RXK11" s="890"/>
      <c r="RXL11" s="890"/>
      <c r="RXM11" s="890"/>
      <c r="RXN11" s="890"/>
      <c r="RXO11" s="890"/>
      <c r="RXP11" s="890"/>
      <c r="RXQ11" s="890"/>
      <c r="RXR11" s="890"/>
      <c r="RXS11" s="890"/>
      <c r="RXT11" s="890"/>
      <c r="RXU11" s="890"/>
      <c r="RXV11" s="890"/>
      <c r="RXW11" s="890"/>
      <c r="RXX11" s="890"/>
      <c r="RXY11" s="890"/>
      <c r="RXZ11" s="890"/>
      <c r="RYA11" s="890"/>
      <c r="RYB11" s="890"/>
      <c r="RYC11" s="890"/>
      <c r="RYD11" s="890"/>
      <c r="RYE11" s="890"/>
      <c r="RYF11" s="890"/>
      <c r="RYG11" s="890"/>
      <c r="RYH11" s="890"/>
      <c r="RYI11" s="890"/>
      <c r="RYJ11" s="890"/>
      <c r="RYK11" s="890"/>
      <c r="RYL11" s="890"/>
      <c r="RYM11" s="890"/>
      <c r="RYN11" s="890"/>
      <c r="RYO11" s="890"/>
      <c r="RYP11" s="890"/>
      <c r="RYQ11" s="890"/>
      <c r="RYR11" s="890"/>
      <c r="RYS11" s="890"/>
      <c r="RYT11" s="890"/>
      <c r="RYU11" s="890"/>
      <c r="RYV11" s="890"/>
      <c r="RYW11" s="890"/>
      <c r="RYX11" s="890"/>
      <c r="RYY11" s="890"/>
      <c r="RYZ11" s="890"/>
      <c r="RZA11" s="890"/>
      <c r="RZB11" s="890"/>
      <c r="RZC11" s="890"/>
      <c r="RZD11" s="890"/>
      <c r="RZE11" s="890"/>
      <c r="RZF11" s="890"/>
      <c r="RZG11" s="890"/>
      <c r="RZH11" s="890"/>
      <c r="RZI11" s="890"/>
      <c r="RZJ11" s="890"/>
      <c r="RZK11" s="890"/>
      <c r="RZL11" s="890"/>
      <c r="RZM11" s="890"/>
      <c r="RZN11" s="890"/>
      <c r="RZO11" s="890"/>
      <c r="RZP11" s="890"/>
      <c r="RZQ11" s="890"/>
      <c r="RZR11" s="890"/>
      <c r="RZS11" s="890"/>
      <c r="RZT11" s="890"/>
      <c r="RZU11" s="890"/>
      <c r="RZV11" s="890"/>
      <c r="RZW11" s="890"/>
      <c r="RZX11" s="890"/>
      <c r="RZY11" s="890"/>
      <c r="RZZ11" s="890"/>
      <c r="SAA11" s="890"/>
      <c r="SAB11" s="890"/>
      <c r="SAC11" s="890"/>
      <c r="SAD11" s="890"/>
      <c r="SAE11" s="890"/>
      <c r="SAF11" s="890"/>
      <c r="SAG11" s="890"/>
      <c r="SAH11" s="890"/>
      <c r="SAI11" s="890"/>
      <c r="SAJ11" s="890"/>
      <c r="SAK11" s="890"/>
      <c r="SAL11" s="890"/>
      <c r="SAM11" s="890"/>
      <c r="SAN11" s="890"/>
      <c r="SAO11" s="890"/>
      <c r="SAP11" s="890"/>
      <c r="SAQ11" s="890"/>
      <c r="SAR11" s="890"/>
      <c r="SAS11" s="890"/>
      <c r="SAT11" s="890"/>
      <c r="SAU11" s="890"/>
      <c r="SAV11" s="890"/>
      <c r="SAW11" s="890"/>
      <c r="SAX11" s="890"/>
      <c r="SAY11" s="890"/>
      <c r="SAZ11" s="890"/>
      <c r="SBA11" s="890"/>
      <c r="SBB11" s="890"/>
      <c r="SBC11" s="890"/>
      <c r="SBD11" s="890"/>
      <c r="SBE11" s="890"/>
      <c r="SBF11" s="890"/>
      <c r="SBG11" s="890"/>
      <c r="SBH11" s="890"/>
      <c r="SBI11" s="890"/>
      <c r="SBJ11" s="890"/>
      <c r="SBK11" s="890"/>
      <c r="SBL11" s="890"/>
      <c r="SBM11" s="890"/>
      <c r="SBN11" s="890"/>
      <c r="SBO11" s="890"/>
      <c r="SBP11" s="890"/>
      <c r="SBQ11" s="890"/>
      <c r="SBR11" s="890"/>
      <c r="SBS11" s="890"/>
      <c r="SBT11" s="890"/>
      <c r="SBU11" s="890"/>
      <c r="SBV11" s="890"/>
      <c r="SBW11" s="890"/>
      <c r="SBX11" s="890"/>
      <c r="SBY11" s="890"/>
      <c r="SBZ11" s="890"/>
      <c r="SCA11" s="890"/>
      <c r="SCB11" s="890"/>
      <c r="SCC11" s="890"/>
      <c r="SCD11" s="890"/>
      <c r="SCE11" s="890"/>
      <c r="SCF11" s="890"/>
      <c r="SCG11" s="890"/>
      <c r="SCH11" s="890"/>
      <c r="SCI11" s="890"/>
      <c r="SCJ11" s="890"/>
      <c r="SCK11" s="890"/>
      <c r="SCL11" s="890"/>
      <c r="SCM11" s="890"/>
      <c r="SCN11" s="890"/>
      <c r="SCO11" s="890"/>
      <c r="SCP11" s="890"/>
      <c r="SCQ11" s="890"/>
      <c r="SCR11" s="890"/>
      <c r="SCS11" s="890"/>
      <c r="SCT11" s="890"/>
      <c r="SCU11" s="890"/>
      <c r="SCV11" s="890"/>
      <c r="SCW11" s="890"/>
      <c r="SCX11" s="890"/>
      <c r="SCY11" s="890"/>
      <c r="SCZ11" s="890"/>
      <c r="SDA11" s="890"/>
      <c r="SDB11" s="890"/>
      <c r="SDC11" s="890"/>
      <c r="SDD11" s="890"/>
      <c r="SDE11" s="890"/>
      <c r="SDF11" s="890"/>
      <c r="SDG11" s="890"/>
      <c r="SDH11" s="890"/>
      <c r="SDI11" s="890"/>
      <c r="SDJ11" s="890"/>
      <c r="SDK11" s="890"/>
      <c r="SDL11" s="890"/>
      <c r="SDM11" s="890"/>
      <c r="SDN11" s="890"/>
      <c r="SDO11" s="890"/>
      <c r="SDP11" s="890"/>
      <c r="SDQ11" s="890"/>
      <c r="SDR11" s="890"/>
      <c r="SDS11" s="890"/>
      <c r="SDT11" s="890"/>
      <c r="SDU11" s="890"/>
      <c r="SDV11" s="890"/>
      <c r="SDW11" s="890"/>
      <c r="SDX11" s="890"/>
      <c r="SDY11" s="890"/>
      <c r="SDZ11" s="890"/>
      <c r="SEA11" s="890"/>
      <c r="SEB11" s="890"/>
      <c r="SEC11" s="890"/>
      <c r="SED11" s="890"/>
      <c r="SEE11" s="890"/>
      <c r="SEF11" s="890"/>
      <c r="SEG11" s="890"/>
      <c r="SEH11" s="890"/>
      <c r="SEI11" s="890"/>
      <c r="SEJ11" s="890"/>
      <c r="SEK11" s="890"/>
      <c r="SEL11" s="890"/>
      <c r="SEM11" s="890"/>
      <c r="SEN11" s="890"/>
      <c r="SEO11" s="890"/>
      <c r="SEP11" s="890"/>
      <c r="SEQ11" s="890"/>
      <c r="SER11" s="890"/>
      <c r="SES11" s="890"/>
      <c r="SET11" s="890"/>
      <c r="SEU11" s="890"/>
      <c r="SEV11" s="890"/>
      <c r="SEW11" s="890"/>
      <c r="SEX11" s="890"/>
      <c r="SEY11" s="890"/>
      <c r="SEZ11" s="890"/>
      <c r="SFA11" s="890"/>
      <c r="SFB11" s="890"/>
      <c r="SFC11" s="890"/>
      <c r="SFD11" s="890"/>
      <c r="SFE11" s="890"/>
      <c r="SFF11" s="890"/>
      <c r="SFG11" s="890"/>
      <c r="SFH11" s="890"/>
      <c r="SFI11" s="890"/>
      <c r="SFJ11" s="890"/>
      <c r="SFK11" s="890"/>
      <c r="SFL11" s="890"/>
      <c r="SFM11" s="890"/>
      <c r="SFN11" s="890"/>
      <c r="SFO11" s="890"/>
      <c r="SFP11" s="890"/>
      <c r="SFQ11" s="890"/>
      <c r="SFR11" s="890"/>
      <c r="SFS11" s="890"/>
      <c r="SFT11" s="890"/>
      <c r="SFU11" s="890"/>
      <c r="SFV11" s="890"/>
      <c r="SFW11" s="890"/>
      <c r="SFX11" s="890"/>
      <c r="SFY11" s="890"/>
      <c r="SFZ11" s="890"/>
      <c r="SGA11" s="890"/>
      <c r="SGB11" s="890"/>
      <c r="SGC11" s="890"/>
      <c r="SGD11" s="890"/>
      <c r="SGE11" s="890"/>
      <c r="SGF11" s="890"/>
      <c r="SGG11" s="890"/>
      <c r="SGH11" s="890"/>
      <c r="SGI11" s="890"/>
      <c r="SGJ11" s="890"/>
      <c r="SGK11" s="890"/>
      <c r="SGL11" s="890"/>
      <c r="SGM11" s="890"/>
      <c r="SGN11" s="890"/>
      <c r="SGO11" s="890"/>
      <c r="SGP11" s="890"/>
      <c r="SGQ11" s="890"/>
      <c r="SGR11" s="890"/>
      <c r="SGS11" s="890"/>
      <c r="SGT11" s="890"/>
      <c r="SGU11" s="890"/>
      <c r="SGV11" s="890"/>
      <c r="SGW11" s="890"/>
      <c r="SGX11" s="890"/>
      <c r="SGY11" s="890"/>
      <c r="SGZ11" s="890"/>
      <c r="SHA11" s="890"/>
      <c r="SHB11" s="890"/>
      <c r="SHC11" s="890"/>
      <c r="SHD11" s="890"/>
      <c r="SHE11" s="890"/>
      <c r="SHF11" s="890"/>
      <c r="SHG11" s="890"/>
      <c r="SHH11" s="890"/>
      <c r="SHI11" s="890"/>
      <c r="SHJ11" s="890"/>
      <c r="SHK11" s="890"/>
      <c r="SHL11" s="890"/>
      <c r="SHM11" s="890"/>
      <c r="SHN11" s="890"/>
      <c r="SHO11" s="890"/>
      <c r="SHP11" s="890"/>
      <c r="SHQ11" s="890"/>
      <c r="SHR11" s="890"/>
      <c r="SHS11" s="890"/>
      <c r="SHT11" s="890"/>
      <c r="SHU11" s="890"/>
      <c r="SHV11" s="890"/>
      <c r="SHW11" s="890"/>
      <c r="SHX11" s="890"/>
      <c r="SHY11" s="890"/>
      <c r="SHZ11" s="890"/>
      <c r="SIA11" s="890"/>
      <c r="SIB11" s="890"/>
      <c r="SIC11" s="890"/>
      <c r="SID11" s="890"/>
      <c r="SIE11" s="890"/>
      <c r="SIF11" s="890"/>
      <c r="SIG11" s="890"/>
      <c r="SIH11" s="890"/>
      <c r="SII11" s="890"/>
      <c r="SIJ11" s="890"/>
      <c r="SIK11" s="890"/>
      <c r="SIL11" s="890"/>
      <c r="SIM11" s="890"/>
      <c r="SIN11" s="890"/>
      <c r="SIO11" s="890"/>
      <c r="SIP11" s="890"/>
      <c r="SIQ11" s="890"/>
      <c r="SIR11" s="890"/>
      <c r="SIS11" s="890"/>
      <c r="SIT11" s="890"/>
      <c r="SIU11" s="890"/>
      <c r="SIV11" s="890"/>
      <c r="SIW11" s="890"/>
      <c r="SIX11" s="890"/>
      <c r="SIY11" s="890"/>
      <c r="SIZ11" s="890"/>
      <c r="SJA11" s="890"/>
      <c r="SJB11" s="890"/>
      <c r="SJC11" s="890"/>
      <c r="SJD11" s="890"/>
      <c r="SJE11" s="890"/>
      <c r="SJF11" s="890"/>
      <c r="SJG11" s="890"/>
      <c r="SJH11" s="890"/>
      <c r="SJI11" s="890"/>
      <c r="SJJ11" s="890"/>
      <c r="SJK11" s="890"/>
      <c r="SJL11" s="890"/>
      <c r="SJM11" s="890"/>
      <c r="SJN11" s="890"/>
      <c r="SJO11" s="890"/>
      <c r="SJP11" s="890"/>
      <c r="SJQ11" s="890"/>
      <c r="SJR11" s="890"/>
      <c r="SJS11" s="890"/>
      <c r="SJT11" s="890"/>
      <c r="SJU11" s="890"/>
      <c r="SJV11" s="890"/>
      <c r="SJW11" s="890"/>
      <c r="SJX11" s="890"/>
      <c r="SJY11" s="890"/>
      <c r="SJZ11" s="890"/>
      <c r="SKA11" s="890"/>
      <c r="SKB11" s="890"/>
      <c r="SKC11" s="890"/>
      <c r="SKD11" s="890"/>
      <c r="SKE11" s="890"/>
      <c r="SKF11" s="890"/>
      <c r="SKG11" s="890"/>
      <c r="SKH11" s="890"/>
      <c r="SKI11" s="890"/>
      <c r="SKJ11" s="890"/>
      <c r="SKK11" s="890"/>
      <c r="SKL11" s="890"/>
      <c r="SKM11" s="890"/>
      <c r="SKN11" s="890"/>
      <c r="SKO11" s="890"/>
      <c r="SKP11" s="890"/>
      <c r="SKQ11" s="890"/>
      <c r="SKR11" s="890"/>
      <c r="SKS11" s="890"/>
      <c r="SKT11" s="890"/>
      <c r="SKU11" s="890"/>
      <c r="SKV11" s="890"/>
      <c r="SKW11" s="890"/>
      <c r="SKX11" s="890"/>
      <c r="SKY11" s="890"/>
      <c r="SKZ11" s="890"/>
      <c r="SLA11" s="890"/>
      <c r="SLB11" s="890"/>
      <c r="SLC11" s="890"/>
      <c r="SLD11" s="890"/>
      <c r="SLE11" s="890"/>
      <c r="SLF11" s="890"/>
      <c r="SLG11" s="890"/>
      <c r="SLH11" s="890"/>
      <c r="SLI11" s="890"/>
      <c r="SLJ11" s="890"/>
      <c r="SLK11" s="890"/>
      <c r="SLL11" s="890"/>
      <c r="SLM11" s="890"/>
      <c r="SLN11" s="890"/>
      <c r="SLO11" s="890"/>
      <c r="SLP11" s="890"/>
      <c r="SLQ11" s="890"/>
      <c r="SLR11" s="890"/>
      <c r="SLS11" s="890"/>
      <c r="SLT11" s="890"/>
      <c r="SLU11" s="890"/>
      <c r="SLV11" s="890"/>
      <c r="SLW11" s="890"/>
      <c r="SLX11" s="890"/>
      <c r="SLY11" s="890"/>
      <c r="SLZ11" s="890"/>
      <c r="SMA11" s="890"/>
      <c r="SMB11" s="890"/>
      <c r="SMC11" s="890"/>
      <c r="SMD11" s="890"/>
      <c r="SME11" s="890"/>
      <c r="SMF11" s="890"/>
      <c r="SMG11" s="890"/>
      <c r="SMH11" s="890"/>
      <c r="SMI11" s="890"/>
      <c r="SMJ11" s="890"/>
      <c r="SMK11" s="890"/>
      <c r="SML11" s="890"/>
      <c r="SMM11" s="890"/>
      <c r="SMN11" s="890"/>
      <c r="SMO11" s="890"/>
      <c r="SMP11" s="890"/>
      <c r="SMQ11" s="890"/>
      <c r="SMR11" s="890"/>
      <c r="SMS11" s="890"/>
      <c r="SMT11" s="890"/>
      <c r="SMU11" s="890"/>
      <c r="SMV11" s="890"/>
      <c r="SMW11" s="890"/>
      <c r="SMX11" s="890"/>
      <c r="SMY11" s="890"/>
      <c r="SMZ11" s="890"/>
      <c r="SNA11" s="890"/>
      <c r="SNB11" s="890"/>
      <c r="SNC11" s="890"/>
      <c r="SND11" s="890"/>
      <c r="SNE11" s="890"/>
      <c r="SNF11" s="890"/>
      <c r="SNG11" s="890"/>
      <c r="SNH11" s="890"/>
      <c r="SNI11" s="890"/>
      <c r="SNJ11" s="890"/>
      <c r="SNK11" s="890"/>
      <c r="SNL11" s="890"/>
      <c r="SNM11" s="890"/>
      <c r="SNN11" s="890"/>
      <c r="SNO11" s="890"/>
      <c r="SNP11" s="890"/>
      <c r="SNQ11" s="890"/>
      <c r="SNR11" s="890"/>
      <c r="SNS11" s="890"/>
      <c r="SNT11" s="890"/>
      <c r="SNU11" s="890"/>
      <c r="SNV11" s="890"/>
      <c r="SNW11" s="890"/>
      <c r="SNX11" s="890"/>
      <c r="SNY11" s="890"/>
      <c r="SNZ11" s="890"/>
      <c r="SOA11" s="890"/>
      <c r="SOB11" s="890"/>
      <c r="SOC11" s="890"/>
      <c r="SOD11" s="890"/>
      <c r="SOE11" s="890"/>
      <c r="SOF11" s="890"/>
      <c r="SOG11" s="890"/>
      <c r="SOH11" s="890"/>
      <c r="SOI11" s="890"/>
      <c r="SOJ11" s="890"/>
      <c r="SOK11" s="890"/>
      <c r="SOL11" s="890"/>
      <c r="SOM11" s="890"/>
      <c r="SON11" s="890"/>
      <c r="SOO11" s="890"/>
      <c r="SOP11" s="890"/>
      <c r="SOQ11" s="890"/>
      <c r="SOR11" s="890"/>
      <c r="SOS11" s="890"/>
      <c r="SOT11" s="890"/>
      <c r="SOU11" s="890"/>
      <c r="SOV11" s="890"/>
      <c r="SOW11" s="890"/>
      <c r="SOX11" s="890"/>
      <c r="SOY11" s="890"/>
      <c r="SOZ11" s="890"/>
      <c r="SPA11" s="890"/>
      <c r="SPB11" s="890"/>
      <c r="SPC11" s="890"/>
      <c r="SPD11" s="890"/>
      <c r="SPE11" s="890"/>
      <c r="SPF11" s="890"/>
      <c r="SPG11" s="890"/>
      <c r="SPH11" s="890"/>
      <c r="SPI11" s="890"/>
      <c r="SPJ11" s="890"/>
      <c r="SPK11" s="890"/>
      <c r="SPL11" s="890"/>
      <c r="SPM11" s="890"/>
      <c r="SPN11" s="890"/>
      <c r="SPO11" s="890"/>
      <c r="SPP11" s="890"/>
      <c r="SPQ11" s="890"/>
      <c r="SPR11" s="890"/>
      <c r="SPS11" s="890"/>
      <c r="SPT11" s="890"/>
      <c r="SPU11" s="890"/>
      <c r="SPV11" s="890"/>
      <c r="SPW11" s="890"/>
      <c r="SPX11" s="890"/>
      <c r="SPY11" s="890"/>
      <c r="SPZ11" s="890"/>
      <c r="SQA11" s="890"/>
      <c r="SQB11" s="890"/>
      <c r="SQC11" s="890"/>
      <c r="SQD11" s="890"/>
      <c r="SQE11" s="890"/>
      <c r="SQF11" s="890"/>
      <c r="SQG11" s="890"/>
      <c r="SQH11" s="890"/>
      <c r="SQI11" s="890"/>
      <c r="SQJ11" s="890"/>
      <c r="SQK11" s="890"/>
      <c r="SQL11" s="890"/>
      <c r="SQM11" s="890"/>
      <c r="SQN11" s="890"/>
      <c r="SQO11" s="890"/>
      <c r="SQP11" s="890"/>
      <c r="SQQ11" s="890"/>
      <c r="SQR11" s="890"/>
      <c r="SQS11" s="890"/>
      <c r="SQT11" s="890"/>
      <c r="SQU11" s="890"/>
      <c r="SQV11" s="890"/>
      <c r="SQW11" s="890"/>
      <c r="SQX11" s="890"/>
      <c r="SQY11" s="890"/>
      <c r="SQZ11" s="890"/>
      <c r="SRA11" s="890"/>
      <c r="SRB11" s="890"/>
      <c r="SRC11" s="890"/>
      <c r="SRD11" s="890"/>
      <c r="SRE11" s="890"/>
      <c r="SRF11" s="890"/>
      <c r="SRG11" s="890"/>
      <c r="SRH11" s="890"/>
      <c r="SRI11" s="890"/>
      <c r="SRJ11" s="890"/>
      <c r="SRK11" s="890"/>
      <c r="SRL11" s="890"/>
      <c r="SRM11" s="890"/>
      <c r="SRN11" s="890"/>
      <c r="SRO11" s="890"/>
      <c r="SRP11" s="890"/>
      <c r="SRQ11" s="890"/>
      <c r="SRR11" s="890"/>
      <c r="SRS11" s="890"/>
      <c r="SRT11" s="890"/>
      <c r="SRU11" s="890"/>
      <c r="SRV11" s="890"/>
      <c r="SRW11" s="890"/>
      <c r="SRX11" s="890"/>
      <c r="SRY11" s="890"/>
      <c r="SRZ11" s="890"/>
      <c r="SSA11" s="890"/>
      <c r="SSB11" s="890"/>
      <c r="SSC11" s="890"/>
      <c r="SSD11" s="890"/>
      <c r="SSE11" s="890"/>
      <c r="SSF11" s="890"/>
      <c r="SSG11" s="890"/>
      <c r="SSH11" s="890"/>
      <c r="SSI11" s="890"/>
      <c r="SSJ11" s="890"/>
      <c r="SSK11" s="890"/>
      <c r="SSL11" s="890"/>
      <c r="SSM11" s="890"/>
      <c r="SSN11" s="890"/>
      <c r="SSO11" s="890"/>
      <c r="SSP11" s="890"/>
      <c r="SSQ11" s="890"/>
      <c r="SSR11" s="890"/>
      <c r="SSS11" s="890"/>
      <c r="SST11" s="890"/>
      <c r="SSU11" s="890"/>
      <c r="SSV11" s="890"/>
      <c r="SSW11" s="890"/>
      <c r="SSX11" s="890"/>
      <c r="SSY11" s="890"/>
      <c r="SSZ11" s="890"/>
      <c r="STA11" s="890"/>
      <c r="STB11" s="890"/>
      <c r="STC11" s="890"/>
      <c r="STD11" s="890"/>
      <c r="STE11" s="890"/>
      <c r="STF11" s="890"/>
      <c r="STG11" s="890"/>
      <c r="STH11" s="890"/>
      <c r="STI11" s="890"/>
      <c r="STJ11" s="890"/>
      <c r="STK11" s="890"/>
      <c r="STL11" s="890"/>
      <c r="STM11" s="890"/>
      <c r="STN11" s="890"/>
      <c r="STO11" s="890"/>
      <c r="STP11" s="890"/>
      <c r="STQ11" s="890"/>
      <c r="STR11" s="890"/>
      <c r="STS11" s="890"/>
      <c r="STT11" s="890"/>
      <c r="STU11" s="890"/>
      <c r="STV11" s="890"/>
      <c r="STW11" s="890"/>
      <c r="STX11" s="890"/>
      <c r="STY11" s="890"/>
      <c r="STZ11" s="890"/>
      <c r="SUA11" s="890"/>
      <c r="SUB11" s="890"/>
      <c r="SUC11" s="890"/>
      <c r="SUD11" s="890"/>
      <c r="SUE11" s="890"/>
      <c r="SUF11" s="890"/>
      <c r="SUG11" s="890"/>
      <c r="SUH11" s="890"/>
      <c r="SUI11" s="890"/>
      <c r="SUJ11" s="890"/>
      <c r="SUK11" s="890"/>
      <c r="SUL11" s="890"/>
      <c r="SUM11" s="890"/>
      <c r="SUN11" s="890"/>
      <c r="SUO11" s="890"/>
      <c r="SUP11" s="890"/>
      <c r="SUQ11" s="890"/>
      <c r="SUR11" s="890"/>
      <c r="SUS11" s="890"/>
      <c r="SUT11" s="890"/>
      <c r="SUU11" s="890"/>
      <c r="SUV11" s="890"/>
      <c r="SUW11" s="890"/>
      <c r="SUX11" s="890"/>
      <c r="SUY11" s="890"/>
      <c r="SUZ11" s="890"/>
      <c r="SVA11" s="890"/>
      <c r="SVB11" s="890"/>
      <c r="SVC11" s="890"/>
      <c r="SVD11" s="890"/>
      <c r="SVE11" s="890"/>
      <c r="SVF11" s="890"/>
      <c r="SVG11" s="890"/>
      <c r="SVH11" s="890"/>
      <c r="SVI11" s="890"/>
      <c r="SVJ11" s="890"/>
      <c r="SVK11" s="890"/>
      <c r="SVL11" s="890"/>
      <c r="SVM11" s="890"/>
      <c r="SVN11" s="890"/>
      <c r="SVO11" s="890"/>
      <c r="SVP11" s="890"/>
      <c r="SVQ11" s="890"/>
      <c r="SVR11" s="890"/>
      <c r="SVS11" s="890"/>
      <c r="SVT11" s="890"/>
      <c r="SVU11" s="890"/>
      <c r="SVV11" s="890"/>
      <c r="SVW11" s="890"/>
      <c r="SVX11" s="890"/>
      <c r="SVY11" s="890"/>
      <c r="SVZ11" s="890"/>
      <c r="SWA11" s="890"/>
      <c r="SWB11" s="890"/>
      <c r="SWC11" s="890"/>
      <c r="SWD11" s="890"/>
      <c r="SWE11" s="890"/>
      <c r="SWF11" s="890"/>
      <c r="SWG11" s="890"/>
      <c r="SWH11" s="890"/>
      <c r="SWI11" s="890"/>
      <c r="SWJ11" s="890"/>
      <c r="SWK11" s="890"/>
      <c r="SWL11" s="890"/>
      <c r="SWM11" s="890"/>
      <c r="SWN11" s="890"/>
      <c r="SWO11" s="890"/>
      <c r="SWP11" s="890"/>
      <c r="SWQ11" s="890"/>
      <c r="SWR11" s="890"/>
      <c r="SWS11" s="890"/>
      <c r="SWT11" s="890"/>
      <c r="SWU11" s="890"/>
      <c r="SWV11" s="890"/>
      <c r="SWW11" s="890"/>
      <c r="SWX11" s="890"/>
      <c r="SWY11" s="890"/>
      <c r="SWZ11" s="890"/>
      <c r="SXA11" s="890"/>
      <c r="SXB11" s="890"/>
      <c r="SXC11" s="890"/>
      <c r="SXD11" s="890"/>
      <c r="SXE11" s="890"/>
      <c r="SXF11" s="890"/>
      <c r="SXG11" s="890"/>
      <c r="SXH11" s="890"/>
      <c r="SXI11" s="890"/>
      <c r="SXJ11" s="890"/>
      <c r="SXK11" s="890"/>
      <c r="SXL11" s="890"/>
      <c r="SXM11" s="890"/>
      <c r="SXN11" s="890"/>
      <c r="SXO11" s="890"/>
      <c r="SXP11" s="890"/>
      <c r="SXQ11" s="890"/>
      <c r="SXR11" s="890"/>
      <c r="SXS11" s="890"/>
      <c r="SXT11" s="890"/>
      <c r="SXU11" s="890"/>
      <c r="SXV11" s="890"/>
      <c r="SXW11" s="890"/>
      <c r="SXX11" s="890"/>
      <c r="SXY11" s="890"/>
      <c r="SXZ11" s="890"/>
      <c r="SYA11" s="890"/>
      <c r="SYB11" s="890"/>
      <c r="SYC11" s="890"/>
      <c r="SYD11" s="890"/>
      <c r="SYE11" s="890"/>
      <c r="SYF11" s="890"/>
      <c r="SYG11" s="890"/>
      <c r="SYH11" s="890"/>
      <c r="SYI11" s="890"/>
      <c r="SYJ11" s="890"/>
      <c r="SYK11" s="890"/>
      <c r="SYL11" s="890"/>
      <c r="SYM11" s="890"/>
      <c r="SYN11" s="890"/>
      <c r="SYO11" s="890"/>
      <c r="SYP11" s="890"/>
      <c r="SYQ11" s="890"/>
      <c r="SYR11" s="890"/>
      <c r="SYS11" s="890"/>
      <c r="SYT11" s="890"/>
      <c r="SYU11" s="890"/>
      <c r="SYV11" s="890"/>
      <c r="SYW11" s="890"/>
      <c r="SYX11" s="890"/>
      <c r="SYY11" s="890"/>
      <c r="SYZ11" s="890"/>
      <c r="SZA11" s="890"/>
      <c r="SZB11" s="890"/>
      <c r="SZC11" s="890"/>
      <c r="SZD11" s="890"/>
      <c r="SZE11" s="890"/>
      <c r="SZF11" s="890"/>
      <c r="SZG11" s="890"/>
      <c r="SZH11" s="890"/>
      <c r="SZI11" s="890"/>
      <c r="SZJ11" s="890"/>
      <c r="SZK11" s="890"/>
      <c r="SZL11" s="890"/>
      <c r="SZM11" s="890"/>
      <c r="SZN11" s="890"/>
      <c r="SZO11" s="890"/>
      <c r="SZP11" s="890"/>
      <c r="SZQ11" s="890"/>
      <c r="SZR11" s="890"/>
      <c r="SZS11" s="890"/>
      <c r="SZT11" s="890"/>
      <c r="SZU11" s="890"/>
      <c r="SZV11" s="890"/>
      <c r="SZW11" s="890"/>
      <c r="SZX11" s="890"/>
      <c r="SZY11" s="890"/>
      <c r="SZZ11" s="890"/>
      <c r="TAA11" s="890"/>
      <c r="TAB11" s="890"/>
      <c r="TAC11" s="890"/>
      <c r="TAD11" s="890"/>
      <c r="TAE11" s="890"/>
      <c r="TAF11" s="890"/>
      <c r="TAG11" s="890"/>
      <c r="TAH11" s="890"/>
      <c r="TAI11" s="890"/>
      <c r="TAJ11" s="890"/>
      <c r="TAK11" s="890"/>
      <c r="TAL11" s="890"/>
      <c r="TAM11" s="890"/>
      <c r="TAN11" s="890"/>
      <c r="TAO11" s="890"/>
      <c r="TAP11" s="890"/>
      <c r="TAQ11" s="890"/>
      <c r="TAR11" s="890"/>
      <c r="TAS11" s="890"/>
      <c r="TAT11" s="890"/>
      <c r="TAU11" s="890"/>
      <c r="TAV11" s="890"/>
      <c r="TAW11" s="890"/>
      <c r="TAX11" s="890"/>
      <c r="TAY11" s="890"/>
      <c r="TAZ11" s="890"/>
      <c r="TBA11" s="890"/>
      <c r="TBB11" s="890"/>
      <c r="TBC11" s="890"/>
      <c r="TBD11" s="890"/>
      <c r="TBE11" s="890"/>
      <c r="TBF11" s="890"/>
      <c r="TBG11" s="890"/>
      <c r="TBH11" s="890"/>
      <c r="TBI11" s="890"/>
      <c r="TBJ11" s="890"/>
      <c r="TBK11" s="890"/>
      <c r="TBL11" s="890"/>
      <c r="TBM11" s="890"/>
      <c r="TBN11" s="890"/>
      <c r="TBO11" s="890"/>
      <c r="TBP11" s="890"/>
      <c r="TBQ11" s="890"/>
      <c r="TBR11" s="890"/>
      <c r="TBS11" s="890"/>
      <c r="TBT11" s="890"/>
      <c r="TBU11" s="890"/>
      <c r="TBV11" s="890"/>
      <c r="TBW11" s="890"/>
      <c r="TBX11" s="890"/>
      <c r="TBY11" s="890"/>
      <c r="TBZ11" s="890"/>
      <c r="TCA11" s="890"/>
      <c r="TCB11" s="890"/>
      <c r="TCC11" s="890"/>
      <c r="TCD11" s="890"/>
      <c r="TCE11" s="890"/>
      <c r="TCF11" s="890"/>
      <c r="TCG11" s="890"/>
      <c r="TCH11" s="890"/>
      <c r="TCI11" s="890"/>
      <c r="TCJ11" s="890"/>
      <c r="TCK11" s="890"/>
      <c r="TCL11" s="890"/>
      <c r="TCM11" s="890"/>
      <c r="TCN11" s="890"/>
      <c r="TCO11" s="890"/>
      <c r="TCP11" s="890"/>
      <c r="TCQ11" s="890"/>
      <c r="TCR11" s="890"/>
      <c r="TCS11" s="890"/>
      <c r="TCT11" s="890"/>
      <c r="TCU11" s="890"/>
      <c r="TCV11" s="890"/>
      <c r="TCW11" s="890"/>
      <c r="TCX11" s="890"/>
      <c r="TCY11" s="890"/>
      <c r="TCZ11" s="890"/>
      <c r="TDA11" s="890"/>
      <c r="TDB11" s="890"/>
      <c r="TDC11" s="890"/>
      <c r="TDD11" s="890"/>
      <c r="TDE11" s="890"/>
      <c r="TDF11" s="890"/>
      <c r="TDG11" s="890"/>
      <c r="TDH11" s="890"/>
      <c r="TDI11" s="890"/>
      <c r="TDJ11" s="890"/>
      <c r="TDK11" s="890"/>
      <c r="TDL11" s="890"/>
      <c r="TDM11" s="890"/>
      <c r="TDN11" s="890"/>
      <c r="TDO11" s="890"/>
      <c r="TDP11" s="890"/>
      <c r="TDQ11" s="890"/>
      <c r="TDR11" s="890"/>
      <c r="TDS11" s="890"/>
      <c r="TDT11" s="890"/>
      <c r="TDU11" s="890"/>
      <c r="TDV11" s="890"/>
      <c r="TDW11" s="890"/>
      <c r="TDX11" s="890"/>
      <c r="TDY11" s="890"/>
      <c r="TDZ11" s="890"/>
      <c r="TEA11" s="890"/>
      <c r="TEB11" s="890"/>
      <c r="TEC11" s="890"/>
      <c r="TED11" s="890"/>
      <c r="TEE11" s="890"/>
      <c r="TEF11" s="890"/>
      <c r="TEG11" s="890"/>
      <c r="TEH11" s="890"/>
      <c r="TEI11" s="890"/>
      <c r="TEJ11" s="890"/>
      <c r="TEK11" s="890"/>
      <c r="TEL11" s="890"/>
      <c r="TEM11" s="890"/>
      <c r="TEN11" s="890"/>
      <c r="TEO11" s="890"/>
      <c r="TEP11" s="890"/>
      <c r="TEQ11" s="890"/>
      <c r="TER11" s="890"/>
      <c r="TES11" s="890"/>
      <c r="TET11" s="890"/>
      <c r="TEU11" s="890"/>
      <c r="TEV11" s="890"/>
      <c r="TEW11" s="890"/>
      <c r="TEX11" s="890"/>
      <c r="TEY11" s="890"/>
      <c r="TEZ11" s="890"/>
      <c r="TFA11" s="890"/>
      <c r="TFB11" s="890"/>
      <c r="TFC11" s="890"/>
      <c r="TFD11" s="890"/>
      <c r="TFE11" s="890"/>
      <c r="TFF11" s="890"/>
      <c r="TFG11" s="890"/>
      <c r="TFH11" s="890"/>
      <c r="TFI11" s="890"/>
      <c r="TFJ11" s="890"/>
      <c r="TFK11" s="890"/>
      <c r="TFL11" s="890"/>
      <c r="TFM11" s="890"/>
      <c r="TFN11" s="890"/>
      <c r="TFO11" s="890"/>
      <c r="TFP11" s="890"/>
      <c r="TFQ11" s="890"/>
      <c r="TFR11" s="890"/>
      <c r="TFS11" s="890"/>
      <c r="TFT11" s="890"/>
      <c r="TFU11" s="890"/>
      <c r="TFV11" s="890"/>
      <c r="TFW11" s="890"/>
      <c r="TFX11" s="890"/>
      <c r="TFY11" s="890"/>
      <c r="TFZ11" s="890"/>
      <c r="TGA11" s="890"/>
      <c r="TGB11" s="890"/>
      <c r="TGC11" s="890"/>
      <c r="TGD11" s="890"/>
      <c r="TGE11" s="890"/>
      <c r="TGF11" s="890"/>
      <c r="TGG11" s="890"/>
      <c r="TGH11" s="890"/>
      <c r="TGI11" s="890"/>
      <c r="TGJ11" s="890"/>
      <c r="TGK11" s="890"/>
      <c r="TGL11" s="890"/>
      <c r="TGM11" s="890"/>
      <c r="TGN11" s="890"/>
      <c r="TGO11" s="890"/>
      <c r="TGP11" s="890"/>
      <c r="TGQ11" s="890"/>
      <c r="TGR11" s="890"/>
      <c r="TGS11" s="890"/>
      <c r="TGT11" s="890"/>
      <c r="TGU11" s="890"/>
      <c r="TGV11" s="890"/>
      <c r="TGW11" s="890"/>
      <c r="TGX11" s="890"/>
      <c r="TGY11" s="890"/>
      <c r="TGZ11" s="890"/>
      <c r="THA11" s="890"/>
      <c r="THB11" s="890"/>
      <c r="THC11" s="890"/>
      <c r="THD11" s="890"/>
      <c r="THE11" s="890"/>
      <c r="THF11" s="890"/>
      <c r="THG11" s="890"/>
      <c r="THH11" s="890"/>
      <c r="THI11" s="890"/>
      <c r="THJ11" s="890"/>
      <c r="THK11" s="890"/>
      <c r="THL11" s="890"/>
      <c r="THM11" s="890"/>
      <c r="THN11" s="890"/>
      <c r="THO11" s="890"/>
      <c r="THP11" s="890"/>
      <c r="THQ11" s="890"/>
      <c r="THR11" s="890"/>
      <c r="THS11" s="890"/>
      <c r="THT11" s="890"/>
      <c r="THU11" s="890"/>
      <c r="THV11" s="890"/>
      <c r="THW11" s="890"/>
      <c r="THX11" s="890"/>
      <c r="THY11" s="890"/>
      <c r="THZ11" s="890"/>
      <c r="TIA11" s="890"/>
      <c r="TIB11" s="890"/>
      <c r="TIC11" s="890"/>
      <c r="TID11" s="890"/>
      <c r="TIE11" s="890"/>
      <c r="TIF11" s="890"/>
      <c r="TIG11" s="890"/>
      <c r="TIH11" s="890"/>
      <c r="TII11" s="890"/>
      <c r="TIJ11" s="890"/>
      <c r="TIK11" s="890"/>
      <c r="TIL11" s="890"/>
      <c r="TIM11" s="890"/>
      <c r="TIN11" s="890"/>
      <c r="TIO11" s="890"/>
      <c r="TIP11" s="890"/>
      <c r="TIQ11" s="890"/>
      <c r="TIR11" s="890"/>
      <c r="TIS11" s="890"/>
      <c r="TIT11" s="890"/>
      <c r="TIU11" s="890"/>
      <c r="TIV11" s="890"/>
      <c r="TIW11" s="890"/>
      <c r="TIX11" s="890"/>
      <c r="TIY11" s="890"/>
      <c r="TIZ11" s="890"/>
      <c r="TJA11" s="890"/>
      <c r="TJB11" s="890"/>
      <c r="TJC11" s="890"/>
      <c r="TJD11" s="890"/>
      <c r="TJE11" s="890"/>
      <c r="TJF11" s="890"/>
      <c r="TJG11" s="890"/>
      <c r="TJH11" s="890"/>
      <c r="TJI11" s="890"/>
      <c r="TJJ11" s="890"/>
      <c r="TJK11" s="890"/>
      <c r="TJL11" s="890"/>
      <c r="TJM11" s="890"/>
      <c r="TJN11" s="890"/>
      <c r="TJO11" s="890"/>
      <c r="TJP11" s="890"/>
      <c r="TJQ11" s="890"/>
      <c r="TJR11" s="890"/>
      <c r="TJS11" s="890"/>
      <c r="TJT11" s="890"/>
      <c r="TJU11" s="890"/>
      <c r="TJV11" s="890"/>
      <c r="TJW11" s="890"/>
      <c r="TJX11" s="890"/>
      <c r="TJY11" s="890"/>
      <c r="TJZ11" s="890"/>
      <c r="TKA11" s="890"/>
      <c r="TKB11" s="890"/>
      <c r="TKC11" s="890"/>
      <c r="TKD11" s="890"/>
      <c r="TKE11" s="890"/>
      <c r="TKF11" s="890"/>
      <c r="TKG11" s="890"/>
      <c r="TKH11" s="890"/>
      <c r="TKI11" s="890"/>
      <c r="TKJ11" s="890"/>
      <c r="TKK11" s="890"/>
      <c r="TKL11" s="890"/>
      <c r="TKM11" s="890"/>
      <c r="TKN11" s="890"/>
      <c r="TKO11" s="890"/>
      <c r="TKP11" s="890"/>
      <c r="TKQ11" s="890"/>
      <c r="TKR11" s="890"/>
      <c r="TKS11" s="890"/>
      <c r="TKT11" s="890"/>
      <c r="TKU11" s="890"/>
      <c r="TKV11" s="890"/>
      <c r="TKW11" s="890"/>
      <c r="TKX11" s="890"/>
      <c r="TKY11" s="890"/>
      <c r="TKZ11" s="890"/>
      <c r="TLA11" s="890"/>
      <c r="TLB11" s="890"/>
      <c r="TLC11" s="890"/>
      <c r="TLD11" s="890"/>
      <c r="TLE11" s="890"/>
      <c r="TLF11" s="890"/>
      <c r="TLG11" s="890"/>
      <c r="TLH11" s="890"/>
      <c r="TLI11" s="890"/>
      <c r="TLJ11" s="890"/>
      <c r="TLK11" s="890"/>
      <c r="TLL11" s="890"/>
      <c r="TLM11" s="890"/>
      <c r="TLN11" s="890"/>
      <c r="TLO11" s="890"/>
      <c r="TLP11" s="890"/>
      <c r="TLQ11" s="890"/>
      <c r="TLR11" s="890"/>
      <c r="TLS11" s="890"/>
      <c r="TLT11" s="890"/>
      <c r="TLU11" s="890"/>
      <c r="TLV11" s="890"/>
      <c r="TLW11" s="890"/>
      <c r="TLX11" s="890"/>
      <c r="TLY11" s="890"/>
      <c r="TLZ11" s="890"/>
      <c r="TMA11" s="890"/>
      <c r="TMB11" s="890"/>
      <c r="TMC11" s="890"/>
      <c r="TMD11" s="890"/>
      <c r="TME11" s="890"/>
      <c r="TMF11" s="890"/>
      <c r="TMG11" s="890"/>
      <c r="TMH11" s="890"/>
      <c r="TMI11" s="890"/>
      <c r="TMJ11" s="890"/>
      <c r="TMK11" s="890"/>
      <c r="TML11" s="890"/>
      <c r="TMM11" s="890"/>
      <c r="TMN11" s="890"/>
      <c r="TMO11" s="890"/>
      <c r="TMP11" s="890"/>
      <c r="TMQ11" s="890"/>
      <c r="TMR11" s="890"/>
      <c r="TMS11" s="890"/>
      <c r="TMT11" s="890"/>
      <c r="TMU11" s="890"/>
      <c r="TMV11" s="890"/>
      <c r="TMW11" s="890"/>
      <c r="TMX11" s="890"/>
      <c r="TMY11" s="890"/>
      <c r="TMZ11" s="890"/>
      <c r="TNA11" s="890"/>
      <c r="TNB11" s="890"/>
      <c r="TNC11" s="890"/>
      <c r="TND11" s="890"/>
      <c r="TNE11" s="890"/>
      <c r="TNF11" s="890"/>
      <c r="TNG11" s="890"/>
      <c r="TNH11" s="890"/>
      <c r="TNI11" s="890"/>
      <c r="TNJ11" s="890"/>
      <c r="TNK11" s="890"/>
      <c r="TNL11" s="890"/>
      <c r="TNM11" s="890"/>
      <c r="TNN11" s="890"/>
      <c r="TNO11" s="890"/>
      <c r="TNP11" s="890"/>
      <c r="TNQ11" s="890"/>
      <c r="TNR11" s="890"/>
      <c r="TNS11" s="890"/>
      <c r="TNT11" s="890"/>
      <c r="TNU11" s="890"/>
      <c r="TNV11" s="890"/>
      <c r="TNW11" s="890"/>
      <c r="TNX11" s="890"/>
      <c r="TNY11" s="890"/>
      <c r="TNZ11" s="890"/>
      <c r="TOA11" s="890"/>
      <c r="TOB11" s="890"/>
      <c r="TOC11" s="890"/>
      <c r="TOD11" s="890"/>
      <c r="TOE11" s="890"/>
      <c r="TOF11" s="890"/>
      <c r="TOG11" s="890"/>
      <c r="TOH11" s="890"/>
      <c r="TOI11" s="890"/>
      <c r="TOJ11" s="890"/>
      <c r="TOK11" s="890"/>
      <c r="TOL11" s="890"/>
      <c r="TOM11" s="890"/>
      <c r="TON11" s="890"/>
      <c r="TOO11" s="890"/>
      <c r="TOP11" s="890"/>
      <c r="TOQ11" s="890"/>
      <c r="TOR11" s="890"/>
      <c r="TOS11" s="890"/>
      <c r="TOT11" s="890"/>
      <c r="TOU11" s="890"/>
      <c r="TOV11" s="890"/>
      <c r="TOW11" s="890"/>
      <c r="TOX11" s="890"/>
      <c r="TOY11" s="890"/>
      <c r="TOZ11" s="890"/>
      <c r="TPA11" s="890"/>
      <c r="TPB11" s="890"/>
      <c r="TPC11" s="890"/>
      <c r="TPD11" s="890"/>
      <c r="TPE11" s="890"/>
      <c r="TPF11" s="890"/>
      <c r="TPG11" s="890"/>
      <c r="TPH11" s="890"/>
      <c r="TPI11" s="890"/>
      <c r="TPJ11" s="890"/>
      <c r="TPK11" s="890"/>
      <c r="TPL11" s="890"/>
      <c r="TPM11" s="890"/>
      <c r="TPN11" s="890"/>
      <c r="TPO11" s="890"/>
      <c r="TPP11" s="890"/>
      <c r="TPQ11" s="890"/>
      <c r="TPR11" s="890"/>
      <c r="TPS11" s="890"/>
      <c r="TPT11" s="890"/>
      <c r="TPU11" s="890"/>
      <c r="TPV11" s="890"/>
      <c r="TPW11" s="890"/>
      <c r="TPX11" s="890"/>
      <c r="TPY11" s="890"/>
      <c r="TPZ11" s="890"/>
      <c r="TQA11" s="890"/>
      <c r="TQB11" s="890"/>
      <c r="TQC11" s="890"/>
      <c r="TQD11" s="890"/>
      <c r="TQE11" s="890"/>
      <c r="TQF11" s="890"/>
      <c r="TQG11" s="890"/>
      <c r="TQH11" s="890"/>
      <c r="TQI11" s="890"/>
      <c r="TQJ11" s="890"/>
      <c r="TQK11" s="890"/>
      <c r="TQL11" s="890"/>
      <c r="TQM11" s="890"/>
      <c r="TQN11" s="890"/>
      <c r="TQO11" s="890"/>
      <c r="TQP11" s="890"/>
      <c r="TQQ11" s="890"/>
      <c r="TQR11" s="890"/>
      <c r="TQS11" s="890"/>
      <c r="TQT11" s="890"/>
      <c r="TQU11" s="890"/>
      <c r="TQV11" s="890"/>
      <c r="TQW11" s="890"/>
      <c r="TQX11" s="890"/>
      <c r="TQY11" s="890"/>
      <c r="TQZ11" s="890"/>
      <c r="TRA11" s="890"/>
      <c r="TRB11" s="890"/>
      <c r="TRC11" s="890"/>
      <c r="TRD11" s="890"/>
      <c r="TRE11" s="890"/>
      <c r="TRF11" s="890"/>
      <c r="TRG11" s="890"/>
      <c r="TRH11" s="890"/>
      <c r="TRI11" s="890"/>
      <c r="TRJ11" s="890"/>
      <c r="TRK11" s="890"/>
      <c r="TRL11" s="890"/>
      <c r="TRM11" s="890"/>
      <c r="TRN11" s="890"/>
      <c r="TRO11" s="890"/>
      <c r="TRP11" s="890"/>
      <c r="TRQ11" s="890"/>
      <c r="TRR11" s="890"/>
      <c r="TRS11" s="890"/>
      <c r="TRT11" s="890"/>
      <c r="TRU11" s="890"/>
      <c r="TRV11" s="890"/>
      <c r="TRW11" s="890"/>
      <c r="TRX11" s="890"/>
      <c r="TRY11" s="890"/>
      <c r="TRZ11" s="890"/>
      <c r="TSA11" s="890"/>
      <c r="TSB11" s="890"/>
      <c r="TSC11" s="890"/>
      <c r="TSD11" s="890"/>
      <c r="TSE11" s="890"/>
      <c r="TSF11" s="890"/>
      <c r="TSG11" s="890"/>
      <c r="TSH11" s="890"/>
      <c r="TSI11" s="890"/>
      <c r="TSJ11" s="890"/>
      <c r="TSK11" s="890"/>
      <c r="TSL11" s="890"/>
      <c r="TSM11" s="890"/>
      <c r="TSN11" s="890"/>
      <c r="TSO11" s="890"/>
      <c r="TSP11" s="890"/>
      <c r="TSQ11" s="890"/>
      <c r="TSR11" s="890"/>
      <c r="TSS11" s="890"/>
      <c r="TST11" s="890"/>
      <c r="TSU11" s="890"/>
      <c r="TSV11" s="890"/>
      <c r="TSW11" s="890"/>
      <c r="TSX11" s="890"/>
      <c r="TSY11" s="890"/>
      <c r="TSZ11" s="890"/>
      <c r="TTA11" s="890"/>
      <c r="TTB11" s="890"/>
      <c r="TTC11" s="890"/>
      <c r="TTD11" s="890"/>
      <c r="TTE11" s="890"/>
      <c r="TTF11" s="890"/>
      <c r="TTG11" s="890"/>
      <c r="TTH11" s="890"/>
      <c r="TTI11" s="890"/>
      <c r="TTJ11" s="890"/>
      <c r="TTK11" s="890"/>
      <c r="TTL11" s="890"/>
      <c r="TTM11" s="890"/>
      <c r="TTN11" s="890"/>
      <c r="TTO11" s="890"/>
      <c r="TTP11" s="890"/>
      <c r="TTQ11" s="890"/>
      <c r="TTR11" s="890"/>
      <c r="TTS11" s="890"/>
      <c r="TTT11" s="890"/>
      <c r="TTU11" s="890"/>
      <c r="TTV11" s="890"/>
      <c r="TTW11" s="890"/>
      <c r="TTX11" s="890"/>
      <c r="TTY11" s="890"/>
      <c r="TTZ11" s="890"/>
      <c r="TUA11" s="890"/>
      <c r="TUB11" s="890"/>
      <c r="TUC11" s="890"/>
      <c r="TUD11" s="890"/>
      <c r="TUE11" s="890"/>
      <c r="TUF11" s="890"/>
      <c r="TUG11" s="890"/>
      <c r="TUH11" s="890"/>
      <c r="TUI11" s="890"/>
      <c r="TUJ11" s="890"/>
      <c r="TUK11" s="890"/>
      <c r="TUL11" s="890"/>
      <c r="TUM11" s="890"/>
      <c r="TUN11" s="890"/>
      <c r="TUO11" s="890"/>
      <c r="TUP11" s="890"/>
      <c r="TUQ11" s="890"/>
      <c r="TUR11" s="890"/>
      <c r="TUS11" s="890"/>
      <c r="TUT11" s="890"/>
      <c r="TUU11" s="890"/>
      <c r="TUV11" s="890"/>
      <c r="TUW11" s="890"/>
      <c r="TUX11" s="890"/>
      <c r="TUY11" s="890"/>
      <c r="TUZ11" s="890"/>
      <c r="TVA11" s="890"/>
      <c r="TVB11" s="890"/>
      <c r="TVC11" s="890"/>
      <c r="TVD11" s="890"/>
      <c r="TVE11" s="890"/>
      <c r="TVF11" s="890"/>
      <c r="TVG11" s="890"/>
      <c r="TVH11" s="890"/>
      <c r="TVI11" s="890"/>
      <c r="TVJ11" s="890"/>
      <c r="TVK11" s="890"/>
      <c r="TVL11" s="890"/>
      <c r="TVM11" s="890"/>
      <c r="TVN11" s="890"/>
      <c r="TVO11" s="890"/>
      <c r="TVP11" s="890"/>
      <c r="TVQ11" s="890"/>
      <c r="TVR11" s="890"/>
      <c r="TVS11" s="890"/>
      <c r="TVT11" s="890"/>
      <c r="TVU11" s="890"/>
      <c r="TVV11" s="890"/>
      <c r="TVW11" s="890"/>
      <c r="TVX11" s="890"/>
      <c r="TVY11" s="890"/>
      <c r="TVZ11" s="890"/>
      <c r="TWA11" s="890"/>
      <c r="TWB11" s="890"/>
      <c r="TWC11" s="890"/>
      <c r="TWD11" s="890"/>
      <c r="TWE11" s="890"/>
      <c r="TWF11" s="890"/>
      <c r="TWG11" s="890"/>
      <c r="TWH11" s="890"/>
      <c r="TWI11" s="890"/>
      <c r="TWJ11" s="890"/>
      <c r="TWK11" s="890"/>
      <c r="TWL11" s="890"/>
      <c r="TWM11" s="890"/>
      <c r="TWN11" s="890"/>
      <c r="TWO11" s="890"/>
      <c r="TWP11" s="890"/>
      <c r="TWQ11" s="890"/>
      <c r="TWR11" s="890"/>
      <c r="TWS11" s="890"/>
      <c r="TWT11" s="890"/>
      <c r="TWU11" s="890"/>
      <c r="TWV11" s="890"/>
      <c r="TWW11" s="890"/>
      <c r="TWX11" s="890"/>
      <c r="TWY11" s="890"/>
      <c r="TWZ11" s="890"/>
      <c r="TXA11" s="890"/>
      <c r="TXB11" s="890"/>
      <c r="TXC11" s="890"/>
      <c r="TXD11" s="890"/>
      <c r="TXE11" s="890"/>
      <c r="TXF11" s="890"/>
      <c r="TXG11" s="890"/>
      <c r="TXH11" s="890"/>
      <c r="TXI11" s="890"/>
      <c r="TXJ11" s="890"/>
      <c r="TXK11" s="890"/>
      <c r="TXL11" s="890"/>
      <c r="TXM11" s="890"/>
      <c r="TXN11" s="890"/>
      <c r="TXO11" s="890"/>
      <c r="TXP11" s="890"/>
      <c r="TXQ11" s="890"/>
      <c r="TXR11" s="890"/>
      <c r="TXS11" s="890"/>
      <c r="TXT11" s="890"/>
      <c r="TXU11" s="890"/>
      <c r="TXV11" s="890"/>
      <c r="TXW11" s="890"/>
      <c r="TXX11" s="890"/>
      <c r="TXY11" s="890"/>
      <c r="TXZ11" s="890"/>
      <c r="TYA11" s="890"/>
      <c r="TYB11" s="890"/>
      <c r="TYC11" s="890"/>
      <c r="TYD11" s="890"/>
      <c r="TYE11" s="890"/>
      <c r="TYF11" s="890"/>
      <c r="TYG11" s="890"/>
      <c r="TYH11" s="890"/>
      <c r="TYI11" s="890"/>
      <c r="TYJ11" s="890"/>
      <c r="TYK11" s="890"/>
      <c r="TYL11" s="890"/>
      <c r="TYM11" s="890"/>
      <c r="TYN11" s="890"/>
      <c r="TYO11" s="890"/>
      <c r="TYP11" s="890"/>
      <c r="TYQ11" s="890"/>
      <c r="TYR11" s="890"/>
      <c r="TYS11" s="890"/>
      <c r="TYT11" s="890"/>
      <c r="TYU11" s="890"/>
      <c r="TYV11" s="890"/>
      <c r="TYW11" s="890"/>
      <c r="TYX11" s="890"/>
      <c r="TYY11" s="890"/>
      <c r="TYZ11" s="890"/>
      <c r="TZA11" s="890"/>
      <c r="TZB11" s="890"/>
      <c r="TZC11" s="890"/>
      <c r="TZD11" s="890"/>
      <c r="TZE11" s="890"/>
      <c r="TZF11" s="890"/>
      <c r="TZG11" s="890"/>
      <c r="TZH11" s="890"/>
      <c r="TZI11" s="890"/>
      <c r="TZJ11" s="890"/>
      <c r="TZK11" s="890"/>
      <c r="TZL11" s="890"/>
      <c r="TZM11" s="890"/>
      <c r="TZN11" s="890"/>
      <c r="TZO11" s="890"/>
      <c r="TZP11" s="890"/>
      <c r="TZQ11" s="890"/>
      <c r="TZR11" s="890"/>
      <c r="TZS11" s="890"/>
      <c r="TZT11" s="890"/>
      <c r="TZU11" s="890"/>
      <c r="TZV11" s="890"/>
      <c r="TZW11" s="890"/>
      <c r="TZX11" s="890"/>
      <c r="TZY11" s="890"/>
      <c r="TZZ11" s="890"/>
      <c r="UAA11" s="890"/>
      <c r="UAB11" s="890"/>
      <c r="UAC11" s="890"/>
      <c r="UAD11" s="890"/>
      <c r="UAE11" s="890"/>
      <c r="UAF11" s="890"/>
      <c r="UAG11" s="890"/>
      <c r="UAH11" s="890"/>
      <c r="UAI11" s="890"/>
      <c r="UAJ11" s="890"/>
      <c r="UAK11" s="890"/>
      <c r="UAL11" s="890"/>
      <c r="UAM11" s="890"/>
      <c r="UAN11" s="890"/>
      <c r="UAO11" s="890"/>
      <c r="UAP11" s="890"/>
      <c r="UAQ11" s="890"/>
      <c r="UAR11" s="890"/>
      <c r="UAS11" s="890"/>
      <c r="UAT11" s="890"/>
      <c r="UAU11" s="890"/>
      <c r="UAV11" s="890"/>
      <c r="UAW11" s="890"/>
      <c r="UAX11" s="890"/>
      <c r="UAY11" s="890"/>
      <c r="UAZ11" s="890"/>
      <c r="UBA11" s="890"/>
      <c r="UBB11" s="890"/>
      <c r="UBC11" s="890"/>
      <c r="UBD11" s="890"/>
      <c r="UBE11" s="890"/>
      <c r="UBF11" s="890"/>
      <c r="UBG11" s="890"/>
      <c r="UBH11" s="890"/>
      <c r="UBI11" s="890"/>
      <c r="UBJ11" s="890"/>
      <c r="UBK11" s="890"/>
      <c r="UBL11" s="890"/>
      <c r="UBM11" s="890"/>
      <c r="UBN11" s="890"/>
      <c r="UBO11" s="890"/>
      <c r="UBP11" s="890"/>
      <c r="UBQ11" s="890"/>
      <c r="UBR11" s="890"/>
      <c r="UBS11" s="890"/>
      <c r="UBT11" s="890"/>
      <c r="UBU11" s="890"/>
      <c r="UBV11" s="890"/>
      <c r="UBW11" s="890"/>
      <c r="UBX11" s="890"/>
      <c r="UBY11" s="890"/>
      <c r="UBZ11" s="890"/>
      <c r="UCA11" s="890"/>
      <c r="UCB11" s="890"/>
      <c r="UCC11" s="890"/>
      <c r="UCD11" s="890"/>
      <c r="UCE11" s="890"/>
      <c r="UCF11" s="890"/>
      <c r="UCG11" s="890"/>
      <c r="UCH11" s="890"/>
      <c r="UCI11" s="890"/>
      <c r="UCJ11" s="890"/>
      <c r="UCK11" s="890"/>
      <c r="UCL11" s="890"/>
      <c r="UCM11" s="890"/>
      <c r="UCN11" s="890"/>
      <c r="UCO11" s="890"/>
      <c r="UCP11" s="890"/>
      <c r="UCQ11" s="890"/>
      <c r="UCR11" s="890"/>
      <c r="UCS11" s="890"/>
      <c r="UCT11" s="890"/>
      <c r="UCU11" s="890"/>
      <c r="UCV11" s="890"/>
      <c r="UCW11" s="890"/>
      <c r="UCX11" s="890"/>
      <c r="UCY11" s="890"/>
      <c r="UCZ11" s="890"/>
      <c r="UDA11" s="890"/>
      <c r="UDB11" s="890"/>
      <c r="UDC11" s="890"/>
      <c r="UDD11" s="890"/>
      <c r="UDE11" s="890"/>
      <c r="UDF11" s="890"/>
      <c r="UDG11" s="890"/>
      <c r="UDH11" s="890"/>
      <c r="UDI11" s="890"/>
      <c r="UDJ11" s="890"/>
      <c r="UDK11" s="890"/>
      <c r="UDL11" s="890"/>
      <c r="UDM11" s="890"/>
      <c r="UDN11" s="890"/>
      <c r="UDO11" s="890"/>
      <c r="UDP11" s="890"/>
      <c r="UDQ11" s="890"/>
      <c r="UDR11" s="890"/>
      <c r="UDS11" s="890"/>
      <c r="UDT11" s="890"/>
      <c r="UDU11" s="890"/>
      <c r="UDV11" s="890"/>
      <c r="UDW11" s="890"/>
      <c r="UDX11" s="890"/>
      <c r="UDY11" s="890"/>
      <c r="UDZ11" s="890"/>
      <c r="UEA11" s="890"/>
      <c r="UEB11" s="890"/>
      <c r="UEC11" s="890"/>
      <c r="UED11" s="890"/>
      <c r="UEE11" s="890"/>
      <c r="UEF11" s="890"/>
      <c r="UEG11" s="890"/>
      <c r="UEH11" s="890"/>
      <c r="UEI11" s="890"/>
      <c r="UEJ11" s="890"/>
      <c r="UEK11" s="890"/>
      <c r="UEL11" s="890"/>
      <c r="UEM11" s="890"/>
      <c r="UEN11" s="890"/>
      <c r="UEO11" s="890"/>
      <c r="UEP11" s="890"/>
      <c r="UEQ11" s="890"/>
      <c r="UER11" s="890"/>
      <c r="UES11" s="890"/>
      <c r="UET11" s="890"/>
      <c r="UEU11" s="890"/>
      <c r="UEV11" s="890"/>
      <c r="UEW11" s="890"/>
      <c r="UEX11" s="890"/>
      <c r="UEY11" s="890"/>
      <c r="UEZ11" s="890"/>
      <c r="UFA11" s="890"/>
      <c r="UFB11" s="890"/>
      <c r="UFC11" s="890"/>
      <c r="UFD11" s="890"/>
      <c r="UFE11" s="890"/>
      <c r="UFF11" s="890"/>
      <c r="UFG11" s="890"/>
      <c r="UFH11" s="890"/>
      <c r="UFI11" s="890"/>
      <c r="UFJ11" s="890"/>
      <c r="UFK11" s="890"/>
      <c r="UFL11" s="890"/>
      <c r="UFM11" s="890"/>
      <c r="UFN11" s="890"/>
      <c r="UFO11" s="890"/>
      <c r="UFP11" s="890"/>
      <c r="UFQ11" s="890"/>
      <c r="UFR11" s="890"/>
      <c r="UFS11" s="890"/>
      <c r="UFT11" s="890"/>
      <c r="UFU11" s="890"/>
      <c r="UFV11" s="890"/>
      <c r="UFW11" s="890"/>
      <c r="UFX11" s="890"/>
      <c r="UFY11" s="890"/>
      <c r="UFZ11" s="890"/>
      <c r="UGA11" s="890"/>
      <c r="UGB11" s="890"/>
      <c r="UGC11" s="890"/>
      <c r="UGD11" s="890"/>
      <c r="UGE11" s="890"/>
      <c r="UGF11" s="890"/>
      <c r="UGG11" s="890"/>
      <c r="UGH11" s="890"/>
      <c r="UGI11" s="890"/>
      <c r="UGJ11" s="890"/>
      <c r="UGK11" s="890"/>
      <c r="UGL11" s="890"/>
      <c r="UGM11" s="890"/>
      <c r="UGN11" s="890"/>
      <c r="UGO11" s="890"/>
      <c r="UGP11" s="890"/>
      <c r="UGQ11" s="890"/>
      <c r="UGR11" s="890"/>
      <c r="UGS11" s="890"/>
      <c r="UGT11" s="890"/>
      <c r="UGU11" s="890"/>
      <c r="UGV11" s="890"/>
      <c r="UGW11" s="890"/>
      <c r="UGX11" s="890"/>
      <c r="UGY11" s="890"/>
      <c r="UGZ11" s="890"/>
      <c r="UHA11" s="890"/>
      <c r="UHB11" s="890"/>
      <c r="UHC11" s="890"/>
      <c r="UHD11" s="890"/>
      <c r="UHE11" s="890"/>
      <c r="UHF11" s="890"/>
      <c r="UHG11" s="890"/>
      <c r="UHH11" s="890"/>
      <c r="UHI11" s="890"/>
      <c r="UHJ11" s="890"/>
      <c r="UHK11" s="890"/>
      <c r="UHL11" s="890"/>
      <c r="UHM11" s="890"/>
      <c r="UHN11" s="890"/>
      <c r="UHO11" s="890"/>
      <c r="UHP11" s="890"/>
      <c r="UHQ11" s="890"/>
      <c r="UHR11" s="890"/>
      <c r="UHS11" s="890"/>
      <c r="UHT11" s="890"/>
      <c r="UHU11" s="890"/>
      <c r="UHV11" s="890"/>
      <c r="UHW11" s="890"/>
      <c r="UHX11" s="890"/>
      <c r="UHY11" s="890"/>
      <c r="UHZ11" s="890"/>
      <c r="UIA11" s="890"/>
      <c r="UIB11" s="890"/>
      <c r="UIC11" s="890"/>
      <c r="UID11" s="890"/>
      <c r="UIE11" s="890"/>
      <c r="UIF11" s="890"/>
      <c r="UIG11" s="890"/>
      <c r="UIH11" s="890"/>
      <c r="UII11" s="890"/>
      <c r="UIJ11" s="890"/>
      <c r="UIK11" s="890"/>
      <c r="UIL11" s="890"/>
      <c r="UIM11" s="890"/>
      <c r="UIN11" s="890"/>
      <c r="UIO11" s="890"/>
      <c r="UIP11" s="890"/>
      <c r="UIQ11" s="890"/>
      <c r="UIR11" s="890"/>
      <c r="UIS11" s="890"/>
      <c r="UIT11" s="890"/>
      <c r="UIU11" s="890"/>
      <c r="UIV11" s="890"/>
      <c r="UIW11" s="890"/>
      <c r="UIX11" s="890"/>
      <c r="UIY11" s="890"/>
      <c r="UIZ11" s="890"/>
      <c r="UJA11" s="890"/>
      <c r="UJB11" s="890"/>
      <c r="UJC11" s="890"/>
      <c r="UJD11" s="890"/>
      <c r="UJE11" s="890"/>
      <c r="UJF11" s="890"/>
      <c r="UJG11" s="890"/>
      <c r="UJH11" s="890"/>
      <c r="UJI11" s="890"/>
      <c r="UJJ11" s="890"/>
      <c r="UJK11" s="890"/>
      <c r="UJL11" s="890"/>
      <c r="UJM11" s="890"/>
      <c r="UJN11" s="890"/>
      <c r="UJO11" s="890"/>
      <c r="UJP11" s="890"/>
      <c r="UJQ11" s="890"/>
      <c r="UJR11" s="890"/>
      <c r="UJS11" s="890"/>
      <c r="UJT11" s="890"/>
      <c r="UJU11" s="890"/>
      <c r="UJV11" s="890"/>
      <c r="UJW11" s="890"/>
      <c r="UJX11" s="890"/>
      <c r="UJY11" s="890"/>
      <c r="UJZ11" s="890"/>
      <c r="UKA11" s="890"/>
      <c r="UKB11" s="890"/>
      <c r="UKC11" s="890"/>
      <c r="UKD11" s="890"/>
      <c r="UKE11" s="890"/>
      <c r="UKF11" s="890"/>
      <c r="UKG11" s="890"/>
      <c r="UKH11" s="890"/>
      <c r="UKI11" s="890"/>
      <c r="UKJ11" s="890"/>
      <c r="UKK11" s="890"/>
      <c r="UKL11" s="890"/>
      <c r="UKM11" s="890"/>
      <c r="UKN11" s="890"/>
      <c r="UKO11" s="890"/>
      <c r="UKP11" s="890"/>
      <c r="UKQ11" s="890"/>
      <c r="UKR11" s="890"/>
      <c r="UKS11" s="890"/>
      <c r="UKT11" s="890"/>
      <c r="UKU11" s="890"/>
      <c r="UKV11" s="890"/>
      <c r="UKW11" s="890"/>
      <c r="UKX11" s="890"/>
      <c r="UKY11" s="890"/>
      <c r="UKZ11" s="890"/>
      <c r="ULA11" s="890"/>
      <c r="ULB11" s="890"/>
      <c r="ULC11" s="890"/>
      <c r="ULD11" s="890"/>
      <c r="ULE11" s="890"/>
      <c r="ULF11" s="890"/>
      <c r="ULG11" s="890"/>
      <c r="ULH11" s="890"/>
      <c r="ULI11" s="890"/>
      <c r="ULJ11" s="890"/>
      <c r="ULK11" s="890"/>
      <c r="ULL11" s="890"/>
      <c r="ULM11" s="890"/>
      <c r="ULN11" s="890"/>
      <c r="ULO11" s="890"/>
      <c r="ULP11" s="890"/>
      <c r="ULQ11" s="890"/>
      <c r="ULR11" s="890"/>
      <c r="ULS11" s="890"/>
      <c r="ULT11" s="890"/>
      <c r="ULU11" s="890"/>
      <c r="ULV11" s="890"/>
      <c r="ULW11" s="890"/>
      <c r="ULX11" s="890"/>
      <c r="ULY11" s="890"/>
      <c r="ULZ11" s="890"/>
      <c r="UMA11" s="890"/>
      <c r="UMB11" s="890"/>
      <c r="UMC11" s="890"/>
      <c r="UMD11" s="890"/>
      <c r="UME11" s="890"/>
      <c r="UMF11" s="890"/>
      <c r="UMG11" s="890"/>
      <c r="UMH11" s="890"/>
      <c r="UMI11" s="890"/>
      <c r="UMJ11" s="890"/>
      <c r="UMK11" s="890"/>
      <c r="UML11" s="890"/>
      <c r="UMM11" s="890"/>
      <c r="UMN11" s="890"/>
      <c r="UMO11" s="890"/>
      <c r="UMP11" s="890"/>
      <c r="UMQ11" s="890"/>
      <c r="UMR11" s="890"/>
      <c r="UMS11" s="890"/>
      <c r="UMT11" s="890"/>
      <c r="UMU11" s="890"/>
      <c r="UMV11" s="890"/>
      <c r="UMW11" s="890"/>
      <c r="UMX11" s="890"/>
      <c r="UMY11" s="890"/>
      <c r="UMZ11" s="890"/>
      <c r="UNA11" s="890"/>
      <c r="UNB11" s="890"/>
      <c r="UNC11" s="890"/>
      <c r="UND11" s="890"/>
      <c r="UNE11" s="890"/>
      <c r="UNF11" s="890"/>
      <c r="UNG11" s="890"/>
      <c r="UNH11" s="890"/>
      <c r="UNI11" s="890"/>
      <c r="UNJ11" s="890"/>
      <c r="UNK11" s="890"/>
      <c r="UNL11" s="890"/>
      <c r="UNM11" s="890"/>
      <c r="UNN11" s="890"/>
      <c r="UNO11" s="890"/>
      <c r="UNP11" s="890"/>
      <c r="UNQ11" s="890"/>
      <c r="UNR11" s="890"/>
      <c r="UNS11" s="890"/>
      <c r="UNT11" s="890"/>
      <c r="UNU11" s="890"/>
      <c r="UNV11" s="890"/>
      <c r="UNW11" s="890"/>
      <c r="UNX11" s="890"/>
      <c r="UNY11" s="890"/>
      <c r="UNZ11" s="890"/>
      <c r="UOA11" s="890"/>
      <c r="UOB11" s="890"/>
      <c r="UOC11" s="890"/>
      <c r="UOD11" s="890"/>
      <c r="UOE11" s="890"/>
      <c r="UOF11" s="890"/>
      <c r="UOG11" s="890"/>
      <c r="UOH11" s="890"/>
      <c r="UOI11" s="890"/>
      <c r="UOJ11" s="890"/>
      <c r="UOK11" s="890"/>
      <c r="UOL11" s="890"/>
      <c r="UOM11" s="890"/>
      <c r="UON11" s="890"/>
      <c r="UOO11" s="890"/>
      <c r="UOP11" s="890"/>
      <c r="UOQ11" s="890"/>
      <c r="UOR11" s="890"/>
      <c r="UOS11" s="890"/>
      <c r="UOT11" s="890"/>
      <c r="UOU11" s="890"/>
      <c r="UOV11" s="890"/>
      <c r="UOW11" s="890"/>
      <c r="UOX11" s="890"/>
      <c r="UOY11" s="890"/>
      <c r="UOZ11" s="890"/>
      <c r="UPA11" s="890"/>
      <c r="UPB11" s="890"/>
      <c r="UPC11" s="890"/>
      <c r="UPD11" s="890"/>
      <c r="UPE11" s="890"/>
      <c r="UPF11" s="890"/>
      <c r="UPG11" s="890"/>
      <c r="UPH11" s="890"/>
      <c r="UPI11" s="890"/>
      <c r="UPJ11" s="890"/>
      <c r="UPK11" s="890"/>
      <c r="UPL11" s="890"/>
      <c r="UPM11" s="890"/>
      <c r="UPN11" s="890"/>
      <c r="UPO11" s="890"/>
      <c r="UPP11" s="890"/>
      <c r="UPQ11" s="890"/>
      <c r="UPR11" s="890"/>
      <c r="UPS11" s="890"/>
      <c r="UPT11" s="890"/>
      <c r="UPU11" s="890"/>
      <c r="UPV11" s="890"/>
      <c r="UPW11" s="890"/>
      <c r="UPX11" s="890"/>
      <c r="UPY11" s="890"/>
      <c r="UPZ11" s="890"/>
      <c r="UQA11" s="890"/>
      <c r="UQB11" s="890"/>
      <c r="UQC11" s="890"/>
      <c r="UQD11" s="890"/>
      <c r="UQE11" s="890"/>
      <c r="UQF11" s="890"/>
      <c r="UQG11" s="890"/>
      <c r="UQH11" s="890"/>
      <c r="UQI11" s="890"/>
      <c r="UQJ11" s="890"/>
      <c r="UQK11" s="890"/>
      <c r="UQL11" s="890"/>
      <c r="UQM11" s="890"/>
      <c r="UQN11" s="890"/>
      <c r="UQO11" s="890"/>
      <c r="UQP11" s="890"/>
      <c r="UQQ11" s="890"/>
      <c r="UQR11" s="890"/>
      <c r="UQS11" s="890"/>
      <c r="UQT11" s="890"/>
      <c r="UQU11" s="890"/>
      <c r="UQV11" s="890"/>
      <c r="UQW11" s="890"/>
      <c r="UQX11" s="890"/>
      <c r="UQY11" s="890"/>
      <c r="UQZ11" s="890"/>
      <c r="URA11" s="890"/>
      <c r="URB11" s="890"/>
      <c r="URC11" s="890"/>
      <c r="URD11" s="890"/>
      <c r="URE11" s="890"/>
      <c r="URF11" s="890"/>
      <c r="URG11" s="890"/>
      <c r="URH11" s="890"/>
      <c r="URI11" s="890"/>
      <c r="URJ11" s="890"/>
      <c r="URK11" s="890"/>
      <c r="URL11" s="890"/>
      <c r="URM11" s="890"/>
      <c r="URN11" s="890"/>
      <c r="URO11" s="890"/>
      <c r="URP11" s="890"/>
      <c r="URQ11" s="890"/>
      <c r="URR11" s="890"/>
      <c r="URS11" s="890"/>
      <c r="URT11" s="890"/>
      <c r="URU11" s="890"/>
      <c r="URV11" s="890"/>
      <c r="URW11" s="890"/>
      <c r="URX11" s="890"/>
      <c r="URY11" s="890"/>
      <c r="URZ11" s="890"/>
      <c r="USA11" s="890"/>
      <c r="USB11" s="890"/>
      <c r="USC11" s="890"/>
      <c r="USD11" s="890"/>
      <c r="USE11" s="890"/>
      <c r="USF11" s="890"/>
      <c r="USG11" s="890"/>
      <c r="USH11" s="890"/>
      <c r="USI11" s="890"/>
      <c r="USJ11" s="890"/>
      <c r="USK11" s="890"/>
      <c r="USL11" s="890"/>
      <c r="USM11" s="890"/>
      <c r="USN11" s="890"/>
      <c r="USO11" s="890"/>
      <c r="USP11" s="890"/>
      <c r="USQ11" s="890"/>
      <c r="USR11" s="890"/>
      <c r="USS11" s="890"/>
      <c r="UST11" s="890"/>
      <c r="USU11" s="890"/>
      <c r="USV11" s="890"/>
      <c r="USW11" s="890"/>
      <c r="USX11" s="890"/>
      <c r="USY11" s="890"/>
      <c r="USZ11" s="890"/>
      <c r="UTA11" s="890"/>
      <c r="UTB11" s="890"/>
      <c r="UTC11" s="890"/>
      <c r="UTD11" s="890"/>
      <c r="UTE11" s="890"/>
      <c r="UTF11" s="890"/>
      <c r="UTG11" s="890"/>
      <c r="UTH11" s="890"/>
      <c r="UTI11" s="890"/>
      <c r="UTJ11" s="890"/>
      <c r="UTK11" s="890"/>
      <c r="UTL11" s="890"/>
      <c r="UTM11" s="890"/>
      <c r="UTN11" s="890"/>
      <c r="UTO11" s="890"/>
      <c r="UTP11" s="890"/>
      <c r="UTQ11" s="890"/>
      <c r="UTR11" s="890"/>
      <c r="UTS11" s="890"/>
      <c r="UTT11" s="890"/>
      <c r="UTU11" s="890"/>
      <c r="UTV11" s="890"/>
      <c r="UTW11" s="890"/>
      <c r="UTX11" s="890"/>
      <c r="UTY11" s="890"/>
      <c r="UTZ11" s="890"/>
      <c r="UUA11" s="890"/>
      <c r="UUB11" s="890"/>
      <c r="UUC11" s="890"/>
      <c r="UUD11" s="890"/>
      <c r="UUE11" s="890"/>
      <c r="UUF11" s="890"/>
      <c r="UUG11" s="890"/>
      <c r="UUH11" s="890"/>
      <c r="UUI11" s="890"/>
      <c r="UUJ11" s="890"/>
      <c r="UUK11" s="890"/>
      <c r="UUL11" s="890"/>
      <c r="UUM11" s="890"/>
      <c r="UUN11" s="890"/>
      <c r="UUO11" s="890"/>
      <c r="UUP11" s="890"/>
      <c r="UUQ11" s="890"/>
      <c r="UUR11" s="890"/>
      <c r="UUS11" s="890"/>
      <c r="UUT11" s="890"/>
      <c r="UUU11" s="890"/>
      <c r="UUV11" s="890"/>
      <c r="UUW11" s="890"/>
      <c r="UUX11" s="890"/>
      <c r="UUY11" s="890"/>
      <c r="UUZ11" s="890"/>
      <c r="UVA11" s="890"/>
      <c r="UVB11" s="890"/>
      <c r="UVC11" s="890"/>
      <c r="UVD11" s="890"/>
      <c r="UVE11" s="890"/>
      <c r="UVF11" s="890"/>
      <c r="UVG11" s="890"/>
      <c r="UVH11" s="890"/>
      <c r="UVI11" s="890"/>
      <c r="UVJ11" s="890"/>
      <c r="UVK11" s="890"/>
      <c r="UVL11" s="890"/>
      <c r="UVM11" s="890"/>
      <c r="UVN11" s="890"/>
      <c r="UVO11" s="890"/>
      <c r="UVP11" s="890"/>
      <c r="UVQ11" s="890"/>
      <c r="UVR11" s="890"/>
      <c r="UVS11" s="890"/>
      <c r="UVT11" s="890"/>
      <c r="UVU11" s="890"/>
      <c r="UVV11" s="890"/>
      <c r="UVW11" s="890"/>
      <c r="UVX11" s="890"/>
      <c r="UVY11" s="890"/>
      <c r="UVZ11" s="890"/>
      <c r="UWA11" s="890"/>
      <c r="UWB11" s="890"/>
      <c r="UWC11" s="890"/>
      <c r="UWD11" s="890"/>
      <c r="UWE11" s="890"/>
      <c r="UWF11" s="890"/>
      <c r="UWG11" s="890"/>
      <c r="UWH11" s="890"/>
      <c r="UWI11" s="890"/>
      <c r="UWJ11" s="890"/>
      <c r="UWK11" s="890"/>
      <c r="UWL11" s="890"/>
      <c r="UWM11" s="890"/>
      <c r="UWN11" s="890"/>
      <c r="UWO11" s="890"/>
      <c r="UWP11" s="890"/>
      <c r="UWQ11" s="890"/>
      <c r="UWR11" s="890"/>
      <c r="UWS11" s="890"/>
      <c r="UWT11" s="890"/>
      <c r="UWU11" s="890"/>
      <c r="UWV11" s="890"/>
      <c r="UWW11" s="890"/>
      <c r="UWX11" s="890"/>
      <c r="UWY11" s="890"/>
      <c r="UWZ11" s="890"/>
      <c r="UXA11" s="890"/>
      <c r="UXB11" s="890"/>
      <c r="UXC11" s="890"/>
      <c r="UXD11" s="890"/>
      <c r="UXE11" s="890"/>
      <c r="UXF11" s="890"/>
      <c r="UXG11" s="890"/>
      <c r="UXH11" s="890"/>
      <c r="UXI11" s="890"/>
      <c r="UXJ11" s="890"/>
      <c r="UXK11" s="890"/>
      <c r="UXL11" s="890"/>
      <c r="UXM11" s="890"/>
      <c r="UXN11" s="890"/>
      <c r="UXO11" s="890"/>
      <c r="UXP11" s="890"/>
      <c r="UXQ11" s="890"/>
      <c r="UXR11" s="890"/>
      <c r="UXS11" s="890"/>
      <c r="UXT11" s="890"/>
      <c r="UXU11" s="890"/>
      <c r="UXV11" s="890"/>
      <c r="UXW11" s="890"/>
      <c r="UXX11" s="890"/>
      <c r="UXY11" s="890"/>
      <c r="UXZ11" s="890"/>
      <c r="UYA11" s="890"/>
      <c r="UYB11" s="890"/>
      <c r="UYC11" s="890"/>
      <c r="UYD11" s="890"/>
      <c r="UYE11" s="890"/>
      <c r="UYF11" s="890"/>
      <c r="UYG11" s="890"/>
      <c r="UYH11" s="890"/>
      <c r="UYI11" s="890"/>
      <c r="UYJ11" s="890"/>
      <c r="UYK11" s="890"/>
      <c r="UYL11" s="890"/>
      <c r="UYM11" s="890"/>
      <c r="UYN11" s="890"/>
      <c r="UYO11" s="890"/>
      <c r="UYP11" s="890"/>
      <c r="UYQ11" s="890"/>
      <c r="UYR11" s="890"/>
      <c r="UYS11" s="890"/>
      <c r="UYT11" s="890"/>
      <c r="UYU11" s="890"/>
      <c r="UYV11" s="890"/>
      <c r="UYW11" s="890"/>
      <c r="UYX11" s="890"/>
      <c r="UYY11" s="890"/>
      <c r="UYZ11" s="890"/>
      <c r="UZA11" s="890"/>
      <c r="UZB11" s="890"/>
      <c r="UZC11" s="890"/>
      <c r="UZD11" s="890"/>
      <c r="UZE11" s="890"/>
      <c r="UZF11" s="890"/>
      <c r="UZG11" s="890"/>
      <c r="UZH11" s="890"/>
      <c r="UZI11" s="890"/>
      <c r="UZJ11" s="890"/>
      <c r="UZK11" s="890"/>
      <c r="UZL11" s="890"/>
      <c r="UZM11" s="890"/>
      <c r="UZN11" s="890"/>
      <c r="UZO11" s="890"/>
      <c r="UZP11" s="890"/>
      <c r="UZQ11" s="890"/>
      <c r="UZR11" s="890"/>
      <c r="UZS11" s="890"/>
      <c r="UZT11" s="890"/>
      <c r="UZU11" s="890"/>
      <c r="UZV11" s="890"/>
      <c r="UZW11" s="890"/>
      <c r="UZX11" s="890"/>
      <c r="UZY11" s="890"/>
      <c r="UZZ11" s="890"/>
      <c r="VAA11" s="890"/>
      <c r="VAB11" s="890"/>
      <c r="VAC11" s="890"/>
      <c r="VAD11" s="890"/>
      <c r="VAE11" s="890"/>
      <c r="VAF11" s="890"/>
      <c r="VAG11" s="890"/>
      <c r="VAH11" s="890"/>
      <c r="VAI11" s="890"/>
      <c r="VAJ11" s="890"/>
      <c r="VAK11" s="890"/>
      <c r="VAL11" s="890"/>
      <c r="VAM11" s="890"/>
      <c r="VAN11" s="890"/>
      <c r="VAO11" s="890"/>
      <c r="VAP11" s="890"/>
      <c r="VAQ11" s="890"/>
      <c r="VAR11" s="890"/>
      <c r="VAS11" s="890"/>
      <c r="VAT11" s="890"/>
      <c r="VAU11" s="890"/>
      <c r="VAV11" s="890"/>
      <c r="VAW11" s="890"/>
      <c r="VAX11" s="890"/>
      <c r="VAY11" s="890"/>
      <c r="VAZ11" s="890"/>
      <c r="VBA11" s="890"/>
      <c r="VBB11" s="890"/>
      <c r="VBC11" s="890"/>
      <c r="VBD11" s="890"/>
      <c r="VBE11" s="890"/>
      <c r="VBF11" s="890"/>
      <c r="VBG11" s="890"/>
      <c r="VBH11" s="890"/>
      <c r="VBI11" s="890"/>
      <c r="VBJ11" s="890"/>
      <c r="VBK11" s="890"/>
      <c r="VBL11" s="890"/>
      <c r="VBM11" s="890"/>
      <c r="VBN11" s="890"/>
      <c r="VBO11" s="890"/>
      <c r="VBP11" s="890"/>
      <c r="VBQ11" s="890"/>
      <c r="VBR11" s="890"/>
      <c r="VBS11" s="890"/>
      <c r="VBT11" s="890"/>
      <c r="VBU11" s="890"/>
      <c r="VBV11" s="890"/>
      <c r="VBW11" s="890"/>
      <c r="VBX11" s="890"/>
      <c r="VBY11" s="890"/>
      <c r="VBZ11" s="890"/>
      <c r="VCA11" s="890"/>
      <c r="VCB11" s="890"/>
      <c r="VCC11" s="890"/>
      <c r="VCD11" s="890"/>
      <c r="VCE11" s="890"/>
      <c r="VCF11" s="890"/>
      <c r="VCG11" s="890"/>
      <c r="VCH11" s="890"/>
      <c r="VCI11" s="890"/>
      <c r="VCJ11" s="890"/>
      <c r="VCK11" s="890"/>
      <c r="VCL11" s="890"/>
      <c r="VCM11" s="890"/>
      <c r="VCN11" s="890"/>
      <c r="VCO11" s="890"/>
      <c r="VCP11" s="890"/>
      <c r="VCQ11" s="890"/>
      <c r="VCR11" s="890"/>
      <c r="VCS11" s="890"/>
      <c r="VCT11" s="890"/>
      <c r="VCU11" s="890"/>
      <c r="VCV11" s="890"/>
      <c r="VCW11" s="890"/>
      <c r="VCX11" s="890"/>
      <c r="VCY11" s="890"/>
      <c r="VCZ11" s="890"/>
      <c r="VDA11" s="890"/>
      <c r="VDB11" s="890"/>
      <c r="VDC11" s="890"/>
      <c r="VDD11" s="890"/>
      <c r="VDE11" s="890"/>
      <c r="VDF11" s="890"/>
      <c r="VDG11" s="890"/>
      <c r="VDH11" s="890"/>
      <c r="VDI11" s="890"/>
      <c r="VDJ11" s="890"/>
      <c r="VDK11" s="890"/>
      <c r="VDL11" s="890"/>
      <c r="VDM11" s="890"/>
      <c r="VDN11" s="890"/>
      <c r="VDO11" s="890"/>
      <c r="VDP11" s="890"/>
      <c r="VDQ11" s="890"/>
      <c r="VDR11" s="890"/>
      <c r="VDS11" s="890"/>
      <c r="VDT11" s="890"/>
      <c r="VDU11" s="890"/>
      <c r="VDV11" s="890"/>
      <c r="VDW11" s="890"/>
      <c r="VDX11" s="890"/>
      <c r="VDY11" s="890"/>
      <c r="VDZ11" s="890"/>
      <c r="VEA11" s="890"/>
      <c r="VEB11" s="890"/>
      <c r="VEC11" s="890"/>
      <c r="VED11" s="890"/>
      <c r="VEE11" s="890"/>
      <c r="VEF11" s="890"/>
      <c r="VEG11" s="890"/>
      <c r="VEH11" s="890"/>
      <c r="VEI11" s="890"/>
      <c r="VEJ11" s="890"/>
      <c r="VEK11" s="890"/>
      <c r="VEL11" s="890"/>
      <c r="VEM11" s="890"/>
      <c r="VEN11" s="890"/>
      <c r="VEO11" s="890"/>
      <c r="VEP11" s="890"/>
      <c r="VEQ11" s="890"/>
      <c r="VER11" s="890"/>
      <c r="VES11" s="890"/>
      <c r="VET11" s="890"/>
      <c r="VEU11" s="890"/>
      <c r="VEV11" s="890"/>
      <c r="VEW11" s="890"/>
      <c r="VEX11" s="890"/>
      <c r="VEY11" s="890"/>
      <c r="VEZ11" s="890"/>
      <c r="VFA11" s="890"/>
      <c r="VFB11" s="890"/>
      <c r="VFC11" s="890"/>
      <c r="VFD11" s="890"/>
      <c r="VFE11" s="890"/>
      <c r="VFF11" s="890"/>
      <c r="VFG11" s="890"/>
      <c r="VFH11" s="890"/>
      <c r="VFI11" s="890"/>
      <c r="VFJ11" s="890"/>
      <c r="VFK11" s="890"/>
      <c r="VFL11" s="890"/>
      <c r="VFM11" s="890"/>
      <c r="VFN11" s="890"/>
      <c r="VFO11" s="890"/>
      <c r="VFP11" s="890"/>
      <c r="VFQ11" s="890"/>
      <c r="VFR11" s="890"/>
      <c r="VFS11" s="890"/>
      <c r="VFT11" s="890"/>
      <c r="VFU11" s="890"/>
      <c r="VFV11" s="890"/>
      <c r="VFW11" s="890"/>
      <c r="VFX11" s="890"/>
      <c r="VFY11" s="890"/>
      <c r="VFZ11" s="890"/>
      <c r="VGA11" s="890"/>
      <c r="VGB11" s="890"/>
      <c r="VGC11" s="890"/>
      <c r="VGD11" s="890"/>
      <c r="VGE11" s="890"/>
      <c r="VGF11" s="890"/>
      <c r="VGG11" s="890"/>
      <c r="VGH11" s="890"/>
      <c r="VGI11" s="890"/>
      <c r="VGJ11" s="890"/>
      <c r="VGK11" s="890"/>
      <c r="VGL11" s="890"/>
      <c r="VGM11" s="890"/>
      <c r="VGN11" s="890"/>
      <c r="VGO11" s="890"/>
      <c r="VGP11" s="890"/>
      <c r="VGQ11" s="890"/>
      <c r="VGR11" s="890"/>
      <c r="VGS11" s="890"/>
      <c r="VGT11" s="890"/>
      <c r="VGU11" s="890"/>
      <c r="VGV11" s="890"/>
      <c r="VGW11" s="890"/>
      <c r="VGX11" s="890"/>
      <c r="VGY11" s="890"/>
      <c r="VGZ11" s="890"/>
      <c r="VHA11" s="890"/>
      <c r="VHB11" s="890"/>
      <c r="VHC11" s="890"/>
      <c r="VHD11" s="890"/>
      <c r="VHE11" s="890"/>
      <c r="VHF11" s="890"/>
      <c r="VHG11" s="890"/>
      <c r="VHH11" s="890"/>
      <c r="VHI11" s="890"/>
      <c r="VHJ11" s="890"/>
      <c r="VHK11" s="890"/>
      <c r="VHL11" s="890"/>
      <c r="VHM11" s="890"/>
      <c r="VHN11" s="890"/>
      <c r="VHO11" s="890"/>
      <c r="VHP11" s="890"/>
      <c r="VHQ11" s="890"/>
      <c r="VHR11" s="890"/>
      <c r="VHS11" s="890"/>
      <c r="VHT11" s="890"/>
      <c r="VHU11" s="890"/>
      <c r="VHV11" s="890"/>
      <c r="VHW11" s="890"/>
      <c r="VHX11" s="890"/>
      <c r="VHY11" s="890"/>
      <c r="VHZ11" s="890"/>
      <c r="VIA11" s="890"/>
      <c r="VIB11" s="890"/>
      <c r="VIC11" s="890"/>
      <c r="VID11" s="890"/>
      <c r="VIE11" s="890"/>
      <c r="VIF11" s="890"/>
      <c r="VIG11" s="890"/>
      <c r="VIH11" s="890"/>
      <c r="VII11" s="890"/>
      <c r="VIJ11" s="890"/>
      <c r="VIK11" s="890"/>
      <c r="VIL11" s="890"/>
      <c r="VIM11" s="890"/>
      <c r="VIN11" s="890"/>
      <c r="VIO11" s="890"/>
      <c r="VIP11" s="890"/>
      <c r="VIQ11" s="890"/>
      <c r="VIR11" s="890"/>
      <c r="VIS11" s="890"/>
      <c r="VIT11" s="890"/>
      <c r="VIU11" s="890"/>
      <c r="VIV11" s="890"/>
      <c r="VIW11" s="890"/>
      <c r="VIX11" s="890"/>
      <c r="VIY11" s="890"/>
      <c r="VIZ11" s="890"/>
      <c r="VJA11" s="890"/>
      <c r="VJB11" s="890"/>
      <c r="VJC11" s="890"/>
      <c r="VJD11" s="890"/>
      <c r="VJE11" s="890"/>
      <c r="VJF11" s="890"/>
      <c r="VJG11" s="890"/>
      <c r="VJH11" s="890"/>
      <c r="VJI11" s="890"/>
      <c r="VJJ11" s="890"/>
      <c r="VJK11" s="890"/>
      <c r="VJL11" s="890"/>
      <c r="VJM11" s="890"/>
      <c r="VJN11" s="890"/>
      <c r="VJO11" s="890"/>
      <c r="VJP11" s="890"/>
      <c r="VJQ11" s="890"/>
      <c r="VJR11" s="890"/>
      <c r="VJS11" s="890"/>
      <c r="VJT11" s="890"/>
      <c r="VJU11" s="890"/>
      <c r="VJV11" s="890"/>
      <c r="VJW11" s="890"/>
      <c r="VJX11" s="890"/>
      <c r="VJY11" s="890"/>
      <c r="VJZ11" s="890"/>
      <c r="VKA11" s="890"/>
      <c r="VKB11" s="890"/>
      <c r="VKC11" s="890"/>
      <c r="VKD11" s="890"/>
      <c r="VKE11" s="890"/>
      <c r="VKF11" s="890"/>
      <c r="VKG11" s="890"/>
      <c r="VKH11" s="890"/>
      <c r="VKI11" s="890"/>
      <c r="VKJ11" s="890"/>
      <c r="VKK11" s="890"/>
      <c r="VKL11" s="890"/>
      <c r="VKM11" s="890"/>
      <c r="VKN11" s="890"/>
      <c r="VKO11" s="890"/>
      <c r="VKP11" s="890"/>
      <c r="VKQ11" s="890"/>
      <c r="VKR11" s="890"/>
      <c r="VKS11" s="890"/>
      <c r="VKT11" s="890"/>
      <c r="VKU11" s="890"/>
      <c r="VKV11" s="890"/>
      <c r="VKW11" s="890"/>
      <c r="VKX11" s="890"/>
      <c r="VKY11" s="890"/>
      <c r="VKZ11" s="890"/>
      <c r="VLA11" s="890"/>
      <c r="VLB11" s="890"/>
      <c r="VLC11" s="890"/>
      <c r="VLD11" s="890"/>
      <c r="VLE11" s="890"/>
      <c r="VLF11" s="890"/>
      <c r="VLG11" s="890"/>
      <c r="VLH11" s="890"/>
      <c r="VLI11" s="890"/>
      <c r="VLJ11" s="890"/>
      <c r="VLK11" s="890"/>
      <c r="VLL11" s="890"/>
      <c r="VLM11" s="890"/>
      <c r="VLN11" s="890"/>
      <c r="VLO11" s="890"/>
      <c r="VLP11" s="890"/>
      <c r="VLQ11" s="890"/>
      <c r="VLR11" s="890"/>
      <c r="VLS11" s="890"/>
      <c r="VLT11" s="890"/>
      <c r="VLU11" s="890"/>
      <c r="VLV11" s="890"/>
      <c r="VLW11" s="890"/>
      <c r="VLX11" s="890"/>
      <c r="VLY11" s="890"/>
      <c r="VLZ11" s="890"/>
      <c r="VMA11" s="890"/>
      <c r="VMB11" s="890"/>
      <c r="VMC11" s="890"/>
      <c r="VMD11" s="890"/>
      <c r="VME11" s="890"/>
      <c r="VMF11" s="890"/>
      <c r="VMG11" s="890"/>
      <c r="VMH11" s="890"/>
      <c r="VMI11" s="890"/>
      <c r="VMJ11" s="890"/>
      <c r="VMK11" s="890"/>
      <c r="VML11" s="890"/>
      <c r="VMM11" s="890"/>
      <c r="VMN11" s="890"/>
      <c r="VMO11" s="890"/>
      <c r="VMP11" s="890"/>
      <c r="VMQ11" s="890"/>
      <c r="VMR11" s="890"/>
      <c r="VMS11" s="890"/>
      <c r="VMT11" s="890"/>
      <c r="VMU11" s="890"/>
      <c r="VMV11" s="890"/>
      <c r="VMW11" s="890"/>
      <c r="VMX11" s="890"/>
      <c r="VMY11" s="890"/>
      <c r="VMZ11" s="890"/>
      <c r="VNA11" s="890"/>
      <c r="VNB11" s="890"/>
      <c r="VNC11" s="890"/>
      <c r="VND11" s="890"/>
      <c r="VNE11" s="890"/>
      <c r="VNF11" s="890"/>
      <c r="VNG11" s="890"/>
      <c r="VNH11" s="890"/>
      <c r="VNI11" s="890"/>
      <c r="VNJ11" s="890"/>
      <c r="VNK11" s="890"/>
      <c r="VNL11" s="890"/>
      <c r="VNM11" s="890"/>
      <c r="VNN11" s="890"/>
      <c r="VNO11" s="890"/>
      <c r="VNP11" s="890"/>
      <c r="VNQ11" s="890"/>
      <c r="VNR11" s="890"/>
      <c r="VNS11" s="890"/>
      <c r="VNT11" s="890"/>
      <c r="VNU11" s="890"/>
      <c r="VNV11" s="890"/>
      <c r="VNW11" s="890"/>
      <c r="VNX11" s="890"/>
      <c r="VNY11" s="890"/>
      <c r="VNZ11" s="890"/>
      <c r="VOA11" s="890"/>
      <c r="VOB11" s="890"/>
      <c r="VOC11" s="890"/>
      <c r="VOD11" s="890"/>
      <c r="VOE11" s="890"/>
      <c r="VOF11" s="890"/>
      <c r="VOG11" s="890"/>
      <c r="VOH11" s="890"/>
      <c r="VOI11" s="890"/>
      <c r="VOJ11" s="890"/>
      <c r="VOK11" s="890"/>
      <c r="VOL11" s="890"/>
      <c r="VOM11" s="890"/>
      <c r="VON11" s="890"/>
      <c r="VOO11" s="890"/>
      <c r="VOP11" s="890"/>
      <c r="VOQ11" s="890"/>
      <c r="VOR11" s="890"/>
      <c r="VOS11" s="890"/>
      <c r="VOT11" s="890"/>
      <c r="VOU11" s="890"/>
      <c r="VOV11" s="890"/>
      <c r="VOW11" s="890"/>
      <c r="VOX11" s="890"/>
      <c r="VOY11" s="890"/>
      <c r="VOZ11" s="890"/>
      <c r="VPA11" s="890"/>
      <c r="VPB11" s="890"/>
      <c r="VPC11" s="890"/>
      <c r="VPD11" s="890"/>
      <c r="VPE11" s="890"/>
      <c r="VPF11" s="890"/>
      <c r="VPG11" s="890"/>
      <c r="VPH11" s="890"/>
      <c r="VPI11" s="890"/>
      <c r="VPJ11" s="890"/>
      <c r="VPK11" s="890"/>
      <c r="VPL11" s="890"/>
      <c r="VPM11" s="890"/>
      <c r="VPN11" s="890"/>
      <c r="VPO11" s="890"/>
      <c r="VPP11" s="890"/>
      <c r="VPQ11" s="890"/>
      <c r="VPR11" s="890"/>
      <c r="VPS11" s="890"/>
      <c r="VPT11" s="890"/>
      <c r="VPU11" s="890"/>
      <c r="VPV11" s="890"/>
      <c r="VPW11" s="890"/>
      <c r="VPX11" s="890"/>
      <c r="VPY11" s="890"/>
      <c r="VPZ11" s="890"/>
      <c r="VQA11" s="890"/>
      <c r="VQB11" s="890"/>
      <c r="VQC11" s="890"/>
      <c r="VQD11" s="890"/>
      <c r="VQE11" s="890"/>
      <c r="VQF11" s="890"/>
      <c r="VQG11" s="890"/>
      <c r="VQH11" s="890"/>
      <c r="VQI11" s="890"/>
      <c r="VQJ11" s="890"/>
      <c r="VQK11" s="890"/>
      <c r="VQL11" s="890"/>
      <c r="VQM11" s="890"/>
      <c r="VQN11" s="890"/>
      <c r="VQO11" s="890"/>
      <c r="VQP11" s="890"/>
      <c r="VQQ11" s="890"/>
      <c r="VQR11" s="890"/>
      <c r="VQS11" s="890"/>
      <c r="VQT11" s="890"/>
      <c r="VQU11" s="890"/>
      <c r="VQV11" s="890"/>
      <c r="VQW11" s="890"/>
      <c r="VQX11" s="890"/>
      <c r="VQY11" s="890"/>
      <c r="VQZ11" s="890"/>
      <c r="VRA11" s="890"/>
      <c r="VRB11" s="890"/>
      <c r="VRC11" s="890"/>
      <c r="VRD11" s="890"/>
      <c r="VRE11" s="890"/>
      <c r="VRF11" s="890"/>
      <c r="VRG11" s="890"/>
      <c r="VRH11" s="890"/>
      <c r="VRI11" s="890"/>
      <c r="VRJ11" s="890"/>
      <c r="VRK11" s="890"/>
      <c r="VRL11" s="890"/>
      <c r="VRM11" s="890"/>
      <c r="VRN11" s="890"/>
      <c r="VRO11" s="890"/>
      <c r="VRP11" s="890"/>
      <c r="VRQ11" s="890"/>
      <c r="VRR11" s="890"/>
      <c r="VRS11" s="890"/>
      <c r="VRT11" s="890"/>
      <c r="VRU11" s="890"/>
      <c r="VRV11" s="890"/>
      <c r="VRW11" s="890"/>
      <c r="VRX11" s="890"/>
      <c r="VRY11" s="890"/>
      <c r="VRZ11" s="890"/>
      <c r="VSA11" s="890"/>
      <c r="VSB11" s="890"/>
      <c r="VSC11" s="890"/>
      <c r="VSD11" s="890"/>
      <c r="VSE11" s="890"/>
      <c r="VSF11" s="890"/>
      <c r="VSG11" s="890"/>
      <c r="VSH11" s="890"/>
      <c r="VSI11" s="890"/>
      <c r="VSJ11" s="890"/>
      <c r="VSK11" s="890"/>
      <c r="VSL11" s="890"/>
      <c r="VSM11" s="890"/>
      <c r="VSN11" s="890"/>
      <c r="VSO11" s="890"/>
      <c r="VSP11" s="890"/>
      <c r="VSQ11" s="890"/>
      <c r="VSR11" s="890"/>
      <c r="VSS11" s="890"/>
      <c r="VST11" s="890"/>
      <c r="VSU11" s="890"/>
      <c r="VSV11" s="890"/>
      <c r="VSW11" s="890"/>
      <c r="VSX11" s="890"/>
      <c r="VSY11" s="890"/>
      <c r="VSZ11" s="890"/>
      <c r="VTA11" s="890"/>
      <c r="VTB11" s="890"/>
      <c r="VTC11" s="890"/>
      <c r="VTD11" s="890"/>
      <c r="VTE11" s="890"/>
      <c r="VTF11" s="890"/>
      <c r="VTG11" s="890"/>
      <c r="VTH11" s="890"/>
      <c r="VTI11" s="890"/>
      <c r="VTJ11" s="890"/>
      <c r="VTK11" s="890"/>
      <c r="VTL11" s="890"/>
      <c r="VTM11" s="890"/>
      <c r="VTN11" s="890"/>
      <c r="VTO11" s="890"/>
      <c r="VTP11" s="890"/>
      <c r="VTQ11" s="890"/>
      <c r="VTR11" s="890"/>
      <c r="VTS11" s="890"/>
      <c r="VTT11" s="890"/>
      <c r="VTU11" s="890"/>
      <c r="VTV11" s="890"/>
      <c r="VTW11" s="890"/>
      <c r="VTX11" s="890"/>
      <c r="VTY11" s="890"/>
      <c r="VTZ11" s="890"/>
      <c r="VUA11" s="890"/>
      <c r="VUB11" s="890"/>
      <c r="VUC11" s="890"/>
      <c r="VUD11" s="890"/>
      <c r="VUE11" s="890"/>
      <c r="VUF11" s="890"/>
      <c r="VUG11" s="890"/>
      <c r="VUH11" s="890"/>
      <c r="VUI11" s="890"/>
      <c r="VUJ11" s="890"/>
      <c r="VUK11" s="890"/>
      <c r="VUL11" s="890"/>
      <c r="VUM11" s="890"/>
      <c r="VUN11" s="890"/>
      <c r="VUO11" s="890"/>
      <c r="VUP11" s="890"/>
      <c r="VUQ11" s="890"/>
      <c r="VUR11" s="890"/>
      <c r="VUS11" s="890"/>
      <c r="VUT11" s="890"/>
      <c r="VUU11" s="890"/>
      <c r="VUV11" s="890"/>
      <c r="VUW11" s="890"/>
      <c r="VUX11" s="890"/>
      <c r="VUY11" s="890"/>
      <c r="VUZ11" s="890"/>
      <c r="VVA11" s="890"/>
      <c r="VVB11" s="890"/>
      <c r="VVC11" s="890"/>
      <c r="VVD11" s="890"/>
      <c r="VVE11" s="890"/>
      <c r="VVF11" s="890"/>
      <c r="VVG11" s="890"/>
      <c r="VVH11" s="890"/>
      <c r="VVI11" s="890"/>
      <c r="VVJ11" s="890"/>
      <c r="VVK11" s="890"/>
      <c r="VVL11" s="890"/>
      <c r="VVM11" s="890"/>
      <c r="VVN11" s="890"/>
      <c r="VVO11" s="890"/>
      <c r="VVP11" s="890"/>
      <c r="VVQ11" s="890"/>
      <c r="VVR11" s="890"/>
      <c r="VVS11" s="890"/>
      <c r="VVT11" s="890"/>
      <c r="VVU11" s="890"/>
      <c r="VVV11" s="890"/>
      <c r="VVW11" s="890"/>
      <c r="VVX11" s="890"/>
      <c r="VVY11" s="890"/>
      <c r="VVZ11" s="890"/>
      <c r="VWA11" s="890"/>
      <c r="VWB11" s="890"/>
      <c r="VWC11" s="890"/>
      <c r="VWD11" s="890"/>
      <c r="VWE11" s="890"/>
      <c r="VWF11" s="890"/>
      <c r="VWG11" s="890"/>
      <c r="VWH11" s="890"/>
      <c r="VWI11" s="890"/>
      <c r="VWJ11" s="890"/>
      <c r="VWK11" s="890"/>
      <c r="VWL11" s="890"/>
      <c r="VWM11" s="890"/>
      <c r="VWN11" s="890"/>
      <c r="VWO11" s="890"/>
      <c r="VWP11" s="890"/>
      <c r="VWQ11" s="890"/>
      <c r="VWR11" s="890"/>
      <c r="VWS11" s="890"/>
      <c r="VWT11" s="890"/>
      <c r="VWU11" s="890"/>
      <c r="VWV11" s="890"/>
      <c r="VWW11" s="890"/>
      <c r="VWX11" s="890"/>
      <c r="VWY11" s="890"/>
      <c r="VWZ11" s="890"/>
      <c r="VXA11" s="890"/>
      <c r="VXB11" s="890"/>
      <c r="VXC11" s="890"/>
      <c r="VXD11" s="890"/>
      <c r="VXE11" s="890"/>
      <c r="VXF11" s="890"/>
      <c r="VXG11" s="890"/>
      <c r="VXH11" s="890"/>
      <c r="VXI11" s="890"/>
      <c r="VXJ11" s="890"/>
      <c r="VXK11" s="890"/>
      <c r="VXL11" s="890"/>
      <c r="VXM11" s="890"/>
      <c r="VXN11" s="890"/>
      <c r="VXO11" s="890"/>
      <c r="VXP11" s="890"/>
      <c r="VXQ11" s="890"/>
      <c r="VXR11" s="890"/>
      <c r="VXS11" s="890"/>
      <c r="VXT11" s="890"/>
      <c r="VXU11" s="890"/>
      <c r="VXV11" s="890"/>
      <c r="VXW11" s="890"/>
      <c r="VXX11" s="890"/>
      <c r="VXY11" s="890"/>
      <c r="VXZ11" s="890"/>
      <c r="VYA11" s="890"/>
      <c r="VYB11" s="890"/>
      <c r="VYC11" s="890"/>
      <c r="VYD11" s="890"/>
      <c r="VYE11" s="890"/>
      <c r="VYF11" s="890"/>
      <c r="VYG11" s="890"/>
      <c r="VYH11" s="890"/>
      <c r="VYI11" s="890"/>
      <c r="VYJ11" s="890"/>
      <c r="VYK11" s="890"/>
      <c r="VYL11" s="890"/>
      <c r="VYM11" s="890"/>
      <c r="VYN11" s="890"/>
      <c r="VYO11" s="890"/>
      <c r="VYP11" s="890"/>
      <c r="VYQ11" s="890"/>
      <c r="VYR11" s="890"/>
      <c r="VYS11" s="890"/>
      <c r="VYT11" s="890"/>
      <c r="VYU11" s="890"/>
      <c r="VYV11" s="890"/>
      <c r="VYW11" s="890"/>
      <c r="VYX11" s="890"/>
      <c r="VYY11" s="890"/>
      <c r="VYZ11" s="890"/>
      <c r="VZA11" s="890"/>
      <c r="VZB11" s="890"/>
      <c r="VZC11" s="890"/>
      <c r="VZD11" s="890"/>
      <c r="VZE11" s="890"/>
      <c r="VZF11" s="890"/>
      <c r="VZG11" s="890"/>
      <c r="VZH11" s="890"/>
      <c r="VZI11" s="890"/>
      <c r="VZJ11" s="890"/>
      <c r="VZK11" s="890"/>
      <c r="VZL11" s="890"/>
      <c r="VZM11" s="890"/>
      <c r="VZN11" s="890"/>
      <c r="VZO11" s="890"/>
      <c r="VZP11" s="890"/>
      <c r="VZQ11" s="890"/>
      <c r="VZR11" s="890"/>
      <c r="VZS11" s="890"/>
      <c r="VZT11" s="890"/>
      <c r="VZU11" s="890"/>
      <c r="VZV11" s="890"/>
      <c r="VZW11" s="890"/>
      <c r="VZX11" s="890"/>
      <c r="VZY11" s="890"/>
      <c r="VZZ11" s="890"/>
      <c r="WAA11" s="890"/>
      <c r="WAB11" s="890"/>
      <c r="WAC11" s="890"/>
      <c r="WAD11" s="890"/>
      <c r="WAE11" s="890"/>
      <c r="WAF11" s="890"/>
      <c r="WAG11" s="890"/>
      <c r="WAH11" s="890"/>
      <c r="WAI11" s="890"/>
      <c r="WAJ11" s="890"/>
      <c r="WAK11" s="890"/>
      <c r="WAL11" s="890"/>
      <c r="WAM11" s="890"/>
      <c r="WAN11" s="890"/>
      <c r="WAO11" s="890"/>
      <c r="WAP11" s="890"/>
      <c r="WAQ11" s="890"/>
      <c r="WAR11" s="890"/>
      <c r="WAS11" s="890"/>
      <c r="WAT11" s="890"/>
      <c r="WAU11" s="890"/>
      <c r="WAV11" s="890"/>
      <c r="WAW11" s="890"/>
      <c r="WAX11" s="890"/>
      <c r="WAY11" s="890"/>
      <c r="WAZ11" s="890"/>
      <c r="WBA11" s="890"/>
      <c r="WBB11" s="890"/>
      <c r="WBC11" s="890"/>
      <c r="WBD11" s="890"/>
      <c r="WBE11" s="890"/>
      <c r="WBF11" s="890"/>
      <c r="WBG11" s="890"/>
      <c r="WBH11" s="890"/>
      <c r="WBI11" s="890"/>
      <c r="WBJ11" s="890"/>
      <c r="WBK11" s="890"/>
      <c r="WBL11" s="890"/>
      <c r="WBM11" s="890"/>
      <c r="WBN11" s="890"/>
      <c r="WBO11" s="890"/>
      <c r="WBP11" s="890"/>
      <c r="WBQ11" s="890"/>
      <c r="WBR11" s="890"/>
      <c r="WBS11" s="890"/>
      <c r="WBT11" s="890"/>
      <c r="WBU11" s="890"/>
      <c r="WBV11" s="890"/>
      <c r="WBW11" s="890"/>
      <c r="WBX11" s="890"/>
      <c r="WBY11" s="890"/>
      <c r="WBZ11" s="890"/>
      <c r="WCA11" s="890"/>
      <c r="WCB11" s="890"/>
      <c r="WCC11" s="890"/>
      <c r="WCD11" s="890"/>
      <c r="WCE11" s="890"/>
      <c r="WCF11" s="890"/>
      <c r="WCG11" s="890"/>
      <c r="WCH11" s="890"/>
      <c r="WCI11" s="890"/>
      <c r="WCJ11" s="890"/>
      <c r="WCK11" s="890"/>
      <c r="WCL11" s="890"/>
      <c r="WCM11" s="890"/>
      <c r="WCN11" s="890"/>
      <c r="WCO11" s="890"/>
      <c r="WCP11" s="890"/>
      <c r="WCQ11" s="890"/>
      <c r="WCR11" s="890"/>
      <c r="WCS11" s="890"/>
      <c r="WCT11" s="890"/>
      <c r="WCU11" s="890"/>
      <c r="WCV11" s="890"/>
      <c r="WCW11" s="890"/>
      <c r="WCX11" s="890"/>
      <c r="WCY11" s="890"/>
      <c r="WCZ11" s="890"/>
      <c r="WDA11" s="890"/>
      <c r="WDB11" s="890"/>
      <c r="WDC11" s="890"/>
      <c r="WDD11" s="890"/>
      <c r="WDE11" s="890"/>
      <c r="WDF11" s="890"/>
      <c r="WDG11" s="890"/>
      <c r="WDH11" s="890"/>
      <c r="WDI11" s="890"/>
      <c r="WDJ11" s="890"/>
      <c r="WDK11" s="890"/>
      <c r="WDL11" s="890"/>
      <c r="WDM11" s="890"/>
      <c r="WDN11" s="890"/>
      <c r="WDO11" s="890"/>
      <c r="WDP11" s="890"/>
      <c r="WDQ11" s="890"/>
      <c r="WDR11" s="890"/>
      <c r="WDS11" s="890"/>
      <c r="WDT11" s="890"/>
      <c r="WDU11" s="890"/>
      <c r="WDV11" s="890"/>
      <c r="WDW11" s="890"/>
      <c r="WDX11" s="890"/>
      <c r="WDY11" s="890"/>
      <c r="WDZ11" s="890"/>
      <c r="WEA11" s="890"/>
      <c r="WEB11" s="890"/>
      <c r="WEC11" s="890"/>
      <c r="WED11" s="890"/>
      <c r="WEE11" s="890"/>
      <c r="WEF11" s="890"/>
      <c r="WEG11" s="890"/>
      <c r="WEH11" s="890"/>
      <c r="WEI11" s="890"/>
      <c r="WEJ11" s="890"/>
      <c r="WEK11" s="890"/>
      <c r="WEL11" s="890"/>
      <c r="WEM11" s="890"/>
      <c r="WEN11" s="890"/>
      <c r="WEO11" s="890"/>
      <c r="WEP11" s="890"/>
      <c r="WEQ11" s="890"/>
      <c r="WER11" s="890"/>
      <c r="WES11" s="890"/>
      <c r="WET11" s="890"/>
      <c r="WEU11" s="890"/>
      <c r="WEV11" s="890"/>
      <c r="WEW11" s="890"/>
      <c r="WEX11" s="890"/>
      <c r="WEY11" s="890"/>
      <c r="WEZ11" s="890"/>
      <c r="WFA11" s="890"/>
      <c r="WFB11" s="890"/>
      <c r="WFC11" s="890"/>
      <c r="WFD11" s="890"/>
      <c r="WFE11" s="890"/>
      <c r="WFF11" s="890"/>
      <c r="WFG11" s="890"/>
      <c r="WFH11" s="890"/>
      <c r="WFI11" s="890"/>
      <c r="WFJ11" s="890"/>
      <c r="WFK11" s="890"/>
      <c r="WFL11" s="890"/>
      <c r="WFM11" s="890"/>
      <c r="WFN11" s="890"/>
      <c r="WFO11" s="890"/>
      <c r="WFP11" s="890"/>
      <c r="WFQ11" s="890"/>
      <c r="WFR11" s="890"/>
      <c r="WFS11" s="890"/>
      <c r="WFT11" s="890"/>
      <c r="WFU11" s="890"/>
      <c r="WFV11" s="890"/>
      <c r="WFW11" s="890"/>
      <c r="WFX11" s="890"/>
      <c r="WFY11" s="890"/>
      <c r="WFZ11" s="890"/>
      <c r="WGA11" s="890"/>
      <c r="WGB11" s="890"/>
      <c r="WGC11" s="890"/>
      <c r="WGD11" s="890"/>
      <c r="WGE11" s="890"/>
      <c r="WGF11" s="890"/>
      <c r="WGG11" s="890"/>
      <c r="WGH11" s="890"/>
      <c r="WGI11" s="890"/>
      <c r="WGJ11" s="890"/>
      <c r="WGK11" s="890"/>
      <c r="WGL11" s="890"/>
      <c r="WGM11" s="890"/>
      <c r="WGN11" s="890"/>
      <c r="WGO11" s="890"/>
      <c r="WGP11" s="890"/>
      <c r="WGQ11" s="890"/>
      <c r="WGR11" s="890"/>
      <c r="WGS11" s="890"/>
      <c r="WGT11" s="890"/>
      <c r="WGU11" s="890"/>
      <c r="WGV11" s="890"/>
      <c r="WGW11" s="890"/>
      <c r="WGX11" s="890"/>
      <c r="WGY11" s="890"/>
      <c r="WGZ11" s="890"/>
      <c r="WHA11" s="890"/>
      <c r="WHB11" s="890"/>
      <c r="WHC11" s="890"/>
      <c r="WHD11" s="890"/>
      <c r="WHE11" s="890"/>
      <c r="WHF11" s="890"/>
      <c r="WHG11" s="890"/>
      <c r="WHH11" s="890"/>
      <c r="WHI11" s="890"/>
      <c r="WHJ11" s="890"/>
      <c r="WHK11" s="890"/>
      <c r="WHL11" s="890"/>
      <c r="WHM11" s="890"/>
      <c r="WHN11" s="890"/>
      <c r="WHO11" s="890"/>
      <c r="WHP11" s="890"/>
      <c r="WHQ11" s="890"/>
      <c r="WHR11" s="890"/>
      <c r="WHS11" s="890"/>
      <c r="WHT11" s="890"/>
      <c r="WHU11" s="890"/>
      <c r="WHV11" s="890"/>
      <c r="WHW11" s="890"/>
      <c r="WHX11" s="890"/>
      <c r="WHY11" s="890"/>
      <c r="WHZ11" s="890"/>
      <c r="WIA11" s="890"/>
      <c r="WIB11" s="890"/>
      <c r="WIC11" s="890"/>
      <c r="WID11" s="890"/>
      <c r="WIE11" s="890"/>
      <c r="WIF11" s="890"/>
      <c r="WIG11" s="890"/>
      <c r="WIH11" s="890"/>
      <c r="WII11" s="890"/>
      <c r="WIJ11" s="890"/>
      <c r="WIK11" s="890"/>
      <c r="WIL11" s="890"/>
      <c r="WIM11" s="890"/>
      <c r="WIN11" s="890"/>
      <c r="WIO11" s="890"/>
      <c r="WIP11" s="890"/>
      <c r="WIQ11" s="890"/>
      <c r="WIR11" s="890"/>
      <c r="WIS11" s="890"/>
      <c r="WIT11" s="890"/>
      <c r="WIU11" s="890"/>
      <c r="WIV11" s="890"/>
      <c r="WIW11" s="890"/>
      <c r="WIX11" s="890"/>
      <c r="WIY11" s="890"/>
      <c r="WIZ11" s="890"/>
      <c r="WJA11" s="890"/>
      <c r="WJB11" s="890"/>
      <c r="WJC11" s="890"/>
      <c r="WJD11" s="890"/>
      <c r="WJE11" s="890"/>
      <c r="WJF11" s="890"/>
      <c r="WJG11" s="890"/>
      <c r="WJH11" s="890"/>
      <c r="WJI11" s="890"/>
      <c r="WJJ11" s="890"/>
      <c r="WJK11" s="890"/>
      <c r="WJL11" s="890"/>
      <c r="WJM11" s="890"/>
      <c r="WJN11" s="890"/>
      <c r="WJO11" s="890"/>
      <c r="WJP11" s="890"/>
      <c r="WJQ11" s="890"/>
      <c r="WJR11" s="890"/>
      <c r="WJS11" s="890"/>
      <c r="WJT11" s="890"/>
      <c r="WJU11" s="890"/>
      <c r="WJV11" s="890"/>
      <c r="WJW11" s="890"/>
      <c r="WJX11" s="890"/>
      <c r="WJY11" s="890"/>
      <c r="WJZ11" s="890"/>
      <c r="WKA11" s="890"/>
      <c r="WKB11" s="890"/>
      <c r="WKC11" s="890"/>
      <c r="WKD11" s="890"/>
      <c r="WKE11" s="890"/>
      <c r="WKF11" s="890"/>
      <c r="WKG11" s="890"/>
      <c r="WKH11" s="890"/>
      <c r="WKI11" s="890"/>
      <c r="WKJ11" s="890"/>
      <c r="WKK11" s="890"/>
      <c r="WKL11" s="890"/>
      <c r="WKM11" s="890"/>
      <c r="WKN11" s="890"/>
      <c r="WKO11" s="890"/>
      <c r="WKP11" s="890"/>
      <c r="WKQ11" s="890"/>
      <c r="WKR11" s="890"/>
      <c r="WKS11" s="890"/>
      <c r="WKT11" s="890"/>
      <c r="WKU11" s="890"/>
      <c r="WKV11" s="890"/>
      <c r="WKW11" s="890"/>
      <c r="WKX11" s="890"/>
      <c r="WKY11" s="890"/>
      <c r="WKZ11" s="890"/>
      <c r="WLA11" s="890"/>
      <c r="WLB11" s="890"/>
      <c r="WLC11" s="890"/>
      <c r="WLD11" s="890"/>
      <c r="WLE11" s="890"/>
      <c r="WLF11" s="890"/>
      <c r="WLG11" s="890"/>
      <c r="WLH11" s="890"/>
      <c r="WLI11" s="890"/>
      <c r="WLJ11" s="890"/>
      <c r="WLK11" s="890"/>
      <c r="WLL11" s="890"/>
      <c r="WLM11" s="890"/>
      <c r="WLN11" s="890"/>
      <c r="WLO11" s="890"/>
      <c r="WLP11" s="890"/>
      <c r="WLQ11" s="890"/>
      <c r="WLR11" s="890"/>
      <c r="WLS11" s="890"/>
      <c r="WLT11" s="890"/>
      <c r="WLU11" s="890"/>
      <c r="WLV11" s="890"/>
      <c r="WLW11" s="890"/>
      <c r="WLX11" s="890"/>
      <c r="WLY11" s="890"/>
      <c r="WLZ11" s="890"/>
      <c r="WMA11" s="890"/>
      <c r="WMB11" s="890"/>
      <c r="WMC11" s="890"/>
      <c r="WMD11" s="890"/>
      <c r="WME11" s="890"/>
      <c r="WMF11" s="890"/>
      <c r="WMG11" s="890"/>
      <c r="WMH11" s="890"/>
      <c r="WMI11" s="890"/>
      <c r="WMJ11" s="890"/>
      <c r="WMK11" s="890"/>
      <c r="WML11" s="890"/>
      <c r="WMM11" s="890"/>
      <c r="WMN11" s="890"/>
      <c r="WMO11" s="890"/>
      <c r="WMP11" s="890"/>
      <c r="WMQ11" s="890"/>
      <c r="WMR11" s="890"/>
      <c r="WMS11" s="890"/>
      <c r="WMT11" s="890"/>
      <c r="WMU11" s="890"/>
      <c r="WMV11" s="890"/>
      <c r="WMW11" s="890"/>
      <c r="WMX11" s="890"/>
      <c r="WMY11" s="890"/>
      <c r="WMZ11" s="890"/>
      <c r="WNA11" s="890"/>
      <c r="WNB11" s="890"/>
      <c r="WNC11" s="890"/>
      <c r="WND11" s="890"/>
      <c r="WNE11" s="890"/>
      <c r="WNF11" s="890"/>
      <c r="WNG11" s="890"/>
      <c r="WNH11" s="890"/>
      <c r="WNI11" s="890"/>
      <c r="WNJ11" s="890"/>
      <c r="WNK11" s="890"/>
      <c r="WNL11" s="890"/>
      <c r="WNM11" s="890"/>
      <c r="WNN11" s="890"/>
      <c r="WNO11" s="890"/>
      <c r="WNP11" s="890"/>
      <c r="WNQ11" s="890"/>
      <c r="WNR11" s="890"/>
      <c r="WNS11" s="890"/>
      <c r="WNT11" s="890"/>
      <c r="WNU11" s="890"/>
      <c r="WNV11" s="890"/>
      <c r="WNW11" s="890"/>
      <c r="WNX11" s="890"/>
      <c r="WNY11" s="890"/>
      <c r="WNZ11" s="890"/>
      <c r="WOA11" s="890"/>
      <c r="WOB11" s="890"/>
      <c r="WOC11" s="890"/>
      <c r="WOD11" s="890"/>
      <c r="WOE11" s="890"/>
      <c r="WOF11" s="890"/>
      <c r="WOG11" s="890"/>
      <c r="WOH11" s="890"/>
      <c r="WOI11" s="890"/>
      <c r="WOJ11" s="890"/>
      <c r="WOK11" s="890"/>
      <c r="WOL11" s="890"/>
      <c r="WOM11" s="890"/>
      <c r="WON11" s="890"/>
      <c r="WOO11" s="890"/>
      <c r="WOP11" s="890"/>
      <c r="WOQ11" s="890"/>
      <c r="WOR11" s="890"/>
      <c r="WOS11" s="890"/>
      <c r="WOT11" s="890"/>
      <c r="WOU11" s="890"/>
      <c r="WOV11" s="890"/>
      <c r="WOW11" s="890"/>
      <c r="WOX11" s="890"/>
      <c r="WOY11" s="890"/>
      <c r="WOZ11" s="890"/>
      <c r="WPA11" s="890"/>
      <c r="WPB11" s="890"/>
      <c r="WPC11" s="890"/>
      <c r="WPD11" s="890"/>
      <c r="WPE11" s="890"/>
      <c r="WPF11" s="890"/>
      <c r="WPG11" s="890"/>
      <c r="WPH11" s="890"/>
      <c r="WPI11" s="890"/>
      <c r="WPJ11" s="890"/>
      <c r="WPK11" s="890"/>
      <c r="WPL11" s="890"/>
      <c r="WPM11" s="890"/>
      <c r="WPN11" s="890"/>
      <c r="WPO11" s="890"/>
      <c r="WPP11" s="890"/>
      <c r="WPQ11" s="890"/>
      <c r="WPR11" s="890"/>
      <c r="WPS11" s="890"/>
      <c r="WPT11" s="890"/>
      <c r="WPU11" s="890"/>
      <c r="WPV11" s="890"/>
      <c r="WPW11" s="890"/>
      <c r="WPX11" s="890"/>
      <c r="WPY11" s="890"/>
      <c r="WPZ11" s="890"/>
      <c r="WQA11" s="890"/>
      <c r="WQB11" s="890"/>
      <c r="WQC11" s="890"/>
      <c r="WQD11" s="890"/>
      <c r="WQE11" s="890"/>
      <c r="WQF11" s="890"/>
      <c r="WQG11" s="890"/>
      <c r="WQH11" s="890"/>
      <c r="WQI11" s="890"/>
      <c r="WQJ11" s="890"/>
      <c r="WQK11" s="890"/>
      <c r="WQL11" s="890"/>
      <c r="WQM11" s="890"/>
      <c r="WQN11" s="890"/>
      <c r="WQO11" s="890"/>
      <c r="WQP11" s="890"/>
      <c r="WQQ11" s="890"/>
      <c r="WQR11" s="890"/>
      <c r="WQS11" s="890"/>
      <c r="WQT11" s="890"/>
      <c r="WQU11" s="890"/>
      <c r="WQV11" s="890"/>
      <c r="WQW11" s="890"/>
      <c r="WQX11" s="890"/>
      <c r="WQY11" s="890"/>
      <c r="WQZ11" s="890"/>
      <c r="WRA11" s="890"/>
      <c r="WRB11" s="890"/>
      <c r="WRC11" s="890"/>
      <c r="WRD11" s="890"/>
      <c r="WRE11" s="890"/>
      <c r="WRF11" s="890"/>
      <c r="WRG11" s="890"/>
      <c r="WRH11" s="890"/>
      <c r="WRI11" s="890"/>
      <c r="WRJ11" s="890"/>
      <c r="WRK11" s="890"/>
      <c r="WRL11" s="890"/>
      <c r="WRM11" s="890"/>
      <c r="WRN11" s="890"/>
      <c r="WRO11" s="890"/>
      <c r="WRP11" s="890"/>
      <c r="WRQ11" s="890"/>
      <c r="WRR11" s="890"/>
      <c r="WRS11" s="890"/>
      <c r="WRT11" s="890"/>
      <c r="WRU11" s="890"/>
      <c r="WRV11" s="890"/>
      <c r="WRW11" s="890"/>
      <c r="WRX11" s="890"/>
      <c r="WRY11" s="890"/>
      <c r="WRZ11" s="890"/>
      <c r="WSA11" s="890"/>
      <c r="WSB11" s="890"/>
      <c r="WSC11" s="890"/>
      <c r="WSD11" s="890"/>
      <c r="WSE11" s="890"/>
      <c r="WSF11" s="890"/>
      <c r="WSG11" s="890"/>
      <c r="WSH11" s="890"/>
      <c r="WSI11" s="890"/>
      <c r="WSJ11" s="890"/>
      <c r="WSK11" s="890"/>
      <c r="WSL11" s="890"/>
      <c r="WSM11" s="890"/>
      <c r="WSN11" s="890"/>
      <c r="WSO11" s="890"/>
      <c r="WSP11" s="890"/>
      <c r="WSQ11" s="890"/>
      <c r="WSR11" s="890"/>
      <c r="WSS11" s="890"/>
      <c r="WST11" s="890"/>
      <c r="WSU11" s="890"/>
      <c r="WSV11" s="890"/>
      <c r="WSW11" s="890"/>
      <c r="WSX11" s="890"/>
      <c r="WSY11" s="890"/>
      <c r="WSZ11" s="890"/>
      <c r="WTA11" s="890"/>
      <c r="WTB11" s="890"/>
      <c r="WTC11" s="890"/>
      <c r="WTD11" s="890"/>
      <c r="WTE11" s="890"/>
      <c r="WTF11" s="890"/>
      <c r="WTG11" s="890"/>
      <c r="WTH11" s="890"/>
      <c r="WTI11" s="890"/>
      <c r="WTJ11" s="890"/>
      <c r="WTK11" s="890"/>
      <c r="WTL11" s="890"/>
      <c r="WTM11" s="890"/>
      <c r="WTN11" s="890"/>
      <c r="WTO11" s="890"/>
      <c r="WTP11" s="890"/>
      <c r="WTQ11" s="890"/>
      <c r="WTR11" s="890"/>
      <c r="WTS11" s="890"/>
      <c r="WTT11" s="890"/>
      <c r="WTU11" s="890"/>
      <c r="WTV11" s="890"/>
      <c r="WTW11" s="890"/>
      <c r="WTX11" s="890"/>
      <c r="WTY11" s="890"/>
      <c r="WTZ11" s="890"/>
      <c r="WUA11" s="890"/>
      <c r="WUB11" s="890"/>
      <c r="WUC11" s="890"/>
      <c r="WUD11" s="890"/>
      <c r="WUE11" s="890"/>
      <c r="WUF11" s="890"/>
      <c r="WUG11" s="890"/>
      <c r="WUH11" s="890"/>
      <c r="WUI11" s="890"/>
      <c r="WUJ11" s="890"/>
      <c r="WUK11" s="890"/>
      <c r="WUL11" s="890"/>
      <c r="WUM11" s="890"/>
      <c r="WUN11" s="890"/>
      <c r="WUO11" s="890"/>
      <c r="WUP11" s="890"/>
      <c r="WUQ11" s="890"/>
      <c r="WUR11" s="890"/>
      <c r="WUS11" s="890"/>
      <c r="WUT11" s="890"/>
      <c r="WUU11" s="890"/>
      <c r="WUV11" s="890"/>
      <c r="WUW11" s="890"/>
      <c r="WUX11" s="890"/>
      <c r="WUY11" s="890"/>
      <c r="WUZ11" s="890"/>
      <c r="WVA11" s="890"/>
      <c r="WVB11" s="890"/>
      <c r="WVC11" s="890"/>
      <c r="WVD11" s="890"/>
      <c r="WVE11" s="890"/>
      <c r="WVF11" s="890"/>
      <c r="WVG11" s="890"/>
      <c r="WVH11" s="890"/>
      <c r="WVI11" s="890"/>
      <c r="WVJ11" s="890"/>
      <c r="WVK11" s="890"/>
      <c r="WVL11" s="890"/>
      <c r="WVM11" s="890"/>
      <c r="WVN11" s="890"/>
      <c r="WVO11" s="890"/>
      <c r="WVP11" s="890"/>
      <c r="WVQ11" s="890"/>
      <c r="WVR11" s="890"/>
      <c r="WVS11" s="890"/>
      <c r="WVT11" s="890"/>
      <c r="WVU11" s="890"/>
      <c r="WVV11" s="890"/>
      <c r="WVW11" s="890"/>
      <c r="WVX11" s="890"/>
      <c r="WVY11" s="890"/>
      <c r="WVZ11" s="890"/>
      <c r="WWA11" s="890"/>
      <c r="WWB11" s="890"/>
      <c r="WWC11" s="890"/>
      <c r="WWD11" s="890"/>
      <c r="WWE11" s="890"/>
      <c r="WWF11" s="890"/>
      <c r="WWG11" s="890"/>
      <c r="WWH11" s="890"/>
      <c r="WWI11" s="890"/>
      <c r="WWJ11" s="890"/>
      <c r="WWK11" s="890"/>
      <c r="WWL11" s="890"/>
      <c r="WWM11" s="890"/>
      <c r="WWN11" s="890"/>
      <c r="WWO11" s="890"/>
      <c r="WWP11" s="890"/>
      <c r="WWQ11" s="890"/>
      <c r="WWR11" s="890"/>
      <c r="WWS11" s="890"/>
      <c r="WWT11" s="890"/>
      <c r="WWU11" s="890"/>
      <c r="WWV11" s="890"/>
      <c r="WWW11" s="890"/>
      <c r="WWX11" s="890"/>
      <c r="WWY11" s="890"/>
      <c r="WWZ11" s="890"/>
      <c r="WXA11" s="890"/>
      <c r="WXB11" s="890"/>
      <c r="WXC11" s="890"/>
      <c r="WXD11" s="890"/>
      <c r="WXE11" s="890"/>
      <c r="WXF11" s="890"/>
      <c r="WXG11" s="890"/>
      <c r="WXH11" s="890"/>
      <c r="WXI11" s="890"/>
      <c r="WXJ11" s="890"/>
      <c r="WXK11" s="890"/>
      <c r="WXL11" s="890"/>
      <c r="WXM11" s="890"/>
      <c r="WXN11" s="890"/>
      <c r="WXO11" s="890"/>
      <c r="WXP11" s="890"/>
      <c r="WXQ11" s="890"/>
      <c r="WXR11" s="890"/>
      <c r="WXS11" s="890"/>
      <c r="WXT11" s="890"/>
      <c r="WXU11" s="890"/>
      <c r="WXV11" s="890"/>
      <c r="WXW11" s="890"/>
      <c r="WXX11" s="890"/>
      <c r="WXY11" s="890"/>
      <c r="WXZ11" s="890"/>
      <c r="WYA11" s="890"/>
      <c r="WYB11" s="890"/>
      <c r="WYC11" s="890"/>
      <c r="WYD11" s="890"/>
      <c r="WYE11" s="890"/>
      <c r="WYF11" s="890"/>
      <c r="WYG11" s="890"/>
      <c r="WYH11" s="890"/>
      <c r="WYI11" s="890"/>
      <c r="WYJ11" s="890"/>
      <c r="WYK11" s="890"/>
      <c r="WYL11" s="890"/>
      <c r="WYM11" s="890"/>
      <c r="WYN11" s="890"/>
      <c r="WYO11" s="890"/>
      <c r="WYP11" s="890"/>
      <c r="WYQ11" s="890"/>
      <c r="WYR11" s="890"/>
      <c r="WYS11" s="890"/>
      <c r="WYT11" s="890"/>
      <c r="WYU11" s="890"/>
      <c r="WYV11" s="890"/>
      <c r="WYW11" s="890"/>
      <c r="WYX11" s="890"/>
      <c r="WYY11" s="890"/>
      <c r="WYZ11" s="890"/>
      <c r="WZA11" s="890"/>
      <c r="WZB11" s="890"/>
      <c r="WZC11" s="890"/>
      <c r="WZD11" s="890"/>
      <c r="WZE11" s="890"/>
      <c r="WZF11" s="890"/>
      <c r="WZG11" s="890"/>
      <c r="WZH11" s="890"/>
      <c r="WZI11" s="890"/>
      <c r="WZJ11" s="890"/>
      <c r="WZK11" s="890"/>
      <c r="WZL11" s="890"/>
      <c r="WZM11" s="890"/>
      <c r="WZN11" s="890"/>
      <c r="WZO11" s="890"/>
      <c r="WZP11" s="890"/>
      <c r="WZQ11" s="890"/>
      <c r="WZR11" s="890"/>
      <c r="WZS11" s="890"/>
      <c r="WZT11" s="890"/>
      <c r="WZU11" s="890"/>
      <c r="WZV11" s="890"/>
      <c r="WZW11" s="890"/>
      <c r="WZX11" s="890"/>
      <c r="WZY11" s="890"/>
      <c r="WZZ11" s="890"/>
      <c r="XAA11" s="890"/>
      <c r="XAB11" s="890"/>
      <c r="XAC11" s="890"/>
      <c r="XAD11" s="890"/>
      <c r="XAE11" s="890"/>
      <c r="XAF11" s="890"/>
      <c r="XAG11" s="890"/>
      <c r="XAH11" s="890"/>
      <c r="XAI11" s="890"/>
      <c r="XAJ11" s="890"/>
      <c r="XAK11" s="890"/>
      <c r="XAL11" s="890"/>
      <c r="XAM11" s="890"/>
      <c r="XAN11" s="890"/>
      <c r="XAO11" s="890"/>
      <c r="XAP11" s="890"/>
      <c r="XAQ11" s="890"/>
      <c r="XAR11" s="890"/>
      <c r="XAS11" s="890"/>
      <c r="XAT11" s="890"/>
      <c r="XAU11" s="890"/>
      <c r="XAV11" s="890"/>
      <c r="XAW11" s="890"/>
      <c r="XAX11" s="890"/>
      <c r="XAY11" s="890"/>
      <c r="XAZ11" s="890"/>
      <c r="XBA11" s="890"/>
      <c r="XBB11" s="890"/>
      <c r="XBC11" s="890"/>
      <c r="XBD11" s="890"/>
      <c r="XBE11" s="890"/>
      <c r="XBF11" s="890"/>
      <c r="XBG11" s="890"/>
      <c r="XBH11" s="890"/>
      <c r="XBI11" s="890"/>
      <c r="XBJ11" s="890"/>
      <c r="XBK11" s="890"/>
      <c r="XBL11" s="890"/>
      <c r="XBM11" s="890"/>
      <c r="XBN11" s="890"/>
      <c r="XBO11" s="890"/>
      <c r="XBP11" s="890"/>
      <c r="XBQ11" s="890"/>
      <c r="XBR11" s="890"/>
      <c r="XBS11" s="890"/>
      <c r="XBT11" s="890"/>
      <c r="XBU11" s="890"/>
      <c r="XBV11" s="890"/>
      <c r="XBW11" s="890"/>
      <c r="XBX11" s="890"/>
      <c r="XBY11" s="890"/>
      <c r="XBZ11" s="890"/>
      <c r="XCA11" s="890"/>
      <c r="XCB11" s="890"/>
      <c r="XCC11" s="890"/>
      <c r="XCD11" s="890"/>
      <c r="XCE11" s="890"/>
      <c r="XCF11" s="890"/>
      <c r="XCG11" s="890"/>
      <c r="XCH11" s="890"/>
      <c r="XCI11" s="890"/>
      <c r="XCJ11" s="890"/>
      <c r="XCK11" s="890"/>
      <c r="XCL11" s="890"/>
      <c r="XCM11" s="890"/>
      <c r="XCN11" s="890"/>
      <c r="XCO11" s="890"/>
      <c r="XCP11" s="890"/>
      <c r="XCQ11" s="890"/>
      <c r="XCR11" s="890"/>
      <c r="XCS11" s="890"/>
      <c r="XCT11" s="890"/>
      <c r="XCU11" s="890"/>
      <c r="XCV11" s="890"/>
      <c r="XCW11" s="890"/>
      <c r="XCX11" s="890"/>
      <c r="XCY11" s="890"/>
      <c r="XCZ11" s="890"/>
      <c r="XDA11" s="890"/>
      <c r="XDB11" s="890"/>
      <c r="XDC11" s="890"/>
      <c r="XDD11" s="890"/>
      <c r="XDE11" s="890"/>
      <c r="XDF11" s="890"/>
      <c r="XDG11" s="890"/>
      <c r="XDH11" s="890"/>
      <c r="XDI11" s="890"/>
      <c r="XDJ11" s="890"/>
      <c r="XDK11" s="890"/>
      <c r="XDL11" s="890"/>
      <c r="XDM11" s="890"/>
      <c r="XDN11" s="890"/>
      <c r="XDO11" s="890"/>
      <c r="XDP11" s="890"/>
      <c r="XDQ11" s="890"/>
      <c r="XDR11" s="890"/>
      <c r="XDS11" s="890"/>
      <c r="XDT11" s="890"/>
      <c r="XDU11" s="890"/>
      <c r="XDV11" s="890"/>
      <c r="XDW11" s="890"/>
      <c r="XDX11" s="890"/>
      <c r="XDY11" s="890"/>
      <c r="XDZ11" s="890"/>
      <c r="XEA11" s="890"/>
      <c r="XEB11" s="890"/>
      <c r="XEC11" s="890"/>
      <c r="XED11" s="890"/>
      <c r="XEE11" s="890"/>
      <c r="XEF11" s="890"/>
      <c r="XEG11" s="890"/>
      <c r="XEH11" s="890"/>
      <c r="XEI11" s="890"/>
      <c r="XEJ11" s="890"/>
      <c r="XEK11" s="890"/>
      <c r="XEL11" s="890"/>
      <c r="XEM11" s="890"/>
      <c r="XEN11" s="890"/>
      <c r="XEO11" s="890"/>
      <c r="XEP11" s="890"/>
      <c r="XEQ11" s="890"/>
      <c r="XER11" s="890"/>
      <c r="XES11" s="890"/>
      <c r="XET11" s="890"/>
      <c r="XEU11" s="890"/>
      <c r="XEV11" s="890"/>
      <c r="XEW11" s="890"/>
      <c r="XEX11" s="890"/>
      <c r="XEY11" s="890"/>
      <c r="XEZ11" s="890"/>
      <c r="XFA11" s="890"/>
      <c r="XFB11" s="890"/>
      <c r="XFC11" s="890"/>
      <c r="XFD11" s="890"/>
    </row>
    <row r="12" spans="1:16384" s="891" customFormat="1" ht="24">
      <c r="B12" s="960"/>
      <c r="C12" s="896" t="s">
        <v>4775</v>
      </c>
      <c r="D12" s="890"/>
      <c r="E12" s="913" t="s">
        <v>4745</v>
      </c>
      <c r="F12" s="896" t="s">
        <v>4747</v>
      </c>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c r="IW12" s="890"/>
      <c r="IX12" s="890"/>
      <c r="IY12" s="890"/>
      <c r="IZ12" s="890"/>
      <c r="JA12" s="890"/>
      <c r="JB12" s="890"/>
      <c r="JC12" s="890"/>
      <c r="JD12" s="890"/>
      <c r="JE12" s="890"/>
      <c r="JF12" s="890"/>
      <c r="JG12" s="890"/>
      <c r="JH12" s="890"/>
      <c r="JI12" s="890"/>
      <c r="JJ12" s="890"/>
      <c r="JK12" s="890"/>
      <c r="JL12" s="890"/>
      <c r="JM12" s="890"/>
      <c r="JN12" s="890"/>
      <c r="JO12" s="890"/>
      <c r="JP12" s="890"/>
      <c r="JQ12" s="890"/>
      <c r="JR12" s="890"/>
      <c r="JS12" s="890"/>
      <c r="JT12" s="890"/>
      <c r="JU12" s="890"/>
      <c r="JV12" s="890"/>
      <c r="JW12" s="890"/>
      <c r="JX12" s="890"/>
      <c r="JY12" s="890"/>
      <c r="JZ12" s="890"/>
      <c r="KA12" s="890"/>
      <c r="KB12" s="890"/>
      <c r="KC12" s="890"/>
      <c r="KD12" s="890"/>
      <c r="KE12" s="890"/>
      <c r="KF12" s="890"/>
      <c r="KG12" s="890"/>
      <c r="KH12" s="890"/>
      <c r="KI12" s="890"/>
      <c r="KJ12" s="890"/>
      <c r="KK12" s="890"/>
      <c r="KL12" s="890"/>
      <c r="KM12" s="890"/>
      <c r="KN12" s="890"/>
      <c r="KO12" s="890"/>
      <c r="KP12" s="890"/>
      <c r="KQ12" s="890"/>
      <c r="KR12" s="890"/>
      <c r="KS12" s="890"/>
      <c r="KT12" s="890"/>
      <c r="KU12" s="890"/>
      <c r="KV12" s="890"/>
      <c r="KW12" s="890"/>
      <c r="KX12" s="890"/>
      <c r="KY12" s="890"/>
      <c r="KZ12" s="890"/>
      <c r="LA12" s="890"/>
      <c r="LB12" s="890"/>
      <c r="LC12" s="890"/>
      <c r="LD12" s="890"/>
      <c r="LE12" s="890"/>
      <c r="LF12" s="890"/>
      <c r="LG12" s="890"/>
      <c r="LH12" s="890"/>
      <c r="LI12" s="890"/>
      <c r="LJ12" s="890"/>
      <c r="LK12" s="890"/>
      <c r="LL12" s="890"/>
      <c r="LM12" s="890"/>
      <c r="LN12" s="890"/>
      <c r="LO12" s="890"/>
      <c r="LP12" s="890"/>
      <c r="LQ12" s="890"/>
      <c r="LR12" s="890"/>
      <c r="LS12" s="890"/>
      <c r="LT12" s="890"/>
      <c r="LU12" s="890"/>
      <c r="LV12" s="890"/>
      <c r="LW12" s="890"/>
      <c r="LX12" s="890"/>
      <c r="LY12" s="890"/>
      <c r="LZ12" s="890"/>
      <c r="MA12" s="890"/>
      <c r="MB12" s="890"/>
      <c r="MC12" s="890"/>
      <c r="MD12" s="890"/>
      <c r="ME12" s="890"/>
      <c r="MF12" s="890"/>
      <c r="MG12" s="890"/>
      <c r="MH12" s="890"/>
      <c r="MI12" s="890"/>
      <c r="MJ12" s="890"/>
      <c r="MK12" s="890"/>
      <c r="ML12" s="890"/>
      <c r="MM12" s="890"/>
      <c r="MN12" s="890"/>
      <c r="MO12" s="890"/>
      <c r="MP12" s="890"/>
      <c r="MQ12" s="890"/>
      <c r="MR12" s="890"/>
      <c r="MS12" s="890"/>
      <c r="MT12" s="890"/>
      <c r="MU12" s="890"/>
      <c r="MV12" s="890"/>
      <c r="MW12" s="890"/>
      <c r="MX12" s="890"/>
      <c r="MY12" s="890"/>
      <c r="MZ12" s="890"/>
      <c r="NA12" s="890"/>
      <c r="NB12" s="890"/>
      <c r="NC12" s="890"/>
      <c r="ND12" s="890"/>
      <c r="NE12" s="890"/>
      <c r="NF12" s="890"/>
      <c r="NG12" s="890"/>
      <c r="NH12" s="890"/>
      <c r="NI12" s="890"/>
      <c r="NJ12" s="890"/>
      <c r="NK12" s="890"/>
      <c r="NL12" s="890"/>
      <c r="NM12" s="890"/>
      <c r="NN12" s="890"/>
      <c r="NO12" s="890"/>
      <c r="NP12" s="890"/>
      <c r="NQ12" s="890"/>
      <c r="NR12" s="890"/>
      <c r="NS12" s="890"/>
      <c r="NT12" s="890"/>
      <c r="NU12" s="890"/>
      <c r="NV12" s="890"/>
      <c r="NW12" s="890"/>
      <c r="NX12" s="890"/>
      <c r="NY12" s="890"/>
      <c r="NZ12" s="890"/>
      <c r="OA12" s="890"/>
      <c r="OB12" s="890"/>
      <c r="OC12" s="890"/>
      <c r="OD12" s="890"/>
      <c r="OE12" s="890"/>
      <c r="OF12" s="890"/>
      <c r="OG12" s="890"/>
      <c r="OH12" s="890"/>
      <c r="OI12" s="890"/>
      <c r="OJ12" s="890"/>
      <c r="OK12" s="890"/>
      <c r="OL12" s="890"/>
      <c r="OM12" s="890"/>
      <c r="ON12" s="890"/>
      <c r="OO12" s="890"/>
      <c r="OP12" s="890"/>
      <c r="OQ12" s="890"/>
      <c r="OR12" s="890"/>
      <c r="OS12" s="890"/>
      <c r="OT12" s="890"/>
      <c r="OU12" s="890"/>
      <c r="OV12" s="890"/>
      <c r="OW12" s="890"/>
      <c r="OX12" s="890"/>
      <c r="OY12" s="890"/>
      <c r="OZ12" s="890"/>
      <c r="PA12" s="890"/>
      <c r="PB12" s="890"/>
      <c r="PC12" s="890"/>
      <c r="PD12" s="890"/>
      <c r="PE12" s="890"/>
      <c r="PF12" s="890"/>
      <c r="PG12" s="890"/>
      <c r="PH12" s="890"/>
      <c r="PI12" s="890"/>
      <c r="PJ12" s="890"/>
      <c r="PK12" s="890"/>
      <c r="PL12" s="890"/>
      <c r="PM12" s="890"/>
      <c r="PN12" s="890"/>
      <c r="PO12" s="890"/>
      <c r="PP12" s="890"/>
      <c r="PQ12" s="890"/>
      <c r="PR12" s="890"/>
      <c r="PS12" s="890"/>
      <c r="PT12" s="890"/>
      <c r="PU12" s="890"/>
      <c r="PV12" s="890"/>
      <c r="PW12" s="890"/>
      <c r="PX12" s="890"/>
      <c r="PY12" s="890"/>
      <c r="PZ12" s="890"/>
      <c r="QA12" s="890"/>
      <c r="QB12" s="890"/>
      <c r="QC12" s="890"/>
      <c r="QD12" s="890"/>
      <c r="QE12" s="890"/>
      <c r="QF12" s="890"/>
      <c r="QG12" s="890"/>
      <c r="QH12" s="890"/>
      <c r="QI12" s="890"/>
      <c r="QJ12" s="890"/>
      <c r="QK12" s="890"/>
      <c r="QL12" s="890"/>
      <c r="QM12" s="890"/>
      <c r="QN12" s="890"/>
      <c r="QO12" s="890"/>
      <c r="QP12" s="890"/>
      <c r="QQ12" s="890"/>
      <c r="QR12" s="890"/>
      <c r="QS12" s="890"/>
      <c r="QT12" s="890"/>
      <c r="QU12" s="890"/>
      <c r="QV12" s="890"/>
      <c r="QW12" s="890"/>
      <c r="QX12" s="890"/>
      <c r="QY12" s="890"/>
      <c r="QZ12" s="890"/>
      <c r="RA12" s="890"/>
      <c r="RB12" s="890"/>
      <c r="RC12" s="890"/>
      <c r="RD12" s="890"/>
      <c r="RE12" s="890"/>
      <c r="RF12" s="890"/>
      <c r="RG12" s="890"/>
      <c r="RH12" s="890"/>
      <c r="RI12" s="890"/>
      <c r="RJ12" s="890"/>
      <c r="RK12" s="890"/>
      <c r="RL12" s="890"/>
      <c r="RM12" s="890"/>
      <c r="RN12" s="890"/>
      <c r="RO12" s="890"/>
      <c r="RP12" s="890"/>
      <c r="RQ12" s="890"/>
      <c r="RR12" s="890"/>
      <c r="RS12" s="890"/>
      <c r="RT12" s="890"/>
      <c r="RU12" s="890"/>
      <c r="RV12" s="890"/>
      <c r="RW12" s="890"/>
      <c r="RX12" s="890"/>
      <c r="RY12" s="890"/>
      <c r="RZ12" s="890"/>
      <c r="SA12" s="890"/>
      <c r="SB12" s="890"/>
      <c r="SC12" s="890"/>
      <c r="SD12" s="890"/>
      <c r="SE12" s="890"/>
      <c r="SF12" s="890"/>
      <c r="SG12" s="890"/>
      <c r="SH12" s="890"/>
      <c r="SI12" s="890"/>
      <c r="SJ12" s="890"/>
      <c r="SK12" s="890"/>
      <c r="SL12" s="890"/>
      <c r="SM12" s="890"/>
      <c r="SN12" s="890"/>
      <c r="SO12" s="890"/>
      <c r="SP12" s="890"/>
      <c r="SQ12" s="890"/>
      <c r="SR12" s="890"/>
      <c r="SS12" s="890"/>
      <c r="ST12" s="890"/>
      <c r="SU12" s="890"/>
      <c r="SV12" s="890"/>
      <c r="SW12" s="890"/>
      <c r="SX12" s="890"/>
      <c r="SY12" s="890"/>
      <c r="SZ12" s="890"/>
      <c r="TA12" s="890"/>
      <c r="TB12" s="890"/>
      <c r="TC12" s="890"/>
      <c r="TD12" s="890"/>
      <c r="TE12" s="890"/>
      <c r="TF12" s="890"/>
      <c r="TG12" s="890"/>
      <c r="TH12" s="890"/>
      <c r="TI12" s="890"/>
      <c r="TJ12" s="890"/>
      <c r="TK12" s="890"/>
      <c r="TL12" s="890"/>
      <c r="TM12" s="890"/>
      <c r="TN12" s="890"/>
      <c r="TO12" s="890"/>
      <c r="TP12" s="890"/>
      <c r="TQ12" s="890"/>
      <c r="TR12" s="890"/>
      <c r="TS12" s="890"/>
      <c r="TT12" s="890"/>
      <c r="TU12" s="890"/>
      <c r="TV12" s="890"/>
      <c r="TW12" s="890"/>
      <c r="TX12" s="890"/>
      <c r="TY12" s="890"/>
      <c r="TZ12" s="890"/>
      <c r="UA12" s="890"/>
      <c r="UB12" s="890"/>
      <c r="UC12" s="890"/>
      <c r="UD12" s="890"/>
      <c r="UE12" s="890"/>
      <c r="UF12" s="890"/>
      <c r="UG12" s="890"/>
      <c r="UH12" s="890"/>
      <c r="UI12" s="890"/>
      <c r="UJ12" s="890"/>
      <c r="UK12" s="890"/>
      <c r="UL12" s="890"/>
      <c r="UM12" s="890"/>
      <c r="UN12" s="890"/>
      <c r="UO12" s="890"/>
      <c r="UP12" s="890"/>
      <c r="UQ12" s="890"/>
      <c r="UR12" s="890"/>
      <c r="US12" s="890"/>
      <c r="UT12" s="890"/>
      <c r="UU12" s="890"/>
      <c r="UV12" s="890"/>
      <c r="UW12" s="890"/>
      <c r="UX12" s="890"/>
      <c r="UY12" s="890"/>
      <c r="UZ12" s="890"/>
      <c r="VA12" s="890"/>
      <c r="VB12" s="890"/>
      <c r="VC12" s="890"/>
      <c r="VD12" s="890"/>
      <c r="VE12" s="890"/>
      <c r="VF12" s="890"/>
      <c r="VG12" s="890"/>
      <c r="VH12" s="890"/>
      <c r="VI12" s="890"/>
      <c r="VJ12" s="890"/>
      <c r="VK12" s="890"/>
      <c r="VL12" s="890"/>
      <c r="VM12" s="890"/>
      <c r="VN12" s="890"/>
      <c r="VO12" s="890"/>
      <c r="VP12" s="890"/>
      <c r="VQ12" s="890"/>
      <c r="VR12" s="890"/>
      <c r="VS12" s="890"/>
      <c r="VT12" s="890"/>
      <c r="VU12" s="890"/>
      <c r="VV12" s="890"/>
      <c r="VW12" s="890"/>
      <c r="VX12" s="890"/>
      <c r="VY12" s="890"/>
      <c r="VZ12" s="890"/>
      <c r="WA12" s="890"/>
      <c r="WB12" s="890"/>
      <c r="WC12" s="890"/>
      <c r="WD12" s="890"/>
      <c r="WE12" s="890"/>
      <c r="WF12" s="890"/>
      <c r="WG12" s="890"/>
      <c r="WH12" s="890"/>
      <c r="WI12" s="890"/>
      <c r="WJ12" s="890"/>
      <c r="WK12" s="890"/>
      <c r="WL12" s="890"/>
      <c r="WM12" s="890"/>
      <c r="WN12" s="890"/>
      <c r="WO12" s="890"/>
      <c r="WP12" s="890"/>
      <c r="WQ12" s="890"/>
      <c r="WR12" s="890"/>
      <c r="WS12" s="890"/>
      <c r="WT12" s="890"/>
      <c r="WU12" s="890"/>
      <c r="WV12" s="890"/>
      <c r="WW12" s="890"/>
      <c r="WX12" s="890"/>
      <c r="WY12" s="890"/>
      <c r="WZ12" s="890"/>
      <c r="XA12" s="890"/>
      <c r="XB12" s="890"/>
      <c r="XC12" s="890"/>
      <c r="XD12" s="890"/>
      <c r="XE12" s="890"/>
      <c r="XF12" s="890"/>
      <c r="XG12" s="890"/>
      <c r="XH12" s="890"/>
      <c r="XI12" s="890"/>
      <c r="XJ12" s="890"/>
      <c r="XK12" s="890"/>
      <c r="XL12" s="890"/>
      <c r="XM12" s="890"/>
      <c r="XN12" s="890"/>
      <c r="XO12" s="890"/>
      <c r="XP12" s="890"/>
      <c r="XQ12" s="890"/>
      <c r="XR12" s="890"/>
      <c r="XS12" s="890"/>
      <c r="XT12" s="890"/>
      <c r="XU12" s="890"/>
      <c r="XV12" s="890"/>
      <c r="XW12" s="890"/>
      <c r="XX12" s="890"/>
      <c r="XY12" s="890"/>
      <c r="XZ12" s="890"/>
      <c r="YA12" s="890"/>
      <c r="YB12" s="890"/>
      <c r="YC12" s="890"/>
      <c r="YD12" s="890"/>
      <c r="YE12" s="890"/>
      <c r="YF12" s="890"/>
      <c r="YG12" s="890"/>
      <c r="YH12" s="890"/>
      <c r="YI12" s="890"/>
      <c r="YJ12" s="890"/>
      <c r="YK12" s="890"/>
      <c r="YL12" s="890"/>
      <c r="YM12" s="890"/>
      <c r="YN12" s="890"/>
      <c r="YO12" s="890"/>
      <c r="YP12" s="890"/>
      <c r="YQ12" s="890"/>
      <c r="YR12" s="890"/>
      <c r="YS12" s="890"/>
      <c r="YT12" s="890"/>
      <c r="YU12" s="890"/>
      <c r="YV12" s="890"/>
      <c r="YW12" s="890"/>
      <c r="YX12" s="890"/>
      <c r="YY12" s="890"/>
      <c r="YZ12" s="890"/>
      <c r="ZA12" s="890"/>
      <c r="ZB12" s="890"/>
      <c r="ZC12" s="890"/>
      <c r="ZD12" s="890"/>
      <c r="ZE12" s="890"/>
      <c r="ZF12" s="890"/>
      <c r="ZG12" s="890"/>
      <c r="ZH12" s="890"/>
      <c r="ZI12" s="890"/>
      <c r="ZJ12" s="890"/>
      <c r="ZK12" s="890"/>
      <c r="ZL12" s="890"/>
      <c r="ZM12" s="890"/>
      <c r="ZN12" s="890"/>
      <c r="ZO12" s="890"/>
      <c r="ZP12" s="890"/>
      <c r="ZQ12" s="890"/>
      <c r="ZR12" s="890"/>
      <c r="ZS12" s="890"/>
      <c r="ZT12" s="890"/>
      <c r="ZU12" s="890"/>
      <c r="ZV12" s="890"/>
      <c r="ZW12" s="890"/>
      <c r="ZX12" s="890"/>
      <c r="ZY12" s="890"/>
      <c r="ZZ12" s="890"/>
      <c r="AAA12" s="890"/>
      <c r="AAB12" s="890"/>
      <c r="AAC12" s="890"/>
      <c r="AAD12" s="890"/>
      <c r="AAE12" s="890"/>
      <c r="AAF12" s="890"/>
      <c r="AAG12" s="890"/>
      <c r="AAH12" s="890"/>
      <c r="AAI12" s="890"/>
      <c r="AAJ12" s="890"/>
      <c r="AAK12" s="890"/>
      <c r="AAL12" s="890"/>
      <c r="AAM12" s="890"/>
      <c r="AAN12" s="890"/>
      <c r="AAO12" s="890"/>
      <c r="AAP12" s="890"/>
      <c r="AAQ12" s="890"/>
      <c r="AAR12" s="890"/>
      <c r="AAS12" s="890"/>
      <c r="AAT12" s="890"/>
      <c r="AAU12" s="890"/>
      <c r="AAV12" s="890"/>
      <c r="AAW12" s="890"/>
      <c r="AAX12" s="890"/>
      <c r="AAY12" s="890"/>
      <c r="AAZ12" s="890"/>
      <c r="ABA12" s="890"/>
      <c r="ABB12" s="890"/>
      <c r="ABC12" s="890"/>
      <c r="ABD12" s="890"/>
      <c r="ABE12" s="890"/>
      <c r="ABF12" s="890"/>
      <c r="ABG12" s="890"/>
      <c r="ABH12" s="890"/>
      <c r="ABI12" s="890"/>
      <c r="ABJ12" s="890"/>
      <c r="ABK12" s="890"/>
      <c r="ABL12" s="890"/>
      <c r="ABM12" s="890"/>
      <c r="ABN12" s="890"/>
      <c r="ABO12" s="890"/>
      <c r="ABP12" s="890"/>
      <c r="ABQ12" s="890"/>
      <c r="ABR12" s="890"/>
      <c r="ABS12" s="890"/>
      <c r="ABT12" s="890"/>
      <c r="ABU12" s="890"/>
      <c r="ABV12" s="890"/>
      <c r="ABW12" s="890"/>
      <c r="ABX12" s="890"/>
      <c r="ABY12" s="890"/>
      <c r="ABZ12" s="890"/>
      <c r="ACA12" s="890"/>
      <c r="ACB12" s="890"/>
      <c r="ACC12" s="890"/>
      <c r="ACD12" s="890"/>
      <c r="ACE12" s="890"/>
      <c r="ACF12" s="890"/>
      <c r="ACG12" s="890"/>
      <c r="ACH12" s="890"/>
      <c r="ACI12" s="890"/>
      <c r="ACJ12" s="890"/>
      <c r="ACK12" s="890"/>
      <c r="ACL12" s="890"/>
      <c r="ACM12" s="890"/>
      <c r="ACN12" s="890"/>
      <c r="ACO12" s="890"/>
      <c r="ACP12" s="890"/>
      <c r="ACQ12" s="890"/>
      <c r="ACR12" s="890"/>
      <c r="ACS12" s="890"/>
      <c r="ACT12" s="890"/>
      <c r="ACU12" s="890"/>
      <c r="ACV12" s="890"/>
      <c r="ACW12" s="890"/>
      <c r="ACX12" s="890"/>
      <c r="ACY12" s="890"/>
      <c r="ACZ12" s="890"/>
      <c r="ADA12" s="890"/>
      <c r="ADB12" s="890"/>
      <c r="ADC12" s="890"/>
      <c r="ADD12" s="890"/>
      <c r="ADE12" s="890"/>
      <c r="ADF12" s="890"/>
      <c r="ADG12" s="890"/>
      <c r="ADH12" s="890"/>
      <c r="ADI12" s="890"/>
      <c r="ADJ12" s="890"/>
      <c r="ADK12" s="890"/>
      <c r="ADL12" s="890"/>
      <c r="ADM12" s="890"/>
      <c r="ADN12" s="890"/>
      <c r="ADO12" s="890"/>
      <c r="ADP12" s="890"/>
      <c r="ADQ12" s="890"/>
      <c r="ADR12" s="890"/>
      <c r="ADS12" s="890"/>
      <c r="ADT12" s="890"/>
      <c r="ADU12" s="890"/>
      <c r="ADV12" s="890"/>
      <c r="ADW12" s="890"/>
      <c r="ADX12" s="890"/>
      <c r="ADY12" s="890"/>
      <c r="ADZ12" s="890"/>
      <c r="AEA12" s="890"/>
      <c r="AEB12" s="890"/>
      <c r="AEC12" s="890"/>
      <c r="AED12" s="890"/>
      <c r="AEE12" s="890"/>
      <c r="AEF12" s="890"/>
      <c r="AEG12" s="890"/>
      <c r="AEH12" s="890"/>
      <c r="AEI12" s="890"/>
      <c r="AEJ12" s="890"/>
      <c r="AEK12" s="890"/>
      <c r="AEL12" s="890"/>
      <c r="AEM12" s="890"/>
      <c r="AEN12" s="890"/>
      <c r="AEO12" s="890"/>
      <c r="AEP12" s="890"/>
      <c r="AEQ12" s="890"/>
      <c r="AER12" s="890"/>
      <c r="AES12" s="890"/>
      <c r="AET12" s="890"/>
      <c r="AEU12" s="890"/>
      <c r="AEV12" s="890"/>
      <c r="AEW12" s="890"/>
      <c r="AEX12" s="890"/>
      <c r="AEY12" s="890"/>
      <c r="AEZ12" s="890"/>
      <c r="AFA12" s="890"/>
      <c r="AFB12" s="890"/>
      <c r="AFC12" s="890"/>
      <c r="AFD12" s="890"/>
      <c r="AFE12" s="890"/>
      <c r="AFF12" s="890"/>
      <c r="AFG12" s="890"/>
      <c r="AFH12" s="890"/>
      <c r="AFI12" s="890"/>
      <c r="AFJ12" s="890"/>
      <c r="AFK12" s="890"/>
      <c r="AFL12" s="890"/>
      <c r="AFM12" s="890"/>
      <c r="AFN12" s="890"/>
      <c r="AFO12" s="890"/>
      <c r="AFP12" s="890"/>
      <c r="AFQ12" s="890"/>
      <c r="AFR12" s="890"/>
      <c r="AFS12" s="890"/>
      <c r="AFT12" s="890"/>
      <c r="AFU12" s="890"/>
      <c r="AFV12" s="890"/>
      <c r="AFW12" s="890"/>
      <c r="AFX12" s="890"/>
      <c r="AFY12" s="890"/>
      <c r="AFZ12" s="890"/>
      <c r="AGA12" s="890"/>
      <c r="AGB12" s="890"/>
      <c r="AGC12" s="890"/>
      <c r="AGD12" s="890"/>
      <c r="AGE12" s="890"/>
      <c r="AGF12" s="890"/>
      <c r="AGG12" s="890"/>
      <c r="AGH12" s="890"/>
      <c r="AGI12" s="890"/>
      <c r="AGJ12" s="890"/>
      <c r="AGK12" s="890"/>
      <c r="AGL12" s="890"/>
      <c r="AGM12" s="890"/>
      <c r="AGN12" s="890"/>
      <c r="AGO12" s="890"/>
      <c r="AGP12" s="890"/>
      <c r="AGQ12" s="890"/>
      <c r="AGR12" s="890"/>
      <c r="AGS12" s="890"/>
      <c r="AGT12" s="890"/>
      <c r="AGU12" s="890"/>
      <c r="AGV12" s="890"/>
      <c r="AGW12" s="890"/>
      <c r="AGX12" s="890"/>
      <c r="AGY12" s="890"/>
      <c r="AGZ12" s="890"/>
      <c r="AHA12" s="890"/>
      <c r="AHB12" s="890"/>
      <c r="AHC12" s="890"/>
      <c r="AHD12" s="890"/>
      <c r="AHE12" s="890"/>
      <c r="AHF12" s="890"/>
      <c r="AHG12" s="890"/>
      <c r="AHH12" s="890"/>
      <c r="AHI12" s="890"/>
      <c r="AHJ12" s="890"/>
      <c r="AHK12" s="890"/>
      <c r="AHL12" s="890"/>
      <c r="AHM12" s="890"/>
      <c r="AHN12" s="890"/>
      <c r="AHO12" s="890"/>
      <c r="AHP12" s="890"/>
      <c r="AHQ12" s="890"/>
      <c r="AHR12" s="890"/>
      <c r="AHS12" s="890"/>
      <c r="AHT12" s="890"/>
      <c r="AHU12" s="890"/>
      <c r="AHV12" s="890"/>
      <c r="AHW12" s="890"/>
      <c r="AHX12" s="890"/>
      <c r="AHY12" s="890"/>
      <c r="AHZ12" s="890"/>
      <c r="AIA12" s="890"/>
      <c r="AIB12" s="890"/>
      <c r="AIC12" s="890"/>
      <c r="AID12" s="890"/>
      <c r="AIE12" s="890"/>
      <c r="AIF12" s="890"/>
      <c r="AIG12" s="890"/>
      <c r="AIH12" s="890"/>
      <c r="AII12" s="890"/>
      <c r="AIJ12" s="890"/>
      <c r="AIK12" s="890"/>
      <c r="AIL12" s="890"/>
      <c r="AIM12" s="890"/>
      <c r="AIN12" s="890"/>
      <c r="AIO12" s="890"/>
      <c r="AIP12" s="890"/>
      <c r="AIQ12" s="890"/>
      <c r="AIR12" s="890"/>
      <c r="AIS12" s="890"/>
      <c r="AIT12" s="890"/>
      <c r="AIU12" s="890"/>
      <c r="AIV12" s="890"/>
      <c r="AIW12" s="890"/>
      <c r="AIX12" s="890"/>
      <c r="AIY12" s="890"/>
      <c r="AIZ12" s="890"/>
      <c r="AJA12" s="890"/>
      <c r="AJB12" s="890"/>
      <c r="AJC12" s="890"/>
      <c r="AJD12" s="890"/>
      <c r="AJE12" s="890"/>
      <c r="AJF12" s="890"/>
      <c r="AJG12" s="890"/>
      <c r="AJH12" s="890"/>
      <c r="AJI12" s="890"/>
      <c r="AJJ12" s="890"/>
      <c r="AJK12" s="890"/>
      <c r="AJL12" s="890"/>
      <c r="AJM12" s="890"/>
      <c r="AJN12" s="890"/>
      <c r="AJO12" s="890"/>
      <c r="AJP12" s="890"/>
      <c r="AJQ12" s="890"/>
      <c r="AJR12" s="890"/>
      <c r="AJS12" s="890"/>
      <c r="AJT12" s="890"/>
      <c r="AJU12" s="890"/>
      <c r="AJV12" s="890"/>
      <c r="AJW12" s="890"/>
      <c r="AJX12" s="890"/>
      <c r="AJY12" s="890"/>
      <c r="AJZ12" s="890"/>
      <c r="AKA12" s="890"/>
      <c r="AKB12" s="890"/>
      <c r="AKC12" s="890"/>
      <c r="AKD12" s="890"/>
      <c r="AKE12" s="890"/>
      <c r="AKF12" s="890"/>
      <c r="AKG12" s="890"/>
      <c r="AKH12" s="890"/>
      <c r="AKI12" s="890"/>
      <c r="AKJ12" s="890"/>
      <c r="AKK12" s="890"/>
      <c r="AKL12" s="890"/>
      <c r="AKM12" s="890"/>
      <c r="AKN12" s="890"/>
      <c r="AKO12" s="890"/>
      <c r="AKP12" s="890"/>
      <c r="AKQ12" s="890"/>
      <c r="AKR12" s="890"/>
      <c r="AKS12" s="890"/>
      <c r="AKT12" s="890"/>
      <c r="AKU12" s="890"/>
      <c r="AKV12" s="890"/>
      <c r="AKW12" s="890"/>
      <c r="AKX12" s="890"/>
      <c r="AKY12" s="890"/>
      <c r="AKZ12" s="890"/>
      <c r="ALA12" s="890"/>
      <c r="ALB12" s="890"/>
      <c r="ALC12" s="890"/>
      <c r="ALD12" s="890"/>
      <c r="ALE12" s="890"/>
      <c r="ALF12" s="890"/>
      <c r="ALG12" s="890"/>
      <c r="ALH12" s="890"/>
      <c r="ALI12" s="890"/>
      <c r="ALJ12" s="890"/>
      <c r="ALK12" s="890"/>
      <c r="ALL12" s="890"/>
      <c r="ALM12" s="890"/>
      <c r="ALN12" s="890"/>
      <c r="ALO12" s="890"/>
      <c r="ALP12" s="890"/>
      <c r="ALQ12" s="890"/>
      <c r="ALR12" s="890"/>
      <c r="ALS12" s="890"/>
      <c r="ALT12" s="890"/>
      <c r="ALU12" s="890"/>
      <c r="ALV12" s="890"/>
      <c r="ALW12" s="890"/>
      <c r="ALX12" s="890"/>
      <c r="ALY12" s="890"/>
      <c r="ALZ12" s="890"/>
      <c r="AMA12" s="890"/>
      <c r="AMB12" s="890"/>
      <c r="AMC12" s="890"/>
      <c r="AMD12" s="890"/>
      <c r="AME12" s="890"/>
      <c r="AMF12" s="890"/>
      <c r="AMG12" s="890"/>
      <c r="AMH12" s="890"/>
      <c r="AMI12" s="890"/>
      <c r="AMJ12" s="890"/>
      <c r="AMK12" s="890"/>
      <c r="AML12" s="890"/>
      <c r="AMM12" s="890"/>
      <c r="AMN12" s="890"/>
      <c r="AMO12" s="890"/>
      <c r="AMP12" s="890"/>
      <c r="AMQ12" s="890"/>
      <c r="AMR12" s="890"/>
      <c r="AMS12" s="890"/>
      <c r="AMT12" s="890"/>
      <c r="AMU12" s="890"/>
      <c r="AMV12" s="890"/>
      <c r="AMW12" s="890"/>
      <c r="AMX12" s="890"/>
      <c r="AMY12" s="890"/>
      <c r="AMZ12" s="890"/>
      <c r="ANA12" s="890"/>
      <c r="ANB12" s="890"/>
      <c r="ANC12" s="890"/>
      <c r="AND12" s="890"/>
      <c r="ANE12" s="890"/>
      <c r="ANF12" s="890"/>
      <c r="ANG12" s="890"/>
      <c r="ANH12" s="890"/>
      <c r="ANI12" s="890"/>
      <c r="ANJ12" s="890"/>
      <c r="ANK12" s="890"/>
      <c r="ANL12" s="890"/>
      <c r="ANM12" s="890"/>
      <c r="ANN12" s="890"/>
      <c r="ANO12" s="890"/>
      <c r="ANP12" s="890"/>
      <c r="ANQ12" s="890"/>
      <c r="ANR12" s="890"/>
      <c r="ANS12" s="890"/>
      <c r="ANT12" s="890"/>
      <c r="ANU12" s="890"/>
      <c r="ANV12" s="890"/>
      <c r="ANW12" s="890"/>
      <c r="ANX12" s="890"/>
      <c r="ANY12" s="890"/>
      <c r="ANZ12" s="890"/>
      <c r="AOA12" s="890"/>
      <c r="AOB12" s="890"/>
      <c r="AOC12" s="890"/>
      <c r="AOD12" s="890"/>
      <c r="AOE12" s="890"/>
      <c r="AOF12" s="890"/>
      <c r="AOG12" s="890"/>
      <c r="AOH12" s="890"/>
      <c r="AOI12" s="890"/>
      <c r="AOJ12" s="890"/>
      <c r="AOK12" s="890"/>
      <c r="AOL12" s="890"/>
      <c r="AOM12" s="890"/>
      <c r="AON12" s="890"/>
      <c r="AOO12" s="890"/>
      <c r="AOP12" s="890"/>
      <c r="AOQ12" s="890"/>
      <c r="AOR12" s="890"/>
      <c r="AOS12" s="890"/>
      <c r="AOT12" s="890"/>
      <c r="AOU12" s="890"/>
      <c r="AOV12" s="890"/>
      <c r="AOW12" s="890"/>
      <c r="AOX12" s="890"/>
      <c r="AOY12" s="890"/>
      <c r="AOZ12" s="890"/>
      <c r="APA12" s="890"/>
      <c r="APB12" s="890"/>
      <c r="APC12" s="890"/>
      <c r="APD12" s="890"/>
      <c r="APE12" s="890"/>
      <c r="APF12" s="890"/>
      <c r="APG12" s="890"/>
      <c r="APH12" s="890"/>
      <c r="API12" s="890"/>
      <c r="APJ12" s="890"/>
      <c r="APK12" s="890"/>
      <c r="APL12" s="890"/>
      <c r="APM12" s="890"/>
      <c r="APN12" s="890"/>
      <c r="APO12" s="890"/>
      <c r="APP12" s="890"/>
      <c r="APQ12" s="890"/>
      <c r="APR12" s="890"/>
      <c r="APS12" s="890"/>
      <c r="APT12" s="890"/>
      <c r="APU12" s="890"/>
      <c r="APV12" s="890"/>
      <c r="APW12" s="890"/>
      <c r="APX12" s="890"/>
      <c r="APY12" s="890"/>
      <c r="APZ12" s="890"/>
      <c r="AQA12" s="890"/>
      <c r="AQB12" s="890"/>
      <c r="AQC12" s="890"/>
      <c r="AQD12" s="890"/>
      <c r="AQE12" s="890"/>
      <c r="AQF12" s="890"/>
      <c r="AQG12" s="890"/>
      <c r="AQH12" s="890"/>
      <c r="AQI12" s="890"/>
      <c r="AQJ12" s="890"/>
      <c r="AQK12" s="890"/>
      <c r="AQL12" s="890"/>
      <c r="AQM12" s="890"/>
      <c r="AQN12" s="890"/>
      <c r="AQO12" s="890"/>
      <c r="AQP12" s="890"/>
      <c r="AQQ12" s="890"/>
      <c r="AQR12" s="890"/>
      <c r="AQS12" s="890"/>
      <c r="AQT12" s="890"/>
      <c r="AQU12" s="890"/>
      <c r="AQV12" s="890"/>
      <c r="AQW12" s="890"/>
      <c r="AQX12" s="890"/>
      <c r="AQY12" s="890"/>
      <c r="AQZ12" s="890"/>
      <c r="ARA12" s="890"/>
      <c r="ARB12" s="890"/>
      <c r="ARC12" s="890"/>
      <c r="ARD12" s="890"/>
      <c r="ARE12" s="890"/>
      <c r="ARF12" s="890"/>
      <c r="ARG12" s="890"/>
      <c r="ARH12" s="890"/>
      <c r="ARI12" s="890"/>
      <c r="ARJ12" s="890"/>
      <c r="ARK12" s="890"/>
      <c r="ARL12" s="890"/>
      <c r="ARM12" s="890"/>
      <c r="ARN12" s="890"/>
      <c r="ARO12" s="890"/>
      <c r="ARP12" s="890"/>
      <c r="ARQ12" s="890"/>
      <c r="ARR12" s="890"/>
      <c r="ARS12" s="890"/>
      <c r="ART12" s="890"/>
      <c r="ARU12" s="890"/>
      <c r="ARV12" s="890"/>
      <c r="ARW12" s="890"/>
      <c r="ARX12" s="890"/>
      <c r="ARY12" s="890"/>
      <c r="ARZ12" s="890"/>
      <c r="ASA12" s="890"/>
      <c r="ASB12" s="890"/>
      <c r="ASC12" s="890"/>
      <c r="ASD12" s="890"/>
      <c r="ASE12" s="890"/>
      <c r="ASF12" s="890"/>
      <c r="ASG12" s="890"/>
      <c r="ASH12" s="890"/>
      <c r="ASI12" s="890"/>
      <c r="ASJ12" s="890"/>
      <c r="ASK12" s="890"/>
      <c r="ASL12" s="890"/>
      <c r="ASM12" s="890"/>
      <c r="ASN12" s="890"/>
      <c r="ASO12" s="890"/>
      <c r="ASP12" s="890"/>
      <c r="ASQ12" s="890"/>
      <c r="ASR12" s="890"/>
      <c r="ASS12" s="890"/>
      <c r="AST12" s="890"/>
      <c r="ASU12" s="890"/>
      <c r="ASV12" s="890"/>
      <c r="ASW12" s="890"/>
      <c r="ASX12" s="890"/>
      <c r="ASY12" s="890"/>
      <c r="ASZ12" s="890"/>
      <c r="ATA12" s="890"/>
      <c r="ATB12" s="890"/>
      <c r="ATC12" s="890"/>
      <c r="ATD12" s="890"/>
      <c r="ATE12" s="890"/>
      <c r="ATF12" s="890"/>
      <c r="ATG12" s="890"/>
      <c r="ATH12" s="890"/>
      <c r="ATI12" s="890"/>
      <c r="ATJ12" s="890"/>
      <c r="ATK12" s="890"/>
      <c r="ATL12" s="890"/>
      <c r="ATM12" s="890"/>
      <c r="ATN12" s="890"/>
      <c r="ATO12" s="890"/>
      <c r="ATP12" s="890"/>
      <c r="ATQ12" s="890"/>
      <c r="ATR12" s="890"/>
      <c r="ATS12" s="890"/>
      <c r="ATT12" s="890"/>
      <c r="ATU12" s="890"/>
      <c r="ATV12" s="890"/>
      <c r="ATW12" s="890"/>
      <c r="ATX12" s="890"/>
      <c r="ATY12" s="890"/>
      <c r="ATZ12" s="890"/>
      <c r="AUA12" s="890"/>
      <c r="AUB12" s="890"/>
      <c r="AUC12" s="890"/>
      <c r="AUD12" s="890"/>
      <c r="AUE12" s="890"/>
      <c r="AUF12" s="890"/>
      <c r="AUG12" s="890"/>
      <c r="AUH12" s="890"/>
      <c r="AUI12" s="890"/>
      <c r="AUJ12" s="890"/>
      <c r="AUK12" s="890"/>
      <c r="AUL12" s="890"/>
      <c r="AUM12" s="890"/>
      <c r="AUN12" s="890"/>
      <c r="AUO12" s="890"/>
      <c r="AUP12" s="890"/>
      <c r="AUQ12" s="890"/>
      <c r="AUR12" s="890"/>
      <c r="AUS12" s="890"/>
      <c r="AUT12" s="890"/>
      <c r="AUU12" s="890"/>
      <c r="AUV12" s="890"/>
      <c r="AUW12" s="890"/>
      <c r="AUX12" s="890"/>
      <c r="AUY12" s="890"/>
      <c r="AUZ12" s="890"/>
      <c r="AVA12" s="890"/>
      <c r="AVB12" s="890"/>
      <c r="AVC12" s="890"/>
      <c r="AVD12" s="890"/>
      <c r="AVE12" s="890"/>
      <c r="AVF12" s="890"/>
      <c r="AVG12" s="890"/>
      <c r="AVH12" s="890"/>
      <c r="AVI12" s="890"/>
      <c r="AVJ12" s="890"/>
      <c r="AVK12" s="890"/>
      <c r="AVL12" s="890"/>
      <c r="AVM12" s="890"/>
      <c r="AVN12" s="890"/>
      <c r="AVO12" s="890"/>
      <c r="AVP12" s="890"/>
      <c r="AVQ12" s="890"/>
      <c r="AVR12" s="890"/>
      <c r="AVS12" s="890"/>
      <c r="AVT12" s="890"/>
      <c r="AVU12" s="890"/>
      <c r="AVV12" s="890"/>
      <c r="AVW12" s="890"/>
      <c r="AVX12" s="890"/>
      <c r="AVY12" s="890"/>
      <c r="AVZ12" s="890"/>
      <c r="AWA12" s="890"/>
      <c r="AWB12" s="890"/>
      <c r="AWC12" s="890"/>
      <c r="AWD12" s="890"/>
      <c r="AWE12" s="890"/>
      <c r="AWF12" s="890"/>
      <c r="AWG12" s="890"/>
      <c r="AWH12" s="890"/>
      <c r="AWI12" s="890"/>
      <c r="AWJ12" s="890"/>
      <c r="AWK12" s="890"/>
      <c r="AWL12" s="890"/>
      <c r="AWM12" s="890"/>
      <c r="AWN12" s="890"/>
      <c r="AWO12" s="890"/>
      <c r="AWP12" s="890"/>
      <c r="AWQ12" s="890"/>
      <c r="AWR12" s="890"/>
      <c r="AWS12" s="890"/>
      <c r="AWT12" s="890"/>
      <c r="AWU12" s="890"/>
      <c r="AWV12" s="890"/>
      <c r="AWW12" s="890"/>
      <c r="AWX12" s="890"/>
      <c r="AWY12" s="890"/>
      <c r="AWZ12" s="890"/>
      <c r="AXA12" s="890"/>
      <c r="AXB12" s="890"/>
      <c r="AXC12" s="890"/>
      <c r="AXD12" s="890"/>
      <c r="AXE12" s="890"/>
      <c r="AXF12" s="890"/>
      <c r="AXG12" s="890"/>
      <c r="AXH12" s="890"/>
      <c r="AXI12" s="890"/>
      <c r="AXJ12" s="890"/>
      <c r="AXK12" s="890"/>
      <c r="AXL12" s="890"/>
      <c r="AXM12" s="890"/>
      <c r="AXN12" s="890"/>
      <c r="AXO12" s="890"/>
      <c r="AXP12" s="890"/>
      <c r="AXQ12" s="890"/>
      <c r="AXR12" s="890"/>
      <c r="AXS12" s="890"/>
      <c r="AXT12" s="890"/>
      <c r="AXU12" s="890"/>
      <c r="AXV12" s="890"/>
      <c r="AXW12" s="890"/>
      <c r="AXX12" s="890"/>
      <c r="AXY12" s="890"/>
      <c r="AXZ12" s="890"/>
      <c r="AYA12" s="890"/>
      <c r="AYB12" s="890"/>
      <c r="AYC12" s="890"/>
      <c r="AYD12" s="890"/>
      <c r="AYE12" s="890"/>
      <c r="AYF12" s="890"/>
      <c r="AYG12" s="890"/>
      <c r="AYH12" s="890"/>
      <c r="AYI12" s="890"/>
      <c r="AYJ12" s="890"/>
      <c r="AYK12" s="890"/>
      <c r="AYL12" s="890"/>
      <c r="AYM12" s="890"/>
      <c r="AYN12" s="890"/>
      <c r="AYO12" s="890"/>
      <c r="AYP12" s="890"/>
      <c r="AYQ12" s="890"/>
      <c r="AYR12" s="890"/>
      <c r="AYS12" s="890"/>
      <c r="AYT12" s="890"/>
      <c r="AYU12" s="890"/>
      <c r="AYV12" s="890"/>
      <c r="AYW12" s="890"/>
      <c r="AYX12" s="890"/>
      <c r="AYY12" s="890"/>
      <c r="AYZ12" s="890"/>
      <c r="AZA12" s="890"/>
      <c r="AZB12" s="890"/>
      <c r="AZC12" s="890"/>
      <c r="AZD12" s="890"/>
      <c r="AZE12" s="890"/>
      <c r="AZF12" s="890"/>
      <c r="AZG12" s="890"/>
      <c r="AZH12" s="890"/>
      <c r="AZI12" s="890"/>
      <c r="AZJ12" s="890"/>
      <c r="AZK12" s="890"/>
      <c r="AZL12" s="890"/>
      <c r="AZM12" s="890"/>
      <c r="AZN12" s="890"/>
      <c r="AZO12" s="890"/>
      <c r="AZP12" s="890"/>
      <c r="AZQ12" s="890"/>
      <c r="AZR12" s="890"/>
      <c r="AZS12" s="890"/>
      <c r="AZT12" s="890"/>
      <c r="AZU12" s="890"/>
      <c r="AZV12" s="890"/>
      <c r="AZW12" s="890"/>
      <c r="AZX12" s="890"/>
      <c r="AZY12" s="890"/>
      <c r="AZZ12" s="890"/>
      <c r="BAA12" s="890"/>
      <c r="BAB12" s="890"/>
      <c r="BAC12" s="890"/>
      <c r="BAD12" s="890"/>
      <c r="BAE12" s="890"/>
      <c r="BAF12" s="890"/>
      <c r="BAG12" s="890"/>
      <c r="BAH12" s="890"/>
      <c r="BAI12" s="890"/>
      <c r="BAJ12" s="890"/>
      <c r="BAK12" s="890"/>
      <c r="BAL12" s="890"/>
      <c r="BAM12" s="890"/>
      <c r="BAN12" s="890"/>
      <c r="BAO12" s="890"/>
      <c r="BAP12" s="890"/>
      <c r="BAQ12" s="890"/>
      <c r="BAR12" s="890"/>
      <c r="BAS12" s="890"/>
      <c r="BAT12" s="890"/>
      <c r="BAU12" s="890"/>
      <c r="BAV12" s="890"/>
      <c r="BAW12" s="890"/>
      <c r="BAX12" s="890"/>
      <c r="BAY12" s="890"/>
      <c r="BAZ12" s="890"/>
      <c r="BBA12" s="890"/>
      <c r="BBB12" s="890"/>
      <c r="BBC12" s="890"/>
      <c r="BBD12" s="890"/>
      <c r="BBE12" s="890"/>
      <c r="BBF12" s="890"/>
      <c r="BBG12" s="890"/>
      <c r="BBH12" s="890"/>
      <c r="BBI12" s="890"/>
      <c r="BBJ12" s="890"/>
      <c r="BBK12" s="890"/>
      <c r="BBL12" s="890"/>
      <c r="BBM12" s="890"/>
      <c r="BBN12" s="890"/>
      <c r="BBO12" s="890"/>
      <c r="BBP12" s="890"/>
      <c r="BBQ12" s="890"/>
      <c r="BBR12" s="890"/>
      <c r="BBS12" s="890"/>
      <c r="BBT12" s="890"/>
      <c r="BBU12" s="890"/>
      <c r="BBV12" s="890"/>
      <c r="BBW12" s="890"/>
      <c r="BBX12" s="890"/>
      <c r="BBY12" s="890"/>
      <c r="BBZ12" s="890"/>
      <c r="BCA12" s="890"/>
      <c r="BCB12" s="890"/>
      <c r="BCC12" s="890"/>
      <c r="BCD12" s="890"/>
      <c r="BCE12" s="890"/>
      <c r="BCF12" s="890"/>
      <c r="BCG12" s="890"/>
      <c r="BCH12" s="890"/>
      <c r="BCI12" s="890"/>
      <c r="BCJ12" s="890"/>
      <c r="BCK12" s="890"/>
      <c r="BCL12" s="890"/>
      <c r="BCM12" s="890"/>
      <c r="BCN12" s="890"/>
      <c r="BCO12" s="890"/>
      <c r="BCP12" s="890"/>
      <c r="BCQ12" s="890"/>
      <c r="BCR12" s="890"/>
      <c r="BCS12" s="890"/>
      <c r="BCT12" s="890"/>
      <c r="BCU12" s="890"/>
      <c r="BCV12" s="890"/>
      <c r="BCW12" s="890"/>
      <c r="BCX12" s="890"/>
      <c r="BCY12" s="890"/>
      <c r="BCZ12" s="890"/>
      <c r="BDA12" s="890"/>
      <c r="BDB12" s="890"/>
      <c r="BDC12" s="890"/>
      <c r="BDD12" s="890"/>
      <c r="BDE12" s="890"/>
      <c r="BDF12" s="890"/>
      <c r="BDG12" s="890"/>
      <c r="BDH12" s="890"/>
      <c r="BDI12" s="890"/>
      <c r="BDJ12" s="890"/>
      <c r="BDK12" s="890"/>
      <c r="BDL12" s="890"/>
      <c r="BDM12" s="890"/>
      <c r="BDN12" s="890"/>
      <c r="BDO12" s="890"/>
      <c r="BDP12" s="890"/>
      <c r="BDQ12" s="890"/>
      <c r="BDR12" s="890"/>
      <c r="BDS12" s="890"/>
      <c r="BDT12" s="890"/>
      <c r="BDU12" s="890"/>
      <c r="BDV12" s="890"/>
      <c r="BDW12" s="890"/>
      <c r="BDX12" s="890"/>
      <c r="BDY12" s="890"/>
      <c r="BDZ12" s="890"/>
      <c r="BEA12" s="890"/>
      <c r="BEB12" s="890"/>
      <c r="BEC12" s="890"/>
      <c r="BED12" s="890"/>
      <c r="BEE12" s="890"/>
      <c r="BEF12" s="890"/>
      <c r="BEG12" s="890"/>
      <c r="BEH12" s="890"/>
      <c r="BEI12" s="890"/>
      <c r="BEJ12" s="890"/>
      <c r="BEK12" s="890"/>
      <c r="BEL12" s="890"/>
      <c r="BEM12" s="890"/>
      <c r="BEN12" s="890"/>
      <c r="BEO12" s="890"/>
      <c r="BEP12" s="890"/>
      <c r="BEQ12" s="890"/>
      <c r="BER12" s="890"/>
      <c r="BES12" s="890"/>
      <c r="BET12" s="890"/>
      <c r="BEU12" s="890"/>
      <c r="BEV12" s="890"/>
      <c r="BEW12" s="890"/>
      <c r="BEX12" s="890"/>
      <c r="BEY12" s="890"/>
      <c r="BEZ12" s="890"/>
      <c r="BFA12" s="890"/>
      <c r="BFB12" s="890"/>
      <c r="BFC12" s="890"/>
      <c r="BFD12" s="890"/>
      <c r="BFE12" s="890"/>
      <c r="BFF12" s="890"/>
      <c r="BFG12" s="890"/>
      <c r="BFH12" s="890"/>
      <c r="BFI12" s="890"/>
      <c r="BFJ12" s="890"/>
      <c r="BFK12" s="890"/>
      <c r="BFL12" s="890"/>
      <c r="BFM12" s="890"/>
      <c r="BFN12" s="890"/>
      <c r="BFO12" s="890"/>
      <c r="BFP12" s="890"/>
      <c r="BFQ12" s="890"/>
      <c r="BFR12" s="890"/>
      <c r="BFS12" s="890"/>
      <c r="BFT12" s="890"/>
      <c r="BFU12" s="890"/>
      <c r="BFV12" s="890"/>
      <c r="BFW12" s="890"/>
      <c r="BFX12" s="890"/>
      <c r="BFY12" s="890"/>
      <c r="BFZ12" s="890"/>
      <c r="BGA12" s="890"/>
      <c r="BGB12" s="890"/>
      <c r="BGC12" s="890"/>
      <c r="BGD12" s="890"/>
      <c r="BGE12" s="890"/>
      <c r="BGF12" s="890"/>
      <c r="BGG12" s="890"/>
      <c r="BGH12" s="890"/>
      <c r="BGI12" s="890"/>
      <c r="BGJ12" s="890"/>
      <c r="BGK12" s="890"/>
      <c r="BGL12" s="890"/>
      <c r="BGM12" s="890"/>
      <c r="BGN12" s="890"/>
      <c r="BGO12" s="890"/>
      <c r="BGP12" s="890"/>
      <c r="BGQ12" s="890"/>
      <c r="BGR12" s="890"/>
      <c r="BGS12" s="890"/>
      <c r="BGT12" s="890"/>
      <c r="BGU12" s="890"/>
      <c r="BGV12" s="890"/>
      <c r="BGW12" s="890"/>
      <c r="BGX12" s="890"/>
      <c r="BGY12" s="890"/>
      <c r="BGZ12" s="890"/>
      <c r="BHA12" s="890"/>
      <c r="BHB12" s="890"/>
      <c r="BHC12" s="890"/>
      <c r="BHD12" s="890"/>
      <c r="BHE12" s="890"/>
      <c r="BHF12" s="890"/>
      <c r="BHG12" s="890"/>
      <c r="BHH12" s="890"/>
      <c r="BHI12" s="890"/>
      <c r="BHJ12" s="890"/>
      <c r="BHK12" s="890"/>
      <c r="BHL12" s="890"/>
      <c r="BHM12" s="890"/>
      <c r="BHN12" s="890"/>
      <c r="BHO12" s="890"/>
      <c r="BHP12" s="890"/>
      <c r="BHQ12" s="890"/>
      <c r="BHR12" s="890"/>
      <c r="BHS12" s="890"/>
      <c r="BHT12" s="890"/>
      <c r="BHU12" s="890"/>
      <c r="BHV12" s="890"/>
      <c r="BHW12" s="890"/>
      <c r="BHX12" s="890"/>
      <c r="BHY12" s="890"/>
      <c r="BHZ12" s="890"/>
      <c r="BIA12" s="890"/>
      <c r="BIB12" s="890"/>
      <c r="BIC12" s="890"/>
      <c r="BID12" s="890"/>
      <c r="BIE12" s="890"/>
      <c r="BIF12" s="890"/>
      <c r="BIG12" s="890"/>
      <c r="BIH12" s="890"/>
      <c r="BII12" s="890"/>
      <c r="BIJ12" s="890"/>
      <c r="BIK12" s="890"/>
      <c r="BIL12" s="890"/>
      <c r="BIM12" s="890"/>
      <c r="BIN12" s="890"/>
      <c r="BIO12" s="890"/>
      <c r="BIP12" s="890"/>
      <c r="BIQ12" s="890"/>
      <c r="BIR12" s="890"/>
      <c r="BIS12" s="890"/>
      <c r="BIT12" s="890"/>
      <c r="BIU12" s="890"/>
      <c r="BIV12" s="890"/>
      <c r="BIW12" s="890"/>
      <c r="BIX12" s="890"/>
      <c r="BIY12" s="890"/>
      <c r="BIZ12" s="890"/>
      <c r="BJA12" s="890"/>
      <c r="BJB12" s="890"/>
      <c r="BJC12" s="890"/>
      <c r="BJD12" s="890"/>
      <c r="BJE12" s="890"/>
      <c r="BJF12" s="890"/>
      <c r="BJG12" s="890"/>
      <c r="BJH12" s="890"/>
      <c r="BJI12" s="890"/>
      <c r="BJJ12" s="890"/>
      <c r="BJK12" s="890"/>
      <c r="BJL12" s="890"/>
      <c r="BJM12" s="890"/>
      <c r="BJN12" s="890"/>
      <c r="BJO12" s="890"/>
      <c r="BJP12" s="890"/>
      <c r="BJQ12" s="890"/>
      <c r="BJR12" s="890"/>
      <c r="BJS12" s="890"/>
      <c r="BJT12" s="890"/>
      <c r="BJU12" s="890"/>
      <c r="BJV12" s="890"/>
      <c r="BJW12" s="890"/>
      <c r="BJX12" s="890"/>
      <c r="BJY12" s="890"/>
      <c r="BJZ12" s="890"/>
      <c r="BKA12" s="890"/>
      <c r="BKB12" s="890"/>
      <c r="BKC12" s="890"/>
      <c r="BKD12" s="890"/>
      <c r="BKE12" s="890"/>
      <c r="BKF12" s="890"/>
      <c r="BKG12" s="890"/>
      <c r="BKH12" s="890"/>
      <c r="BKI12" s="890"/>
      <c r="BKJ12" s="890"/>
      <c r="BKK12" s="890"/>
      <c r="BKL12" s="890"/>
      <c r="BKM12" s="890"/>
      <c r="BKN12" s="890"/>
      <c r="BKO12" s="890"/>
      <c r="BKP12" s="890"/>
      <c r="BKQ12" s="890"/>
      <c r="BKR12" s="890"/>
      <c r="BKS12" s="890"/>
      <c r="BKT12" s="890"/>
      <c r="BKU12" s="890"/>
      <c r="BKV12" s="890"/>
      <c r="BKW12" s="890"/>
      <c r="BKX12" s="890"/>
      <c r="BKY12" s="890"/>
      <c r="BKZ12" s="890"/>
      <c r="BLA12" s="890"/>
      <c r="BLB12" s="890"/>
      <c r="BLC12" s="890"/>
      <c r="BLD12" s="890"/>
      <c r="BLE12" s="890"/>
      <c r="BLF12" s="890"/>
      <c r="BLG12" s="890"/>
      <c r="BLH12" s="890"/>
      <c r="BLI12" s="890"/>
      <c r="BLJ12" s="890"/>
      <c r="BLK12" s="890"/>
      <c r="BLL12" s="890"/>
      <c r="BLM12" s="890"/>
      <c r="BLN12" s="890"/>
      <c r="BLO12" s="890"/>
      <c r="BLP12" s="890"/>
      <c r="BLQ12" s="890"/>
      <c r="BLR12" s="890"/>
      <c r="BLS12" s="890"/>
      <c r="BLT12" s="890"/>
      <c r="BLU12" s="890"/>
      <c r="BLV12" s="890"/>
      <c r="BLW12" s="890"/>
      <c r="BLX12" s="890"/>
      <c r="BLY12" s="890"/>
      <c r="BLZ12" s="890"/>
      <c r="BMA12" s="890"/>
      <c r="BMB12" s="890"/>
      <c r="BMC12" s="890"/>
      <c r="BMD12" s="890"/>
      <c r="BME12" s="890"/>
      <c r="BMF12" s="890"/>
      <c r="BMG12" s="890"/>
      <c r="BMH12" s="890"/>
      <c r="BMI12" s="890"/>
      <c r="BMJ12" s="890"/>
      <c r="BMK12" s="890"/>
      <c r="BML12" s="890"/>
      <c r="BMM12" s="890"/>
      <c r="BMN12" s="890"/>
      <c r="BMO12" s="890"/>
      <c r="BMP12" s="890"/>
      <c r="BMQ12" s="890"/>
      <c r="BMR12" s="890"/>
      <c r="BMS12" s="890"/>
      <c r="BMT12" s="890"/>
      <c r="BMU12" s="890"/>
      <c r="BMV12" s="890"/>
      <c r="BMW12" s="890"/>
      <c r="BMX12" s="890"/>
      <c r="BMY12" s="890"/>
      <c r="BMZ12" s="890"/>
      <c r="BNA12" s="890"/>
      <c r="BNB12" s="890"/>
      <c r="BNC12" s="890"/>
      <c r="BND12" s="890"/>
      <c r="BNE12" s="890"/>
      <c r="BNF12" s="890"/>
      <c r="BNG12" s="890"/>
      <c r="BNH12" s="890"/>
      <c r="BNI12" s="890"/>
      <c r="BNJ12" s="890"/>
      <c r="BNK12" s="890"/>
      <c r="BNL12" s="890"/>
      <c r="BNM12" s="890"/>
      <c r="BNN12" s="890"/>
      <c r="BNO12" s="890"/>
      <c r="BNP12" s="890"/>
      <c r="BNQ12" s="890"/>
      <c r="BNR12" s="890"/>
      <c r="BNS12" s="890"/>
      <c r="BNT12" s="890"/>
      <c r="BNU12" s="890"/>
      <c r="BNV12" s="890"/>
      <c r="BNW12" s="890"/>
      <c r="BNX12" s="890"/>
      <c r="BNY12" s="890"/>
      <c r="BNZ12" s="890"/>
      <c r="BOA12" s="890"/>
      <c r="BOB12" s="890"/>
      <c r="BOC12" s="890"/>
      <c r="BOD12" s="890"/>
      <c r="BOE12" s="890"/>
      <c r="BOF12" s="890"/>
      <c r="BOG12" s="890"/>
      <c r="BOH12" s="890"/>
      <c r="BOI12" s="890"/>
      <c r="BOJ12" s="890"/>
      <c r="BOK12" s="890"/>
      <c r="BOL12" s="890"/>
      <c r="BOM12" s="890"/>
      <c r="BON12" s="890"/>
      <c r="BOO12" s="890"/>
      <c r="BOP12" s="890"/>
      <c r="BOQ12" s="890"/>
      <c r="BOR12" s="890"/>
      <c r="BOS12" s="890"/>
      <c r="BOT12" s="890"/>
      <c r="BOU12" s="890"/>
      <c r="BOV12" s="890"/>
      <c r="BOW12" s="890"/>
      <c r="BOX12" s="890"/>
      <c r="BOY12" s="890"/>
      <c r="BOZ12" s="890"/>
      <c r="BPA12" s="890"/>
      <c r="BPB12" s="890"/>
      <c r="BPC12" s="890"/>
      <c r="BPD12" s="890"/>
      <c r="BPE12" s="890"/>
      <c r="BPF12" s="890"/>
      <c r="BPG12" s="890"/>
      <c r="BPH12" s="890"/>
      <c r="BPI12" s="890"/>
      <c r="BPJ12" s="890"/>
      <c r="BPK12" s="890"/>
      <c r="BPL12" s="890"/>
      <c r="BPM12" s="890"/>
      <c r="BPN12" s="890"/>
      <c r="BPO12" s="890"/>
      <c r="BPP12" s="890"/>
      <c r="BPQ12" s="890"/>
      <c r="BPR12" s="890"/>
      <c r="BPS12" s="890"/>
      <c r="BPT12" s="890"/>
      <c r="BPU12" s="890"/>
      <c r="BPV12" s="890"/>
      <c r="BPW12" s="890"/>
      <c r="BPX12" s="890"/>
      <c r="BPY12" s="890"/>
      <c r="BPZ12" s="890"/>
      <c r="BQA12" s="890"/>
      <c r="BQB12" s="890"/>
      <c r="BQC12" s="890"/>
      <c r="BQD12" s="890"/>
      <c r="BQE12" s="890"/>
      <c r="BQF12" s="890"/>
      <c r="BQG12" s="890"/>
      <c r="BQH12" s="890"/>
      <c r="BQI12" s="890"/>
      <c r="BQJ12" s="890"/>
      <c r="BQK12" s="890"/>
      <c r="BQL12" s="890"/>
      <c r="BQM12" s="890"/>
      <c r="BQN12" s="890"/>
      <c r="BQO12" s="890"/>
      <c r="BQP12" s="890"/>
      <c r="BQQ12" s="890"/>
      <c r="BQR12" s="890"/>
      <c r="BQS12" s="890"/>
      <c r="BQT12" s="890"/>
      <c r="BQU12" s="890"/>
      <c r="BQV12" s="890"/>
      <c r="BQW12" s="890"/>
      <c r="BQX12" s="890"/>
      <c r="BQY12" s="890"/>
      <c r="BQZ12" s="890"/>
      <c r="BRA12" s="890"/>
      <c r="BRB12" s="890"/>
      <c r="BRC12" s="890"/>
      <c r="BRD12" s="890"/>
      <c r="BRE12" s="890"/>
      <c r="BRF12" s="890"/>
      <c r="BRG12" s="890"/>
      <c r="BRH12" s="890"/>
      <c r="BRI12" s="890"/>
      <c r="BRJ12" s="890"/>
      <c r="BRK12" s="890"/>
      <c r="BRL12" s="890"/>
      <c r="BRM12" s="890"/>
      <c r="BRN12" s="890"/>
      <c r="BRO12" s="890"/>
      <c r="BRP12" s="890"/>
      <c r="BRQ12" s="890"/>
      <c r="BRR12" s="890"/>
      <c r="BRS12" s="890"/>
      <c r="BRT12" s="890"/>
      <c r="BRU12" s="890"/>
      <c r="BRV12" s="890"/>
      <c r="BRW12" s="890"/>
      <c r="BRX12" s="890"/>
      <c r="BRY12" s="890"/>
      <c r="BRZ12" s="890"/>
      <c r="BSA12" s="890"/>
      <c r="BSB12" s="890"/>
      <c r="BSC12" s="890"/>
      <c r="BSD12" s="890"/>
      <c r="BSE12" s="890"/>
      <c r="BSF12" s="890"/>
      <c r="BSG12" s="890"/>
      <c r="BSH12" s="890"/>
      <c r="BSI12" s="890"/>
      <c r="BSJ12" s="890"/>
      <c r="BSK12" s="890"/>
      <c r="BSL12" s="890"/>
      <c r="BSM12" s="890"/>
      <c r="BSN12" s="890"/>
      <c r="BSO12" s="890"/>
      <c r="BSP12" s="890"/>
      <c r="BSQ12" s="890"/>
      <c r="BSR12" s="890"/>
      <c r="BSS12" s="890"/>
      <c r="BST12" s="890"/>
      <c r="BSU12" s="890"/>
      <c r="BSV12" s="890"/>
      <c r="BSW12" s="890"/>
      <c r="BSX12" s="890"/>
      <c r="BSY12" s="890"/>
      <c r="BSZ12" s="890"/>
      <c r="BTA12" s="890"/>
      <c r="BTB12" s="890"/>
      <c r="BTC12" s="890"/>
      <c r="BTD12" s="890"/>
      <c r="BTE12" s="890"/>
      <c r="BTF12" s="890"/>
      <c r="BTG12" s="890"/>
      <c r="BTH12" s="890"/>
      <c r="BTI12" s="890"/>
      <c r="BTJ12" s="890"/>
      <c r="BTK12" s="890"/>
      <c r="BTL12" s="890"/>
      <c r="BTM12" s="890"/>
      <c r="BTN12" s="890"/>
      <c r="BTO12" s="890"/>
      <c r="BTP12" s="890"/>
      <c r="BTQ12" s="890"/>
      <c r="BTR12" s="890"/>
      <c r="BTS12" s="890"/>
      <c r="BTT12" s="890"/>
      <c r="BTU12" s="890"/>
      <c r="BTV12" s="890"/>
      <c r="BTW12" s="890"/>
      <c r="BTX12" s="890"/>
      <c r="BTY12" s="890"/>
      <c r="BTZ12" s="890"/>
      <c r="BUA12" s="890"/>
      <c r="BUB12" s="890"/>
      <c r="BUC12" s="890"/>
      <c r="BUD12" s="890"/>
      <c r="BUE12" s="890"/>
      <c r="BUF12" s="890"/>
      <c r="BUG12" s="890"/>
      <c r="BUH12" s="890"/>
      <c r="BUI12" s="890"/>
      <c r="BUJ12" s="890"/>
      <c r="BUK12" s="890"/>
      <c r="BUL12" s="890"/>
      <c r="BUM12" s="890"/>
      <c r="BUN12" s="890"/>
      <c r="BUO12" s="890"/>
      <c r="BUP12" s="890"/>
      <c r="BUQ12" s="890"/>
      <c r="BUR12" s="890"/>
      <c r="BUS12" s="890"/>
      <c r="BUT12" s="890"/>
      <c r="BUU12" s="890"/>
      <c r="BUV12" s="890"/>
      <c r="BUW12" s="890"/>
      <c r="BUX12" s="890"/>
      <c r="BUY12" s="890"/>
      <c r="BUZ12" s="890"/>
      <c r="BVA12" s="890"/>
      <c r="BVB12" s="890"/>
      <c r="BVC12" s="890"/>
      <c r="BVD12" s="890"/>
      <c r="BVE12" s="890"/>
      <c r="BVF12" s="890"/>
      <c r="BVG12" s="890"/>
      <c r="BVH12" s="890"/>
      <c r="BVI12" s="890"/>
      <c r="BVJ12" s="890"/>
      <c r="BVK12" s="890"/>
      <c r="BVL12" s="890"/>
      <c r="BVM12" s="890"/>
      <c r="BVN12" s="890"/>
      <c r="BVO12" s="890"/>
      <c r="BVP12" s="890"/>
      <c r="BVQ12" s="890"/>
      <c r="BVR12" s="890"/>
      <c r="BVS12" s="890"/>
      <c r="BVT12" s="890"/>
      <c r="BVU12" s="890"/>
      <c r="BVV12" s="890"/>
      <c r="BVW12" s="890"/>
      <c r="BVX12" s="890"/>
      <c r="BVY12" s="890"/>
      <c r="BVZ12" s="890"/>
      <c r="BWA12" s="890"/>
      <c r="BWB12" s="890"/>
      <c r="BWC12" s="890"/>
      <c r="BWD12" s="890"/>
      <c r="BWE12" s="890"/>
      <c r="BWF12" s="890"/>
      <c r="BWG12" s="890"/>
      <c r="BWH12" s="890"/>
      <c r="BWI12" s="890"/>
      <c r="BWJ12" s="890"/>
      <c r="BWK12" s="890"/>
      <c r="BWL12" s="890"/>
      <c r="BWM12" s="890"/>
      <c r="BWN12" s="890"/>
      <c r="BWO12" s="890"/>
      <c r="BWP12" s="890"/>
      <c r="BWQ12" s="890"/>
      <c r="BWR12" s="890"/>
      <c r="BWS12" s="890"/>
      <c r="BWT12" s="890"/>
      <c r="BWU12" s="890"/>
      <c r="BWV12" s="890"/>
      <c r="BWW12" s="890"/>
      <c r="BWX12" s="890"/>
      <c r="BWY12" s="890"/>
      <c r="BWZ12" s="890"/>
      <c r="BXA12" s="890"/>
      <c r="BXB12" s="890"/>
      <c r="BXC12" s="890"/>
      <c r="BXD12" s="890"/>
      <c r="BXE12" s="890"/>
      <c r="BXF12" s="890"/>
      <c r="BXG12" s="890"/>
      <c r="BXH12" s="890"/>
      <c r="BXI12" s="890"/>
      <c r="BXJ12" s="890"/>
      <c r="BXK12" s="890"/>
      <c r="BXL12" s="890"/>
      <c r="BXM12" s="890"/>
      <c r="BXN12" s="890"/>
      <c r="BXO12" s="890"/>
      <c r="BXP12" s="890"/>
      <c r="BXQ12" s="890"/>
      <c r="BXR12" s="890"/>
      <c r="BXS12" s="890"/>
      <c r="BXT12" s="890"/>
      <c r="BXU12" s="890"/>
      <c r="BXV12" s="890"/>
      <c r="BXW12" s="890"/>
      <c r="BXX12" s="890"/>
      <c r="BXY12" s="890"/>
      <c r="BXZ12" s="890"/>
      <c r="BYA12" s="890"/>
      <c r="BYB12" s="890"/>
      <c r="BYC12" s="890"/>
      <c r="BYD12" s="890"/>
      <c r="BYE12" s="890"/>
      <c r="BYF12" s="890"/>
      <c r="BYG12" s="890"/>
      <c r="BYH12" s="890"/>
      <c r="BYI12" s="890"/>
      <c r="BYJ12" s="890"/>
      <c r="BYK12" s="890"/>
      <c r="BYL12" s="890"/>
      <c r="BYM12" s="890"/>
      <c r="BYN12" s="890"/>
      <c r="BYO12" s="890"/>
      <c r="BYP12" s="890"/>
      <c r="BYQ12" s="890"/>
      <c r="BYR12" s="890"/>
      <c r="BYS12" s="890"/>
      <c r="BYT12" s="890"/>
      <c r="BYU12" s="890"/>
      <c r="BYV12" s="890"/>
      <c r="BYW12" s="890"/>
      <c r="BYX12" s="890"/>
      <c r="BYY12" s="890"/>
      <c r="BYZ12" s="890"/>
      <c r="BZA12" s="890"/>
      <c r="BZB12" s="890"/>
      <c r="BZC12" s="890"/>
      <c r="BZD12" s="890"/>
      <c r="BZE12" s="890"/>
      <c r="BZF12" s="890"/>
      <c r="BZG12" s="890"/>
      <c r="BZH12" s="890"/>
      <c r="BZI12" s="890"/>
      <c r="BZJ12" s="890"/>
      <c r="BZK12" s="890"/>
      <c r="BZL12" s="890"/>
      <c r="BZM12" s="890"/>
      <c r="BZN12" s="890"/>
      <c r="BZO12" s="890"/>
      <c r="BZP12" s="890"/>
      <c r="BZQ12" s="890"/>
      <c r="BZR12" s="890"/>
      <c r="BZS12" s="890"/>
      <c r="BZT12" s="890"/>
      <c r="BZU12" s="890"/>
      <c r="BZV12" s="890"/>
      <c r="BZW12" s="890"/>
      <c r="BZX12" s="890"/>
      <c r="BZY12" s="890"/>
      <c r="BZZ12" s="890"/>
      <c r="CAA12" s="890"/>
      <c r="CAB12" s="890"/>
      <c r="CAC12" s="890"/>
      <c r="CAD12" s="890"/>
      <c r="CAE12" s="890"/>
      <c r="CAF12" s="890"/>
      <c r="CAG12" s="890"/>
      <c r="CAH12" s="890"/>
      <c r="CAI12" s="890"/>
      <c r="CAJ12" s="890"/>
      <c r="CAK12" s="890"/>
      <c r="CAL12" s="890"/>
      <c r="CAM12" s="890"/>
      <c r="CAN12" s="890"/>
      <c r="CAO12" s="890"/>
      <c r="CAP12" s="890"/>
      <c r="CAQ12" s="890"/>
      <c r="CAR12" s="890"/>
      <c r="CAS12" s="890"/>
      <c r="CAT12" s="890"/>
      <c r="CAU12" s="890"/>
      <c r="CAV12" s="890"/>
      <c r="CAW12" s="890"/>
      <c r="CAX12" s="890"/>
      <c r="CAY12" s="890"/>
      <c r="CAZ12" s="890"/>
      <c r="CBA12" s="890"/>
      <c r="CBB12" s="890"/>
      <c r="CBC12" s="890"/>
      <c r="CBD12" s="890"/>
      <c r="CBE12" s="890"/>
      <c r="CBF12" s="890"/>
      <c r="CBG12" s="890"/>
      <c r="CBH12" s="890"/>
      <c r="CBI12" s="890"/>
      <c r="CBJ12" s="890"/>
      <c r="CBK12" s="890"/>
      <c r="CBL12" s="890"/>
      <c r="CBM12" s="890"/>
      <c r="CBN12" s="890"/>
      <c r="CBO12" s="890"/>
      <c r="CBP12" s="890"/>
      <c r="CBQ12" s="890"/>
      <c r="CBR12" s="890"/>
      <c r="CBS12" s="890"/>
      <c r="CBT12" s="890"/>
      <c r="CBU12" s="890"/>
      <c r="CBV12" s="890"/>
      <c r="CBW12" s="890"/>
      <c r="CBX12" s="890"/>
      <c r="CBY12" s="890"/>
      <c r="CBZ12" s="890"/>
      <c r="CCA12" s="890"/>
      <c r="CCB12" s="890"/>
      <c r="CCC12" s="890"/>
      <c r="CCD12" s="890"/>
      <c r="CCE12" s="890"/>
      <c r="CCF12" s="890"/>
      <c r="CCG12" s="890"/>
      <c r="CCH12" s="890"/>
      <c r="CCI12" s="890"/>
      <c r="CCJ12" s="890"/>
      <c r="CCK12" s="890"/>
      <c r="CCL12" s="890"/>
      <c r="CCM12" s="890"/>
      <c r="CCN12" s="890"/>
      <c r="CCO12" s="890"/>
      <c r="CCP12" s="890"/>
      <c r="CCQ12" s="890"/>
      <c r="CCR12" s="890"/>
      <c r="CCS12" s="890"/>
      <c r="CCT12" s="890"/>
      <c r="CCU12" s="890"/>
      <c r="CCV12" s="890"/>
      <c r="CCW12" s="890"/>
      <c r="CCX12" s="890"/>
      <c r="CCY12" s="890"/>
      <c r="CCZ12" s="890"/>
      <c r="CDA12" s="890"/>
      <c r="CDB12" s="890"/>
      <c r="CDC12" s="890"/>
      <c r="CDD12" s="890"/>
      <c r="CDE12" s="890"/>
      <c r="CDF12" s="890"/>
      <c r="CDG12" s="890"/>
      <c r="CDH12" s="890"/>
      <c r="CDI12" s="890"/>
      <c r="CDJ12" s="890"/>
      <c r="CDK12" s="890"/>
      <c r="CDL12" s="890"/>
      <c r="CDM12" s="890"/>
      <c r="CDN12" s="890"/>
      <c r="CDO12" s="890"/>
      <c r="CDP12" s="890"/>
      <c r="CDQ12" s="890"/>
      <c r="CDR12" s="890"/>
      <c r="CDS12" s="890"/>
      <c r="CDT12" s="890"/>
      <c r="CDU12" s="890"/>
      <c r="CDV12" s="890"/>
      <c r="CDW12" s="890"/>
      <c r="CDX12" s="890"/>
      <c r="CDY12" s="890"/>
      <c r="CDZ12" s="890"/>
      <c r="CEA12" s="890"/>
      <c r="CEB12" s="890"/>
      <c r="CEC12" s="890"/>
      <c r="CED12" s="890"/>
      <c r="CEE12" s="890"/>
      <c r="CEF12" s="890"/>
      <c r="CEG12" s="890"/>
      <c r="CEH12" s="890"/>
      <c r="CEI12" s="890"/>
      <c r="CEJ12" s="890"/>
      <c r="CEK12" s="890"/>
      <c r="CEL12" s="890"/>
      <c r="CEM12" s="890"/>
      <c r="CEN12" s="890"/>
      <c r="CEO12" s="890"/>
      <c r="CEP12" s="890"/>
      <c r="CEQ12" s="890"/>
      <c r="CER12" s="890"/>
      <c r="CES12" s="890"/>
      <c r="CET12" s="890"/>
      <c r="CEU12" s="890"/>
      <c r="CEV12" s="890"/>
      <c r="CEW12" s="890"/>
      <c r="CEX12" s="890"/>
      <c r="CEY12" s="890"/>
      <c r="CEZ12" s="890"/>
      <c r="CFA12" s="890"/>
      <c r="CFB12" s="890"/>
      <c r="CFC12" s="890"/>
      <c r="CFD12" s="890"/>
      <c r="CFE12" s="890"/>
      <c r="CFF12" s="890"/>
      <c r="CFG12" s="890"/>
      <c r="CFH12" s="890"/>
      <c r="CFI12" s="890"/>
      <c r="CFJ12" s="890"/>
      <c r="CFK12" s="890"/>
      <c r="CFL12" s="890"/>
      <c r="CFM12" s="890"/>
      <c r="CFN12" s="890"/>
      <c r="CFO12" s="890"/>
      <c r="CFP12" s="890"/>
      <c r="CFQ12" s="890"/>
      <c r="CFR12" s="890"/>
      <c r="CFS12" s="890"/>
      <c r="CFT12" s="890"/>
      <c r="CFU12" s="890"/>
      <c r="CFV12" s="890"/>
      <c r="CFW12" s="890"/>
      <c r="CFX12" s="890"/>
      <c r="CFY12" s="890"/>
      <c r="CFZ12" s="890"/>
      <c r="CGA12" s="890"/>
      <c r="CGB12" s="890"/>
      <c r="CGC12" s="890"/>
      <c r="CGD12" s="890"/>
      <c r="CGE12" s="890"/>
      <c r="CGF12" s="890"/>
      <c r="CGG12" s="890"/>
      <c r="CGH12" s="890"/>
      <c r="CGI12" s="890"/>
      <c r="CGJ12" s="890"/>
      <c r="CGK12" s="890"/>
      <c r="CGL12" s="890"/>
      <c r="CGM12" s="890"/>
      <c r="CGN12" s="890"/>
      <c r="CGO12" s="890"/>
      <c r="CGP12" s="890"/>
      <c r="CGQ12" s="890"/>
      <c r="CGR12" s="890"/>
      <c r="CGS12" s="890"/>
      <c r="CGT12" s="890"/>
      <c r="CGU12" s="890"/>
      <c r="CGV12" s="890"/>
      <c r="CGW12" s="890"/>
      <c r="CGX12" s="890"/>
      <c r="CGY12" s="890"/>
      <c r="CGZ12" s="890"/>
      <c r="CHA12" s="890"/>
      <c r="CHB12" s="890"/>
      <c r="CHC12" s="890"/>
      <c r="CHD12" s="890"/>
      <c r="CHE12" s="890"/>
      <c r="CHF12" s="890"/>
      <c r="CHG12" s="890"/>
      <c r="CHH12" s="890"/>
      <c r="CHI12" s="890"/>
      <c r="CHJ12" s="890"/>
      <c r="CHK12" s="890"/>
      <c r="CHL12" s="890"/>
      <c r="CHM12" s="890"/>
      <c r="CHN12" s="890"/>
      <c r="CHO12" s="890"/>
      <c r="CHP12" s="890"/>
      <c r="CHQ12" s="890"/>
      <c r="CHR12" s="890"/>
      <c r="CHS12" s="890"/>
      <c r="CHT12" s="890"/>
      <c r="CHU12" s="890"/>
      <c r="CHV12" s="890"/>
      <c r="CHW12" s="890"/>
      <c r="CHX12" s="890"/>
      <c r="CHY12" s="890"/>
      <c r="CHZ12" s="890"/>
      <c r="CIA12" s="890"/>
      <c r="CIB12" s="890"/>
      <c r="CIC12" s="890"/>
      <c r="CID12" s="890"/>
      <c r="CIE12" s="890"/>
      <c r="CIF12" s="890"/>
      <c r="CIG12" s="890"/>
      <c r="CIH12" s="890"/>
      <c r="CII12" s="890"/>
      <c r="CIJ12" s="890"/>
      <c r="CIK12" s="890"/>
      <c r="CIL12" s="890"/>
      <c r="CIM12" s="890"/>
      <c r="CIN12" s="890"/>
      <c r="CIO12" s="890"/>
      <c r="CIP12" s="890"/>
      <c r="CIQ12" s="890"/>
      <c r="CIR12" s="890"/>
      <c r="CIS12" s="890"/>
      <c r="CIT12" s="890"/>
      <c r="CIU12" s="890"/>
      <c r="CIV12" s="890"/>
      <c r="CIW12" s="890"/>
      <c r="CIX12" s="890"/>
      <c r="CIY12" s="890"/>
      <c r="CIZ12" s="890"/>
      <c r="CJA12" s="890"/>
      <c r="CJB12" s="890"/>
      <c r="CJC12" s="890"/>
      <c r="CJD12" s="890"/>
      <c r="CJE12" s="890"/>
      <c r="CJF12" s="890"/>
      <c r="CJG12" s="890"/>
      <c r="CJH12" s="890"/>
      <c r="CJI12" s="890"/>
      <c r="CJJ12" s="890"/>
      <c r="CJK12" s="890"/>
      <c r="CJL12" s="890"/>
      <c r="CJM12" s="890"/>
      <c r="CJN12" s="890"/>
      <c r="CJO12" s="890"/>
      <c r="CJP12" s="890"/>
      <c r="CJQ12" s="890"/>
      <c r="CJR12" s="890"/>
      <c r="CJS12" s="890"/>
      <c r="CJT12" s="890"/>
      <c r="CJU12" s="890"/>
      <c r="CJV12" s="890"/>
      <c r="CJW12" s="890"/>
      <c r="CJX12" s="890"/>
      <c r="CJY12" s="890"/>
      <c r="CJZ12" s="890"/>
      <c r="CKA12" s="890"/>
      <c r="CKB12" s="890"/>
      <c r="CKC12" s="890"/>
      <c r="CKD12" s="890"/>
      <c r="CKE12" s="890"/>
      <c r="CKF12" s="890"/>
      <c r="CKG12" s="890"/>
      <c r="CKH12" s="890"/>
      <c r="CKI12" s="890"/>
      <c r="CKJ12" s="890"/>
      <c r="CKK12" s="890"/>
      <c r="CKL12" s="890"/>
      <c r="CKM12" s="890"/>
      <c r="CKN12" s="890"/>
      <c r="CKO12" s="890"/>
      <c r="CKP12" s="890"/>
      <c r="CKQ12" s="890"/>
      <c r="CKR12" s="890"/>
      <c r="CKS12" s="890"/>
      <c r="CKT12" s="890"/>
      <c r="CKU12" s="890"/>
      <c r="CKV12" s="890"/>
      <c r="CKW12" s="890"/>
      <c r="CKX12" s="890"/>
      <c r="CKY12" s="890"/>
      <c r="CKZ12" s="890"/>
      <c r="CLA12" s="890"/>
      <c r="CLB12" s="890"/>
      <c r="CLC12" s="890"/>
      <c r="CLD12" s="890"/>
      <c r="CLE12" s="890"/>
      <c r="CLF12" s="890"/>
      <c r="CLG12" s="890"/>
      <c r="CLH12" s="890"/>
      <c r="CLI12" s="890"/>
      <c r="CLJ12" s="890"/>
      <c r="CLK12" s="890"/>
      <c r="CLL12" s="890"/>
      <c r="CLM12" s="890"/>
      <c r="CLN12" s="890"/>
      <c r="CLO12" s="890"/>
      <c r="CLP12" s="890"/>
      <c r="CLQ12" s="890"/>
      <c r="CLR12" s="890"/>
      <c r="CLS12" s="890"/>
      <c r="CLT12" s="890"/>
      <c r="CLU12" s="890"/>
      <c r="CLV12" s="890"/>
      <c r="CLW12" s="890"/>
      <c r="CLX12" s="890"/>
      <c r="CLY12" s="890"/>
      <c r="CLZ12" s="890"/>
      <c r="CMA12" s="890"/>
      <c r="CMB12" s="890"/>
      <c r="CMC12" s="890"/>
      <c r="CMD12" s="890"/>
      <c r="CME12" s="890"/>
      <c r="CMF12" s="890"/>
      <c r="CMG12" s="890"/>
      <c r="CMH12" s="890"/>
      <c r="CMI12" s="890"/>
      <c r="CMJ12" s="890"/>
      <c r="CMK12" s="890"/>
      <c r="CML12" s="890"/>
      <c r="CMM12" s="890"/>
      <c r="CMN12" s="890"/>
      <c r="CMO12" s="890"/>
      <c r="CMP12" s="890"/>
      <c r="CMQ12" s="890"/>
      <c r="CMR12" s="890"/>
      <c r="CMS12" s="890"/>
      <c r="CMT12" s="890"/>
      <c r="CMU12" s="890"/>
      <c r="CMV12" s="890"/>
      <c r="CMW12" s="890"/>
      <c r="CMX12" s="890"/>
      <c r="CMY12" s="890"/>
      <c r="CMZ12" s="890"/>
      <c r="CNA12" s="890"/>
      <c r="CNB12" s="890"/>
      <c r="CNC12" s="890"/>
      <c r="CND12" s="890"/>
      <c r="CNE12" s="890"/>
      <c r="CNF12" s="890"/>
      <c r="CNG12" s="890"/>
      <c r="CNH12" s="890"/>
      <c r="CNI12" s="890"/>
      <c r="CNJ12" s="890"/>
      <c r="CNK12" s="890"/>
      <c r="CNL12" s="890"/>
      <c r="CNM12" s="890"/>
      <c r="CNN12" s="890"/>
      <c r="CNO12" s="890"/>
      <c r="CNP12" s="890"/>
      <c r="CNQ12" s="890"/>
      <c r="CNR12" s="890"/>
      <c r="CNS12" s="890"/>
      <c r="CNT12" s="890"/>
      <c r="CNU12" s="890"/>
      <c r="CNV12" s="890"/>
      <c r="CNW12" s="890"/>
      <c r="CNX12" s="890"/>
      <c r="CNY12" s="890"/>
      <c r="CNZ12" s="890"/>
      <c r="COA12" s="890"/>
      <c r="COB12" s="890"/>
      <c r="COC12" s="890"/>
      <c r="COD12" s="890"/>
      <c r="COE12" s="890"/>
      <c r="COF12" s="890"/>
      <c r="COG12" s="890"/>
      <c r="COH12" s="890"/>
      <c r="COI12" s="890"/>
      <c r="COJ12" s="890"/>
      <c r="COK12" s="890"/>
      <c r="COL12" s="890"/>
      <c r="COM12" s="890"/>
      <c r="CON12" s="890"/>
      <c r="COO12" s="890"/>
      <c r="COP12" s="890"/>
      <c r="COQ12" s="890"/>
      <c r="COR12" s="890"/>
      <c r="COS12" s="890"/>
      <c r="COT12" s="890"/>
      <c r="COU12" s="890"/>
      <c r="COV12" s="890"/>
      <c r="COW12" s="890"/>
      <c r="COX12" s="890"/>
      <c r="COY12" s="890"/>
      <c r="COZ12" s="890"/>
      <c r="CPA12" s="890"/>
      <c r="CPB12" s="890"/>
      <c r="CPC12" s="890"/>
      <c r="CPD12" s="890"/>
      <c r="CPE12" s="890"/>
      <c r="CPF12" s="890"/>
      <c r="CPG12" s="890"/>
      <c r="CPH12" s="890"/>
      <c r="CPI12" s="890"/>
      <c r="CPJ12" s="890"/>
      <c r="CPK12" s="890"/>
      <c r="CPL12" s="890"/>
      <c r="CPM12" s="890"/>
      <c r="CPN12" s="890"/>
      <c r="CPO12" s="890"/>
      <c r="CPP12" s="890"/>
      <c r="CPQ12" s="890"/>
      <c r="CPR12" s="890"/>
      <c r="CPS12" s="890"/>
      <c r="CPT12" s="890"/>
      <c r="CPU12" s="890"/>
      <c r="CPV12" s="890"/>
      <c r="CPW12" s="890"/>
      <c r="CPX12" s="890"/>
      <c r="CPY12" s="890"/>
      <c r="CPZ12" s="890"/>
      <c r="CQA12" s="890"/>
      <c r="CQB12" s="890"/>
      <c r="CQC12" s="890"/>
      <c r="CQD12" s="890"/>
      <c r="CQE12" s="890"/>
      <c r="CQF12" s="890"/>
      <c r="CQG12" s="890"/>
      <c r="CQH12" s="890"/>
      <c r="CQI12" s="890"/>
      <c r="CQJ12" s="890"/>
      <c r="CQK12" s="890"/>
      <c r="CQL12" s="890"/>
      <c r="CQM12" s="890"/>
      <c r="CQN12" s="890"/>
      <c r="CQO12" s="890"/>
      <c r="CQP12" s="890"/>
      <c r="CQQ12" s="890"/>
      <c r="CQR12" s="890"/>
      <c r="CQS12" s="890"/>
      <c r="CQT12" s="890"/>
      <c r="CQU12" s="890"/>
      <c r="CQV12" s="890"/>
      <c r="CQW12" s="890"/>
      <c r="CQX12" s="890"/>
      <c r="CQY12" s="890"/>
      <c r="CQZ12" s="890"/>
      <c r="CRA12" s="890"/>
      <c r="CRB12" s="890"/>
      <c r="CRC12" s="890"/>
      <c r="CRD12" s="890"/>
      <c r="CRE12" s="890"/>
      <c r="CRF12" s="890"/>
      <c r="CRG12" s="890"/>
      <c r="CRH12" s="890"/>
      <c r="CRI12" s="890"/>
      <c r="CRJ12" s="890"/>
      <c r="CRK12" s="890"/>
      <c r="CRL12" s="890"/>
      <c r="CRM12" s="890"/>
      <c r="CRN12" s="890"/>
      <c r="CRO12" s="890"/>
      <c r="CRP12" s="890"/>
      <c r="CRQ12" s="890"/>
      <c r="CRR12" s="890"/>
      <c r="CRS12" s="890"/>
      <c r="CRT12" s="890"/>
      <c r="CRU12" s="890"/>
      <c r="CRV12" s="890"/>
      <c r="CRW12" s="890"/>
      <c r="CRX12" s="890"/>
      <c r="CRY12" s="890"/>
      <c r="CRZ12" s="890"/>
      <c r="CSA12" s="890"/>
      <c r="CSB12" s="890"/>
      <c r="CSC12" s="890"/>
      <c r="CSD12" s="890"/>
      <c r="CSE12" s="890"/>
      <c r="CSF12" s="890"/>
      <c r="CSG12" s="890"/>
      <c r="CSH12" s="890"/>
      <c r="CSI12" s="890"/>
      <c r="CSJ12" s="890"/>
      <c r="CSK12" s="890"/>
      <c r="CSL12" s="890"/>
      <c r="CSM12" s="890"/>
      <c r="CSN12" s="890"/>
      <c r="CSO12" s="890"/>
      <c r="CSP12" s="890"/>
      <c r="CSQ12" s="890"/>
      <c r="CSR12" s="890"/>
      <c r="CSS12" s="890"/>
      <c r="CST12" s="890"/>
      <c r="CSU12" s="890"/>
      <c r="CSV12" s="890"/>
      <c r="CSW12" s="890"/>
      <c r="CSX12" s="890"/>
      <c r="CSY12" s="890"/>
      <c r="CSZ12" s="890"/>
      <c r="CTA12" s="890"/>
      <c r="CTB12" s="890"/>
      <c r="CTC12" s="890"/>
      <c r="CTD12" s="890"/>
      <c r="CTE12" s="890"/>
      <c r="CTF12" s="890"/>
      <c r="CTG12" s="890"/>
      <c r="CTH12" s="890"/>
      <c r="CTI12" s="890"/>
      <c r="CTJ12" s="890"/>
      <c r="CTK12" s="890"/>
      <c r="CTL12" s="890"/>
      <c r="CTM12" s="890"/>
      <c r="CTN12" s="890"/>
      <c r="CTO12" s="890"/>
      <c r="CTP12" s="890"/>
      <c r="CTQ12" s="890"/>
      <c r="CTR12" s="890"/>
      <c r="CTS12" s="890"/>
      <c r="CTT12" s="890"/>
      <c r="CTU12" s="890"/>
      <c r="CTV12" s="890"/>
      <c r="CTW12" s="890"/>
      <c r="CTX12" s="890"/>
      <c r="CTY12" s="890"/>
      <c r="CTZ12" s="890"/>
      <c r="CUA12" s="890"/>
      <c r="CUB12" s="890"/>
      <c r="CUC12" s="890"/>
      <c r="CUD12" s="890"/>
      <c r="CUE12" s="890"/>
      <c r="CUF12" s="890"/>
      <c r="CUG12" s="890"/>
      <c r="CUH12" s="890"/>
      <c r="CUI12" s="890"/>
      <c r="CUJ12" s="890"/>
      <c r="CUK12" s="890"/>
      <c r="CUL12" s="890"/>
      <c r="CUM12" s="890"/>
      <c r="CUN12" s="890"/>
      <c r="CUO12" s="890"/>
      <c r="CUP12" s="890"/>
      <c r="CUQ12" s="890"/>
      <c r="CUR12" s="890"/>
      <c r="CUS12" s="890"/>
      <c r="CUT12" s="890"/>
      <c r="CUU12" s="890"/>
      <c r="CUV12" s="890"/>
      <c r="CUW12" s="890"/>
      <c r="CUX12" s="890"/>
      <c r="CUY12" s="890"/>
      <c r="CUZ12" s="890"/>
      <c r="CVA12" s="890"/>
      <c r="CVB12" s="890"/>
      <c r="CVC12" s="890"/>
      <c r="CVD12" s="890"/>
      <c r="CVE12" s="890"/>
      <c r="CVF12" s="890"/>
      <c r="CVG12" s="890"/>
      <c r="CVH12" s="890"/>
      <c r="CVI12" s="890"/>
      <c r="CVJ12" s="890"/>
      <c r="CVK12" s="890"/>
      <c r="CVL12" s="890"/>
      <c r="CVM12" s="890"/>
      <c r="CVN12" s="890"/>
      <c r="CVO12" s="890"/>
      <c r="CVP12" s="890"/>
      <c r="CVQ12" s="890"/>
      <c r="CVR12" s="890"/>
      <c r="CVS12" s="890"/>
      <c r="CVT12" s="890"/>
      <c r="CVU12" s="890"/>
      <c r="CVV12" s="890"/>
      <c r="CVW12" s="890"/>
      <c r="CVX12" s="890"/>
      <c r="CVY12" s="890"/>
      <c r="CVZ12" s="890"/>
      <c r="CWA12" s="890"/>
      <c r="CWB12" s="890"/>
      <c r="CWC12" s="890"/>
      <c r="CWD12" s="890"/>
      <c r="CWE12" s="890"/>
      <c r="CWF12" s="890"/>
      <c r="CWG12" s="890"/>
      <c r="CWH12" s="890"/>
      <c r="CWI12" s="890"/>
      <c r="CWJ12" s="890"/>
      <c r="CWK12" s="890"/>
      <c r="CWL12" s="890"/>
      <c r="CWM12" s="890"/>
      <c r="CWN12" s="890"/>
      <c r="CWO12" s="890"/>
      <c r="CWP12" s="890"/>
      <c r="CWQ12" s="890"/>
      <c r="CWR12" s="890"/>
      <c r="CWS12" s="890"/>
      <c r="CWT12" s="890"/>
      <c r="CWU12" s="890"/>
      <c r="CWV12" s="890"/>
      <c r="CWW12" s="890"/>
      <c r="CWX12" s="890"/>
      <c r="CWY12" s="890"/>
      <c r="CWZ12" s="890"/>
      <c r="CXA12" s="890"/>
      <c r="CXB12" s="890"/>
      <c r="CXC12" s="890"/>
      <c r="CXD12" s="890"/>
      <c r="CXE12" s="890"/>
      <c r="CXF12" s="890"/>
      <c r="CXG12" s="890"/>
      <c r="CXH12" s="890"/>
      <c r="CXI12" s="890"/>
      <c r="CXJ12" s="890"/>
      <c r="CXK12" s="890"/>
      <c r="CXL12" s="890"/>
      <c r="CXM12" s="890"/>
      <c r="CXN12" s="890"/>
      <c r="CXO12" s="890"/>
      <c r="CXP12" s="890"/>
      <c r="CXQ12" s="890"/>
      <c r="CXR12" s="890"/>
      <c r="CXS12" s="890"/>
      <c r="CXT12" s="890"/>
      <c r="CXU12" s="890"/>
      <c r="CXV12" s="890"/>
      <c r="CXW12" s="890"/>
      <c r="CXX12" s="890"/>
      <c r="CXY12" s="890"/>
      <c r="CXZ12" s="890"/>
      <c r="CYA12" s="890"/>
      <c r="CYB12" s="890"/>
      <c r="CYC12" s="890"/>
      <c r="CYD12" s="890"/>
      <c r="CYE12" s="890"/>
      <c r="CYF12" s="890"/>
      <c r="CYG12" s="890"/>
      <c r="CYH12" s="890"/>
      <c r="CYI12" s="890"/>
      <c r="CYJ12" s="890"/>
      <c r="CYK12" s="890"/>
      <c r="CYL12" s="890"/>
      <c r="CYM12" s="890"/>
      <c r="CYN12" s="890"/>
      <c r="CYO12" s="890"/>
      <c r="CYP12" s="890"/>
      <c r="CYQ12" s="890"/>
      <c r="CYR12" s="890"/>
      <c r="CYS12" s="890"/>
      <c r="CYT12" s="890"/>
      <c r="CYU12" s="890"/>
      <c r="CYV12" s="890"/>
      <c r="CYW12" s="890"/>
      <c r="CYX12" s="890"/>
      <c r="CYY12" s="890"/>
      <c r="CYZ12" s="890"/>
      <c r="CZA12" s="890"/>
      <c r="CZB12" s="890"/>
      <c r="CZC12" s="890"/>
      <c r="CZD12" s="890"/>
      <c r="CZE12" s="890"/>
      <c r="CZF12" s="890"/>
      <c r="CZG12" s="890"/>
      <c r="CZH12" s="890"/>
      <c r="CZI12" s="890"/>
      <c r="CZJ12" s="890"/>
      <c r="CZK12" s="890"/>
      <c r="CZL12" s="890"/>
      <c r="CZM12" s="890"/>
      <c r="CZN12" s="890"/>
      <c r="CZO12" s="890"/>
      <c r="CZP12" s="890"/>
      <c r="CZQ12" s="890"/>
      <c r="CZR12" s="890"/>
      <c r="CZS12" s="890"/>
      <c r="CZT12" s="890"/>
      <c r="CZU12" s="890"/>
      <c r="CZV12" s="890"/>
      <c r="CZW12" s="890"/>
      <c r="CZX12" s="890"/>
      <c r="CZY12" s="890"/>
      <c r="CZZ12" s="890"/>
      <c r="DAA12" s="890"/>
      <c r="DAB12" s="890"/>
      <c r="DAC12" s="890"/>
      <c r="DAD12" s="890"/>
      <c r="DAE12" s="890"/>
      <c r="DAF12" s="890"/>
      <c r="DAG12" s="890"/>
      <c r="DAH12" s="890"/>
      <c r="DAI12" s="890"/>
      <c r="DAJ12" s="890"/>
      <c r="DAK12" s="890"/>
      <c r="DAL12" s="890"/>
      <c r="DAM12" s="890"/>
      <c r="DAN12" s="890"/>
      <c r="DAO12" s="890"/>
      <c r="DAP12" s="890"/>
      <c r="DAQ12" s="890"/>
      <c r="DAR12" s="890"/>
      <c r="DAS12" s="890"/>
      <c r="DAT12" s="890"/>
      <c r="DAU12" s="890"/>
      <c r="DAV12" s="890"/>
      <c r="DAW12" s="890"/>
      <c r="DAX12" s="890"/>
      <c r="DAY12" s="890"/>
      <c r="DAZ12" s="890"/>
      <c r="DBA12" s="890"/>
      <c r="DBB12" s="890"/>
      <c r="DBC12" s="890"/>
      <c r="DBD12" s="890"/>
      <c r="DBE12" s="890"/>
      <c r="DBF12" s="890"/>
      <c r="DBG12" s="890"/>
      <c r="DBH12" s="890"/>
      <c r="DBI12" s="890"/>
      <c r="DBJ12" s="890"/>
      <c r="DBK12" s="890"/>
      <c r="DBL12" s="890"/>
      <c r="DBM12" s="890"/>
      <c r="DBN12" s="890"/>
      <c r="DBO12" s="890"/>
      <c r="DBP12" s="890"/>
      <c r="DBQ12" s="890"/>
      <c r="DBR12" s="890"/>
      <c r="DBS12" s="890"/>
      <c r="DBT12" s="890"/>
      <c r="DBU12" s="890"/>
      <c r="DBV12" s="890"/>
      <c r="DBW12" s="890"/>
      <c r="DBX12" s="890"/>
      <c r="DBY12" s="890"/>
      <c r="DBZ12" s="890"/>
      <c r="DCA12" s="890"/>
      <c r="DCB12" s="890"/>
      <c r="DCC12" s="890"/>
      <c r="DCD12" s="890"/>
      <c r="DCE12" s="890"/>
      <c r="DCF12" s="890"/>
      <c r="DCG12" s="890"/>
      <c r="DCH12" s="890"/>
      <c r="DCI12" s="890"/>
      <c r="DCJ12" s="890"/>
      <c r="DCK12" s="890"/>
      <c r="DCL12" s="890"/>
      <c r="DCM12" s="890"/>
      <c r="DCN12" s="890"/>
      <c r="DCO12" s="890"/>
      <c r="DCP12" s="890"/>
      <c r="DCQ12" s="890"/>
      <c r="DCR12" s="890"/>
      <c r="DCS12" s="890"/>
      <c r="DCT12" s="890"/>
      <c r="DCU12" s="890"/>
      <c r="DCV12" s="890"/>
      <c r="DCW12" s="890"/>
      <c r="DCX12" s="890"/>
      <c r="DCY12" s="890"/>
      <c r="DCZ12" s="890"/>
      <c r="DDA12" s="890"/>
      <c r="DDB12" s="890"/>
      <c r="DDC12" s="890"/>
      <c r="DDD12" s="890"/>
      <c r="DDE12" s="890"/>
      <c r="DDF12" s="890"/>
      <c r="DDG12" s="890"/>
      <c r="DDH12" s="890"/>
      <c r="DDI12" s="890"/>
      <c r="DDJ12" s="890"/>
      <c r="DDK12" s="890"/>
      <c r="DDL12" s="890"/>
      <c r="DDM12" s="890"/>
      <c r="DDN12" s="890"/>
      <c r="DDO12" s="890"/>
      <c r="DDP12" s="890"/>
      <c r="DDQ12" s="890"/>
      <c r="DDR12" s="890"/>
      <c r="DDS12" s="890"/>
      <c r="DDT12" s="890"/>
      <c r="DDU12" s="890"/>
      <c r="DDV12" s="890"/>
      <c r="DDW12" s="890"/>
      <c r="DDX12" s="890"/>
      <c r="DDY12" s="890"/>
      <c r="DDZ12" s="890"/>
      <c r="DEA12" s="890"/>
      <c r="DEB12" s="890"/>
      <c r="DEC12" s="890"/>
      <c r="DED12" s="890"/>
      <c r="DEE12" s="890"/>
      <c r="DEF12" s="890"/>
      <c r="DEG12" s="890"/>
      <c r="DEH12" s="890"/>
      <c r="DEI12" s="890"/>
      <c r="DEJ12" s="890"/>
      <c r="DEK12" s="890"/>
      <c r="DEL12" s="890"/>
      <c r="DEM12" s="890"/>
      <c r="DEN12" s="890"/>
      <c r="DEO12" s="890"/>
      <c r="DEP12" s="890"/>
      <c r="DEQ12" s="890"/>
      <c r="DER12" s="890"/>
      <c r="DES12" s="890"/>
      <c r="DET12" s="890"/>
      <c r="DEU12" s="890"/>
      <c r="DEV12" s="890"/>
      <c r="DEW12" s="890"/>
      <c r="DEX12" s="890"/>
      <c r="DEY12" s="890"/>
      <c r="DEZ12" s="890"/>
      <c r="DFA12" s="890"/>
      <c r="DFB12" s="890"/>
      <c r="DFC12" s="890"/>
      <c r="DFD12" s="890"/>
      <c r="DFE12" s="890"/>
      <c r="DFF12" s="890"/>
      <c r="DFG12" s="890"/>
      <c r="DFH12" s="890"/>
      <c r="DFI12" s="890"/>
      <c r="DFJ12" s="890"/>
      <c r="DFK12" s="890"/>
      <c r="DFL12" s="890"/>
      <c r="DFM12" s="890"/>
      <c r="DFN12" s="890"/>
      <c r="DFO12" s="890"/>
      <c r="DFP12" s="890"/>
      <c r="DFQ12" s="890"/>
      <c r="DFR12" s="890"/>
      <c r="DFS12" s="890"/>
      <c r="DFT12" s="890"/>
      <c r="DFU12" s="890"/>
      <c r="DFV12" s="890"/>
      <c r="DFW12" s="890"/>
      <c r="DFX12" s="890"/>
      <c r="DFY12" s="890"/>
      <c r="DFZ12" s="890"/>
      <c r="DGA12" s="890"/>
      <c r="DGB12" s="890"/>
      <c r="DGC12" s="890"/>
      <c r="DGD12" s="890"/>
      <c r="DGE12" s="890"/>
      <c r="DGF12" s="890"/>
      <c r="DGG12" s="890"/>
      <c r="DGH12" s="890"/>
      <c r="DGI12" s="890"/>
      <c r="DGJ12" s="890"/>
      <c r="DGK12" s="890"/>
      <c r="DGL12" s="890"/>
      <c r="DGM12" s="890"/>
      <c r="DGN12" s="890"/>
      <c r="DGO12" s="890"/>
      <c r="DGP12" s="890"/>
      <c r="DGQ12" s="890"/>
      <c r="DGR12" s="890"/>
      <c r="DGS12" s="890"/>
      <c r="DGT12" s="890"/>
      <c r="DGU12" s="890"/>
      <c r="DGV12" s="890"/>
      <c r="DGW12" s="890"/>
      <c r="DGX12" s="890"/>
      <c r="DGY12" s="890"/>
      <c r="DGZ12" s="890"/>
      <c r="DHA12" s="890"/>
      <c r="DHB12" s="890"/>
      <c r="DHC12" s="890"/>
      <c r="DHD12" s="890"/>
      <c r="DHE12" s="890"/>
      <c r="DHF12" s="890"/>
      <c r="DHG12" s="890"/>
      <c r="DHH12" s="890"/>
      <c r="DHI12" s="890"/>
      <c r="DHJ12" s="890"/>
      <c r="DHK12" s="890"/>
      <c r="DHL12" s="890"/>
      <c r="DHM12" s="890"/>
      <c r="DHN12" s="890"/>
      <c r="DHO12" s="890"/>
      <c r="DHP12" s="890"/>
      <c r="DHQ12" s="890"/>
      <c r="DHR12" s="890"/>
      <c r="DHS12" s="890"/>
      <c r="DHT12" s="890"/>
      <c r="DHU12" s="890"/>
      <c r="DHV12" s="890"/>
      <c r="DHW12" s="890"/>
      <c r="DHX12" s="890"/>
      <c r="DHY12" s="890"/>
      <c r="DHZ12" s="890"/>
      <c r="DIA12" s="890"/>
      <c r="DIB12" s="890"/>
      <c r="DIC12" s="890"/>
      <c r="DID12" s="890"/>
      <c r="DIE12" s="890"/>
      <c r="DIF12" s="890"/>
      <c r="DIG12" s="890"/>
      <c r="DIH12" s="890"/>
      <c r="DII12" s="890"/>
      <c r="DIJ12" s="890"/>
      <c r="DIK12" s="890"/>
      <c r="DIL12" s="890"/>
      <c r="DIM12" s="890"/>
      <c r="DIN12" s="890"/>
      <c r="DIO12" s="890"/>
      <c r="DIP12" s="890"/>
      <c r="DIQ12" s="890"/>
      <c r="DIR12" s="890"/>
      <c r="DIS12" s="890"/>
      <c r="DIT12" s="890"/>
      <c r="DIU12" s="890"/>
      <c r="DIV12" s="890"/>
      <c r="DIW12" s="890"/>
      <c r="DIX12" s="890"/>
      <c r="DIY12" s="890"/>
      <c r="DIZ12" s="890"/>
      <c r="DJA12" s="890"/>
      <c r="DJB12" s="890"/>
      <c r="DJC12" s="890"/>
      <c r="DJD12" s="890"/>
      <c r="DJE12" s="890"/>
      <c r="DJF12" s="890"/>
      <c r="DJG12" s="890"/>
      <c r="DJH12" s="890"/>
      <c r="DJI12" s="890"/>
      <c r="DJJ12" s="890"/>
      <c r="DJK12" s="890"/>
      <c r="DJL12" s="890"/>
      <c r="DJM12" s="890"/>
      <c r="DJN12" s="890"/>
      <c r="DJO12" s="890"/>
      <c r="DJP12" s="890"/>
      <c r="DJQ12" s="890"/>
      <c r="DJR12" s="890"/>
      <c r="DJS12" s="890"/>
      <c r="DJT12" s="890"/>
      <c r="DJU12" s="890"/>
      <c r="DJV12" s="890"/>
      <c r="DJW12" s="890"/>
      <c r="DJX12" s="890"/>
      <c r="DJY12" s="890"/>
      <c r="DJZ12" s="890"/>
      <c r="DKA12" s="890"/>
      <c r="DKB12" s="890"/>
      <c r="DKC12" s="890"/>
      <c r="DKD12" s="890"/>
      <c r="DKE12" s="890"/>
      <c r="DKF12" s="890"/>
      <c r="DKG12" s="890"/>
      <c r="DKH12" s="890"/>
      <c r="DKI12" s="890"/>
      <c r="DKJ12" s="890"/>
      <c r="DKK12" s="890"/>
      <c r="DKL12" s="890"/>
      <c r="DKM12" s="890"/>
      <c r="DKN12" s="890"/>
      <c r="DKO12" s="890"/>
      <c r="DKP12" s="890"/>
      <c r="DKQ12" s="890"/>
      <c r="DKR12" s="890"/>
      <c r="DKS12" s="890"/>
      <c r="DKT12" s="890"/>
      <c r="DKU12" s="890"/>
      <c r="DKV12" s="890"/>
      <c r="DKW12" s="890"/>
      <c r="DKX12" s="890"/>
      <c r="DKY12" s="890"/>
      <c r="DKZ12" s="890"/>
      <c r="DLA12" s="890"/>
      <c r="DLB12" s="890"/>
      <c r="DLC12" s="890"/>
      <c r="DLD12" s="890"/>
      <c r="DLE12" s="890"/>
      <c r="DLF12" s="890"/>
      <c r="DLG12" s="890"/>
      <c r="DLH12" s="890"/>
      <c r="DLI12" s="890"/>
      <c r="DLJ12" s="890"/>
      <c r="DLK12" s="890"/>
      <c r="DLL12" s="890"/>
      <c r="DLM12" s="890"/>
      <c r="DLN12" s="890"/>
      <c r="DLO12" s="890"/>
      <c r="DLP12" s="890"/>
      <c r="DLQ12" s="890"/>
      <c r="DLR12" s="890"/>
      <c r="DLS12" s="890"/>
      <c r="DLT12" s="890"/>
      <c r="DLU12" s="890"/>
      <c r="DLV12" s="890"/>
      <c r="DLW12" s="890"/>
      <c r="DLX12" s="890"/>
      <c r="DLY12" s="890"/>
      <c r="DLZ12" s="890"/>
      <c r="DMA12" s="890"/>
      <c r="DMB12" s="890"/>
      <c r="DMC12" s="890"/>
      <c r="DMD12" s="890"/>
      <c r="DME12" s="890"/>
      <c r="DMF12" s="890"/>
      <c r="DMG12" s="890"/>
      <c r="DMH12" s="890"/>
      <c r="DMI12" s="890"/>
      <c r="DMJ12" s="890"/>
      <c r="DMK12" s="890"/>
      <c r="DML12" s="890"/>
      <c r="DMM12" s="890"/>
      <c r="DMN12" s="890"/>
      <c r="DMO12" s="890"/>
      <c r="DMP12" s="890"/>
      <c r="DMQ12" s="890"/>
      <c r="DMR12" s="890"/>
      <c r="DMS12" s="890"/>
      <c r="DMT12" s="890"/>
      <c r="DMU12" s="890"/>
      <c r="DMV12" s="890"/>
      <c r="DMW12" s="890"/>
      <c r="DMX12" s="890"/>
      <c r="DMY12" s="890"/>
      <c r="DMZ12" s="890"/>
      <c r="DNA12" s="890"/>
      <c r="DNB12" s="890"/>
      <c r="DNC12" s="890"/>
      <c r="DND12" s="890"/>
      <c r="DNE12" s="890"/>
      <c r="DNF12" s="890"/>
      <c r="DNG12" s="890"/>
      <c r="DNH12" s="890"/>
      <c r="DNI12" s="890"/>
      <c r="DNJ12" s="890"/>
      <c r="DNK12" s="890"/>
      <c r="DNL12" s="890"/>
      <c r="DNM12" s="890"/>
      <c r="DNN12" s="890"/>
      <c r="DNO12" s="890"/>
      <c r="DNP12" s="890"/>
      <c r="DNQ12" s="890"/>
      <c r="DNR12" s="890"/>
      <c r="DNS12" s="890"/>
      <c r="DNT12" s="890"/>
      <c r="DNU12" s="890"/>
      <c r="DNV12" s="890"/>
      <c r="DNW12" s="890"/>
      <c r="DNX12" s="890"/>
      <c r="DNY12" s="890"/>
      <c r="DNZ12" s="890"/>
      <c r="DOA12" s="890"/>
      <c r="DOB12" s="890"/>
      <c r="DOC12" s="890"/>
      <c r="DOD12" s="890"/>
      <c r="DOE12" s="890"/>
      <c r="DOF12" s="890"/>
      <c r="DOG12" s="890"/>
      <c r="DOH12" s="890"/>
      <c r="DOI12" s="890"/>
      <c r="DOJ12" s="890"/>
      <c r="DOK12" s="890"/>
      <c r="DOL12" s="890"/>
      <c r="DOM12" s="890"/>
      <c r="DON12" s="890"/>
      <c r="DOO12" s="890"/>
      <c r="DOP12" s="890"/>
      <c r="DOQ12" s="890"/>
      <c r="DOR12" s="890"/>
      <c r="DOS12" s="890"/>
      <c r="DOT12" s="890"/>
      <c r="DOU12" s="890"/>
      <c r="DOV12" s="890"/>
      <c r="DOW12" s="890"/>
      <c r="DOX12" s="890"/>
      <c r="DOY12" s="890"/>
      <c r="DOZ12" s="890"/>
      <c r="DPA12" s="890"/>
      <c r="DPB12" s="890"/>
      <c r="DPC12" s="890"/>
      <c r="DPD12" s="890"/>
      <c r="DPE12" s="890"/>
      <c r="DPF12" s="890"/>
      <c r="DPG12" s="890"/>
      <c r="DPH12" s="890"/>
      <c r="DPI12" s="890"/>
      <c r="DPJ12" s="890"/>
      <c r="DPK12" s="890"/>
      <c r="DPL12" s="890"/>
      <c r="DPM12" s="890"/>
      <c r="DPN12" s="890"/>
      <c r="DPO12" s="890"/>
      <c r="DPP12" s="890"/>
      <c r="DPQ12" s="890"/>
      <c r="DPR12" s="890"/>
      <c r="DPS12" s="890"/>
      <c r="DPT12" s="890"/>
      <c r="DPU12" s="890"/>
      <c r="DPV12" s="890"/>
      <c r="DPW12" s="890"/>
      <c r="DPX12" s="890"/>
      <c r="DPY12" s="890"/>
      <c r="DPZ12" s="890"/>
      <c r="DQA12" s="890"/>
      <c r="DQB12" s="890"/>
      <c r="DQC12" s="890"/>
      <c r="DQD12" s="890"/>
      <c r="DQE12" s="890"/>
      <c r="DQF12" s="890"/>
      <c r="DQG12" s="890"/>
      <c r="DQH12" s="890"/>
      <c r="DQI12" s="890"/>
      <c r="DQJ12" s="890"/>
      <c r="DQK12" s="890"/>
      <c r="DQL12" s="890"/>
      <c r="DQM12" s="890"/>
      <c r="DQN12" s="890"/>
      <c r="DQO12" s="890"/>
      <c r="DQP12" s="890"/>
      <c r="DQQ12" s="890"/>
      <c r="DQR12" s="890"/>
      <c r="DQS12" s="890"/>
      <c r="DQT12" s="890"/>
      <c r="DQU12" s="890"/>
      <c r="DQV12" s="890"/>
      <c r="DQW12" s="890"/>
      <c r="DQX12" s="890"/>
      <c r="DQY12" s="890"/>
      <c r="DQZ12" s="890"/>
      <c r="DRA12" s="890"/>
      <c r="DRB12" s="890"/>
      <c r="DRC12" s="890"/>
      <c r="DRD12" s="890"/>
      <c r="DRE12" s="890"/>
      <c r="DRF12" s="890"/>
      <c r="DRG12" s="890"/>
      <c r="DRH12" s="890"/>
      <c r="DRI12" s="890"/>
      <c r="DRJ12" s="890"/>
      <c r="DRK12" s="890"/>
      <c r="DRL12" s="890"/>
      <c r="DRM12" s="890"/>
      <c r="DRN12" s="890"/>
      <c r="DRO12" s="890"/>
      <c r="DRP12" s="890"/>
      <c r="DRQ12" s="890"/>
      <c r="DRR12" s="890"/>
      <c r="DRS12" s="890"/>
      <c r="DRT12" s="890"/>
      <c r="DRU12" s="890"/>
      <c r="DRV12" s="890"/>
      <c r="DRW12" s="890"/>
      <c r="DRX12" s="890"/>
      <c r="DRY12" s="890"/>
      <c r="DRZ12" s="890"/>
      <c r="DSA12" s="890"/>
      <c r="DSB12" s="890"/>
      <c r="DSC12" s="890"/>
      <c r="DSD12" s="890"/>
      <c r="DSE12" s="890"/>
      <c r="DSF12" s="890"/>
      <c r="DSG12" s="890"/>
      <c r="DSH12" s="890"/>
      <c r="DSI12" s="890"/>
      <c r="DSJ12" s="890"/>
      <c r="DSK12" s="890"/>
      <c r="DSL12" s="890"/>
      <c r="DSM12" s="890"/>
      <c r="DSN12" s="890"/>
      <c r="DSO12" s="890"/>
      <c r="DSP12" s="890"/>
      <c r="DSQ12" s="890"/>
      <c r="DSR12" s="890"/>
      <c r="DSS12" s="890"/>
      <c r="DST12" s="890"/>
      <c r="DSU12" s="890"/>
      <c r="DSV12" s="890"/>
      <c r="DSW12" s="890"/>
      <c r="DSX12" s="890"/>
      <c r="DSY12" s="890"/>
      <c r="DSZ12" s="890"/>
      <c r="DTA12" s="890"/>
      <c r="DTB12" s="890"/>
      <c r="DTC12" s="890"/>
      <c r="DTD12" s="890"/>
      <c r="DTE12" s="890"/>
      <c r="DTF12" s="890"/>
      <c r="DTG12" s="890"/>
      <c r="DTH12" s="890"/>
      <c r="DTI12" s="890"/>
      <c r="DTJ12" s="890"/>
      <c r="DTK12" s="890"/>
      <c r="DTL12" s="890"/>
      <c r="DTM12" s="890"/>
      <c r="DTN12" s="890"/>
      <c r="DTO12" s="890"/>
      <c r="DTP12" s="890"/>
      <c r="DTQ12" s="890"/>
      <c r="DTR12" s="890"/>
      <c r="DTS12" s="890"/>
      <c r="DTT12" s="890"/>
      <c r="DTU12" s="890"/>
      <c r="DTV12" s="890"/>
      <c r="DTW12" s="890"/>
      <c r="DTX12" s="890"/>
      <c r="DTY12" s="890"/>
      <c r="DTZ12" s="890"/>
      <c r="DUA12" s="890"/>
      <c r="DUB12" s="890"/>
      <c r="DUC12" s="890"/>
      <c r="DUD12" s="890"/>
      <c r="DUE12" s="890"/>
      <c r="DUF12" s="890"/>
      <c r="DUG12" s="890"/>
      <c r="DUH12" s="890"/>
      <c r="DUI12" s="890"/>
      <c r="DUJ12" s="890"/>
      <c r="DUK12" s="890"/>
      <c r="DUL12" s="890"/>
      <c r="DUM12" s="890"/>
      <c r="DUN12" s="890"/>
      <c r="DUO12" s="890"/>
      <c r="DUP12" s="890"/>
      <c r="DUQ12" s="890"/>
      <c r="DUR12" s="890"/>
      <c r="DUS12" s="890"/>
      <c r="DUT12" s="890"/>
      <c r="DUU12" s="890"/>
      <c r="DUV12" s="890"/>
      <c r="DUW12" s="890"/>
      <c r="DUX12" s="890"/>
      <c r="DUY12" s="890"/>
      <c r="DUZ12" s="890"/>
      <c r="DVA12" s="890"/>
      <c r="DVB12" s="890"/>
      <c r="DVC12" s="890"/>
      <c r="DVD12" s="890"/>
      <c r="DVE12" s="890"/>
      <c r="DVF12" s="890"/>
      <c r="DVG12" s="890"/>
      <c r="DVH12" s="890"/>
      <c r="DVI12" s="890"/>
      <c r="DVJ12" s="890"/>
      <c r="DVK12" s="890"/>
      <c r="DVL12" s="890"/>
      <c r="DVM12" s="890"/>
      <c r="DVN12" s="890"/>
      <c r="DVO12" s="890"/>
      <c r="DVP12" s="890"/>
      <c r="DVQ12" s="890"/>
      <c r="DVR12" s="890"/>
      <c r="DVS12" s="890"/>
      <c r="DVT12" s="890"/>
      <c r="DVU12" s="890"/>
      <c r="DVV12" s="890"/>
      <c r="DVW12" s="890"/>
      <c r="DVX12" s="890"/>
      <c r="DVY12" s="890"/>
      <c r="DVZ12" s="890"/>
      <c r="DWA12" s="890"/>
      <c r="DWB12" s="890"/>
      <c r="DWC12" s="890"/>
      <c r="DWD12" s="890"/>
      <c r="DWE12" s="890"/>
      <c r="DWF12" s="890"/>
      <c r="DWG12" s="890"/>
      <c r="DWH12" s="890"/>
      <c r="DWI12" s="890"/>
      <c r="DWJ12" s="890"/>
      <c r="DWK12" s="890"/>
      <c r="DWL12" s="890"/>
      <c r="DWM12" s="890"/>
      <c r="DWN12" s="890"/>
      <c r="DWO12" s="890"/>
      <c r="DWP12" s="890"/>
      <c r="DWQ12" s="890"/>
      <c r="DWR12" s="890"/>
      <c r="DWS12" s="890"/>
      <c r="DWT12" s="890"/>
      <c r="DWU12" s="890"/>
      <c r="DWV12" s="890"/>
      <c r="DWW12" s="890"/>
      <c r="DWX12" s="890"/>
      <c r="DWY12" s="890"/>
      <c r="DWZ12" s="890"/>
      <c r="DXA12" s="890"/>
      <c r="DXB12" s="890"/>
      <c r="DXC12" s="890"/>
      <c r="DXD12" s="890"/>
      <c r="DXE12" s="890"/>
      <c r="DXF12" s="890"/>
      <c r="DXG12" s="890"/>
      <c r="DXH12" s="890"/>
      <c r="DXI12" s="890"/>
      <c r="DXJ12" s="890"/>
      <c r="DXK12" s="890"/>
      <c r="DXL12" s="890"/>
      <c r="DXM12" s="890"/>
      <c r="DXN12" s="890"/>
      <c r="DXO12" s="890"/>
      <c r="DXP12" s="890"/>
      <c r="DXQ12" s="890"/>
      <c r="DXR12" s="890"/>
      <c r="DXS12" s="890"/>
      <c r="DXT12" s="890"/>
      <c r="DXU12" s="890"/>
      <c r="DXV12" s="890"/>
      <c r="DXW12" s="890"/>
      <c r="DXX12" s="890"/>
      <c r="DXY12" s="890"/>
      <c r="DXZ12" s="890"/>
      <c r="DYA12" s="890"/>
      <c r="DYB12" s="890"/>
      <c r="DYC12" s="890"/>
      <c r="DYD12" s="890"/>
      <c r="DYE12" s="890"/>
      <c r="DYF12" s="890"/>
      <c r="DYG12" s="890"/>
      <c r="DYH12" s="890"/>
      <c r="DYI12" s="890"/>
      <c r="DYJ12" s="890"/>
      <c r="DYK12" s="890"/>
      <c r="DYL12" s="890"/>
      <c r="DYM12" s="890"/>
      <c r="DYN12" s="890"/>
      <c r="DYO12" s="890"/>
      <c r="DYP12" s="890"/>
      <c r="DYQ12" s="890"/>
      <c r="DYR12" s="890"/>
      <c r="DYS12" s="890"/>
      <c r="DYT12" s="890"/>
      <c r="DYU12" s="890"/>
      <c r="DYV12" s="890"/>
      <c r="DYW12" s="890"/>
      <c r="DYX12" s="890"/>
      <c r="DYY12" s="890"/>
      <c r="DYZ12" s="890"/>
      <c r="DZA12" s="890"/>
      <c r="DZB12" s="890"/>
      <c r="DZC12" s="890"/>
      <c r="DZD12" s="890"/>
      <c r="DZE12" s="890"/>
      <c r="DZF12" s="890"/>
      <c r="DZG12" s="890"/>
      <c r="DZH12" s="890"/>
      <c r="DZI12" s="890"/>
      <c r="DZJ12" s="890"/>
      <c r="DZK12" s="890"/>
      <c r="DZL12" s="890"/>
      <c r="DZM12" s="890"/>
      <c r="DZN12" s="890"/>
      <c r="DZO12" s="890"/>
      <c r="DZP12" s="890"/>
      <c r="DZQ12" s="890"/>
      <c r="DZR12" s="890"/>
      <c r="DZS12" s="890"/>
      <c r="DZT12" s="890"/>
      <c r="DZU12" s="890"/>
      <c r="DZV12" s="890"/>
      <c r="DZW12" s="890"/>
      <c r="DZX12" s="890"/>
      <c r="DZY12" s="890"/>
      <c r="DZZ12" s="890"/>
      <c r="EAA12" s="890"/>
      <c r="EAB12" s="890"/>
      <c r="EAC12" s="890"/>
      <c r="EAD12" s="890"/>
      <c r="EAE12" s="890"/>
      <c r="EAF12" s="890"/>
      <c r="EAG12" s="890"/>
      <c r="EAH12" s="890"/>
      <c r="EAI12" s="890"/>
      <c r="EAJ12" s="890"/>
      <c r="EAK12" s="890"/>
      <c r="EAL12" s="890"/>
      <c r="EAM12" s="890"/>
      <c r="EAN12" s="890"/>
      <c r="EAO12" s="890"/>
      <c r="EAP12" s="890"/>
      <c r="EAQ12" s="890"/>
      <c r="EAR12" s="890"/>
      <c r="EAS12" s="890"/>
      <c r="EAT12" s="890"/>
      <c r="EAU12" s="890"/>
      <c r="EAV12" s="890"/>
      <c r="EAW12" s="890"/>
      <c r="EAX12" s="890"/>
      <c r="EAY12" s="890"/>
      <c r="EAZ12" s="890"/>
      <c r="EBA12" s="890"/>
      <c r="EBB12" s="890"/>
      <c r="EBC12" s="890"/>
      <c r="EBD12" s="890"/>
      <c r="EBE12" s="890"/>
      <c r="EBF12" s="890"/>
      <c r="EBG12" s="890"/>
      <c r="EBH12" s="890"/>
      <c r="EBI12" s="890"/>
      <c r="EBJ12" s="890"/>
      <c r="EBK12" s="890"/>
      <c r="EBL12" s="890"/>
      <c r="EBM12" s="890"/>
      <c r="EBN12" s="890"/>
      <c r="EBO12" s="890"/>
      <c r="EBP12" s="890"/>
      <c r="EBQ12" s="890"/>
      <c r="EBR12" s="890"/>
      <c r="EBS12" s="890"/>
      <c r="EBT12" s="890"/>
      <c r="EBU12" s="890"/>
      <c r="EBV12" s="890"/>
      <c r="EBW12" s="890"/>
      <c r="EBX12" s="890"/>
      <c r="EBY12" s="890"/>
      <c r="EBZ12" s="890"/>
      <c r="ECA12" s="890"/>
      <c r="ECB12" s="890"/>
      <c r="ECC12" s="890"/>
      <c r="ECD12" s="890"/>
      <c r="ECE12" s="890"/>
      <c r="ECF12" s="890"/>
      <c r="ECG12" s="890"/>
      <c r="ECH12" s="890"/>
      <c r="ECI12" s="890"/>
      <c r="ECJ12" s="890"/>
      <c r="ECK12" s="890"/>
      <c r="ECL12" s="890"/>
      <c r="ECM12" s="890"/>
      <c r="ECN12" s="890"/>
      <c r="ECO12" s="890"/>
      <c r="ECP12" s="890"/>
      <c r="ECQ12" s="890"/>
      <c r="ECR12" s="890"/>
      <c r="ECS12" s="890"/>
      <c r="ECT12" s="890"/>
      <c r="ECU12" s="890"/>
      <c r="ECV12" s="890"/>
      <c r="ECW12" s="890"/>
      <c r="ECX12" s="890"/>
      <c r="ECY12" s="890"/>
      <c r="ECZ12" s="890"/>
      <c r="EDA12" s="890"/>
      <c r="EDB12" s="890"/>
      <c r="EDC12" s="890"/>
      <c r="EDD12" s="890"/>
      <c r="EDE12" s="890"/>
      <c r="EDF12" s="890"/>
      <c r="EDG12" s="890"/>
      <c r="EDH12" s="890"/>
      <c r="EDI12" s="890"/>
      <c r="EDJ12" s="890"/>
      <c r="EDK12" s="890"/>
      <c r="EDL12" s="890"/>
      <c r="EDM12" s="890"/>
      <c r="EDN12" s="890"/>
      <c r="EDO12" s="890"/>
      <c r="EDP12" s="890"/>
      <c r="EDQ12" s="890"/>
      <c r="EDR12" s="890"/>
      <c r="EDS12" s="890"/>
      <c r="EDT12" s="890"/>
      <c r="EDU12" s="890"/>
      <c r="EDV12" s="890"/>
      <c r="EDW12" s="890"/>
      <c r="EDX12" s="890"/>
      <c r="EDY12" s="890"/>
      <c r="EDZ12" s="890"/>
      <c r="EEA12" s="890"/>
      <c r="EEB12" s="890"/>
      <c r="EEC12" s="890"/>
      <c r="EED12" s="890"/>
      <c r="EEE12" s="890"/>
      <c r="EEF12" s="890"/>
      <c r="EEG12" s="890"/>
      <c r="EEH12" s="890"/>
      <c r="EEI12" s="890"/>
      <c r="EEJ12" s="890"/>
      <c r="EEK12" s="890"/>
      <c r="EEL12" s="890"/>
      <c r="EEM12" s="890"/>
      <c r="EEN12" s="890"/>
      <c r="EEO12" s="890"/>
      <c r="EEP12" s="890"/>
      <c r="EEQ12" s="890"/>
      <c r="EER12" s="890"/>
      <c r="EES12" s="890"/>
      <c r="EET12" s="890"/>
      <c r="EEU12" s="890"/>
      <c r="EEV12" s="890"/>
      <c r="EEW12" s="890"/>
      <c r="EEX12" s="890"/>
      <c r="EEY12" s="890"/>
      <c r="EEZ12" s="890"/>
      <c r="EFA12" s="890"/>
      <c r="EFB12" s="890"/>
      <c r="EFC12" s="890"/>
      <c r="EFD12" s="890"/>
      <c r="EFE12" s="890"/>
      <c r="EFF12" s="890"/>
      <c r="EFG12" s="890"/>
      <c r="EFH12" s="890"/>
      <c r="EFI12" s="890"/>
      <c r="EFJ12" s="890"/>
      <c r="EFK12" s="890"/>
      <c r="EFL12" s="890"/>
      <c r="EFM12" s="890"/>
      <c r="EFN12" s="890"/>
      <c r="EFO12" s="890"/>
      <c r="EFP12" s="890"/>
      <c r="EFQ12" s="890"/>
      <c r="EFR12" s="890"/>
      <c r="EFS12" s="890"/>
      <c r="EFT12" s="890"/>
      <c r="EFU12" s="890"/>
      <c r="EFV12" s="890"/>
      <c r="EFW12" s="890"/>
      <c r="EFX12" s="890"/>
      <c r="EFY12" s="890"/>
      <c r="EFZ12" s="890"/>
      <c r="EGA12" s="890"/>
      <c r="EGB12" s="890"/>
      <c r="EGC12" s="890"/>
      <c r="EGD12" s="890"/>
      <c r="EGE12" s="890"/>
      <c r="EGF12" s="890"/>
      <c r="EGG12" s="890"/>
      <c r="EGH12" s="890"/>
      <c r="EGI12" s="890"/>
      <c r="EGJ12" s="890"/>
      <c r="EGK12" s="890"/>
      <c r="EGL12" s="890"/>
      <c r="EGM12" s="890"/>
      <c r="EGN12" s="890"/>
      <c r="EGO12" s="890"/>
      <c r="EGP12" s="890"/>
      <c r="EGQ12" s="890"/>
      <c r="EGR12" s="890"/>
      <c r="EGS12" s="890"/>
      <c r="EGT12" s="890"/>
      <c r="EGU12" s="890"/>
      <c r="EGV12" s="890"/>
      <c r="EGW12" s="890"/>
      <c r="EGX12" s="890"/>
      <c r="EGY12" s="890"/>
      <c r="EGZ12" s="890"/>
      <c r="EHA12" s="890"/>
      <c r="EHB12" s="890"/>
      <c r="EHC12" s="890"/>
      <c r="EHD12" s="890"/>
      <c r="EHE12" s="890"/>
      <c r="EHF12" s="890"/>
      <c r="EHG12" s="890"/>
      <c r="EHH12" s="890"/>
      <c r="EHI12" s="890"/>
      <c r="EHJ12" s="890"/>
      <c r="EHK12" s="890"/>
      <c r="EHL12" s="890"/>
      <c r="EHM12" s="890"/>
      <c r="EHN12" s="890"/>
      <c r="EHO12" s="890"/>
      <c r="EHP12" s="890"/>
      <c r="EHQ12" s="890"/>
      <c r="EHR12" s="890"/>
      <c r="EHS12" s="890"/>
      <c r="EHT12" s="890"/>
      <c r="EHU12" s="890"/>
      <c r="EHV12" s="890"/>
      <c r="EHW12" s="890"/>
      <c r="EHX12" s="890"/>
      <c r="EHY12" s="890"/>
      <c r="EHZ12" s="890"/>
      <c r="EIA12" s="890"/>
      <c r="EIB12" s="890"/>
      <c r="EIC12" s="890"/>
      <c r="EID12" s="890"/>
      <c r="EIE12" s="890"/>
      <c r="EIF12" s="890"/>
      <c r="EIG12" s="890"/>
      <c r="EIH12" s="890"/>
      <c r="EII12" s="890"/>
      <c r="EIJ12" s="890"/>
      <c r="EIK12" s="890"/>
      <c r="EIL12" s="890"/>
      <c r="EIM12" s="890"/>
      <c r="EIN12" s="890"/>
      <c r="EIO12" s="890"/>
      <c r="EIP12" s="890"/>
      <c r="EIQ12" s="890"/>
      <c r="EIR12" s="890"/>
      <c r="EIS12" s="890"/>
      <c r="EIT12" s="890"/>
      <c r="EIU12" s="890"/>
      <c r="EIV12" s="890"/>
      <c r="EIW12" s="890"/>
      <c r="EIX12" s="890"/>
      <c r="EIY12" s="890"/>
      <c r="EIZ12" s="890"/>
      <c r="EJA12" s="890"/>
      <c r="EJB12" s="890"/>
      <c r="EJC12" s="890"/>
      <c r="EJD12" s="890"/>
      <c r="EJE12" s="890"/>
      <c r="EJF12" s="890"/>
      <c r="EJG12" s="890"/>
      <c r="EJH12" s="890"/>
      <c r="EJI12" s="890"/>
      <c r="EJJ12" s="890"/>
      <c r="EJK12" s="890"/>
      <c r="EJL12" s="890"/>
      <c r="EJM12" s="890"/>
      <c r="EJN12" s="890"/>
      <c r="EJO12" s="890"/>
      <c r="EJP12" s="890"/>
      <c r="EJQ12" s="890"/>
      <c r="EJR12" s="890"/>
      <c r="EJS12" s="890"/>
      <c r="EJT12" s="890"/>
      <c r="EJU12" s="890"/>
      <c r="EJV12" s="890"/>
      <c r="EJW12" s="890"/>
      <c r="EJX12" s="890"/>
      <c r="EJY12" s="890"/>
      <c r="EJZ12" s="890"/>
      <c r="EKA12" s="890"/>
      <c r="EKB12" s="890"/>
      <c r="EKC12" s="890"/>
      <c r="EKD12" s="890"/>
      <c r="EKE12" s="890"/>
      <c r="EKF12" s="890"/>
      <c r="EKG12" s="890"/>
      <c r="EKH12" s="890"/>
      <c r="EKI12" s="890"/>
      <c r="EKJ12" s="890"/>
      <c r="EKK12" s="890"/>
      <c r="EKL12" s="890"/>
      <c r="EKM12" s="890"/>
      <c r="EKN12" s="890"/>
      <c r="EKO12" s="890"/>
      <c r="EKP12" s="890"/>
      <c r="EKQ12" s="890"/>
      <c r="EKR12" s="890"/>
      <c r="EKS12" s="890"/>
      <c r="EKT12" s="890"/>
      <c r="EKU12" s="890"/>
      <c r="EKV12" s="890"/>
      <c r="EKW12" s="890"/>
      <c r="EKX12" s="890"/>
      <c r="EKY12" s="890"/>
      <c r="EKZ12" s="890"/>
      <c r="ELA12" s="890"/>
      <c r="ELB12" s="890"/>
      <c r="ELC12" s="890"/>
      <c r="ELD12" s="890"/>
      <c r="ELE12" s="890"/>
      <c r="ELF12" s="890"/>
      <c r="ELG12" s="890"/>
      <c r="ELH12" s="890"/>
      <c r="ELI12" s="890"/>
      <c r="ELJ12" s="890"/>
      <c r="ELK12" s="890"/>
      <c r="ELL12" s="890"/>
      <c r="ELM12" s="890"/>
      <c r="ELN12" s="890"/>
      <c r="ELO12" s="890"/>
      <c r="ELP12" s="890"/>
      <c r="ELQ12" s="890"/>
      <c r="ELR12" s="890"/>
      <c r="ELS12" s="890"/>
      <c r="ELT12" s="890"/>
      <c r="ELU12" s="890"/>
      <c r="ELV12" s="890"/>
      <c r="ELW12" s="890"/>
      <c r="ELX12" s="890"/>
      <c r="ELY12" s="890"/>
      <c r="ELZ12" s="890"/>
      <c r="EMA12" s="890"/>
      <c r="EMB12" s="890"/>
      <c r="EMC12" s="890"/>
      <c r="EMD12" s="890"/>
      <c r="EME12" s="890"/>
      <c r="EMF12" s="890"/>
      <c r="EMG12" s="890"/>
      <c r="EMH12" s="890"/>
      <c r="EMI12" s="890"/>
      <c r="EMJ12" s="890"/>
      <c r="EMK12" s="890"/>
      <c r="EML12" s="890"/>
      <c r="EMM12" s="890"/>
      <c r="EMN12" s="890"/>
      <c r="EMO12" s="890"/>
      <c r="EMP12" s="890"/>
      <c r="EMQ12" s="890"/>
      <c r="EMR12" s="890"/>
      <c r="EMS12" s="890"/>
      <c r="EMT12" s="890"/>
      <c r="EMU12" s="890"/>
      <c r="EMV12" s="890"/>
      <c r="EMW12" s="890"/>
      <c r="EMX12" s="890"/>
      <c r="EMY12" s="890"/>
      <c r="EMZ12" s="890"/>
      <c r="ENA12" s="890"/>
      <c r="ENB12" s="890"/>
      <c r="ENC12" s="890"/>
      <c r="END12" s="890"/>
      <c r="ENE12" s="890"/>
      <c r="ENF12" s="890"/>
      <c r="ENG12" s="890"/>
      <c r="ENH12" s="890"/>
      <c r="ENI12" s="890"/>
      <c r="ENJ12" s="890"/>
      <c r="ENK12" s="890"/>
      <c r="ENL12" s="890"/>
      <c r="ENM12" s="890"/>
      <c r="ENN12" s="890"/>
      <c r="ENO12" s="890"/>
      <c r="ENP12" s="890"/>
      <c r="ENQ12" s="890"/>
      <c r="ENR12" s="890"/>
      <c r="ENS12" s="890"/>
      <c r="ENT12" s="890"/>
      <c r="ENU12" s="890"/>
      <c r="ENV12" s="890"/>
      <c r="ENW12" s="890"/>
      <c r="ENX12" s="890"/>
      <c r="ENY12" s="890"/>
      <c r="ENZ12" s="890"/>
      <c r="EOA12" s="890"/>
      <c r="EOB12" s="890"/>
      <c r="EOC12" s="890"/>
      <c r="EOD12" s="890"/>
      <c r="EOE12" s="890"/>
      <c r="EOF12" s="890"/>
      <c r="EOG12" s="890"/>
      <c r="EOH12" s="890"/>
      <c r="EOI12" s="890"/>
      <c r="EOJ12" s="890"/>
      <c r="EOK12" s="890"/>
      <c r="EOL12" s="890"/>
      <c r="EOM12" s="890"/>
      <c r="EON12" s="890"/>
      <c r="EOO12" s="890"/>
      <c r="EOP12" s="890"/>
      <c r="EOQ12" s="890"/>
      <c r="EOR12" s="890"/>
      <c r="EOS12" s="890"/>
      <c r="EOT12" s="890"/>
      <c r="EOU12" s="890"/>
      <c r="EOV12" s="890"/>
      <c r="EOW12" s="890"/>
      <c r="EOX12" s="890"/>
      <c r="EOY12" s="890"/>
      <c r="EOZ12" s="890"/>
      <c r="EPA12" s="890"/>
      <c r="EPB12" s="890"/>
      <c r="EPC12" s="890"/>
      <c r="EPD12" s="890"/>
      <c r="EPE12" s="890"/>
      <c r="EPF12" s="890"/>
      <c r="EPG12" s="890"/>
      <c r="EPH12" s="890"/>
      <c r="EPI12" s="890"/>
      <c r="EPJ12" s="890"/>
      <c r="EPK12" s="890"/>
      <c r="EPL12" s="890"/>
      <c r="EPM12" s="890"/>
      <c r="EPN12" s="890"/>
      <c r="EPO12" s="890"/>
      <c r="EPP12" s="890"/>
      <c r="EPQ12" s="890"/>
      <c r="EPR12" s="890"/>
      <c r="EPS12" s="890"/>
      <c r="EPT12" s="890"/>
      <c r="EPU12" s="890"/>
      <c r="EPV12" s="890"/>
      <c r="EPW12" s="890"/>
      <c r="EPX12" s="890"/>
      <c r="EPY12" s="890"/>
      <c r="EPZ12" s="890"/>
      <c r="EQA12" s="890"/>
      <c r="EQB12" s="890"/>
      <c r="EQC12" s="890"/>
      <c r="EQD12" s="890"/>
      <c r="EQE12" s="890"/>
      <c r="EQF12" s="890"/>
      <c r="EQG12" s="890"/>
      <c r="EQH12" s="890"/>
      <c r="EQI12" s="890"/>
      <c r="EQJ12" s="890"/>
      <c r="EQK12" s="890"/>
      <c r="EQL12" s="890"/>
      <c r="EQM12" s="890"/>
      <c r="EQN12" s="890"/>
      <c r="EQO12" s="890"/>
      <c r="EQP12" s="890"/>
      <c r="EQQ12" s="890"/>
      <c r="EQR12" s="890"/>
      <c r="EQS12" s="890"/>
      <c r="EQT12" s="890"/>
      <c r="EQU12" s="890"/>
      <c r="EQV12" s="890"/>
      <c r="EQW12" s="890"/>
      <c r="EQX12" s="890"/>
      <c r="EQY12" s="890"/>
      <c r="EQZ12" s="890"/>
      <c r="ERA12" s="890"/>
      <c r="ERB12" s="890"/>
      <c r="ERC12" s="890"/>
      <c r="ERD12" s="890"/>
      <c r="ERE12" s="890"/>
      <c r="ERF12" s="890"/>
      <c r="ERG12" s="890"/>
      <c r="ERH12" s="890"/>
      <c r="ERI12" s="890"/>
      <c r="ERJ12" s="890"/>
      <c r="ERK12" s="890"/>
      <c r="ERL12" s="890"/>
      <c r="ERM12" s="890"/>
      <c r="ERN12" s="890"/>
      <c r="ERO12" s="890"/>
      <c r="ERP12" s="890"/>
      <c r="ERQ12" s="890"/>
      <c r="ERR12" s="890"/>
      <c r="ERS12" s="890"/>
      <c r="ERT12" s="890"/>
      <c r="ERU12" s="890"/>
      <c r="ERV12" s="890"/>
      <c r="ERW12" s="890"/>
      <c r="ERX12" s="890"/>
      <c r="ERY12" s="890"/>
      <c r="ERZ12" s="890"/>
      <c r="ESA12" s="890"/>
      <c r="ESB12" s="890"/>
      <c r="ESC12" s="890"/>
      <c r="ESD12" s="890"/>
      <c r="ESE12" s="890"/>
      <c r="ESF12" s="890"/>
      <c r="ESG12" s="890"/>
      <c r="ESH12" s="890"/>
      <c r="ESI12" s="890"/>
      <c r="ESJ12" s="890"/>
      <c r="ESK12" s="890"/>
      <c r="ESL12" s="890"/>
      <c r="ESM12" s="890"/>
      <c r="ESN12" s="890"/>
      <c r="ESO12" s="890"/>
      <c r="ESP12" s="890"/>
      <c r="ESQ12" s="890"/>
      <c r="ESR12" s="890"/>
      <c r="ESS12" s="890"/>
      <c r="EST12" s="890"/>
      <c r="ESU12" s="890"/>
      <c r="ESV12" s="890"/>
      <c r="ESW12" s="890"/>
      <c r="ESX12" s="890"/>
      <c r="ESY12" s="890"/>
      <c r="ESZ12" s="890"/>
      <c r="ETA12" s="890"/>
      <c r="ETB12" s="890"/>
      <c r="ETC12" s="890"/>
      <c r="ETD12" s="890"/>
      <c r="ETE12" s="890"/>
      <c r="ETF12" s="890"/>
      <c r="ETG12" s="890"/>
      <c r="ETH12" s="890"/>
      <c r="ETI12" s="890"/>
      <c r="ETJ12" s="890"/>
      <c r="ETK12" s="890"/>
      <c r="ETL12" s="890"/>
      <c r="ETM12" s="890"/>
      <c r="ETN12" s="890"/>
      <c r="ETO12" s="890"/>
      <c r="ETP12" s="890"/>
      <c r="ETQ12" s="890"/>
      <c r="ETR12" s="890"/>
      <c r="ETS12" s="890"/>
      <c r="ETT12" s="890"/>
      <c r="ETU12" s="890"/>
      <c r="ETV12" s="890"/>
      <c r="ETW12" s="890"/>
      <c r="ETX12" s="890"/>
      <c r="ETY12" s="890"/>
      <c r="ETZ12" s="890"/>
      <c r="EUA12" s="890"/>
      <c r="EUB12" s="890"/>
      <c r="EUC12" s="890"/>
      <c r="EUD12" s="890"/>
      <c r="EUE12" s="890"/>
      <c r="EUF12" s="890"/>
      <c r="EUG12" s="890"/>
      <c r="EUH12" s="890"/>
      <c r="EUI12" s="890"/>
      <c r="EUJ12" s="890"/>
      <c r="EUK12" s="890"/>
      <c r="EUL12" s="890"/>
      <c r="EUM12" s="890"/>
      <c r="EUN12" s="890"/>
      <c r="EUO12" s="890"/>
      <c r="EUP12" s="890"/>
      <c r="EUQ12" s="890"/>
      <c r="EUR12" s="890"/>
      <c r="EUS12" s="890"/>
      <c r="EUT12" s="890"/>
      <c r="EUU12" s="890"/>
      <c r="EUV12" s="890"/>
      <c r="EUW12" s="890"/>
      <c r="EUX12" s="890"/>
      <c r="EUY12" s="890"/>
      <c r="EUZ12" s="890"/>
      <c r="EVA12" s="890"/>
      <c r="EVB12" s="890"/>
      <c r="EVC12" s="890"/>
      <c r="EVD12" s="890"/>
      <c r="EVE12" s="890"/>
      <c r="EVF12" s="890"/>
      <c r="EVG12" s="890"/>
      <c r="EVH12" s="890"/>
      <c r="EVI12" s="890"/>
      <c r="EVJ12" s="890"/>
      <c r="EVK12" s="890"/>
      <c r="EVL12" s="890"/>
      <c r="EVM12" s="890"/>
      <c r="EVN12" s="890"/>
      <c r="EVO12" s="890"/>
      <c r="EVP12" s="890"/>
      <c r="EVQ12" s="890"/>
      <c r="EVR12" s="890"/>
      <c r="EVS12" s="890"/>
      <c r="EVT12" s="890"/>
      <c r="EVU12" s="890"/>
      <c r="EVV12" s="890"/>
      <c r="EVW12" s="890"/>
      <c r="EVX12" s="890"/>
      <c r="EVY12" s="890"/>
      <c r="EVZ12" s="890"/>
      <c r="EWA12" s="890"/>
      <c r="EWB12" s="890"/>
      <c r="EWC12" s="890"/>
      <c r="EWD12" s="890"/>
      <c r="EWE12" s="890"/>
      <c r="EWF12" s="890"/>
      <c r="EWG12" s="890"/>
      <c r="EWH12" s="890"/>
      <c r="EWI12" s="890"/>
      <c r="EWJ12" s="890"/>
      <c r="EWK12" s="890"/>
      <c r="EWL12" s="890"/>
      <c r="EWM12" s="890"/>
      <c r="EWN12" s="890"/>
      <c r="EWO12" s="890"/>
      <c r="EWP12" s="890"/>
      <c r="EWQ12" s="890"/>
      <c r="EWR12" s="890"/>
      <c r="EWS12" s="890"/>
      <c r="EWT12" s="890"/>
      <c r="EWU12" s="890"/>
      <c r="EWV12" s="890"/>
      <c r="EWW12" s="890"/>
      <c r="EWX12" s="890"/>
      <c r="EWY12" s="890"/>
      <c r="EWZ12" s="890"/>
      <c r="EXA12" s="890"/>
      <c r="EXB12" s="890"/>
      <c r="EXC12" s="890"/>
      <c r="EXD12" s="890"/>
      <c r="EXE12" s="890"/>
      <c r="EXF12" s="890"/>
      <c r="EXG12" s="890"/>
      <c r="EXH12" s="890"/>
      <c r="EXI12" s="890"/>
      <c r="EXJ12" s="890"/>
      <c r="EXK12" s="890"/>
      <c r="EXL12" s="890"/>
      <c r="EXM12" s="890"/>
      <c r="EXN12" s="890"/>
      <c r="EXO12" s="890"/>
      <c r="EXP12" s="890"/>
      <c r="EXQ12" s="890"/>
      <c r="EXR12" s="890"/>
      <c r="EXS12" s="890"/>
      <c r="EXT12" s="890"/>
      <c r="EXU12" s="890"/>
      <c r="EXV12" s="890"/>
      <c r="EXW12" s="890"/>
      <c r="EXX12" s="890"/>
      <c r="EXY12" s="890"/>
      <c r="EXZ12" s="890"/>
      <c r="EYA12" s="890"/>
      <c r="EYB12" s="890"/>
      <c r="EYC12" s="890"/>
      <c r="EYD12" s="890"/>
      <c r="EYE12" s="890"/>
      <c r="EYF12" s="890"/>
      <c r="EYG12" s="890"/>
      <c r="EYH12" s="890"/>
      <c r="EYI12" s="890"/>
      <c r="EYJ12" s="890"/>
      <c r="EYK12" s="890"/>
      <c r="EYL12" s="890"/>
      <c r="EYM12" s="890"/>
      <c r="EYN12" s="890"/>
      <c r="EYO12" s="890"/>
      <c r="EYP12" s="890"/>
      <c r="EYQ12" s="890"/>
      <c r="EYR12" s="890"/>
      <c r="EYS12" s="890"/>
      <c r="EYT12" s="890"/>
      <c r="EYU12" s="890"/>
      <c r="EYV12" s="890"/>
      <c r="EYW12" s="890"/>
      <c r="EYX12" s="890"/>
      <c r="EYY12" s="890"/>
      <c r="EYZ12" s="890"/>
      <c r="EZA12" s="890"/>
      <c r="EZB12" s="890"/>
      <c r="EZC12" s="890"/>
      <c r="EZD12" s="890"/>
      <c r="EZE12" s="890"/>
      <c r="EZF12" s="890"/>
      <c r="EZG12" s="890"/>
      <c r="EZH12" s="890"/>
      <c r="EZI12" s="890"/>
      <c r="EZJ12" s="890"/>
      <c r="EZK12" s="890"/>
      <c r="EZL12" s="890"/>
      <c r="EZM12" s="890"/>
      <c r="EZN12" s="890"/>
      <c r="EZO12" s="890"/>
      <c r="EZP12" s="890"/>
      <c r="EZQ12" s="890"/>
      <c r="EZR12" s="890"/>
      <c r="EZS12" s="890"/>
      <c r="EZT12" s="890"/>
      <c r="EZU12" s="890"/>
      <c r="EZV12" s="890"/>
      <c r="EZW12" s="890"/>
      <c r="EZX12" s="890"/>
      <c r="EZY12" s="890"/>
      <c r="EZZ12" s="890"/>
      <c r="FAA12" s="890"/>
      <c r="FAB12" s="890"/>
      <c r="FAC12" s="890"/>
      <c r="FAD12" s="890"/>
      <c r="FAE12" s="890"/>
      <c r="FAF12" s="890"/>
      <c r="FAG12" s="890"/>
      <c r="FAH12" s="890"/>
      <c r="FAI12" s="890"/>
      <c r="FAJ12" s="890"/>
      <c r="FAK12" s="890"/>
      <c r="FAL12" s="890"/>
      <c r="FAM12" s="890"/>
      <c r="FAN12" s="890"/>
      <c r="FAO12" s="890"/>
      <c r="FAP12" s="890"/>
      <c r="FAQ12" s="890"/>
      <c r="FAR12" s="890"/>
      <c r="FAS12" s="890"/>
      <c r="FAT12" s="890"/>
      <c r="FAU12" s="890"/>
      <c r="FAV12" s="890"/>
      <c r="FAW12" s="890"/>
      <c r="FAX12" s="890"/>
      <c r="FAY12" s="890"/>
      <c r="FAZ12" s="890"/>
      <c r="FBA12" s="890"/>
      <c r="FBB12" s="890"/>
      <c r="FBC12" s="890"/>
      <c r="FBD12" s="890"/>
      <c r="FBE12" s="890"/>
      <c r="FBF12" s="890"/>
      <c r="FBG12" s="890"/>
      <c r="FBH12" s="890"/>
      <c r="FBI12" s="890"/>
      <c r="FBJ12" s="890"/>
      <c r="FBK12" s="890"/>
      <c r="FBL12" s="890"/>
      <c r="FBM12" s="890"/>
      <c r="FBN12" s="890"/>
      <c r="FBO12" s="890"/>
      <c r="FBP12" s="890"/>
      <c r="FBQ12" s="890"/>
      <c r="FBR12" s="890"/>
      <c r="FBS12" s="890"/>
      <c r="FBT12" s="890"/>
      <c r="FBU12" s="890"/>
      <c r="FBV12" s="890"/>
      <c r="FBW12" s="890"/>
      <c r="FBX12" s="890"/>
      <c r="FBY12" s="890"/>
      <c r="FBZ12" s="890"/>
      <c r="FCA12" s="890"/>
      <c r="FCB12" s="890"/>
      <c r="FCC12" s="890"/>
      <c r="FCD12" s="890"/>
      <c r="FCE12" s="890"/>
      <c r="FCF12" s="890"/>
      <c r="FCG12" s="890"/>
      <c r="FCH12" s="890"/>
      <c r="FCI12" s="890"/>
      <c r="FCJ12" s="890"/>
      <c r="FCK12" s="890"/>
      <c r="FCL12" s="890"/>
      <c r="FCM12" s="890"/>
      <c r="FCN12" s="890"/>
      <c r="FCO12" s="890"/>
      <c r="FCP12" s="890"/>
      <c r="FCQ12" s="890"/>
      <c r="FCR12" s="890"/>
      <c r="FCS12" s="890"/>
      <c r="FCT12" s="890"/>
      <c r="FCU12" s="890"/>
      <c r="FCV12" s="890"/>
      <c r="FCW12" s="890"/>
      <c r="FCX12" s="890"/>
      <c r="FCY12" s="890"/>
      <c r="FCZ12" s="890"/>
      <c r="FDA12" s="890"/>
      <c r="FDB12" s="890"/>
      <c r="FDC12" s="890"/>
      <c r="FDD12" s="890"/>
      <c r="FDE12" s="890"/>
      <c r="FDF12" s="890"/>
      <c r="FDG12" s="890"/>
      <c r="FDH12" s="890"/>
      <c r="FDI12" s="890"/>
      <c r="FDJ12" s="890"/>
      <c r="FDK12" s="890"/>
      <c r="FDL12" s="890"/>
      <c r="FDM12" s="890"/>
      <c r="FDN12" s="890"/>
      <c r="FDO12" s="890"/>
      <c r="FDP12" s="890"/>
      <c r="FDQ12" s="890"/>
      <c r="FDR12" s="890"/>
      <c r="FDS12" s="890"/>
      <c r="FDT12" s="890"/>
      <c r="FDU12" s="890"/>
      <c r="FDV12" s="890"/>
      <c r="FDW12" s="890"/>
      <c r="FDX12" s="890"/>
      <c r="FDY12" s="890"/>
      <c r="FDZ12" s="890"/>
      <c r="FEA12" s="890"/>
      <c r="FEB12" s="890"/>
      <c r="FEC12" s="890"/>
      <c r="FED12" s="890"/>
      <c r="FEE12" s="890"/>
      <c r="FEF12" s="890"/>
      <c r="FEG12" s="890"/>
      <c r="FEH12" s="890"/>
      <c r="FEI12" s="890"/>
      <c r="FEJ12" s="890"/>
      <c r="FEK12" s="890"/>
      <c r="FEL12" s="890"/>
      <c r="FEM12" s="890"/>
      <c r="FEN12" s="890"/>
      <c r="FEO12" s="890"/>
      <c r="FEP12" s="890"/>
      <c r="FEQ12" s="890"/>
      <c r="FER12" s="890"/>
      <c r="FES12" s="890"/>
      <c r="FET12" s="890"/>
      <c r="FEU12" s="890"/>
      <c r="FEV12" s="890"/>
      <c r="FEW12" s="890"/>
      <c r="FEX12" s="890"/>
      <c r="FEY12" s="890"/>
      <c r="FEZ12" s="890"/>
      <c r="FFA12" s="890"/>
      <c r="FFB12" s="890"/>
      <c r="FFC12" s="890"/>
      <c r="FFD12" s="890"/>
      <c r="FFE12" s="890"/>
      <c r="FFF12" s="890"/>
      <c r="FFG12" s="890"/>
      <c r="FFH12" s="890"/>
      <c r="FFI12" s="890"/>
      <c r="FFJ12" s="890"/>
      <c r="FFK12" s="890"/>
      <c r="FFL12" s="890"/>
      <c r="FFM12" s="890"/>
      <c r="FFN12" s="890"/>
      <c r="FFO12" s="890"/>
      <c r="FFP12" s="890"/>
      <c r="FFQ12" s="890"/>
      <c r="FFR12" s="890"/>
      <c r="FFS12" s="890"/>
      <c r="FFT12" s="890"/>
      <c r="FFU12" s="890"/>
      <c r="FFV12" s="890"/>
      <c r="FFW12" s="890"/>
      <c r="FFX12" s="890"/>
      <c r="FFY12" s="890"/>
      <c r="FFZ12" s="890"/>
      <c r="FGA12" s="890"/>
      <c r="FGB12" s="890"/>
      <c r="FGC12" s="890"/>
      <c r="FGD12" s="890"/>
      <c r="FGE12" s="890"/>
      <c r="FGF12" s="890"/>
      <c r="FGG12" s="890"/>
      <c r="FGH12" s="890"/>
      <c r="FGI12" s="890"/>
      <c r="FGJ12" s="890"/>
      <c r="FGK12" s="890"/>
      <c r="FGL12" s="890"/>
      <c r="FGM12" s="890"/>
      <c r="FGN12" s="890"/>
      <c r="FGO12" s="890"/>
      <c r="FGP12" s="890"/>
      <c r="FGQ12" s="890"/>
      <c r="FGR12" s="890"/>
      <c r="FGS12" s="890"/>
      <c r="FGT12" s="890"/>
      <c r="FGU12" s="890"/>
      <c r="FGV12" s="890"/>
      <c r="FGW12" s="890"/>
      <c r="FGX12" s="890"/>
      <c r="FGY12" s="890"/>
      <c r="FGZ12" s="890"/>
      <c r="FHA12" s="890"/>
      <c r="FHB12" s="890"/>
      <c r="FHC12" s="890"/>
      <c r="FHD12" s="890"/>
      <c r="FHE12" s="890"/>
      <c r="FHF12" s="890"/>
      <c r="FHG12" s="890"/>
      <c r="FHH12" s="890"/>
      <c r="FHI12" s="890"/>
      <c r="FHJ12" s="890"/>
      <c r="FHK12" s="890"/>
      <c r="FHL12" s="890"/>
      <c r="FHM12" s="890"/>
      <c r="FHN12" s="890"/>
      <c r="FHO12" s="890"/>
      <c r="FHP12" s="890"/>
      <c r="FHQ12" s="890"/>
      <c r="FHR12" s="890"/>
      <c r="FHS12" s="890"/>
      <c r="FHT12" s="890"/>
      <c r="FHU12" s="890"/>
      <c r="FHV12" s="890"/>
      <c r="FHW12" s="890"/>
      <c r="FHX12" s="890"/>
      <c r="FHY12" s="890"/>
      <c r="FHZ12" s="890"/>
      <c r="FIA12" s="890"/>
      <c r="FIB12" s="890"/>
      <c r="FIC12" s="890"/>
      <c r="FID12" s="890"/>
      <c r="FIE12" s="890"/>
      <c r="FIF12" s="890"/>
      <c r="FIG12" s="890"/>
      <c r="FIH12" s="890"/>
      <c r="FII12" s="890"/>
      <c r="FIJ12" s="890"/>
      <c r="FIK12" s="890"/>
      <c r="FIL12" s="890"/>
      <c r="FIM12" s="890"/>
      <c r="FIN12" s="890"/>
      <c r="FIO12" s="890"/>
      <c r="FIP12" s="890"/>
      <c r="FIQ12" s="890"/>
      <c r="FIR12" s="890"/>
      <c r="FIS12" s="890"/>
      <c r="FIT12" s="890"/>
      <c r="FIU12" s="890"/>
      <c r="FIV12" s="890"/>
      <c r="FIW12" s="890"/>
      <c r="FIX12" s="890"/>
      <c r="FIY12" s="890"/>
      <c r="FIZ12" s="890"/>
      <c r="FJA12" s="890"/>
      <c r="FJB12" s="890"/>
      <c r="FJC12" s="890"/>
      <c r="FJD12" s="890"/>
      <c r="FJE12" s="890"/>
      <c r="FJF12" s="890"/>
      <c r="FJG12" s="890"/>
      <c r="FJH12" s="890"/>
      <c r="FJI12" s="890"/>
      <c r="FJJ12" s="890"/>
      <c r="FJK12" s="890"/>
      <c r="FJL12" s="890"/>
      <c r="FJM12" s="890"/>
      <c r="FJN12" s="890"/>
      <c r="FJO12" s="890"/>
      <c r="FJP12" s="890"/>
      <c r="FJQ12" s="890"/>
      <c r="FJR12" s="890"/>
      <c r="FJS12" s="890"/>
      <c r="FJT12" s="890"/>
      <c r="FJU12" s="890"/>
      <c r="FJV12" s="890"/>
      <c r="FJW12" s="890"/>
      <c r="FJX12" s="890"/>
      <c r="FJY12" s="890"/>
      <c r="FJZ12" s="890"/>
      <c r="FKA12" s="890"/>
      <c r="FKB12" s="890"/>
      <c r="FKC12" s="890"/>
      <c r="FKD12" s="890"/>
      <c r="FKE12" s="890"/>
      <c r="FKF12" s="890"/>
      <c r="FKG12" s="890"/>
      <c r="FKH12" s="890"/>
      <c r="FKI12" s="890"/>
      <c r="FKJ12" s="890"/>
      <c r="FKK12" s="890"/>
      <c r="FKL12" s="890"/>
      <c r="FKM12" s="890"/>
      <c r="FKN12" s="890"/>
      <c r="FKO12" s="890"/>
      <c r="FKP12" s="890"/>
      <c r="FKQ12" s="890"/>
      <c r="FKR12" s="890"/>
      <c r="FKS12" s="890"/>
      <c r="FKT12" s="890"/>
      <c r="FKU12" s="890"/>
      <c r="FKV12" s="890"/>
      <c r="FKW12" s="890"/>
      <c r="FKX12" s="890"/>
      <c r="FKY12" s="890"/>
      <c r="FKZ12" s="890"/>
      <c r="FLA12" s="890"/>
      <c r="FLB12" s="890"/>
      <c r="FLC12" s="890"/>
      <c r="FLD12" s="890"/>
      <c r="FLE12" s="890"/>
      <c r="FLF12" s="890"/>
      <c r="FLG12" s="890"/>
      <c r="FLH12" s="890"/>
      <c r="FLI12" s="890"/>
      <c r="FLJ12" s="890"/>
      <c r="FLK12" s="890"/>
      <c r="FLL12" s="890"/>
      <c r="FLM12" s="890"/>
      <c r="FLN12" s="890"/>
      <c r="FLO12" s="890"/>
      <c r="FLP12" s="890"/>
      <c r="FLQ12" s="890"/>
      <c r="FLR12" s="890"/>
      <c r="FLS12" s="890"/>
      <c r="FLT12" s="890"/>
      <c r="FLU12" s="890"/>
      <c r="FLV12" s="890"/>
      <c r="FLW12" s="890"/>
      <c r="FLX12" s="890"/>
      <c r="FLY12" s="890"/>
      <c r="FLZ12" s="890"/>
      <c r="FMA12" s="890"/>
      <c r="FMB12" s="890"/>
      <c r="FMC12" s="890"/>
      <c r="FMD12" s="890"/>
      <c r="FME12" s="890"/>
      <c r="FMF12" s="890"/>
      <c r="FMG12" s="890"/>
      <c r="FMH12" s="890"/>
      <c r="FMI12" s="890"/>
      <c r="FMJ12" s="890"/>
      <c r="FMK12" s="890"/>
      <c r="FML12" s="890"/>
      <c r="FMM12" s="890"/>
      <c r="FMN12" s="890"/>
      <c r="FMO12" s="890"/>
      <c r="FMP12" s="890"/>
      <c r="FMQ12" s="890"/>
      <c r="FMR12" s="890"/>
      <c r="FMS12" s="890"/>
      <c r="FMT12" s="890"/>
      <c r="FMU12" s="890"/>
      <c r="FMV12" s="890"/>
      <c r="FMW12" s="890"/>
      <c r="FMX12" s="890"/>
      <c r="FMY12" s="890"/>
      <c r="FMZ12" s="890"/>
      <c r="FNA12" s="890"/>
      <c r="FNB12" s="890"/>
      <c r="FNC12" s="890"/>
      <c r="FND12" s="890"/>
      <c r="FNE12" s="890"/>
      <c r="FNF12" s="890"/>
      <c r="FNG12" s="890"/>
      <c r="FNH12" s="890"/>
      <c r="FNI12" s="890"/>
      <c r="FNJ12" s="890"/>
      <c r="FNK12" s="890"/>
      <c r="FNL12" s="890"/>
      <c r="FNM12" s="890"/>
      <c r="FNN12" s="890"/>
      <c r="FNO12" s="890"/>
      <c r="FNP12" s="890"/>
      <c r="FNQ12" s="890"/>
      <c r="FNR12" s="890"/>
      <c r="FNS12" s="890"/>
      <c r="FNT12" s="890"/>
      <c r="FNU12" s="890"/>
      <c r="FNV12" s="890"/>
      <c r="FNW12" s="890"/>
      <c r="FNX12" s="890"/>
      <c r="FNY12" s="890"/>
      <c r="FNZ12" s="890"/>
      <c r="FOA12" s="890"/>
      <c r="FOB12" s="890"/>
      <c r="FOC12" s="890"/>
      <c r="FOD12" s="890"/>
      <c r="FOE12" s="890"/>
      <c r="FOF12" s="890"/>
      <c r="FOG12" s="890"/>
      <c r="FOH12" s="890"/>
      <c r="FOI12" s="890"/>
      <c r="FOJ12" s="890"/>
      <c r="FOK12" s="890"/>
      <c r="FOL12" s="890"/>
      <c r="FOM12" s="890"/>
      <c r="FON12" s="890"/>
      <c r="FOO12" s="890"/>
      <c r="FOP12" s="890"/>
      <c r="FOQ12" s="890"/>
      <c r="FOR12" s="890"/>
      <c r="FOS12" s="890"/>
      <c r="FOT12" s="890"/>
      <c r="FOU12" s="890"/>
      <c r="FOV12" s="890"/>
      <c r="FOW12" s="890"/>
      <c r="FOX12" s="890"/>
      <c r="FOY12" s="890"/>
      <c r="FOZ12" s="890"/>
      <c r="FPA12" s="890"/>
      <c r="FPB12" s="890"/>
      <c r="FPC12" s="890"/>
      <c r="FPD12" s="890"/>
      <c r="FPE12" s="890"/>
      <c r="FPF12" s="890"/>
      <c r="FPG12" s="890"/>
      <c r="FPH12" s="890"/>
      <c r="FPI12" s="890"/>
      <c r="FPJ12" s="890"/>
      <c r="FPK12" s="890"/>
      <c r="FPL12" s="890"/>
      <c r="FPM12" s="890"/>
      <c r="FPN12" s="890"/>
      <c r="FPO12" s="890"/>
      <c r="FPP12" s="890"/>
      <c r="FPQ12" s="890"/>
      <c r="FPR12" s="890"/>
      <c r="FPS12" s="890"/>
      <c r="FPT12" s="890"/>
      <c r="FPU12" s="890"/>
      <c r="FPV12" s="890"/>
      <c r="FPW12" s="890"/>
      <c r="FPX12" s="890"/>
      <c r="FPY12" s="890"/>
      <c r="FPZ12" s="890"/>
      <c r="FQA12" s="890"/>
      <c r="FQB12" s="890"/>
      <c r="FQC12" s="890"/>
      <c r="FQD12" s="890"/>
      <c r="FQE12" s="890"/>
      <c r="FQF12" s="890"/>
      <c r="FQG12" s="890"/>
      <c r="FQH12" s="890"/>
      <c r="FQI12" s="890"/>
      <c r="FQJ12" s="890"/>
      <c r="FQK12" s="890"/>
      <c r="FQL12" s="890"/>
      <c r="FQM12" s="890"/>
      <c r="FQN12" s="890"/>
      <c r="FQO12" s="890"/>
      <c r="FQP12" s="890"/>
      <c r="FQQ12" s="890"/>
      <c r="FQR12" s="890"/>
      <c r="FQS12" s="890"/>
      <c r="FQT12" s="890"/>
      <c r="FQU12" s="890"/>
      <c r="FQV12" s="890"/>
      <c r="FQW12" s="890"/>
      <c r="FQX12" s="890"/>
      <c r="FQY12" s="890"/>
      <c r="FQZ12" s="890"/>
      <c r="FRA12" s="890"/>
      <c r="FRB12" s="890"/>
      <c r="FRC12" s="890"/>
      <c r="FRD12" s="890"/>
      <c r="FRE12" s="890"/>
      <c r="FRF12" s="890"/>
      <c r="FRG12" s="890"/>
      <c r="FRH12" s="890"/>
      <c r="FRI12" s="890"/>
      <c r="FRJ12" s="890"/>
      <c r="FRK12" s="890"/>
      <c r="FRL12" s="890"/>
      <c r="FRM12" s="890"/>
      <c r="FRN12" s="890"/>
      <c r="FRO12" s="890"/>
      <c r="FRP12" s="890"/>
      <c r="FRQ12" s="890"/>
      <c r="FRR12" s="890"/>
      <c r="FRS12" s="890"/>
      <c r="FRT12" s="890"/>
      <c r="FRU12" s="890"/>
      <c r="FRV12" s="890"/>
      <c r="FRW12" s="890"/>
      <c r="FRX12" s="890"/>
      <c r="FRY12" s="890"/>
      <c r="FRZ12" s="890"/>
      <c r="FSA12" s="890"/>
      <c r="FSB12" s="890"/>
      <c r="FSC12" s="890"/>
      <c r="FSD12" s="890"/>
      <c r="FSE12" s="890"/>
      <c r="FSF12" s="890"/>
      <c r="FSG12" s="890"/>
      <c r="FSH12" s="890"/>
      <c r="FSI12" s="890"/>
      <c r="FSJ12" s="890"/>
      <c r="FSK12" s="890"/>
      <c r="FSL12" s="890"/>
      <c r="FSM12" s="890"/>
      <c r="FSN12" s="890"/>
      <c r="FSO12" s="890"/>
      <c r="FSP12" s="890"/>
      <c r="FSQ12" s="890"/>
      <c r="FSR12" s="890"/>
      <c r="FSS12" s="890"/>
      <c r="FST12" s="890"/>
      <c r="FSU12" s="890"/>
      <c r="FSV12" s="890"/>
      <c r="FSW12" s="890"/>
      <c r="FSX12" s="890"/>
      <c r="FSY12" s="890"/>
      <c r="FSZ12" s="890"/>
      <c r="FTA12" s="890"/>
      <c r="FTB12" s="890"/>
      <c r="FTC12" s="890"/>
      <c r="FTD12" s="890"/>
      <c r="FTE12" s="890"/>
      <c r="FTF12" s="890"/>
      <c r="FTG12" s="890"/>
      <c r="FTH12" s="890"/>
      <c r="FTI12" s="890"/>
      <c r="FTJ12" s="890"/>
      <c r="FTK12" s="890"/>
      <c r="FTL12" s="890"/>
      <c r="FTM12" s="890"/>
      <c r="FTN12" s="890"/>
      <c r="FTO12" s="890"/>
      <c r="FTP12" s="890"/>
      <c r="FTQ12" s="890"/>
      <c r="FTR12" s="890"/>
      <c r="FTS12" s="890"/>
      <c r="FTT12" s="890"/>
      <c r="FTU12" s="890"/>
      <c r="FTV12" s="890"/>
      <c r="FTW12" s="890"/>
      <c r="FTX12" s="890"/>
      <c r="FTY12" s="890"/>
      <c r="FTZ12" s="890"/>
      <c r="FUA12" s="890"/>
      <c r="FUB12" s="890"/>
      <c r="FUC12" s="890"/>
      <c r="FUD12" s="890"/>
      <c r="FUE12" s="890"/>
      <c r="FUF12" s="890"/>
      <c r="FUG12" s="890"/>
      <c r="FUH12" s="890"/>
      <c r="FUI12" s="890"/>
      <c r="FUJ12" s="890"/>
      <c r="FUK12" s="890"/>
      <c r="FUL12" s="890"/>
      <c r="FUM12" s="890"/>
      <c r="FUN12" s="890"/>
      <c r="FUO12" s="890"/>
      <c r="FUP12" s="890"/>
      <c r="FUQ12" s="890"/>
      <c r="FUR12" s="890"/>
      <c r="FUS12" s="890"/>
      <c r="FUT12" s="890"/>
      <c r="FUU12" s="890"/>
      <c r="FUV12" s="890"/>
      <c r="FUW12" s="890"/>
      <c r="FUX12" s="890"/>
      <c r="FUY12" s="890"/>
      <c r="FUZ12" s="890"/>
      <c r="FVA12" s="890"/>
      <c r="FVB12" s="890"/>
      <c r="FVC12" s="890"/>
      <c r="FVD12" s="890"/>
      <c r="FVE12" s="890"/>
      <c r="FVF12" s="890"/>
      <c r="FVG12" s="890"/>
      <c r="FVH12" s="890"/>
      <c r="FVI12" s="890"/>
      <c r="FVJ12" s="890"/>
      <c r="FVK12" s="890"/>
      <c r="FVL12" s="890"/>
      <c r="FVM12" s="890"/>
      <c r="FVN12" s="890"/>
      <c r="FVO12" s="890"/>
      <c r="FVP12" s="890"/>
      <c r="FVQ12" s="890"/>
      <c r="FVR12" s="890"/>
      <c r="FVS12" s="890"/>
      <c r="FVT12" s="890"/>
      <c r="FVU12" s="890"/>
      <c r="FVV12" s="890"/>
      <c r="FVW12" s="890"/>
      <c r="FVX12" s="890"/>
      <c r="FVY12" s="890"/>
      <c r="FVZ12" s="890"/>
      <c r="FWA12" s="890"/>
      <c r="FWB12" s="890"/>
      <c r="FWC12" s="890"/>
      <c r="FWD12" s="890"/>
      <c r="FWE12" s="890"/>
      <c r="FWF12" s="890"/>
      <c r="FWG12" s="890"/>
      <c r="FWH12" s="890"/>
      <c r="FWI12" s="890"/>
      <c r="FWJ12" s="890"/>
      <c r="FWK12" s="890"/>
      <c r="FWL12" s="890"/>
      <c r="FWM12" s="890"/>
      <c r="FWN12" s="890"/>
      <c r="FWO12" s="890"/>
      <c r="FWP12" s="890"/>
      <c r="FWQ12" s="890"/>
      <c r="FWR12" s="890"/>
      <c r="FWS12" s="890"/>
      <c r="FWT12" s="890"/>
      <c r="FWU12" s="890"/>
      <c r="FWV12" s="890"/>
      <c r="FWW12" s="890"/>
      <c r="FWX12" s="890"/>
      <c r="FWY12" s="890"/>
      <c r="FWZ12" s="890"/>
      <c r="FXA12" s="890"/>
      <c r="FXB12" s="890"/>
      <c r="FXC12" s="890"/>
      <c r="FXD12" s="890"/>
      <c r="FXE12" s="890"/>
      <c r="FXF12" s="890"/>
      <c r="FXG12" s="890"/>
      <c r="FXH12" s="890"/>
      <c r="FXI12" s="890"/>
      <c r="FXJ12" s="890"/>
      <c r="FXK12" s="890"/>
      <c r="FXL12" s="890"/>
      <c r="FXM12" s="890"/>
      <c r="FXN12" s="890"/>
      <c r="FXO12" s="890"/>
      <c r="FXP12" s="890"/>
      <c r="FXQ12" s="890"/>
      <c r="FXR12" s="890"/>
      <c r="FXS12" s="890"/>
      <c r="FXT12" s="890"/>
      <c r="FXU12" s="890"/>
      <c r="FXV12" s="890"/>
      <c r="FXW12" s="890"/>
      <c r="FXX12" s="890"/>
      <c r="FXY12" s="890"/>
      <c r="FXZ12" s="890"/>
      <c r="FYA12" s="890"/>
      <c r="FYB12" s="890"/>
      <c r="FYC12" s="890"/>
      <c r="FYD12" s="890"/>
      <c r="FYE12" s="890"/>
      <c r="FYF12" s="890"/>
      <c r="FYG12" s="890"/>
      <c r="FYH12" s="890"/>
      <c r="FYI12" s="890"/>
      <c r="FYJ12" s="890"/>
      <c r="FYK12" s="890"/>
      <c r="FYL12" s="890"/>
      <c r="FYM12" s="890"/>
      <c r="FYN12" s="890"/>
      <c r="FYO12" s="890"/>
      <c r="FYP12" s="890"/>
      <c r="FYQ12" s="890"/>
      <c r="FYR12" s="890"/>
      <c r="FYS12" s="890"/>
      <c r="FYT12" s="890"/>
      <c r="FYU12" s="890"/>
      <c r="FYV12" s="890"/>
      <c r="FYW12" s="890"/>
      <c r="FYX12" s="890"/>
      <c r="FYY12" s="890"/>
      <c r="FYZ12" s="890"/>
      <c r="FZA12" s="890"/>
      <c r="FZB12" s="890"/>
      <c r="FZC12" s="890"/>
      <c r="FZD12" s="890"/>
      <c r="FZE12" s="890"/>
      <c r="FZF12" s="890"/>
      <c r="FZG12" s="890"/>
      <c r="FZH12" s="890"/>
      <c r="FZI12" s="890"/>
      <c r="FZJ12" s="890"/>
      <c r="FZK12" s="890"/>
      <c r="FZL12" s="890"/>
      <c r="FZM12" s="890"/>
      <c r="FZN12" s="890"/>
      <c r="FZO12" s="890"/>
      <c r="FZP12" s="890"/>
      <c r="FZQ12" s="890"/>
      <c r="FZR12" s="890"/>
      <c r="FZS12" s="890"/>
      <c r="FZT12" s="890"/>
      <c r="FZU12" s="890"/>
      <c r="FZV12" s="890"/>
      <c r="FZW12" s="890"/>
      <c r="FZX12" s="890"/>
      <c r="FZY12" s="890"/>
      <c r="FZZ12" s="890"/>
      <c r="GAA12" s="890"/>
      <c r="GAB12" s="890"/>
      <c r="GAC12" s="890"/>
      <c r="GAD12" s="890"/>
      <c r="GAE12" s="890"/>
      <c r="GAF12" s="890"/>
      <c r="GAG12" s="890"/>
      <c r="GAH12" s="890"/>
      <c r="GAI12" s="890"/>
      <c r="GAJ12" s="890"/>
      <c r="GAK12" s="890"/>
      <c r="GAL12" s="890"/>
      <c r="GAM12" s="890"/>
      <c r="GAN12" s="890"/>
      <c r="GAO12" s="890"/>
      <c r="GAP12" s="890"/>
      <c r="GAQ12" s="890"/>
      <c r="GAR12" s="890"/>
      <c r="GAS12" s="890"/>
      <c r="GAT12" s="890"/>
      <c r="GAU12" s="890"/>
      <c r="GAV12" s="890"/>
      <c r="GAW12" s="890"/>
      <c r="GAX12" s="890"/>
      <c r="GAY12" s="890"/>
      <c r="GAZ12" s="890"/>
      <c r="GBA12" s="890"/>
      <c r="GBB12" s="890"/>
      <c r="GBC12" s="890"/>
      <c r="GBD12" s="890"/>
      <c r="GBE12" s="890"/>
      <c r="GBF12" s="890"/>
      <c r="GBG12" s="890"/>
      <c r="GBH12" s="890"/>
      <c r="GBI12" s="890"/>
      <c r="GBJ12" s="890"/>
      <c r="GBK12" s="890"/>
      <c r="GBL12" s="890"/>
      <c r="GBM12" s="890"/>
      <c r="GBN12" s="890"/>
      <c r="GBO12" s="890"/>
      <c r="GBP12" s="890"/>
      <c r="GBQ12" s="890"/>
      <c r="GBR12" s="890"/>
      <c r="GBS12" s="890"/>
      <c r="GBT12" s="890"/>
      <c r="GBU12" s="890"/>
      <c r="GBV12" s="890"/>
      <c r="GBW12" s="890"/>
      <c r="GBX12" s="890"/>
      <c r="GBY12" s="890"/>
      <c r="GBZ12" s="890"/>
      <c r="GCA12" s="890"/>
      <c r="GCB12" s="890"/>
      <c r="GCC12" s="890"/>
      <c r="GCD12" s="890"/>
      <c r="GCE12" s="890"/>
      <c r="GCF12" s="890"/>
      <c r="GCG12" s="890"/>
      <c r="GCH12" s="890"/>
      <c r="GCI12" s="890"/>
      <c r="GCJ12" s="890"/>
      <c r="GCK12" s="890"/>
      <c r="GCL12" s="890"/>
      <c r="GCM12" s="890"/>
      <c r="GCN12" s="890"/>
      <c r="GCO12" s="890"/>
      <c r="GCP12" s="890"/>
      <c r="GCQ12" s="890"/>
      <c r="GCR12" s="890"/>
      <c r="GCS12" s="890"/>
      <c r="GCT12" s="890"/>
      <c r="GCU12" s="890"/>
      <c r="GCV12" s="890"/>
      <c r="GCW12" s="890"/>
      <c r="GCX12" s="890"/>
      <c r="GCY12" s="890"/>
      <c r="GCZ12" s="890"/>
      <c r="GDA12" s="890"/>
      <c r="GDB12" s="890"/>
      <c r="GDC12" s="890"/>
      <c r="GDD12" s="890"/>
      <c r="GDE12" s="890"/>
      <c r="GDF12" s="890"/>
      <c r="GDG12" s="890"/>
      <c r="GDH12" s="890"/>
      <c r="GDI12" s="890"/>
      <c r="GDJ12" s="890"/>
      <c r="GDK12" s="890"/>
      <c r="GDL12" s="890"/>
      <c r="GDM12" s="890"/>
      <c r="GDN12" s="890"/>
      <c r="GDO12" s="890"/>
      <c r="GDP12" s="890"/>
      <c r="GDQ12" s="890"/>
      <c r="GDR12" s="890"/>
      <c r="GDS12" s="890"/>
      <c r="GDT12" s="890"/>
      <c r="GDU12" s="890"/>
      <c r="GDV12" s="890"/>
      <c r="GDW12" s="890"/>
      <c r="GDX12" s="890"/>
      <c r="GDY12" s="890"/>
      <c r="GDZ12" s="890"/>
      <c r="GEA12" s="890"/>
      <c r="GEB12" s="890"/>
      <c r="GEC12" s="890"/>
      <c r="GED12" s="890"/>
      <c r="GEE12" s="890"/>
      <c r="GEF12" s="890"/>
      <c r="GEG12" s="890"/>
      <c r="GEH12" s="890"/>
      <c r="GEI12" s="890"/>
      <c r="GEJ12" s="890"/>
      <c r="GEK12" s="890"/>
      <c r="GEL12" s="890"/>
      <c r="GEM12" s="890"/>
      <c r="GEN12" s="890"/>
      <c r="GEO12" s="890"/>
      <c r="GEP12" s="890"/>
      <c r="GEQ12" s="890"/>
      <c r="GER12" s="890"/>
      <c r="GES12" s="890"/>
      <c r="GET12" s="890"/>
      <c r="GEU12" s="890"/>
      <c r="GEV12" s="890"/>
      <c r="GEW12" s="890"/>
      <c r="GEX12" s="890"/>
      <c r="GEY12" s="890"/>
      <c r="GEZ12" s="890"/>
      <c r="GFA12" s="890"/>
      <c r="GFB12" s="890"/>
      <c r="GFC12" s="890"/>
      <c r="GFD12" s="890"/>
      <c r="GFE12" s="890"/>
      <c r="GFF12" s="890"/>
      <c r="GFG12" s="890"/>
      <c r="GFH12" s="890"/>
      <c r="GFI12" s="890"/>
      <c r="GFJ12" s="890"/>
      <c r="GFK12" s="890"/>
      <c r="GFL12" s="890"/>
      <c r="GFM12" s="890"/>
      <c r="GFN12" s="890"/>
      <c r="GFO12" s="890"/>
      <c r="GFP12" s="890"/>
      <c r="GFQ12" s="890"/>
      <c r="GFR12" s="890"/>
      <c r="GFS12" s="890"/>
      <c r="GFT12" s="890"/>
      <c r="GFU12" s="890"/>
      <c r="GFV12" s="890"/>
      <c r="GFW12" s="890"/>
      <c r="GFX12" s="890"/>
      <c r="GFY12" s="890"/>
      <c r="GFZ12" s="890"/>
      <c r="GGA12" s="890"/>
      <c r="GGB12" s="890"/>
      <c r="GGC12" s="890"/>
      <c r="GGD12" s="890"/>
      <c r="GGE12" s="890"/>
      <c r="GGF12" s="890"/>
      <c r="GGG12" s="890"/>
      <c r="GGH12" s="890"/>
      <c r="GGI12" s="890"/>
      <c r="GGJ12" s="890"/>
      <c r="GGK12" s="890"/>
      <c r="GGL12" s="890"/>
      <c r="GGM12" s="890"/>
      <c r="GGN12" s="890"/>
      <c r="GGO12" s="890"/>
      <c r="GGP12" s="890"/>
      <c r="GGQ12" s="890"/>
      <c r="GGR12" s="890"/>
      <c r="GGS12" s="890"/>
      <c r="GGT12" s="890"/>
      <c r="GGU12" s="890"/>
      <c r="GGV12" s="890"/>
      <c r="GGW12" s="890"/>
      <c r="GGX12" s="890"/>
      <c r="GGY12" s="890"/>
      <c r="GGZ12" s="890"/>
      <c r="GHA12" s="890"/>
      <c r="GHB12" s="890"/>
      <c r="GHC12" s="890"/>
      <c r="GHD12" s="890"/>
      <c r="GHE12" s="890"/>
      <c r="GHF12" s="890"/>
      <c r="GHG12" s="890"/>
      <c r="GHH12" s="890"/>
      <c r="GHI12" s="890"/>
      <c r="GHJ12" s="890"/>
      <c r="GHK12" s="890"/>
      <c r="GHL12" s="890"/>
      <c r="GHM12" s="890"/>
      <c r="GHN12" s="890"/>
      <c r="GHO12" s="890"/>
      <c r="GHP12" s="890"/>
      <c r="GHQ12" s="890"/>
      <c r="GHR12" s="890"/>
      <c r="GHS12" s="890"/>
      <c r="GHT12" s="890"/>
      <c r="GHU12" s="890"/>
      <c r="GHV12" s="890"/>
      <c r="GHW12" s="890"/>
      <c r="GHX12" s="890"/>
      <c r="GHY12" s="890"/>
      <c r="GHZ12" s="890"/>
      <c r="GIA12" s="890"/>
      <c r="GIB12" s="890"/>
      <c r="GIC12" s="890"/>
      <c r="GID12" s="890"/>
      <c r="GIE12" s="890"/>
      <c r="GIF12" s="890"/>
      <c r="GIG12" s="890"/>
      <c r="GIH12" s="890"/>
      <c r="GII12" s="890"/>
      <c r="GIJ12" s="890"/>
      <c r="GIK12" s="890"/>
      <c r="GIL12" s="890"/>
      <c r="GIM12" s="890"/>
      <c r="GIN12" s="890"/>
      <c r="GIO12" s="890"/>
      <c r="GIP12" s="890"/>
      <c r="GIQ12" s="890"/>
      <c r="GIR12" s="890"/>
      <c r="GIS12" s="890"/>
      <c r="GIT12" s="890"/>
      <c r="GIU12" s="890"/>
      <c r="GIV12" s="890"/>
      <c r="GIW12" s="890"/>
      <c r="GIX12" s="890"/>
      <c r="GIY12" s="890"/>
      <c r="GIZ12" s="890"/>
      <c r="GJA12" s="890"/>
      <c r="GJB12" s="890"/>
      <c r="GJC12" s="890"/>
      <c r="GJD12" s="890"/>
      <c r="GJE12" s="890"/>
      <c r="GJF12" s="890"/>
      <c r="GJG12" s="890"/>
      <c r="GJH12" s="890"/>
      <c r="GJI12" s="890"/>
      <c r="GJJ12" s="890"/>
      <c r="GJK12" s="890"/>
      <c r="GJL12" s="890"/>
      <c r="GJM12" s="890"/>
      <c r="GJN12" s="890"/>
      <c r="GJO12" s="890"/>
      <c r="GJP12" s="890"/>
      <c r="GJQ12" s="890"/>
      <c r="GJR12" s="890"/>
      <c r="GJS12" s="890"/>
      <c r="GJT12" s="890"/>
      <c r="GJU12" s="890"/>
      <c r="GJV12" s="890"/>
      <c r="GJW12" s="890"/>
      <c r="GJX12" s="890"/>
      <c r="GJY12" s="890"/>
      <c r="GJZ12" s="890"/>
      <c r="GKA12" s="890"/>
      <c r="GKB12" s="890"/>
      <c r="GKC12" s="890"/>
      <c r="GKD12" s="890"/>
      <c r="GKE12" s="890"/>
      <c r="GKF12" s="890"/>
      <c r="GKG12" s="890"/>
      <c r="GKH12" s="890"/>
      <c r="GKI12" s="890"/>
      <c r="GKJ12" s="890"/>
      <c r="GKK12" s="890"/>
      <c r="GKL12" s="890"/>
      <c r="GKM12" s="890"/>
      <c r="GKN12" s="890"/>
      <c r="GKO12" s="890"/>
      <c r="GKP12" s="890"/>
      <c r="GKQ12" s="890"/>
      <c r="GKR12" s="890"/>
      <c r="GKS12" s="890"/>
      <c r="GKT12" s="890"/>
      <c r="GKU12" s="890"/>
      <c r="GKV12" s="890"/>
      <c r="GKW12" s="890"/>
      <c r="GKX12" s="890"/>
      <c r="GKY12" s="890"/>
      <c r="GKZ12" s="890"/>
      <c r="GLA12" s="890"/>
      <c r="GLB12" s="890"/>
      <c r="GLC12" s="890"/>
      <c r="GLD12" s="890"/>
      <c r="GLE12" s="890"/>
      <c r="GLF12" s="890"/>
      <c r="GLG12" s="890"/>
      <c r="GLH12" s="890"/>
      <c r="GLI12" s="890"/>
      <c r="GLJ12" s="890"/>
      <c r="GLK12" s="890"/>
      <c r="GLL12" s="890"/>
      <c r="GLM12" s="890"/>
      <c r="GLN12" s="890"/>
      <c r="GLO12" s="890"/>
      <c r="GLP12" s="890"/>
      <c r="GLQ12" s="890"/>
      <c r="GLR12" s="890"/>
      <c r="GLS12" s="890"/>
      <c r="GLT12" s="890"/>
      <c r="GLU12" s="890"/>
      <c r="GLV12" s="890"/>
      <c r="GLW12" s="890"/>
      <c r="GLX12" s="890"/>
      <c r="GLY12" s="890"/>
      <c r="GLZ12" s="890"/>
      <c r="GMA12" s="890"/>
      <c r="GMB12" s="890"/>
      <c r="GMC12" s="890"/>
      <c r="GMD12" s="890"/>
      <c r="GME12" s="890"/>
      <c r="GMF12" s="890"/>
      <c r="GMG12" s="890"/>
      <c r="GMH12" s="890"/>
      <c r="GMI12" s="890"/>
      <c r="GMJ12" s="890"/>
      <c r="GMK12" s="890"/>
      <c r="GML12" s="890"/>
      <c r="GMM12" s="890"/>
      <c r="GMN12" s="890"/>
      <c r="GMO12" s="890"/>
      <c r="GMP12" s="890"/>
      <c r="GMQ12" s="890"/>
      <c r="GMR12" s="890"/>
      <c r="GMS12" s="890"/>
      <c r="GMT12" s="890"/>
      <c r="GMU12" s="890"/>
      <c r="GMV12" s="890"/>
      <c r="GMW12" s="890"/>
      <c r="GMX12" s="890"/>
      <c r="GMY12" s="890"/>
      <c r="GMZ12" s="890"/>
      <c r="GNA12" s="890"/>
      <c r="GNB12" s="890"/>
      <c r="GNC12" s="890"/>
      <c r="GND12" s="890"/>
      <c r="GNE12" s="890"/>
      <c r="GNF12" s="890"/>
      <c r="GNG12" s="890"/>
      <c r="GNH12" s="890"/>
      <c r="GNI12" s="890"/>
      <c r="GNJ12" s="890"/>
      <c r="GNK12" s="890"/>
      <c r="GNL12" s="890"/>
      <c r="GNM12" s="890"/>
      <c r="GNN12" s="890"/>
      <c r="GNO12" s="890"/>
      <c r="GNP12" s="890"/>
      <c r="GNQ12" s="890"/>
      <c r="GNR12" s="890"/>
      <c r="GNS12" s="890"/>
      <c r="GNT12" s="890"/>
      <c r="GNU12" s="890"/>
      <c r="GNV12" s="890"/>
      <c r="GNW12" s="890"/>
      <c r="GNX12" s="890"/>
      <c r="GNY12" s="890"/>
      <c r="GNZ12" s="890"/>
      <c r="GOA12" s="890"/>
      <c r="GOB12" s="890"/>
      <c r="GOC12" s="890"/>
      <c r="GOD12" s="890"/>
      <c r="GOE12" s="890"/>
      <c r="GOF12" s="890"/>
      <c r="GOG12" s="890"/>
      <c r="GOH12" s="890"/>
      <c r="GOI12" s="890"/>
      <c r="GOJ12" s="890"/>
      <c r="GOK12" s="890"/>
      <c r="GOL12" s="890"/>
      <c r="GOM12" s="890"/>
      <c r="GON12" s="890"/>
      <c r="GOO12" s="890"/>
      <c r="GOP12" s="890"/>
      <c r="GOQ12" s="890"/>
      <c r="GOR12" s="890"/>
      <c r="GOS12" s="890"/>
      <c r="GOT12" s="890"/>
      <c r="GOU12" s="890"/>
      <c r="GOV12" s="890"/>
      <c r="GOW12" s="890"/>
      <c r="GOX12" s="890"/>
      <c r="GOY12" s="890"/>
      <c r="GOZ12" s="890"/>
      <c r="GPA12" s="890"/>
      <c r="GPB12" s="890"/>
      <c r="GPC12" s="890"/>
      <c r="GPD12" s="890"/>
      <c r="GPE12" s="890"/>
      <c r="GPF12" s="890"/>
      <c r="GPG12" s="890"/>
      <c r="GPH12" s="890"/>
      <c r="GPI12" s="890"/>
      <c r="GPJ12" s="890"/>
      <c r="GPK12" s="890"/>
      <c r="GPL12" s="890"/>
      <c r="GPM12" s="890"/>
      <c r="GPN12" s="890"/>
      <c r="GPO12" s="890"/>
      <c r="GPP12" s="890"/>
      <c r="GPQ12" s="890"/>
      <c r="GPR12" s="890"/>
      <c r="GPS12" s="890"/>
      <c r="GPT12" s="890"/>
      <c r="GPU12" s="890"/>
      <c r="GPV12" s="890"/>
      <c r="GPW12" s="890"/>
      <c r="GPX12" s="890"/>
      <c r="GPY12" s="890"/>
      <c r="GPZ12" s="890"/>
      <c r="GQA12" s="890"/>
      <c r="GQB12" s="890"/>
      <c r="GQC12" s="890"/>
      <c r="GQD12" s="890"/>
      <c r="GQE12" s="890"/>
      <c r="GQF12" s="890"/>
      <c r="GQG12" s="890"/>
      <c r="GQH12" s="890"/>
      <c r="GQI12" s="890"/>
      <c r="GQJ12" s="890"/>
      <c r="GQK12" s="890"/>
      <c r="GQL12" s="890"/>
      <c r="GQM12" s="890"/>
      <c r="GQN12" s="890"/>
      <c r="GQO12" s="890"/>
      <c r="GQP12" s="890"/>
      <c r="GQQ12" s="890"/>
      <c r="GQR12" s="890"/>
      <c r="GQS12" s="890"/>
      <c r="GQT12" s="890"/>
      <c r="GQU12" s="890"/>
      <c r="GQV12" s="890"/>
      <c r="GQW12" s="890"/>
      <c r="GQX12" s="890"/>
      <c r="GQY12" s="890"/>
      <c r="GQZ12" s="890"/>
      <c r="GRA12" s="890"/>
      <c r="GRB12" s="890"/>
      <c r="GRC12" s="890"/>
      <c r="GRD12" s="890"/>
      <c r="GRE12" s="890"/>
      <c r="GRF12" s="890"/>
      <c r="GRG12" s="890"/>
      <c r="GRH12" s="890"/>
      <c r="GRI12" s="890"/>
      <c r="GRJ12" s="890"/>
      <c r="GRK12" s="890"/>
      <c r="GRL12" s="890"/>
      <c r="GRM12" s="890"/>
      <c r="GRN12" s="890"/>
      <c r="GRO12" s="890"/>
      <c r="GRP12" s="890"/>
      <c r="GRQ12" s="890"/>
      <c r="GRR12" s="890"/>
      <c r="GRS12" s="890"/>
      <c r="GRT12" s="890"/>
      <c r="GRU12" s="890"/>
      <c r="GRV12" s="890"/>
      <c r="GRW12" s="890"/>
      <c r="GRX12" s="890"/>
      <c r="GRY12" s="890"/>
      <c r="GRZ12" s="890"/>
      <c r="GSA12" s="890"/>
      <c r="GSB12" s="890"/>
      <c r="GSC12" s="890"/>
      <c r="GSD12" s="890"/>
      <c r="GSE12" s="890"/>
      <c r="GSF12" s="890"/>
      <c r="GSG12" s="890"/>
      <c r="GSH12" s="890"/>
      <c r="GSI12" s="890"/>
      <c r="GSJ12" s="890"/>
      <c r="GSK12" s="890"/>
      <c r="GSL12" s="890"/>
      <c r="GSM12" s="890"/>
      <c r="GSN12" s="890"/>
      <c r="GSO12" s="890"/>
      <c r="GSP12" s="890"/>
      <c r="GSQ12" s="890"/>
      <c r="GSR12" s="890"/>
      <c r="GSS12" s="890"/>
      <c r="GST12" s="890"/>
      <c r="GSU12" s="890"/>
      <c r="GSV12" s="890"/>
      <c r="GSW12" s="890"/>
      <c r="GSX12" s="890"/>
      <c r="GSY12" s="890"/>
      <c r="GSZ12" s="890"/>
      <c r="GTA12" s="890"/>
      <c r="GTB12" s="890"/>
      <c r="GTC12" s="890"/>
      <c r="GTD12" s="890"/>
      <c r="GTE12" s="890"/>
      <c r="GTF12" s="890"/>
      <c r="GTG12" s="890"/>
      <c r="GTH12" s="890"/>
      <c r="GTI12" s="890"/>
      <c r="GTJ12" s="890"/>
      <c r="GTK12" s="890"/>
      <c r="GTL12" s="890"/>
      <c r="GTM12" s="890"/>
      <c r="GTN12" s="890"/>
      <c r="GTO12" s="890"/>
      <c r="GTP12" s="890"/>
      <c r="GTQ12" s="890"/>
      <c r="GTR12" s="890"/>
      <c r="GTS12" s="890"/>
      <c r="GTT12" s="890"/>
      <c r="GTU12" s="890"/>
      <c r="GTV12" s="890"/>
      <c r="GTW12" s="890"/>
      <c r="GTX12" s="890"/>
      <c r="GTY12" s="890"/>
      <c r="GTZ12" s="890"/>
      <c r="GUA12" s="890"/>
      <c r="GUB12" s="890"/>
      <c r="GUC12" s="890"/>
      <c r="GUD12" s="890"/>
      <c r="GUE12" s="890"/>
      <c r="GUF12" s="890"/>
      <c r="GUG12" s="890"/>
      <c r="GUH12" s="890"/>
      <c r="GUI12" s="890"/>
      <c r="GUJ12" s="890"/>
      <c r="GUK12" s="890"/>
      <c r="GUL12" s="890"/>
      <c r="GUM12" s="890"/>
      <c r="GUN12" s="890"/>
      <c r="GUO12" s="890"/>
      <c r="GUP12" s="890"/>
      <c r="GUQ12" s="890"/>
      <c r="GUR12" s="890"/>
      <c r="GUS12" s="890"/>
      <c r="GUT12" s="890"/>
      <c r="GUU12" s="890"/>
      <c r="GUV12" s="890"/>
      <c r="GUW12" s="890"/>
      <c r="GUX12" s="890"/>
      <c r="GUY12" s="890"/>
      <c r="GUZ12" s="890"/>
      <c r="GVA12" s="890"/>
      <c r="GVB12" s="890"/>
      <c r="GVC12" s="890"/>
      <c r="GVD12" s="890"/>
      <c r="GVE12" s="890"/>
      <c r="GVF12" s="890"/>
      <c r="GVG12" s="890"/>
      <c r="GVH12" s="890"/>
      <c r="GVI12" s="890"/>
      <c r="GVJ12" s="890"/>
      <c r="GVK12" s="890"/>
      <c r="GVL12" s="890"/>
      <c r="GVM12" s="890"/>
      <c r="GVN12" s="890"/>
      <c r="GVO12" s="890"/>
      <c r="GVP12" s="890"/>
      <c r="GVQ12" s="890"/>
      <c r="GVR12" s="890"/>
      <c r="GVS12" s="890"/>
      <c r="GVT12" s="890"/>
      <c r="GVU12" s="890"/>
      <c r="GVV12" s="890"/>
      <c r="GVW12" s="890"/>
      <c r="GVX12" s="890"/>
      <c r="GVY12" s="890"/>
      <c r="GVZ12" s="890"/>
      <c r="GWA12" s="890"/>
      <c r="GWB12" s="890"/>
      <c r="GWC12" s="890"/>
      <c r="GWD12" s="890"/>
      <c r="GWE12" s="890"/>
      <c r="GWF12" s="890"/>
      <c r="GWG12" s="890"/>
      <c r="GWH12" s="890"/>
      <c r="GWI12" s="890"/>
      <c r="GWJ12" s="890"/>
      <c r="GWK12" s="890"/>
      <c r="GWL12" s="890"/>
      <c r="GWM12" s="890"/>
      <c r="GWN12" s="890"/>
      <c r="GWO12" s="890"/>
      <c r="GWP12" s="890"/>
      <c r="GWQ12" s="890"/>
      <c r="GWR12" s="890"/>
      <c r="GWS12" s="890"/>
      <c r="GWT12" s="890"/>
      <c r="GWU12" s="890"/>
      <c r="GWV12" s="890"/>
      <c r="GWW12" s="890"/>
      <c r="GWX12" s="890"/>
      <c r="GWY12" s="890"/>
      <c r="GWZ12" s="890"/>
      <c r="GXA12" s="890"/>
      <c r="GXB12" s="890"/>
      <c r="GXC12" s="890"/>
      <c r="GXD12" s="890"/>
      <c r="GXE12" s="890"/>
      <c r="GXF12" s="890"/>
      <c r="GXG12" s="890"/>
      <c r="GXH12" s="890"/>
      <c r="GXI12" s="890"/>
      <c r="GXJ12" s="890"/>
      <c r="GXK12" s="890"/>
      <c r="GXL12" s="890"/>
      <c r="GXM12" s="890"/>
      <c r="GXN12" s="890"/>
      <c r="GXO12" s="890"/>
      <c r="GXP12" s="890"/>
      <c r="GXQ12" s="890"/>
      <c r="GXR12" s="890"/>
      <c r="GXS12" s="890"/>
      <c r="GXT12" s="890"/>
      <c r="GXU12" s="890"/>
      <c r="GXV12" s="890"/>
      <c r="GXW12" s="890"/>
      <c r="GXX12" s="890"/>
      <c r="GXY12" s="890"/>
      <c r="GXZ12" s="890"/>
      <c r="GYA12" s="890"/>
      <c r="GYB12" s="890"/>
      <c r="GYC12" s="890"/>
      <c r="GYD12" s="890"/>
      <c r="GYE12" s="890"/>
      <c r="GYF12" s="890"/>
      <c r="GYG12" s="890"/>
      <c r="GYH12" s="890"/>
      <c r="GYI12" s="890"/>
      <c r="GYJ12" s="890"/>
      <c r="GYK12" s="890"/>
      <c r="GYL12" s="890"/>
      <c r="GYM12" s="890"/>
      <c r="GYN12" s="890"/>
      <c r="GYO12" s="890"/>
      <c r="GYP12" s="890"/>
      <c r="GYQ12" s="890"/>
      <c r="GYR12" s="890"/>
      <c r="GYS12" s="890"/>
      <c r="GYT12" s="890"/>
      <c r="GYU12" s="890"/>
      <c r="GYV12" s="890"/>
      <c r="GYW12" s="890"/>
      <c r="GYX12" s="890"/>
      <c r="GYY12" s="890"/>
      <c r="GYZ12" s="890"/>
      <c r="GZA12" s="890"/>
      <c r="GZB12" s="890"/>
      <c r="GZC12" s="890"/>
      <c r="GZD12" s="890"/>
      <c r="GZE12" s="890"/>
      <c r="GZF12" s="890"/>
      <c r="GZG12" s="890"/>
      <c r="GZH12" s="890"/>
      <c r="GZI12" s="890"/>
      <c r="GZJ12" s="890"/>
      <c r="GZK12" s="890"/>
      <c r="GZL12" s="890"/>
      <c r="GZM12" s="890"/>
      <c r="GZN12" s="890"/>
      <c r="GZO12" s="890"/>
      <c r="GZP12" s="890"/>
      <c r="GZQ12" s="890"/>
      <c r="GZR12" s="890"/>
      <c r="GZS12" s="890"/>
      <c r="GZT12" s="890"/>
      <c r="GZU12" s="890"/>
      <c r="GZV12" s="890"/>
      <c r="GZW12" s="890"/>
      <c r="GZX12" s="890"/>
      <c r="GZY12" s="890"/>
      <c r="GZZ12" s="890"/>
      <c r="HAA12" s="890"/>
      <c r="HAB12" s="890"/>
      <c r="HAC12" s="890"/>
      <c r="HAD12" s="890"/>
      <c r="HAE12" s="890"/>
      <c r="HAF12" s="890"/>
      <c r="HAG12" s="890"/>
      <c r="HAH12" s="890"/>
      <c r="HAI12" s="890"/>
      <c r="HAJ12" s="890"/>
      <c r="HAK12" s="890"/>
      <c r="HAL12" s="890"/>
      <c r="HAM12" s="890"/>
      <c r="HAN12" s="890"/>
      <c r="HAO12" s="890"/>
      <c r="HAP12" s="890"/>
      <c r="HAQ12" s="890"/>
      <c r="HAR12" s="890"/>
      <c r="HAS12" s="890"/>
      <c r="HAT12" s="890"/>
      <c r="HAU12" s="890"/>
      <c r="HAV12" s="890"/>
      <c r="HAW12" s="890"/>
      <c r="HAX12" s="890"/>
      <c r="HAY12" s="890"/>
      <c r="HAZ12" s="890"/>
      <c r="HBA12" s="890"/>
      <c r="HBB12" s="890"/>
      <c r="HBC12" s="890"/>
      <c r="HBD12" s="890"/>
      <c r="HBE12" s="890"/>
      <c r="HBF12" s="890"/>
      <c r="HBG12" s="890"/>
      <c r="HBH12" s="890"/>
      <c r="HBI12" s="890"/>
      <c r="HBJ12" s="890"/>
      <c r="HBK12" s="890"/>
      <c r="HBL12" s="890"/>
      <c r="HBM12" s="890"/>
      <c r="HBN12" s="890"/>
      <c r="HBO12" s="890"/>
      <c r="HBP12" s="890"/>
      <c r="HBQ12" s="890"/>
      <c r="HBR12" s="890"/>
      <c r="HBS12" s="890"/>
      <c r="HBT12" s="890"/>
      <c r="HBU12" s="890"/>
      <c r="HBV12" s="890"/>
      <c r="HBW12" s="890"/>
      <c r="HBX12" s="890"/>
      <c r="HBY12" s="890"/>
      <c r="HBZ12" s="890"/>
      <c r="HCA12" s="890"/>
      <c r="HCB12" s="890"/>
      <c r="HCC12" s="890"/>
      <c r="HCD12" s="890"/>
      <c r="HCE12" s="890"/>
      <c r="HCF12" s="890"/>
      <c r="HCG12" s="890"/>
      <c r="HCH12" s="890"/>
      <c r="HCI12" s="890"/>
      <c r="HCJ12" s="890"/>
      <c r="HCK12" s="890"/>
      <c r="HCL12" s="890"/>
      <c r="HCM12" s="890"/>
      <c r="HCN12" s="890"/>
      <c r="HCO12" s="890"/>
      <c r="HCP12" s="890"/>
      <c r="HCQ12" s="890"/>
      <c r="HCR12" s="890"/>
      <c r="HCS12" s="890"/>
      <c r="HCT12" s="890"/>
      <c r="HCU12" s="890"/>
      <c r="HCV12" s="890"/>
      <c r="HCW12" s="890"/>
      <c r="HCX12" s="890"/>
      <c r="HCY12" s="890"/>
      <c r="HCZ12" s="890"/>
      <c r="HDA12" s="890"/>
      <c r="HDB12" s="890"/>
      <c r="HDC12" s="890"/>
      <c r="HDD12" s="890"/>
      <c r="HDE12" s="890"/>
      <c r="HDF12" s="890"/>
      <c r="HDG12" s="890"/>
      <c r="HDH12" s="890"/>
      <c r="HDI12" s="890"/>
      <c r="HDJ12" s="890"/>
      <c r="HDK12" s="890"/>
      <c r="HDL12" s="890"/>
      <c r="HDM12" s="890"/>
      <c r="HDN12" s="890"/>
      <c r="HDO12" s="890"/>
      <c r="HDP12" s="890"/>
      <c r="HDQ12" s="890"/>
      <c r="HDR12" s="890"/>
      <c r="HDS12" s="890"/>
      <c r="HDT12" s="890"/>
      <c r="HDU12" s="890"/>
      <c r="HDV12" s="890"/>
      <c r="HDW12" s="890"/>
      <c r="HDX12" s="890"/>
      <c r="HDY12" s="890"/>
      <c r="HDZ12" s="890"/>
      <c r="HEA12" s="890"/>
      <c r="HEB12" s="890"/>
      <c r="HEC12" s="890"/>
      <c r="HED12" s="890"/>
      <c r="HEE12" s="890"/>
      <c r="HEF12" s="890"/>
      <c r="HEG12" s="890"/>
      <c r="HEH12" s="890"/>
      <c r="HEI12" s="890"/>
      <c r="HEJ12" s="890"/>
      <c r="HEK12" s="890"/>
      <c r="HEL12" s="890"/>
      <c r="HEM12" s="890"/>
      <c r="HEN12" s="890"/>
      <c r="HEO12" s="890"/>
      <c r="HEP12" s="890"/>
      <c r="HEQ12" s="890"/>
      <c r="HER12" s="890"/>
      <c r="HES12" s="890"/>
      <c r="HET12" s="890"/>
      <c r="HEU12" s="890"/>
      <c r="HEV12" s="890"/>
      <c r="HEW12" s="890"/>
      <c r="HEX12" s="890"/>
      <c r="HEY12" s="890"/>
      <c r="HEZ12" s="890"/>
      <c r="HFA12" s="890"/>
      <c r="HFB12" s="890"/>
      <c r="HFC12" s="890"/>
      <c r="HFD12" s="890"/>
      <c r="HFE12" s="890"/>
      <c r="HFF12" s="890"/>
      <c r="HFG12" s="890"/>
      <c r="HFH12" s="890"/>
      <c r="HFI12" s="890"/>
      <c r="HFJ12" s="890"/>
      <c r="HFK12" s="890"/>
      <c r="HFL12" s="890"/>
      <c r="HFM12" s="890"/>
      <c r="HFN12" s="890"/>
      <c r="HFO12" s="890"/>
      <c r="HFP12" s="890"/>
      <c r="HFQ12" s="890"/>
      <c r="HFR12" s="890"/>
      <c r="HFS12" s="890"/>
      <c r="HFT12" s="890"/>
      <c r="HFU12" s="890"/>
      <c r="HFV12" s="890"/>
      <c r="HFW12" s="890"/>
      <c r="HFX12" s="890"/>
      <c r="HFY12" s="890"/>
      <c r="HFZ12" s="890"/>
      <c r="HGA12" s="890"/>
      <c r="HGB12" s="890"/>
      <c r="HGC12" s="890"/>
      <c r="HGD12" s="890"/>
      <c r="HGE12" s="890"/>
      <c r="HGF12" s="890"/>
      <c r="HGG12" s="890"/>
      <c r="HGH12" s="890"/>
      <c r="HGI12" s="890"/>
      <c r="HGJ12" s="890"/>
      <c r="HGK12" s="890"/>
      <c r="HGL12" s="890"/>
      <c r="HGM12" s="890"/>
      <c r="HGN12" s="890"/>
      <c r="HGO12" s="890"/>
      <c r="HGP12" s="890"/>
      <c r="HGQ12" s="890"/>
      <c r="HGR12" s="890"/>
      <c r="HGS12" s="890"/>
      <c r="HGT12" s="890"/>
      <c r="HGU12" s="890"/>
      <c r="HGV12" s="890"/>
      <c r="HGW12" s="890"/>
      <c r="HGX12" s="890"/>
      <c r="HGY12" s="890"/>
      <c r="HGZ12" s="890"/>
      <c r="HHA12" s="890"/>
      <c r="HHB12" s="890"/>
      <c r="HHC12" s="890"/>
      <c r="HHD12" s="890"/>
      <c r="HHE12" s="890"/>
      <c r="HHF12" s="890"/>
      <c r="HHG12" s="890"/>
      <c r="HHH12" s="890"/>
      <c r="HHI12" s="890"/>
      <c r="HHJ12" s="890"/>
      <c r="HHK12" s="890"/>
      <c r="HHL12" s="890"/>
      <c r="HHM12" s="890"/>
      <c r="HHN12" s="890"/>
      <c r="HHO12" s="890"/>
      <c r="HHP12" s="890"/>
      <c r="HHQ12" s="890"/>
      <c r="HHR12" s="890"/>
      <c r="HHS12" s="890"/>
      <c r="HHT12" s="890"/>
      <c r="HHU12" s="890"/>
      <c r="HHV12" s="890"/>
      <c r="HHW12" s="890"/>
      <c r="HHX12" s="890"/>
      <c r="HHY12" s="890"/>
      <c r="HHZ12" s="890"/>
      <c r="HIA12" s="890"/>
      <c r="HIB12" s="890"/>
      <c r="HIC12" s="890"/>
      <c r="HID12" s="890"/>
      <c r="HIE12" s="890"/>
      <c r="HIF12" s="890"/>
      <c r="HIG12" s="890"/>
      <c r="HIH12" s="890"/>
      <c r="HII12" s="890"/>
      <c r="HIJ12" s="890"/>
      <c r="HIK12" s="890"/>
      <c r="HIL12" s="890"/>
      <c r="HIM12" s="890"/>
      <c r="HIN12" s="890"/>
      <c r="HIO12" s="890"/>
      <c r="HIP12" s="890"/>
      <c r="HIQ12" s="890"/>
      <c r="HIR12" s="890"/>
      <c r="HIS12" s="890"/>
      <c r="HIT12" s="890"/>
      <c r="HIU12" s="890"/>
      <c r="HIV12" s="890"/>
      <c r="HIW12" s="890"/>
      <c r="HIX12" s="890"/>
      <c r="HIY12" s="890"/>
      <c r="HIZ12" s="890"/>
      <c r="HJA12" s="890"/>
      <c r="HJB12" s="890"/>
      <c r="HJC12" s="890"/>
      <c r="HJD12" s="890"/>
      <c r="HJE12" s="890"/>
      <c r="HJF12" s="890"/>
      <c r="HJG12" s="890"/>
      <c r="HJH12" s="890"/>
      <c r="HJI12" s="890"/>
      <c r="HJJ12" s="890"/>
      <c r="HJK12" s="890"/>
      <c r="HJL12" s="890"/>
      <c r="HJM12" s="890"/>
      <c r="HJN12" s="890"/>
      <c r="HJO12" s="890"/>
      <c r="HJP12" s="890"/>
      <c r="HJQ12" s="890"/>
      <c r="HJR12" s="890"/>
      <c r="HJS12" s="890"/>
      <c r="HJT12" s="890"/>
      <c r="HJU12" s="890"/>
      <c r="HJV12" s="890"/>
      <c r="HJW12" s="890"/>
      <c r="HJX12" s="890"/>
      <c r="HJY12" s="890"/>
      <c r="HJZ12" s="890"/>
      <c r="HKA12" s="890"/>
      <c r="HKB12" s="890"/>
      <c r="HKC12" s="890"/>
      <c r="HKD12" s="890"/>
      <c r="HKE12" s="890"/>
      <c r="HKF12" s="890"/>
      <c r="HKG12" s="890"/>
      <c r="HKH12" s="890"/>
      <c r="HKI12" s="890"/>
      <c r="HKJ12" s="890"/>
      <c r="HKK12" s="890"/>
      <c r="HKL12" s="890"/>
      <c r="HKM12" s="890"/>
      <c r="HKN12" s="890"/>
      <c r="HKO12" s="890"/>
      <c r="HKP12" s="890"/>
      <c r="HKQ12" s="890"/>
      <c r="HKR12" s="890"/>
      <c r="HKS12" s="890"/>
      <c r="HKT12" s="890"/>
      <c r="HKU12" s="890"/>
      <c r="HKV12" s="890"/>
      <c r="HKW12" s="890"/>
      <c r="HKX12" s="890"/>
      <c r="HKY12" s="890"/>
      <c r="HKZ12" s="890"/>
      <c r="HLA12" s="890"/>
      <c r="HLB12" s="890"/>
      <c r="HLC12" s="890"/>
      <c r="HLD12" s="890"/>
      <c r="HLE12" s="890"/>
      <c r="HLF12" s="890"/>
      <c r="HLG12" s="890"/>
      <c r="HLH12" s="890"/>
      <c r="HLI12" s="890"/>
      <c r="HLJ12" s="890"/>
      <c r="HLK12" s="890"/>
      <c r="HLL12" s="890"/>
      <c r="HLM12" s="890"/>
      <c r="HLN12" s="890"/>
      <c r="HLO12" s="890"/>
      <c r="HLP12" s="890"/>
      <c r="HLQ12" s="890"/>
      <c r="HLR12" s="890"/>
      <c r="HLS12" s="890"/>
      <c r="HLT12" s="890"/>
      <c r="HLU12" s="890"/>
      <c r="HLV12" s="890"/>
      <c r="HLW12" s="890"/>
      <c r="HLX12" s="890"/>
      <c r="HLY12" s="890"/>
      <c r="HLZ12" s="890"/>
      <c r="HMA12" s="890"/>
      <c r="HMB12" s="890"/>
      <c r="HMC12" s="890"/>
      <c r="HMD12" s="890"/>
      <c r="HME12" s="890"/>
      <c r="HMF12" s="890"/>
      <c r="HMG12" s="890"/>
      <c r="HMH12" s="890"/>
      <c r="HMI12" s="890"/>
      <c r="HMJ12" s="890"/>
      <c r="HMK12" s="890"/>
      <c r="HML12" s="890"/>
      <c r="HMM12" s="890"/>
      <c r="HMN12" s="890"/>
      <c r="HMO12" s="890"/>
      <c r="HMP12" s="890"/>
      <c r="HMQ12" s="890"/>
      <c r="HMR12" s="890"/>
      <c r="HMS12" s="890"/>
      <c r="HMT12" s="890"/>
      <c r="HMU12" s="890"/>
      <c r="HMV12" s="890"/>
      <c r="HMW12" s="890"/>
      <c r="HMX12" s="890"/>
      <c r="HMY12" s="890"/>
      <c r="HMZ12" s="890"/>
      <c r="HNA12" s="890"/>
      <c r="HNB12" s="890"/>
      <c r="HNC12" s="890"/>
      <c r="HND12" s="890"/>
      <c r="HNE12" s="890"/>
      <c r="HNF12" s="890"/>
      <c r="HNG12" s="890"/>
      <c r="HNH12" s="890"/>
      <c r="HNI12" s="890"/>
      <c r="HNJ12" s="890"/>
      <c r="HNK12" s="890"/>
      <c r="HNL12" s="890"/>
      <c r="HNM12" s="890"/>
      <c r="HNN12" s="890"/>
      <c r="HNO12" s="890"/>
      <c r="HNP12" s="890"/>
      <c r="HNQ12" s="890"/>
      <c r="HNR12" s="890"/>
      <c r="HNS12" s="890"/>
      <c r="HNT12" s="890"/>
      <c r="HNU12" s="890"/>
      <c r="HNV12" s="890"/>
      <c r="HNW12" s="890"/>
      <c r="HNX12" s="890"/>
      <c r="HNY12" s="890"/>
      <c r="HNZ12" s="890"/>
      <c r="HOA12" s="890"/>
      <c r="HOB12" s="890"/>
      <c r="HOC12" s="890"/>
      <c r="HOD12" s="890"/>
      <c r="HOE12" s="890"/>
      <c r="HOF12" s="890"/>
      <c r="HOG12" s="890"/>
      <c r="HOH12" s="890"/>
      <c r="HOI12" s="890"/>
      <c r="HOJ12" s="890"/>
      <c r="HOK12" s="890"/>
      <c r="HOL12" s="890"/>
      <c r="HOM12" s="890"/>
      <c r="HON12" s="890"/>
      <c r="HOO12" s="890"/>
      <c r="HOP12" s="890"/>
      <c r="HOQ12" s="890"/>
      <c r="HOR12" s="890"/>
      <c r="HOS12" s="890"/>
      <c r="HOT12" s="890"/>
      <c r="HOU12" s="890"/>
      <c r="HOV12" s="890"/>
      <c r="HOW12" s="890"/>
      <c r="HOX12" s="890"/>
      <c r="HOY12" s="890"/>
      <c r="HOZ12" s="890"/>
      <c r="HPA12" s="890"/>
      <c r="HPB12" s="890"/>
      <c r="HPC12" s="890"/>
      <c r="HPD12" s="890"/>
      <c r="HPE12" s="890"/>
      <c r="HPF12" s="890"/>
      <c r="HPG12" s="890"/>
      <c r="HPH12" s="890"/>
      <c r="HPI12" s="890"/>
      <c r="HPJ12" s="890"/>
      <c r="HPK12" s="890"/>
      <c r="HPL12" s="890"/>
      <c r="HPM12" s="890"/>
      <c r="HPN12" s="890"/>
      <c r="HPO12" s="890"/>
      <c r="HPP12" s="890"/>
      <c r="HPQ12" s="890"/>
      <c r="HPR12" s="890"/>
      <c r="HPS12" s="890"/>
      <c r="HPT12" s="890"/>
      <c r="HPU12" s="890"/>
      <c r="HPV12" s="890"/>
      <c r="HPW12" s="890"/>
      <c r="HPX12" s="890"/>
      <c r="HPY12" s="890"/>
      <c r="HPZ12" s="890"/>
      <c r="HQA12" s="890"/>
      <c r="HQB12" s="890"/>
      <c r="HQC12" s="890"/>
      <c r="HQD12" s="890"/>
      <c r="HQE12" s="890"/>
      <c r="HQF12" s="890"/>
      <c r="HQG12" s="890"/>
      <c r="HQH12" s="890"/>
      <c r="HQI12" s="890"/>
      <c r="HQJ12" s="890"/>
      <c r="HQK12" s="890"/>
      <c r="HQL12" s="890"/>
      <c r="HQM12" s="890"/>
      <c r="HQN12" s="890"/>
      <c r="HQO12" s="890"/>
      <c r="HQP12" s="890"/>
      <c r="HQQ12" s="890"/>
      <c r="HQR12" s="890"/>
      <c r="HQS12" s="890"/>
      <c r="HQT12" s="890"/>
      <c r="HQU12" s="890"/>
      <c r="HQV12" s="890"/>
      <c r="HQW12" s="890"/>
      <c r="HQX12" s="890"/>
      <c r="HQY12" s="890"/>
      <c r="HQZ12" s="890"/>
      <c r="HRA12" s="890"/>
      <c r="HRB12" s="890"/>
      <c r="HRC12" s="890"/>
      <c r="HRD12" s="890"/>
      <c r="HRE12" s="890"/>
      <c r="HRF12" s="890"/>
      <c r="HRG12" s="890"/>
      <c r="HRH12" s="890"/>
      <c r="HRI12" s="890"/>
      <c r="HRJ12" s="890"/>
      <c r="HRK12" s="890"/>
      <c r="HRL12" s="890"/>
      <c r="HRM12" s="890"/>
      <c r="HRN12" s="890"/>
      <c r="HRO12" s="890"/>
      <c r="HRP12" s="890"/>
      <c r="HRQ12" s="890"/>
      <c r="HRR12" s="890"/>
      <c r="HRS12" s="890"/>
      <c r="HRT12" s="890"/>
      <c r="HRU12" s="890"/>
      <c r="HRV12" s="890"/>
      <c r="HRW12" s="890"/>
      <c r="HRX12" s="890"/>
      <c r="HRY12" s="890"/>
      <c r="HRZ12" s="890"/>
      <c r="HSA12" s="890"/>
      <c r="HSB12" s="890"/>
      <c r="HSC12" s="890"/>
      <c r="HSD12" s="890"/>
      <c r="HSE12" s="890"/>
      <c r="HSF12" s="890"/>
      <c r="HSG12" s="890"/>
      <c r="HSH12" s="890"/>
      <c r="HSI12" s="890"/>
      <c r="HSJ12" s="890"/>
      <c r="HSK12" s="890"/>
      <c r="HSL12" s="890"/>
      <c r="HSM12" s="890"/>
      <c r="HSN12" s="890"/>
      <c r="HSO12" s="890"/>
      <c r="HSP12" s="890"/>
      <c r="HSQ12" s="890"/>
      <c r="HSR12" s="890"/>
      <c r="HSS12" s="890"/>
      <c r="HST12" s="890"/>
      <c r="HSU12" s="890"/>
      <c r="HSV12" s="890"/>
      <c r="HSW12" s="890"/>
      <c r="HSX12" s="890"/>
      <c r="HSY12" s="890"/>
      <c r="HSZ12" s="890"/>
      <c r="HTA12" s="890"/>
      <c r="HTB12" s="890"/>
      <c r="HTC12" s="890"/>
      <c r="HTD12" s="890"/>
      <c r="HTE12" s="890"/>
      <c r="HTF12" s="890"/>
      <c r="HTG12" s="890"/>
      <c r="HTH12" s="890"/>
      <c r="HTI12" s="890"/>
      <c r="HTJ12" s="890"/>
      <c r="HTK12" s="890"/>
      <c r="HTL12" s="890"/>
      <c r="HTM12" s="890"/>
      <c r="HTN12" s="890"/>
      <c r="HTO12" s="890"/>
      <c r="HTP12" s="890"/>
      <c r="HTQ12" s="890"/>
      <c r="HTR12" s="890"/>
      <c r="HTS12" s="890"/>
      <c r="HTT12" s="890"/>
      <c r="HTU12" s="890"/>
      <c r="HTV12" s="890"/>
      <c r="HTW12" s="890"/>
      <c r="HTX12" s="890"/>
      <c r="HTY12" s="890"/>
      <c r="HTZ12" s="890"/>
      <c r="HUA12" s="890"/>
      <c r="HUB12" s="890"/>
      <c r="HUC12" s="890"/>
      <c r="HUD12" s="890"/>
      <c r="HUE12" s="890"/>
      <c r="HUF12" s="890"/>
      <c r="HUG12" s="890"/>
      <c r="HUH12" s="890"/>
      <c r="HUI12" s="890"/>
      <c r="HUJ12" s="890"/>
      <c r="HUK12" s="890"/>
      <c r="HUL12" s="890"/>
      <c r="HUM12" s="890"/>
      <c r="HUN12" s="890"/>
      <c r="HUO12" s="890"/>
      <c r="HUP12" s="890"/>
      <c r="HUQ12" s="890"/>
      <c r="HUR12" s="890"/>
      <c r="HUS12" s="890"/>
      <c r="HUT12" s="890"/>
      <c r="HUU12" s="890"/>
      <c r="HUV12" s="890"/>
      <c r="HUW12" s="890"/>
      <c r="HUX12" s="890"/>
      <c r="HUY12" s="890"/>
      <c r="HUZ12" s="890"/>
      <c r="HVA12" s="890"/>
      <c r="HVB12" s="890"/>
      <c r="HVC12" s="890"/>
      <c r="HVD12" s="890"/>
      <c r="HVE12" s="890"/>
      <c r="HVF12" s="890"/>
      <c r="HVG12" s="890"/>
      <c r="HVH12" s="890"/>
      <c r="HVI12" s="890"/>
      <c r="HVJ12" s="890"/>
      <c r="HVK12" s="890"/>
      <c r="HVL12" s="890"/>
      <c r="HVM12" s="890"/>
      <c r="HVN12" s="890"/>
      <c r="HVO12" s="890"/>
      <c r="HVP12" s="890"/>
      <c r="HVQ12" s="890"/>
      <c r="HVR12" s="890"/>
      <c r="HVS12" s="890"/>
      <c r="HVT12" s="890"/>
      <c r="HVU12" s="890"/>
      <c r="HVV12" s="890"/>
      <c r="HVW12" s="890"/>
      <c r="HVX12" s="890"/>
      <c r="HVY12" s="890"/>
      <c r="HVZ12" s="890"/>
      <c r="HWA12" s="890"/>
      <c r="HWB12" s="890"/>
      <c r="HWC12" s="890"/>
      <c r="HWD12" s="890"/>
      <c r="HWE12" s="890"/>
      <c r="HWF12" s="890"/>
      <c r="HWG12" s="890"/>
      <c r="HWH12" s="890"/>
      <c r="HWI12" s="890"/>
      <c r="HWJ12" s="890"/>
      <c r="HWK12" s="890"/>
      <c r="HWL12" s="890"/>
      <c r="HWM12" s="890"/>
      <c r="HWN12" s="890"/>
      <c r="HWO12" s="890"/>
      <c r="HWP12" s="890"/>
      <c r="HWQ12" s="890"/>
      <c r="HWR12" s="890"/>
      <c r="HWS12" s="890"/>
      <c r="HWT12" s="890"/>
      <c r="HWU12" s="890"/>
      <c r="HWV12" s="890"/>
      <c r="HWW12" s="890"/>
      <c r="HWX12" s="890"/>
      <c r="HWY12" s="890"/>
      <c r="HWZ12" s="890"/>
      <c r="HXA12" s="890"/>
      <c r="HXB12" s="890"/>
      <c r="HXC12" s="890"/>
      <c r="HXD12" s="890"/>
      <c r="HXE12" s="890"/>
      <c r="HXF12" s="890"/>
      <c r="HXG12" s="890"/>
      <c r="HXH12" s="890"/>
      <c r="HXI12" s="890"/>
      <c r="HXJ12" s="890"/>
      <c r="HXK12" s="890"/>
      <c r="HXL12" s="890"/>
      <c r="HXM12" s="890"/>
      <c r="HXN12" s="890"/>
      <c r="HXO12" s="890"/>
      <c r="HXP12" s="890"/>
      <c r="HXQ12" s="890"/>
      <c r="HXR12" s="890"/>
      <c r="HXS12" s="890"/>
      <c r="HXT12" s="890"/>
      <c r="HXU12" s="890"/>
      <c r="HXV12" s="890"/>
      <c r="HXW12" s="890"/>
      <c r="HXX12" s="890"/>
      <c r="HXY12" s="890"/>
      <c r="HXZ12" s="890"/>
      <c r="HYA12" s="890"/>
      <c r="HYB12" s="890"/>
      <c r="HYC12" s="890"/>
      <c r="HYD12" s="890"/>
      <c r="HYE12" s="890"/>
      <c r="HYF12" s="890"/>
      <c r="HYG12" s="890"/>
      <c r="HYH12" s="890"/>
      <c r="HYI12" s="890"/>
      <c r="HYJ12" s="890"/>
      <c r="HYK12" s="890"/>
      <c r="HYL12" s="890"/>
      <c r="HYM12" s="890"/>
      <c r="HYN12" s="890"/>
      <c r="HYO12" s="890"/>
      <c r="HYP12" s="890"/>
      <c r="HYQ12" s="890"/>
      <c r="HYR12" s="890"/>
      <c r="HYS12" s="890"/>
      <c r="HYT12" s="890"/>
      <c r="HYU12" s="890"/>
      <c r="HYV12" s="890"/>
      <c r="HYW12" s="890"/>
      <c r="HYX12" s="890"/>
      <c r="HYY12" s="890"/>
      <c r="HYZ12" s="890"/>
      <c r="HZA12" s="890"/>
      <c r="HZB12" s="890"/>
      <c r="HZC12" s="890"/>
      <c r="HZD12" s="890"/>
      <c r="HZE12" s="890"/>
      <c r="HZF12" s="890"/>
      <c r="HZG12" s="890"/>
      <c r="HZH12" s="890"/>
      <c r="HZI12" s="890"/>
      <c r="HZJ12" s="890"/>
      <c r="HZK12" s="890"/>
      <c r="HZL12" s="890"/>
      <c r="HZM12" s="890"/>
      <c r="HZN12" s="890"/>
      <c r="HZO12" s="890"/>
      <c r="HZP12" s="890"/>
      <c r="HZQ12" s="890"/>
      <c r="HZR12" s="890"/>
      <c r="HZS12" s="890"/>
      <c r="HZT12" s="890"/>
      <c r="HZU12" s="890"/>
      <c r="HZV12" s="890"/>
      <c r="HZW12" s="890"/>
      <c r="HZX12" s="890"/>
      <c r="HZY12" s="890"/>
      <c r="HZZ12" s="890"/>
      <c r="IAA12" s="890"/>
      <c r="IAB12" s="890"/>
      <c r="IAC12" s="890"/>
      <c r="IAD12" s="890"/>
      <c r="IAE12" s="890"/>
      <c r="IAF12" s="890"/>
      <c r="IAG12" s="890"/>
      <c r="IAH12" s="890"/>
      <c r="IAI12" s="890"/>
      <c r="IAJ12" s="890"/>
      <c r="IAK12" s="890"/>
      <c r="IAL12" s="890"/>
      <c r="IAM12" s="890"/>
      <c r="IAN12" s="890"/>
      <c r="IAO12" s="890"/>
      <c r="IAP12" s="890"/>
      <c r="IAQ12" s="890"/>
      <c r="IAR12" s="890"/>
      <c r="IAS12" s="890"/>
      <c r="IAT12" s="890"/>
      <c r="IAU12" s="890"/>
      <c r="IAV12" s="890"/>
      <c r="IAW12" s="890"/>
      <c r="IAX12" s="890"/>
      <c r="IAY12" s="890"/>
      <c r="IAZ12" s="890"/>
      <c r="IBA12" s="890"/>
      <c r="IBB12" s="890"/>
      <c r="IBC12" s="890"/>
      <c r="IBD12" s="890"/>
      <c r="IBE12" s="890"/>
      <c r="IBF12" s="890"/>
      <c r="IBG12" s="890"/>
      <c r="IBH12" s="890"/>
      <c r="IBI12" s="890"/>
      <c r="IBJ12" s="890"/>
      <c r="IBK12" s="890"/>
      <c r="IBL12" s="890"/>
      <c r="IBM12" s="890"/>
      <c r="IBN12" s="890"/>
      <c r="IBO12" s="890"/>
      <c r="IBP12" s="890"/>
      <c r="IBQ12" s="890"/>
      <c r="IBR12" s="890"/>
      <c r="IBS12" s="890"/>
      <c r="IBT12" s="890"/>
      <c r="IBU12" s="890"/>
      <c r="IBV12" s="890"/>
      <c r="IBW12" s="890"/>
      <c r="IBX12" s="890"/>
      <c r="IBY12" s="890"/>
      <c r="IBZ12" s="890"/>
      <c r="ICA12" s="890"/>
      <c r="ICB12" s="890"/>
      <c r="ICC12" s="890"/>
      <c r="ICD12" s="890"/>
      <c r="ICE12" s="890"/>
      <c r="ICF12" s="890"/>
      <c r="ICG12" s="890"/>
      <c r="ICH12" s="890"/>
      <c r="ICI12" s="890"/>
      <c r="ICJ12" s="890"/>
      <c r="ICK12" s="890"/>
      <c r="ICL12" s="890"/>
      <c r="ICM12" s="890"/>
      <c r="ICN12" s="890"/>
      <c r="ICO12" s="890"/>
      <c r="ICP12" s="890"/>
      <c r="ICQ12" s="890"/>
      <c r="ICR12" s="890"/>
      <c r="ICS12" s="890"/>
      <c r="ICT12" s="890"/>
      <c r="ICU12" s="890"/>
      <c r="ICV12" s="890"/>
      <c r="ICW12" s="890"/>
      <c r="ICX12" s="890"/>
      <c r="ICY12" s="890"/>
      <c r="ICZ12" s="890"/>
      <c r="IDA12" s="890"/>
      <c r="IDB12" s="890"/>
      <c r="IDC12" s="890"/>
      <c r="IDD12" s="890"/>
      <c r="IDE12" s="890"/>
      <c r="IDF12" s="890"/>
      <c r="IDG12" s="890"/>
      <c r="IDH12" s="890"/>
      <c r="IDI12" s="890"/>
      <c r="IDJ12" s="890"/>
      <c r="IDK12" s="890"/>
      <c r="IDL12" s="890"/>
      <c r="IDM12" s="890"/>
      <c r="IDN12" s="890"/>
      <c r="IDO12" s="890"/>
      <c r="IDP12" s="890"/>
      <c r="IDQ12" s="890"/>
      <c r="IDR12" s="890"/>
      <c r="IDS12" s="890"/>
      <c r="IDT12" s="890"/>
      <c r="IDU12" s="890"/>
      <c r="IDV12" s="890"/>
      <c r="IDW12" s="890"/>
      <c r="IDX12" s="890"/>
      <c r="IDY12" s="890"/>
      <c r="IDZ12" s="890"/>
      <c r="IEA12" s="890"/>
      <c r="IEB12" s="890"/>
      <c r="IEC12" s="890"/>
      <c r="IED12" s="890"/>
      <c r="IEE12" s="890"/>
      <c r="IEF12" s="890"/>
      <c r="IEG12" s="890"/>
      <c r="IEH12" s="890"/>
      <c r="IEI12" s="890"/>
      <c r="IEJ12" s="890"/>
      <c r="IEK12" s="890"/>
      <c r="IEL12" s="890"/>
      <c r="IEM12" s="890"/>
      <c r="IEN12" s="890"/>
      <c r="IEO12" s="890"/>
      <c r="IEP12" s="890"/>
      <c r="IEQ12" s="890"/>
      <c r="IER12" s="890"/>
      <c r="IES12" s="890"/>
      <c r="IET12" s="890"/>
      <c r="IEU12" s="890"/>
      <c r="IEV12" s="890"/>
      <c r="IEW12" s="890"/>
      <c r="IEX12" s="890"/>
      <c r="IEY12" s="890"/>
      <c r="IEZ12" s="890"/>
      <c r="IFA12" s="890"/>
      <c r="IFB12" s="890"/>
      <c r="IFC12" s="890"/>
      <c r="IFD12" s="890"/>
      <c r="IFE12" s="890"/>
      <c r="IFF12" s="890"/>
      <c r="IFG12" s="890"/>
      <c r="IFH12" s="890"/>
      <c r="IFI12" s="890"/>
      <c r="IFJ12" s="890"/>
      <c r="IFK12" s="890"/>
      <c r="IFL12" s="890"/>
      <c r="IFM12" s="890"/>
      <c r="IFN12" s="890"/>
      <c r="IFO12" s="890"/>
      <c r="IFP12" s="890"/>
      <c r="IFQ12" s="890"/>
      <c r="IFR12" s="890"/>
      <c r="IFS12" s="890"/>
      <c r="IFT12" s="890"/>
      <c r="IFU12" s="890"/>
      <c r="IFV12" s="890"/>
      <c r="IFW12" s="890"/>
      <c r="IFX12" s="890"/>
      <c r="IFY12" s="890"/>
      <c r="IFZ12" s="890"/>
      <c r="IGA12" s="890"/>
      <c r="IGB12" s="890"/>
      <c r="IGC12" s="890"/>
      <c r="IGD12" s="890"/>
      <c r="IGE12" s="890"/>
      <c r="IGF12" s="890"/>
      <c r="IGG12" s="890"/>
      <c r="IGH12" s="890"/>
      <c r="IGI12" s="890"/>
      <c r="IGJ12" s="890"/>
      <c r="IGK12" s="890"/>
      <c r="IGL12" s="890"/>
      <c r="IGM12" s="890"/>
      <c r="IGN12" s="890"/>
      <c r="IGO12" s="890"/>
      <c r="IGP12" s="890"/>
      <c r="IGQ12" s="890"/>
      <c r="IGR12" s="890"/>
      <c r="IGS12" s="890"/>
      <c r="IGT12" s="890"/>
      <c r="IGU12" s="890"/>
      <c r="IGV12" s="890"/>
      <c r="IGW12" s="890"/>
      <c r="IGX12" s="890"/>
      <c r="IGY12" s="890"/>
      <c r="IGZ12" s="890"/>
      <c r="IHA12" s="890"/>
      <c r="IHB12" s="890"/>
      <c r="IHC12" s="890"/>
      <c r="IHD12" s="890"/>
      <c r="IHE12" s="890"/>
      <c r="IHF12" s="890"/>
      <c r="IHG12" s="890"/>
      <c r="IHH12" s="890"/>
      <c r="IHI12" s="890"/>
      <c r="IHJ12" s="890"/>
      <c r="IHK12" s="890"/>
      <c r="IHL12" s="890"/>
      <c r="IHM12" s="890"/>
      <c r="IHN12" s="890"/>
      <c r="IHO12" s="890"/>
      <c r="IHP12" s="890"/>
      <c r="IHQ12" s="890"/>
      <c r="IHR12" s="890"/>
      <c r="IHS12" s="890"/>
      <c r="IHT12" s="890"/>
      <c r="IHU12" s="890"/>
      <c r="IHV12" s="890"/>
      <c r="IHW12" s="890"/>
      <c r="IHX12" s="890"/>
      <c r="IHY12" s="890"/>
      <c r="IHZ12" s="890"/>
      <c r="IIA12" s="890"/>
      <c r="IIB12" s="890"/>
      <c r="IIC12" s="890"/>
      <c r="IID12" s="890"/>
      <c r="IIE12" s="890"/>
      <c r="IIF12" s="890"/>
      <c r="IIG12" s="890"/>
      <c r="IIH12" s="890"/>
      <c r="III12" s="890"/>
      <c r="IIJ12" s="890"/>
      <c r="IIK12" s="890"/>
      <c r="IIL12" s="890"/>
      <c r="IIM12" s="890"/>
      <c r="IIN12" s="890"/>
      <c r="IIO12" s="890"/>
      <c r="IIP12" s="890"/>
      <c r="IIQ12" s="890"/>
      <c r="IIR12" s="890"/>
      <c r="IIS12" s="890"/>
      <c r="IIT12" s="890"/>
      <c r="IIU12" s="890"/>
      <c r="IIV12" s="890"/>
      <c r="IIW12" s="890"/>
      <c r="IIX12" s="890"/>
      <c r="IIY12" s="890"/>
      <c r="IIZ12" s="890"/>
      <c r="IJA12" s="890"/>
      <c r="IJB12" s="890"/>
      <c r="IJC12" s="890"/>
      <c r="IJD12" s="890"/>
      <c r="IJE12" s="890"/>
      <c r="IJF12" s="890"/>
      <c r="IJG12" s="890"/>
      <c r="IJH12" s="890"/>
      <c r="IJI12" s="890"/>
      <c r="IJJ12" s="890"/>
      <c r="IJK12" s="890"/>
      <c r="IJL12" s="890"/>
      <c r="IJM12" s="890"/>
      <c r="IJN12" s="890"/>
      <c r="IJO12" s="890"/>
      <c r="IJP12" s="890"/>
      <c r="IJQ12" s="890"/>
      <c r="IJR12" s="890"/>
      <c r="IJS12" s="890"/>
      <c r="IJT12" s="890"/>
      <c r="IJU12" s="890"/>
      <c r="IJV12" s="890"/>
      <c r="IJW12" s="890"/>
      <c r="IJX12" s="890"/>
      <c r="IJY12" s="890"/>
      <c r="IJZ12" s="890"/>
      <c r="IKA12" s="890"/>
      <c r="IKB12" s="890"/>
      <c r="IKC12" s="890"/>
      <c r="IKD12" s="890"/>
      <c r="IKE12" s="890"/>
      <c r="IKF12" s="890"/>
      <c r="IKG12" s="890"/>
      <c r="IKH12" s="890"/>
      <c r="IKI12" s="890"/>
      <c r="IKJ12" s="890"/>
      <c r="IKK12" s="890"/>
      <c r="IKL12" s="890"/>
      <c r="IKM12" s="890"/>
      <c r="IKN12" s="890"/>
      <c r="IKO12" s="890"/>
      <c r="IKP12" s="890"/>
      <c r="IKQ12" s="890"/>
      <c r="IKR12" s="890"/>
      <c r="IKS12" s="890"/>
      <c r="IKT12" s="890"/>
      <c r="IKU12" s="890"/>
      <c r="IKV12" s="890"/>
      <c r="IKW12" s="890"/>
      <c r="IKX12" s="890"/>
      <c r="IKY12" s="890"/>
      <c r="IKZ12" s="890"/>
      <c r="ILA12" s="890"/>
      <c r="ILB12" s="890"/>
      <c r="ILC12" s="890"/>
      <c r="ILD12" s="890"/>
      <c r="ILE12" s="890"/>
      <c r="ILF12" s="890"/>
      <c r="ILG12" s="890"/>
      <c r="ILH12" s="890"/>
      <c r="ILI12" s="890"/>
      <c r="ILJ12" s="890"/>
      <c r="ILK12" s="890"/>
      <c r="ILL12" s="890"/>
      <c r="ILM12" s="890"/>
      <c r="ILN12" s="890"/>
      <c r="ILO12" s="890"/>
      <c r="ILP12" s="890"/>
      <c r="ILQ12" s="890"/>
      <c r="ILR12" s="890"/>
      <c r="ILS12" s="890"/>
      <c r="ILT12" s="890"/>
      <c r="ILU12" s="890"/>
      <c r="ILV12" s="890"/>
      <c r="ILW12" s="890"/>
      <c r="ILX12" s="890"/>
      <c r="ILY12" s="890"/>
      <c r="ILZ12" s="890"/>
      <c r="IMA12" s="890"/>
      <c r="IMB12" s="890"/>
      <c r="IMC12" s="890"/>
      <c r="IMD12" s="890"/>
      <c r="IME12" s="890"/>
      <c r="IMF12" s="890"/>
      <c r="IMG12" s="890"/>
      <c r="IMH12" s="890"/>
      <c r="IMI12" s="890"/>
      <c r="IMJ12" s="890"/>
      <c r="IMK12" s="890"/>
      <c r="IML12" s="890"/>
      <c r="IMM12" s="890"/>
      <c r="IMN12" s="890"/>
      <c r="IMO12" s="890"/>
      <c r="IMP12" s="890"/>
      <c r="IMQ12" s="890"/>
      <c r="IMR12" s="890"/>
      <c r="IMS12" s="890"/>
      <c r="IMT12" s="890"/>
      <c r="IMU12" s="890"/>
      <c r="IMV12" s="890"/>
      <c r="IMW12" s="890"/>
      <c r="IMX12" s="890"/>
      <c r="IMY12" s="890"/>
      <c r="IMZ12" s="890"/>
      <c r="INA12" s="890"/>
      <c r="INB12" s="890"/>
      <c r="INC12" s="890"/>
      <c r="IND12" s="890"/>
      <c r="INE12" s="890"/>
      <c r="INF12" s="890"/>
      <c r="ING12" s="890"/>
      <c r="INH12" s="890"/>
      <c r="INI12" s="890"/>
      <c r="INJ12" s="890"/>
      <c r="INK12" s="890"/>
      <c r="INL12" s="890"/>
      <c r="INM12" s="890"/>
      <c r="INN12" s="890"/>
      <c r="INO12" s="890"/>
      <c r="INP12" s="890"/>
      <c r="INQ12" s="890"/>
      <c r="INR12" s="890"/>
      <c r="INS12" s="890"/>
      <c r="INT12" s="890"/>
      <c r="INU12" s="890"/>
      <c r="INV12" s="890"/>
      <c r="INW12" s="890"/>
      <c r="INX12" s="890"/>
      <c r="INY12" s="890"/>
      <c r="INZ12" s="890"/>
      <c r="IOA12" s="890"/>
      <c r="IOB12" s="890"/>
      <c r="IOC12" s="890"/>
      <c r="IOD12" s="890"/>
      <c r="IOE12" s="890"/>
      <c r="IOF12" s="890"/>
      <c r="IOG12" s="890"/>
      <c r="IOH12" s="890"/>
      <c r="IOI12" s="890"/>
      <c r="IOJ12" s="890"/>
      <c r="IOK12" s="890"/>
      <c r="IOL12" s="890"/>
      <c r="IOM12" s="890"/>
      <c r="ION12" s="890"/>
      <c r="IOO12" s="890"/>
      <c r="IOP12" s="890"/>
      <c r="IOQ12" s="890"/>
      <c r="IOR12" s="890"/>
      <c r="IOS12" s="890"/>
      <c r="IOT12" s="890"/>
      <c r="IOU12" s="890"/>
      <c r="IOV12" s="890"/>
      <c r="IOW12" s="890"/>
      <c r="IOX12" s="890"/>
      <c r="IOY12" s="890"/>
      <c r="IOZ12" s="890"/>
      <c r="IPA12" s="890"/>
      <c r="IPB12" s="890"/>
      <c r="IPC12" s="890"/>
      <c r="IPD12" s="890"/>
      <c r="IPE12" s="890"/>
      <c r="IPF12" s="890"/>
      <c r="IPG12" s="890"/>
      <c r="IPH12" s="890"/>
      <c r="IPI12" s="890"/>
      <c r="IPJ12" s="890"/>
      <c r="IPK12" s="890"/>
      <c r="IPL12" s="890"/>
      <c r="IPM12" s="890"/>
      <c r="IPN12" s="890"/>
      <c r="IPO12" s="890"/>
      <c r="IPP12" s="890"/>
      <c r="IPQ12" s="890"/>
      <c r="IPR12" s="890"/>
      <c r="IPS12" s="890"/>
      <c r="IPT12" s="890"/>
      <c r="IPU12" s="890"/>
      <c r="IPV12" s="890"/>
      <c r="IPW12" s="890"/>
      <c r="IPX12" s="890"/>
      <c r="IPY12" s="890"/>
      <c r="IPZ12" s="890"/>
      <c r="IQA12" s="890"/>
      <c r="IQB12" s="890"/>
      <c r="IQC12" s="890"/>
      <c r="IQD12" s="890"/>
      <c r="IQE12" s="890"/>
      <c r="IQF12" s="890"/>
      <c r="IQG12" s="890"/>
      <c r="IQH12" s="890"/>
      <c r="IQI12" s="890"/>
      <c r="IQJ12" s="890"/>
      <c r="IQK12" s="890"/>
      <c r="IQL12" s="890"/>
      <c r="IQM12" s="890"/>
      <c r="IQN12" s="890"/>
      <c r="IQO12" s="890"/>
      <c r="IQP12" s="890"/>
      <c r="IQQ12" s="890"/>
      <c r="IQR12" s="890"/>
      <c r="IQS12" s="890"/>
      <c r="IQT12" s="890"/>
      <c r="IQU12" s="890"/>
      <c r="IQV12" s="890"/>
      <c r="IQW12" s="890"/>
      <c r="IQX12" s="890"/>
      <c r="IQY12" s="890"/>
      <c r="IQZ12" s="890"/>
      <c r="IRA12" s="890"/>
      <c r="IRB12" s="890"/>
      <c r="IRC12" s="890"/>
      <c r="IRD12" s="890"/>
      <c r="IRE12" s="890"/>
      <c r="IRF12" s="890"/>
      <c r="IRG12" s="890"/>
      <c r="IRH12" s="890"/>
      <c r="IRI12" s="890"/>
      <c r="IRJ12" s="890"/>
      <c r="IRK12" s="890"/>
      <c r="IRL12" s="890"/>
      <c r="IRM12" s="890"/>
      <c r="IRN12" s="890"/>
      <c r="IRO12" s="890"/>
      <c r="IRP12" s="890"/>
      <c r="IRQ12" s="890"/>
      <c r="IRR12" s="890"/>
      <c r="IRS12" s="890"/>
      <c r="IRT12" s="890"/>
      <c r="IRU12" s="890"/>
      <c r="IRV12" s="890"/>
      <c r="IRW12" s="890"/>
      <c r="IRX12" s="890"/>
      <c r="IRY12" s="890"/>
      <c r="IRZ12" s="890"/>
      <c r="ISA12" s="890"/>
      <c r="ISB12" s="890"/>
      <c r="ISC12" s="890"/>
      <c r="ISD12" s="890"/>
      <c r="ISE12" s="890"/>
      <c r="ISF12" s="890"/>
      <c r="ISG12" s="890"/>
      <c r="ISH12" s="890"/>
      <c r="ISI12" s="890"/>
      <c r="ISJ12" s="890"/>
      <c r="ISK12" s="890"/>
      <c r="ISL12" s="890"/>
      <c r="ISM12" s="890"/>
      <c r="ISN12" s="890"/>
      <c r="ISO12" s="890"/>
      <c r="ISP12" s="890"/>
      <c r="ISQ12" s="890"/>
      <c r="ISR12" s="890"/>
      <c r="ISS12" s="890"/>
      <c r="IST12" s="890"/>
      <c r="ISU12" s="890"/>
      <c r="ISV12" s="890"/>
      <c r="ISW12" s="890"/>
      <c r="ISX12" s="890"/>
      <c r="ISY12" s="890"/>
      <c r="ISZ12" s="890"/>
      <c r="ITA12" s="890"/>
      <c r="ITB12" s="890"/>
      <c r="ITC12" s="890"/>
      <c r="ITD12" s="890"/>
      <c r="ITE12" s="890"/>
      <c r="ITF12" s="890"/>
      <c r="ITG12" s="890"/>
      <c r="ITH12" s="890"/>
      <c r="ITI12" s="890"/>
      <c r="ITJ12" s="890"/>
      <c r="ITK12" s="890"/>
      <c r="ITL12" s="890"/>
      <c r="ITM12" s="890"/>
      <c r="ITN12" s="890"/>
      <c r="ITO12" s="890"/>
      <c r="ITP12" s="890"/>
      <c r="ITQ12" s="890"/>
      <c r="ITR12" s="890"/>
      <c r="ITS12" s="890"/>
      <c r="ITT12" s="890"/>
      <c r="ITU12" s="890"/>
      <c r="ITV12" s="890"/>
      <c r="ITW12" s="890"/>
      <c r="ITX12" s="890"/>
      <c r="ITY12" s="890"/>
      <c r="ITZ12" s="890"/>
      <c r="IUA12" s="890"/>
      <c r="IUB12" s="890"/>
      <c r="IUC12" s="890"/>
      <c r="IUD12" s="890"/>
      <c r="IUE12" s="890"/>
      <c r="IUF12" s="890"/>
      <c r="IUG12" s="890"/>
      <c r="IUH12" s="890"/>
      <c r="IUI12" s="890"/>
      <c r="IUJ12" s="890"/>
      <c r="IUK12" s="890"/>
      <c r="IUL12" s="890"/>
      <c r="IUM12" s="890"/>
      <c r="IUN12" s="890"/>
      <c r="IUO12" s="890"/>
      <c r="IUP12" s="890"/>
      <c r="IUQ12" s="890"/>
      <c r="IUR12" s="890"/>
      <c r="IUS12" s="890"/>
      <c r="IUT12" s="890"/>
      <c r="IUU12" s="890"/>
      <c r="IUV12" s="890"/>
      <c r="IUW12" s="890"/>
      <c r="IUX12" s="890"/>
      <c r="IUY12" s="890"/>
      <c r="IUZ12" s="890"/>
      <c r="IVA12" s="890"/>
      <c r="IVB12" s="890"/>
      <c r="IVC12" s="890"/>
      <c r="IVD12" s="890"/>
      <c r="IVE12" s="890"/>
      <c r="IVF12" s="890"/>
      <c r="IVG12" s="890"/>
      <c r="IVH12" s="890"/>
      <c r="IVI12" s="890"/>
      <c r="IVJ12" s="890"/>
      <c r="IVK12" s="890"/>
      <c r="IVL12" s="890"/>
      <c r="IVM12" s="890"/>
      <c r="IVN12" s="890"/>
      <c r="IVO12" s="890"/>
      <c r="IVP12" s="890"/>
      <c r="IVQ12" s="890"/>
      <c r="IVR12" s="890"/>
      <c r="IVS12" s="890"/>
      <c r="IVT12" s="890"/>
      <c r="IVU12" s="890"/>
      <c r="IVV12" s="890"/>
      <c r="IVW12" s="890"/>
      <c r="IVX12" s="890"/>
      <c r="IVY12" s="890"/>
      <c r="IVZ12" s="890"/>
      <c r="IWA12" s="890"/>
      <c r="IWB12" s="890"/>
      <c r="IWC12" s="890"/>
      <c r="IWD12" s="890"/>
      <c r="IWE12" s="890"/>
      <c r="IWF12" s="890"/>
      <c r="IWG12" s="890"/>
      <c r="IWH12" s="890"/>
      <c r="IWI12" s="890"/>
      <c r="IWJ12" s="890"/>
      <c r="IWK12" s="890"/>
      <c r="IWL12" s="890"/>
      <c r="IWM12" s="890"/>
      <c r="IWN12" s="890"/>
      <c r="IWO12" s="890"/>
      <c r="IWP12" s="890"/>
      <c r="IWQ12" s="890"/>
      <c r="IWR12" s="890"/>
      <c r="IWS12" s="890"/>
      <c r="IWT12" s="890"/>
      <c r="IWU12" s="890"/>
      <c r="IWV12" s="890"/>
      <c r="IWW12" s="890"/>
      <c r="IWX12" s="890"/>
      <c r="IWY12" s="890"/>
      <c r="IWZ12" s="890"/>
      <c r="IXA12" s="890"/>
      <c r="IXB12" s="890"/>
      <c r="IXC12" s="890"/>
      <c r="IXD12" s="890"/>
      <c r="IXE12" s="890"/>
      <c r="IXF12" s="890"/>
      <c r="IXG12" s="890"/>
      <c r="IXH12" s="890"/>
      <c r="IXI12" s="890"/>
      <c r="IXJ12" s="890"/>
      <c r="IXK12" s="890"/>
      <c r="IXL12" s="890"/>
      <c r="IXM12" s="890"/>
      <c r="IXN12" s="890"/>
      <c r="IXO12" s="890"/>
      <c r="IXP12" s="890"/>
      <c r="IXQ12" s="890"/>
      <c r="IXR12" s="890"/>
      <c r="IXS12" s="890"/>
      <c r="IXT12" s="890"/>
      <c r="IXU12" s="890"/>
      <c r="IXV12" s="890"/>
      <c r="IXW12" s="890"/>
      <c r="IXX12" s="890"/>
      <c r="IXY12" s="890"/>
      <c r="IXZ12" s="890"/>
      <c r="IYA12" s="890"/>
      <c r="IYB12" s="890"/>
      <c r="IYC12" s="890"/>
      <c r="IYD12" s="890"/>
      <c r="IYE12" s="890"/>
      <c r="IYF12" s="890"/>
      <c r="IYG12" s="890"/>
      <c r="IYH12" s="890"/>
      <c r="IYI12" s="890"/>
      <c r="IYJ12" s="890"/>
      <c r="IYK12" s="890"/>
      <c r="IYL12" s="890"/>
      <c r="IYM12" s="890"/>
      <c r="IYN12" s="890"/>
      <c r="IYO12" s="890"/>
      <c r="IYP12" s="890"/>
      <c r="IYQ12" s="890"/>
      <c r="IYR12" s="890"/>
      <c r="IYS12" s="890"/>
      <c r="IYT12" s="890"/>
      <c r="IYU12" s="890"/>
      <c r="IYV12" s="890"/>
      <c r="IYW12" s="890"/>
      <c r="IYX12" s="890"/>
      <c r="IYY12" s="890"/>
      <c r="IYZ12" s="890"/>
      <c r="IZA12" s="890"/>
      <c r="IZB12" s="890"/>
      <c r="IZC12" s="890"/>
      <c r="IZD12" s="890"/>
      <c r="IZE12" s="890"/>
      <c r="IZF12" s="890"/>
      <c r="IZG12" s="890"/>
      <c r="IZH12" s="890"/>
      <c r="IZI12" s="890"/>
      <c r="IZJ12" s="890"/>
      <c r="IZK12" s="890"/>
      <c r="IZL12" s="890"/>
      <c r="IZM12" s="890"/>
      <c r="IZN12" s="890"/>
      <c r="IZO12" s="890"/>
      <c r="IZP12" s="890"/>
      <c r="IZQ12" s="890"/>
      <c r="IZR12" s="890"/>
      <c r="IZS12" s="890"/>
      <c r="IZT12" s="890"/>
      <c r="IZU12" s="890"/>
      <c r="IZV12" s="890"/>
      <c r="IZW12" s="890"/>
      <c r="IZX12" s="890"/>
      <c r="IZY12" s="890"/>
      <c r="IZZ12" s="890"/>
      <c r="JAA12" s="890"/>
      <c r="JAB12" s="890"/>
      <c r="JAC12" s="890"/>
      <c r="JAD12" s="890"/>
      <c r="JAE12" s="890"/>
      <c r="JAF12" s="890"/>
      <c r="JAG12" s="890"/>
      <c r="JAH12" s="890"/>
      <c r="JAI12" s="890"/>
      <c r="JAJ12" s="890"/>
      <c r="JAK12" s="890"/>
      <c r="JAL12" s="890"/>
      <c r="JAM12" s="890"/>
      <c r="JAN12" s="890"/>
      <c r="JAO12" s="890"/>
      <c r="JAP12" s="890"/>
      <c r="JAQ12" s="890"/>
      <c r="JAR12" s="890"/>
      <c r="JAS12" s="890"/>
      <c r="JAT12" s="890"/>
      <c r="JAU12" s="890"/>
      <c r="JAV12" s="890"/>
      <c r="JAW12" s="890"/>
      <c r="JAX12" s="890"/>
      <c r="JAY12" s="890"/>
      <c r="JAZ12" s="890"/>
      <c r="JBA12" s="890"/>
      <c r="JBB12" s="890"/>
      <c r="JBC12" s="890"/>
      <c r="JBD12" s="890"/>
      <c r="JBE12" s="890"/>
      <c r="JBF12" s="890"/>
      <c r="JBG12" s="890"/>
      <c r="JBH12" s="890"/>
      <c r="JBI12" s="890"/>
      <c r="JBJ12" s="890"/>
      <c r="JBK12" s="890"/>
      <c r="JBL12" s="890"/>
      <c r="JBM12" s="890"/>
      <c r="JBN12" s="890"/>
      <c r="JBO12" s="890"/>
      <c r="JBP12" s="890"/>
      <c r="JBQ12" s="890"/>
      <c r="JBR12" s="890"/>
      <c r="JBS12" s="890"/>
      <c r="JBT12" s="890"/>
      <c r="JBU12" s="890"/>
      <c r="JBV12" s="890"/>
      <c r="JBW12" s="890"/>
      <c r="JBX12" s="890"/>
      <c r="JBY12" s="890"/>
      <c r="JBZ12" s="890"/>
      <c r="JCA12" s="890"/>
      <c r="JCB12" s="890"/>
      <c r="JCC12" s="890"/>
      <c r="JCD12" s="890"/>
      <c r="JCE12" s="890"/>
      <c r="JCF12" s="890"/>
      <c r="JCG12" s="890"/>
      <c r="JCH12" s="890"/>
      <c r="JCI12" s="890"/>
      <c r="JCJ12" s="890"/>
      <c r="JCK12" s="890"/>
      <c r="JCL12" s="890"/>
      <c r="JCM12" s="890"/>
      <c r="JCN12" s="890"/>
      <c r="JCO12" s="890"/>
      <c r="JCP12" s="890"/>
      <c r="JCQ12" s="890"/>
      <c r="JCR12" s="890"/>
      <c r="JCS12" s="890"/>
      <c r="JCT12" s="890"/>
      <c r="JCU12" s="890"/>
      <c r="JCV12" s="890"/>
      <c r="JCW12" s="890"/>
      <c r="JCX12" s="890"/>
      <c r="JCY12" s="890"/>
      <c r="JCZ12" s="890"/>
      <c r="JDA12" s="890"/>
      <c r="JDB12" s="890"/>
      <c r="JDC12" s="890"/>
      <c r="JDD12" s="890"/>
      <c r="JDE12" s="890"/>
      <c r="JDF12" s="890"/>
      <c r="JDG12" s="890"/>
      <c r="JDH12" s="890"/>
      <c r="JDI12" s="890"/>
      <c r="JDJ12" s="890"/>
      <c r="JDK12" s="890"/>
      <c r="JDL12" s="890"/>
      <c r="JDM12" s="890"/>
      <c r="JDN12" s="890"/>
      <c r="JDO12" s="890"/>
      <c r="JDP12" s="890"/>
      <c r="JDQ12" s="890"/>
      <c r="JDR12" s="890"/>
      <c r="JDS12" s="890"/>
      <c r="JDT12" s="890"/>
      <c r="JDU12" s="890"/>
      <c r="JDV12" s="890"/>
      <c r="JDW12" s="890"/>
      <c r="JDX12" s="890"/>
      <c r="JDY12" s="890"/>
      <c r="JDZ12" s="890"/>
      <c r="JEA12" s="890"/>
      <c r="JEB12" s="890"/>
      <c r="JEC12" s="890"/>
      <c r="JED12" s="890"/>
      <c r="JEE12" s="890"/>
      <c r="JEF12" s="890"/>
      <c r="JEG12" s="890"/>
      <c r="JEH12" s="890"/>
      <c r="JEI12" s="890"/>
      <c r="JEJ12" s="890"/>
      <c r="JEK12" s="890"/>
      <c r="JEL12" s="890"/>
      <c r="JEM12" s="890"/>
      <c r="JEN12" s="890"/>
      <c r="JEO12" s="890"/>
      <c r="JEP12" s="890"/>
      <c r="JEQ12" s="890"/>
      <c r="JER12" s="890"/>
      <c r="JES12" s="890"/>
      <c r="JET12" s="890"/>
      <c r="JEU12" s="890"/>
      <c r="JEV12" s="890"/>
      <c r="JEW12" s="890"/>
      <c r="JEX12" s="890"/>
      <c r="JEY12" s="890"/>
      <c r="JEZ12" s="890"/>
      <c r="JFA12" s="890"/>
      <c r="JFB12" s="890"/>
      <c r="JFC12" s="890"/>
      <c r="JFD12" s="890"/>
      <c r="JFE12" s="890"/>
      <c r="JFF12" s="890"/>
      <c r="JFG12" s="890"/>
      <c r="JFH12" s="890"/>
      <c r="JFI12" s="890"/>
      <c r="JFJ12" s="890"/>
      <c r="JFK12" s="890"/>
      <c r="JFL12" s="890"/>
      <c r="JFM12" s="890"/>
      <c r="JFN12" s="890"/>
      <c r="JFO12" s="890"/>
      <c r="JFP12" s="890"/>
      <c r="JFQ12" s="890"/>
      <c r="JFR12" s="890"/>
      <c r="JFS12" s="890"/>
      <c r="JFT12" s="890"/>
      <c r="JFU12" s="890"/>
      <c r="JFV12" s="890"/>
      <c r="JFW12" s="890"/>
      <c r="JFX12" s="890"/>
      <c r="JFY12" s="890"/>
      <c r="JFZ12" s="890"/>
      <c r="JGA12" s="890"/>
      <c r="JGB12" s="890"/>
      <c r="JGC12" s="890"/>
      <c r="JGD12" s="890"/>
      <c r="JGE12" s="890"/>
      <c r="JGF12" s="890"/>
      <c r="JGG12" s="890"/>
      <c r="JGH12" s="890"/>
      <c r="JGI12" s="890"/>
      <c r="JGJ12" s="890"/>
      <c r="JGK12" s="890"/>
      <c r="JGL12" s="890"/>
      <c r="JGM12" s="890"/>
      <c r="JGN12" s="890"/>
      <c r="JGO12" s="890"/>
      <c r="JGP12" s="890"/>
      <c r="JGQ12" s="890"/>
      <c r="JGR12" s="890"/>
      <c r="JGS12" s="890"/>
      <c r="JGT12" s="890"/>
      <c r="JGU12" s="890"/>
      <c r="JGV12" s="890"/>
      <c r="JGW12" s="890"/>
      <c r="JGX12" s="890"/>
      <c r="JGY12" s="890"/>
      <c r="JGZ12" s="890"/>
      <c r="JHA12" s="890"/>
      <c r="JHB12" s="890"/>
      <c r="JHC12" s="890"/>
      <c r="JHD12" s="890"/>
      <c r="JHE12" s="890"/>
      <c r="JHF12" s="890"/>
      <c r="JHG12" s="890"/>
      <c r="JHH12" s="890"/>
      <c r="JHI12" s="890"/>
      <c r="JHJ12" s="890"/>
      <c r="JHK12" s="890"/>
      <c r="JHL12" s="890"/>
      <c r="JHM12" s="890"/>
      <c r="JHN12" s="890"/>
      <c r="JHO12" s="890"/>
      <c r="JHP12" s="890"/>
      <c r="JHQ12" s="890"/>
      <c r="JHR12" s="890"/>
      <c r="JHS12" s="890"/>
      <c r="JHT12" s="890"/>
      <c r="JHU12" s="890"/>
      <c r="JHV12" s="890"/>
      <c r="JHW12" s="890"/>
      <c r="JHX12" s="890"/>
      <c r="JHY12" s="890"/>
      <c r="JHZ12" s="890"/>
      <c r="JIA12" s="890"/>
      <c r="JIB12" s="890"/>
      <c r="JIC12" s="890"/>
      <c r="JID12" s="890"/>
      <c r="JIE12" s="890"/>
      <c r="JIF12" s="890"/>
      <c r="JIG12" s="890"/>
      <c r="JIH12" s="890"/>
      <c r="JII12" s="890"/>
      <c r="JIJ12" s="890"/>
      <c r="JIK12" s="890"/>
      <c r="JIL12" s="890"/>
      <c r="JIM12" s="890"/>
      <c r="JIN12" s="890"/>
      <c r="JIO12" s="890"/>
      <c r="JIP12" s="890"/>
      <c r="JIQ12" s="890"/>
      <c r="JIR12" s="890"/>
      <c r="JIS12" s="890"/>
      <c r="JIT12" s="890"/>
      <c r="JIU12" s="890"/>
      <c r="JIV12" s="890"/>
      <c r="JIW12" s="890"/>
      <c r="JIX12" s="890"/>
      <c r="JIY12" s="890"/>
      <c r="JIZ12" s="890"/>
      <c r="JJA12" s="890"/>
      <c r="JJB12" s="890"/>
      <c r="JJC12" s="890"/>
      <c r="JJD12" s="890"/>
      <c r="JJE12" s="890"/>
      <c r="JJF12" s="890"/>
      <c r="JJG12" s="890"/>
      <c r="JJH12" s="890"/>
      <c r="JJI12" s="890"/>
      <c r="JJJ12" s="890"/>
      <c r="JJK12" s="890"/>
      <c r="JJL12" s="890"/>
      <c r="JJM12" s="890"/>
      <c r="JJN12" s="890"/>
      <c r="JJO12" s="890"/>
      <c r="JJP12" s="890"/>
      <c r="JJQ12" s="890"/>
      <c r="JJR12" s="890"/>
      <c r="JJS12" s="890"/>
      <c r="JJT12" s="890"/>
      <c r="JJU12" s="890"/>
      <c r="JJV12" s="890"/>
      <c r="JJW12" s="890"/>
      <c r="JJX12" s="890"/>
      <c r="JJY12" s="890"/>
      <c r="JJZ12" s="890"/>
      <c r="JKA12" s="890"/>
      <c r="JKB12" s="890"/>
      <c r="JKC12" s="890"/>
      <c r="JKD12" s="890"/>
      <c r="JKE12" s="890"/>
      <c r="JKF12" s="890"/>
      <c r="JKG12" s="890"/>
      <c r="JKH12" s="890"/>
      <c r="JKI12" s="890"/>
      <c r="JKJ12" s="890"/>
      <c r="JKK12" s="890"/>
      <c r="JKL12" s="890"/>
      <c r="JKM12" s="890"/>
      <c r="JKN12" s="890"/>
      <c r="JKO12" s="890"/>
      <c r="JKP12" s="890"/>
      <c r="JKQ12" s="890"/>
      <c r="JKR12" s="890"/>
      <c r="JKS12" s="890"/>
      <c r="JKT12" s="890"/>
      <c r="JKU12" s="890"/>
      <c r="JKV12" s="890"/>
      <c r="JKW12" s="890"/>
      <c r="JKX12" s="890"/>
      <c r="JKY12" s="890"/>
      <c r="JKZ12" s="890"/>
      <c r="JLA12" s="890"/>
      <c r="JLB12" s="890"/>
      <c r="JLC12" s="890"/>
      <c r="JLD12" s="890"/>
      <c r="JLE12" s="890"/>
      <c r="JLF12" s="890"/>
      <c r="JLG12" s="890"/>
      <c r="JLH12" s="890"/>
      <c r="JLI12" s="890"/>
      <c r="JLJ12" s="890"/>
      <c r="JLK12" s="890"/>
      <c r="JLL12" s="890"/>
      <c r="JLM12" s="890"/>
      <c r="JLN12" s="890"/>
      <c r="JLO12" s="890"/>
      <c r="JLP12" s="890"/>
      <c r="JLQ12" s="890"/>
      <c r="JLR12" s="890"/>
      <c r="JLS12" s="890"/>
      <c r="JLT12" s="890"/>
      <c r="JLU12" s="890"/>
      <c r="JLV12" s="890"/>
      <c r="JLW12" s="890"/>
      <c r="JLX12" s="890"/>
      <c r="JLY12" s="890"/>
      <c r="JLZ12" s="890"/>
      <c r="JMA12" s="890"/>
      <c r="JMB12" s="890"/>
      <c r="JMC12" s="890"/>
      <c r="JMD12" s="890"/>
      <c r="JME12" s="890"/>
      <c r="JMF12" s="890"/>
      <c r="JMG12" s="890"/>
      <c r="JMH12" s="890"/>
      <c r="JMI12" s="890"/>
      <c r="JMJ12" s="890"/>
      <c r="JMK12" s="890"/>
      <c r="JML12" s="890"/>
      <c r="JMM12" s="890"/>
      <c r="JMN12" s="890"/>
      <c r="JMO12" s="890"/>
      <c r="JMP12" s="890"/>
      <c r="JMQ12" s="890"/>
      <c r="JMR12" s="890"/>
      <c r="JMS12" s="890"/>
      <c r="JMT12" s="890"/>
      <c r="JMU12" s="890"/>
      <c r="JMV12" s="890"/>
      <c r="JMW12" s="890"/>
      <c r="JMX12" s="890"/>
      <c r="JMY12" s="890"/>
      <c r="JMZ12" s="890"/>
      <c r="JNA12" s="890"/>
      <c r="JNB12" s="890"/>
      <c r="JNC12" s="890"/>
      <c r="JND12" s="890"/>
      <c r="JNE12" s="890"/>
      <c r="JNF12" s="890"/>
      <c r="JNG12" s="890"/>
      <c r="JNH12" s="890"/>
      <c r="JNI12" s="890"/>
      <c r="JNJ12" s="890"/>
      <c r="JNK12" s="890"/>
      <c r="JNL12" s="890"/>
      <c r="JNM12" s="890"/>
      <c r="JNN12" s="890"/>
      <c r="JNO12" s="890"/>
      <c r="JNP12" s="890"/>
      <c r="JNQ12" s="890"/>
      <c r="JNR12" s="890"/>
      <c r="JNS12" s="890"/>
      <c r="JNT12" s="890"/>
      <c r="JNU12" s="890"/>
      <c r="JNV12" s="890"/>
      <c r="JNW12" s="890"/>
      <c r="JNX12" s="890"/>
      <c r="JNY12" s="890"/>
      <c r="JNZ12" s="890"/>
      <c r="JOA12" s="890"/>
      <c r="JOB12" s="890"/>
      <c r="JOC12" s="890"/>
      <c r="JOD12" s="890"/>
      <c r="JOE12" s="890"/>
      <c r="JOF12" s="890"/>
      <c r="JOG12" s="890"/>
      <c r="JOH12" s="890"/>
      <c r="JOI12" s="890"/>
      <c r="JOJ12" s="890"/>
      <c r="JOK12" s="890"/>
      <c r="JOL12" s="890"/>
      <c r="JOM12" s="890"/>
      <c r="JON12" s="890"/>
      <c r="JOO12" s="890"/>
      <c r="JOP12" s="890"/>
      <c r="JOQ12" s="890"/>
      <c r="JOR12" s="890"/>
      <c r="JOS12" s="890"/>
      <c r="JOT12" s="890"/>
      <c r="JOU12" s="890"/>
      <c r="JOV12" s="890"/>
      <c r="JOW12" s="890"/>
      <c r="JOX12" s="890"/>
      <c r="JOY12" s="890"/>
      <c r="JOZ12" s="890"/>
      <c r="JPA12" s="890"/>
      <c r="JPB12" s="890"/>
      <c r="JPC12" s="890"/>
      <c r="JPD12" s="890"/>
      <c r="JPE12" s="890"/>
      <c r="JPF12" s="890"/>
      <c r="JPG12" s="890"/>
      <c r="JPH12" s="890"/>
      <c r="JPI12" s="890"/>
      <c r="JPJ12" s="890"/>
      <c r="JPK12" s="890"/>
      <c r="JPL12" s="890"/>
      <c r="JPM12" s="890"/>
      <c r="JPN12" s="890"/>
      <c r="JPO12" s="890"/>
      <c r="JPP12" s="890"/>
      <c r="JPQ12" s="890"/>
      <c r="JPR12" s="890"/>
      <c r="JPS12" s="890"/>
      <c r="JPT12" s="890"/>
      <c r="JPU12" s="890"/>
      <c r="JPV12" s="890"/>
      <c r="JPW12" s="890"/>
      <c r="JPX12" s="890"/>
      <c r="JPY12" s="890"/>
      <c r="JPZ12" s="890"/>
      <c r="JQA12" s="890"/>
      <c r="JQB12" s="890"/>
      <c r="JQC12" s="890"/>
      <c r="JQD12" s="890"/>
      <c r="JQE12" s="890"/>
      <c r="JQF12" s="890"/>
      <c r="JQG12" s="890"/>
      <c r="JQH12" s="890"/>
      <c r="JQI12" s="890"/>
      <c r="JQJ12" s="890"/>
      <c r="JQK12" s="890"/>
      <c r="JQL12" s="890"/>
      <c r="JQM12" s="890"/>
      <c r="JQN12" s="890"/>
      <c r="JQO12" s="890"/>
      <c r="JQP12" s="890"/>
      <c r="JQQ12" s="890"/>
      <c r="JQR12" s="890"/>
      <c r="JQS12" s="890"/>
      <c r="JQT12" s="890"/>
      <c r="JQU12" s="890"/>
      <c r="JQV12" s="890"/>
      <c r="JQW12" s="890"/>
      <c r="JQX12" s="890"/>
      <c r="JQY12" s="890"/>
      <c r="JQZ12" s="890"/>
      <c r="JRA12" s="890"/>
      <c r="JRB12" s="890"/>
      <c r="JRC12" s="890"/>
      <c r="JRD12" s="890"/>
      <c r="JRE12" s="890"/>
      <c r="JRF12" s="890"/>
      <c r="JRG12" s="890"/>
      <c r="JRH12" s="890"/>
      <c r="JRI12" s="890"/>
      <c r="JRJ12" s="890"/>
      <c r="JRK12" s="890"/>
      <c r="JRL12" s="890"/>
      <c r="JRM12" s="890"/>
      <c r="JRN12" s="890"/>
      <c r="JRO12" s="890"/>
      <c r="JRP12" s="890"/>
      <c r="JRQ12" s="890"/>
      <c r="JRR12" s="890"/>
      <c r="JRS12" s="890"/>
      <c r="JRT12" s="890"/>
      <c r="JRU12" s="890"/>
      <c r="JRV12" s="890"/>
      <c r="JRW12" s="890"/>
      <c r="JRX12" s="890"/>
      <c r="JRY12" s="890"/>
      <c r="JRZ12" s="890"/>
      <c r="JSA12" s="890"/>
      <c r="JSB12" s="890"/>
      <c r="JSC12" s="890"/>
      <c r="JSD12" s="890"/>
      <c r="JSE12" s="890"/>
      <c r="JSF12" s="890"/>
      <c r="JSG12" s="890"/>
      <c r="JSH12" s="890"/>
      <c r="JSI12" s="890"/>
      <c r="JSJ12" s="890"/>
      <c r="JSK12" s="890"/>
      <c r="JSL12" s="890"/>
      <c r="JSM12" s="890"/>
      <c r="JSN12" s="890"/>
      <c r="JSO12" s="890"/>
      <c r="JSP12" s="890"/>
      <c r="JSQ12" s="890"/>
      <c r="JSR12" s="890"/>
      <c r="JSS12" s="890"/>
      <c r="JST12" s="890"/>
      <c r="JSU12" s="890"/>
      <c r="JSV12" s="890"/>
      <c r="JSW12" s="890"/>
      <c r="JSX12" s="890"/>
      <c r="JSY12" s="890"/>
      <c r="JSZ12" s="890"/>
      <c r="JTA12" s="890"/>
      <c r="JTB12" s="890"/>
      <c r="JTC12" s="890"/>
      <c r="JTD12" s="890"/>
      <c r="JTE12" s="890"/>
      <c r="JTF12" s="890"/>
      <c r="JTG12" s="890"/>
      <c r="JTH12" s="890"/>
      <c r="JTI12" s="890"/>
      <c r="JTJ12" s="890"/>
      <c r="JTK12" s="890"/>
      <c r="JTL12" s="890"/>
      <c r="JTM12" s="890"/>
      <c r="JTN12" s="890"/>
      <c r="JTO12" s="890"/>
      <c r="JTP12" s="890"/>
      <c r="JTQ12" s="890"/>
      <c r="JTR12" s="890"/>
      <c r="JTS12" s="890"/>
      <c r="JTT12" s="890"/>
      <c r="JTU12" s="890"/>
      <c r="JTV12" s="890"/>
      <c r="JTW12" s="890"/>
      <c r="JTX12" s="890"/>
      <c r="JTY12" s="890"/>
      <c r="JTZ12" s="890"/>
      <c r="JUA12" s="890"/>
      <c r="JUB12" s="890"/>
      <c r="JUC12" s="890"/>
      <c r="JUD12" s="890"/>
      <c r="JUE12" s="890"/>
      <c r="JUF12" s="890"/>
      <c r="JUG12" s="890"/>
      <c r="JUH12" s="890"/>
      <c r="JUI12" s="890"/>
      <c r="JUJ12" s="890"/>
      <c r="JUK12" s="890"/>
      <c r="JUL12" s="890"/>
      <c r="JUM12" s="890"/>
      <c r="JUN12" s="890"/>
      <c r="JUO12" s="890"/>
      <c r="JUP12" s="890"/>
      <c r="JUQ12" s="890"/>
      <c r="JUR12" s="890"/>
      <c r="JUS12" s="890"/>
      <c r="JUT12" s="890"/>
      <c r="JUU12" s="890"/>
      <c r="JUV12" s="890"/>
      <c r="JUW12" s="890"/>
      <c r="JUX12" s="890"/>
      <c r="JUY12" s="890"/>
      <c r="JUZ12" s="890"/>
      <c r="JVA12" s="890"/>
      <c r="JVB12" s="890"/>
      <c r="JVC12" s="890"/>
      <c r="JVD12" s="890"/>
      <c r="JVE12" s="890"/>
      <c r="JVF12" s="890"/>
      <c r="JVG12" s="890"/>
      <c r="JVH12" s="890"/>
      <c r="JVI12" s="890"/>
      <c r="JVJ12" s="890"/>
      <c r="JVK12" s="890"/>
      <c r="JVL12" s="890"/>
      <c r="JVM12" s="890"/>
      <c r="JVN12" s="890"/>
      <c r="JVO12" s="890"/>
      <c r="JVP12" s="890"/>
      <c r="JVQ12" s="890"/>
      <c r="JVR12" s="890"/>
      <c r="JVS12" s="890"/>
      <c r="JVT12" s="890"/>
      <c r="JVU12" s="890"/>
      <c r="JVV12" s="890"/>
      <c r="JVW12" s="890"/>
      <c r="JVX12" s="890"/>
      <c r="JVY12" s="890"/>
      <c r="JVZ12" s="890"/>
      <c r="JWA12" s="890"/>
      <c r="JWB12" s="890"/>
      <c r="JWC12" s="890"/>
      <c r="JWD12" s="890"/>
      <c r="JWE12" s="890"/>
      <c r="JWF12" s="890"/>
      <c r="JWG12" s="890"/>
      <c r="JWH12" s="890"/>
      <c r="JWI12" s="890"/>
      <c r="JWJ12" s="890"/>
      <c r="JWK12" s="890"/>
      <c r="JWL12" s="890"/>
      <c r="JWM12" s="890"/>
      <c r="JWN12" s="890"/>
      <c r="JWO12" s="890"/>
      <c r="JWP12" s="890"/>
      <c r="JWQ12" s="890"/>
      <c r="JWR12" s="890"/>
      <c r="JWS12" s="890"/>
      <c r="JWT12" s="890"/>
      <c r="JWU12" s="890"/>
      <c r="JWV12" s="890"/>
      <c r="JWW12" s="890"/>
      <c r="JWX12" s="890"/>
      <c r="JWY12" s="890"/>
      <c r="JWZ12" s="890"/>
      <c r="JXA12" s="890"/>
      <c r="JXB12" s="890"/>
      <c r="JXC12" s="890"/>
      <c r="JXD12" s="890"/>
      <c r="JXE12" s="890"/>
      <c r="JXF12" s="890"/>
      <c r="JXG12" s="890"/>
      <c r="JXH12" s="890"/>
      <c r="JXI12" s="890"/>
      <c r="JXJ12" s="890"/>
      <c r="JXK12" s="890"/>
      <c r="JXL12" s="890"/>
      <c r="JXM12" s="890"/>
      <c r="JXN12" s="890"/>
      <c r="JXO12" s="890"/>
      <c r="JXP12" s="890"/>
      <c r="JXQ12" s="890"/>
      <c r="JXR12" s="890"/>
      <c r="JXS12" s="890"/>
      <c r="JXT12" s="890"/>
      <c r="JXU12" s="890"/>
      <c r="JXV12" s="890"/>
      <c r="JXW12" s="890"/>
      <c r="JXX12" s="890"/>
      <c r="JXY12" s="890"/>
      <c r="JXZ12" s="890"/>
      <c r="JYA12" s="890"/>
      <c r="JYB12" s="890"/>
      <c r="JYC12" s="890"/>
      <c r="JYD12" s="890"/>
      <c r="JYE12" s="890"/>
      <c r="JYF12" s="890"/>
      <c r="JYG12" s="890"/>
      <c r="JYH12" s="890"/>
      <c r="JYI12" s="890"/>
      <c r="JYJ12" s="890"/>
      <c r="JYK12" s="890"/>
      <c r="JYL12" s="890"/>
      <c r="JYM12" s="890"/>
      <c r="JYN12" s="890"/>
      <c r="JYO12" s="890"/>
      <c r="JYP12" s="890"/>
      <c r="JYQ12" s="890"/>
      <c r="JYR12" s="890"/>
      <c r="JYS12" s="890"/>
      <c r="JYT12" s="890"/>
      <c r="JYU12" s="890"/>
      <c r="JYV12" s="890"/>
      <c r="JYW12" s="890"/>
      <c r="JYX12" s="890"/>
      <c r="JYY12" s="890"/>
      <c r="JYZ12" s="890"/>
      <c r="JZA12" s="890"/>
      <c r="JZB12" s="890"/>
      <c r="JZC12" s="890"/>
      <c r="JZD12" s="890"/>
      <c r="JZE12" s="890"/>
      <c r="JZF12" s="890"/>
      <c r="JZG12" s="890"/>
      <c r="JZH12" s="890"/>
      <c r="JZI12" s="890"/>
      <c r="JZJ12" s="890"/>
      <c r="JZK12" s="890"/>
      <c r="JZL12" s="890"/>
      <c r="JZM12" s="890"/>
      <c r="JZN12" s="890"/>
      <c r="JZO12" s="890"/>
      <c r="JZP12" s="890"/>
      <c r="JZQ12" s="890"/>
      <c r="JZR12" s="890"/>
      <c r="JZS12" s="890"/>
      <c r="JZT12" s="890"/>
      <c r="JZU12" s="890"/>
      <c r="JZV12" s="890"/>
      <c r="JZW12" s="890"/>
      <c r="JZX12" s="890"/>
      <c r="JZY12" s="890"/>
      <c r="JZZ12" s="890"/>
      <c r="KAA12" s="890"/>
      <c r="KAB12" s="890"/>
      <c r="KAC12" s="890"/>
      <c r="KAD12" s="890"/>
      <c r="KAE12" s="890"/>
      <c r="KAF12" s="890"/>
      <c r="KAG12" s="890"/>
      <c r="KAH12" s="890"/>
      <c r="KAI12" s="890"/>
      <c r="KAJ12" s="890"/>
      <c r="KAK12" s="890"/>
      <c r="KAL12" s="890"/>
      <c r="KAM12" s="890"/>
      <c r="KAN12" s="890"/>
      <c r="KAO12" s="890"/>
      <c r="KAP12" s="890"/>
      <c r="KAQ12" s="890"/>
      <c r="KAR12" s="890"/>
      <c r="KAS12" s="890"/>
      <c r="KAT12" s="890"/>
      <c r="KAU12" s="890"/>
      <c r="KAV12" s="890"/>
      <c r="KAW12" s="890"/>
      <c r="KAX12" s="890"/>
      <c r="KAY12" s="890"/>
      <c r="KAZ12" s="890"/>
      <c r="KBA12" s="890"/>
      <c r="KBB12" s="890"/>
      <c r="KBC12" s="890"/>
      <c r="KBD12" s="890"/>
      <c r="KBE12" s="890"/>
      <c r="KBF12" s="890"/>
      <c r="KBG12" s="890"/>
      <c r="KBH12" s="890"/>
      <c r="KBI12" s="890"/>
      <c r="KBJ12" s="890"/>
      <c r="KBK12" s="890"/>
      <c r="KBL12" s="890"/>
      <c r="KBM12" s="890"/>
      <c r="KBN12" s="890"/>
      <c r="KBO12" s="890"/>
      <c r="KBP12" s="890"/>
      <c r="KBQ12" s="890"/>
      <c r="KBR12" s="890"/>
      <c r="KBS12" s="890"/>
      <c r="KBT12" s="890"/>
      <c r="KBU12" s="890"/>
      <c r="KBV12" s="890"/>
      <c r="KBW12" s="890"/>
      <c r="KBX12" s="890"/>
      <c r="KBY12" s="890"/>
      <c r="KBZ12" s="890"/>
      <c r="KCA12" s="890"/>
      <c r="KCB12" s="890"/>
      <c r="KCC12" s="890"/>
      <c r="KCD12" s="890"/>
      <c r="KCE12" s="890"/>
      <c r="KCF12" s="890"/>
      <c r="KCG12" s="890"/>
      <c r="KCH12" s="890"/>
      <c r="KCI12" s="890"/>
      <c r="KCJ12" s="890"/>
      <c r="KCK12" s="890"/>
      <c r="KCL12" s="890"/>
      <c r="KCM12" s="890"/>
      <c r="KCN12" s="890"/>
      <c r="KCO12" s="890"/>
      <c r="KCP12" s="890"/>
      <c r="KCQ12" s="890"/>
      <c r="KCR12" s="890"/>
      <c r="KCS12" s="890"/>
      <c r="KCT12" s="890"/>
      <c r="KCU12" s="890"/>
      <c r="KCV12" s="890"/>
      <c r="KCW12" s="890"/>
      <c r="KCX12" s="890"/>
      <c r="KCY12" s="890"/>
      <c r="KCZ12" s="890"/>
      <c r="KDA12" s="890"/>
      <c r="KDB12" s="890"/>
      <c r="KDC12" s="890"/>
      <c r="KDD12" s="890"/>
      <c r="KDE12" s="890"/>
      <c r="KDF12" s="890"/>
      <c r="KDG12" s="890"/>
      <c r="KDH12" s="890"/>
      <c r="KDI12" s="890"/>
      <c r="KDJ12" s="890"/>
      <c r="KDK12" s="890"/>
      <c r="KDL12" s="890"/>
      <c r="KDM12" s="890"/>
      <c r="KDN12" s="890"/>
      <c r="KDO12" s="890"/>
      <c r="KDP12" s="890"/>
      <c r="KDQ12" s="890"/>
      <c r="KDR12" s="890"/>
      <c r="KDS12" s="890"/>
      <c r="KDT12" s="890"/>
      <c r="KDU12" s="890"/>
      <c r="KDV12" s="890"/>
      <c r="KDW12" s="890"/>
      <c r="KDX12" s="890"/>
      <c r="KDY12" s="890"/>
      <c r="KDZ12" s="890"/>
      <c r="KEA12" s="890"/>
      <c r="KEB12" s="890"/>
      <c r="KEC12" s="890"/>
      <c r="KED12" s="890"/>
      <c r="KEE12" s="890"/>
      <c r="KEF12" s="890"/>
      <c r="KEG12" s="890"/>
      <c r="KEH12" s="890"/>
      <c r="KEI12" s="890"/>
      <c r="KEJ12" s="890"/>
      <c r="KEK12" s="890"/>
      <c r="KEL12" s="890"/>
      <c r="KEM12" s="890"/>
      <c r="KEN12" s="890"/>
      <c r="KEO12" s="890"/>
      <c r="KEP12" s="890"/>
      <c r="KEQ12" s="890"/>
      <c r="KER12" s="890"/>
      <c r="KES12" s="890"/>
      <c r="KET12" s="890"/>
      <c r="KEU12" s="890"/>
      <c r="KEV12" s="890"/>
      <c r="KEW12" s="890"/>
      <c r="KEX12" s="890"/>
      <c r="KEY12" s="890"/>
      <c r="KEZ12" s="890"/>
      <c r="KFA12" s="890"/>
      <c r="KFB12" s="890"/>
      <c r="KFC12" s="890"/>
      <c r="KFD12" s="890"/>
      <c r="KFE12" s="890"/>
      <c r="KFF12" s="890"/>
      <c r="KFG12" s="890"/>
      <c r="KFH12" s="890"/>
      <c r="KFI12" s="890"/>
      <c r="KFJ12" s="890"/>
      <c r="KFK12" s="890"/>
      <c r="KFL12" s="890"/>
      <c r="KFM12" s="890"/>
      <c r="KFN12" s="890"/>
      <c r="KFO12" s="890"/>
      <c r="KFP12" s="890"/>
      <c r="KFQ12" s="890"/>
      <c r="KFR12" s="890"/>
      <c r="KFS12" s="890"/>
      <c r="KFT12" s="890"/>
      <c r="KFU12" s="890"/>
      <c r="KFV12" s="890"/>
      <c r="KFW12" s="890"/>
      <c r="KFX12" s="890"/>
      <c r="KFY12" s="890"/>
      <c r="KFZ12" s="890"/>
      <c r="KGA12" s="890"/>
      <c r="KGB12" s="890"/>
      <c r="KGC12" s="890"/>
      <c r="KGD12" s="890"/>
      <c r="KGE12" s="890"/>
      <c r="KGF12" s="890"/>
      <c r="KGG12" s="890"/>
      <c r="KGH12" s="890"/>
      <c r="KGI12" s="890"/>
      <c r="KGJ12" s="890"/>
      <c r="KGK12" s="890"/>
      <c r="KGL12" s="890"/>
      <c r="KGM12" s="890"/>
      <c r="KGN12" s="890"/>
      <c r="KGO12" s="890"/>
      <c r="KGP12" s="890"/>
      <c r="KGQ12" s="890"/>
      <c r="KGR12" s="890"/>
      <c r="KGS12" s="890"/>
      <c r="KGT12" s="890"/>
      <c r="KGU12" s="890"/>
      <c r="KGV12" s="890"/>
      <c r="KGW12" s="890"/>
      <c r="KGX12" s="890"/>
      <c r="KGY12" s="890"/>
      <c r="KGZ12" s="890"/>
      <c r="KHA12" s="890"/>
      <c r="KHB12" s="890"/>
      <c r="KHC12" s="890"/>
      <c r="KHD12" s="890"/>
      <c r="KHE12" s="890"/>
      <c r="KHF12" s="890"/>
      <c r="KHG12" s="890"/>
      <c r="KHH12" s="890"/>
      <c r="KHI12" s="890"/>
      <c r="KHJ12" s="890"/>
      <c r="KHK12" s="890"/>
      <c r="KHL12" s="890"/>
      <c r="KHM12" s="890"/>
      <c r="KHN12" s="890"/>
      <c r="KHO12" s="890"/>
      <c r="KHP12" s="890"/>
      <c r="KHQ12" s="890"/>
      <c r="KHR12" s="890"/>
      <c r="KHS12" s="890"/>
      <c r="KHT12" s="890"/>
      <c r="KHU12" s="890"/>
      <c r="KHV12" s="890"/>
      <c r="KHW12" s="890"/>
      <c r="KHX12" s="890"/>
      <c r="KHY12" s="890"/>
      <c r="KHZ12" s="890"/>
      <c r="KIA12" s="890"/>
      <c r="KIB12" s="890"/>
      <c r="KIC12" s="890"/>
      <c r="KID12" s="890"/>
      <c r="KIE12" s="890"/>
      <c r="KIF12" s="890"/>
      <c r="KIG12" s="890"/>
      <c r="KIH12" s="890"/>
      <c r="KII12" s="890"/>
      <c r="KIJ12" s="890"/>
      <c r="KIK12" s="890"/>
      <c r="KIL12" s="890"/>
      <c r="KIM12" s="890"/>
      <c r="KIN12" s="890"/>
      <c r="KIO12" s="890"/>
      <c r="KIP12" s="890"/>
      <c r="KIQ12" s="890"/>
      <c r="KIR12" s="890"/>
      <c r="KIS12" s="890"/>
      <c r="KIT12" s="890"/>
      <c r="KIU12" s="890"/>
      <c r="KIV12" s="890"/>
      <c r="KIW12" s="890"/>
      <c r="KIX12" s="890"/>
      <c r="KIY12" s="890"/>
      <c r="KIZ12" s="890"/>
      <c r="KJA12" s="890"/>
      <c r="KJB12" s="890"/>
      <c r="KJC12" s="890"/>
      <c r="KJD12" s="890"/>
      <c r="KJE12" s="890"/>
      <c r="KJF12" s="890"/>
      <c r="KJG12" s="890"/>
      <c r="KJH12" s="890"/>
      <c r="KJI12" s="890"/>
      <c r="KJJ12" s="890"/>
      <c r="KJK12" s="890"/>
      <c r="KJL12" s="890"/>
      <c r="KJM12" s="890"/>
      <c r="KJN12" s="890"/>
      <c r="KJO12" s="890"/>
      <c r="KJP12" s="890"/>
      <c r="KJQ12" s="890"/>
      <c r="KJR12" s="890"/>
      <c r="KJS12" s="890"/>
      <c r="KJT12" s="890"/>
      <c r="KJU12" s="890"/>
      <c r="KJV12" s="890"/>
      <c r="KJW12" s="890"/>
      <c r="KJX12" s="890"/>
      <c r="KJY12" s="890"/>
      <c r="KJZ12" s="890"/>
      <c r="KKA12" s="890"/>
      <c r="KKB12" s="890"/>
      <c r="KKC12" s="890"/>
      <c r="KKD12" s="890"/>
      <c r="KKE12" s="890"/>
      <c r="KKF12" s="890"/>
      <c r="KKG12" s="890"/>
      <c r="KKH12" s="890"/>
      <c r="KKI12" s="890"/>
      <c r="KKJ12" s="890"/>
      <c r="KKK12" s="890"/>
      <c r="KKL12" s="890"/>
      <c r="KKM12" s="890"/>
      <c r="KKN12" s="890"/>
      <c r="KKO12" s="890"/>
      <c r="KKP12" s="890"/>
      <c r="KKQ12" s="890"/>
      <c r="KKR12" s="890"/>
      <c r="KKS12" s="890"/>
      <c r="KKT12" s="890"/>
      <c r="KKU12" s="890"/>
      <c r="KKV12" s="890"/>
      <c r="KKW12" s="890"/>
      <c r="KKX12" s="890"/>
      <c r="KKY12" s="890"/>
      <c r="KKZ12" s="890"/>
      <c r="KLA12" s="890"/>
      <c r="KLB12" s="890"/>
      <c r="KLC12" s="890"/>
      <c r="KLD12" s="890"/>
      <c r="KLE12" s="890"/>
      <c r="KLF12" s="890"/>
      <c r="KLG12" s="890"/>
      <c r="KLH12" s="890"/>
      <c r="KLI12" s="890"/>
      <c r="KLJ12" s="890"/>
      <c r="KLK12" s="890"/>
      <c r="KLL12" s="890"/>
      <c r="KLM12" s="890"/>
      <c r="KLN12" s="890"/>
      <c r="KLO12" s="890"/>
      <c r="KLP12" s="890"/>
      <c r="KLQ12" s="890"/>
      <c r="KLR12" s="890"/>
      <c r="KLS12" s="890"/>
      <c r="KLT12" s="890"/>
      <c r="KLU12" s="890"/>
      <c r="KLV12" s="890"/>
      <c r="KLW12" s="890"/>
      <c r="KLX12" s="890"/>
      <c r="KLY12" s="890"/>
      <c r="KLZ12" s="890"/>
      <c r="KMA12" s="890"/>
      <c r="KMB12" s="890"/>
      <c r="KMC12" s="890"/>
      <c r="KMD12" s="890"/>
      <c r="KME12" s="890"/>
      <c r="KMF12" s="890"/>
      <c r="KMG12" s="890"/>
      <c r="KMH12" s="890"/>
      <c r="KMI12" s="890"/>
      <c r="KMJ12" s="890"/>
      <c r="KMK12" s="890"/>
      <c r="KML12" s="890"/>
      <c r="KMM12" s="890"/>
      <c r="KMN12" s="890"/>
      <c r="KMO12" s="890"/>
      <c r="KMP12" s="890"/>
      <c r="KMQ12" s="890"/>
      <c r="KMR12" s="890"/>
      <c r="KMS12" s="890"/>
      <c r="KMT12" s="890"/>
      <c r="KMU12" s="890"/>
      <c r="KMV12" s="890"/>
      <c r="KMW12" s="890"/>
      <c r="KMX12" s="890"/>
      <c r="KMY12" s="890"/>
      <c r="KMZ12" s="890"/>
      <c r="KNA12" s="890"/>
      <c r="KNB12" s="890"/>
      <c r="KNC12" s="890"/>
      <c r="KND12" s="890"/>
      <c r="KNE12" s="890"/>
      <c r="KNF12" s="890"/>
      <c r="KNG12" s="890"/>
      <c r="KNH12" s="890"/>
      <c r="KNI12" s="890"/>
      <c r="KNJ12" s="890"/>
      <c r="KNK12" s="890"/>
      <c r="KNL12" s="890"/>
      <c r="KNM12" s="890"/>
      <c r="KNN12" s="890"/>
      <c r="KNO12" s="890"/>
      <c r="KNP12" s="890"/>
      <c r="KNQ12" s="890"/>
      <c r="KNR12" s="890"/>
      <c r="KNS12" s="890"/>
      <c r="KNT12" s="890"/>
      <c r="KNU12" s="890"/>
      <c r="KNV12" s="890"/>
      <c r="KNW12" s="890"/>
      <c r="KNX12" s="890"/>
      <c r="KNY12" s="890"/>
      <c r="KNZ12" s="890"/>
      <c r="KOA12" s="890"/>
      <c r="KOB12" s="890"/>
      <c r="KOC12" s="890"/>
      <c r="KOD12" s="890"/>
      <c r="KOE12" s="890"/>
      <c r="KOF12" s="890"/>
      <c r="KOG12" s="890"/>
      <c r="KOH12" s="890"/>
      <c r="KOI12" s="890"/>
      <c r="KOJ12" s="890"/>
      <c r="KOK12" s="890"/>
      <c r="KOL12" s="890"/>
      <c r="KOM12" s="890"/>
      <c r="KON12" s="890"/>
      <c r="KOO12" s="890"/>
      <c r="KOP12" s="890"/>
      <c r="KOQ12" s="890"/>
      <c r="KOR12" s="890"/>
      <c r="KOS12" s="890"/>
      <c r="KOT12" s="890"/>
      <c r="KOU12" s="890"/>
      <c r="KOV12" s="890"/>
      <c r="KOW12" s="890"/>
      <c r="KOX12" s="890"/>
      <c r="KOY12" s="890"/>
      <c r="KOZ12" s="890"/>
      <c r="KPA12" s="890"/>
      <c r="KPB12" s="890"/>
      <c r="KPC12" s="890"/>
      <c r="KPD12" s="890"/>
      <c r="KPE12" s="890"/>
      <c r="KPF12" s="890"/>
      <c r="KPG12" s="890"/>
      <c r="KPH12" s="890"/>
      <c r="KPI12" s="890"/>
      <c r="KPJ12" s="890"/>
      <c r="KPK12" s="890"/>
      <c r="KPL12" s="890"/>
      <c r="KPM12" s="890"/>
      <c r="KPN12" s="890"/>
      <c r="KPO12" s="890"/>
      <c r="KPP12" s="890"/>
      <c r="KPQ12" s="890"/>
      <c r="KPR12" s="890"/>
      <c r="KPS12" s="890"/>
      <c r="KPT12" s="890"/>
      <c r="KPU12" s="890"/>
      <c r="KPV12" s="890"/>
      <c r="KPW12" s="890"/>
      <c r="KPX12" s="890"/>
      <c r="KPY12" s="890"/>
      <c r="KPZ12" s="890"/>
      <c r="KQA12" s="890"/>
      <c r="KQB12" s="890"/>
      <c r="KQC12" s="890"/>
      <c r="KQD12" s="890"/>
      <c r="KQE12" s="890"/>
      <c r="KQF12" s="890"/>
      <c r="KQG12" s="890"/>
      <c r="KQH12" s="890"/>
      <c r="KQI12" s="890"/>
      <c r="KQJ12" s="890"/>
      <c r="KQK12" s="890"/>
      <c r="KQL12" s="890"/>
      <c r="KQM12" s="890"/>
      <c r="KQN12" s="890"/>
      <c r="KQO12" s="890"/>
      <c r="KQP12" s="890"/>
      <c r="KQQ12" s="890"/>
      <c r="KQR12" s="890"/>
      <c r="KQS12" s="890"/>
      <c r="KQT12" s="890"/>
      <c r="KQU12" s="890"/>
      <c r="KQV12" s="890"/>
      <c r="KQW12" s="890"/>
      <c r="KQX12" s="890"/>
      <c r="KQY12" s="890"/>
      <c r="KQZ12" s="890"/>
      <c r="KRA12" s="890"/>
      <c r="KRB12" s="890"/>
      <c r="KRC12" s="890"/>
      <c r="KRD12" s="890"/>
      <c r="KRE12" s="890"/>
      <c r="KRF12" s="890"/>
      <c r="KRG12" s="890"/>
      <c r="KRH12" s="890"/>
      <c r="KRI12" s="890"/>
      <c r="KRJ12" s="890"/>
      <c r="KRK12" s="890"/>
      <c r="KRL12" s="890"/>
      <c r="KRM12" s="890"/>
      <c r="KRN12" s="890"/>
      <c r="KRO12" s="890"/>
      <c r="KRP12" s="890"/>
      <c r="KRQ12" s="890"/>
      <c r="KRR12" s="890"/>
      <c r="KRS12" s="890"/>
      <c r="KRT12" s="890"/>
      <c r="KRU12" s="890"/>
      <c r="KRV12" s="890"/>
      <c r="KRW12" s="890"/>
      <c r="KRX12" s="890"/>
      <c r="KRY12" s="890"/>
      <c r="KRZ12" s="890"/>
      <c r="KSA12" s="890"/>
      <c r="KSB12" s="890"/>
      <c r="KSC12" s="890"/>
      <c r="KSD12" s="890"/>
      <c r="KSE12" s="890"/>
      <c r="KSF12" s="890"/>
      <c r="KSG12" s="890"/>
      <c r="KSH12" s="890"/>
      <c r="KSI12" s="890"/>
      <c r="KSJ12" s="890"/>
      <c r="KSK12" s="890"/>
      <c r="KSL12" s="890"/>
      <c r="KSM12" s="890"/>
      <c r="KSN12" s="890"/>
      <c r="KSO12" s="890"/>
      <c r="KSP12" s="890"/>
      <c r="KSQ12" s="890"/>
      <c r="KSR12" s="890"/>
      <c r="KSS12" s="890"/>
      <c r="KST12" s="890"/>
      <c r="KSU12" s="890"/>
      <c r="KSV12" s="890"/>
      <c r="KSW12" s="890"/>
      <c r="KSX12" s="890"/>
      <c r="KSY12" s="890"/>
      <c r="KSZ12" s="890"/>
      <c r="KTA12" s="890"/>
      <c r="KTB12" s="890"/>
      <c r="KTC12" s="890"/>
      <c r="KTD12" s="890"/>
      <c r="KTE12" s="890"/>
      <c r="KTF12" s="890"/>
      <c r="KTG12" s="890"/>
      <c r="KTH12" s="890"/>
      <c r="KTI12" s="890"/>
      <c r="KTJ12" s="890"/>
      <c r="KTK12" s="890"/>
      <c r="KTL12" s="890"/>
      <c r="KTM12" s="890"/>
      <c r="KTN12" s="890"/>
      <c r="KTO12" s="890"/>
      <c r="KTP12" s="890"/>
      <c r="KTQ12" s="890"/>
      <c r="KTR12" s="890"/>
      <c r="KTS12" s="890"/>
      <c r="KTT12" s="890"/>
      <c r="KTU12" s="890"/>
      <c r="KTV12" s="890"/>
      <c r="KTW12" s="890"/>
      <c r="KTX12" s="890"/>
      <c r="KTY12" s="890"/>
      <c r="KTZ12" s="890"/>
      <c r="KUA12" s="890"/>
      <c r="KUB12" s="890"/>
      <c r="KUC12" s="890"/>
      <c r="KUD12" s="890"/>
      <c r="KUE12" s="890"/>
      <c r="KUF12" s="890"/>
      <c r="KUG12" s="890"/>
      <c r="KUH12" s="890"/>
      <c r="KUI12" s="890"/>
      <c r="KUJ12" s="890"/>
      <c r="KUK12" s="890"/>
      <c r="KUL12" s="890"/>
      <c r="KUM12" s="890"/>
      <c r="KUN12" s="890"/>
      <c r="KUO12" s="890"/>
      <c r="KUP12" s="890"/>
      <c r="KUQ12" s="890"/>
      <c r="KUR12" s="890"/>
      <c r="KUS12" s="890"/>
      <c r="KUT12" s="890"/>
      <c r="KUU12" s="890"/>
      <c r="KUV12" s="890"/>
      <c r="KUW12" s="890"/>
      <c r="KUX12" s="890"/>
      <c r="KUY12" s="890"/>
      <c r="KUZ12" s="890"/>
      <c r="KVA12" s="890"/>
      <c r="KVB12" s="890"/>
      <c r="KVC12" s="890"/>
      <c r="KVD12" s="890"/>
      <c r="KVE12" s="890"/>
      <c r="KVF12" s="890"/>
      <c r="KVG12" s="890"/>
      <c r="KVH12" s="890"/>
      <c r="KVI12" s="890"/>
      <c r="KVJ12" s="890"/>
      <c r="KVK12" s="890"/>
      <c r="KVL12" s="890"/>
      <c r="KVM12" s="890"/>
      <c r="KVN12" s="890"/>
      <c r="KVO12" s="890"/>
      <c r="KVP12" s="890"/>
      <c r="KVQ12" s="890"/>
      <c r="KVR12" s="890"/>
      <c r="KVS12" s="890"/>
      <c r="KVT12" s="890"/>
      <c r="KVU12" s="890"/>
      <c r="KVV12" s="890"/>
      <c r="KVW12" s="890"/>
      <c r="KVX12" s="890"/>
      <c r="KVY12" s="890"/>
      <c r="KVZ12" s="890"/>
      <c r="KWA12" s="890"/>
      <c r="KWB12" s="890"/>
      <c r="KWC12" s="890"/>
      <c r="KWD12" s="890"/>
      <c r="KWE12" s="890"/>
      <c r="KWF12" s="890"/>
      <c r="KWG12" s="890"/>
      <c r="KWH12" s="890"/>
      <c r="KWI12" s="890"/>
      <c r="KWJ12" s="890"/>
      <c r="KWK12" s="890"/>
      <c r="KWL12" s="890"/>
      <c r="KWM12" s="890"/>
      <c r="KWN12" s="890"/>
      <c r="KWO12" s="890"/>
      <c r="KWP12" s="890"/>
      <c r="KWQ12" s="890"/>
      <c r="KWR12" s="890"/>
      <c r="KWS12" s="890"/>
      <c r="KWT12" s="890"/>
      <c r="KWU12" s="890"/>
      <c r="KWV12" s="890"/>
      <c r="KWW12" s="890"/>
      <c r="KWX12" s="890"/>
      <c r="KWY12" s="890"/>
      <c r="KWZ12" s="890"/>
      <c r="KXA12" s="890"/>
      <c r="KXB12" s="890"/>
      <c r="KXC12" s="890"/>
      <c r="KXD12" s="890"/>
      <c r="KXE12" s="890"/>
      <c r="KXF12" s="890"/>
      <c r="KXG12" s="890"/>
      <c r="KXH12" s="890"/>
      <c r="KXI12" s="890"/>
      <c r="KXJ12" s="890"/>
      <c r="KXK12" s="890"/>
      <c r="KXL12" s="890"/>
      <c r="KXM12" s="890"/>
      <c r="KXN12" s="890"/>
      <c r="KXO12" s="890"/>
      <c r="KXP12" s="890"/>
      <c r="KXQ12" s="890"/>
      <c r="KXR12" s="890"/>
      <c r="KXS12" s="890"/>
      <c r="KXT12" s="890"/>
      <c r="KXU12" s="890"/>
      <c r="KXV12" s="890"/>
      <c r="KXW12" s="890"/>
      <c r="KXX12" s="890"/>
      <c r="KXY12" s="890"/>
      <c r="KXZ12" s="890"/>
      <c r="KYA12" s="890"/>
      <c r="KYB12" s="890"/>
      <c r="KYC12" s="890"/>
      <c r="KYD12" s="890"/>
      <c r="KYE12" s="890"/>
      <c r="KYF12" s="890"/>
      <c r="KYG12" s="890"/>
      <c r="KYH12" s="890"/>
      <c r="KYI12" s="890"/>
      <c r="KYJ12" s="890"/>
      <c r="KYK12" s="890"/>
      <c r="KYL12" s="890"/>
      <c r="KYM12" s="890"/>
      <c r="KYN12" s="890"/>
      <c r="KYO12" s="890"/>
      <c r="KYP12" s="890"/>
      <c r="KYQ12" s="890"/>
      <c r="KYR12" s="890"/>
      <c r="KYS12" s="890"/>
      <c r="KYT12" s="890"/>
      <c r="KYU12" s="890"/>
      <c r="KYV12" s="890"/>
      <c r="KYW12" s="890"/>
      <c r="KYX12" s="890"/>
      <c r="KYY12" s="890"/>
      <c r="KYZ12" s="890"/>
      <c r="KZA12" s="890"/>
      <c r="KZB12" s="890"/>
      <c r="KZC12" s="890"/>
      <c r="KZD12" s="890"/>
      <c r="KZE12" s="890"/>
      <c r="KZF12" s="890"/>
      <c r="KZG12" s="890"/>
      <c r="KZH12" s="890"/>
      <c r="KZI12" s="890"/>
      <c r="KZJ12" s="890"/>
      <c r="KZK12" s="890"/>
      <c r="KZL12" s="890"/>
      <c r="KZM12" s="890"/>
      <c r="KZN12" s="890"/>
      <c r="KZO12" s="890"/>
      <c r="KZP12" s="890"/>
      <c r="KZQ12" s="890"/>
      <c r="KZR12" s="890"/>
      <c r="KZS12" s="890"/>
      <c r="KZT12" s="890"/>
      <c r="KZU12" s="890"/>
      <c r="KZV12" s="890"/>
      <c r="KZW12" s="890"/>
      <c r="KZX12" s="890"/>
      <c r="KZY12" s="890"/>
      <c r="KZZ12" s="890"/>
      <c r="LAA12" s="890"/>
      <c r="LAB12" s="890"/>
      <c r="LAC12" s="890"/>
      <c r="LAD12" s="890"/>
      <c r="LAE12" s="890"/>
      <c r="LAF12" s="890"/>
      <c r="LAG12" s="890"/>
      <c r="LAH12" s="890"/>
      <c r="LAI12" s="890"/>
      <c r="LAJ12" s="890"/>
      <c r="LAK12" s="890"/>
      <c r="LAL12" s="890"/>
      <c r="LAM12" s="890"/>
      <c r="LAN12" s="890"/>
      <c r="LAO12" s="890"/>
      <c r="LAP12" s="890"/>
      <c r="LAQ12" s="890"/>
      <c r="LAR12" s="890"/>
      <c r="LAS12" s="890"/>
      <c r="LAT12" s="890"/>
      <c r="LAU12" s="890"/>
      <c r="LAV12" s="890"/>
      <c r="LAW12" s="890"/>
      <c r="LAX12" s="890"/>
      <c r="LAY12" s="890"/>
      <c r="LAZ12" s="890"/>
      <c r="LBA12" s="890"/>
      <c r="LBB12" s="890"/>
      <c r="LBC12" s="890"/>
      <c r="LBD12" s="890"/>
      <c r="LBE12" s="890"/>
      <c r="LBF12" s="890"/>
      <c r="LBG12" s="890"/>
      <c r="LBH12" s="890"/>
      <c r="LBI12" s="890"/>
      <c r="LBJ12" s="890"/>
      <c r="LBK12" s="890"/>
      <c r="LBL12" s="890"/>
      <c r="LBM12" s="890"/>
      <c r="LBN12" s="890"/>
      <c r="LBO12" s="890"/>
      <c r="LBP12" s="890"/>
      <c r="LBQ12" s="890"/>
      <c r="LBR12" s="890"/>
      <c r="LBS12" s="890"/>
      <c r="LBT12" s="890"/>
      <c r="LBU12" s="890"/>
      <c r="LBV12" s="890"/>
      <c r="LBW12" s="890"/>
      <c r="LBX12" s="890"/>
      <c r="LBY12" s="890"/>
      <c r="LBZ12" s="890"/>
      <c r="LCA12" s="890"/>
      <c r="LCB12" s="890"/>
      <c r="LCC12" s="890"/>
      <c r="LCD12" s="890"/>
      <c r="LCE12" s="890"/>
      <c r="LCF12" s="890"/>
      <c r="LCG12" s="890"/>
      <c r="LCH12" s="890"/>
      <c r="LCI12" s="890"/>
      <c r="LCJ12" s="890"/>
      <c r="LCK12" s="890"/>
      <c r="LCL12" s="890"/>
      <c r="LCM12" s="890"/>
      <c r="LCN12" s="890"/>
      <c r="LCO12" s="890"/>
      <c r="LCP12" s="890"/>
      <c r="LCQ12" s="890"/>
      <c r="LCR12" s="890"/>
      <c r="LCS12" s="890"/>
      <c r="LCT12" s="890"/>
      <c r="LCU12" s="890"/>
      <c r="LCV12" s="890"/>
      <c r="LCW12" s="890"/>
      <c r="LCX12" s="890"/>
      <c r="LCY12" s="890"/>
      <c r="LCZ12" s="890"/>
      <c r="LDA12" s="890"/>
      <c r="LDB12" s="890"/>
      <c r="LDC12" s="890"/>
      <c r="LDD12" s="890"/>
      <c r="LDE12" s="890"/>
      <c r="LDF12" s="890"/>
      <c r="LDG12" s="890"/>
      <c r="LDH12" s="890"/>
      <c r="LDI12" s="890"/>
      <c r="LDJ12" s="890"/>
      <c r="LDK12" s="890"/>
      <c r="LDL12" s="890"/>
      <c r="LDM12" s="890"/>
      <c r="LDN12" s="890"/>
      <c r="LDO12" s="890"/>
      <c r="LDP12" s="890"/>
      <c r="LDQ12" s="890"/>
      <c r="LDR12" s="890"/>
      <c r="LDS12" s="890"/>
      <c r="LDT12" s="890"/>
      <c r="LDU12" s="890"/>
      <c r="LDV12" s="890"/>
      <c r="LDW12" s="890"/>
      <c r="LDX12" s="890"/>
      <c r="LDY12" s="890"/>
      <c r="LDZ12" s="890"/>
      <c r="LEA12" s="890"/>
      <c r="LEB12" s="890"/>
      <c r="LEC12" s="890"/>
      <c r="LED12" s="890"/>
      <c r="LEE12" s="890"/>
      <c r="LEF12" s="890"/>
      <c r="LEG12" s="890"/>
      <c r="LEH12" s="890"/>
      <c r="LEI12" s="890"/>
      <c r="LEJ12" s="890"/>
      <c r="LEK12" s="890"/>
      <c r="LEL12" s="890"/>
      <c r="LEM12" s="890"/>
      <c r="LEN12" s="890"/>
      <c r="LEO12" s="890"/>
      <c r="LEP12" s="890"/>
      <c r="LEQ12" s="890"/>
      <c r="LER12" s="890"/>
      <c r="LES12" s="890"/>
      <c r="LET12" s="890"/>
      <c r="LEU12" s="890"/>
      <c r="LEV12" s="890"/>
      <c r="LEW12" s="890"/>
      <c r="LEX12" s="890"/>
      <c r="LEY12" s="890"/>
      <c r="LEZ12" s="890"/>
      <c r="LFA12" s="890"/>
      <c r="LFB12" s="890"/>
      <c r="LFC12" s="890"/>
      <c r="LFD12" s="890"/>
      <c r="LFE12" s="890"/>
      <c r="LFF12" s="890"/>
      <c r="LFG12" s="890"/>
      <c r="LFH12" s="890"/>
      <c r="LFI12" s="890"/>
      <c r="LFJ12" s="890"/>
      <c r="LFK12" s="890"/>
      <c r="LFL12" s="890"/>
      <c r="LFM12" s="890"/>
      <c r="LFN12" s="890"/>
      <c r="LFO12" s="890"/>
      <c r="LFP12" s="890"/>
      <c r="LFQ12" s="890"/>
      <c r="LFR12" s="890"/>
      <c r="LFS12" s="890"/>
      <c r="LFT12" s="890"/>
      <c r="LFU12" s="890"/>
      <c r="LFV12" s="890"/>
      <c r="LFW12" s="890"/>
      <c r="LFX12" s="890"/>
      <c r="LFY12" s="890"/>
      <c r="LFZ12" s="890"/>
      <c r="LGA12" s="890"/>
      <c r="LGB12" s="890"/>
      <c r="LGC12" s="890"/>
      <c r="LGD12" s="890"/>
      <c r="LGE12" s="890"/>
      <c r="LGF12" s="890"/>
      <c r="LGG12" s="890"/>
      <c r="LGH12" s="890"/>
      <c r="LGI12" s="890"/>
      <c r="LGJ12" s="890"/>
      <c r="LGK12" s="890"/>
      <c r="LGL12" s="890"/>
      <c r="LGM12" s="890"/>
      <c r="LGN12" s="890"/>
      <c r="LGO12" s="890"/>
      <c r="LGP12" s="890"/>
      <c r="LGQ12" s="890"/>
      <c r="LGR12" s="890"/>
      <c r="LGS12" s="890"/>
      <c r="LGT12" s="890"/>
      <c r="LGU12" s="890"/>
      <c r="LGV12" s="890"/>
      <c r="LGW12" s="890"/>
      <c r="LGX12" s="890"/>
      <c r="LGY12" s="890"/>
      <c r="LGZ12" s="890"/>
      <c r="LHA12" s="890"/>
      <c r="LHB12" s="890"/>
      <c r="LHC12" s="890"/>
      <c r="LHD12" s="890"/>
      <c r="LHE12" s="890"/>
      <c r="LHF12" s="890"/>
      <c r="LHG12" s="890"/>
      <c r="LHH12" s="890"/>
      <c r="LHI12" s="890"/>
      <c r="LHJ12" s="890"/>
      <c r="LHK12" s="890"/>
      <c r="LHL12" s="890"/>
      <c r="LHM12" s="890"/>
      <c r="LHN12" s="890"/>
      <c r="LHO12" s="890"/>
      <c r="LHP12" s="890"/>
      <c r="LHQ12" s="890"/>
      <c r="LHR12" s="890"/>
      <c r="LHS12" s="890"/>
      <c r="LHT12" s="890"/>
      <c r="LHU12" s="890"/>
      <c r="LHV12" s="890"/>
      <c r="LHW12" s="890"/>
      <c r="LHX12" s="890"/>
      <c r="LHY12" s="890"/>
      <c r="LHZ12" s="890"/>
      <c r="LIA12" s="890"/>
      <c r="LIB12" s="890"/>
      <c r="LIC12" s="890"/>
      <c r="LID12" s="890"/>
      <c r="LIE12" s="890"/>
      <c r="LIF12" s="890"/>
      <c r="LIG12" s="890"/>
      <c r="LIH12" s="890"/>
      <c r="LII12" s="890"/>
      <c r="LIJ12" s="890"/>
      <c r="LIK12" s="890"/>
      <c r="LIL12" s="890"/>
      <c r="LIM12" s="890"/>
      <c r="LIN12" s="890"/>
      <c r="LIO12" s="890"/>
      <c r="LIP12" s="890"/>
      <c r="LIQ12" s="890"/>
      <c r="LIR12" s="890"/>
      <c r="LIS12" s="890"/>
      <c r="LIT12" s="890"/>
      <c r="LIU12" s="890"/>
      <c r="LIV12" s="890"/>
      <c r="LIW12" s="890"/>
      <c r="LIX12" s="890"/>
      <c r="LIY12" s="890"/>
      <c r="LIZ12" s="890"/>
      <c r="LJA12" s="890"/>
      <c r="LJB12" s="890"/>
      <c r="LJC12" s="890"/>
      <c r="LJD12" s="890"/>
      <c r="LJE12" s="890"/>
      <c r="LJF12" s="890"/>
      <c r="LJG12" s="890"/>
      <c r="LJH12" s="890"/>
      <c r="LJI12" s="890"/>
      <c r="LJJ12" s="890"/>
      <c r="LJK12" s="890"/>
      <c r="LJL12" s="890"/>
      <c r="LJM12" s="890"/>
      <c r="LJN12" s="890"/>
      <c r="LJO12" s="890"/>
      <c r="LJP12" s="890"/>
      <c r="LJQ12" s="890"/>
      <c r="LJR12" s="890"/>
      <c r="LJS12" s="890"/>
      <c r="LJT12" s="890"/>
      <c r="LJU12" s="890"/>
      <c r="LJV12" s="890"/>
      <c r="LJW12" s="890"/>
      <c r="LJX12" s="890"/>
      <c r="LJY12" s="890"/>
      <c r="LJZ12" s="890"/>
      <c r="LKA12" s="890"/>
      <c r="LKB12" s="890"/>
      <c r="LKC12" s="890"/>
      <c r="LKD12" s="890"/>
      <c r="LKE12" s="890"/>
      <c r="LKF12" s="890"/>
      <c r="LKG12" s="890"/>
      <c r="LKH12" s="890"/>
      <c r="LKI12" s="890"/>
      <c r="LKJ12" s="890"/>
      <c r="LKK12" s="890"/>
      <c r="LKL12" s="890"/>
      <c r="LKM12" s="890"/>
      <c r="LKN12" s="890"/>
      <c r="LKO12" s="890"/>
      <c r="LKP12" s="890"/>
      <c r="LKQ12" s="890"/>
      <c r="LKR12" s="890"/>
      <c r="LKS12" s="890"/>
      <c r="LKT12" s="890"/>
      <c r="LKU12" s="890"/>
      <c r="LKV12" s="890"/>
      <c r="LKW12" s="890"/>
      <c r="LKX12" s="890"/>
      <c r="LKY12" s="890"/>
      <c r="LKZ12" s="890"/>
      <c r="LLA12" s="890"/>
      <c r="LLB12" s="890"/>
      <c r="LLC12" s="890"/>
      <c r="LLD12" s="890"/>
      <c r="LLE12" s="890"/>
      <c r="LLF12" s="890"/>
      <c r="LLG12" s="890"/>
      <c r="LLH12" s="890"/>
      <c r="LLI12" s="890"/>
      <c r="LLJ12" s="890"/>
      <c r="LLK12" s="890"/>
      <c r="LLL12" s="890"/>
      <c r="LLM12" s="890"/>
      <c r="LLN12" s="890"/>
      <c r="LLO12" s="890"/>
      <c r="LLP12" s="890"/>
      <c r="LLQ12" s="890"/>
      <c r="LLR12" s="890"/>
      <c r="LLS12" s="890"/>
      <c r="LLT12" s="890"/>
      <c r="LLU12" s="890"/>
      <c r="LLV12" s="890"/>
      <c r="LLW12" s="890"/>
      <c r="LLX12" s="890"/>
      <c r="LLY12" s="890"/>
      <c r="LLZ12" s="890"/>
      <c r="LMA12" s="890"/>
      <c r="LMB12" s="890"/>
      <c r="LMC12" s="890"/>
      <c r="LMD12" s="890"/>
      <c r="LME12" s="890"/>
      <c r="LMF12" s="890"/>
      <c r="LMG12" s="890"/>
      <c r="LMH12" s="890"/>
      <c r="LMI12" s="890"/>
      <c r="LMJ12" s="890"/>
      <c r="LMK12" s="890"/>
      <c r="LML12" s="890"/>
      <c r="LMM12" s="890"/>
      <c r="LMN12" s="890"/>
      <c r="LMO12" s="890"/>
      <c r="LMP12" s="890"/>
      <c r="LMQ12" s="890"/>
      <c r="LMR12" s="890"/>
      <c r="LMS12" s="890"/>
      <c r="LMT12" s="890"/>
      <c r="LMU12" s="890"/>
      <c r="LMV12" s="890"/>
      <c r="LMW12" s="890"/>
      <c r="LMX12" s="890"/>
      <c r="LMY12" s="890"/>
      <c r="LMZ12" s="890"/>
      <c r="LNA12" s="890"/>
      <c r="LNB12" s="890"/>
      <c r="LNC12" s="890"/>
      <c r="LND12" s="890"/>
      <c r="LNE12" s="890"/>
      <c r="LNF12" s="890"/>
      <c r="LNG12" s="890"/>
      <c r="LNH12" s="890"/>
      <c r="LNI12" s="890"/>
      <c r="LNJ12" s="890"/>
      <c r="LNK12" s="890"/>
      <c r="LNL12" s="890"/>
      <c r="LNM12" s="890"/>
      <c r="LNN12" s="890"/>
      <c r="LNO12" s="890"/>
      <c r="LNP12" s="890"/>
      <c r="LNQ12" s="890"/>
      <c r="LNR12" s="890"/>
      <c r="LNS12" s="890"/>
      <c r="LNT12" s="890"/>
      <c r="LNU12" s="890"/>
      <c r="LNV12" s="890"/>
      <c r="LNW12" s="890"/>
      <c r="LNX12" s="890"/>
      <c r="LNY12" s="890"/>
      <c r="LNZ12" s="890"/>
      <c r="LOA12" s="890"/>
      <c r="LOB12" s="890"/>
      <c r="LOC12" s="890"/>
      <c r="LOD12" s="890"/>
      <c r="LOE12" s="890"/>
      <c r="LOF12" s="890"/>
      <c r="LOG12" s="890"/>
      <c r="LOH12" s="890"/>
      <c r="LOI12" s="890"/>
      <c r="LOJ12" s="890"/>
      <c r="LOK12" s="890"/>
      <c r="LOL12" s="890"/>
      <c r="LOM12" s="890"/>
      <c r="LON12" s="890"/>
      <c r="LOO12" s="890"/>
      <c r="LOP12" s="890"/>
      <c r="LOQ12" s="890"/>
      <c r="LOR12" s="890"/>
      <c r="LOS12" s="890"/>
      <c r="LOT12" s="890"/>
      <c r="LOU12" s="890"/>
      <c r="LOV12" s="890"/>
      <c r="LOW12" s="890"/>
      <c r="LOX12" s="890"/>
      <c r="LOY12" s="890"/>
      <c r="LOZ12" s="890"/>
      <c r="LPA12" s="890"/>
      <c r="LPB12" s="890"/>
      <c r="LPC12" s="890"/>
      <c r="LPD12" s="890"/>
      <c r="LPE12" s="890"/>
      <c r="LPF12" s="890"/>
      <c r="LPG12" s="890"/>
      <c r="LPH12" s="890"/>
      <c r="LPI12" s="890"/>
      <c r="LPJ12" s="890"/>
      <c r="LPK12" s="890"/>
      <c r="LPL12" s="890"/>
      <c r="LPM12" s="890"/>
      <c r="LPN12" s="890"/>
      <c r="LPO12" s="890"/>
      <c r="LPP12" s="890"/>
      <c r="LPQ12" s="890"/>
      <c r="LPR12" s="890"/>
      <c r="LPS12" s="890"/>
      <c r="LPT12" s="890"/>
      <c r="LPU12" s="890"/>
      <c r="LPV12" s="890"/>
      <c r="LPW12" s="890"/>
      <c r="LPX12" s="890"/>
      <c r="LPY12" s="890"/>
      <c r="LPZ12" s="890"/>
      <c r="LQA12" s="890"/>
      <c r="LQB12" s="890"/>
      <c r="LQC12" s="890"/>
      <c r="LQD12" s="890"/>
      <c r="LQE12" s="890"/>
      <c r="LQF12" s="890"/>
      <c r="LQG12" s="890"/>
      <c r="LQH12" s="890"/>
      <c r="LQI12" s="890"/>
      <c r="LQJ12" s="890"/>
      <c r="LQK12" s="890"/>
      <c r="LQL12" s="890"/>
      <c r="LQM12" s="890"/>
      <c r="LQN12" s="890"/>
      <c r="LQO12" s="890"/>
      <c r="LQP12" s="890"/>
      <c r="LQQ12" s="890"/>
      <c r="LQR12" s="890"/>
      <c r="LQS12" s="890"/>
      <c r="LQT12" s="890"/>
      <c r="LQU12" s="890"/>
      <c r="LQV12" s="890"/>
      <c r="LQW12" s="890"/>
      <c r="LQX12" s="890"/>
      <c r="LQY12" s="890"/>
      <c r="LQZ12" s="890"/>
      <c r="LRA12" s="890"/>
      <c r="LRB12" s="890"/>
      <c r="LRC12" s="890"/>
      <c r="LRD12" s="890"/>
      <c r="LRE12" s="890"/>
      <c r="LRF12" s="890"/>
      <c r="LRG12" s="890"/>
      <c r="LRH12" s="890"/>
      <c r="LRI12" s="890"/>
      <c r="LRJ12" s="890"/>
      <c r="LRK12" s="890"/>
      <c r="LRL12" s="890"/>
      <c r="LRM12" s="890"/>
      <c r="LRN12" s="890"/>
      <c r="LRO12" s="890"/>
      <c r="LRP12" s="890"/>
      <c r="LRQ12" s="890"/>
      <c r="LRR12" s="890"/>
      <c r="LRS12" s="890"/>
      <c r="LRT12" s="890"/>
      <c r="LRU12" s="890"/>
      <c r="LRV12" s="890"/>
      <c r="LRW12" s="890"/>
      <c r="LRX12" s="890"/>
      <c r="LRY12" s="890"/>
      <c r="LRZ12" s="890"/>
      <c r="LSA12" s="890"/>
      <c r="LSB12" s="890"/>
      <c r="LSC12" s="890"/>
      <c r="LSD12" s="890"/>
      <c r="LSE12" s="890"/>
      <c r="LSF12" s="890"/>
      <c r="LSG12" s="890"/>
      <c r="LSH12" s="890"/>
      <c r="LSI12" s="890"/>
      <c r="LSJ12" s="890"/>
      <c r="LSK12" s="890"/>
      <c r="LSL12" s="890"/>
      <c r="LSM12" s="890"/>
      <c r="LSN12" s="890"/>
      <c r="LSO12" s="890"/>
      <c r="LSP12" s="890"/>
      <c r="LSQ12" s="890"/>
      <c r="LSR12" s="890"/>
      <c r="LSS12" s="890"/>
      <c r="LST12" s="890"/>
      <c r="LSU12" s="890"/>
      <c r="LSV12" s="890"/>
      <c r="LSW12" s="890"/>
      <c r="LSX12" s="890"/>
      <c r="LSY12" s="890"/>
      <c r="LSZ12" s="890"/>
      <c r="LTA12" s="890"/>
      <c r="LTB12" s="890"/>
      <c r="LTC12" s="890"/>
      <c r="LTD12" s="890"/>
      <c r="LTE12" s="890"/>
      <c r="LTF12" s="890"/>
      <c r="LTG12" s="890"/>
      <c r="LTH12" s="890"/>
      <c r="LTI12" s="890"/>
      <c r="LTJ12" s="890"/>
      <c r="LTK12" s="890"/>
      <c r="LTL12" s="890"/>
      <c r="LTM12" s="890"/>
      <c r="LTN12" s="890"/>
      <c r="LTO12" s="890"/>
      <c r="LTP12" s="890"/>
      <c r="LTQ12" s="890"/>
      <c r="LTR12" s="890"/>
      <c r="LTS12" s="890"/>
      <c r="LTT12" s="890"/>
      <c r="LTU12" s="890"/>
      <c r="LTV12" s="890"/>
      <c r="LTW12" s="890"/>
      <c r="LTX12" s="890"/>
      <c r="LTY12" s="890"/>
      <c r="LTZ12" s="890"/>
      <c r="LUA12" s="890"/>
      <c r="LUB12" s="890"/>
      <c r="LUC12" s="890"/>
      <c r="LUD12" s="890"/>
      <c r="LUE12" s="890"/>
      <c r="LUF12" s="890"/>
      <c r="LUG12" s="890"/>
      <c r="LUH12" s="890"/>
      <c r="LUI12" s="890"/>
      <c r="LUJ12" s="890"/>
      <c r="LUK12" s="890"/>
      <c r="LUL12" s="890"/>
      <c r="LUM12" s="890"/>
      <c r="LUN12" s="890"/>
      <c r="LUO12" s="890"/>
      <c r="LUP12" s="890"/>
      <c r="LUQ12" s="890"/>
      <c r="LUR12" s="890"/>
      <c r="LUS12" s="890"/>
      <c r="LUT12" s="890"/>
      <c r="LUU12" s="890"/>
      <c r="LUV12" s="890"/>
      <c r="LUW12" s="890"/>
      <c r="LUX12" s="890"/>
      <c r="LUY12" s="890"/>
      <c r="LUZ12" s="890"/>
      <c r="LVA12" s="890"/>
      <c r="LVB12" s="890"/>
      <c r="LVC12" s="890"/>
      <c r="LVD12" s="890"/>
      <c r="LVE12" s="890"/>
      <c r="LVF12" s="890"/>
      <c r="LVG12" s="890"/>
      <c r="LVH12" s="890"/>
      <c r="LVI12" s="890"/>
      <c r="LVJ12" s="890"/>
      <c r="LVK12" s="890"/>
      <c r="LVL12" s="890"/>
      <c r="LVM12" s="890"/>
      <c r="LVN12" s="890"/>
      <c r="LVO12" s="890"/>
      <c r="LVP12" s="890"/>
      <c r="LVQ12" s="890"/>
      <c r="LVR12" s="890"/>
      <c r="LVS12" s="890"/>
      <c r="LVT12" s="890"/>
      <c r="LVU12" s="890"/>
      <c r="LVV12" s="890"/>
      <c r="LVW12" s="890"/>
      <c r="LVX12" s="890"/>
      <c r="LVY12" s="890"/>
      <c r="LVZ12" s="890"/>
      <c r="LWA12" s="890"/>
      <c r="LWB12" s="890"/>
      <c r="LWC12" s="890"/>
      <c r="LWD12" s="890"/>
      <c r="LWE12" s="890"/>
      <c r="LWF12" s="890"/>
      <c r="LWG12" s="890"/>
      <c r="LWH12" s="890"/>
      <c r="LWI12" s="890"/>
      <c r="LWJ12" s="890"/>
      <c r="LWK12" s="890"/>
      <c r="LWL12" s="890"/>
      <c r="LWM12" s="890"/>
      <c r="LWN12" s="890"/>
      <c r="LWO12" s="890"/>
      <c r="LWP12" s="890"/>
      <c r="LWQ12" s="890"/>
      <c r="LWR12" s="890"/>
      <c r="LWS12" s="890"/>
      <c r="LWT12" s="890"/>
      <c r="LWU12" s="890"/>
      <c r="LWV12" s="890"/>
      <c r="LWW12" s="890"/>
      <c r="LWX12" s="890"/>
      <c r="LWY12" s="890"/>
      <c r="LWZ12" s="890"/>
      <c r="LXA12" s="890"/>
      <c r="LXB12" s="890"/>
      <c r="LXC12" s="890"/>
      <c r="LXD12" s="890"/>
      <c r="LXE12" s="890"/>
      <c r="LXF12" s="890"/>
      <c r="LXG12" s="890"/>
      <c r="LXH12" s="890"/>
      <c r="LXI12" s="890"/>
      <c r="LXJ12" s="890"/>
      <c r="LXK12" s="890"/>
      <c r="LXL12" s="890"/>
      <c r="LXM12" s="890"/>
      <c r="LXN12" s="890"/>
      <c r="LXO12" s="890"/>
      <c r="LXP12" s="890"/>
      <c r="LXQ12" s="890"/>
      <c r="LXR12" s="890"/>
      <c r="LXS12" s="890"/>
      <c r="LXT12" s="890"/>
      <c r="LXU12" s="890"/>
      <c r="LXV12" s="890"/>
      <c r="LXW12" s="890"/>
      <c r="LXX12" s="890"/>
      <c r="LXY12" s="890"/>
      <c r="LXZ12" s="890"/>
      <c r="LYA12" s="890"/>
      <c r="LYB12" s="890"/>
      <c r="LYC12" s="890"/>
      <c r="LYD12" s="890"/>
      <c r="LYE12" s="890"/>
      <c r="LYF12" s="890"/>
      <c r="LYG12" s="890"/>
      <c r="LYH12" s="890"/>
      <c r="LYI12" s="890"/>
      <c r="LYJ12" s="890"/>
      <c r="LYK12" s="890"/>
      <c r="LYL12" s="890"/>
      <c r="LYM12" s="890"/>
      <c r="LYN12" s="890"/>
      <c r="LYO12" s="890"/>
      <c r="LYP12" s="890"/>
      <c r="LYQ12" s="890"/>
      <c r="LYR12" s="890"/>
      <c r="LYS12" s="890"/>
      <c r="LYT12" s="890"/>
      <c r="LYU12" s="890"/>
      <c r="LYV12" s="890"/>
      <c r="LYW12" s="890"/>
      <c r="LYX12" s="890"/>
      <c r="LYY12" s="890"/>
      <c r="LYZ12" s="890"/>
      <c r="LZA12" s="890"/>
      <c r="LZB12" s="890"/>
      <c r="LZC12" s="890"/>
      <c r="LZD12" s="890"/>
      <c r="LZE12" s="890"/>
      <c r="LZF12" s="890"/>
      <c r="LZG12" s="890"/>
      <c r="LZH12" s="890"/>
      <c r="LZI12" s="890"/>
      <c r="LZJ12" s="890"/>
      <c r="LZK12" s="890"/>
      <c r="LZL12" s="890"/>
      <c r="LZM12" s="890"/>
      <c r="LZN12" s="890"/>
      <c r="LZO12" s="890"/>
      <c r="LZP12" s="890"/>
      <c r="LZQ12" s="890"/>
      <c r="LZR12" s="890"/>
      <c r="LZS12" s="890"/>
      <c r="LZT12" s="890"/>
      <c r="LZU12" s="890"/>
      <c r="LZV12" s="890"/>
      <c r="LZW12" s="890"/>
      <c r="LZX12" s="890"/>
      <c r="LZY12" s="890"/>
      <c r="LZZ12" s="890"/>
      <c r="MAA12" s="890"/>
      <c r="MAB12" s="890"/>
      <c r="MAC12" s="890"/>
      <c r="MAD12" s="890"/>
      <c r="MAE12" s="890"/>
      <c r="MAF12" s="890"/>
      <c r="MAG12" s="890"/>
      <c r="MAH12" s="890"/>
      <c r="MAI12" s="890"/>
      <c r="MAJ12" s="890"/>
      <c r="MAK12" s="890"/>
      <c r="MAL12" s="890"/>
      <c r="MAM12" s="890"/>
      <c r="MAN12" s="890"/>
      <c r="MAO12" s="890"/>
      <c r="MAP12" s="890"/>
      <c r="MAQ12" s="890"/>
      <c r="MAR12" s="890"/>
      <c r="MAS12" s="890"/>
      <c r="MAT12" s="890"/>
      <c r="MAU12" s="890"/>
      <c r="MAV12" s="890"/>
      <c r="MAW12" s="890"/>
      <c r="MAX12" s="890"/>
      <c r="MAY12" s="890"/>
      <c r="MAZ12" s="890"/>
      <c r="MBA12" s="890"/>
      <c r="MBB12" s="890"/>
      <c r="MBC12" s="890"/>
      <c r="MBD12" s="890"/>
      <c r="MBE12" s="890"/>
      <c r="MBF12" s="890"/>
      <c r="MBG12" s="890"/>
      <c r="MBH12" s="890"/>
      <c r="MBI12" s="890"/>
      <c r="MBJ12" s="890"/>
      <c r="MBK12" s="890"/>
      <c r="MBL12" s="890"/>
      <c r="MBM12" s="890"/>
      <c r="MBN12" s="890"/>
      <c r="MBO12" s="890"/>
      <c r="MBP12" s="890"/>
      <c r="MBQ12" s="890"/>
      <c r="MBR12" s="890"/>
      <c r="MBS12" s="890"/>
      <c r="MBT12" s="890"/>
      <c r="MBU12" s="890"/>
      <c r="MBV12" s="890"/>
      <c r="MBW12" s="890"/>
      <c r="MBX12" s="890"/>
      <c r="MBY12" s="890"/>
      <c r="MBZ12" s="890"/>
      <c r="MCA12" s="890"/>
      <c r="MCB12" s="890"/>
      <c r="MCC12" s="890"/>
      <c r="MCD12" s="890"/>
      <c r="MCE12" s="890"/>
      <c r="MCF12" s="890"/>
      <c r="MCG12" s="890"/>
      <c r="MCH12" s="890"/>
      <c r="MCI12" s="890"/>
      <c r="MCJ12" s="890"/>
      <c r="MCK12" s="890"/>
      <c r="MCL12" s="890"/>
      <c r="MCM12" s="890"/>
      <c r="MCN12" s="890"/>
      <c r="MCO12" s="890"/>
      <c r="MCP12" s="890"/>
      <c r="MCQ12" s="890"/>
      <c r="MCR12" s="890"/>
      <c r="MCS12" s="890"/>
      <c r="MCT12" s="890"/>
      <c r="MCU12" s="890"/>
      <c r="MCV12" s="890"/>
      <c r="MCW12" s="890"/>
      <c r="MCX12" s="890"/>
      <c r="MCY12" s="890"/>
      <c r="MCZ12" s="890"/>
      <c r="MDA12" s="890"/>
      <c r="MDB12" s="890"/>
      <c r="MDC12" s="890"/>
      <c r="MDD12" s="890"/>
      <c r="MDE12" s="890"/>
      <c r="MDF12" s="890"/>
      <c r="MDG12" s="890"/>
      <c r="MDH12" s="890"/>
      <c r="MDI12" s="890"/>
      <c r="MDJ12" s="890"/>
      <c r="MDK12" s="890"/>
      <c r="MDL12" s="890"/>
      <c r="MDM12" s="890"/>
      <c r="MDN12" s="890"/>
      <c r="MDO12" s="890"/>
      <c r="MDP12" s="890"/>
      <c r="MDQ12" s="890"/>
      <c r="MDR12" s="890"/>
      <c r="MDS12" s="890"/>
      <c r="MDT12" s="890"/>
      <c r="MDU12" s="890"/>
      <c r="MDV12" s="890"/>
      <c r="MDW12" s="890"/>
      <c r="MDX12" s="890"/>
      <c r="MDY12" s="890"/>
      <c r="MDZ12" s="890"/>
      <c r="MEA12" s="890"/>
      <c r="MEB12" s="890"/>
      <c r="MEC12" s="890"/>
      <c r="MED12" s="890"/>
      <c r="MEE12" s="890"/>
      <c r="MEF12" s="890"/>
      <c r="MEG12" s="890"/>
      <c r="MEH12" s="890"/>
      <c r="MEI12" s="890"/>
      <c r="MEJ12" s="890"/>
      <c r="MEK12" s="890"/>
      <c r="MEL12" s="890"/>
      <c r="MEM12" s="890"/>
      <c r="MEN12" s="890"/>
      <c r="MEO12" s="890"/>
      <c r="MEP12" s="890"/>
      <c r="MEQ12" s="890"/>
      <c r="MER12" s="890"/>
      <c r="MES12" s="890"/>
      <c r="MET12" s="890"/>
      <c r="MEU12" s="890"/>
      <c r="MEV12" s="890"/>
      <c r="MEW12" s="890"/>
      <c r="MEX12" s="890"/>
      <c r="MEY12" s="890"/>
      <c r="MEZ12" s="890"/>
      <c r="MFA12" s="890"/>
      <c r="MFB12" s="890"/>
      <c r="MFC12" s="890"/>
      <c r="MFD12" s="890"/>
      <c r="MFE12" s="890"/>
      <c r="MFF12" s="890"/>
      <c r="MFG12" s="890"/>
      <c r="MFH12" s="890"/>
      <c r="MFI12" s="890"/>
      <c r="MFJ12" s="890"/>
      <c r="MFK12" s="890"/>
      <c r="MFL12" s="890"/>
      <c r="MFM12" s="890"/>
      <c r="MFN12" s="890"/>
      <c r="MFO12" s="890"/>
      <c r="MFP12" s="890"/>
      <c r="MFQ12" s="890"/>
      <c r="MFR12" s="890"/>
      <c r="MFS12" s="890"/>
      <c r="MFT12" s="890"/>
      <c r="MFU12" s="890"/>
      <c r="MFV12" s="890"/>
      <c r="MFW12" s="890"/>
      <c r="MFX12" s="890"/>
      <c r="MFY12" s="890"/>
      <c r="MFZ12" s="890"/>
      <c r="MGA12" s="890"/>
      <c r="MGB12" s="890"/>
      <c r="MGC12" s="890"/>
      <c r="MGD12" s="890"/>
      <c r="MGE12" s="890"/>
      <c r="MGF12" s="890"/>
      <c r="MGG12" s="890"/>
      <c r="MGH12" s="890"/>
      <c r="MGI12" s="890"/>
      <c r="MGJ12" s="890"/>
      <c r="MGK12" s="890"/>
      <c r="MGL12" s="890"/>
      <c r="MGM12" s="890"/>
      <c r="MGN12" s="890"/>
      <c r="MGO12" s="890"/>
      <c r="MGP12" s="890"/>
      <c r="MGQ12" s="890"/>
      <c r="MGR12" s="890"/>
      <c r="MGS12" s="890"/>
      <c r="MGT12" s="890"/>
      <c r="MGU12" s="890"/>
      <c r="MGV12" s="890"/>
      <c r="MGW12" s="890"/>
      <c r="MGX12" s="890"/>
      <c r="MGY12" s="890"/>
      <c r="MGZ12" s="890"/>
      <c r="MHA12" s="890"/>
      <c r="MHB12" s="890"/>
      <c r="MHC12" s="890"/>
      <c r="MHD12" s="890"/>
      <c r="MHE12" s="890"/>
      <c r="MHF12" s="890"/>
      <c r="MHG12" s="890"/>
      <c r="MHH12" s="890"/>
      <c r="MHI12" s="890"/>
      <c r="MHJ12" s="890"/>
      <c r="MHK12" s="890"/>
      <c r="MHL12" s="890"/>
      <c r="MHM12" s="890"/>
      <c r="MHN12" s="890"/>
      <c r="MHO12" s="890"/>
      <c r="MHP12" s="890"/>
      <c r="MHQ12" s="890"/>
      <c r="MHR12" s="890"/>
      <c r="MHS12" s="890"/>
      <c r="MHT12" s="890"/>
      <c r="MHU12" s="890"/>
      <c r="MHV12" s="890"/>
      <c r="MHW12" s="890"/>
      <c r="MHX12" s="890"/>
      <c r="MHY12" s="890"/>
      <c r="MHZ12" s="890"/>
      <c r="MIA12" s="890"/>
      <c r="MIB12" s="890"/>
      <c r="MIC12" s="890"/>
      <c r="MID12" s="890"/>
      <c r="MIE12" s="890"/>
      <c r="MIF12" s="890"/>
      <c r="MIG12" s="890"/>
      <c r="MIH12" s="890"/>
      <c r="MII12" s="890"/>
      <c r="MIJ12" s="890"/>
      <c r="MIK12" s="890"/>
      <c r="MIL12" s="890"/>
      <c r="MIM12" s="890"/>
      <c r="MIN12" s="890"/>
      <c r="MIO12" s="890"/>
      <c r="MIP12" s="890"/>
      <c r="MIQ12" s="890"/>
      <c r="MIR12" s="890"/>
      <c r="MIS12" s="890"/>
      <c r="MIT12" s="890"/>
      <c r="MIU12" s="890"/>
      <c r="MIV12" s="890"/>
      <c r="MIW12" s="890"/>
      <c r="MIX12" s="890"/>
      <c r="MIY12" s="890"/>
      <c r="MIZ12" s="890"/>
      <c r="MJA12" s="890"/>
      <c r="MJB12" s="890"/>
      <c r="MJC12" s="890"/>
      <c r="MJD12" s="890"/>
      <c r="MJE12" s="890"/>
      <c r="MJF12" s="890"/>
      <c r="MJG12" s="890"/>
      <c r="MJH12" s="890"/>
      <c r="MJI12" s="890"/>
      <c r="MJJ12" s="890"/>
      <c r="MJK12" s="890"/>
      <c r="MJL12" s="890"/>
      <c r="MJM12" s="890"/>
      <c r="MJN12" s="890"/>
      <c r="MJO12" s="890"/>
      <c r="MJP12" s="890"/>
      <c r="MJQ12" s="890"/>
      <c r="MJR12" s="890"/>
      <c r="MJS12" s="890"/>
      <c r="MJT12" s="890"/>
      <c r="MJU12" s="890"/>
      <c r="MJV12" s="890"/>
      <c r="MJW12" s="890"/>
      <c r="MJX12" s="890"/>
      <c r="MJY12" s="890"/>
      <c r="MJZ12" s="890"/>
      <c r="MKA12" s="890"/>
      <c r="MKB12" s="890"/>
      <c r="MKC12" s="890"/>
      <c r="MKD12" s="890"/>
      <c r="MKE12" s="890"/>
      <c r="MKF12" s="890"/>
      <c r="MKG12" s="890"/>
      <c r="MKH12" s="890"/>
      <c r="MKI12" s="890"/>
      <c r="MKJ12" s="890"/>
      <c r="MKK12" s="890"/>
      <c r="MKL12" s="890"/>
      <c r="MKM12" s="890"/>
      <c r="MKN12" s="890"/>
      <c r="MKO12" s="890"/>
      <c r="MKP12" s="890"/>
      <c r="MKQ12" s="890"/>
      <c r="MKR12" s="890"/>
      <c r="MKS12" s="890"/>
      <c r="MKT12" s="890"/>
      <c r="MKU12" s="890"/>
      <c r="MKV12" s="890"/>
      <c r="MKW12" s="890"/>
      <c r="MKX12" s="890"/>
      <c r="MKY12" s="890"/>
      <c r="MKZ12" s="890"/>
      <c r="MLA12" s="890"/>
      <c r="MLB12" s="890"/>
      <c r="MLC12" s="890"/>
      <c r="MLD12" s="890"/>
      <c r="MLE12" s="890"/>
      <c r="MLF12" s="890"/>
      <c r="MLG12" s="890"/>
      <c r="MLH12" s="890"/>
      <c r="MLI12" s="890"/>
      <c r="MLJ12" s="890"/>
      <c r="MLK12" s="890"/>
      <c r="MLL12" s="890"/>
      <c r="MLM12" s="890"/>
      <c r="MLN12" s="890"/>
      <c r="MLO12" s="890"/>
      <c r="MLP12" s="890"/>
      <c r="MLQ12" s="890"/>
      <c r="MLR12" s="890"/>
      <c r="MLS12" s="890"/>
      <c r="MLT12" s="890"/>
      <c r="MLU12" s="890"/>
      <c r="MLV12" s="890"/>
      <c r="MLW12" s="890"/>
      <c r="MLX12" s="890"/>
      <c r="MLY12" s="890"/>
      <c r="MLZ12" s="890"/>
      <c r="MMA12" s="890"/>
      <c r="MMB12" s="890"/>
      <c r="MMC12" s="890"/>
      <c r="MMD12" s="890"/>
      <c r="MME12" s="890"/>
      <c r="MMF12" s="890"/>
      <c r="MMG12" s="890"/>
      <c r="MMH12" s="890"/>
      <c r="MMI12" s="890"/>
      <c r="MMJ12" s="890"/>
      <c r="MMK12" s="890"/>
      <c r="MML12" s="890"/>
      <c r="MMM12" s="890"/>
      <c r="MMN12" s="890"/>
      <c r="MMO12" s="890"/>
      <c r="MMP12" s="890"/>
      <c r="MMQ12" s="890"/>
      <c r="MMR12" s="890"/>
      <c r="MMS12" s="890"/>
      <c r="MMT12" s="890"/>
      <c r="MMU12" s="890"/>
      <c r="MMV12" s="890"/>
      <c r="MMW12" s="890"/>
      <c r="MMX12" s="890"/>
      <c r="MMY12" s="890"/>
      <c r="MMZ12" s="890"/>
      <c r="MNA12" s="890"/>
      <c r="MNB12" s="890"/>
      <c r="MNC12" s="890"/>
      <c r="MND12" s="890"/>
      <c r="MNE12" s="890"/>
      <c r="MNF12" s="890"/>
      <c r="MNG12" s="890"/>
      <c r="MNH12" s="890"/>
      <c r="MNI12" s="890"/>
      <c r="MNJ12" s="890"/>
      <c r="MNK12" s="890"/>
      <c r="MNL12" s="890"/>
      <c r="MNM12" s="890"/>
      <c r="MNN12" s="890"/>
      <c r="MNO12" s="890"/>
      <c r="MNP12" s="890"/>
      <c r="MNQ12" s="890"/>
      <c r="MNR12" s="890"/>
      <c r="MNS12" s="890"/>
      <c r="MNT12" s="890"/>
      <c r="MNU12" s="890"/>
      <c r="MNV12" s="890"/>
      <c r="MNW12" s="890"/>
      <c r="MNX12" s="890"/>
      <c r="MNY12" s="890"/>
      <c r="MNZ12" s="890"/>
      <c r="MOA12" s="890"/>
      <c r="MOB12" s="890"/>
      <c r="MOC12" s="890"/>
      <c r="MOD12" s="890"/>
      <c r="MOE12" s="890"/>
      <c r="MOF12" s="890"/>
      <c r="MOG12" s="890"/>
      <c r="MOH12" s="890"/>
      <c r="MOI12" s="890"/>
      <c r="MOJ12" s="890"/>
      <c r="MOK12" s="890"/>
      <c r="MOL12" s="890"/>
      <c r="MOM12" s="890"/>
      <c r="MON12" s="890"/>
      <c r="MOO12" s="890"/>
      <c r="MOP12" s="890"/>
      <c r="MOQ12" s="890"/>
      <c r="MOR12" s="890"/>
      <c r="MOS12" s="890"/>
      <c r="MOT12" s="890"/>
      <c r="MOU12" s="890"/>
      <c r="MOV12" s="890"/>
      <c r="MOW12" s="890"/>
      <c r="MOX12" s="890"/>
      <c r="MOY12" s="890"/>
      <c r="MOZ12" s="890"/>
      <c r="MPA12" s="890"/>
      <c r="MPB12" s="890"/>
      <c r="MPC12" s="890"/>
      <c r="MPD12" s="890"/>
      <c r="MPE12" s="890"/>
      <c r="MPF12" s="890"/>
      <c r="MPG12" s="890"/>
      <c r="MPH12" s="890"/>
      <c r="MPI12" s="890"/>
      <c r="MPJ12" s="890"/>
      <c r="MPK12" s="890"/>
      <c r="MPL12" s="890"/>
      <c r="MPM12" s="890"/>
      <c r="MPN12" s="890"/>
      <c r="MPO12" s="890"/>
      <c r="MPP12" s="890"/>
      <c r="MPQ12" s="890"/>
      <c r="MPR12" s="890"/>
      <c r="MPS12" s="890"/>
      <c r="MPT12" s="890"/>
      <c r="MPU12" s="890"/>
      <c r="MPV12" s="890"/>
      <c r="MPW12" s="890"/>
      <c r="MPX12" s="890"/>
      <c r="MPY12" s="890"/>
      <c r="MPZ12" s="890"/>
      <c r="MQA12" s="890"/>
      <c r="MQB12" s="890"/>
      <c r="MQC12" s="890"/>
      <c r="MQD12" s="890"/>
      <c r="MQE12" s="890"/>
      <c r="MQF12" s="890"/>
      <c r="MQG12" s="890"/>
      <c r="MQH12" s="890"/>
      <c r="MQI12" s="890"/>
      <c r="MQJ12" s="890"/>
      <c r="MQK12" s="890"/>
      <c r="MQL12" s="890"/>
      <c r="MQM12" s="890"/>
      <c r="MQN12" s="890"/>
      <c r="MQO12" s="890"/>
      <c r="MQP12" s="890"/>
      <c r="MQQ12" s="890"/>
      <c r="MQR12" s="890"/>
      <c r="MQS12" s="890"/>
      <c r="MQT12" s="890"/>
      <c r="MQU12" s="890"/>
      <c r="MQV12" s="890"/>
      <c r="MQW12" s="890"/>
      <c r="MQX12" s="890"/>
      <c r="MQY12" s="890"/>
      <c r="MQZ12" s="890"/>
      <c r="MRA12" s="890"/>
      <c r="MRB12" s="890"/>
      <c r="MRC12" s="890"/>
      <c r="MRD12" s="890"/>
      <c r="MRE12" s="890"/>
      <c r="MRF12" s="890"/>
      <c r="MRG12" s="890"/>
      <c r="MRH12" s="890"/>
      <c r="MRI12" s="890"/>
      <c r="MRJ12" s="890"/>
      <c r="MRK12" s="890"/>
      <c r="MRL12" s="890"/>
      <c r="MRM12" s="890"/>
      <c r="MRN12" s="890"/>
      <c r="MRO12" s="890"/>
      <c r="MRP12" s="890"/>
      <c r="MRQ12" s="890"/>
      <c r="MRR12" s="890"/>
      <c r="MRS12" s="890"/>
      <c r="MRT12" s="890"/>
      <c r="MRU12" s="890"/>
      <c r="MRV12" s="890"/>
      <c r="MRW12" s="890"/>
      <c r="MRX12" s="890"/>
      <c r="MRY12" s="890"/>
      <c r="MRZ12" s="890"/>
      <c r="MSA12" s="890"/>
      <c r="MSB12" s="890"/>
      <c r="MSC12" s="890"/>
      <c r="MSD12" s="890"/>
      <c r="MSE12" s="890"/>
      <c r="MSF12" s="890"/>
      <c r="MSG12" s="890"/>
      <c r="MSH12" s="890"/>
      <c r="MSI12" s="890"/>
      <c r="MSJ12" s="890"/>
      <c r="MSK12" s="890"/>
      <c r="MSL12" s="890"/>
      <c r="MSM12" s="890"/>
      <c r="MSN12" s="890"/>
      <c r="MSO12" s="890"/>
      <c r="MSP12" s="890"/>
      <c r="MSQ12" s="890"/>
      <c r="MSR12" s="890"/>
      <c r="MSS12" s="890"/>
      <c r="MST12" s="890"/>
      <c r="MSU12" s="890"/>
      <c r="MSV12" s="890"/>
      <c r="MSW12" s="890"/>
      <c r="MSX12" s="890"/>
      <c r="MSY12" s="890"/>
      <c r="MSZ12" s="890"/>
      <c r="MTA12" s="890"/>
      <c r="MTB12" s="890"/>
      <c r="MTC12" s="890"/>
      <c r="MTD12" s="890"/>
      <c r="MTE12" s="890"/>
      <c r="MTF12" s="890"/>
      <c r="MTG12" s="890"/>
      <c r="MTH12" s="890"/>
      <c r="MTI12" s="890"/>
      <c r="MTJ12" s="890"/>
      <c r="MTK12" s="890"/>
      <c r="MTL12" s="890"/>
      <c r="MTM12" s="890"/>
      <c r="MTN12" s="890"/>
      <c r="MTO12" s="890"/>
      <c r="MTP12" s="890"/>
      <c r="MTQ12" s="890"/>
      <c r="MTR12" s="890"/>
      <c r="MTS12" s="890"/>
      <c r="MTT12" s="890"/>
      <c r="MTU12" s="890"/>
      <c r="MTV12" s="890"/>
      <c r="MTW12" s="890"/>
      <c r="MTX12" s="890"/>
      <c r="MTY12" s="890"/>
      <c r="MTZ12" s="890"/>
      <c r="MUA12" s="890"/>
      <c r="MUB12" s="890"/>
      <c r="MUC12" s="890"/>
      <c r="MUD12" s="890"/>
      <c r="MUE12" s="890"/>
      <c r="MUF12" s="890"/>
      <c r="MUG12" s="890"/>
      <c r="MUH12" s="890"/>
      <c r="MUI12" s="890"/>
      <c r="MUJ12" s="890"/>
      <c r="MUK12" s="890"/>
      <c r="MUL12" s="890"/>
      <c r="MUM12" s="890"/>
      <c r="MUN12" s="890"/>
      <c r="MUO12" s="890"/>
      <c r="MUP12" s="890"/>
      <c r="MUQ12" s="890"/>
      <c r="MUR12" s="890"/>
      <c r="MUS12" s="890"/>
      <c r="MUT12" s="890"/>
      <c r="MUU12" s="890"/>
      <c r="MUV12" s="890"/>
      <c r="MUW12" s="890"/>
      <c r="MUX12" s="890"/>
      <c r="MUY12" s="890"/>
      <c r="MUZ12" s="890"/>
      <c r="MVA12" s="890"/>
      <c r="MVB12" s="890"/>
      <c r="MVC12" s="890"/>
      <c r="MVD12" s="890"/>
      <c r="MVE12" s="890"/>
      <c r="MVF12" s="890"/>
      <c r="MVG12" s="890"/>
      <c r="MVH12" s="890"/>
      <c r="MVI12" s="890"/>
      <c r="MVJ12" s="890"/>
      <c r="MVK12" s="890"/>
      <c r="MVL12" s="890"/>
      <c r="MVM12" s="890"/>
      <c r="MVN12" s="890"/>
      <c r="MVO12" s="890"/>
      <c r="MVP12" s="890"/>
      <c r="MVQ12" s="890"/>
      <c r="MVR12" s="890"/>
      <c r="MVS12" s="890"/>
      <c r="MVT12" s="890"/>
      <c r="MVU12" s="890"/>
      <c r="MVV12" s="890"/>
      <c r="MVW12" s="890"/>
      <c r="MVX12" s="890"/>
      <c r="MVY12" s="890"/>
      <c r="MVZ12" s="890"/>
      <c r="MWA12" s="890"/>
      <c r="MWB12" s="890"/>
      <c r="MWC12" s="890"/>
      <c r="MWD12" s="890"/>
      <c r="MWE12" s="890"/>
      <c r="MWF12" s="890"/>
      <c r="MWG12" s="890"/>
      <c r="MWH12" s="890"/>
      <c r="MWI12" s="890"/>
      <c r="MWJ12" s="890"/>
      <c r="MWK12" s="890"/>
      <c r="MWL12" s="890"/>
      <c r="MWM12" s="890"/>
      <c r="MWN12" s="890"/>
      <c r="MWO12" s="890"/>
      <c r="MWP12" s="890"/>
      <c r="MWQ12" s="890"/>
      <c r="MWR12" s="890"/>
      <c r="MWS12" s="890"/>
      <c r="MWT12" s="890"/>
      <c r="MWU12" s="890"/>
      <c r="MWV12" s="890"/>
      <c r="MWW12" s="890"/>
      <c r="MWX12" s="890"/>
      <c r="MWY12" s="890"/>
      <c r="MWZ12" s="890"/>
      <c r="MXA12" s="890"/>
      <c r="MXB12" s="890"/>
      <c r="MXC12" s="890"/>
      <c r="MXD12" s="890"/>
      <c r="MXE12" s="890"/>
      <c r="MXF12" s="890"/>
      <c r="MXG12" s="890"/>
      <c r="MXH12" s="890"/>
      <c r="MXI12" s="890"/>
      <c r="MXJ12" s="890"/>
      <c r="MXK12" s="890"/>
      <c r="MXL12" s="890"/>
      <c r="MXM12" s="890"/>
      <c r="MXN12" s="890"/>
      <c r="MXO12" s="890"/>
      <c r="MXP12" s="890"/>
      <c r="MXQ12" s="890"/>
      <c r="MXR12" s="890"/>
      <c r="MXS12" s="890"/>
      <c r="MXT12" s="890"/>
      <c r="MXU12" s="890"/>
      <c r="MXV12" s="890"/>
      <c r="MXW12" s="890"/>
      <c r="MXX12" s="890"/>
      <c r="MXY12" s="890"/>
      <c r="MXZ12" s="890"/>
      <c r="MYA12" s="890"/>
      <c r="MYB12" s="890"/>
      <c r="MYC12" s="890"/>
      <c r="MYD12" s="890"/>
      <c r="MYE12" s="890"/>
      <c r="MYF12" s="890"/>
      <c r="MYG12" s="890"/>
      <c r="MYH12" s="890"/>
      <c r="MYI12" s="890"/>
      <c r="MYJ12" s="890"/>
      <c r="MYK12" s="890"/>
      <c r="MYL12" s="890"/>
      <c r="MYM12" s="890"/>
      <c r="MYN12" s="890"/>
      <c r="MYO12" s="890"/>
      <c r="MYP12" s="890"/>
      <c r="MYQ12" s="890"/>
      <c r="MYR12" s="890"/>
      <c r="MYS12" s="890"/>
      <c r="MYT12" s="890"/>
      <c r="MYU12" s="890"/>
      <c r="MYV12" s="890"/>
      <c r="MYW12" s="890"/>
      <c r="MYX12" s="890"/>
      <c r="MYY12" s="890"/>
      <c r="MYZ12" s="890"/>
      <c r="MZA12" s="890"/>
      <c r="MZB12" s="890"/>
      <c r="MZC12" s="890"/>
      <c r="MZD12" s="890"/>
      <c r="MZE12" s="890"/>
      <c r="MZF12" s="890"/>
      <c r="MZG12" s="890"/>
      <c r="MZH12" s="890"/>
      <c r="MZI12" s="890"/>
      <c r="MZJ12" s="890"/>
      <c r="MZK12" s="890"/>
      <c r="MZL12" s="890"/>
      <c r="MZM12" s="890"/>
      <c r="MZN12" s="890"/>
      <c r="MZO12" s="890"/>
      <c r="MZP12" s="890"/>
      <c r="MZQ12" s="890"/>
      <c r="MZR12" s="890"/>
      <c r="MZS12" s="890"/>
      <c r="MZT12" s="890"/>
      <c r="MZU12" s="890"/>
      <c r="MZV12" s="890"/>
      <c r="MZW12" s="890"/>
      <c r="MZX12" s="890"/>
      <c r="MZY12" s="890"/>
      <c r="MZZ12" s="890"/>
      <c r="NAA12" s="890"/>
      <c r="NAB12" s="890"/>
      <c r="NAC12" s="890"/>
      <c r="NAD12" s="890"/>
      <c r="NAE12" s="890"/>
      <c r="NAF12" s="890"/>
      <c r="NAG12" s="890"/>
      <c r="NAH12" s="890"/>
      <c r="NAI12" s="890"/>
      <c r="NAJ12" s="890"/>
      <c r="NAK12" s="890"/>
      <c r="NAL12" s="890"/>
      <c r="NAM12" s="890"/>
      <c r="NAN12" s="890"/>
      <c r="NAO12" s="890"/>
      <c r="NAP12" s="890"/>
      <c r="NAQ12" s="890"/>
      <c r="NAR12" s="890"/>
      <c r="NAS12" s="890"/>
      <c r="NAT12" s="890"/>
      <c r="NAU12" s="890"/>
      <c r="NAV12" s="890"/>
      <c r="NAW12" s="890"/>
      <c r="NAX12" s="890"/>
      <c r="NAY12" s="890"/>
      <c r="NAZ12" s="890"/>
      <c r="NBA12" s="890"/>
      <c r="NBB12" s="890"/>
      <c r="NBC12" s="890"/>
      <c r="NBD12" s="890"/>
      <c r="NBE12" s="890"/>
      <c r="NBF12" s="890"/>
      <c r="NBG12" s="890"/>
      <c r="NBH12" s="890"/>
      <c r="NBI12" s="890"/>
      <c r="NBJ12" s="890"/>
      <c r="NBK12" s="890"/>
      <c r="NBL12" s="890"/>
      <c r="NBM12" s="890"/>
      <c r="NBN12" s="890"/>
      <c r="NBO12" s="890"/>
      <c r="NBP12" s="890"/>
      <c r="NBQ12" s="890"/>
      <c r="NBR12" s="890"/>
      <c r="NBS12" s="890"/>
      <c r="NBT12" s="890"/>
      <c r="NBU12" s="890"/>
      <c r="NBV12" s="890"/>
      <c r="NBW12" s="890"/>
      <c r="NBX12" s="890"/>
      <c r="NBY12" s="890"/>
      <c r="NBZ12" s="890"/>
      <c r="NCA12" s="890"/>
      <c r="NCB12" s="890"/>
      <c r="NCC12" s="890"/>
      <c r="NCD12" s="890"/>
      <c r="NCE12" s="890"/>
      <c r="NCF12" s="890"/>
      <c r="NCG12" s="890"/>
      <c r="NCH12" s="890"/>
      <c r="NCI12" s="890"/>
      <c r="NCJ12" s="890"/>
      <c r="NCK12" s="890"/>
      <c r="NCL12" s="890"/>
      <c r="NCM12" s="890"/>
      <c r="NCN12" s="890"/>
      <c r="NCO12" s="890"/>
      <c r="NCP12" s="890"/>
      <c r="NCQ12" s="890"/>
      <c r="NCR12" s="890"/>
      <c r="NCS12" s="890"/>
      <c r="NCT12" s="890"/>
      <c r="NCU12" s="890"/>
      <c r="NCV12" s="890"/>
      <c r="NCW12" s="890"/>
      <c r="NCX12" s="890"/>
      <c r="NCY12" s="890"/>
      <c r="NCZ12" s="890"/>
      <c r="NDA12" s="890"/>
      <c r="NDB12" s="890"/>
      <c r="NDC12" s="890"/>
      <c r="NDD12" s="890"/>
      <c r="NDE12" s="890"/>
      <c r="NDF12" s="890"/>
      <c r="NDG12" s="890"/>
      <c r="NDH12" s="890"/>
      <c r="NDI12" s="890"/>
      <c r="NDJ12" s="890"/>
      <c r="NDK12" s="890"/>
      <c r="NDL12" s="890"/>
      <c r="NDM12" s="890"/>
      <c r="NDN12" s="890"/>
      <c r="NDO12" s="890"/>
      <c r="NDP12" s="890"/>
      <c r="NDQ12" s="890"/>
      <c r="NDR12" s="890"/>
      <c r="NDS12" s="890"/>
      <c r="NDT12" s="890"/>
      <c r="NDU12" s="890"/>
      <c r="NDV12" s="890"/>
      <c r="NDW12" s="890"/>
      <c r="NDX12" s="890"/>
      <c r="NDY12" s="890"/>
      <c r="NDZ12" s="890"/>
      <c r="NEA12" s="890"/>
      <c r="NEB12" s="890"/>
      <c r="NEC12" s="890"/>
      <c r="NED12" s="890"/>
      <c r="NEE12" s="890"/>
      <c r="NEF12" s="890"/>
      <c r="NEG12" s="890"/>
      <c r="NEH12" s="890"/>
      <c r="NEI12" s="890"/>
      <c r="NEJ12" s="890"/>
      <c r="NEK12" s="890"/>
      <c r="NEL12" s="890"/>
      <c r="NEM12" s="890"/>
      <c r="NEN12" s="890"/>
      <c r="NEO12" s="890"/>
      <c r="NEP12" s="890"/>
      <c r="NEQ12" s="890"/>
      <c r="NER12" s="890"/>
      <c r="NES12" s="890"/>
      <c r="NET12" s="890"/>
      <c r="NEU12" s="890"/>
      <c r="NEV12" s="890"/>
      <c r="NEW12" s="890"/>
      <c r="NEX12" s="890"/>
      <c r="NEY12" s="890"/>
      <c r="NEZ12" s="890"/>
      <c r="NFA12" s="890"/>
      <c r="NFB12" s="890"/>
      <c r="NFC12" s="890"/>
      <c r="NFD12" s="890"/>
      <c r="NFE12" s="890"/>
      <c r="NFF12" s="890"/>
      <c r="NFG12" s="890"/>
      <c r="NFH12" s="890"/>
      <c r="NFI12" s="890"/>
      <c r="NFJ12" s="890"/>
      <c r="NFK12" s="890"/>
      <c r="NFL12" s="890"/>
      <c r="NFM12" s="890"/>
      <c r="NFN12" s="890"/>
      <c r="NFO12" s="890"/>
      <c r="NFP12" s="890"/>
      <c r="NFQ12" s="890"/>
      <c r="NFR12" s="890"/>
      <c r="NFS12" s="890"/>
      <c r="NFT12" s="890"/>
      <c r="NFU12" s="890"/>
      <c r="NFV12" s="890"/>
      <c r="NFW12" s="890"/>
      <c r="NFX12" s="890"/>
      <c r="NFY12" s="890"/>
      <c r="NFZ12" s="890"/>
      <c r="NGA12" s="890"/>
      <c r="NGB12" s="890"/>
      <c r="NGC12" s="890"/>
      <c r="NGD12" s="890"/>
      <c r="NGE12" s="890"/>
      <c r="NGF12" s="890"/>
      <c r="NGG12" s="890"/>
      <c r="NGH12" s="890"/>
      <c r="NGI12" s="890"/>
      <c r="NGJ12" s="890"/>
      <c r="NGK12" s="890"/>
      <c r="NGL12" s="890"/>
      <c r="NGM12" s="890"/>
      <c r="NGN12" s="890"/>
      <c r="NGO12" s="890"/>
      <c r="NGP12" s="890"/>
      <c r="NGQ12" s="890"/>
      <c r="NGR12" s="890"/>
      <c r="NGS12" s="890"/>
      <c r="NGT12" s="890"/>
      <c r="NGU12" s="890"/>
      <c r="NGV12" s="890"/>
      <c r="NGW12" s="890"/>
      <c r="NGX12" s="890"/>
      <c r="NGY12" s="890"/>
      <c r="NGZ12" s="890"/>
      <c r="NHA12" s="890"/>
      <c r="NHB12" s="890"/>
      <c r="NHC12" s="890"/>
      <c r="NHD12" s="890"/>
      <c r="NHE12" s="890"/>
      <c r="NHF12" s="890"/>
      <c r="NHG12" s="890"/>
      <c r="NHH12" s="890"/>
      <c r="NHI12" s="890"/>
      <c r="NHJ12" s="890"/>
      <c r="NHK12" s="890"/>
      <c r="NHL12" s="890"/>
      <c r="NHM12" s="890"/>
      <c r="NHN12" s="890"/>
      <c r="NHO12" s="890"/>
      <c r="NHP12" s="890"/>
      <c r="NHQ12" s="890"/>
      <c r="NHR12" s="890"/>
      <c r="NHS12" s="890"/>
      <c r="NHT12" s="890"/>
      <c r="NHU12" s="890"/>
      <c r="NHV12" s="890"/>
      <c r="NHW12" s="890"/>
      <c r="NHX12" s="890"/>
      <c r="NHY12" s="890"/>
      <c r="NHZ12" s="890"/>
      <c r="NIA12" s="890"/>
      <c r="NIB12" s="890"/>
      <c r="NIC12" s="890"/>
      <c r="NID12" s="890"/>
      <c r="NIE12" s="890"/>
      <c r="NIF12" s="890"/>
      <c r="NIG12" s="890"/>
      <c r="NIH12" s="890"/>
      <c r="NII12" s="890"/>
      <c r="NIJ12" s="890"/>
      <c r="NIK12" s="890"/>
      <c r="NIL12" s="890"/>
      <c r="NIM12" s="890"/>
      <c r="NIN12" s="890"/>
      <c r="NIO12" s="890"/>
      <c r="NIP12" s="890"/>
      <c r="NIQ12" s="890"/>
      <c r="NIR12" s="890"/>
      <c r="NIS12" s="890"/>
      <c r="NIT12" s="890"/>
      <c r="NIU12" s="890"/>
      <c r="NIV12" s="890"/>
      <c r="NIW12" s="890"/>
      <c r="NIX12" s="890"/>
      <c r="NIY12" s="890"/>
      <c r="NIZ12" s="890"/>
      <c r="NJA12" s="890"/>
      <c r="NJB12" s="890"/>
      <c r="NJC12" s="890"/>
      <c r="NJD12" s="890"/>
      <c r="NJE12" s="890"/>
      <c r="NJF12" s="890"/>
      <c r="NJG12" s="890"/>
      <c r="NJH12" s="890"/>
      <c r="NJI12" s="890"/>
      <c r="NJJ12" s="890"/>
      <c r="NJK12" s="890"/>
      <c r="NJL12" s="890"/>
      <c r="NJM12" s="890"/>
      <c r="NJN12" s="890"/>
      <c r="NJO12" s="890"/>
      <c r="NJP12" s="890"/>
      <c r="NJQ12" s="890"/>
      <c r="NJR12" s="890"/>
      <c r="NJS12" s="890"/>
      <c r="NJT12" s="890"/>
      <c r="NJU12" s="890"/>
      <c r="NJV12" s="890"/>
      <c r="NJW12" s="890"/>
      <c r="NJX12" s="890"/>
      <c r="NJY12" s="890"/>
      <c r="NJZ12" s="890"/>
      <c r="NKA12" s="890"/>
      <c r="NKB12" s="890"/>
      <c r="NKC12" s="890"/>
      <c r="NKD12" s="890"/>
      <c r="NKE12" s="890"/>
      <c r="NKF12" s="890"/>
      <c r="NKG12" s="890"/>
      <c r="NKH12" s="890"/>
      <c r="NKI12" s="890"/>
      <c r="NKJ12" s="890"/>
      <c r="NKK12" s="890"/>
      <c r="NKL12" s="890"/>
      <c r="NKM12" s="890"/>
      <c r="NKN12" s="890"/>
      <c r="NKO12" s="890"/>
      <c r="NKP12" s="890"/>
      <c r="NKQ12" s="890"/>
      <c r="NKR12" s="890"/>
      <c r="NKS12" s="890"/>
      <c r="NKT12" s="890"/>
      <c r="NKU12" s="890"/>
      <c r="NKV12" s="890"/>
      <c r="NKW12" s="890"/>
      <c r="NKX12" s="890"/>
      <c r="NKY12" s="890"/>
      <c r="NKZ12" s="890"/>
      <c r="NLA12" s="890"/>
      <c r="NLB12" s="890"/>
      <c r="NLC12" s="890"/>
      <c r="NLD12" s="890"/>
      <c r="NLE12" s="890"/>
      <c r="NLF12" s="890"/>
      <c r="NLG12" s="890"/>
      <c r="NLH12" s="890"/>
      <c r="NLI12" s="890"/>
      <c r="NLJ12" s="890"/>
      <c r="NLK12" s="890"/>
      <c r="NLL12" s="890"/>
      <c r="NLM12" s="890"/>
      <c r="NLN12" s="890"/>
      <c r="NLO12" s="890"/>
      <c r="NLP12" s="890"/>
      <c r="NLQ12" s="890"/>
      <c r="NLR12" s="890"/>
      <c r="NLS12" s="890"/>
      <c r="NLT12" s="890"/>
      <c r="NLU12" s="890"/>
      <c r="NLV12" s="890"/>
      <c r="NLW12" s="890"/>
      <c r="NLX12" s="890"/>
      <c r="NLY12" s="890"/>
      <c r="NLZ12" s="890"/>
      <c r="NMA12" s="890"/>
      <c r="NMB12" s="890"/>
      <c r="NMC12" s="890"/>
      <c r="NMD12" s="890"/>
      <c r="NME12" s="890"/>
      <c r="NMF12" s="890"/>
      <c r="NMG12" s="890"/>
      <c r="NMH12" s="890"/>
      <c r="NMI12" s="890"/>
      <c r="NMJ12" s="890"/>
      <c r="NMK12" s="890"/>
      <c r="NML12" s="890"/>
      <c r="NMM12" s="890"/>
      <c r="NMN12" s="890"/>
      <c r="NMO12" s="890"/>
      <c r="NMP12" s="890"/>
      <c r="NMQ12" s="890"/>
      <c r="NMR12" s="890"/>
      <c r="NMS12" s="890"/>
      <c r="NMT12" s="890"/>
      <c r="NMU12" s="890"/>
      <c r="NMV12" s="890"/>
      <c r="NMW12" s="890"/>
      <c r="NMX12" s="890"/>
      <c r="NMY12" s="890"/>
      <c r="NMZ12" s="890"/>
      <c r="NNA12" s="890"/>
      <c r="NNB12" s="890"/>
      <c r="NNC12" s="890"/>
      <c r="NND12" s="890"/>
      <c r="NNE12" s="890"/>
      <c r="NNF12" s="890"/>
      <c r="NNG12" s="890"/>
      <c r="NNH12" s="890"/>
      <c r="NNI12" s="890"/>
      <c r="NNJ12" s="890"/>
      <c r="NNK12" s="890"/>
      <c r="NNL12" s="890"/>
      <c r="NNM12" s="890"/>
      <c r="NNN12" s="890"/>
      <c r="NNO12" s="890"/>
      <c r="NNP12" s="890"/>
      <c r="NNQ12" s="890"/>
      <c r="NNR12" s="890"/>
      <c r="NNS12" s="890"/>
      <c r="NNT12" s="890"/>
      <c r="NNU12" s="890"/>
      <c r="NNV12" s="890"/>
      <c r="NNW12" s="890"/>
      <c r="NNX12" s="890"/>
      <c r="NNY12" s="890"/>
      <c r="NNZ12" s="890"/>
      <c r="NOA12" s="890"/>
      <c r="NOB12" s="890"/>
      <c r="NOC12" s="890"/>
      <c r="NOD12" s="890"/>
      <c r="NOE12" s="890"/>
      <c r="NOF12" s="890"/>
      <c r="NOG12" s="890"/>
      <c r="NOH12" s="890"/>
      <c r="NOI12" s="890"/>
      <c r="NOJ12" s="890"/>
      <c r="NOK12" s="890"/>
      <c r="NOL12" s="890"/>
      <c r="NOM12" s="890"/>
      <c r="NON12" s="890"/>
      <c r="NOO12" s="890"/>
      <c r="NOP12" s="890"/>
      <c r="NOQ12" s="890"/>
      <c r="NOR12" s="890"/>
      <c r="NOS12" s="890"/>
      <c r="NOT12" s="890"/>
      <c r="NOU12" s="890"/>
      <c r="NOV12" s="890"/>
      <c r="NOW12" s="890"/>
      <c r="NOX12" s="890"/>
      <c r="NOY12" s="890"/>
      <c r="NOZ12" s="890"/>
      <c r="NPA12" s="890"/>
      <c r="NPB12" s="890"/>
      <c r="NPC12" s="890"/>
      <c r="NPD12" s="890"/>
      <c r="NPE12" s="890"/>
      <c r="NPF12" s="890"/>
      <c r="NPG12" s="890"/>
      <c r="NPH12" s="890"/>
      <c r="NPI12" s="890"/>
      <c r="NPJ12" s="890"/>
      <c r="NPK12" s="890"/>
      <c r="NPL12" s="890"/>
      <c r="NPM12" s="890"/>
      <c r="NPN12" s="890"/>
      <c r="NPO12" s="890"/>
      <c r="NPP12" s="890"/>
      <c r="NPQ12" s="890"/>
      <c r="NPR12" s="890"/>
      <c r="NPS12" s="890"/>
      <c r="NPT12" s="890"/>
      <c r="NPU12" s="890"/>
      <c r="NPV12" s="890"/>
      <c r="NPW12" s="890"/>
      <c r="NPX12" s="890"/>
      <c r="NPY12" s="890"/>
      <c r="NPZ12" s="890"/>
      <c r="NQA12" s="890"/>
      <c r="NQB12" s="890"/>
      <c r="NQC12" s="890"/>
      <c r="NQD12" s="890"/>
      <c r="NQE12" s="890"/>
      <c r="NQF12" s="890"/>
      <c r="NQG12" s="890"/>
      <c r="NQH12" s="890"/>
      <c r="NQI12" s="890"/>
      <c r="NQJ12" s="890"/>
      <c r="NQK12" s="890"/>
      <c r="NQL12" s="890"/>
      <c r="NQM12" s="890"/>
      <c r="NQN12" s="890"/>
      <c r="NQO12" s="890"/>
      <c r="NQP12" s="890"/>
      <c r="NQQ12" s="890"/>
      <c r="NQR12" s="890"/>
      <c r="NQS12" s="890"/>
      <c r="NQT12" s="890"/>
      <c r="NQU12" s="890"/>
      <c r="NQV12" s="890"/>
      <c r="NQW12" s="890"/>
      <c r="NQX12" s="890"/>
      <c r="NQY12" s="890"/>
      <c r="NQZ12" s="890"/>
      <c r="NRA12" s="890"/>
      <c r="NRB12" s="890"/>
      <c r="NRC12" s="890"/>
      <c r="NRD12" s="890"/>
      <c r="NRE12" s="890"/>
      <c r="NRF12" s="890"/>
      <c r="NRG12" s="890"/>
      <c r="NRH12" s="890"/>
      <c r="NRI12" s="890"/>
      <c r="NRJ12" s="890"/>
      <c r="NRK12" s="890"/>
      <c r="NRL12" s="890"/>
      <c r="NRM12" s="890"/>
      <c r="NRN12" s="890"/>
      <c r="NRO12" s="890"/>
      <c r="NRP12" s="890"/>
      <c r="NRQ12" s="890"/>
      <c r="NRR12" s="890"/>
      <c r="NRS12" s="890"/>
      <c r="NRT12" s="890"/>
      <c r="NRU12" s="890"/>
      <c r="NRV12" s="890"/>
      <c r="NRW12" s="890"/>
      <c r="NRX12" s="890"/>
      <c r="NRY12" s="890"/>
      <c r="NRZ12" s="890"/>
      <c r="NSA12" s="890"/>
      <c r="NSB12" s="890"/>
      <c r="NSC12" s="890"/>
      <c r="NSD12" s="890"/>
      <c r="NSE12" s="890"/>
      <c r="NSF12" s="890"/>
      <c r="NSG12" s="890"/>
      <c r="NSH12" s="890"/>
      <c r="NSI12" s="890"/>
      <c r="NSJ12" s="890"/>
      <c r="NSK12" s="890"/>
      <c r="NSL12" s="890"/>
      <c r="NSM12" s="890"/>
      <c r="NSN12" s="890"/>
      <c r="NSO12" s="890"/>
      <c r="NSP12" s="890"/>
      <c r="NSQ12" s="890"/>
      <c r="NSR12" s="890"/>
      <c r="NSS12" s="890"/>
      <c r="NST12" s="890"/>
      <c r="NSU12" s="890"/>
      <c r="NSV12" s="890"/>
      <c r="NSW12" s="890"/>
      <c r="NSX12" s="890"/>
      <c r="NSY12" s="890"/>
      <c r="NSZ12" s="890"/>
      <c r="NTA12" s="890"/>
      <c r="NTB12" s="890"/>
      <c r="NTC12" s="890"/>
      <c r="NTD12" s="890"/>
      <c r="NTE12" s="890"/>
      <c r="NTF12" s="890"/>
      <c r="NTG12" s="890"/>
      <c r="NTH12" s="890"/>
      <c r="NTI12" s="890"/>
      <c r="NTJ12" s="890"/>
      <c r="NTK12" s="890"/>
      <c r="NTL12" s="890"/>
      <c r="NTM12" s="890"/>
      <c r="NTN12" s="890"/>
      <c r="NTO12" s="890"/>
      <c r="NTP12" s="890"/>
      <c r="NTQ12" s="890"/>
      <c r="NTR12" s="890"/>
      <c r="NTS12" s="890"/>
      <c r="NTT12" s="890"/>
      <c r="NTU12" s="890"/>
      <c r="NTV12" s="890"/>
      <c r="NTW12" s="890"/>
      <c r="NTX12" s="890"/>
      <c r="NTY12" s="890"/>
      <c r="NTZ12" s="890"/>
      <c r="NUA12" s="890"/>
      <c r="NUB12" s="890"/>
      <c r="NUC12" s="890"/>
      <c r="NUD12" s="890"/>
      <c r="NUE12" s="890"/>
      <c r="NUF12" s="890"/>
      <c r="NUG12" s="890"/>
      <c r="NUH12" s="890"/>
      <c r="NUI12" s="890"/>
      <c r="NUJ12" s="890"/>
      <c r="NUK12" s="890"/>
      <c r="NUL12" s="890"/>
      <c r="NUM12" s="890"/>
      <c r="NUN12" s="890"/>
      <c r="NUO12" s="890"/>
      <c r="NUP12" s="890"/>
      <c r="NUQ12" s="890"/>
      <c r="NUR12" s="890"/>
      <c r="NUS12" s="890"/>
      <c r="NUT12" s="890"/>
      <c r="NUU12" s="890"/>
      <c r="NUV12" s="890"/>
      <c r="NUW12" s="890"/>
      <c r="NUX12" s="890"/>
      <c r="NUY12" s="890"/>
      <c r="NUZ12" s="890"/>
      <c r="NVA12" s="890"/>
      <c r="NVB12" s="890"/>
      <c r="NVC12" s="890"/>
      <c r="NVD12" s="890"/>
      <c r="NVE12" s="890"/>
      <c r="NVF12" s="890"/>
      <c r="NVG12" s="890"/>
      <c r="NVH12" s="890"/>
      <c r="NVI12" s="890"/>
      <c r="NVJ12" s="890"/>
      <c r="NVK12" s="890"/>
      <c r="NVL12" s="890"/>
      <c r="NVM12" s="890"/>
      <c r="NVN12" s="890"/>
      <c r="NVO12" s="890"/>
      <c r="NVP12" s="890"/>
      <c r="NVQ12" s="890"/>
      <c r="NVR12" s="890"/>
      <c r="NVS12" s="890"/>
      <c r="NVT12" s="890"/>
      <c r="NVU12" s="890"/>
      <c r="NVV12" s="890"/>
      <c r="NVW12" s="890"/>
      <c r="NVX12" s="890"/>
      <c r="NVY12" s="890"/>
      <c r="NVZ12" s="890"/>
      <c r="NWA12" s="890"/>
      <c r="NWB12" s="890"/>
      <c r="NWC12" s="890"/>
      <c r="NWD12" s="890"/>
      <c r="NWE12" s="890"/>
      <c r="NWF12" s="890"/>
      <c r="NWG12" s="890"/>
      <c r="NWH12" s="890"/>
      <c r="NWI12" s="890"/>
      <c r="NWJ12" s="890"/>
      <c r="NWK12" s="890"/>
      <c r="NWL12" s="890"/>
      <c r="NWM12" s="890"/>
      <c r="NWN12" s="890"/>
      <c r="NWO12" s="890"/>
      <c r="NWP12" s="890"/>
      <c r="NWQ12" s="890"/>
      <c r="NWR12" s="890"/>
      <c r="NWS12" s="890"/>
      <c r="NWT12" s="890"/>
      <c r="NWU12" s="890"/>
      <c r="NWV12" s="890"/>
      <c r="NWW12" s="890"/>
      <c r="NWX12" s="890"/>
      <c r="NWY12" s="890"/>
      <c r="NWZ12" s="890"/>
      <c r="NXA12" s="890"/>
      <c r="NXB12" s="890"/>
      <c r="NXC12" s="890"/>
      <c r="NXD12" s="890"/>
      <c r="NXE12" s="890"/>
      <c r="NXF12" s="890"/>
      <c r="NXG12" s="890"/>
      <c r="NXH12" s="890"/>
      <c r="NXI12" s="890"/>
      <c r="NXJ12" s="890"/>
      <c r="NXK12" s="890"/>
      <c r="NXL12" s="890"/>
      <c r="NXM12" s="890"/>
      <c r="NXN12" s="890"/>
      <c r="NXO12" s="890"/>
      <c r="NXP12" s="890"/>
      <c r="NXQ12" s="890"/>
      <c r="NXR12" s="890"/>
      <c r="NXS12" s="890"/>
      <c r="NXT12" s="890"/>
      <c r="NXU12" s="890"/>
      <c r="NXV12" s="890"/>
      <c r="NXW12" s="890"/>
      <c r="NXX12" s="890"/>
      <c r="NXY12" s="890"/>
      <c r="NXZ12" s="890"/>
      <c r="NYA12" s="890"/>
      <c r="NYB12" s="890"/>
      <c r="NYC12" s="890"/>
      <c r="NYD12" s="890"/>
      <c r="NYE12" s="890"/>
      <c r="NYF12" s="890"/>
      <c r="NYG12" s="890"/>
      <c r="NYH12" s="890"/>
      <c r="NYI12" s="890"/>
      <c r="NYJ12" s="890"/>
      <c r="NYK12" s="890"/>
      <c r="NYL12" s="890"/>
      <c r="NYM12" s="890"/>
      <c r="NYN12" s="890"/>
      <c r="NYO12" s="890"/>
      <c r="NYP12" s="890"/>
      <c r="NYQ12" s="890"/>
      <c r="NYR12" s="890"/>
      <c r="NYS12" s="890"/>
      <c r="NYT12" s="890"/>
      <c r="NYU12" s="890"/>
      <c r="NYV12" s="890"/>
      <c r="NYW12" s="890"/>
      <c r="NYX12" s="890"/>
      <c r="NYY12" s="890"/>
      <c r="NYZ12" s="890"/>
      <c r="NZA12" s="890"/>
      <c r="NZB12" s="890"/>
      <c r="NZC12" s="890"/>
      <c r="NZD12" s="890"/>
      <c r="NZE12" s="890"/>
      <c r="NZF12" s="890"/>
      <c r="NZG12" s="890"/>
      <c r="NZH12" s="890"/>
      <c r="NZI12" s="890"/>
      <c r="NZJ12" s="890"/>
      <c r="NZK12" s="890"/>
      <c r="NZL12" s="890"/>
      <c r="NZM12" s="890"/>
      <c r="NZN12" s="890"/>
      <c r="NZO12" s="890"/>
      <c r="NZP12" s="890"/>
      <c r="NZQ12" s="890"/>
      <c r="NZR12" s="890"/>
      <c r="NZS12" s="890"/>
      <c r="NZT12" s="890"/>
      <c r="NZU12" s="890"/>
      <c r="NZV12" s="890"/>
      <c r="NZW12" s="890"/>
      <c r="NZX12" s="890"/>
      <c r="NZY12" s="890"/>
      <c r="NZZ12" s="890"/>
      <c r="OAA12" s="890"/>
      <c r="OAB12" s="890"/>
      <c r="OAC12" s="890"/>
      <c r="OAD12" s="890"/>
      <c r="OAE12" s="890"/>
      <c r="OAF12" s="890"/>
      <c r="OAG12" s="890"/>
      <c r="OAH12" s="890"/>
      <c r="OAI12" s="890"/>
      <c r="OAJ12" s="890"/>
      <c r="OAK12" s="890"/>
      <c r="OAL12" s="890"/>
      <c r="OAM12" s="890"/>
      <c r="OAN12" s="890"/>
      <c r="OAO12" s="890"/>
      <c r="OAP12" s="890"/>
      <c r="OAQ12" s="890"/>
      <c r="OAR12" s="890"/>
      <c r="OAS12" s="890"/>
      <c r="OAT12" s="890"/>
      <c r="OAU12" s="890"/>
      <c r="OAV12" s="890"/>
      <c r="OAW12" s="890"/>
      <c r="OAX12" s="890"/>
      <c r="OAY12" s="890"/>
      <c r="OAZ12" s="890"/>
      <c r="OBA12" s="890"/>
      <c r="OBB12" s="890"/>
      <c r="OBC12" s="890"/>
      <c r="OBD12" s="890"/>
      <c r="OBE12" s="890"/>
      <c r="OBF12" s="890"/>
      <c r="OBG12" s="890"/>
      <c r="OBH12" s="890"/>
      <c r="OBI12" s="890"/>
      <c r="OBJ12" s="890"/>
      <c r="OBK12" s="890"/>
      <c r="OBL12" s="890"/>
      <c r="OBM12" s="890"/>
      <c r="OBN12" s="890"/>
      <c r="OBO12" s="890"/>
      <c r="OBP12" s="890"/>
      <c r="OBQ12" s="890"/>
      <c r="OBR12" s="890"/>
      <c r="OBS12" s="890"/>
      <c r="OBT12" s="890"/>
      <c r="OBU12" s="890"/>
      <c r="OBV12" s="890"/>
      <c r="OBW12" s="890"/>
      <c r="OBX12" s="890"/>
      <c r="OBY12" s="890"/>
      <c r="OBZ12" s="890"/>
      <c r="OCA12" s="890"/>
      <c r="OCB12" s="890"/>
      <c r="OCC12" s="890"/>
      <c r="OCD12" s="890"/>
      <c r="OCE12" s="890"/>
      <c r="OCF12" s="890"/>
      <c r="OCG12" s="890"/>
      <c r="OCH12" s="890"/>
      <c r="OCI12" s="890"/>
      <c r="OCJ12" s="890"/>
      <c r="OCK12" s="890"/>
      <c r="OCL12" s="890"/>
      <c r="OCM12" s="890"/>
      <c r="OCN12" s="890"/>
      <c r="OCO12" s="890"/>
      <c r="OCP12" s="890"/>
      <c r="OCQ12" s="890"/>
      <c r="OCR12" s="890"/>
      <c r="OCS12" s="890"/>
      <c r="OCT12" s="890"/>
      <c r="OCU12" s="890"/>
      <c r="OCV12" s="890"/>
      <c r="OCW12" s="890"/>
      <c r="OCX12" s="890"/>
      <c r="OCY12" s="890"/>
      <c r="OCZ12" s="890"/>
      <c r="ODA12" s="890"/>
      <c r="ODB12" s="890"/>
      <c r="ODC12" s="890"/>
      <c r="ODD12" s="890"/>
      <c r="ODE12" s="890"/>
      <c r="ODF12" s="890"/>
      <c r="ODG12" s="890"/>
      <c r="ODH12" s="890"/>
      <c r="ODI12" s="890"/>
      <c r="ODJ12" s="890"/>
      <c r="ODK12" s="890"/>
      <c r="ODL12" s="890"/>
      <c r="ODM12" s="890"/>
      <c r="ODN12" s="890"/>
      <c r="ODO12" s="890"/>
      <c r="ODP12" s="890"/>
      <c r="ODQ12" s="890"/>
      <c r="ODR12" s="890"/>
      <c r="ODS12" s="890"/>
      <c r="ODT12" s="890"/>
      <c r="ODU12" s="890"/>
      <c r="ODV12" s="890"/>
      <c r="ODW12" s="890"/>
      <c r="ODX12" s="890"/>
      <c r="ODY12" s="890"/>
      <c r="ODZ12" s="890"/>
      <c r="OEA12" s="890"/>
      <c r="OEB12" s="890"/>
      <c r="OEC12" s="890"/>
      <c r="OED12" s="890"/>
      <c r="OEE12" s="890"/>
      <c r="OEF12" s="890"/>
      <c r="OEG12" s="890"/>
      <c r="OEH12" s="890"/>
      <c r="OEI12" s="890"/>
      <c r="OEJ12" s="890"/>
      <c r="OEK12" s="890"/>
      <c r="OEL12" s="890"/>
      <c r="OEM12" s="890"/>
      <c r="OEN12" s="890"/>
      <c r="OEO12" s="890"/>
      <c r="OEP12" s="890"/>
      <c r="OEQ12" s="890"/>
      <c r="OER12" s="890"/>
      <c r="OES12" s="890"/>
      <c r="OET12" s="890"/>
      <c r="OEU12" s="890"/>
      <c r="OEV12" s="890"/>
      <c r="OEW12" s="890"/>
      <c r="OEX12" s="890"/>
      <c r="OEY12" s="890"/>
      <c r="OEZ12" s="890"/>
      <c r="OFA12" s="890"/>
      <c r="OFB12" s="890"/>
      <c r="OFC12" s="890"/>
      <c r="OFD12" s="890"/>
      <c r="OFE12" s="890"/>
      <c r="OFF12" s="890"/>
      <c r="OFG12" s="890"/>
      <c r="OFH12" s="890"/>
      <c r="OFI12" s="890"/>
      <c r="OFJ12" s="890"/>
      <c r="OFK12" s="890"/>
      <c r="OFL12" s="890"/>
      <c r="OFM12" s="890"/>
      <c r="OFN12" s="890"/>
      <c r="OFO12" s="890"/>
      <c r="OFP12" s="890"/>
      <c r="OFQ12" s="890"/>
      <c r="OFR12" s="890"/>
      <c r="OFS12" s="890"/>
      <c r="OFT12" s="890"/>
      <c r="OFU12" s="890"/>
      <c r="OFV12" s="890"/>
      <c r="OFW12" s="890"/>
      <c r="OFX12" s="890"/>
      <c r="OFY12" s="890"/>
      <c r="OFZ12" s="890"/>
      <c r="OGA12" s="890"/>
      <c r="OGB12" s="890"/>
      <c r="OGC12" s="890"/>
      <c r="OGD12" s="890"/>
      <c r="OGE12" s="890"/>
      <c r="OGF12" s="890"/>
      <c r="OGG12" s="890"/>
      <c r="OGH12" s="890"/>
      <c r="OGI12" s="890"/>
      <c r="OGJ12" s="890"/>
      <c r="OGK12" s="890"/>
      <c r="OGL12" s="890"/>
      <c r="OGM12" s="890"/>
      <c r="OGN12" s="890"/>
      <c r="OGO12" s="890"/>
      <c r="OGP12" s="890"/>
      <c r="OGQ12" s="890"/>
      <c r="OGR12" s="890"/>
      <c r="OGS12" s="890"/>
      <c r="OGT12" s="890"/>
      <c r="OGU12" s="890"/>
      <c r="OGV12" s="890"/>
      <c r="OGW12" s="890"/>
      <c r="OGX12" s="890"/>
      <c r="OGY12" s="890"/>
      <c r="OGZ12" s="890"/>
      <c r="OHA12" s="890"/>
      <c r="OHB12" s="890"/>
      <c r="OHC12" s="890"/>
      <c r="OHD12" s="890"/>
      <c r="OHE12" s="890"/>
      <c r="OHF12" s="890"/>
      <c r="OHG12" s="890"/>
      <c r="OHH12" s="890"/>
      <c r="OHI12" s="890"/>
      <c r="OHJ12" s="890"/>
      <c r="OHK12" s="890"/>
      <c r="OHL12" s="890"/>
      <c r="OHM12" s="890"/>
      <c r="OHN12" s="890"/>
      <c r="OHO12" s="890"/>
      <c r="OHP12" s="890"/>
      <c r="OHQ12" s="890"/>
      <c r="OHR12" s="890"/>
      <c r="OHS12" s="890"/>
      <c r="OHT12" s="890"/>
      <c r="OHU12" s="890"/>
      <c r="OHV12" s="890"/>
      <c r="OHW12" s="890"/>
      <c r="OHX12" s="890"/>
      <c r="OHY12" s="890"/>
      <c r="OHZ12" s="890"/>
      <c r="OIA12" s="890"/>
      <c r="OIB12" s="890"/>
      <c r="OIC12" s="890"/>
      <c r="OID12" s="890"/>
      <c r="OIE12" s="890"/>
      <c r="OIF12" s="890"/>
      <c r="OIG12" s="890"/>
      <c r="OIH12" s="890"/>
      <c r="OII12" s="890"/>
      <c r="OIJ12" s="890"/>
      <c r="OIK12" s="890"/>
      <c r="OIL12" s="890"/>
      <c r="OIM12" s="890"/>
      <c r="OIN12" s="890"/>
      <c r="OIO12" s="890"/>
      <c r="OIP12" s="890"/>
      <c r="OIQ12" s="890"/>
      <c r="OIR12" s="890"/>
      <c r="OIS12" s="890"/>
      <c r="OIT12" s="890"/>
      <c r="OIU12" s="890"/>
      <c r="OIV12" s="890"/>
      <c r="OIW12" s="890"/>
      <c r="OIX12" s="890"/>
      <c r="OIY12" s="890"/>
      <c r="OIZ12" s="890"/>
      <c r="OJA12" s="890"/>
      <c r="OJB12" s="890"/>
      <c r="OJC12" s="890"/>
      <c r="OJD12" s="890"/>
      <c r="OJE12" s="890"/>
      <c r="OJF12" s="890"/>
      <c r="OJG12" s="890"/>
      <c r="OJH12" s="890"/>
      <c r="OJI12" s="890"/>
      <c r="OJJ12" s="890"/>
      <c r="OJK12" s="890"/>
      <c r="OJL12" s="890"/>
      <c r="OJM12" s="890"/>
      <c r="OJN12" s="890"/>
      <c r="OJO12" s="890"/>
      <c r="OJP12" s="890"/>
      <c r="OJQ12" s="890"/>
      <c r="OJR12" s="890"/>
      <c r="OJS12" s="890"/>
      <c r="OJT12" s="890"/>
      <c r="OJU12" s="890"/>
      <c r="OJV12" s="890"/>
      <c r="OJW12" s="890"/>
      <c r="OJX12" s="890"/>
      <c r="OJY12" s="890"/>
      <c r="OJZ12" s="890"/>
      <c r="OKA12" s="890"/>
      <c r="OKB12" s="890"/>
      <c r="OKC12" s="890"/>
      <c r="OKD12" s="890"/>
      <c r="OKE12" s="890"/>
      <c r="OKF12" s="890"/>
      <c r="OKG12" s="890"/>
      <c r="OKH12" s="890"/>
      <c r="OKI12" s="890"/>
      <c r="OKJ12" s="890"/>
      <c r="OKK12" s="890"/>
      <c r="OKL12" s="890"/>
      <c r="OKM12" s="890"/>
      <c r="OKN12" s="890"/>
      <c r="OKO12" s="890"/>
      <c r="OKP12" s="890"/>
      <c r="OKQ12" s="890"/>
      <c r="OKR12" s="890"/>
      <c r="OKS12" s="890"/>
      <c r="OKT12" s="890"/>
      <c r="OKU12" s="890"/>
      <c r="OKV12" s="890"/>
      <c r="OKW12" s="890"/>
      <c r="OKX12" s="890"/>
      <c r="OKY12" s="890"/>
      <c r="OKZ12" s="890"/>
      <c r="OLA12" s="890"/>
      <c r="OLB12" s="890"/>
      <c r="OLC12" s="890"/>
      <c r="OLD12" s="890"/>
      <c r="OLE12" s="890"/>
      <c r="OLF12" s="890"/>
      <c r="OLG12" s="890"/>
      <c r="OLH12" s="890"/>
      <c r="OLI12" s="890"/>
      <c r="OLJ12" s="890"/>
      <c r="OLK12" s="890"/>
      <c r="OLL12" s="890"/>
      <c r="OLM12" s="890"/>
      <c r="OLN12" s="890"/>
      <c r="OLO12" s="890"/>
      <c r="OLP12" s="890"/>
      <c r="OLQ12" s="890"/>
      <c r="OLR12" s="890"/>
      <c r="OLS12" s="890"/>
      <c r="OLT12" s="890"/>
      <c r="OLU12" s="890"/>
      <c r="OLV12" s="890"/>
      <c r="OLW12" s="890"/>
      <c r="OLX12" s="890"/>
      <c r="OLY12" s="890"/>
      <c r="OLZ12" s="890"/>
      <c r="OMA12" s="890"/>
      <c r="OMB12" s="890"/>
      <c r="OMC12" s="890"/>
      <c r="OMD12" s="890"/>
      <c r="OME12" s="890"/>
      <c r="OMF12" s="890"/>
      <c r="OMG12" s="890"/>
      <c r="OMH12" s="890"/>
      <c r="OMI12" s="890"/>
      <c r="OMJ12" s="890"/>
      <c r="OMK12" s="890"/>
      <c r="OML12" s="890"/>
      <c r="OMM12" s="890"/>
      <c r="OMN12" s="890"/>
      <c r="OMO12" s="890"/>
      <c r="OMP12" s="890"/>
      <c r="OMQ12" s="890"/>
      <c r="OMR12" s="890"/>
      <c r="OMS12" s="890"/>
      <c r="OMT12" s="890"/>
      <c r="OMU12" s="890"/>
      <c r="OMV12" s="890"/>
      <c r="OMW12" s="890"/>
      <c r="OMX12" s="890"/>
      <c r="OMY12" s="890"/>
      <c r="OMZ12" s="890"/>
      <c r="ONA12" s="890"/>
      <c r="ONB12" s="890"/>
      <c r="ONC12" s="890"/>
      <c r="OND12" s="890"/>
      <c r="ONE12" s="890"/>
      <c r="ONF12" s="890"/>
      <c r="ONG12" s="890"/>
      <c r="ONH12" s="890"/>
      <c r="ONI12" s="890"/>
      <c r="ONJ12" s="890"/>
      <c r="ONK12" s="890"/>
      <c r="ONL12" s="890"/>
      <c r="ONM12" s="890"/>
      <c r="ONN12" s="890"/>
      <c r="ONO12" s="890"/>
      <c r="ONP12" s="890"/>
      <c r="ONQ12" s="890"/>
      <c r="ONR12" s="890"/>
      <c r="ONS12" s="890"/>
      <c r="ONT12" s="890"/>
      <c r="ONU12" s="890"/>
      <c r="ONV12" s="890"/>
      <c r="ONW12" s="890"/>
      <c r="ONX12" s="890"/>
      <c r="ONY12" s="890"/>
      <c r="ONZ12" s="890"/>
      <c r="OOA12" s="890"/>
      <c r="OOB12" s="890"/>
      <c r="OOC12" s="890"/>
      <c r="OOD12" s="890"/>
      <c r="OOE12" s="890"/>
      <c r="OOF12" s="890"/>
      <c r="OOG12" s="890"/>
      <c r="OOH12" s="890"/>
      <c r="OOI12" s="890"/>
      <c r="OOJ12" s="890"/>
      <c r="OOK12" s="890"/>
      <c r="OOL12" s="890"/>
      <c r="OOM12" s="890"/>
      <c r="OON12" s="890"/>
      <c r="OOO12" s="890"/>
      <c r="OOP12" s="890"/>
      <c r="OOQ12" s="890"/>
      <c r="OOR12" s="890"/>
      <c r="OOS12" s="890"/>
      <c r="OOT12" s="890"/>
      <c r="OOU12" s="890"/>
      <c r="OOV12" s="890"/>
      <c r="OOW12" s="890"/>
      <c r="OOX12" s="890"/>
      <c r="OOY12" s="890"/>
      <c r="OOZ12" s="890"/>
      <c r="OPA12" s="890"/>
      <c r="OPB12" s="890"/>
      <c r="OPC12" s="890"/>
      <c r="OPD12" s="890"/>
      <c r="OPE12" s="890"/>
      <c r="OPF12" s="890"/>
      <c r="OPG12" s="890"/>
      <c r="OPH12" s="890"/>
      <c r="OPI12" s="890"/>
      <c r="OPJ12" s="890"/>
      <c r="OPK12" s="890"/>
      <c r="OPL12" s="890"/>
      <c r="OPM12" s="890"/>
      <c r="OPN12" s="890"/>
      <c r="OPO12" s="890"/>
      <c r="OPP12" s="890"/>
      <c r="OPQ12" s="890"/>
      <c r="OPR12" s="890"/>
      <c r="OPS12" s="890"/>
      <c r="OPT12" s="890"/>
      <c r="OPU12" s="890"/>
      <c r="OPV12" s="890"/>
      <c r="OPW12" s="890"/>
      <c r="OPX12" s="890"/>
      <c r="OPY12" s="890"/>
      <c r="OPZ12" s="890"/>
      <c r="OQA12" s="890"/>
      <c r="OQB12" s="890"/>
      <c r="OQC12" s="890"/>
      <c r="OQD12" s="890"/>
      <c r="OQE12" s="890"/>
      <c r="OQF12" s="890"/>
      <c r="OQG12" s="890"/>
      <c r="OQH12" s="890"/>
      <c r="OQI12" s="890"/>
      <c r="OQJ12" s="890"/>
      <c r="OQK12" s="890"/>
      <c r="OQL12" s="890"/>
      <c r="OQM12" s="890"/>
      <c r="OQN12" s="890"/>
      <c r="OQO12" s="890"/>
      <c r="OQP12" s="890"/>
      <c r="OQQ12" s="890"/>
      <c r="OQR12" s="890"/>
      <c r="OQS12" s="890"/>
      <c r="OQT12" s="890"/>
      <c r="OQU12" s="890"/>
      <c r="OQV12" s="890"/>
      <c r="OQW12" s="890"/>
      <c r="OQX12" s="890"/>
      <c r="OQY12" s="890"/>
      <c r="OQZ12" s="890"/>
      <c r="ORA12" s="890"/>
      <c r="ORB12" s="890"/>
      <c r="ORC12" s="890"/>
      <c r="ORD12" s="890"/>
      <c r="ORE12" s="890"/>
      <c r="ORF12" s="890"/>
      <c r="ORG12" s="890"/>
      <c r="ORH12" s="890"/>
      <c r="ORI12" s="890"/>
      <c r="ORJ12" s="890"/>
      <c r="ORK12" s="890"/>
      <c r="ORL12" s="890"/>
      <c r="ORM12" s="890"/>
      <c r="ORN12" s="890"/>
      <c r="ORO12" s="890"/>
      <c r="ORP12" s="890"/>
      <c r="ORQ12" s="890"/>
      <c r="ORR12" s="890"/>
      <c r="ORS12" s="890"/>
      <c r="ORT12" s="890"/>
      <c r="ORU12" s="890"/>
      <c r="ORV12" s="890"/>
      <c r="ORW12" s="890"/>
      <c r="ORX12" s="890"/>
      <c r="ORY12" s="890"/>
      <c r="ORZ12" s="890"/>
      <c r="OSA12" s="890"/>
      <c r="OSB12" s="890"/>
      <c r="OSC12" s="890"/>
      <c r="OSD12" s="890"/>
      <c r="OSE12" s="890"/>
      <c r="OSF12" s="890"/>
      <c r="OSG12" s="890"/>
      <c r="OSH12" s="890"/>
      <c r="OSI12" s="890"/>
      <c r="OSJ12" s="890"/>
      <c r="OSK12" s="890"/>
      <c r="OSL12" s="890"/>
      <c r="OSM12" s="890"/>
      <c r="OSN12" s="890"/>
      <c r="OSO12" s="890"/>
      <c r="OSP12" s="890"/>
      <c r="OSQ12" s="890"/>
      <c r="OSR12" s="890"/>
      <c r="OSS12" s="890"/>
      <c r="OST12" s="890"/>
      <c r="OSU12" s="890"/>
      <c r="OSV12" s="890"/>
      <c r="OSW12" s="890"/>
      <c r="OSX12" s="890"/>
      <c r="OSY12" s="890"/>
      <c r="OSZ12" s="890"/>
      <c r="OTA12" s="890"/>
      <c r="OTB12" s="890"/>
      <c r="OTC12" s="890"/>
      <c r="OTD12" s="890"/>
      <c r="OTE12" s="890"/>
      <c r="OTF12" s="890"/>
      <c r="OTG12" s="890"/>
      <c r="OTH12" s="890"/>
      <c r="OTI12" s="890"/>
      <c r="OTJ12" s="890"/>
      <c r="OTK12" s="890"/>
      <c r="OTL12" s="890"/>
      <c r="OTM12" s="890"/>
      <c r="OTN12" s="890"/>
      <c r="OTO12" s="890"/>
      <c r="OTP12" s="890"/>
      <c r="OTQ12" s="890"/>
      <c r="OTR12" s="890"/>
      <c r="OTS12" s="890"/>
      <c r="OTT12" s="890"/>
      <c r="OTU12" s="890"/>
      <c r="OTV12" s="890"/>
      <c r="OTW12" s="890"/>
      <c r="OTX12" s="890"/>
      <c r="OTY12" s="890"/>
      <c r="OTZ12" s="890"/>
      <c r="OUA12" s="890"/>
      <c r="OUB12" s="890"/>
      <c r="OUC12" s="890"/>
      <c r="OUD12" s="890"/>
      <c r="OUE12" s="890"/>
      <c r="OUF12" s="890"/>
      <c r="OUG12" s="890"/>
      <c r="OUH12" s="890"/>
      <c r="OUI12" s="890"/>
      <c r="OUJ12" s="890"/>
      <c r="OUK12" s="890"/>
      <c r="OUL12" s="890"/>
      <c r="OUM12" s="890"/>
      <c r="OUN12" s="890"/>
      <c r="OUO12" s="890"/>
      <c r="OUP12" s="890"/>
      <c r="OUQ12" s="890"/>
      <c r="OUR12" s="890"/>
      <c r="OUS12" s="890"/>
      <c r="OUT12" s="890"/>
      <c r="OUU12" s="890"/>
      <c r="OUV12" s="890"/>
      <c r="OUW12" s="890"/>
      <c r="OUX12" s="890"/>
      <c r="OUY12" s="890"/>
      <c r="OUZ12" s="890"/>
      <c r="OVA12" s="890"/>
      <c r="OVB12" s="890"/>
      <c r="OVC12" s="890"/>
      <c r="OVD12" s="890"/>
      <c r="OVE12" s="890"/>
      <c r="OVF12" s="890"/>
      <c r="OVG12" s="890"/>
      <c r="OVH12" s="890"/>
      <c r="OVI12" s="890"/>
      <c r="OVJ12" s="890"/>
      <c r="OVK12" s="890"/>
      <c r="OVL12" s="890"/>
      <c r="OVM12" s="890"/>
      <c r="OVN12" s="890"/>
      <c r="OVO12" s="890"/>
      <c r="OVP12" s="890"/>
      <c r="OVQ12" s="890"/>
      <c r="OVR12" s="890"/>
      <c r="OVS12" s="890"/>
      <c r="OVT12" s="890"/>
      <c r="OVU12" s="890"/>
      <c r="OVV12" s="890"/>
      <c r="OVW12" s="890"/>
      <c r="OVX12" s="890"/>
      <c r="OVY12" s="890"/>
      <c r="OVZ12" s="890"/>
      <c r="OWA12" s="890"/>
      <c r="OWB12" s="890"/>
      <c r="OWC12" s="890"/>
      <c r="OWD12" s="890"/>
      <c r="OWE12" s="890"/>
      <c r="OWF12" s="890"/>
      <c r="OWG12" s="890"/>
      <c r="OWH12" s="890"/>
      <c r="OWI12" s="890"/>
      <c r="OWJ12" s="890"/>
      <c r="OWK12" s="890"/>
      <c r="OWL12" s="890"/>
      <c r="OWM12" s="890"/>
      <c r="OWN12" s="890"/>
      <c r="OWO12" s="890"/>
      <c r="OWP12" s="890"/>
      <c r="OWQ12" s="890"/>
      <c r="OWR12" s="890"/>
      <c r="OWS12" s="890"/>
      <c r="OWT12" s="890"/>
      <c r="OWU12" s="890"/>
      <c r="OWV12" s="890"/>
      <c r="OWW12" s="890"/>
      <c r="OWX12" s="890"/>
      <c r="OWY12" s="890"/>
      <c r="OWZ12" s="890"/>
      <c r="OXA12" s="890"/>
      <c r="OXB12" s="890"/>
      <c r="OXC12" s="890"/>
      <c r="OXD12" s="890"/>
      <c r="OXE12" s="890"/>
      <c r="OXF12" s="890"/>
      <c r="OXG12" s="890"/>
      <c r="OXH12" s="890"/>
      <c r="OXI12" s="890"/>
      <c r="OXJ12" s="890"/>
      <c r="OXK12" s="890"/>
      <c r="OXL12" s="890"/>
      <c r="OXM12" s="890"/>
      <c r="OXN12" s="890"/>
      <c r="OXO12" s="890"/>
      <c r="OXP12" s="890"/>
      <c r="OXQ12" s="890"/>
      <c r="OXR12" s="890"/>
      <c r="OXS12" s="890"/>
      <c r="OXT12" s="890"/>
      <c r="OXU12" s="890"/>
      <c r="OXV12" s="890"/>
      <c r="OXW12" s="890"/>
      <c r="OXX12" s="890"/>
      <c r="OXY12" s="890"/>
      <c r="OXZ12" s="890"/>
      <c r="OYA12" s="890"/>
      <c r="OYB12" s="890"/>
      <c r="OYC12" s="890"/>
      <c r="OYD12" s="890"/>
      <c r="OYE12" s="890"/>
      <c r="OYF12" s="890"/>
      <c r="OYG12" s="890"/>
      <c r="OYH12" s="890"/>
      <c r="OYI12" s="890"/>
      <c r="OYJ12" s="890"/>
      <c r="OYK12" s="890"/>
      <c r="OYL12" s="890"/>
      <c r="OYM12" s="890"/>
      <c r="OYN12" s="890"/>
      <c r="OYO12" s="890"/>
      <c r="OYP12" s="890"/>
      <c r="OYQ12" s="890"/>
      <c r="OYR12" s="890"/>
      <c r="OYS12" s="890"/>
      <c r="OYT12" s="890"/>
      <c r="OYU12" s="890"/>
      <c r="OYV12" s="890"/>
      <c r="OYW12" s="890"/>
      <c r="OYX12" s="890"/>
      <c r="OYY12" s="890"/>
      <c r="OYZ12" s="890"/>
      <c r="OZA12" s="890"/>
      <c r="OZB12" s="890"/>
      <c r="OZC12" s="890"/>
      <c r="OZD12" s="890"/>
      <c r="OZE12" s="890"/>
      <c r="OZF12" s="890"/>
      <c r="OZG12" s="890"/>
      <c r="OZH12" s="890"/>
      <c r="OZI12" s="890"/>
      <c r="OZJ12" s="890"/>
      <c r="OZK12" s="890"/>
      <c r="OZL12" s="890"/>
      <c r="OZM12" s="890"/>
      <c r="OZN12" s="890"/>
      <c r="OZO12" s="890"/>
      <c r="OZP12" s="890"/>
      <c r="OZQ12" s="890"/>
      <c r="OZR12" s="890"/>
      <c r="OZS12" s="890"/>
      <c r="OZT12" s="890"/>
      <c r="OZU12" s="890"/>
      <c r="OZV12" s="890"/>
      <c r="OZW12" s="890"/>
      <c r="OZX12" s="890"/>
      <c r="OZY12" s="890"/>
      <c r="OZZ12" s="890"/>
      <c r="PAA12" s="890"/>
      <c r="PAB12" s="890"/>
      <c r="PAC12" s="890"/>
      <c r="PAD12" s="890"/>
      <c r="PAE12" s="890"/>
      <c r="PAF12" s="890"/>
      <c r="PAG12" s="890"/>
      <c r="PAH12" s="890"/>
      <c r="PAI12" s="890"/>
      <c r="PAJ12" s="890"/>
      <c r="PAK12" s="890"/>
      <c r="PAL12" s="890"/>
      <c r="PAM12" s="890"/>
      <c r="PAN12" s="890"/>
      <c r="PAO12" s="890"/>
      <c r="PAP12" s="890"/>
      <c r="PAQ12" s="890"/>
      <c r="PAR12" s="890"/>
      <c r="PAS12" s="890"/>
      <c r="PAT12" s="890"/>
      <c r="PAU12" s="890"/>
      <c r="PAV12" s="890"/>
      <c r="PAW12" s="890"/>
      <c r="PAX12" s="890"/>
      <c r="PAY12" s="890"/>
      <c r="PAZ12" s="890"/>
      <c r="PBA12" s="890"/>
      <c r="PBB12" s="890"/>
      <c r="PBC12" s="890"/>
      <c r="PBD12" s="890"/>
      <c r="PBE12" s="890"/>
      <c r="PBF12" s="890"/>
      <c r="PBG12" s="890"/>
      <c r="PBH12" s="890"/>
      <c r="PBI12" s="890"/>
      <c r="PBJ12" s="890"/>
      <c r="PBK12" s="890"/>
      <c r="PBL12" s="890"/>
      <c r="PBM12" s="890"/>
      <c r="PBN12" s="890"/>
      <c r="PBO12" s="890"/>
      <c r="PBP12" s="890"/>
      <c r="PBQ12" s="890"/>
      <c r="PBR12" s="890"/>
      <c r="PBS12" s="890"/>
      <c r="PBT12" s="890"/>
      <c r="PBU12" s="890"/>
      <c r="PBV12" s="890"/>
      <c r="PBW12" s="890"/>
      <c r="PBX12" s="890"/>
      <c r="PBY12" s="890"/>
      <c r="PBZ12" s="890"/>
      <c r="PCA12" s="890"/>
      <c r="PCB12" s="890"/>
      <c r="PCC12" s="890"/>
      <c r="PCD12" s="890"/>
      <c r="PCE12" s="890"/>
      <c r="PCF12" s="890"/>
      <c r="PCG12" s="890"/>
      <c r="PCH12" s="890"/>
      <c r="PCI12" s="890"/>
      <c r="PCJ12" s="890"/>
      <c r="PCK12" s="890"/>
      <c r="PCL12" s="890"/>
      <c r="PCM12" s="890"/>
      <c r="PCN12" s="890"/>
      <c r="PCO12" s="890"/>
      <c r="PCP12" s="890"/>
      <c r="PCQ12" s="890"/>
      <c r="PCR12" s="890"/>
      <c r="PCS12" s="890"/>
      <c r="PCT12" s="890"/>
      <c r="PCU12" s="890"/>
      <c r="PCV12" s="890"/>
      <c r="PCW12" s="890"/>
      <c r="PCX12" s="890"/>
      <c r="PCY12" s="890"/>
      <c r="PCZ12" s="890"/>
      <c r="PDA12" s="890"/>
      <c r="PDB12" s="890"/>
      <c r="PDC12" s="890"/>
      <c r="PDD12" s="890"/>
      <c r="PDE12" s="890"/>
      <c r="PDF12" s="890"/>
      <c r="PDG12" s="890"/>
      <c r="PDH12" s="890"/>
      <c r="PDI12" s="890"/>
      <c r="PDJ12" s="890"/>
      <c r="PDK12" s="890"/>
      <c r="PDL12" s="890"/>
      <c r="PDM12" s="890"/>
      <c r="PDN12" s="890"/>
      <c r="PDO12" s="890"/>
      <c r="PDP12" s="890"/>
      <c r="PDQ12" s="890"/>
      <c r="PDR12" s="890"/>
      <c r="PDS12" s="890"/>
      <c r="PDT12" s="890"/>
      <c r="PDU12" s="890"/>
      <c r="PDV12" s="890"/>
      <c r="PDW12" s="890"/>
      <c r="PDX12" s="890"/>
      <c r="PDY12" s="890"/>
      <c r="PDZ12" s="890"/>
      <c r="PEA12" s="890"/>
      <c r="PEB12" s="890"/>
      <c r="PEC12" s="890"/>
      <c r="PED12" s="890"/>
      <c r="PEE12" s="890"/>
      <c r="PEF12" s="890"/>
      <c r="PEG12" s="890"/>
      <c r="PEH12" s="890"/>
      <c r="PEI12" s="890"/>
      <c r="PEJ12" s="890"/>
      <c r="PEK12" s="890"/>
      <c r="PEL12" s="890"/>
      <c r="PEM12" s="890"/>
      <c r="PEN12" s="890"/>
      <c r="PEO12" s="890"/>
      <c r="PEP12" s="890"/>
      <c r="PEQ12" s="890"/>
      <c r="PER12" s="890"/>
      <c r="PES12" s="890"/>
      <c r="PET12" s="890"/>
      <c r="PEU12" s="890"/>
      <c r="PEV12" s="890"/>
      <c r="PEW12" s="890"/>
      <c r="PEX12" s="890"/>
      <c r="PEY12" s="890"/>
      <c r="PEZ12" s="890"/>
      <c r="PFA12" s="890"/>
      <c r="PFB12" s="890"/>
      <c r="PFC12" s="890"/>
      <c r="PFD12" s="890"/>
      <c r="PFE12" s="890"/>
      <c r="PFF12" s="890"/>
      <c r="PFG12" s="890"/>
      <c r="PFH12" s="890"/>
      <c r="PFI12" s="890"/>
      <c r="PFJ12" s="890"/>
      <c r="PFK12" s="890"/>
      <c r="PFL12" s="890"/>
      <c r="PFM12" s="890"/>
      <c r="PFN12" s="890"/>
      <c r="PFO12" s="890"/>
      <c r="PFP12" s="890"/>
      <c r="PFQ12" s="890"/>
      <c r="PFR12" s="890"/>
      <c r="PFS12" s="890"/>
      <c r="PFT12" s="890"/>
      <c r="PFU12" s="890"/>
      <c r="PFV12" s="890"/>
      <c r="PFW12" s="890"/>
      <c r="PFX12" s="890"/>
      <c r="PFY12" s="890"/>
      <c r="PFZ12" s="890"/>
      <c r="PGA12" s="890"/>
      <c r="PGB12" s="890"/>
      <c r="PGC12" s="890"/>
      <c r="PGD12" s="890"/>
      <c r="PGE12" s="890"/>
      <c r="PGF12" s="890"/>
      <c r="PGG12" s="890"/>
      <c r="PGH12" s="890"/>
      <c r="PGI12" s="890"/>
      <c r="PGJ12" s="890"/>
      <c r="PGK12" s="890"/>
      <c r="PGL12" s="890"/>
      <c r="PGM12" s="890"/>
      <c r="PGN12" s="890"/>
      <c r="PGO12" s="890"/>
      <c r="PGP12" s="890"/>
      <c r="PGQ12" s="890"/>
      <c r="PGR12" s="890"/>
      <c r="PGS12" s="890"/>
      <c r="PGT12" s="890"/>
      <c r="PGU12" s="890"/>
      <c r="PGV12" s="890"/>
      <c r="PGW12" s="890"/>
      <c r="PGX12" s="890"/>
      <c r="PGY12" s="890"/>
      <c r="PGZ12" s="890"/>
      <c r="PHA12" s="890"/>
      <c r="PHB12" s="890"/>
      <c r="PHC12" s="890"/>
      <c r="PHD12" s="890"/>
      <c r="PHE12" s="890"/>
      <c r="PHF12" s="890"/>
      <c r="PHG12" s="890"/>
      <c r="PHH12" s="890"/>
      <c r="PHI12" s="890"/>
      <c r="PHJ12" s="890"/>
      <c r="PHK12" s="890"/>
      <c r="PHL12" s="890"/>
      <c r="PHM12" s="890"/>
      <c r="PHN12" s="890"/>
      <c r="PHO12" s="890"/>
      <c r="PHP12" s="890"/>
      <c r="PHQ12" s="890"/>
      <c r="PHR12" s="890"/>
      <c r="PHS12" s="890"/>
      <c r="PHT12" s="890"/>
      <c r="PHU12" s="890"/>
      <c r="PHV12" s="890"/>
      <c r="PHW12" s="890"/>
      <c r="PHX12" s="890"/>
      <c r="PHY12" s="890"/>
      <c r="PHZ12" s="890"/>
      <c r="PIA12" s="890"/>
      <c r="PIB12" s="890"/>
      <c r="PIC12" s="890"/>
      <c r="PID12" s="890"/>
      <c r="PIE12" s="890"/>
      <c r="PIF12" s="890"/>
      <c r="PIG12" s="890"/>
      <c r="PIH12" s="890"/>
      <c r="PII12" s="890"/>
      <c r="PIJ12" s="890"/>
      <c r="PIK12" s="890"/>
      <c r="PIL12" s="890"/>
      <c r="PIM12" s="890"/>
      <c r="PIN12" s="890"/>
      <c r="PIO12" s="890"/>
      <c r="PIP12" s="890"/>
      <c r="PIQ12" s="890"/>
      <c r="PIR12" s="890"/>
      <c r="PIS12" s="890"/>
      <c r="PIT12" s="890"/>
      <c r="PIU12" s="890"/>
      <c r="PIV12" s="890"/>
      <c r="PIW12" s="890"/>
      <c r="PIX12" s="890"/>
      <c r="PIY12" s="890"/>
      <c r="PIZ12" s="890"/>
      <c r="PJA12" s="890"/>
      <c r="PJB12" s="890"/>
      <c r="PJC12" s="890"/>
      <c r="PJD12" s="890"/>
      <c r="PJE12" s="890"/>
      <c r="PJF12" s="890"/>
      <c r="PJG12" s="890"/>
      <c r="PJH12" s="890"/>
      <c r="PJI12" s="890"/>
      <c r="PJJ12" s="890"/>
      <c r="PJK12" s="890"/>
      <c r="PJL12" s="890"/>
      <c r="PJM12" s="890"/>
      <c r="PJN12" s="890"/>
      <c r="PJO12" s="890"/>
      <c r="PJP12" s="890"/>
      <c r="PJQ12" s="890"/>
      <c r="PJR12" s="890"/>
      <c r="PJS12" s="890"/>
      <c r="PJT12" s="890"/>
      <c r="PJU12" s="890"/>
      <c r="PJV12" s="890"/>
      <c r="PJW12" s="890"/>
      <c r="PJX12" s="890"/>
      <c r="PJY12" s="890"/>
      <c r="PJZ12" s="890"/>
      <c r="PKA12" s="890"/>
      <c r="PKB12" s="890"/>
      <c r="PKC12" s="890"/>
      <c r="PKD12" s="890"/>
      <c r="PKE12" s="890"/>
      <c r="PKF12" s="890"/>
      <c r="PKG12" s="890"/>
      <c r="PKH12" s="890"/>
      <c r="PKI12" s="890"/>
      <c r="PKJ12" s="890"/>
      <c r="PKK12" s="890"/>
      <c r="PKL12" s="890"/>
      <c r="PKM12" s="890"/>
      <c r="PKN12" s="890"/>
      <c r="PKO12" s="890"/>
      <c r="PKP12" s="890"/>
      <c r="PKQ12" s="890"/>
      <c r="PKR12" s="890"/>
      <c r="PKS12" s="890"/>
      <c r="PKT12" s="890"/>
      <c r="PKU12" s="890"/>
      <c r="PKV12" s="890"/>
      <c r="PKW12" s="890"/>
      <c r="PKX12" s="890"/>
      <c r="PKY12" s="890"/>
      <c r="PKZ12" s="890"/>
      <c r="PLA12" s="890"/>
      <c r="PLB12" s="890"/>
      <c r="PLC12" s="890"/>
      <c r="PLD12" s="890"/>
      <c r="PLE12" s="890"/>
      <c r="PLF12" s="890"/>
      <c r="PLG12" s="890"/>
      <c r="PLH12" s="890"/>
      <c r="PLI12" s="890"/>
      <c r="PLJ12" s="890"/>
      <c r="PLK12" s="890"/>
      <c r="PLL12" s="890"/>
      <c r="PLM12" s="890"/>
      <c r="PLN12" s="890"/>
      <c r="PLO12" s="890"/>
      <c r="PLP12" s="890"/>
      <c r="PLQ12" s="890"/>
      <c r="PLR12" s="890"/>
      <c r="PLS12" s="890"/>
      <c r="PLT12" s="890"/>
      <c r="PLU12" s="890"/>
      <c r="PLV12" s="890"/>
      <c r="PLW12" s="890"/>
      <c r="PLX12" s="890"/>
      <c r="PLY12" s="890"/>
      <c r="PLZ12" s="890"/>
      <c r="PMA12" s="890"/>
      <c r="PMB12" s="890"/>
      <c r="PMC12" s="890"/>
      <c r="PMD12" s="890"/>
      <c r="PME12" s="890"/>
      <c r="PMF12" s="890"/>
      <c r="PMG12" s="890"/>
      <c r="PMH12" s="890"/>
      <c r="PMI12" s="890"/>
      <c r="PMJ12" s="890"/>
      <c r="PMK12" s="890"/>
      <c r="PML12" s="890"/>
      <c r="PMM12" s="890"/>
      <c r="PMN12" s="890"/>
      <c r="PMO12" s="890"/>
      <c r="PMP12" s="890"/>
      <c r="PMQ12" s="890"/>
      <c r="PMR12" s="890"/>
      <c r="PMS12" s="890"/>
      <c r="PMT12" s="890"/>
      <c r="PMU12" s="890"/>
      <c r="PMV12" s="890"/>
      <c r="PMW12" s="890"/>
      <c r="PMX12" s="890"/>
      <c r="PMY12" s="890"/>
      <c r="PMZ12" s="890"/>
      <c r="PNA12" s="890"/>
      <c r="PNB12" s="890"/>
      <c r="PNC12" s="890"/>
      <c r="PND12" s="890"/>
      <c r="PNE12" s="890"/>
      <c r="PNF12" s="890"/>
      <c r="PNG12" s="890"/>
      <c r="PNH12" s="890"/>
      <c r="PNI12" s="890"/>
      <c r="PNJ12" s="890"/>
      <c r="PNK12" s="890"/>
      <c r="PNL12" s="890"/>
      <c r="PNM12" s="890"/>
      <c r="PNN12" s="890"/>
      <c r="PNO12" s="890"/>
      <c r="PNP12" s="890"/>
      <c r="PNQ12" s="890"/>
      <c r="PNR12" s="890"/>
      <c r="PNS12" s="890"/>
      <c r="PNT12" s="890"/>
      <c r="PNU12" s="890"/>
      <c r="PNV12" s="890"/>
      <c r="PNW12" s="890"/>
      <c r="PNX12" s="890"/>
      <c r="PNY12" s="890"/>
      <c r="PNZ12" s="890"/>
      <c r="POA12" s="890"/>
      <c r="POB12" s="890"/>
      <c r="POC12" s="890"/>
      <c r="POD12" s="890"/>
      <c r="POE12" s="890"/>
      <c r="POF12" s="890"/>
      <c r="POG12" s="890"/>
      <c r="POH12" s="890"/>
      <c r="POI12" s="890"/>
      <c r="POJ12" s="890"/>
      <c r="POK12" s="890"/>
      <c r="POL12" s="890"/>
      <c r="POM12" s="890"/>
      <c r="PON12" s="890"/>
      <c r="POO12" s="890"/>
      <c r="POP12" s="890"/>
      <c r="POQ12" s="890"/>
      <c r="POR12" s="890"/>
      <c r="POS12" s="890"/>
      <c r="POT12" s="890"/>
      <c r="POU12" s="890"/>
      <c r="POV12" s="890"/>
      <c r="POW12" s="890"/>
      <c r="POX12" s="890"/>
      <c r="POY12" s="890"/>
      <c r="POZ12" s="890"/>
      <c r="PPA12" s="890"/>
      <c r="PPB12" s="890"/>
      <c r="PPC12" s="890"/>
      <c r="PPD12" s="890"/>
      <c r="PPE12" s="890"/>
      <c r="PPF12" s="890"/>
      <c r="PPG12" s="890"/>
      <c r="PPH12" s="890"/>
      <c r="PPI12" s="890"/>
      <c r="PPJ12" s="890"/>
      <c r="PPK12" s="890"/>
      <c r="PPL12" s="890"/>
      <c r="PPM12" s="890"/>
      <c r="PPN12" s="890"/>
      <c r="PPO12" s="890"/>
      <c r="PPP12" s="890"/>
      <c r="PPQ12" s="890"/>
      <c r="PPR12" s="890"/>
      <c r="PPS12" s="890"/>
      <c r="PPT12" s="890"/>
      <c r="PPU12" s="890"/>
      <c r="PPV12" s="890"/>
      <c r="PPW12" s="890"/>
      <c r="PPX12" s="890"/>
      <c r="PPY12" s="890"/>
      <c r="PPZ12" s="890"/>
      <c r="PQA12" s="890"/>
      <c r="PQB12" s="890"/>
      <c r="PQC12" s="890"/>
      <c r="PQD12" s="890"/>
      <c r="PQE12" s="890"/>
      <c r="PQF12" s="890"/>
      <c r="PQG12" s="890"/>
      <c r="PQH12" s="890"/>
      <c r="PQI12" s="890"/>
      <c r="PQJ12" s="890"/>
      <c r="PQK12" s="890"/>
      <c r="PQL12" s="890"/>
      <c r="PQM12" s="890"/>
      <c r="PQN12" s="890"/>
      <c r="PQO12" s="890"/>
      <c r="PQP12" s="890"/>
      <c r="PQQ12" s="890"/>
      <c r="PQR12" s="890"/>
      <c r="PQS12" s="890"/>
      <c r="PQT12" s="890"/>
      <c r="PQU12" s="890"/>
      <c r="PQV12" s="890"/>
      <c r="PQW12" s="890"/>
      <c r="PQX12" s="890"/>
      <c r="PQY12" s="890"/>
      <c r="PQZ12" s="890"/>
      <c r="PRA12" s="890"/>
      <c r="PRB12" s="890"/>
      <c r="PRC12" s="890"/>
      <c r="PRD12" s="890"/>
      <c r="PRE12" s="890"/>
      <c r="PRF12" s="890"/>
      <c r="PRG12" s="890"/>
      <c r="PRH12" s="890"/>
      <c r="PRI12" s="890"/>
      <c r="PRJ12" s="890"/>
      <c r="PRK12" s="890"/>
      <c r="PRL12" s="890"/>
      <c r="PRM12" s="890"/>
      <c r="PRN12" s="890"/>
      <c r="PRO12" s="890"/>
      <c r="PRP12" s="890"/>
      <c r="PRQ12" s="890"/>
      <c r="PRR12" s="890"/>
      <c r="PRS12" s="890"/>
      <c r="PRT12" s="890"/>
      <c r="PRU12" s="890"/>
      <c r="PRV12" s="890"/>
      <c r="PRW12" s="890"/>
      <c r="PRX12" s="890"/>
      <c r="PRY12" s="890"/>
      <c r="PRZ12" s="890"/>
      <c r="PSA12" s="890"/>
      <c r="PSB12" s="890"/>
      <c r="PSC12" s="890"/>
      <c r="PSD12" s="890"/>
      <c r="PSE12" s="890"/>
      <c r="PSF12" s="890"/>
      <c r="PSG12" s="890"/>
      <c r="PSH12" s="890"/>
      <c r="PSI12" s="890"/>
      <c r="PSJ12" s="890"/>
      <c r="PSK12" s="890"/>
      <c r="PSL12" s="890"/>
      <c r="PSM12" s="890"/>
      <c r="PSN12" s="890"/>
      <c r="PSO12" s="890"/>
      <c r="PSP12" s="890"/>
      <c r="PSQ12" s="890"/>
      <c r="PSR12" s="890"/>
      <c r="PSS12" s="890"/>
      <c r="PST12" s="890"/>
      <c r="PSU12" s="890"/>
      <c r="PSV12" s="890"/>
      <c r="PSW12" s="890"/>
      <c r="PSX12" s="890"/>
      <c r="PSY12" s="890"/>
      <c r="PSZ12" s="890"/>
      <c r="PTA12" s="890"/>
      <c r="PTB12" s="890"/>
      <c r="PTC12" s="890"/>
      <c r="PTD12" s="890"/>
      <c r="PTE12" s="890"/>
      <c r="PTF12" s="890"/>
      <c r="PTG12" s="890"/>
      <c r="PTH12" s="890"/>
      <c r="PTI12" s="890"/>
      <c r="PTJ12" s="890"/>
      <c r="PTK12" s="890"/>
      <c r="PTL12" s="890"/>
      <c r="PTM12" s="890"/>
      <c r="PTN12" s="890"/>
      <c r="PTO12" s="890"/>
      <c r="PTP12" s="890"/>
      <c r="PTQ12" s="890"/>
      <c r="PTR12" s="890"/>
      <c r="PTS12" s="890"/>
      <c r="PTT12" s="890"/>
      <c r="PTU12" s="890"/>
      <c r="PTV12" s="890"/>
      <c r="PTW12" s="890"/>
      <c r="PTX12" s="890"/>
      <c r="PTY12" s="890"/>
      <c r="PTZ12" s="890"/>
      <c r="PUA12" s="890"/>
      <c r="PUB12" s="890"/>
      <c r="PUC12" s="890"/>
      <c r="PUD12" s="890"/>
      <c r="PUE12" s="890"/>
      <c r="PUF12" s="890"/>
      <c r="PUG12" s="890"/>
      <c r="PUH12" s="890"/>
      <c r="PUI12" s="890"/>
      <c r="PUJ12" s="890"/>
      <c r="PUK12" s="890"/>
      <c r="PUL12" s="890"/>
      <c r="PUM12" s="890"/>
      <c r="PUN12" s="890"/>
      <c r="PUO12" s="890"/>
      <c r="PUP12" s="890"/>
      <c r="PUQ12" s="890"/>
      <c r="PUR12" s="890"/>
      <c r="PUS12" s="890"/>
      <c r="PUT12" s="890"/>
      <c r="PUU12" s="890"/>
      <c r="PUV12" s="890"/>
      <c r="PUW12" s="890"/>
      <c r="PUX12" s="890"/>
      <c r="PUY12" s="890"/>
      <c r="PUZ12" s="890"/>
      <c r="PVA12" s="890"/>
      <c r="PVB12" s="890"/>
      <c r="PVC12" s="890"/>
      <c r="PVD12" s="890"/>
      <c r="PVE12" s="890"/>
      <c r="PVF12" s="890"/>
      <c r="PVG12" s="890"/>
      <c r="PVH12" s="890"/>
      <c r="PVI12" s="890"/>
      <c r="PVJ12" s="890"/>
      <c r="PVK12" s="890"/>
      <c r="PVL12" s="890"/>
      <c r="PVM12" s="890"/>
      <c r="PVN12" s="890"/>
      <c r="PVO12" s="890"/>
      <c r="PVP12" s="890"/>
      <c r="PVQ12" s="890"/>
      <c r="PVR12" s="890"/>
      <c r="PVS12" s="890"/>
      <c r="PVT12" s="890"/>
      <c r="PVU12" s="890"/>
      <c r="PVV12" s="890"/>
      <c r="PVW12" s="890"/>
      <c r="PVX12" s="890"/>
      <c r="PVY12" s="890"/>
      <c r="PVZ12" s="890"/>
      <c r="PWA12" s="890"/>
      <c r="PWB12" s="890"/>
      <c r="PWC12" s="890"/>
      <c r="PWD12" s="890"/>
      <c r="PWE12" s="890"/>
      <c r="PWF12" s="890"/>
      <c r="PWG12" s="890"/>
      <c r="PWH12" s="890"/>
      <c r="PWI12" s="890"/>
      <c r="PWJ12" s="890"/>
      <c r="PWK12" s="890"/>
      <c r="PWL12" s="890"/>
      <c r="PWM12" s="890"/>
      <c r="PWN12" s="890"/>
      <c r="PWO12" s="890"/>
      <c r="PWP12" s="890"/>
      <c r="PWQ12" s="890"/>
      <c r="PWR12" s="890"/>
      <c r="PWS12" s="890"/>
      <c r="PWT12" s="890"/>
      <c r="PWU12" s="890"/>
      <c r="PWV12" s="890"/>
      <c r="PWW12" s="890"/>
      <c r="PWX12" s="890"/>
      <c r="PWY12" s="890"/>
      <c r="PWZ12" s="890"/>
      <c r="PXA12" s="890"/>
      <c r="PXB12" s="890"/>
      <c r="PXC12" s="890"/>
      <c r="PXD12" s="890"/>
      <c r="PXE12" s="890"/>
      <c r="PXF12" s="890"/>
      <c r="PXG12" s="890"/>
      <c r="PXH12" s="890"/>
      <c r="PXI12" s="890"/>
      <c r="PXJ12" s="890"/>
      <c r="PXK12" s="890"/>
      <c r="PXL12" s="890"/>
      <c r="PXM12" s="890"/>
      <c r="PXN12" s="890"/>
      <c r="PXO12" s="890"/>
      <c r="PXP12" s="890"/>
      <c r="PXQ12" s="890"/>
      <c r="PXR12" s="890"/>
      <c r="PXS12" s="890"/>
      <c r="PXT12" s="890"/>
      <c r="PXU12" s="890"/>
      <c r="PXV12" s="890"/>
      <c r="PXW12" s="890"/>
      <c r="PXX12" s="890"/>
      <c r="PXY12" s="890"/>
      <c r="PXZ12" s="890"/>
      <c r="PYA12" s="890"/>
      <c r="PYB12" s="890"/>
      <c r="PYC12" s="890"/>
      <c r="PYD12" s="890"/>
      <c r="PYE12" s="890"/>
      <c r="PYF12" s="890"/>
      <c r="PYG12" s="890"/>
      <c r="PYH12" s="890"/>
      <c r="PYI12" s="890"/>
      <c r="PYJ12" s="890"/>
      <c r="PYK12" s="890"/>
      <c r="PYL12" s="890"/>
      <c r="PYM12" s="890"/>
      <c r="PYN12" s="890"/>
      <c r="PYO12" s="890"/>
      <c r="PYP12" s="890"/>
      <c r="PYQ12" s="890"/>
      <c r="PYR12" s="890"/>
      <c r="PYS12" s="890"/>
      <c r="PYT12" s="890"/>
      <c r="PYU12" s="890"/>
      <c r="PYV12" s="890"/>
      <c r="PYW12" s="890"/>
      <c r="PYX12" s="890"/>
      <c r="PYY12" s="890"/>
      <c r="PYZ12" s="890"/>
      <c r="PZA12" s="890"/>
      <c r="PZB12" s="890"/>
      <c r="PZC12" s="890"/>
      <c r="PZD12" s="890"/>
      <c r="PZE12" s="890"/>
      <c r="PZF12" s="890"/>
      <c r="PZG12" s="890"/>
      <c r="PZH12" s="890"/>
      <c r="PZI12" s="890"/>
      <c r="PZJ12" s="890"/>
      <c r="PZK12" s="890"/>
      <c r="PZL12" s="890"/>
      <c r="PZM12" s="890"/>
      <c r="PZN12" s="890"/>
      <c r="PZO12" s="890"/>
      <c r="PZP12" s="890"/>
      <c r="PZQ12" s="890"/>
      <c r="PZR12" s="890"/>
      <c r="PZS12" s="890"/>
      <c r="PZT12" s="890"/>
      <c r="PZU12" s="890"/>
      <c r="PZV12" s="890"/>
      <c r="PZW12" s="890"/>
      <c r="PZX12" s="890"/>
      <c r="PZY12" s="890"/>
      <c r="PZZ12" s="890"/>
      <c r="QAA12" s="890"/>
      <c r="QAB12" s="890"/>
      <c r="QAC12" s="890"/>
      <c r="QAD12" s="890"/>
      <c r="QAE12" s="890"/>
      <c r="QAF12" s="890"/>
      <c r="QAG12" s="890"/>
      <c r="QAH12" s="890"/>
      <c r="QAI12" s="890"/>
      <c r="QAJ12" s="890"/>
      <c r="QAK12" s="890"/>
      <c r="QAL12" s="890"/>
      <c r="QAM12" s="890"/>
      <c r="QAN12" s="890"/>
      <c r="QAO12" s="890"/>
      <c r="QAP12" s="890"/>
      <c r="QAQ12" s="890"/>
      <c r="QAR12" s="890"/>
      <c r="QAS12" s="890"/>
      <c r="QAT12" s="890"/>
      <c r="QAU12" s="890"/>
      <c r="QAV12" s="890"/>
      <c r="QAW12" s="890"/>
      <c r="QAX12" s="890"/>
      <c r="QAY12" s="890"/>
      <c r="QAZ12" s="890"/>
      <c r="QBA12" s="890"/>
      <c r="QBB12" s="890"/>
      <c r="QBC12" s="890"/>
      <c r="QBD12" s="890"/>
      <c r="QBE12" s="890"/>
      <c r="QBF12" s="890"/>
      <c r="QBG12" s="890"/>
      <c r="QBH12" s="890"/>
      <c r="QBI12" s="890"/>
      <c r="QBJ12" s="890"/>
      <c r="QBK12" s="890"/>
      <c r="QBL12" s="890"/>
      <c r="QBM12" s="890"/>
      <c r="QBN12" s="890"/>
      <c r="QBO12" s="890"/>
      <c r="QBP12" s="890"/>
      <c r="QBQ12" s="890"/>
      <c r="QBR12" s="890"/>
      <c r="QBS12" s="890"/>
      <c r="QBT12" s="890"/>
      <c r="QBU12" s="890"/>
      <c r="QBV12" s="890"/>
      <c r="QBW12" s="890"/>
      <c r="QBX12" s="890"/>
      <c r="QBY12" s="890"/>
      <c r="QBZ12" s="890"/>
      <c r="QCA12" s="890"/>
      <c r="QCB12" s="890"/>
      <c r="QCC12" s="890"/>
      <c r="QCD12" s="890"/>
      <c r="QCE12" s="890"/>
      <c r="QCF12" s="890"/>
      <c r="QCG12" s="890"/>
      <c r="QCH12" s="890"/>
      <c r="QCI12" s="890"/>
      <c r="QCJ12" s="890"/>
      <c r="QCK12" s="890"/>
      <c r="QCL12" s="890"/>
      <c r="QCM12" s="890"/>
      <c r="QCN12" s="890"/>
      <c r="QCO12" s="890"/>
      <c r="QCP12" s="890"/>
      <c r="QCQ12" s="890"/>
      <c r="QCR12" s="890"/>
      <c r="QCS12" s="890"/>
      <c r="QCT12" s="890"/>
      <c r="QCU12" s="890"/>
      <c r="QCV12" s="890"/>
      <c r="QCW12" s="890"/>
      <c r="QCX12" s="890"/>
      <c r="QCY12" s="890"/>
      <c r="QCZ12" s="890"/>
      <c r="QDA12" s="890"/>
      <c r="QDB12" s="890"/>
      <c r="QDC12" s="890"/>
      <c r="QDD12" s="890"/>
      <c r="QDE12" s="890"/>
      <c r="QDF12" s="890"/>
      <c r="QDG12" s="890"/>
      <c r="QDH12" s="890"/>
      <c r="QDI12" s="890"/>
      <c r="QDJ12" s="890"/>
      <c r="QDK12" s="890"/>
      <c r="QDL12" s="890"/>
      <c r="QDM12" s="890"/>
      <c r="QDN12" s="890"/>
      <c r="QDO12" s="890"/>
      <c r="QDP12" s="890"/>
      <c r="QDQ12" s="890"/>
      <c r="QDR12" s="890"/>
      <c r="QDS12" s="890"/>
      <c r="QDT12" s="890"/>
      <c r="QDU12" s="890"/>
      <c r="QDV12" s="890"/>
      <c r="QDW12" s="890"/>
      <c r="QDX12" s="890"/>
      <c r="QDY12" s="890"/>
      <c r="QDZ12" s="890"/>
      <c r="QEA12" s="890"/>
      <c r="QEB12" s="890"/>
      <c r="QEC12" s="890"/>
      <c r="QED12" s="890"/>
      <c r="QEE12" s="890"/>
      <c r="QEF12" s="890"/>
      <c r="QEG12" s="890"/>
      <c r="QEH12" s="890"/>
      <c r="QEI12" s="890"/>
      <c r="QEJ12" s="890"/>
      <c r="QEK12" s="890"/>
      <c r="QEL12" s="890"/>
      <c r="QEM12" s="890"/>
      <c r="QEN12" s="890"/>
      <c r="QEO12" s="890"/>
      <c r="QEP12" s="890"/>
      <c r="QEQ12" s="890"/>
      <c r="QER12" s="890"/>
      <c r="QES12" s="890"/>
      <c r="QET12" s="890"/>
      <c r="QEU12" s="890"/>
      <c r="QEV12" s="890"/>
      <c r="QEW12" s="890"/>
      <c r="QEX12" s="890"/>
      <c r="QEY12" s="890"/>
      <c r="QEZ12" s="890"/>
      <c r="QFA12" s="890"/>
      <c r="QFB12" s="890"/>
      <c r="QFC12" s="890"/>
      <c r="QFD12" s="890"/>
      <c r="QFE12" s="890"/>
      <c r="QFF12" s="890"/>
      <c r="QFG12" s="890"/>
      <c r="QFH12" s="890"/>
      <c r="QFI12" s="890"/>
      <c r="QFJ12" s="890"/>
      <c r="QFK12" s="890"/>
      <c r="QFL12" s="890"/>
      <c r="QFM12" s="890"/>
      <c r="QFN12" s="890"/>
      <c r="QFO12" s="890"/>
      <c r="QFP12" s="890"/>
      <c r="QFQ12" s="890"/>
      <c r="QFR12" s="890"/>
      <c r="QFS12" s="890"/>
      <c r="QFT12" s="890"/>
      <c r="QFU12" s="890"/>
      <c r="QFV12" s="890"/>
      <c r="QFW12" s="890"/>
      <c r="QFX12" s="890"/>
      <c r="QFY12" s="890"/>
      <c r="QFZ12" s="890"/>
      <c r="QGA12" s="890"/>
      <c r="QGB12" s="890"/>
      <c r="QGC12" s="890"/>
      <c r="QGD12" s="890"/>
      <c r="QGE12" s="890"/>
      <c r="QGF12" s="890"/>
      <c r="QGG12" s="890"/>
      <c r="QGH12" s="890"/>
      <c r="QGI12" s="890"/>
      <c r="QGJ12" s="890"/>
      <c r="QGK12" s="890"/>
      <c r="QGL12" s="890"/>
      <c r="QGM12" s="890"/>
      <c r="QGN12" s="890"/>
      <c r="QGO12" s="890"/>
      <c r="QGP12" s="890"/>
      <c r="QGQ12" s="890"/>
      <c r="QGR12" s="890"/>
      <c r="QGS12" s="890"/>
      <c r="QGT12" s="890"/>
      <c r="QGU12" s="890"/>
      <c r="QGV12" s="890"/>
      <c r="QGW12" s="890"/>
      <c r="QGX12" s="890"/>
      <c r="QGY12" s="890"/>
      <c r="QGZ12" s="890"/>
      <c r="QHA12" s="890"/>
      <c r="QHB12" s="890"/>
      <c r="QHC12" s="890"/>
      <c r="QHD12" s="890"/>
      <c r="QHE12" s="890"/>
      <c r="QHF12" s="890"/>
      <c r="QHG12" s="890"/>
      <c r="QHH12" s="890"/>
      <c r="QHI12" s="890"/>
      <c r="QHJ12" s="890"/>
      <c r="QHK12" s="890"/>
      <c r="QHL12" s="890"/>
      <c r="QHM12" s="890"/>
      <c r="QHN12" s="890"/>
      <c r="QHO12" s="890"/>
      <c r="QHP12" s="890"/>
      <c r="QHQ12" s="890"/>
      <c r="QHR12" s="890"/>
      <c r="QHS12" s="890"/>
      <c r="QHT12" s="890"/>
      <c r="QHU12" s="890"/>
      <c r="QHV12" s="890"/>
      <c r="QHW12" s="890"/>
      <c r="QHX12" s="890"/>
      <c r="QHY12" s="890"/>
      <c r="QHZ12" s="890"/>
      <c r="QIA12" s="890"/>
      <c r="QIB12" s="890"/>
      <c r="QIC12" s="890"/>
      <c r="QID12" s="890"/>
      <c r="QIE12" s="890"/>
      <c r="QIF12" s="890"/>
      <c r="QIG12" s="890"/>
      <c r="QIH12" s="890"/>
      <c r="QII12" s="890"/>
      <c r="QIJ12" s="890"/>
      <c r="QIK12" s="890"/>
      <c r="QIL12" s="890"/>
      <c r="QIM12" s="890"/>
      <c r="QIN12" s="890"/>
      <c r="QIO12" s="890"/>
      <c r="QIP12" s="890"/>
      <c r="QIQ12" s="890"/>
      <c r="QIR12" s="890"/>
      <c r="QIS12" s="890"/>
      <c r="QIT12" s="890"/>
      <c r="QIU12" s="890"/>
      <c r="QIV12" s="890"/>
      <c r="QIW12" s="890"/>
      <c r="QIX12" s="890"/>
      <c r="QIY12" s="890"/>
      <c r="QIZ12" s="890"/>
      <c r="QJA12" s="890"/>
      <c r="QJB12" s="890"/>
      <c r="QJC12" s="890"/>
      <c r="QJD12" s="890"/>
      <c r="QJE12" s="890"/>
      <c r="QJF12" s="890"/>
      <c r="QJG12" s="890"/>
      <c r="QJH12" s="890"/>
      <c r="QJI12" s="890"/>
      <c r="QJJ12" s="890"/>
      <c r="QJK12" s="890"/>
      <c r="QJL12" s="890"/>
      <c r="QJM12" s="890"/>
      <c r="QJN12" s="890"/>
      <c r="QJO12" s="890"/>
      <c r="QJP12" s="890"/>
      <c r="QJQ12" s="890"/>
      <c r="QJR12" s="890"/>
      <c r="QJS12" s="890"/>
      <c r="QJT12" s="890"/>
      <c r="QJU12" s="890"/>
      <c r="QJV12" s="890"/>
      <c r="QJW12" s="890"/>
      <c r="QJX12" s="890"/>
      <c r="QJY12" s="890"/>
      <c r="QJZ12" s="890"/>
      <c r="QKA12" s="890"/>
      <c r="QKB12" s="890"/>
      <c r="QKC12" s="890"/>
      <c r="QKD12" s="890"/>
      <c r="QKE12" s="890"/>
      <c r="QKF12" s="890"/>
      <c r="QKG12" s="890"/>
      <c r="QKH12" s="890"/>
      <c r="QKI12" s="890"/>
      <c r="QKJ12" s="890"/>
      <c r="QKK12" s="890"/>
      <c r="QKL12" s="890"/>
      <c r="QKM12" s="890"/>
      <c r="QKN12" s="890"/>
      <c r="QKO12" s="890"/>
      <c r="QKP12" s="890"/>
      <c r="QKQ12" s="890"/>
      <c r="QKR12" s="890"/>
      <c r="QKS12" s="890"/>
      <c r="QKT12" s="890"/>
      <c r="QKU12" s="890"/>
      <c r="QKV12" s="890"/>
      <c r="QKW12" s="890"/>
      <c r="QKX12" s="890"/>
      <c r="QKY12" s="890"/>
      <c r="QKZ12" s="890"/>
      <c r="QLA12" s="890"/>
      <c r="QLB12" s="890"/>
      <c r="QLC12" s="890"/>
      <c r="QLD12" s="890"/>
      <c r="QLE12" s="890"/>
      <c r="QLF12" s="890"/>
      <c r="QLG12" s="890"/>
      <c r="QLH12" s="890"/>
      <c r="QLI12" s="890"/>
      <c r="QLJ12" s="890"/>
      <c r="QLK12" s="890"/>
      <c r="QLL12" s="890"/>
      <c r="QLM12" s="890"/>
      <c r="QLN12" s="890"/>
      <c r="QLO12" s="890"/>
      <c r="QLP12" s="890"/>
      <c r="QLQ12" s="890"/>
      <c r="QLR12" s="890"/>
      <c r="QLS12" s="890"/>
      <c r="QLT12" s="890"/>
      <c r="QLU12" s="890"/>
      <c r="QLV12" s="890"/>
      <c r="QLW12" s="890"/>
      <c r="QLX12" s="890"/>
      <c r="QLY12" s="890"/>
      <c r="QLZ12" s="890"/>
      <c r="QMA12" s="890"/>
      <c r="QMB12" s="890"/>
      <c r="QMC12" s="890"/>
      <c r="QMD12" s="890"/>
      <c r="QME12" s="890"/>
      <c r="QMF12" s="890"/>
      <c r="QMG12" s="890"/>
      <c r="QMH12" s="890"/>
      <c r="QMI12" s="890"/>
      <c r="QMJ12" s="890"/>
      <c r="QMK12" s="890"/>
      <c r="QML12" s="890"/>
      <c r="QMM12" s="890"/>
      <c r="QMN12" s="890"/>
      <c r="QMO12" s="890"/>
      <c r="QMP12" s="890"/>
      <c r="QMQ12" s="890"/>
      <c r="QMR12" s="890"/>
      <c r="QMS12" s="890"/>
      <c r="QMT12" s="890"/>
      <c r="QMU12" s="890"/>
      <c r="QMV12" s="890"/>
      <c r="QMW12" s="890"/>
      <c r="QMX12" s="890"/>
      <c r="QMY12" s="890"/>
      <c r="QMZ12" s="890"/>
      <c r="QNA12" s="890"/>
      <c r="QNB12" s="890"/>
      <c r="QNC12" s="890"/>
      <c r="QND12" s="890"/>
      <c r="QNE12" s="890"/>
      <c r="QNF12" s="890"/>
      <c r="QNG12" s="890"/>
      <c r="QNH12" s="890"/>
      <c r="QNI12" s="890"/>
      <c r="QNJ12" s="890"/>
      <c r="QNK12" s="890"/>
      <c r="QNL12" s="890"/>
      <c r="QNM12" s="890"/>
      <c r="QNN12" s="890"/>
      <c r="QNO12" s="890"/>
      <c r="QNP12" s="890"/>
      <c r="QNQ12" s="890"/>
      <c r="QNR12" s="890"/>
      <c r="QNS12" s="890"/>
      <c r="QNT12" s="890"/>
      <c r="QNU12" s="890"/>
      <c r="QNV12" s="890"/>
      <c r="QNW12" s="890"/>
      <c r="QNX12" s="890"/>
      <c r="QNY12" s="890"/>
      <c r="QNZ12" s="890"/>
      <c r="QOA12" s="890"/>
      <c r="QOB12" s="890"/>
      <c r="QOC12" s="890"/>
      <c r="QOD12" s="890"/>
      <c r="QOE12" s="890"/>
      <c r="QOF12" s="890"/>
      <c r="QOG12" s="890"/>
      <c r="QOH12" s="890"/>
      <c r="QOI12" s="890"/>
      <c r="QOJ12" s="890"/>
      <c r="QOK12" s="890"/>
      <c r="QOL12" s="890"/>
      <c r="QOM12" s="890"/>
      <c r="QON12" s="890"/>
      <c r="QOO12" s="890"/>
      <c r="QOP12" s="890"/>
      <c r="QOQ12" s="890"/>
      <c r="QOR12" s="890"/>
      <c r="QOS12" s="890"/>
      <c r="QOT12" s="890"/>
      <c r="QOU12" s="890"/>
      <c r="QOV12" s="890"/>
      <c r="QOW12" s="890"/>
      <c r="QOX12" s="890"/>
      <c r="QOY12" s="890"/>
      <c r="QOZ12" s="890"/>
      <c r="QPA12" s="890"/>
      <c r="QPB12" s="890"/>
      <c r="QPC12" s="890"/>
      <c r="QPD12" s="890"/>
      <c r="QPE12" s="890"/>
      <c r="QPF12" s="890"/>
      <c r="QPG12" s="890"/>
      <c r="QPH12" s="890"/>
      <c r="QPI12" s="890"/>
      <c r="QPJ12" s="890"/>
      <c r="QPK12" s="890"/>
      <c r="QPL12" s="890"/>
      <c r="QPM12" s="890"/>
      <c r="QPN12" s="890"/>
      <c r="QPO12" s="890"/>
      <c r="QPP12" s="890"/>
      <c r="QPQ12" s="890"/>
      <c r="QPR12" s="890"/>
      <c r="QPS12" s="890"/>
      <c r="QPT12" s="890"/>
      <c r="QPU12" s="890"/>
      <c r="QPV12" s="890"/>
      <c r="QPW12" s="890"/>
      <c r="QPX12" s="890"/>
      <c r="QPY12" s="890"/>
      <c r="QPZ12" s="890"/>
      <c r="QQA12" s="890"/>
      <c r="QQB12" s="890"/>
      <c r="QQC12" s="890"/>
      <c r="QQD12" s="890"/>
      <c r="QQE12" s="890"/>
      <c r="QQF12" s="890"/>
      <c r="QQG12" s="890"/>
      <c r="QQH12" s="890"/>
      <c r="QQI12" s="890"/>
      <c r="QQJ12" s="890"/>
      <c r="QQK12" s="890"/>
      <c r="QQL12" s="890"/>
      <c r="QQM12" s="890"/>
      <c r="QQN12" s="890"/>
      <c r="QQO12" s="890"/>
      <c r="QQP12" s="890"/>
      <c r="QQQ12" s="890"/>
      <c r="QQR12" s="890"/>
      <c r="QQS12" s="890"/>
      <c r="QQT12" s="890"/>
      <c r="QQU12" s="890"/>
      <c r="QQV12" s="890"/>
      <c r="QQW12" s="890"/>
      <c r="QQX12" s="890"/>
      <c r="QQY12" s="890"/>
      <c r="QQZ12" s="890"/>
      <c r="QRA12" s="890"/>
      <c r="QRB12" s="890"/>
      <c r="QRC12" s="890"/>
      <c r="QRD12" s="890"/>
      <c r="QRE12" s="890"/>
      <c r="QRF12" s="890"/>
      <c r="QRG12" s="890"/>
      <c r="QRH12" s="890"/>
      <c r="QRI12" s="890"/>
      <c r="QRJ12" s="890"/>
      <c r="QRK12" s="890"/>
      <c r="QRL12" s="890"/>
      <c r="QRM12" s="890"/>
      <c r="QRN12" s="890"/>
      <c r="QRO12" s="890"/>
      <c r="QRP12" s="890"/>
      <c r="QRQ12" s="890"/>
      <c r="QRR12" s="890"/>
      <c r="QRS12" s="890"/>
      <c r="QRT12" s="890"/>
      <c r="QRU12" s="890"/>
      <c r="QRV12" s="890"/>
      <c r="QRW12" s="890"/>
      <c r="QRX12" s="890"/>
      <c r="QRY12" s="890"/>
      <c r="QRZ12" s="890"/>
      <c r="QSA12" s="890"/>
      <c r="QSB12" s="890"/>
      <c r="QSC12" s="890"/>
      <c r="QSD12" s="890"/>
      <c r="QSE12" s="890"/>
      <c r="QSF12" s="890"/>
      <c r="QSG12" s="890"/>
      <c r="QSH12" s="890"/>
      <c r="QSI12" s="890"/>
      <c r="QSJ12" s="890"/>
      <c r="QSK12" s="890"/>
      <c r="QSL12" s="890"/>
      <c r="QSM12" s="890"/>
      <c r="QSN12" s="890"/>
      <c r="QSO12" s="890"/>
      <c r="QSP12" s="890"/>
      <c r="QSQ12" s="890"/>
      <c r="QSR12" s="890"/>
      <c r="QSS12" s="890"/>
      <c r="QST12" s="890"/>
      <c r="QSU12" s="890"/>
      <c r="QSV12" s="890"/>
      <c r="QSW12" s="890"/>
      <c r="QSX12" s="890"/>
      <c r="QSY12" s="890"/>
      <c r="QSZ12" s="890"/>
      <c r="QTA12" s="890"/>
      <c r="QTB12" s="890"/>
      <c r="QTC12" s="890"/>
      <c r="QTD12" s="890"/>
      <c r="QTE12" s="890"/>
      <c r="QTF12" s="890"/>
      <c r="QTG12" s="890"/>
      <c r="QTH12" s="890"/>
      <c r="QTI12" s="890"/>
      <c r="QTJ12" s="890"/>
      <c r="QTK12" s="890"/>
      <c r="QTL12" s="890"/>
      <c r="QTM12" s="890"/>
      <c r="QTN12" s="890"/>
      <c r="QTO12" s="890"/>
      <c r="QTP12" s="890"/>
      <c r="QTQ12" s="890"/>
      <c r="QTR12" s="890"/>
      <c r="QTS12" s="890"/>
      <c r="QTT12" s="890"/>
      <c r="QTU12" s="890"/>
      <c r="QTV12" s="890"/>
      <c r="QTW12" s="890"/>
      <c r="QTX12" s="890"/>
      <c r="QTY12" s="890"/>
      <c r="QTZ12" s="890"/>
      <c r="QUA12" s="890"/>
      <c r="QUB12" s="890"/>
      <c r="QUC12" s="890"/>
      <c r="QUD12" s="890"/>
      <c r="QUE12" s="890"/>
      <c r="QUF12" s="890"/>
      <c r="QUG12" s="890"/>
      <c r="QUH12" s="890"/>
      <c r="QUI12" s="890"/>
      <c r="QUJ12" s="890"/>
      <c r="QUK12" s="890"/>
      <c r="QUL12" s="890"/>
      <c r="QUM12" s="890"/>
      <c r="QUN12" s="890"/>
      <c r="QUO12" s="890"/>
      <c r="QUP12" s="890"/>
      <c r="QUQ12" s="890"/>
      <c r="QUR12" s="890"/>
      <c r="QUS12" s="890"/>
      <c r="QUT12" s="890"/>
      <c r="QUU12" s="890"/>
      <c r="QUV12" s="890"/>
      <c r="QUW12" s="890"/>
      <c r="QUX12" s="890"/>
      <c r="QUY12" s="890"/>
      <c r="QUZ12" s="890"/>
      <c r="QVA12" s="890"/>
      <c r="QVB12" s="890"/>
      <c r="QVC12" s="890"/>
      <c r="QVD12" s="890"/>
      <c r="QVE12" s="890"/>
      <c r="QVF12" s="890"/>
      <c r="QVG12" s="890"/>
      <c r="QVH12" s="890"/>
      <c r="QVI12" s="890"/>
      <c r="QVJ12" s="890"/>
      <c r="QVK12" s="890"/>
      <c r="QVL12" s="890"/>
      <c r="QVM12" s="890"/>
      <c r="QVN12" s="890"/>
      <c r="QVO12" s="890"/>
      <c r="QVP12" s="890"/>
      <c r="QVQ12" s="890"/>
      <c r="QVR12" s="890"/>
      <c r="QVS12" s="890"/>
      <c r="QVT12" s="890"/>
      <c r="QVU12" s="890"/>
      <c r="QVV12" s="890"/>
      <c r="QVW12" s="890"/>
      <c r="QVX12" s="890"/>
      <c r="QVY12" s="890"/>
      <c r="QVZ12" s="890"/>
      <c r="QWA12" s="890"/>
      <c r="QWB12" s="890"/>
      <c r="QWC12" s="890"/>
      <c r="QWD12" s="890"/>
      <c r="QWE12" s="890"/>
      <c r="QWF12" s="890"/>
      <c r="QWG12" s="890"/>
      <c r="QWH12" s="890"/>
      <c r="QWI12" s="890"/>
      <c r="QWJ12" s="890"/>
      <c r="QWK12" s="890"/>
      <c r="QWL12" s="890"/>
      <c r="QWM12" s="890"/>
      <c r="QWN12" s="890"/>
      <c r="QWO12" s="890"/>
      <c r="QWP12" s="890"/>
      <c r="QWQ12" s="890"/>
      <c r="QWR12" s="890"/>
      <c r="QWS12" s="890"/>
      <c r="QWT12" s="890"/>
      <c r="QWU12" s="890"/>
      <c r="QWV12" s="890"/>
      <c r="QWW12" s="890"/>
      <c r="QWX12" s="890"/>
      <c r="QWY12" s="890"/>
      <c r="QWZ12" s="890"/>
      <c r="QXA12" s="890"/>
      <c r="QXB12" s="890"/>
      <c r="QXC12" s="890"/>
      <c r="QXD12" s="890"/>
      <c r="QXE12" s="890"/>
      <c r="QXF12" s="890"/>
      <c r="QXG12" s="890"/>
      <c r="QXH12" s="890"/>
      <c r="QXI12" s="890"/>
      <c r="QXJ12" s="890"/>
      <c r="QXK12" s="890"/>
      <c r="QXL12" s="890"/>
      <c r="QXM12" s="890"/>
      <c r="QXN12" s="890"/>
      <c r="QXO12" s="890"/>
      <c r="QXP12" s="890"/>
      <c r="QXQ12" s="890"/>
      <c r="QXR12" s="890"/>
      <c r="QXS12" s="890"/>
      <c r="QXT12" s="890"/>
      <c r="QXU12" s="890"/>
      <c r="QXV12" s="890"/>
      <c r="QXW12" s="890"/>
      <c r="QXX12" s="890"/>
      <c r="QXY12" s="890"/>
      <c r="QXZ12" s="890"/>
      <c r="QYA12" s="890"/>
      <c r="QYB12" s="890"/>
      <c r="QYC12" s="890"/>
      <c r="QYD12" s="890"/>
      <c r="QYE12" s="890"/>
      <c r="QYF12" s="890"/>
      <c r="QYG12" s="890"/>
      <c r="QYH12" s="890"/>
      <c r="QYI12" s="890"/>
      <c r="QYJ12" s="890"/>
      <c r="QYK12" s="890"/>
      <c r="QYL12" s="890"/>
      <c r="QYM12" s="890"/>
      <c r="QYN12" s="890"/>
      <c r="QYO12" s="890"/>
      <c r="QYP12" s="890"/>
      <c r="QYQ12" s="890"/>
      <c r="QYR12" s="890"/>
      <c r="QYS12" s="890"/>
      <c r="QYT12" s="890"/>
      <c r="QYU12" s="890"/>
      <c r="QYV12" s="890"/>
      <c r="QYW12" s="890"/>
      <c r="QYX12" s="890"/>
      <c r="QYY12" s="890"/>
      <c r="QYZ12" s="890"/>
      <c r="QZA12" s="890"/>
      <c r="QZB12" s="890"/>
      <c r="QZC12" s="890"/>
      <c r="QZD12" s="890"/>
      <c r="QZE12" s="890"/>
      <c r="QZF12" s="890"/>
      <c r="QZG12" s="890"/>
      <c r="QZH12" s="890"/>
      <c r="QZI12" s="890"/>
      <c r="QZJ12" s="890"/>
      <c r="QZK12" s="890"/>
      <c r="QZL12" s="890"/>
      <c r="QZM12" s="890"/>
      <c r="QZN12" s="890"/>
      <c r="QZO12" s="890"/>
      <c r="QZP12" s="890"/>
      <c r="QZQ12" s="890"/>
      <c r="QZR12" s="890"/>
      <c r="QZS12" s="890"/>
      <c r="QZT12" s="890"/>
      <c r="QZU12" s="890"/>
      <c r="QZV12" s="890"/>
      <c r="QZW12" s="890"/>
      <c r="QZX12" s="890"/>
      <c r="QZY12" s="890"/>
      <c r="QZZ12" s="890"/>
      <c r="RAA12" s="890"/>
      <c r="RAB12" s="890"/>
      <c r="RAC12" s="890"/>
      <c r="RAD12" s="890"/>
      <c r="RAE12" s="890"/>
      <c r="RAF12" s="890"/>
      <c r="RAG12" s="890"/>
      <c r="RAH12" s="890"/>
      <c r="RAI12" s="890"/>
      <c r="RAJ12" s="890"/>
      <c r="RAK12" s="890"/>
      <c r="RAL12" s="890"/>
      <c r="RAM12" s="890"/>
      <c r="RAN12" s="890"/>
      <c r="RAO12" s="890"/>
      <c r="RAP12" s="890"/>
      <c r="RAQ12" s="890"/>
      <c r="RAR12" s="890"/>
      <c r="RAS12" s="890"/>
      <c r="RAT12" s="890"/>
      <c r="RAU12" s="890"/>
      <c r="RAV12" s="890"/>
      <c r="RAW12" s="890"/>
      <c r="RAX12" s="890"/>
      <c r="RAY12" s="890"/>
      <c r="RAZ12" s="890"/>
      <c r="RBA12" s="890"/>
      <c r="RBB12" s="890"/>
      <c r="RBC12" s="890"/>
      <c r="RBD12" s="890"/>
      <c r="RBE12" s="890"/>
      <c r="RBF12" s="890"/>
      <c r="RBG12" s="890"/>
      <c r="RBH12" s="890"/>
      <c r="RBI12" s="890"/>
      <c r="RBJ12" s="890"/>
      <c r="RBK12" s="890"/>
      <c r="RBL12" s="890"/>
      <c r="RBM12" s="890"/>
      <c r="RBN12" s="890"/>
      <c r="RBO12" s="890"/>
      <c r="RBP12" s="890"/>
      <c r="RBQ12" s="890"/>
      <c r="RBR12" s="890"/>
      <c r="RBS12" s="890"/>
      <c r="RBT12" s="890"/>
      <c r="RBU12" s="890"/>
      <c r="RBV12" s="890"/>
      <c r="RBW12" s="890"/>
      <c r="RBX12" s="890"/>
      <c r="RBY12" s="890"/>
      <c r="RBZ12" s="890"/>
      <c r="RCA12" s="890"/>
      <c r="RCB12" s="890"/>
      <c r="RCC12" s="890"/>
      <c r="RCD12" s="890"/>
      <c r="RCE12" s="890"/>
      <c r="RCF12" s="890"/>
      <c r="RCG12" s="890"/>
      <c r="RCH12" s="890"/>
      <c r="RCI12" s="890"/>
      <c r="RCJ12" s="890"/>
      <c r="RCK12" s="890"/>
      <c r="RCL12" s="890"/>
      <c r="RCM12" s="890"/>
      <c r="RCN12" s="890"/>
      <c r="RCO12" s="890"/>
      <c r="RCP12" s="890"/>
      <c r="RCQ12" s="890"/>
      <c r="RCR12" s="890"/>
      <c r="RCS12" s="890"/>
      <c r="RCT12" s="890"/>
      <c r="RCU12" s="890"/>
      <c r="RCV12" s="890"/>
      <c r="RCW12" s="890"/>
      <c r="RCX12" s="890"/>
      <c r="RCY12" s="890"/>
      <c r="RCZ12" s="890"/>
      <c r="RDA12" s="890"/>
      <c r="RDB12" s="890"/>
      <c r="RDC12" s="890"/>
      <c r="RDD12" s="890"/>
      <c r="RDE12" s="890"/>
      <c r="RDF12" s="890"/>
      <c r="RDG12" s="890"/>
      <c r="RDH12" s="890"/>
      <c r="RDI12" s="890"/>
      <c r="RDJ12" s="890"/>
      <c r="RDK12" s="890"/>
      <c r="RDL12" s="890"/>
      <c r="RDM12" s="890"/>
      <c r="RDN12" s="890"/>
      <c r="RDO12" s="890"/>
      <c r="RDP12" s="890"/>
      <c r="RDQ12" s="890"/>
      <c r="RDR12" s="890"/>
      <c r="RDS12" s="890"/>
      <c r="RDT12" s="890"/>
      <c r="RDU12" s="890"/>
      <c r="RDV12" s="890"/>
      <c r="RDW12" s="890"/>
      <c r="RDX12" s="890"/>
      <c r="RDY12" s="890"/>
      <c r="RDZ12" s="890"/>
      <c r="REA12" s="890"/>
      <c r="REB12" s="890"/>
      <c r="REC12" s="890"/>
      <c r="RED12" s="890"/>
      <c r="REE12" s="890"/>
      <c r="REF12" s="890"/>
      <c r="REG12" s="890"/>
      <c r="REH12" s="890"/>
      <c r="REI12" s="890"/>
      <c r="REJ12" s="890"/>
      <c r="REK12" s="890"/>
      <c r="REL12" s="890"/>
      <c r="REM12" s="890"/>
      <c r="REN12" s="890"/>
      <c r="REO12" s="890"/>
      <c r="REP12" s="890"/>
      <c r="REQ12" s="890"/>
      <c r="RER12" s="890"/>
      <c r="RES12" s="890"/>
      <c r="RET12" s="890"/>
      <c r="REU12" s="890"/>
      <c r="REV12" s="890"/>
      <c r="REW12" s="890"/>
      <c r="REX12" s="890"/>
      <c r="REY12" s="890"/>
      <c r="REZ12" s="890"/>
      <c r="RFA12" s="890"/>
      <c r="RFB12" s="890"/>
      <c r="RFC12" s="890"/>
      <c r="RFD12" s="890"/>
      <c r="RFE12" s="890"/>
      <c r="RFF12" s="890"/>
      <c r="RFG12" s="890"/>
      <c r="RFH12" s="890"/>
      <c r="RFI12" s="890"/>
      <c r="RFJ12" s="890"/>
      <c r="RFK12" s="890"/>
      <c r="RFL12" s="890"/>
      <c r="RFM12" s="890"/>
      <c r="RFN12" s="890"/>
      <c r="RFO12" s="890"/>
      <c r="RFP12" s="890"/>
      <c r="RFQ12" s="890"/>
      <c r="RFR12" s="890"/>
      <c r="RFS12" s="890"/>
      <c r="RFT12" s="890"/>
      <c r="RFU12" s="890"/>
      <c r="RFV12" s="890"/>
      <c r="RFW12" s="890"/>
      <c r="RFX12" s="890"/>
      <c r="RFY12" s="890"/>
      <c r="RFZ12" s="890"/>
      <c r="RGA12" s="890"/>
      <c r="RGB12" s="890"/>
      <c r="RGC12" s="890"/>
      <c r="RGD12" s="890"/>
      <c r="RGE12" s="890"/>
      <c r="RGF12" s="890"/>
      <c r="RGG12" s="890"/>
      <c r="RGH12" s="890"/>
      <c r="RGI12" s="890"/>
      <c r="RGJ12" s="890"/>
      <c r="RGK12" s="890"/>
      <c r="RGL12" s="890"/>
      <c r="RGM12" s="890"/>
      <c r="RGN12" s="890"/>
      <c r="RGO12" s="890"/>
      <c r="RGP12" s="890"/>
      <c r="RGQ12" s="890"/>
      <c r="RGR12" s="890"/>
      <c r="RGS12" s="890"/>
      <c r="RGT12" s="890"/>
      <c r="RGU12" s="890"/>
      <c r="RGV12" s="890"/>
      <c r="RGW12" s="890"/>
      <c r="RGX12" s="890"/>
      <c r="RGY12" s="890"/>
      <c r="RGZ12" s="890"/>
      <c r="RHA12" s="890"/>
      <c r="RHB12" s="890"/>
      <c r="RHC12" s="890"/>
      <c r="RHD12" s="890"/>
      <c r="RHE12" s="890"/>
      <c r="RHF12" s="890"/>
      <c r="RHG12" s="890"/>
      <c r="RHH12" s="890"/>
      <c r="RHI12" s="890"/>
      <c r="RHJ12" s="890"/>
      <c r="RHK12" s="890"/>
      <c r="RHL12" s="890"/>
      <c r="RHM12" s="890"/>
      <c r="RHN12" s="890"/>
      <c r="RHO12" s="890"/>
      <c r="RHP12" s="890"/>
      <c r="RHQ12" s="890"/>
      <c r="RHR12" s="890"/>
      <c r="RHS12" s="890"/>
      <c r="RHT12" s="890"/>
      <c r="RHU12" s="890"/>
      <c r="RHV12" s="890"/>
      <c r="RHW12" s="890"/>
      <c r="RHX12" s="890"/>
      <c r="RHY12" s="890"/>
      <c r="RHZ12" s="890"/>
      <c r="RIA12" s="890"/>
      <c r="RIB12" s="890"/>
      <c r="RIC12" s="890"/>
      <c r="RID12" s="890"/>
      <c r="RIE12" s="890"/>
      <c r="RIF12" s="890"/>
      <c r="RIG12" s="890"/>
      <c r="RIH12" s="890"/>
      <c r="RII12" s="890"/>
      <c r="RIJ12" s="890"/>
      <c r="RIK12" s="890"/>
      <c r="RIL12" s="890"/>
      <c r="RIM12" s="890"/>
      <c r="RIN12" s="890"/>
      <c r="RIO12" s="890"/>
      <c r="RIP12" s="890"/>
      <c r="RIQ12" s="890"/>
      <c r="RIR12" s="890"/>
      <c r="RIS12" s="890"/>
      <c r="RIT12" s="890"/>
      <c r="RIU12" s="890"/>
      <c r="RIV12" s="890"/>
      <c r="RIW12" s="890"/>
      <c r="RIX12" s="890"/>
      <c r="RIY12" s="890"/>
      <c r="RIZ12" s="890"/>
      <c r="RJA12" s="890"/>
      <c r="RJB12" s="890"/>
      <c r="RJC12" s="890"/>
      <c r="RJD12" s="890"/>
      <c r="RJE12" s="890"/>
      <c r="RJF12" s="890"/>
      <c r="RJG12" s="890"/>
      <c r="RJH12" s="890"/>
      <c r="RJI12" s="890"/>
      <c r="RJJ12" s="890"/>
      <c r="RJK12" s="890"/>
      <c r="RJL12" s="890"/>
      <c r="RJM12" s="890"/>
      <c r="RJN12" s="890"/>
      <c r="RJO12" s="890"/>
      <c r="RJP12" s="890"/>
      <c r="RJQ12" s="890"/>
      <c r="RJR12" s="890"/>
      <c r="RJS12" s="890"/>
      <c r="RJT12" s="890"/>
      <c r="RJU12" s="890"/>
      <c r="RJV12" s="890"/>
      <c r="RJW12" s="890"/>
      <c r="RJX12" s="890"/>
      <c r="RJY12" s="890"/>
      <c r="RJZ12" s="890"/>
      <c r="RKA12" s="890"/>
      <c r="RKB12" s="890"/>
      <c r="RKC12" s="890"/>
      <c r="RKD12" s="890"/>
      <c r="RKE12" s="890"/>
      <c r="RKF12" s="890"/>
      <c r="RKG12" s="890"/>
      <c r="RKH12" s="890"/>
      <c r="RKI12" s="890"/>
      <c r="RKJ12" s="890"/>
      <c r="RKK12" s="890"/>
      <c r="RKL12" s="890"/>
      <c r="RKM12" s="890"/>
      <c r="RKN12" s="890"/>
      <c r="RKO12" s="890"/>
      <c r="RKP12" s="890"/>
      <c r="RKQ12" s="890"/>
      <c r="RKR12" s="890"/>
      <c r="RKS12" s="890"/>
      <c r="RKT12" s="890"/>
      <c r="RKU12" s="890"/>
      <c r="RKV12" s="890"/>
      <c r="RKW12" s="890"/>
      <c r="RKX12" s="890"/>
      <c r="RKY12" s="890"/>
      <c r="RKZ12" s="890"/>
      <c r="RLA12" s="890"/>
      <c r="RLB12" s="890"/>
      <c r="RLC12" s="890"/>
      <c r="RLD12" s="890"/>
      <c r="RLE12" s="890"/>
      <c r="RLF12" s="890"/>
      <c r="RLG12" s="890"/>
      <c r="RLH12" s="890"/>
      <c r="RLI12" s="890"/>
      <c r="RLJ12" s="890"/>
      <c r="RLK12" s="890"/>
      <c r="RLL12" s="890"/>
      <c r="RLM12" s="890"/>
      <c r="RLN12" s="890"/>
      <c r="RLO12" s="890"/>
      <c r="RLP12" s="890"/>
      <c r="RLQ12" s="890"/>
      <c r="RLR12" s="890"/>
      <c r="RLS12" s="890"/>
      <c r="RLT12" s="890"/>
      <c r="RLU12" s="890"/>
      <c r="RLV12" s="890"/>
      <c r="RLW12" s="890"/>
      <c r="RLX12" s="890"/>
      <c r="RLY12" s="890"/>
      <c r="RLZ12" s="890"/>
      <c r="RMA12" s="890"/>
      <c r="RMB12" s="890"/>
      <c r="RMC12" s="890"/>
      <c r="RMD12" s="890"/>
      <c r="RME12" s="890"/>
      <c r="RMF12" s="890"/>
      <c r="RMG12" s="890"/>
      <c r="RMH12" s="890"/>
      <c r="RMI12" s="890"/>
      <c r="RMJ12" s="890"/>
      <c r="RMK12" s="890"/>
      <c r="RML12" s="890"/>
      <c r="RMM12" s="890"/>
      <c r="RMN12" s="890"/>
      <c r="RMO12" s="890"/>
      <c r="RMP12" s="890"/>
      <c r="RMQ12" s="890"/>
      <c r="RMR12" s="890"/>
      <c r="RMS12" s="890"/>
      <c r="RMT12" s="890"/>
      <c r="RMU12" s="890"/>
      <c r="RMV12" s="890"/>
      <c r="RMW12" s="890"/>
      <c r="RMX12" s="890"/>
      <c r="RMY12" s="890"/>
      <c r="RMZ12" s="890"/>
      <c r="RNA12" s="890"/>
      <c r="RNB12" s="890"/>
      <c r="RNC12" s="890"/>
      <c r="RND12" s="890"/>
      <c r="RNE12" s="890"/>
      <c r="RNF12" s="890"/>
      <c r="RNG12" s="890"/>
      <c r="RNH12" s="890"/>
      <c r="RNI12" s="890"/>
      <c r="RNJ12" s="890"/>
      <c r="RNK12" s="890"/>
      <c r="RNL12" s="890"/>
      <c r="RNM12" s="890"/>
      <c r="RNN12" s="890"/>
      <c r="RNO12" s="890"/>
      <c r="RNP12" s="890"/>
      <c r="RNQ12" s="890"/>
      <c r="RNR12" s="890"/>
      <c r="RNS12" s="890"/>
      <c r="RNT12" s="890"/>
      <c r="RNU12" s="890"/>
      <c r="RNV12" s="890"/>
      <c r="RNW12" s="890"/>
      <c r="RNX12" s="890"/>
      <c r="RNY12" s="890"/>
      <c r="RNZ12" s="890"/>
      <c r="ROA12" s="890"/>
      <c r="ROB12" s="890"/>
      <c r="ROC12" s="890"/>
      <c r="ROD12" s="890"/>
      <c r="ROE12" s="890"/>
      <c r="ROF12" s="890"/>
      <c r="ROG12" s="890"/>
      <c r="ROH12" s="890"/>
      <c r="ROI12" s="890"/>
      <c r="ROJ12" s="890"/>
      <c r="ROK12" s="890"/>
      <c r="ROL12" s="890"/>
      <c r="ROM12" s="890"/>
      <c r="RON12" s="890"/>
      <c r="ROO12" s="890"/>
      <c r="ROP12" s="890"/>
      <c r="ROQ12" s="890"/>
      <c r="ROR12" s="890"/>
      <c r="ROS12" s="890"/>
      <c r="ROT12" s="890"/>
      <c r="ROU12" s="890"/>
      <c r="ROV12" s="890"/>
      <c r="ROW12" s="890"/>
      <c r="ROX12" s="890"/>
      <c r="ROY12" s="890"/>
      <c r="ROZ12" s="890"/>
      <c r="RPA12" s="890"/>
      <c r="RPB12" s="890"/>
      <c r="RPC12" s="890"/>
      <c r="RPD12" s="890"/>
      <c r="RPE12" s="890"/>
      <c r="RPF12" s="890"/>
      <c r="RPG12" s="890"/>
      <c r="RPH12" s="890"/>
      <c r="RPI12" s="890"/>
      <c r="RPJ12" s="890"/>
      <c r="RPK12" s="890"/>
      <c r="RPL12" s="890"/>
      <c r="RPM12" s="890"/>
      <c r="RPN12" s="890"/>
      <c r="RPO12" s="890"/>
      <c r="RPP12" s="890"/>
      <c r="RPQ12" s="890"/>
      <c r="RPR12" s="890"/>
      <c r="RPS12" s="890"/>
      <c r="RPT12" s="890"/>
      <c r="RPU12" s="890"/>
      <c r="RPV12" s="890"/>
      <c r="RPW12" s="890"/>
      <c r="RPX12" s="890"/>
      <c r="RPY12" s="890"/>
      <c r="RPZ12" s="890"/>
      <c r="RQA12" s="890"/>
      <c r="RQB12" s="890"/>
      <c r="RQC12" s="890"/>
      <c r="RQD12" s="890"/>
      <c r="RQE12" s="890"/>
      <c r="RQF12" s="890"/>
      <c r="RQG12" s="890"/>
      <c r="RQH12" s="890"/>
      <c r="RQI12" s="890"/>
      <c r="RQJ12" s="890"/>
      <c r="RQK12" s="890"/>
      <c r="RQL12" s="890"/>
      <c r="RQM12" s="890"/>
      <c r="RQN12" s="890"/>
      <c r="RQO12" s="890"/>
      <c r="RQP12" s="890"/>
      <c r="RQQ12" s="890"/>
      <c r="RQR12" s="890"/>
      <c r="RQS12" s="890"/>
      <c r="RQT12" s="890"/>
      <c r="RQU12" s="890"/>
      <c r="RQV12" s="890"/>
      <c r="RQW12" s="890"/>
      <c r="RQX12" s="890"/>
      <c r="RQY12" s="890"/>
      <c r="RQZ12" s="890"/>
      <c r="RRA12" s="890"/>
      <c r="RRB12" s="890"/>
      <c r="RRC12" s="890"/>
      <c r="RRD12" s="890"/>
      <c r="RRE12" s="890"/>
      <c r="RRF12" s="890"/>
      <c r="RRG12" s="890"/>
      <c r="RRH12" s="890"/>
      <c r="RRI12" s="890"/>
      <c r="RRJ12" s="890"/>
      <c r="RRK12" s="890"/>
      <c r="RRL12" s="890"/>
      <c r="RRM12" s="890"/>
      <c r="RRN12" s="890"/>
      <c r="RRO12" s="890"/>
      <c r="RRP12" s="890"/>
      <c r="RRQ12" s="890"/>
      <c r="RRR12" s="890"/>
      <c r="RRS12" s="890"/>
      <c r="RRT12" s="890"/>
      <c r="RRU12" s="890"/>
      <c r="RRV12" s="890"/>
      <c r="RRW12" s="890"/>
      <c r="RRX12" s="890"/>
      <c r="RRY12" s="890"/>
      <c r="RRZ12" s="890"/>
      <c r="RSA12" s="890"/>
      <c r="RSB12" s="890"/>
      <c r="RSC12" s="890"/>
      <c r="RSD12" s="890"/>
      <c r="RSE12" s="890"/>
      <c r="RSF12" s="890"/>
      <c r="RSG12" s="890"/>
      <c r="RSH12" s="890"/>
      <c r="RSI12" s="890"/>
      <c r="RSJ12" s="890"/>
      <c r="RSK12" s="890"/>
      <c r="RSL12" s="890"/>
      <c r="RSM12" s="890"/>
      <c r="RSN12" s="890"/>
      <c r="RSO12" s="890"/>
      <c r="RSP12" s="890"/>
      <c r="RSQ12" s="890"/>
      <c r="RSR12" s="890"/>
      <c r="RSS12" s="890"/>
      <c r="RST12" s="890"/>
      <c r="RSU12" s="890"/>
      <c r="RSV12" s="890"/>
      <c r="RSW12" s="890"/>
      <c r="RSX12" s="890"/>
      <c r="RSY12" s="890"/>
      <c r="RSZ12" s="890"/>
      <c r="RTA12" s="890"/>
      <c r="RTB12" s="890"/>
      <c r="RTC12" s="890"/>
      <c r="RTD12" s="890"/>
      <c r="RTE12" s="890"/>
      <c r="RTF12" s="890"/>
      <c r="RTG12" s="890"/>
      <c r="RTH12" s="890"/>
      <c r="RTI12" s="890"/>
      <c r="RTJ12" s="890"/>
      <c r="RTK12" s="890"/>
      <c r="RTL12" s="890"/>
      <c r="RTM12" s="890"/>
      <c r="RTN12" s="890"/>
      <c r="RTO12" s="890"/>
      <c r="RTP12" s="890"/>
      <c r="RTQ12" s="890"/>
      <c r="RTR12" s="890"/>
      <c r="RTS12" s="890"/>
      <c r="RTT12" s="890"/>
      <c r="RTU12" s="890"/>
      <c r="RTV12" s="890"/>
      <c r="RTW12" s="890"/>
      <c r="RTX12" s="890"/>
      <c r="RTY12" s="890"/>
      <c r="RTZ12" s="890"/>
      <c r="RUA12" s="890"/>
      <c r="RUB12" s="890"/>
      <c r="RUC12" s="890"/>
      <c r="RUD12" s="890"/>
      <c r="RUE12" s="890"/>
      <c r="RUF12" s="890"/>
      <c r="RUG12" s="890"/>
      <c r="RUH12" s="890"/>
      <c r="RUI12" s="890"/>
      <c r="RUJ12" s="890"/>
      <c r="RUK12" s="890"/>
      <c r="RUL12" s="890"/>
      <c r="RUM12" s="890"/>
      <c r="RUN12" s="890"/>
      <c r="RUO12" s="890"/>
      <c r="RUP12" s="890"/>
      <c r="RUQ12" s="890"/>
      <c r="RUR12" s="890"/>
      <c r="RUS12" s="890"/>
      <c r="RUT12" s="890"/>
      <c r="RUU12" s="890"/>
      <c r="RUV12" s="890"/>
      <c r="RUW12" s="890"/>
      <c r="RUX12" s="890"/>
      <c r="RUY12" s="890"/>
      <c r="RUZ12" s="890"/>
      <c r="RVA12" s="890"/>
      <c r="RVB12" s="890"/>
      <c r="RVC12" s="890"/>
      <c r="RVD12" s="890"/>
      <c r="RVE12" s="890"/>
      <c r="RVF12" s="890"/>
      <c r="RVG12" s="890"/>
      <c r="RVH12" s="890"/>
      <c r="RVI12" s="890"/>
      <c r="RVJ12" s="890"/>
      <c r="RVK12" s="890"/>
      <c r="RVL12" s="890"/>
      <c r="RVM12" s="890"/>
      <c r="RVN12" s="890"/>
      <c r="RVO12" s="890"/>
      <c r="RVP12" s="890"/>
      <c r="RVQ12" s="890"/>
      <c r="RVR12" s="890"/>
      <c r="RVS12" s="890"/>
      <c r="RVT12" s="890"/>
      <c r="RVU12" s="890"/>
      <c r="RVV12" s="890"/>
      <c r="RVW12" s="890"/>
      <c r="RVX12" s="890"/>
      <c r="RVY12" s="890"/>
      <c r="RVZ12" s="890"/>
      <c r="RWA12" s="890"/>
      <c r="RWB12" s="890"/>
      <c r="RWC12" s="890"/>
      <c r="RWD12" s="890"/>
      <c r="RWE12" s="890"/>
      <c r="RWF12" s="890"/>
      <c r="RWG12" s="890"/>
      <c r="RWH12" s="890"/>
      <c r="RWI12" s="890"/>
      <c r="RWJ12" s="890"/>
      <c r="RWK12" s="890"/>
      <c r="RWL12" s="890"/>
      <c r="RWM12" s="890"/>
      <c r="RWN12" s="890"/>
      <c r="RWO12" s="890"/>
      <c r="RWP12" s="890"/>
      <c r="RWQ12" s="890"/>
      <c r="RWR12" s="890"/>
      <c r="RWS12" s="890"/>
      <c r="RWT12" s="890"/>
      <c r="RWU12" s="890"/>
      <c r="RWV12" s="890"/>
      <c r="RWW12" s="890"/>
      <c r="RWX12" s="890"/>
      <c r="RWY12" s="890"/>
      <c r="RWZ12" s="890"/>
      <c r="RXA12" s="890"/>
      <c r="RXB12" s="890"/>
      <c r="RXC12" s="890"/>
      <c r="RXD12" s="890"/>
      <c r="RXE12" s="890"/>
      <c r="RXF12" s="890"/>
      <c r="RXG12" s="890"/>
      <c r="RXH12" s="890"/>
      <c r="RXI12" s="890"/>
      <c r="RXJ12" s="890"/>
      <c r="RXK12" s="890"/>
      <c r="RXL12" s="890"/>
      <c r="RXM12" s="890"/>
      <c r="RXN12" s="890"/>
      <c r="RXO12" s="890"/>
      <c r="RXP12" s="890"/>
      <c r="RXQ12" s="890"/>
      <c r="RXR12" s="890"/>
      <c r="RXS12" s="890"/>
      <c r="RXT12" s="890"/>
      <c r="RXU12" s="890"/>
      <c r="RXV12" s="890"/>
      <c r="RXW12" s="890"/>
      <c r="RXX12" s="890"/>
      <c r="RXY12" s="890"/>
      <c r="RXZ12" s="890"/>
      <c r="RYA12" s="890"/>
      <c r="RYB12" s="890"/>
      <c r="RYC12" s="890"/>
      <c r="RYD12" s="890"/>
      <c r="RYE12" s="890"/>
      <c r="RYF12" s="890"/>
      <c r="RYG12" s="890"/>
      <c r="RYH12" s="890"/>
      <c r="RYI12" s="890"/>
      <c r="RYJ12" s="890"/>
      <c r="RYK12" s="890"/>
      <c r="RYL12" s="890"/>
      <c r="RYM12" s="890"/>
      <c r="RYN12" s="890"/>
      <c r="RYO12" s="890"/>
      <c r="RYP12" s="890"/>
      <c r="RYQ12" s="890"/>
      <c r="RYR12" s="890"/>
      <c r="RYS12" s="890"/>
      <c r="RYT12" s="890"/>
      <c r="RYU12" s="890"/>
      <c r="RYV12" s="890"/>
      <c r="RYW12" s="890"/>
      <c r="RYX12" s="890"/>
      <c r="RYY12" s="890"/>
      <c r="RYZ12" s="890"/>
      <c r="RZA12" s="890"/>
      <c r="RZB12" s="890"/>
      <c r="RZC12" s="890"/>
      <c r="RZD12" s="890"/>
      <c r="RZE12" s="890"/>
      <c r="RZF12" s="890"/>
      <c r="RZG12" s="890"/>
      <c r="RZH12" s="890"/>
      <c r="RZI12" s="890"/>
      <c r="RZJ12" s="890"/>
      <c r="RZK12" s="890"/>
      <c r="RZL12" s="890"/>
      <c r="RZM12" s="890"/>
      <c r="RZN12" s="890"/>
      <c r="RZO12" s="890"/>
      <c r="RZP12" s="890"/>
      <c r="RZQ12" s="890"/>
      <c r="RZR12" s="890"/>
      <c r="RZS12" s="890"/>
      <c r="RZT12" s="890"/>
      <c r="RZU12" s="890"/>
      <c r="RZV12" s="890"/>
      <c r="RZW12" s="890"/>
      <c r="RZX12" s="890"/>
      <c r="RZY12" s="890"/>
      <c r="RZZ12" s="890"/>
      <c r="SAA12" s="890"/>
      <c r="SAB12" s="890"/>
      <c r="SAC12" s="890"/>
      <c r="SAD12" s="890"/>
      <c r="SAE12" s="890"/>
      <c r="SAF12" s="890"/>
      <c r="SAG12" s="890"/>
      <c r="SAH12" s="890"/>
      <c r="SAI12" s="890"/>
      <c r="SAJ12" s="890"/>
      <c r="SAK12" s="890"/>
      <c r="SAL12" s="890"/>
      <c r="SAM12" s="890"/>
      <c r="SAN12" s="890"/>
      <c r="SAO12" s="890"/>
      <c r="SAP12" s="890"/>
      <c r="SAQ12" s="890"/>
      <c r="SAR12" s="890"/>
      <c r="SAS12" s="890"/>
      <c r="SAT12" s="890"/>
      <c r="SAU12" s="890"/>
      <c r="SAV12" s="890"/>
      <c r="SAW12" s="890"/>
      <c r="SAX12" s="890"/>
      <c r="SAY12" s="890"/>
      <c r="SAZ12" s="890"/>
      <c r="SBA12" s="890"/>
      <c r="SBB12" s="890"/>
      <c r="SBC12" s="890"/>
      <c r="SBD12" s="890"/>
      <c r="SBE12" s="890"/>
      <c r="SBF12" s="890"/>
      <c r="SBG12" s="890"/>
      <c r="SBH12" s="890"/>
      <c r="SBI12" s="890"/>
      <c r="SBJ12" s="890"/>
      <c r="SBK12" s="890"/>
      <c r="SBL12" s="890"/>
      <c r="SBM12" s="890"/>
      <c r="SBN12" s="890"/>
      <c r="SBO12" s="890"/>
      <c r="SBP12" s="890"/>
      <c r="SBQ12" s="890"/>
      <c r="SBR12" s="890"/>
      <c r="SBS12" s="890"/>
      <c r="SBT12" s="890"/>
      <c r="SBU12" s="890"/>
      <c r="SBV12" s="890"/>
      <c r="SBW12" s="890"/>
      <c r="SBX12" s="890"/>
      <c r="SBY12" s="890"/>
      <c r="SBZ12" s="890"/>
      <c r="SCA12" s="890"/>
      <c r="SCB12" s="890"/>
      <c r="SCC12" s="890"/>
      <c r="SCD12" s="890"/>
      <c r="SCE12" s="890"/>
      <c r="SCF12" s="890"/>
      <c r="SCG12" s="890"/>
      <c r="SCH12" s="890"/>
      <c r="SCI12" s="890"/>
      <c r="SCJ12" s="890"/>
      <c r="SCK12" s="890"/>
      <c r="SCL12" s="890"/>
      <c r="SCM12" s="890"/>
      <c r="SCN12" s="890"/>
      <c r="SCO12" s="890"/>
      <c r="SCP12" s="890"/>
      <c r="SCQ12" s="890"/>
      <c r="SCR12" s="890"/>
      <c r="SCS12" s="890"/>
      <c r="SCT12" s="890"/>
      <c r="SCU12" s="890"/>
      <c r="SCV12" s="890"/>
      <c r="SCW12" s="890"/>
      <c r="SCX12" s="890"/>
      <c r="SCY12" s="890"/>
      <c r="SCZ12" s="890"/>
      <c r="SDA12" s="890"/>
      <c r="SDB12" s="890"/>
      <c r="SDC12" s="890"/>
      <c r="SDD12" s="890"/>
      <c r="SDE12" s="890"/>
      <c r="SDF12" s="890"/>
      <c r="SDG12" s="890"/>
      <c r="SDH12" s="890"/>
      <c r="SDI12" s="890"/>
      <c r="SDJ12" s="890"/>
      <c r="SDK12" s="890"/>
      <c r="SDL12" s="890"/>
      <c r="SDM12" s="890"/>
      <c r="SDN12" s="890"/>
      <c r="SDO12" s="890"/>
      <c r="SDP12" s="890"/>
      <c r="SDQ12" s="890"/>
      <c r="SDR12" s="890"/>
      <c r="SDS12" s="890"/>
      <c r="SDT12" s="890"/>
      <c r="SDU12" s="890"/>
      <c r="SDV12" s="890"/>
      <c r="SDW12" s="890"/>
      <c r="SDX12" s="890"/>
      <c r="SDY12" s="890"/>
      <c r="SDZ12" s="890"/>
      <c r="SEA12" s="890"/>
      <c r="SEB12" s="890"/>
      <c r="SEC12" s="890"/>
      <c r="SED12" s="890"/>
      <c r="SEE12" s="890"/>
      <c r="SEF12" s="890"/>
      <c r="SEG12" s="890"/>
      <c r="SEH12" s="890"/>
      <c r="SEI12" s="890"/>
      <c r="SEJ12" s="890"/>
      <c r="SEK12" s="890"/>
      <c r="SEL12" s="890"/>
      <c r="SEM12" s="890"/>
      <c r="SEN12" s="890"/>
      <c r="SEO12" s="890"/>
      <c r="SEP12" s="890"/>
      <c r="SEQ12" s="890"/>
      <c r="SER12" s="890"/>
      <c r="SES12" s="890"/>
      <c r="SET12" s="890"/>
      <c r="SEU12" s="890"/>
      <c r="SEV12" s="890"/>
      <c r="SEW12" s="890"/>
      <c r="SEX12" s="890"/>
      <c r="SEY12" s="890"/>
      <c r="SEZ12" s="890"/>
      <c r="SFA12" s="890"/>
      <c r="SFB12" s="890"/>
      <c r="SFC12" s="890"/>
      <c r="SFD12" s="890"/>
      <c r="SFE12" s="890"/>
      <c r="SFF12" s="890"/>
      <c r="SFG12" s="890"/>
      <c r="SFH12" s="890"/>
      <c r="SFI12" s="890"/>
      <c r="SFJ12" s="890"/>
      <c r="SFK12" s="890"/>
      <c r="SFL12" s="890"/>
      <c r="SFM12" s="890"/>
      <c r="SFN12" s="890"/>
      <c r="SFO12" s="890"/>
      <c r="SFP12" s="890"/>
      <c r="SFQ12" s="890"/>
      <c r="SFR12" s="890"/>
      <c r="SFS12" s="890"/>
      <c r="SFT12" s="890"/>
      <c r="SFU12" s="890"/>
      <c r="SFV12" s="890"/>
      <c r="SFW12" s="890"/>
      <c r="SFX12" s="890"/>
      <c r="SFY12" s="890"/>
      <c r="SFZ12" s="890"/>
      <c r="SGA12" s="890"/>
      <c r="SGB12" s="890"/>
      <c r="SGC12" s="890"/>
      <c r="SGD12" s="890"/>
      <c r="SGE12" s="890"/>
      <c r="SGF12" s="890"/>
      <c r="SGG12" s="890"/>
      <c r="SGH12" s="890"/>
      <c r="SGI12" s="890"/>
      <c r="SGJ12" s="890"/>
      <c r="SGK12" s="890"/>
      <c r="SGL12" s="890"/>
      <c r="SGM12" s="890"/>
      <c r="SGN12" s="890"/>
      <c r="SGO12" s="890"/>
      <c r="SGP12" s="890"/>
      <c r="SGQ12" s="890"/>
      <c r="SGR12" s="890"/>
      <c r="SGS12" s="890"/>
      <c r="SGT12" s="890"/>
      <c r="SGU12" s="890"/>
      <c r="SGV12" s="890"/>
      <c r="SGW12" s="890"/>
      <c r="SGX12" s="890"/>
      <c r="SGY12" s="890"/>
      <c r="SGZ12" s="890"/>
      <c r="SHA12" s="890"/>
      <c r="SHB12" s="890"/>
      <c r="SHC12" s="890"/>
      <c r="SHD12" s="890"/>
      <c r="SHE12" s="890"/>
      <c r="SHF12" s="890"/>
      <c r="SHG12" s="890"/>
      <c r="SHH12" s="890"/>
      <c r="SHI12" s="890"/>
      <c r="SHJ12" s="890"/>
      <c r="SHK12" s="890"/>
      <c r="SHL12" s="890"/>
      <c r="SHM12" s="890"/>
      <c r="SHN12" s="890"/>
      <c r="SHO12" s="890"/>
      <c r="SHP12" s="890"/>
      <c r="SHQ12" s="890"/>
      <c r="SHR12" s="890"/>
      <c r="SHS12" s="890"/>
      <c r="SHT12" s="890"/>
      <c r="SHU12" s="890"/>
      <c r="SHV12" s="890"/>
      <c r="SHW12" s="890"/>
      <c r="SHX12" s="890"/>
      <c r="SHY12" s="890"/>
      <c r="SHZ12" s="890"/>
      <c r="SIA12" s="890"/>
      <c r="SIB12" s="890"/>
      <c r="SIC12" s="890"/>
      <c r="SID12" s="890"/>
      <c r="SIE12" s="890"/>
      <c r="SIF12" s="890"/>
      <c r="SIG12" s="890"/>
      <c r="SIH12" s="890"/>
      <c r="SII12" s="890"/>
      <c r="SIJ12" s="890"/>
      <c r="SIK12" s="890"/>
      <c r="SIL12" s="890"/>
      <c r="SIM12" s="890"/>
      <c r="SIN12" s="890"/>
      <c r="SIO12" s="890"/>
      <c r="SIP12" s="890"/>
      <c r="SIQ12" s="890"/>
      <c r="SIR12" s="890"/>
      <c r="SIS12" s="890"/>
      <c r="SIT12" s="890"/>
      <c r="SIU12" s="890"/>
      <c r="SIV12" s="890"/>
      <c r="SIW12" s="890"/>
      <c r="SIX12" s="890"/>
      <c r="SIY12" s="890"/>
      <c r="SIZ12" s="890"/>
      <c r="SJA12" s="890"/>
      <c r="SJB12" s="890"/>
      <c r="SJC12" s="890"/>
      <c r="SJD12" s="890"/>
      <c r="SJE12" s="890"/>
      <c r="SJF12" s="890"/>
      <c r="SJG12" s="890"/>
      <c r="SJH12" s="890"/>
      <c r="SJI12" s="890"/>
      <c r="SJJ12" s="890"/>
      <c r="SJK12" s="890"/>
      <c r="SJL12" s="890"/>
      <c r="SJM12" s="890"/>
      <c r="SJN12" s="890"/>
      <c r="SJO12" s="890"/>
      <c r="SJP12" s="890"/>
      <c r="SJQ12" s="890"/>
      <c r="SJR12" s="890"/>
      <c r="SJS12" s="890"/>
      <c r="SJT12" s="890"/>
      <c r="SJU12" s="890"/>
      <c r="SJV12" s="890"/>
      <c r="SJW12" s="890"/>
      <c r="SJX12" s="890"/>
      <c r="SJY12" s="890"/>
      <c r="SJZ12" s="890"/>
      <c r="SKA12" s="890"/>
      <c r="SKB12" s="890"/>
      <c r="SKC12" s="890"/>
      <c r="SKD12" s="890"/>
      <c r="SKE12" s="890"/>
      <c r="SKF12" s="890"/>
      <c r="SKG12" s="890"/>
      <c r="SKH12" s="890"/>
      <c r="SKI12" s="890"/>
      <c r="SKJ12" s="890"/>
      <c r="SKK12" s="890"/>
      <c r="SKL12" s="890"/>
      <c r="SKM12" s="890"/>
      <c r="SKN12" s="890"/>
      <c r="SKO12" s="890"/>
      <c r="SKP12" s="890"/>
      <c r="SKQ12" s="890"/>
      <c r="SKR12" s="890"/>
      <c r="SKS12" s="890"/>
      <c r="SKT12" s="890"/>
      <c r="SKU12" s="890"/>
      <c r="SKV12" s="890"/>
      <c r="SKW12" s="890"/>
      <c r="SKX12" s="890"/>
      <c r="SKY12" s="890"/>
      <c r="SKZ12" s="890"/>
      <c r="SLA12" s="890"/>
      <c r="SLB12" s="890"/>
      <c r="SLC12" s="890"/>
      <c r="SLD12" s="890"/>
      <c r="SLE12" s="890"/>
      <c r="SLF12" s="890"/>
      <c r="SLG12" s="890"/>
      <c r="SLH12" s="890"/>
      <c r="SLI12" s="890"/>
      <c r="SLJ12" s="890"/>
      <c r="SLK12" s="890"/>
      <c r="SLL12" s="890"/>
      <c r="SLM12" s="890"/>
      <c r="SLN12" s="890"/>
      <c r="SLO12" s="890"/>
      <c r="SLP12" s="890"/>
      <c r="SLQ12" s="890"/>
      <c r="SLR12" s="890"/>
      <c r="SLS12" s="890"/>
      <c r="SLT12" s="890"/>
      <c r="SLU12" s="890"/>
      <c r="SLV12" s="890"/>
      <c r="SLW12" s="890"/>
      <c r="SLX12" s="890"/>
      <c r="SLY12" s="890"/>
      <c r="SLZ12" s="890"/>
      <c r="SMA12" s="890"/>
      <c r="SMB12" s="890"/>
      <c r="SMC12" s="890"/>
      <c r="SMD12" s="890"/>
      <c r="SME12" s="890"/>
      <c r="SMF12" s="890"/>
      <c r="SMG12" s="890"/>
      <c r="SMH12" s="890"/>
      <c r="SMI12" s="890"/>
      <c r="SMJ12" s="890"/>
      <c r="SMK12" s="890"/>
      <c r="SML12" s="890"/>
      <c r="SMM12" s="890"/>
      <c r="SMN12" s="890"/>
      <c r="SMO12" s="890"/>
      <c r="SMP12" s="890"/>
      <c r="SMQ12" s="890"/>
      <c r="SMR12" s="890"/>
      <c r="SMS12" s="890"/>
      <c r="SMT12" s="890"/>
      <c r="SMU12" s="890"/>
      <c r="SMV12" s="890"/>
      <c r="SMW12" s="890"/>
      <c r="SMX12" s="890"/>
      <c r="SMY12" s="890"/>
      <c r="SMZ12" s="890"/>
      <c r="SNA12" s="890"/>
      <c r="SNB12" s="890"/>
      <c r="SNC12" s="890"/>
      <c r="SND12" s="890"/>
      <c r="SNE12" s="890"/>
      <c r="SNF12" s="890"/>
      <c r="SNG12" s="890"/>
      <c r="SNH12" s="890"/>
      <c r="SNI12" s="890"/>
      <c r="SNJ12" s="890"/>
      <c r="SNK12" s="890"/>
      <c r="SNL12" s="890"/>
      <c r="SNM12" s="890"/>
      <c r="SNN12" s="890"/>
      <c r="SNO12" s="890"/>
      <c r="SNP12" s="890"/>
      <c r="SNQ12" s="890"/>
      <c r="SNR12" s="890"/>
      <c r="SNS12" s="890"/>
      <c r="SNT12" s="890"/>
      <c r="SNU12" s="890"/>
      <c r="SNV12" s="890"/>
      <c r="SNW12" s="890"/>
      <c r="SNX12" s="890"/>
      <c r="SNY12" s="890"/>
      <c r="SNZ12" s="890"/>
      <c r="SOA12" s="890"/>
      <c r="SOB12" s="890"/>
      <c r="SOC12" s="890"/>
      <c r="SOD12" s="890"/>
      <c r="SOE12" s="890"/>
      <c r="SOF12" s="890"/>
      <c r="SOG12" s="890"/>
      <c r="SOH12" s="890"/>
      <c r="SOI12" s="890"/>
      <c r="SOJ12" s="890"/>
      <c r="SOK12" s="890"/>
      <c r="SOL12" s="890"/>
      <c r="SOM12" s="890"/>
      <c r="SON12" s="890"/>
      <c r="SOO12" s="890"/>
      <c r="SOP12" s="890"/>
      <c r="SOQ12" s="890"/>
      <c r="SOR12" s="890"/>
      <c r="SOS12" s="890"/>
      <c r="SOT12" s="890"/>
      <c r="SOU12" s="890"/>
      <c r="SOV12" s="890"/>
      <c r="SOW12" s="890"/>
      <c r="SOX12" s="890"/>
      <c r="SOY12" s="890"/>
      <c r="SOZ12" s="890"/>
      <c r="SPA12" s="890"/>
      <c r="SPB12" s="890"/>
      <c r="SPC12" s="890"/>
      <c r="SPD12" s="890"/>
      <c r="SPE12" s="890"/>
      <c r="SPF12" s="890"/>
      <c r="SPG12" s="890"/>
      <c r="SPH12" s="890"/>
      <c r="SPI12" s="890"/>
      <c r="SPJ12" s="890"/>
      <c r="SPK12" s="890"/>
      <c r="SPL12" s="890"/>
      <c r="SPM12" s="890"/>
      <c r="SPN12" s="890"/>
      <c r="SPO12" s="890"/>
      <c r="SPP12" s="890"/>
      <c r="SPQ12" s="890"/>
      <c r="SPR12" s="890"/>
      <c r="SPS12" s="890"/>
      <c r="SPT12" s="890"/>
      <c r="SPU12" s="890"/>
      <c r="SPV12" s="890"/>
      <c r="SPW12" s="890"/>
      <c r="SPX12" s="890"/>
      <c r="SPY12" s="890"/>
      <c r="SPZ12" s="890"/>
      <c r="SQA12" s="890"/>
      <c r="SQB12" s="890"/>
      <c r="SQC12" s="890"/>
      <c r="SQD12" s="890"/>
      <c r="SQE12" s="890"/>
      <c r="SQF12" s="890"/>
      <c r="SQG12" s="890"/>
      <c r="SQH12" s="890"/>
      <c r="SQI12" s="890"/>
      <c r="SQJ12" s="890"/>
      <c r="SQK12" s="890"/>
      <c r="SQL12" s="890"/>
      <c r="SQM12" s="890"/>
      <c r="SQN12" s="890"/>
      <c r="SQO12" s="890"/>
      <c r="SQP12" s="890"/>
      <c r="SQQ12" s="890"/>
      <c r="SQR12" s="890"/>
      <c r="SQS12" s="890"/>
      <c r="SQT12" s="890"/>
      <c r="SQU12" s="890"/>
      <c r="SQV12" s="890"/>
      <c r="SQW12" s="890"/>
      <c r="SQX12" s="890"/>
      <c r="SQY12" s="890"/>
      <c r="SQZ12" s="890"/>
      <c r="SRA12" s="890"/>
      <c r="SRB12" s="890"/>
      <c r="SRC12" s="890"/>
      <c r="SRD12" s="890"/>
      <c r="SRE12" s="890"/>
      <c r="SRF12" s="890"/>
      <c r="SRG12" s="890"/>
      <c r="SRH12" s="890"/>
      <c r="SRI12" s="890"/>
      <c r="SRJ12" s="890"/>
      <c r="SRK12" s="890"/>
      <c r="SRL12" s="890"/>
      <c r="SRM12" s="890"/>
      <c r="SRN12" s="890"/>
      <c r="SRO12" s="890"/>
      <c r="SRP12" s="890"/>
      <c r="SRQ12" s="890"/>
      <c r="SRR12" s="890"/>
      <c r="SRS12" s="890"/>
      <c r="SRT12" s="890"/>
      <c r="SRU12" s="890"/>
      <c r="SRV12" s="890"/>
      <c r="SRW12" s="890"/>
      <c r="SRX12" s="890"/>
      <c r="SRY12" s="890"/>
      <c r="SRZ12" s="890"/>
      <c r="SSA12" s="890"/>
      <c r="SSB12" s="890"/>
      <c r="SSC12" s="890"/>
      <c r="SSD12" s="890"/>
      <c r="SSE12" s="890"/>
      <c r="SSF12" s="890"/>
      <c r="SSG12" s="890"/>
      <c r="SSH12" s="890"/>
      <c r="SSI12" s="890"/>
      <c r="SSJ12" s="890"/>
      <c r="SSK12" s="890"/>
      <c r="SSL12" s="890"/>
      <c r="SSM12" s="890"/>
      <c r="SSN12" s="890"/>
      <c r="SSO12" s="890"/>
      <c r="SSP12" s="890"/>
      <c r="SSQ12" s="890"/>
      <c r="SSR12" s="890"/>
      <c r="SSS12" s="890"/>
      <c r="SST12" s="890"/>
      <c r="SSU12" s="890"/>
      <c r="SSV12" s="890"/>
      <c r="SSW12" s="890"/>
      <c r="SSX12" s="890"/>
      <c r="SSY12" s="890"/>
      <c r="SSZ12" s="890"/>
      <c r="STA12" s="890"/>
      <c r="STB12" s="890"/>
      <c r="STC12" s="890"/>
      <c r="STD12" s="890"/>
      <c r="STE12" s="890"/>
      <c r="STF12" s="890"/>
      <c r="STG12" s="890"/>
      <c r="STH12" s="890"/>
      <c r="STI12" s="890"/>
      <c r="STJ12" s="890"/>
      <c r="STK12" s="890"/>
      <c r="STL12" s="890"/>
      <c r="STM12" s="890"/>
      <c r="STN12" s="890"/>
      <c r="STO12" s="890"/>
      <c r="STP12" s="890"/>
      <c r="STQ12" s="890"/>
      <c r="STR12" s="890"/>
      <c r="STS12" s="890"/>
      <c r="STT12" s="890"/>
      <c r="STU12" s="890"/>
      <c r="STV12" s="890"/>
      <c r="STW12" s="890"/>
      <c r="STX12" s="890"/>
      <c r="STY12" s="890"/>
      <c r="STZ12" s="890"/>
      <c r="SUA12" s="890"/>
      <c r="SUB12" s="890"/>
      <c r="SUC12" s="890"/>
      <c r="SUD12" s="890"/>
      <c r="SUE12" s="890"/>
      <c r="SUF12" s="890"/>
      <c r="SUG12" s="890"/>
      <c r="SUH12" s="890"/>
      <c r="SUI12" s="890"/>
      <c r="SUJ12" s="890"/>
      <c r="SUK12" s="890"/>
      <c r="SUL12" s="890"/>
      <c r="SUM12" s="890"/>
      <c r="SUN12" s="890"/>
      <c r="SUO12" s="890"/>
      <c r="SUP12" s="890"/>
      <c r="SUQ12" s="890"/>
      <c r="SUR12" s="890"/>
      <c r="SUS12" s="890"/>
      <c r="SUT12" s="890"/>
      <c r="SUU12" s="890"/>
      <c r="SUV12" s="890"/>
      <c r="SUW12" s="890"/>
      <c r="SUX12" s="890"/>
      <c r="SUY12" s="890"/>
      <c r="SUZ12" s="890"/>
      <c r="SVA12" s="890"/>
      <c r="SVB12" s="890"/>
      <c r="SVC12" s="890"/>
      <c r="SVD12" s="890"/>
      <c r="SVE12" s="890"/>
      <c r="SVF12" s="890"/>
      <c r="SVG12" s="890"/>
      <c r="SVH12" s="890"/>
      <c r="SVI12" s="890"/>
      <c r="SVJ12" s="890"/>
      <c r="SVK12" s="890"/>
      <c r="SVL12" s="890"/>
      <c r="SVM12" s="890"/>
      <c r="SVN12" s="890"/>
      <c r="SVO12" s="890"/>
      <c r="SVP12" s="890"/>
      <c r="SVQ12" s="890"/>
      <c r="SVR12" s="890"/>
      <c r="SVS12" s="890"/>
      <c r="SVT12" s="890"/>
      <c r="SVU12" s="890"/>
      <c r="SVV12" s="890"/>
      <c r="SVW12" s="890"/>
      <c r="SVX12" s="890"/>
      <c r="SVY12" s="890"/>
      <c r="SVZ12" s="890"/>
      <c r="SWA12" s="890"/>
      <c r="SWB12" s="890"/>
      <c r="SWC12" s="890"/>
      <c r="SWD12" s="890"/>
      <c r="SWE12" s="890"/>
      <c r="SWF12" s="890"/>
      <c r="SWG12" s="890"/>
      <c r="SWH12" s="890"/>
      <c r="SWI12" s="890"/>
      <c r="SWJ12" s="890"/>
      <c r="SWK12" s="890"/>
      <c r="SWL12" s="890"/>
      <c r="SWM12" s="890"/>
      <c r="SWN12" s="890"/>
      <c r="SWO12" s="890"/>
      <c r="SWP12" s="890"/>
      <c r="SWQ12" s="890"/>
      <c r="SWR12" s="890"/>
      <c r="SWS12" s="890"/>
      <c r="SWT12" s="890"/>
      <c r="SWU12" s="890"/>
      <c r="SWV12" s="890"/>
      <c r="SWW12" s="890"/>
      <c r="SWX12" s="890"/>
      <c r="SWY12" s="890"/>
      <c r="SWZ12" s="890"/>
      <c r="SXA12" s="890"/>
      <c r="SXB12" s="890"/>
      <c r="SXC12" s="890"/>
      <c r="SXD12" s="890"/>
      <c r="SXE12" s="890"/>
      <c r="SXF12" s="890"/>
      <c r="SXG12" s="890"/>
      <c r="SXH12" s="890"/>
      <c r="SXI12" s="890"/>
      <c r="SXJ12" s="890"/>
      <c r="SXK12" s="890"/>
      <c r="SXL12" s="890"/>
      <c r="SXM12" s="890"/>
      <c r="SXN12" s="890"/>
      <c r="SXO12" s="890"/>
      <c r="SXP12" s="890"/>
      <c r="SXQ12" s="890"/>
      <c r="SXR12" s="890"/>
      <c r="SXS12" s="890"/>
      <c r="SXT12" s="890"/>
      <c r="SXU12" s="890"/>
      <c r="SXV12" s="890"/>
      <c r="SXW12" s="890"/>
      <c r="SXX12" s="890"/>
      <c r="SXY12" s="890"/>
      <c r="SXZ12" s="890"/>
      <c r="SYA12" s="890"/>
      <c r="SYB12" s="890"/>
      <c r="SYC12" s="890"/>
      <c r="SYD12" s="890"/>
      <c r="SYE12" s="890"/>
      <c r="SYF12" s="890"/>
      <c r="SYG12" s="890"/>
      <c r="SYH12" s="890"/>
      <c r="SYI12" s="890"/>
      <c r="SYJ12" s="890"/>
      <c r="SYK12" s="890"/>
      <c r="SYL12" s="890"/>
      <c r="SYM12" s="890"/>
      <c r="SYN12" s="890"/>
      <c r="SYO12" s="890"/>
      <c r="SYP12" s="890"/>
      <c r="SYQ12" s="890"/>
      <c r="SYR12" s="890"/>
      <c r="SYS12" s="890"/>
      <c r="SYT12" s="890"/>
      <c r="SYU12" s="890"/>
      <c r="SYV12" s="890"/>
      <c r="SYW12" s="890"/>
      <c r="SYX12" s="890"/>
      <c r="SYY12" s="890"/>
      <c r="SYZ12" s="890"/>
      <c r="SZA12" s="890"/>
      <c r="SZB12" s="890"/>
      <c r="SZC12" s="890"/>
      <c r="SZD12" s="890"/>
      <c r="SZE12" s="890"/>
      <c r="SZF12" s="890"/>
      <c r="SZG12" s="890"/>
      <c r="SZH12" s="890"/>
      <c r="SZI12" s="890"/>
      <c r="SZJ12" s="890"/>
      <c r="SZK12" s="890"/>
      <c r="SZL12" s="890"/>
      <c r="SZM12" s="890"/>
      <c r="SZN12" s="890"/>
      <c r="SZO12" s="890"/>
      <c r="SZP12" s="890"/>
      <c r="SZQ12" s="890"/>
      <c r="SZR12" s="890"/>
      <c r="SZS12" s="890"/>
      <c r="SZT12" s="890"/>
      <c r="SZU12" s="890"/>
      <c r="SZV12" s="890"/>
      <c r="SZW12" s="890"/>
      <c r="SZX12" s="890"/>
      <c r="SZY12" s="890"/>
      <c r="SZZ12" s="890"/>
      <c r="TAA12" s="890"/>
      <c r="TAB12" s="890"/>
      <c r="TAC12" s="890"/>
      <c r="TAD12" s="890"/>
      <c r="TAE12" s="890"/>
      <c r="TAF12" s="890"/>
      <c r="TAG12" s="890"/>
      <c r="TAH12" s="890"/>
      <c r="TAI12" s="890"/>
      <c r="TAJ12" s="890"/>
      <c r="TAK12" s="890"/>
      <c r="TAL12" s="890"/>
      <c r="TAM12" s="890"/>
      <c r="TAN12" s="890"/>
      <c r="TAO12" s="890"/>
      <c r="TAP12" s="890"/>
      <c r="TAQ12" s="890"/>
      <c r="TAR12" s="890"/>
      <c r="TAS12" s="890"/>
      <c r="TAT12" s="890"/>
      <c r="TAU12" s="890"/>
      <c r="TAV12" s="890"/>
      <c r="TAW12" s="890"/>
      <c r="TAX12" s="890"/>
      <c r="TAY12" s="890"/>
      <c r="TAZ12" s="890"/>
      <c r="TBA12" s="890"/>
      <c r="TBB12" s="890"/>
      <c r="TBC12" s="890"/>
      <c r="TBD12" s="890"/>
      <c r="TBE12" s="890"/>
      <c r="TBF12" s="890"/>
      <c r="TBG12" s="890"/>
      <c r="TBH12" s="890"/>
      <c r="TBI12" s="890"/>
      <c r="TBJ12" s="890"/>
      <c r="TBK12" s="890"/>
      <c r="TBL12" s="890"/>
      <c r="TBM12" s="890"/>
      <c r="TBN12" s="890"/>
      <c r="TBO12" s="890"/>
      <c r="TBP12" s="890"/>
      <c r="TBQ12" s="890"/>
      <c r="TBR12" s="890"/>
      <c r="TBS12" s="890"/>
      <c r="TBT12" s="890"/>
      <c r="TBU12" s="890"/>
      <c r="TBV12" s="890"/>
      <c r="TBW12" s="890"/>
      <c r="TBX12" s="890"/>
      <c r="TBY12" s="890"/>
      <c r="TBZ12" s="890"/>
      <c r="TCA12" s="890"/>
      <c r="TCB12" s="890"/>
      <c r="TCC12" s="890"/>
      <c r="TCD12" s="890"/>
      <c r="TCE12" s="890"/>
      <c r="TCF12" s="890"/>
      <c r="TCG12" s="890"/>
      <c r="TCH12" s="890"/>
      <c r="TCI12" s="890"/>
      <c r="TCJ12" s="890"/>
      <c r="TCK12" s="890"/>
      <c r="TCL12" s="890"/>
      <c r="TCM12" s="890"/>
      <c r="TCN12" s="890"/>
      <c r="TCO12" s="890"/>
      <c r="TCP12" s="890"/>
      <c r="TCQ12" s="890"/>
      <c r="TCR12" s="890"/>
      <c r="TCS12" s="890"/>
      <c r="TCT12" s="890"/>
      <c r="TCU12" s="890"/>
      <c r="TCV12" s="890"/>
      <c r="TCW12" s="890"/>
      <c r="TCX12" s="890"/>
      <c r="TCY12" s="890"/>
      <c r="TCZ12" s="890"/>
      <c r="TDA12" s="890"/>
      <c r="TDB12" s="890"/>
      <c r="TDC12" s="890"/>
      <c r="TDD12" s="890"/>
      <c r="TDE12" s="890"/>
      <c r="TDF12" s="890"/>
      <c r="TDG12" s="890"/>
      <c r="TDH12" s="890"/>
      <c r="TDI12" s="890"/>
      <c r="TDJ12" s="890"/>
      <c r="TDK12" s="890"/>
      <c r="TDL12" s="890"/>
      <c r="TDM12" s="890"/>
      <c r="TDN12" s="890"/>
      <c r="TDO12" s="890"/>
      <c r="TDP12" s="890"/>
      <c r="TDQ12" s="890"/>
      <c r="TDR12" s="890"/>
      <c r="TDS12" s="890"/>
      <c r="TDT12" s="890"/>
      <c r="TDU12" s="890"/>
      <c r="TDV12" s="890"/>
      <c r="TDW12" s="890"/>
      <c r="TDX12" s="890"/>
      <c r="TDY12" s="890"/>
      <c r="TDZ12" s="890"/>
      <c r="TEA12" s="890"/>
      <c r="TEB12" s="890"/>
      <c r="TEC12" s="890"/>
      <c r="TED12" s="890"/>
      <c r="TEE12" s="890"/>
      <c r="TEF12" s="890"/>
      <c r="TEG12" s="890"/>
      <c r="TEH12" s="890"/>
      <c r="TEI12" s="890"/>
      <c r="TEJ12" s="890"/>
      <c r="TEK12" s="890"/>
      <c r="TEL12" s="890"/>
      <c r="TEM12" s="890"/>
      <c r="TEN12" s="890"/>
      <c r="TEO12" s="890"/>
      <c r="TEP12" s="890"/>
      <c r="TEQ12" s="890"/>
      <c r="TER12" s="890"/>
      <c r="TES12" s="890"/>
      <c r="TET12" s="890"/>
      <c r="TEU12" s="890"/>
      <c r="TEV12" s="890"/>
      <c r="TEW12" s="890"/>
      <c r="TEX12" s="890"/>
      <c r="TEY12" s="890"/>
      <c r="TEZ12" s="890"/>
      <c r="TFA12" s="890"/>
      <c r="TFB12" s="890"/>
      <c r="TFC12" s="890"/>
      <c r="TFD12" s="890"/>
      <c r="TFE12" s="890"/>
      <c r="TFF12" s="890"/>
      <c r="TFG12" s="890"/>
      <c r="TFH12" s="890"/>
      <c r="TFI12" s="890"/>
      <c r="TFJ12" s="890"/>
      <c r="TFK12" s="890"/>
      <c r="TFL12" s="890"/>
      <c r="TFM12" s="890"/>
      <c r="TFN12" s="890"/>
      <c r="TFO12" s="890"/>
      <c r="TFP12" s="890"/>
      <c r="TFQ12" s="890"/>
      <c r="TFR12" s="890"/>
      <c r="TFS12" s="890"/>
      <c r="TFT12" s="890"/>
      <c r="TFU12" s="890"/>
      <c r="TFV12" s="890"/>
      <c r="TFW12" s="890"/>
      <c r="TFX12" s="890"/>
      <c r="TFY12" s="890"/>
      <c r="TFZ12" s="890"/>
      <c r="TGA12" s="890"/>
      <c r="TGB12" s="890"/>
      <c r="TGC12" s="890"/>
      <c r="TGD12" s="890"/>
      <c r="TGE12" s="890"/>
      <c r="TGF12" s="890"/>
      <c r="TGG12" s="890"/>
      <c r="TGH12" s="890"/>
      <c r="TGI12" s="890"/>
      <c r="TGJ12" s="890"/>
      <c r="TGK12" s="890"/>
      <c r="TGL12" s="890"/>
      <c r="TGM12" s="890"/>
      <c r="TGN12" s="890"/>
      <c r="TGO12" s="890"/>
      <c r="TGP12" s="890"/>
      <c r="TGQ12" s="890"/>
      <c r="TGR12" s="890"/>
      <c r="TGS12" s="890"/>
      <c r="TGT12" s="890"/>
      <c r="TGU12" s="890"/>
      <c r="TGV12" s="890"/>
      <c r="TGW12" s="890"/>
      <c r="TGX12" s="890"/>
      <c r="TGY12" s="890"/>
      <c r="TGZ12" s="890"/>
      <c r="THA12" s="890"/>
      <c r="THB12" s="890"/>
      <c r="THC12" s="890"/>
      <c r="THD12" s="890"/>
      <c r="THE12" s="890"/>
      <c r="THF12" s="890"/>
      <c r="THG12" s="890"/>
      <c r="THH12" s="890"/>
      <c r="THI12" s="890"/>
      <c r="THJ12" s="890"/>
      <c r="THK12" s="890"/>
      <c r="THL12" s="890"/>
      <c r="THM12" s="890"/>
      <c r="THN12" s="890"/>
      <c r="THO12" s="890"/>
      <c r="THP12" s="890"/>
      <c r="THQ12" s="890"/>
      <c r="THR12" s="890"/>
      <c r="THS12" s="890"/>
      <c r="THT12" s="890"/>
      <c r="THU12" s="890"/>
      <c r="THV12" s="890"/>
      <c r="THW12" s="890"/>
      <c r="THX12" s="890"/>
      <c r="THY12" s="890"/>
      <c r="THZ12" s="890"/>
      <c r="TIA12" s="890"/>
      <c r="TIB12" s="890"/>
      <c r="TIC12" s="890"/>
      <c r="TID12" s="890"/>
      <c r="TIE12" s="890"/>
      <c r="TIF12" s="890"/>
      <c r="TIG12" s="890"/>
      <c r="TIH12" s="890"/>
      <c r="TII12" s="890"/>
      <c r="TIJ12" s="890"/>
      <c r="TIK12" s="890"/>
      <c r="TIL12" s="890"/>
      <c r="TIM12" s="890"/>
      <c r="TIN12" s="890"/>
      <c r="TIO12" s="890"/>
      <c r="TIP12" s="890"/>
      <c r="TIQ12" s="890"/>
      <c r="TIR12" s="890"/>
      <c r="TIS12" s="890"/>
      <c r="TIT12" s="890"/>
      <c r="TIU12" s="890"/>
      <c r="TIV12" s="890"/>
      <c r="TIW12" s="890"/>
      <c r="TIX12" s="890"/>
      <c r="TIY12" s="890"/>
      <c r="TIZ12" s="890"/>
      <c r="TJA12" s="890"/>
      <c r="TJB12" s="890"/>
      <c r="TJC12" s="890"/>
      <c r="TJD12" s="890"/>
      <c r="TJE12" s="890"/>
      <c r="TJF12" s="890"/>
      <c r="TJG12" s="890"/>
      <c r="TJH12" s="890"/>
      <c r="TJI12" s="890"/>
      <c r="TJJ12" s="890"/>
      <c r="TJK12" s="890"/>
      <c r="TJL12" s="890"/>
      <c r="TJM12" s="890"/>
      <c r="TJN12" s="890"/>
      <c r="TJO12" s="890"/>
      <c r="TJP12" s="890"/>
      <c r="TJQ12" s="890"/>
      <c r="TJR12" s="890"/>
      <c r="TJS12" s="890"/>
      <c r="TJT12" s="890"/>
      <c r="TJU12" s="890"/>
      <c r="TJV12" s="890"/>
      <c r="TJW12" s="890"/>
      <c r="TJX12" s="890"/>
      <c r="TJY12" s="890"/>
      <c r="TJZ12" s="890"/>
      <c r="TKA12" s="890"/>
      <c r="TKB12" s="890"/>
      <c r="TKC12" s="890"/>
      <c r="TKD12" s="890"/>
      <c r="TKE12" s="890"/>
      <c r="TKF12" s="890"/>
      <c r="TKG12" s="890"/>
      <c r="TKH12" s="890"/>
      <c r="TKI12" s="890"/>
      <c r="TKJ12" s="890"/>
      <c r="TKK12" s="890"/>
      <c r="TKL12" s="890"/>
      <c r="TKM12" s="890"/>
      <c r="TKN12" s="890"/>
      <c r="TKO12" s="890"/>
      <c r="TKP12" s="890"/>
      <c r="TKQ12" s="890"/>
      <c r="TKR12" s="890"/>
      <c r="TKS12" s="890"/>
      <c r="TKT12" s="890"/>
      <c r="TKU12" s="890"/>
      <c r="TKV12" s="890"/>
      <c r="TKW12" s="890"/>
      <c r="TKX12" s="890"/>
      <c r="TKY12" s="890"/>
      <c r="TKZ12" s="890"/>
      <c r="TLA12" s="890"/>
      <c r="TLB12" s="890"/>
      <c r="TLC12" s="890"/>
      <c r="TLD12" s="890"/>
      <c r="TLE12" s="890"/>
      <c r="TLF12" s="890"/>
      <c r="TLG12" s="890"/>
      <c r="TLH12" s="890"/>
      <c r="TLI12" s="890"/>
      <c r="TLJ12" s="890"/>
      <c r="TLK12" s="890"/>
      <c r="TLL12" s="890"/>
      <c r="TLM12" s="890"/>
      <c r="TLN12" s="890"/>
      <c r="TLO12" s="890"/>
      <c r="TLP12" s="890"/>
      <c r="TLQ12" s="890"/>
      <c r="TLR12" s="890"/>
      <c r="TLS12" s="890"/>
      <c r="TLT12" s="890"/>
      <c r="TLU12" s="890"/>
      <c r="TLV12" s="890"/>
      <c r="TLW12" s="890"/>
      <c r="TLX12" s="890"/>
      <c r="TLY12" s="890"/>
      <c r="TLZ12" s="890"/>
      <c r="TMA12" s="890"/>
      <c r="TMB12" s="890"/>
      <c r="TMC12" s="890"/>
      <c r="TMD12" s="890"/>
      <c r="TME12" s="890"/>
      <c r="TMF12" s="890"/>
      <c r="TMG12" s="890"/>
      <c r="TMH12" s="890"/>
      <c r="TMI12" s="890"/>
      <c r="TMJ12" s="890"/>
      <c r="TMK12" s="890"/>
      <c r="TML12" s="890"/>
      <c r="TMM12" s="890"/>
      <c r="TMN12" s="890"/>
      <c r="TMO12" s="890"/>
      <c r="TMP12" s="890"/>
      <c r="TMQ12" s="890"/>
      <c r="TMR12" s="890"/>
      <c r="TMS12" s="890"/>
      <c r="TMT12" s="890"/>
      <c r="TMU12" s="890"/>
      <c r="TMV12" s="890"/>
      <c r="TMW12" s="890"/>
      <c r="TMX12" s="890"/>
      <c r="TMY12" s="890"/>
      <c r="TMZ12" s="890"/>
      <c r="TNA12" s="890"/>
      <c r="TNB12" s="890"/>
      <c r="TNC12" s="890"/>
      <c r="TND12" s="890"/>
      <c r="TNE12" s="890"/>
      <c r="TNF12" s="890"/>
      <c r="TNG12" s="890"/>
      <c r="TNH12" s="890"/>
      <c r="TNI12" s="890"/>
      <c r="TNJ12" s="890"/>
      <c r="TNK12" s="890"/>
      <c r="TNL12" s="890"/>
      <c r="TNM12" s="890"/>
      <c r="TNN12" s="890"/>
      <c r="TNO12" s="890"/>
      <c r="TNP12" s="890"/>
      <c r="TNQ12" s="890"/>
      <c r="TNR12" s="890"/>
      <c r="TNS12" s="890"/>
      <c r="TNT12" s="890"/>
      <c r="TNU12" s="890"/>
      <c r="TNV12" s="890"/>
      <c r="TNW12" s="890"/>
      <c r="TNX12" s="890"/>
      <c r="TNY12" s="890"/>
      <c r="TNZ12" s="890"/>
      <c r="TOA12" s="890"/>
      <c r="TOB12" s="890"/>
      <c r="TOC12" s="890"/>
      <c r="TOD12" s="890"/>
      <c r="TOE12" s="890"/>
      <c r="TOF12" s="890"/>
      <c r="TOG12" s="890"/>
      <c r="TOH12" s="890"/>
      <c r="TOI12" s="890"/>
      <c r="TOJ12" s="890"/>
      <c r="TOK12" s="890"/>
      <c r="TOL12" s="890"/>
      <c r="TOM12" s="890"/>
      <c r="TON12" s="890"/>
      <c r="TOO12" s="890"/>
      <c r="TOP12" s="890"/>
      <c r="TOQ12" s="890"/>
      <c r="TOR12" s="890"/>
      <c r="TOS12" s="890"/>
      <c r="TOT12" s="890"/>
      <c r="TOU12" s="890"/>
      <c r="TOV12" s="890"/>
      <c r="TOW12" s="890"/>
      <c r="TOX12" s="890"/>
      <c r="TOY12" s="890"/>
      <c r="TOZ12" s="890"/>
      <c r="TPA12" s="890"/>
      <c r="TPB12" s="890"/>
      <c r="TPC12" s="890"/>
      <c r="TPD12" s="890"/>
      <c r="TPE12" s="890"/>
      <c r="TPF12" s="890"/>
      <c r="TPG12" s="890"/>
      <c r="TPH12" s="890"/>
      <c r="TPI12" s="890"/>
      <c r="TPJ12" s="890"/>
      <c r="TPK12" s="890"/>
      <c r="TPL12" s="890"/>
      <c r="TPM12" s="890"/>
      <c r="TPN12" s="890"/>
      <c r="TPO12" s="890"/>
      <c r="TPP12" s="890"/>
      <c r="TPQ12" s="890"/>
      <c r="TPR12" s="890"/>
      <c r="TPS12" s="890"/>
      <c r="TPT12" s="890"/>
      <c r="TPU12" s="890"/>
      <c r="TPV12" s="890"/>
      <c r="TPW12" s="890"/>
      <c r="TPX12" s="890"/>
      <c r="TPY12" s="890"/>
      <c r="TPZ12" s="890"/>
      <c r="TQA12" s="890"/>
      <c r="TQB12" s="890"/>
      <c r="TQC12" s="890"/>
      <c r="TQD12" s="890"/>
      <c r="TQE12" s="890"/>
      <c r="TQF12" s="890"/>
      <c r="TQG12" s="890"/>
      <c r="TQH12" s="890"/>
      <c r="TQI12" s="890"/>
      <c r="TQJ12" s="890"/>
      <c r="TQK12" s="890"/>
      <c r="TQL12" s="890"/>
      <c r="TQM12" s="890"/>
      <c r="TQN12" s="890"/>
      <c r="TQO12" s="890"/>
      <c r="TQP12" s="890"/>
      <c r="TQQ12" s="890"/>
      <c r="TQR12" s="890"/>
      <c r="TQS12" s="890"/>
      <c r="TQT12" s="890"/>
      <c r="TQU12" s="890"/>
      <c r="TQV12" s="890"/>
      <c r="TQW12" s="890"/>
      <c r="TQX12" s="890"/>
      <c r="TQY12" s="890"/>
      <c r="TQZ12" s="890"/>
      <c r="TRA12" s="890"/>
      <c r="TRB12" s="890"/>
      <c r="TRC12" s="890"/>
      <c r="TRD12" s="890"/>
      <c r="TRE12" s="890"/>
      <c r="TRF12" s="890"/>
      <c r="TRG12" s="890"/>
      <c r="TRH12" s="890"/>
      <c r="TRI12" s="890"/>
      <c r="TRJ12" s="890"/>
      <c r="TRK12" s="890"/>
      <c r="TRL12" s="890"/>
      <c r="TRM12" s="890"/>
      <c r="TRN12" s="890"/>
      <c r="TRO12" s="890"/>
      <c r="TRP12" s="890"/>
      <c r="TRQ12" s="890"/>
      <c r="TRR12" s="890"/>
      <c r="TRS12" s="890"/>
      <c r="TRT12" s="890"/>
      <c r="TRU12" s="890"/>
      <c r="TRV12" s="890"/>
      <c r="TRW12" s="890"/>
      <c r="TRX12" s="890"/>
      <c r="TRY12" s="890"/>
      <c r="TRZ12" s="890"/>
      <c r="TSA12" s="890"/>
      <c r="TSB12" s="890"/>
      <c r="TSC12" s="890"/>
      <c r="TSD12" s="890"/>
      <c r="TSE12" s="890"/>
      <c r="TSF12" s="890"/>
      <c r="TSG12" s="890"/>
      <c r="TSH12" s="890"/>
      <c r="TSI12" s="890"/>
      <c r="TSJ12" s="890"/>
      <c r="TSK12" s="890"/>
      <c r="TSL12" s="890"/>
      <c r="TSM12" s="890"/>
      <c r="TSN12" s="890"/>
      <c r="TSO12" s="890"/>
      <c r="TSP12" s="890"/>
      <c r="TSQ12" s="890"/>
      <c r="TSR12" s="890"/>
      <c r="TSS12" s="890"/>
      <c r="TST12" s="890"/>
      <c r="TSU12" s="890"/>
      <c r="TSV12" s="890"/>
      <c r="TSW12" s="890"/>
      <c r="TSX12" s="890"/>
      <c r="TSY12" s="890"/>
      <c r="TSZ12" s="890"/>
      <c r="TTA12" s="890"/>
      <c r="TTB12" s="890"/>
      <c r="TTC12" s="890"/>
      <c r="TTD12" s="890"/>
      <c r="TTE12" s="890"/>
      <c r="TTF12" s="890"/>
      <c r="TTG12" s="890"/>
      <c r="TTH12" s="890"/>
      <c r="TTI12" s="890"/>
      <c r="TTJ12" s="890"/>
      <c r="TTK12" s="890"/>
      <c r="TTL12" s="890"/>
      <c r="TTM12" s="890"/>
      <c r="TTN12" s="890"/>
      <c r="TTO12" s="890"/>
      <c r="TTP12" s="890"/>
      <c r="TTQ12" s="890"/>
      <c r="TTR12" s="890"/>
      <c r="TTS12" s="890"/>
      <c r="TTT12" s="890"/>
      <c r="TTU12" s="890"/>
      <c r="TTV12" s="890"/>
      <c r="TTW12" s="890"/>
      <c r="TTX12" s="890"/>
      <c r="TTY12" s="890"/>
      <c r="TTZ12" s="890"/>
      <c r="TUA12" s="890"/>
      <c r="TUB12" s="890"/>
      <c r="TUC12" s="890"/>
      <c r="TUD12" s="890"/>
      <c r="TUE12" s="890"/>
      <c r="TUF12" s="890"/>
      <c r="TUG12" s="890"/>
      <c r="TUH12" s="890"/>
      <c r="TUI12" s="890"/>
      <c r="TUJ12" s="890"/>
      <c r="TUK12" s="890"/>
      <c r="TUL12" s="890"/>
      <c r="TUM12" s="890"/>
      <c r="TUN12" s="890"/>
      <c r="TUO12" s="890"/>
      <c r="TUP12" s="890"/>
      <c r="TUQ12" s="890"/>
      <c r="TUR12" s="890"/>
      <c r="TUS12" s="890"/>
      <c r="TUT12" s="890"/>
      <c r="TUU12" s="890"/>
      <c r="TUV12" s="890"/>
      <c r="TUW12" s="890"/>
      <c r="TUX12" s="890"/>
      <c r="TUY12" s="890"/>
      <c r="TUZ12" s="890"/>
      <c r="TVA12" s="890"/>
      <c r="TVB12" s="890"/>
      <c r="TVC12" s="890"/>
      <c r="TVD12" s="890"/>
      <c r="TVE12" s="890"/>
      <c r="TVF12" s="890"/>
      <c r="TVG12" s="890"/>
      <c r="TVH12" s="890"/>
      <c r="TVI12" s="890"/>
      <c r="TVJ12" s="890"/>
      <c r="TVK12" s="890"/>
      <c r="TVL12" s="890"/>
      <c r="TVM12" s="890"/>
      <c r="TVN12" s="890"/>
      <c r="TVO12" s="890"/>
      <c r="TVP12" s="890"/>
      <c r="TVQ12" s="890"/>
      <c r="TVR12" s="890"/>
      <c r="TVS12" s="890"/>
      <c r="TVT12" s="890"/>
      <c r="TVU12" s="890"/>
      <c r="TVV12" s="890"/>
      <c r="TVW12" s="890"/>
      <c r="TVX12" s="890"/>
      <c r="TVY12" s="890"/>
      <c r="TVZ12" s="890"/>
      <c r="TWA12" s="890"/>
      <c r="TWB12" s="890"/>
      <c r="TWC12" s="890"/>
      <c r="TWD12" s="890"/>
      <c r="TWE12" s="890"/>
      <c r="TWF12" s="890"/>
      <c r="TWG12" s="890"/>
      <c r="TWH12" s="890"/>
      <c r="TWI12" s="890"/>
      <c r="TWJ12" s="890"/>
      <c r="TWK12" s="890"/>
      <c r="TWL12" s="890"/>
      <c r="TWM12" s="890"/>
      <c r="TWN12" s="890"/>
      <c r="TWO12" s="890"/>
      <c r="TWP12" s="890"/>
      <c r="TWQ12" s="890"/>
      <c r="TWR12" s="890"/>
      <c r="TWS12" s="890"/>
      <c r="TWT12" s="890"/>
      <c r="TWU12" s="890"/>
      <c r="TWV12" s="890"/>
      <c r="TWW12" s="890"/>
      <c r="TWX12" s="890"/>
      <c r="TWY12" s="890"/>
      <c r="TWZ12" s="890"/>
      <c r="TXA12" s="890"/>
      <c r="TXB12" s="890"/>
      <c r="TXC12" s="890"/>
      <c r="TXD12" s="890"/>
      <c r="TXE12" s="890"/>
      <c r="TXF12" s="890"/>
      <c r="TXG12" s="890"/>
      <c r="TXH12" s="890"/>
      <c r="TXI12" s="890"/>
      <c r="TXJ12" s="890"/>
      <c r="TXK12" s="890"/>
      <c r="TXL12" s="890"/>
      <c r="TXM12" s="890"/>
      <c r="TXN12" s="890"/>
      <c r="TXO12" s="890"/>
      <c r="TXP12" s="890"/>
      <c r="TXQ12" s="890"/>
      <c r="TXR12" s="890"/>
      <c r="TXS12" s="890"/>
      <c r="TXT12" s="890"/>
      <c r="TXU12" s="890"/>
      <c r="TXV12" s="890"/>
      <c r="TXW12" s="890"/>
      <c r="TXX12" s="890"/>
      <c r="TXY12" s="890"/>
      <c r="TXZ12" s="890"/>
      <c r="TYA12" s="890"/>
      <c r="TYB12" s="890"/>
      <c r="TYC12" s="890"/>
      <c r="TYD12" s="890"/>
      <c r="TYE12" s="890"/>
      <c r="TYF12" s="890"/>
      <c r="TYG12" s="890"/>
      <c r="TYH12" s="890"/>
      <c r="TYI12" s="890"/>
      <c r="TYJ12" s="890"/>
      <c r="TYK12" s="890"/>
      <c r="TYL12" s="890"/>
      <c r="TYM12" s="890"/>
      <c r="TYN12" s="890"/>
      <c r="TYO12" s="890"/>
      <c r="TYP12" s="890"/>
      <c r="TYQ12" s="890"/>
      <c r="TYR12" s="890"/>
      <c r="TYS12" s="890"/>
      <c r="TYT12" s="890"/>
      <c r="TYU12" s="890"/>
      <c r="TYV12" s="890"/>
      <c r="TYW12" s="890"/>
      <c r="TYX12" s="890"/>
      <c r="TYY12" s="890"/>
      <c r="TYZ12" s="890"/>
      <c r="TZA12" s="890"/>
      <c r="TZB12" s="890"/>
      <c r="TZC12" s="890"/>
      <c r="TZD12" s="890"/>
      <c r="TZE12" s="890"/>
      <c r="TZF12" s="890"/>
      <c r="TZG12" s="890"/>
      <c r="TZH12" s="890"/>
      <c r="TZI12" s="890"/>
      <c r="TZJ12" s="890"/>
      <c r="TZK12" s="890"/>
      <c r="TZL12" s="890"/>
      <c r="TZM12" s="890"/>
      <c r="TZN12" s="890"/>
      <c r="TZO12" s="890"/>
      <c r="TZP12" s="890"/>
      <c r="TZQ12" s="890"/>
      <c r="TZR12" s="890"/>
      <c r="TZS12" s="890"/>
      <c r="TZT12" s="890"/>
      <c r="TZU12" s="890"/>
      <c r="TZV12" s="890"/>
      <c r="TZW12" s="890"/>
      <c r="TZX12" s="890"/>
      <c r="TZY12" s="890"/>
      <c r="TZZ12" s="890"/>
      <c r="UAA12" s="890"/>
      <c r="UAB12" s="890"/>
      <c r="UAC12" s="890"/>
      <c r="UAD12" s="890"/>
      <c r="UAE12" s="890"/>
      <c r="UAF12" s="890"/>
      <c r="UAG12" s="890"/>
      <c r="UAH12" s="890"/>
      <c r="UAI12" s="890"/>
      <c r="UAJ12" s="890"/>
      <c r="UAK12" s="890"/>
      <c r="UAL12" s="890"/>
      <c r="UAM12" s="890"/>
      <c r="UAN12" s="890"/>
      <c r="UAO12" s="890"/>
      <c r="UAP12" s="890"/>
      <c r="UAQ12" s="890"/>
      <c r="UAR12" s="890"/>
      <c r="UAS12" s="890"/>
      <c r="UAT12" s="890"/>
      <c r="UAU12" s="890"/>
      <c r="UAV12" s="890"/>
      <c r="UAW12" s="890"/>
      <c r="UAX12" s="890"/>
      <c r="UAY12" s="890"/>
      <c r="UAZ12" s="890"/>
      <c r="UBA12" s="890"/>
      <c r="UBB12" s="890"/>
      <c r="UBC12" s="890"/>
      <c r="UBD12" s="890"/>
      <c r="UBE12" s="890"/>
      <c r="UBF12" s="890"/>
      <c r="UBG12" s="890"/>
      <c r="UBH12" s="890"/>
      <c r="UBI12" s="890"/>
      <c r="UBJ12" s="890"/>
      <c r="UBK12" s="890"/>
      <c r="UBL12" s="890"/>
      <c r="UBM12" s="890"/>
      <c r="UBN12" s="890"/>
      <c r="UBO12" s="890"/>
      <c r="UBP12" s="890"/>
      <c r="UBQ12" s="890"/>
      <c r="UBR12" s="890"/>
      <c r="UBS12" s="890"/>
      <c r="UBT12" s="890"/>
      <c r="UBU12" s="890"/>
      <c r="UBV12" s="890"/>
      <c r="UBW12" s="890"/>
      <c r="UBX12" s="890"/>
      <c r="UBY12" s="890"/>
      <c r="UBZ12" s="890"/>
      <c r="UCA12" s="890"/>
      <c r="UCB12" s="890"/>
      <c r="UCC12" s="890"/>
      <c r="UCD12" s="890"/>
      <c r="UCE12" s="890"/>
      <c r="UCF12" s="890"/>
      <c r="UCG12" s="890"/>
      <c r="UCH12" s="890"/>
      <c r="UCI12" s="890"/>
      <c r="UCJ12" s="890"/>
      <c r="UCK12" s="890"/>
      <c r="UCL12" s="890"/>
      <c r="UCM12" s="890"/>
      <c r="UCN12" s="890"/>
      <c r="UCO12" s="890"/>
      <c r="UCP12" s="890"/>
      <c r="UCQ12" s="890"/>
      <c r="UCR12" s="890"/>
      <c r="UCS12" s="890"/>
      <c r="UCT12" s="890"/>
      <c r="UCU12" s="890"/>
      <c r="UCV12" s="890"/>
      <c r="UCW12" s="890"/>
      <c r="UCX12" s="890"/>
      <c r="UCY12" s="890"/>
      <c r="UCZ12" s="890"/>
      <c r="UDA12" s="890"/>
      <c r="UDB12" s="890"/>
      <c r="UDC12" s="890"/>
      <c r="UDD12" s="890"/>
      <c r="UDE12" s="890"/>
      <c r="UDF12" s="890"/>
      <c r="UDG12" s="890"/>
      <c r="UDH12" s="890"/>
      <c r="UDI12" s="890"/>
      <c r="UDJ12" s="890"/>
      <c r="UDK12" s="890"/>
      <c r="UDL12" s="890"/>
      <c r="UDM12" s="890"/>
      <c r="UDN12" s="890"/>
      <c r="UDO12" s="890"/>
      <c r="UDP12" s="890"/>
      <c r="UDQ12" s="890"/>
      <c r="UDR12" s="890"/>
      <c r="UDS12" s="890"/>
      <c r="UDT12" s="890"/>
      <c r="UDU12" s="890"/>
      <c r="UDV12" s="890"/>
      <c r="UDW12" s="890"/>
      <c r="UDX12" s="890"/>
      <c r="UDY12" s="890"/>
      <c r="UDZ12" s="890"/>
      <c r="UEA12" s="890"/>
      <c r="UEB12" s="890"/>
      <c r="UEC12" s="890"/>
      <c r="UED12" s="890"/>
      <c r="UEE12" s="890"/>
      <c r="UEF12" s="890"/>
      <c r="UEG12" s="890"/>
      <c r="UEH12" s="890"/>
      <c r="UEI12" s="890"/>
      <c r="UEJ12" s="890"/>
      <c r="UEK12" s="890"/>
      <c r="UEL12" s="890"/>
      <c r="UEM12" s="890"/>
      <c r="UEN12" s="890"/>
      <c r="UEO12" s="890"/>
      <c r="UEP12" s="890"/>
      <c r="UEQ12" s="890"/>
      <c r="UER12" s="890"/>
      <c r="UES12" s="890"/>
      <c r="UET12" s="890"/>
      <c r="UEU12" s="890"/>
      <c r="UEV12" s="890"/>
      <c r="UEW12" s="890"/>
      <c r="UEX12" s="890"/>
      <c r="UEY12" s="890"/>
      <c r="UEZ12" s="890"/>
      <c r="UFA12" s="890"/>
      <c r="UFB12" s="890"/>
      <c r="UFC12" s="890"/>
      <c r="UFD12" s="890"/>
      <c r="UFE12" s="890"/>
      <c r="UFF12" s="890"/>
      <c r="UFG12" s="890"/>
      <c r="UFH12" s="890"/>
      <c r="UFI12" s="890"/>
      <c r="UFJ12" s="890"/>
      <c r="UFK12" s="890"/>
      <c r="UFL12" s="890"/>
      <c r="UFM12" s="890"/>
      <c r="UFN12" s="890"/>
      <c r="UFO12" s="890"/>
      <c r="UFP12" s="890"/>
      <c r="UFQ12" s="890"/>
      <c r="UFR12" s="890"/>
      <c r="UFS12" s="890"/>
      <c r="UFT12" s="890"/>
      <c r="UFU12" s="890"/>
      <c r="UFV12" s="890"/>
      <c r="UFW12" s="890"/>
      <c r="UFX12" s="890"/>
      <c r="UFY12" s="890"/>
      <c r="UFZ12" s="890"/>
      <c r="UGA12" s="890"/>
      <c r="UGB12" s="890"/>
      <c r="UGC12" s="890"/>
      <c r="UGD12" s="890"/>
      <c r="UGE12" s="890"/>
      <c r="UGF12" s="890"/>
      <c r="UGG12" s="890"/>
      <c r="UGH12" s="890"/>
      <c r="UGI12" s="890"/>
      <c r="UGJ12" s="890"/>
      <c r="UGK12" s="890"/>
      <c r="UGL12" s="890"/>
      <c r="UGM12" s="890"/>
      <c r="UGN12" s="890"/>
      <c r="UGO12" s="890"/>
      <c r="UGP12" s="890"/>
      <c r="UGQ12" s="890"/>
      <c r="UGR12" s="890"/>
      <c r="UGS12" s="890"/>
      <c r="UGT12" s="890"/>
      <c r="UGU12" s="890"/>
      <c r="UGV12" s="890"/>
      <c r="UGW12" s="890"/>
      <c r="UGX12" s="890"/>
      <c r="UGY12" s="890"/>
      <c r="UGZ12" s="890"/>
      <c r="UHA12" s="890"/>
      <c r="UHB12" s="890"/>
      <c r="UHC12" s="890"/>
      <c r="UHD12" s="890"/>
      <c r="UHE12" s="890"/>
      <c r="UHF12" s="890"/>
      <c r="UHG12" s="890"/>
      <c r="UHH12" s="890"/>
      <c r="UHI12" s="890"/>
      <c r="UHJ12" s="890"/>
      <c r="UHK12" s="890"/>
      <c r="UHL12" s="890"/>
      <c r="UHM12" s="890"/>
      <c r="UHN12" s="890"/>
      <c r="UHO12" s="890"/>
      <c r="UHP12" s="890"/>
      <c r="UHQ12" s="890"/>
      <c r="UHR12" s="890"/>
      <c r="UHS12" s="890"/>
      <c r="UHT12" s="890"/>
      <c r="UHU12" s="890"/>
      <c r="UHV12" s="890"/>
      <c r="UHW12" s="890"/>
      <c r="UHX12" s="890"/>
      <c r="UHY12" s="890"/>
      <c r="UHZ12" s="890"/>
      <c r="UIA12" s="890"/>
      <c r="UIB12" s="890"/>
      <c r="UIC12" s="890"/>
      <c r="UID12" s="890"/>
      <c r="UIE12" s="890"/>
      <c r="UIF12" s="890"/>
      <c r="UIG12" s="890"/>
      <c r="UIH12" s="890"/>
      <c r="UII12" s="890"/>
      <c r="UIJ12" s="890"/>
      <c r="UIK12" s="890"/>
      <c r="UIL12" s="890"/>
      <c r="UIM12" s="890"/>
      <c r="UIN12" s="890"/>
      <c r="UIO12" s="890"/>
      <c r="UIP12" s="890"/>
      <c r="UIQ12" s="890"/>
      <c r="UIR12" s="890"/>
      <c r="UIS12" s="890"/>
      <c r="UIT12" s="890"/>
      <c r="UIU12" s="890"/>
      <c r="UIV12" s="890"/>
      <c r="UIW12" s="890"/>
      <c r="UIX12" s="890"/>
      <c r="UIY12" s="890"/>
      <c r="UIZ12" s="890"/>
      <c r="UJA12" s="890"/>
      <c r="UJB12" s="890"/>
      <c r="UJC12" s="890"/>
      <c r="UJD12" s="890"/>
      <c r="UJE12" s="890"/>
      <c r="UJF12" s="890"/>
      <c r="UJG12" s="890"/>
      <c r="UJH12" s="890"/>
      <c r="UJI12" s="890"/>
      <c r="UJJ12" s="890"/>
      <c r="UJK12" s="890"/>
      <c r="UJL12" s="890"/>
      <c r="UJM12" s="890"/>
      <c r="UJN12" s="890"/>
      <c r="UJO12" s="890"/>
      <c r="UJP12" s="890"/>
      <c r="UJQ12" s="890"/>
      <c r="UJR12" s="890"/>
      <c r="UJS12" s="890"/>
      <c r="UJT12" s="890"/>
      <c r="UJU12" s="890"/>
      <c r="UJV12" s="890"/>
      <c r="UJW12" s="890"/>
      <c r="UJX12" s="890"/>
      <c r="UJY12" s="890"/>
      <c r="UJZ12" s="890"/>
      <c r="UKA12" s="890"/>
      <c r="UKB12" s="890"/>
      <c r="UKC12" s="890"/>
      <c r="UKD12" s="890"/>
      <c r="UKE12" s="890"/>
      <c r="UKF12" s="890"/>
      <c r="UKG12" s="890"/>
      <c r="UKH12" s="890"/>
      <c r="UKI12" s="890"/>
      <c r="UKJ12" s="890"/>
      <c r="UKK12" s="890"/>
      <c r="UKL12" s="890"/>
      <c r="UKM12" s="890"/>
      <c r="UKN12" s="890"/>
      <c r="UKO12" s="890"/>
      <c r="UKP12" s="890"/>
      <c r="UKQ12" s="890"/>
      <c r="UKR12" s="890"/>
      <c r="UKS12" s="890"/>
      <c r="UKT12" s="890"/>
      <c r="UKU12" s="890"/>
      <c r="UKV12" s="890"/>
      <c r="UKW12" s="890"/>
      <c r="UKX12" s="890"/>
      <c r="UKY12" s="890"/>
      <c r="UKZ12" s="890"/>
      <c r="ULA12" s="890"/>
      <c r="ULB12" s="890"/>
      <c r="ULC12" s="890"/>
      <c r="ULD12" s="890"/>
      <c r="ULE12" s="890"/>
      <c r="ULF12" s="890"/>
      <c r="ULG12" s="890"/>
      <c r="ULH12" s="890"/>
      <c r="ULI12" s="890"/>
      <c r="ULJ12" s="890"/>
      <c r="ULK12" s="890"/>
      <c r="ULL12" s="890"/>
      <c r="ULM12" s="890"/>
      <c r="ULN12" s="890"/>
      <c r="ULO12" s="890"/>
      <c r="ULP12" s="890"/>
      <c r="ULQ12" s="890"/>
      <c r="ULR12" s="890"/>
      <c r="ULS12" s="890"/>
      <c r="ULT12" s="890"/>
      <c r="ULU12" s="890"/>
      <c r="ULV12" s="890"/>
      <c r="ULW12" s="890"/>
      <c r="ULX12" s="890"/>
      <c r="ULY12" s="890"/>
      <c r="ULZ12" s="890"/>
      <c r="UMA12" s="890"/>
      <c r="UMB12" s="890"/>
      <c r="UMC12" s="890"/>
      <c r="UMD12" s="890"/>
      <c r="UME12" s="890"/>
      <c r="UMF12" s="890"/>
      <c r="UMG12" s="890"/>
      <c r="UMH12" s="890"/>
      <c r="UMI12" s="890"/>
      <c r="UMJ12" s="890"/>
      <c r="UMK12" s="890"/>
      <c r="UML12" s="890"/>
      <c r="UMM12" s="890"/>
      <c r="UMN12" s="890"/>
      <c r="UMO12" s="890"/>
      <c r="UMP12" s="890"/>
      <c r="UMQ12" s="890"/>
      <c r="UMR12" s="890"/>
      <c r="UMS12" s="890"/>
      <c r="UMT12" s="890"/>
      <c r="UMU12" s="890"/>
      <c r="UMV12" s="890"/>
      <c r="UMW12" s="890"/>
      <c r="UMX12" s="890"/>
      <c r="UMY12" s="890"/>
      <c r="UMZ12" s="890"/>
      <c r="UNA12" s="890"/>
      <c r="UNB12" s="890"/>
      <c r="UNC12" s="890"/>
      <c r="UND12" s="890"/>
      <c r="UNE12" s="890"/>
      <c r="UNF12" s="890"/>
      <c r="UNG12" s="890"/>
      <c r="UNH12" s="890"/>
      <c r="UNI12" s="890"/>
      <c r="UNJ12" s="890"/>
      <c r="UNK12" s="890"/>
      <c r="UNL12" s="890"/>
      <c r="UNM12" s="890"/>
      <c r="UNN12" s="890"/>
      <c r="UNO12" s="890"/>
      <c r="UNP12" s="890"/>
      <c r="UNQ12" s="890"/>
      <c r="UNR12" s="890"/>
      <c r="UNS12" s="890"/>
      <c r="UNT12" s="890"/>
      <c r="UNU12" s="890"/>
      <c r="UNV12" s="890"/>
      <c r="UNW12" s="890"/>
      <c r="UNX12" s="890"/>
      <c r="UNY12" s="890"/>
      <c r="UNZ12" s="890"/>
      <c r="UOA12" s="890"/>
      <c r="UOB12" s="890"/>
      <c r="UOC12" s="890"/>
      <c r="UOD12" s="890"/>
      <c r="UOE12" s="890"/>
      <c r="UOF12" s="890"/>
      <c r="UOG12" s="890"/>
      <c r="UOH12" s="890"/>
      <c r="UOI12" s="890"/>
      <c r="UOJ12" s="890"/>
      <c r="UOK12" s="890"/>
      <c r="UOL12" s="890"/>
      <c r="UOM12" s="890"/>
      <c r="UON12" s="890"/>
      <c r="UOO12" s="890"/>
      <c r="UOP12" s="890"/>
      <c r="UOQ12" s="890"/>
      <c r="UOR12" s="890"/>
      <c r="UOS12" s="890"/>
      <c r="UOT12" s="890"/>
      <c r="UOU12" s="890"/>
      <c r="UOV12" s="890"/>
      <c r="UOW12" s="890"/>
      <c r="UOX12" s="890"/>
      <c r="UOY12" s="890"/>
      <c r="UOZ12" s="890"/>
      <c r="UPA12" s="890"/>
      <c r="UPB12" s="890"/>
      <c r="UPC12" s="890"/>
      <c r="UPD12" s="890"/>
      <c r="UPE12" s="890"/>
      <c r="UPF12" s="890"/>
      <c r="UPG12" s="890"/>
      <c r="UPH12" s="890"/>
      <c r="UPI12" s="890"/>
      <c r="UPJ12" s="890"/>
      <c r="UPK12" s="890"/>
      <c r="UPL12" s="890"/>
      <c r="UPM12" s="890"/>
      <c r="UPN12" s="890"/>
      <c r="UPO12" s="890"/>
      <c r="UPP12" s="890"/>
      <c r="UPQ12" s="890"/>
      <c r="UPR12" s="890"/>
      <c r="UPS12" s="890"/>
      <c r="UPT12" s="890"/>
      <c r="UPU12" s="890"/>
      <c r="UPV12" s="890"/>
      <c r="UPW12" s="890"/>
      <c r="UPX12" s="890"/>
      <c r="UPY12" s="890"/>
      <c r="UPZ12" s="890"/>
      <c r="UQA12" s="890"/>
      <c r="UQB12" s="890"/>
      <c r="UQC12" s="890"/>
      <c r="UQD12" s="890"/>
      <c r="UQE12" s="890"/>
      <c r="UQF12" s="890"/>
      <c r="UQG12" s="890"/>
      <c r="UQH12" s="890"/>
      <c r="UQI12" s="890"/>
      <c r="UQJ12" s="890"/>
      <c r="UQK12" s="890"/>
      <c r="UQL12" s="890"/>
      <c r="UQM12" s="890"/>
      <c r="UQN12" s="890"/>
      <c r="UQO12" s="890"/>
      <c r="UQP12" s="890"/>
      <c r="UQQ12" s="890"/>
      <c r="UQR12" s="890"/>
      <c r="UQS12" s="890"/>
      <c r="UQT12" s="890"/>
      <c r="UQU12" s="890"/>
      <c r="UQV12" s="890"/>
      <c r="UQW12" s="890"/>
      <c r="UQX12" s="890"/>
      <c r="UQY12" s="890"/>
      <c r="UQZ12" s="890"/>
      <c r="URA12" s="890"/>
      <c r="URB12" s="890"/>
      <c r="URC12" s="890"/>
      <c r="URD12" s="890"/>
      <c r="URE12" s="890"/>
      <c r="URF12" s="890"/>
      <c r="URG12" s="890"/>
      <c r="URH12" s="890"/>
      <c r="URI12" s="890"/>
      <c r="URJ12" s="890"/>
      <c r="URK12" s="890"/>
      <c r="URL12" s="890"/>
      <c r="URM12" s="890"/>
      <c r="URN12" s="890"/>
      <c r="URO12" s="890"/>
      <c r="URP12" s="890"/>
      <c r="URQ12" s="890"/>
      <c r="URR12" s="890"/>
      <c r="URS12" s="890"/>
      <c r="URT12" s="890"/>
      <c r="URU12" s="890"/>
      <c r="URV12" s="890"/>
      <c r="URW12" s="890"/>
      <c r="URX12" s="890"/>
      <c r="URY12" s="890"/>
      <c r="URZ12" s="890"/>
      <c r="USA12" s="890"/>
      <c r="USB12" s="890"/>
      <c r="USC12" s="890"/>
      <c r="USD12" s="890"/>
      <c r="USE12" s="890"/>
      <c r="USF12" s="890"/>
      <c r="USG12" s="890"/>
      <c r="USH12" s="890"/>
      <c r="USI12" s="890"/>
      <c r="USJ12" s="890"/>
      <c r="USK12" s="890"/>
      <c r="USL12" s="890"/>
      <c r="USM12" s="890"/>
      <c r="USN12" s="890"/>
      <c r="USO12" s="890"/>
      <c r="USP12" s="890"/>
      <c r="USQ12" s="890"/>
      <c r="USR12" s="890"/>
      <c r="USS12" s="890"/>
      <c r="UST12" s="890"/>
      <c r="USU12" s="890"/>
      <c r="USV12" s="890"/>
      <c r="USW12" s="890"/>
      <c r="USX12" s="890"/>
      <c r="USY12" s="890"/>
      <c r="USZ12" s="890"/>
      <c r="UTA12" s="890"/>
      <c r="UTB12" s="890"/>
      <c r="UTC12" s="890"/>
      <c r="UTD12" s="890"/>
      <c r="UTE12" s="890"/>
      <c r="UTF12" s="890"/>
      <c r="UTG12" s="890"/>
      <c r="UTH12" s="890"/>
      <c r="UTI12" s="890"/>
      <c r="UTJ12" s="890"/>
      <c r="UTK12" s="890"/>
      <c r="UTL12" s="890"/>
      <c r="UTM12" s="890"/>
      <c r="UTN12" s="890"/>
      <c r="UTO12" s="890"/>
      <c r="UTP12" s="890"/>
      <c r="UTQ12" s="890"/>
      <c r="UTR12" s="890"/>
      <c r="UTS12" s="890"/>
      <c r="UTT12" s="890"/>
      <c r="UTU12" s="890"/>
      <c r="UTV12" s="890"/>
      <c r="UTW12" s="890"/>
      <c r="UTX12" s="890"/>
      <c r="UTY12" s="890"/>
      <c r="UTZ12" s="890"/>
      <c r="UUA12" s="890"/>
      <c r="UUB12" s="890"/>
      <c r="UUC12" s="890"/>
      <c r="UUD12" s="890"/>
      <c r="UUE12" s="890"/>
      <c r="UUF12" s="890"/>
      <c r="UUG12" s="890"/>
      <c r="UUH12" s="890"/>
      <c r="UUI12" s="890"/>
      <c r="UUJ12" s="890"/>
      <c r="UUK12" s="890"/>
      <c r="UUL12" s="890"/>
      <c r="UUM12" s="890"/>
      <c r="UUN12" s="890"/>
      <c r="UUO12" s="890"/>
      <c r="UUP12" s="890"/>
      <c r="UUQ12" s="890"/>
      <c r="UUR12" s="890"/>
      <c r="UUS12" s="890"/>
      <c r="UUT12" s="890"/>
      <c r="UUU12" s="890"/>
      <c r="UUV12" s="890"/>
      <c r="UUW12" s="890"/>
      <c r="UUX12" s="890"/>
      <c r="UUY12" s="890"/>
      <c r="UUZ12" s="890"/>
      <c r="UVA12" s="890"/>
      <c r="UVB12" s="890"/>
      <c r="UVC12" s="890"/>
      <c r="UVD12" s="890"/>
      <c r="UVE12" s="890"/>
      <c r="UVF12" s="890"/>
      <c r="UVG12" s="890"/>
      <c r="UVH12" s="890"/>
      <c r="UVI12" s="890"/>
      <c r="UVJ12" s="890"/>
      <c r="UVK12" s="890"/>
      <c r="UVL12" s="890"/>
      <c r="UVM12" s="890"/>
      <c r="UVN12" s="890"/>
      <c r="UVO12" s="890"/>
      <c r="UVP12" s="890"/>
      <c r="UVQ12" s="890"/>
      <c r="UVR12" s="890"/>
      <c r="UVS12" s="890"/>
      <c r="UVT12" s="890"/>
      <c r="UVU12" s="890"/>
      <c r="UVV12" s="890"/>
      <c r="UVW12" s="890"/>
      <c r="UVX12" s="890"/>
      <c r="UVY12" s="890"/>
      <c r="UVZ12" s="890"/>
      <c r="UWA12" s="890"/>
      <c r="UWB12" s="890"/>
      <c r="UWC12" s="890"/>
      <c r="UWD12" s="890"/>
      <c r="UWE12" s="890"/>
      <c r="UWF12" s="890"/>
      <c r="UWG12" s="890"/>
      <c r="UWH12" s="890"/>
      <c r="UWI12" s="890"/>
      <c r="UWJ12" s="890"/>
      <c r="UWK12" s="890"/>
      <c r="UWL12" s="890"/>
      <c r="UWM12" s="890"/>
      <c r="UWN12" s="890"/>
      <c r="UWO12" s="890"/>
      <c r="UWP12" s="890"/>
      <c r="UWQ12" s="890"/>
      <c r="UWR12" s="890"/>
      <c r="UWS12" s="890"/>
      <c r="UWT12" s="890"/>
      <c r="UWU12" s="890"/>
      <c r="UWV12" s="890"/>
      <c r="UWW12" s="890"/>
      <c r="UWX12" s="890"/>
      <c r="UWY12" s="890"/>
      <c r="UWZ12" s="890"/>
      <c r="UXA12" s="890"/>
      <c r="UXB12" s="890"/>
      <c r="UXC12" s="890"/>
      <c r="UXD12" s="890"/>
      <c r="UXE12" s="890"/>
      <c r="UXF12" s="890"/>
      <c r="UXG12" s="890"/>
      <c r="UXH12" s="890"/>
      <c r="UXI12" s="890"/>
      <c r="UXJ12" s="890"/>
      <c r="UXK12" s="890"/>
      <c r="UXL12" s="890"/>
      <c r="UXM12" s="890"/>
      <c r="UXN12" s="890"/>
      <c r="UXO12" s="890"/>
      <c r="UXP12" s="890"/>
      <c r="UXQ12" s="890"/>
      <c r="UXR12" s="890"/>
      <c r="UXS12" s="890"/>
      <c r="UXT12" s="890"/>
      <c r="UXU12" s="890"/>
      <c r="UXV12" s="890"/>
      <c r="UXW12" s="890"/>
      <c r="UXX12" s="890"/>
      <c r="UXY12" s="890"/>
      <c r="UXZ12" s="890"/>
      <c r="UYA12" s="890"/>
      <c r="UYB12" s="890"/>
      <c r="UYC12" s="890"/>
      <c r="UYD12" s="890"/>
      <c r="UYE12" s="890"/>
      <c r="UYF12" s="890"/>
      <c r="UYG12" s="890"/>
      <c r="UYH12" s="890"/>
      <c r="UYI12" s="890"/>
      <c r="UYJ12" s="890"/>
      <c r="UYK12" s="890"/>
      <c r="UYL12" s="890"/>
      <c r="UYM12" s="890"/>
      <c r="UYN12" s="890"/>
      <c r="UYO12" s="890"/>
      <c r="UYP12" s="890"/>
      <c r="UYQ12" s="890"/>
      <c r="UYR12" s="890"/>
      <c r="UYS12" s="890"/>
      <c r="UYT12" s="890"/>
      <c r="UYU12" s="890"/>
      <c r="UYV12" s="890"/>
      <c r="UYW12" s="890"/>
      <c r="UYX12" s="890"/>
      <c r="UYY12" s="890"/>
      <c r="UYZ12" s="890"/>
      <c r="UZA12" s="890"/>
      <c r="UZB12" s="890"/>
      <c r="UZC12" s="890"/>
      <c r="UZD12" s="890"/>
      <c r="UZE12" s="890"/>
      <c r="UZF12" s="890"/>
      <c r="UZG12" s="890"/>
      <c r="UZH12" s="890"/>
      <c r="UZI12" s="890"/>
      <c r="UZJ12" s="890"/>
      <c r="UZK12" s="890"/>
      <c r="UZL12" s="890"/>
      <c r="UZM12" s="890"/>
      <c r="UZN12" s="890"/>
      <c r="UZO12" s="890"/>
      <c r="UZP12" s="890"/>
      <c r="UZQ12" s="890"/>
      <c r="UZR12" s="890"/>
      <c r="UZS12" s="890"/>
      <c r="UZT12" s="890"/>
      <c r="UZU12" s="890"/>
      <c r="UZV12" s="890"/>
      <c r="UZW12" s="890"/>
      <c r="UZX12" s="890"/>
      <c r="UZY12" s="890"/>
      <c r="UZZ12" s="890"/>
      <c r="VAA12" s="890"/>
      <c r="VAB12" s="890"/>
      <c r="VAC12" s="890"/>
      <c r="VAD12" s="890"/>
      <c r="VAE12" s="890"/>
      <c r="VAF12" s="890"/>
      <c r="VAG12" s="890"/>
      <c r="VAH12" s="890"/>
      <c r="VAI12" s="890"/>
      <c r="VAJ12" s="890"/>
      <c r="VAK12" s="890"/>
      <c r="VAL12" s="890"/>
      <c r="VAM12" s="890"/>
      <c r="VAN12" s="890"/>
      <c r="VAO12" s="890"/>
      <c r="VAP12" s="890"/>
      <c r="VAQ12" s="890"/>
      <c r="VAR12" s="890"/>
      <c r="VAS12" s="890"/>
      <c r="VAT12" s="890"/>
      <c r="VAU12" s="890"/>
      <c r="VAV12" s="890"/>
      <c r="VAW12" s="890"/>
      <c r="VAX12" s="890"/>
      <c r="VAY12" s="890"/>
      <c r="VAZ12" s="890"/>
      <c r="VBA12" s="890"/>
      <c r="VBB12" s="890"/>
      <c r="VBC12" s="890"/>
      <c r="VBD12" s="890"/>
      <c r="VBE12" s="890"/>
      <c r="VBF12" s="890"/>
      <c r="VBG12" s="890"/>
      <c r="VBH12" s="890"/>
      <c r="VBI12" s="890"/>
      <c r="VBJ12" s="890"/>
      <c r="VBK12" s="890"/>
      <c r="VBL12" s="890"/>
      <c r="VBM12" s="890"/>
      <c r="VBN12" s="890"/>
      <c r="VBO12" s="890"/>
      <c r="VBP12" s="890"/>
      <c r="VBQ12" s="890"/>
      <c r="VBR12" s="890"/>
      <c r="VBS12" s="890"/>
      <c r="VBT12" s="890"/>
      <c r="VBU12" s="890"/>
      <c r="VBV12" s="890"/>
      <c r="VBW12" s="890"/>
      <c r="VBX12" s="890"/>
      <c r="VBY12" s="890"/>
      <c r="VBZ12" s="890"/>
      <c r="VCA12" s="890"/>
      <c r="VCB12" s="890"/>
      <c r="VCC12" s="890"/>
      <c r="VCD12" s="890"/>
      <c r="VCE12" s="890"/>
      <c r="VCF12" s="890"/>
      <c r="VCG12" s="890"/>
      <c r="VCH12" s="890"/>
      <c r="VCI12" s="890"/>
      <c r="VCJ12" s="890"/>
      <c r="VCK12" s="890"/>
      <c r="VCL12" s="890"/>
      <c r="VCM12" s="890"/>
      <c r="VCN12" s="890"/>
      <c r="VCO12" s="890"/>
      <c r="VCP12" s="890"/>
      <c r="VCQ12" s="890"/>
      <c r="VCR12" s="890"/>
      <c r="VCS12" s="890"/>
      <c r="VCT12" s="890"/>
      <c r="VCU12" s="890"/>
      <c r="VCV12" s="890"/>
      <c r="VCW12" s="890"/>
      <c r="VCX12" s="890"/>
      <c r="VCY12" s="890"/>
      <c r="VCZ12" s="890"/>
      <c r="VDA12" s="890"/>
      <c r="VDB12" s="890"/>
      <c r="VDC12" s="890"/>
      <c r="VDD12" s="890"/>
      <c r="VDE12" s="890"/>
      <c r="VDF12" s="890"/>
      <c r="VDG12" s="890"/>
      <c r="VDH12" s="890"/>
      <c r="VDI12" s="890"/>
      <c r="VDJ12" s="890"/>
      <c r="VDK12" s="890"/>
      <c r="VDL12" s="890"/>
      <c r="VDM12" s="890"/>
      <c r="VDN12" s="890"/>
      <c r="VDO12" s="890"/>
      <c r="VDP12" s="890"/>
      <c r="VDQ12" s="890"/>
      <c r="VDR12" s="890"/>
      <c r="VDS12" s="890"/>
      <c r="VDT12" s="890"/>
      <c r="VDU12" s="890"/>
      <c r="VDV12" s="890"/>
      <c r="VDW12" s="890"/>
      <c r="VDX12" s="890"/>
      <c r="VDY12" s="890"/>
      <c r="VDZ12" s="890"/>
      <c r="VEA12" s="890"/>
      <c r="VEB12" s="890"/>
      <c r="VEC12" s="890"/>
      <c r="VED12" s="890"/>
      <c r="VEE12" s="890"/>
      <c r="VEF12" s="890"/>
      <c r="VEG12" s="890"/>
      <c r="VEH12" s="890"/>
      <c r="VEI12" s="890"/>
      <c r="VEJ12" s="890"/>
      <c r="VEK12" s="890"/>
      <c r="VEL12" s="890"/>
      <c r="VEM12" s="890"/>
      <c r="VEN12" s="890"/>
      <c r="VEO12" s="890"/>
      <c r="VEP12" s="890"/>
      <c r="VEQ12" s="890"/>
      <c r="VER12" s="890"/>
      <c r="VES12" s="890"/>
      <c r="VET12" s="890"/>
      <c r="VEU12" s="890"/>
      <c r="VEV12" s="890"/>
      <c r="VEW12" s="890"/>
      <c r="VEX12" s="890"/>
      <c r="VEY12" s="890"/>
      <c r="VEZ12" s="890"/>
      <c r="VFA12" s="890"/>
      <c r="VFB12" s="890"/>
      <c r="VFC12" s="890"/>
      <c r="VFD12" s="890"/>
      <c r="VFE12" s="890"/>
      <c r="VFF12" s="890"/>
      <c r="VFG12" s="890"/>
      <c r="VFH12" s="890"/>
      <c r="VFI12" s="890"/>
      <c r="VFJ12" s="890"/>
      <c r="VFK12" s="890"/>
      <c r="VFL12" s="890"/>
      <c r="VFM12" s="890"/>
      <c r="VFN12" s="890"/>
      <c r="VFO12" s="890"/>
      <c r="VFP12" s="890"/>
      <c r="VFQ12" s="890"/>
      <c r="VFR12" s="890"/>
      <c r="VFS12" s="890"/>
      <c r="VFT12" s="890"/>
      <c r="VFU12" s="890"/>
      <c r="VFV12" s="890"/>
      <c r="VFW12" s="890"/>
      <c r="VFX12" s="890"/>
      <c r="VFY12" s="890"/>
      <c r="VFZ12" s="890"/>
      <c r="VGA12" s="890"/>
      <c r="VGB12" s="890"/>
      <c r="VGC12" s="890"/>
      <c r="VGD12" s="890"/>
      <c r="VGE12" s="890"/>
      <c r="VGF12" s="890"/>
      <c r="VGG12" s="890"/>
      <c r="VGH12" s="890"/>
      <c r="VGI12" s="890"/>
      <c r="VGJ12" s="890"/>
      <c r="VGK12" s="890"/>
      <c r="VGL12" s="890"/>
      <c r="VGM12" s="890"/>
      <c r="VGN12" s="890"/>
      <c r="VGO12" s="890"/>
      <c r="VGP12" s="890"/>
      <c r="VGQ12" s="890"/>
      <c r="VGR12" s="890"/>
      <c r="VGS12" s="890"/>
      <c r="VGT12" s="890"/>
      <c r="VGU12" s="890"/>
      <c r="VGV12" s="890"/>
      <c r="VGW12" s="890"/>
      <c r="VGX12" s="890"/>
      <c r="VGY12" s="890"/>
      <c r="VGZ12" s="890"/>
      <c r="VHA12" s="890"/>
      <c r="VHB12" s="890"/>
      <c r="VHC12" s="890"/>
      <c r="VHD12" s="890"/>
      <c r="VHE12" s="890"/>
      <c r="VHF12" s="890"/>
      <c r="VHG12" s="890"/>
      <c r="VHH12" s="890"/>
      <c r="VHI12" s="890"/>
      <c r="VHJ12" s="890"/>
      <c r="VHK12" s="890"/>
      <c r="VHL12" s="890"/>
      <c r="VHM12" s="890"/>
      <c r="VHN12" s="890"/>
      <c r="VHO12" s="890"/>
      <c r="VHP12" s="890"/>
      <c r="VHQ12" s="890"/>
      <c r="VHR12" s="890"/>
      <c r="VHS12" s="890"/>
      <c r="VHT12" s="890"/>
      <c r="VHU12" s="890"/>
      <c r="VHV12" s="890"/>
      <c r="VHW12" s="890"/>
      <c r="VHX12" s="890"/>
      <c r="VHY12" s="890"/>
      <c r="VHZ12" s="890"/>
      <c r="VIA12" s="890"/>
      <c r="VIB12" s="890"/>
      <c r="VIC12" s="890"/>
      <c r="VID12" s="890"/>
      <c r="VIE12" s="890"/>
      <c r="VIF12" s="890"/>
      <c r="VIG12" s="890"/>
      <c r="VIH12" s="890"/>
      <c r="VII12" s="890"/>
      <c r="VIJ12" s="890"/>
      <c r="VIK12" s="890"/>
      <c r="VIL12" s="890"/>
      <c r="VIM12" s="890"/>
      <c r="VIN12" s="890"/>
      <c r="VIO12" s="890"/>
      <c r="VIP12" s="890"/>
      <c r="VIQ12" s="890"/>
      <c r="VIR12" s="890"/>
      <c r="VIS12" s="890"/>
      <c r="VIT12" s="890"/>
      <c r="VIU12" s="890"/>
      <c r="VIV12" s="890"/>
      <c r="VIW12" s="890"/>
      <c r="VIX12" s="890"/>
      <c r="VIY12" s="890"/>
      <c r="VIZ12" s="890"/>
      <c r="VJA12" s="890"/>
      <c r="VJB12" s="890"/>
      <c r="VJC12" s="890"/>
      <c r="VJD12" s="890"/>
      <c r="VJE12" s="890"/>
      <c r="VJF12" s="890"/>
      <c r="VJG12" s="890"/>
      <c r="VJH12" s="890"/>
      <c r="VJI12" s="890"/>
      <c r="VJJ12" s="890"/>
      <c r="VJK12" s="890"/>
      <c r="VJL12" s="890"/>
      <c r="VJM12" s="890"/>
      <c r="VJN12" s="890"/>
      <c r="VJO12" s="890"/>
      <c r="VJP12" s="890"/>
      <c r="VJQ12" s="890"/>
      <c r="VJR12" s="890"/>
      <c r="VJS12" s="890"/>
      <c r="VJT12" s="890"/>
      <c r="VJU12" s="890"/>
      <c r="VJV12" s="890"/>
      <c r="VJW12" s="890"/>
      <c r="VJX12" s="890"/>
      <c r="VJY12" s="890"/>
      <c r="VJZ12" s="890"/>
      <c r="VKA12" s="890"/>
      <c r="VKB12" s="890"/>
      <c r="VKC12" s="890"/>
      <c r="VKD12" s="890"/>
      <c r="VKE12" s="890"/>
      <c r="VKF12" s="890"/>
      <c r="VKG12" s="890"/>
      <c r="VKH12" s="890"/>
      <c r="VKI12" s="890"/>
      <c r="VKJ12" s="890"/>
      <c r="VKK12" s="890"/>
      <c r="VKL12" s="890"/>
      <c r="VKM12" s="890"/>
      <c r="VKN12" s="890"/>
      <c r="VKO12" s="890"/>
      <c r="VKP12" s="890"/>
      <c r="VKQ12" s="890"/>
      <c r="VKR12" s="890"/>
      <c r="VKS12" s="890"/>
      <c r="VKT12" s="890"/>
      <c r="VKU12" s="890"/>
      <c r="VKV12" s="890"/>
      <c r="VKW12" s="890"/>
      <c r="VKX12" s="890"/>
      <c r="VKY12" s="890"/>
      <c r="VKZ12" s="890"/>
      <c r="VLA12" s="890"/>
      <c r="VLB12" s="890"/>
      <c r="VLC12" s="890"/>
      <c r="VLD12" s="890"/>
      <c r="VLE12" s="890"/>
      <c r="VLF12" s="890"/>
      <c r="VLG12" s="890"/>
      <c r="VLH12" s="890"/>
      <c r="VLI12" s="890"/>
      <c r="VLJ12" s="890"/>
      <c r="VLK12" s="890"/>
      <c r="VLL12" s="890"/>
      <c r="VLM12" s="890"/>
      <c r="VLN12" s="890"/>
      <c r="VLO12" s="890"/>
      <c r="VLP12" s="890"/>
      <c r="VLQ12" s="890"/>
      <c r="VLR12" s="890"/>
      <c r="VLS12" s="890"/>
      <c r="VLT12" s="890"/>
      <c r="VLU12" s="890"/>
      <c r="VLV12" s="890"/>
      <c r="VLW12" s="890"/>
      <c r="VLX12" s="890"/>
      <c r="VLY12" s="890"/>
      <c r="VLZ12" s="890"/>
      <c r="VMA12" s="890"/>
      <c r="VMB12" s="890"/>
      <c r="VMC12" s="890"/>
      <c r="VMD12" s="890"/>
      <c r="VME12" s="890"/>
      <c r="VMF12" s="890"/>
      <c r="VMG12" s="890"/>
      <c r="VMH12" s="890"/>
      <c r="VMI12" s="890"/>
      <c r="VMJ12" s="890"/>
      <c r="VMK12" s="890"/>
      <c r="VML12" s="890"/>
      <c r="VMM12" s="890"/>
      <c r="VMN12" s="890"/>
      <c r="VMO12" s="890"/>
      <c r="VMP12" s="890"/>
      <c r="VMQ12" s="890"/>
      <c r="VMR12" s="890"/>
      <c r="VMS12" s="890"/>
      <c r="VMT12" s="890"/>
      <c r="VMU12" s="890"/>
      <c r="VMV12" s="890"/>
      <c r="VMW12" s="890"/>
      <c r="VMX12" s="890"/>
      <c r="VMY12" s="890"/>
      <c r="VMZ12" s="890"/>
      <c r="VNA12" s="890"/>
      <c r="VNB12" s="890"/>
      <c r="VNC12" s="890"/>
      <c r="VND12" s="890"/>
      <c r="VNE12" s="890"/>
      <c r="VNF12" s="890"/>
      <c r="VNG12" s="890"/>
      <c r="VNH12" s="890"/>
      <c r="VNI12" s="890"/>
      <c r="VNJ12" s="890"/>
      <c r="VNK12" s="890"/>
      <c r="VNL12" s="890"/>
      <c r="VNM12" s="890"/>
      <c r="VNN12" s="890"/>
      <c r="VNO12" s="890"/>
      <c r="VNP12" s="890"/>
      <c r="VNQ12" s="890"/>
      <c r="VNR12" s="890"/>
      <c r="VNS12" s="890"/>
      <c r="VNT12" s="890"/>
      <c r="VNU12" s="890"/>
      <c r="VNV12" s="890"/>
      <c r="VNW12" s="890"/>
      <c r="VNX12" s="890"/>
      <c r="VNY12" s="890"/>
      <c r="VNZ12" s="890"/>
      <c r="VOA12" s="890"/>
      <c r="VOB12" s="890"/>
      <c r="VOC12" s="890"/>
      <c r="VOD12" s="890"/>
      <c r="VOE12" s="890"/>
      <c r="VOF12" s="890"/>
      <c r="VOG12" s="890"/>
      <c r="VOH12" s="890"/>
      <c r="VOI12" s="890"/>
      <c r="VOJ12" s="890"/>
      <c r="VOK12" s="890"/>
      <c r="VOL12" s="890"/>
      <c r="VOM12" s="890"/>
      <c r="VON12" s="890"/>
      <c r="VOO12" s="890"/>
      <c r="VOP12" s="890"/>
      <c r="VOQ12" s="890"/>
      <c r="VOR12" s="890"/>
      <c r="VOS12" s="890"/>
      <c r="VOT12" s="890"/>
      <c r="VOU12" s="890"/>
      <c r="VOV12" s="890"/>
      <c r="VOW12" s="890"/>
      <c r="VOX12" s="890"/>
      <c r="VOY12" s="890"/>
      <c r="VOZ12" s="890"/>
      <c r="VPA12" s="890"/>
      <c r="VPB12" s="890"/>
      <c r="VPC12" s="890"/>
      <c r="VPD12" s="890"/>
      <c r="VPE12" s="890"/>
      <c r="VPF12" s="890"/>
      <c r="VPG12" s="890"/>
      <c r="VPH12" s="890"/>
      <c r="VPI12" s="890"/>
      <c r="VPJ12" s="890"/>
      <c r="VPK12" s="890"/>
      <c r="VPL12" s="890"/>
      <c r="VPM12" s="890"/>
      <c r="VPN12" s="890"/>
      <c r="VPO12" s="890"/>
      <c r="VPP12" s="890"/>
      <c r="VPQ12" s="890"/>
      <c r="VPR12" s="890"/>
      <c r="VPS12" s="890"/>
      <c r="VPT12" s="890"/>
      <c r="VPU12" s="890"/>
      <c r="VPV12" s="890"/>
      <c r="VPW12" s="890"/>
      <c r="VPX12" s="890"/>
      <c r="VPY12" s="890"/>
      <c r="VPZ12" s="890"/>
      <c r="VQA12" s="890"/>
      <c r="VQB12" s="890"/>
      <c r="VQC12" s="890"/>
      <c r="VQD12" s="890"/>
      <c r="VQE12" s="890"/>
      <c r="VQF12" s="890"/>
      <c r="VQG12" s="890"/>
      <c r="VQH12" s="890"/>
      <c r="VQI12" s="890"/>
      <c r="VQJ12" s="890"/>
      <c r="VQK12" s="890"/>
      <c r="VQL12" s="890"/>
      <c r="VQM12" s="890"/>
      <c r="VQN12" s="890"/>
      <c r="VQO12" s="890"/>
      <c r="VQP12" s="890"/>
      <c r="VQQ12" s="890"/>
      <c r="VQR12" s="890"/>
      <c r="VQS12" s="890"/>
      <c r="VQT12" s="890"/>
      <c r="VQU12" s="890"/>
      <c r="VQV12" s="890"/>
      <c r="VQW12" s="890"/>
      <c r="VQX12" s="890"/>
      <c r="VQY12" s="890"/>
      <c r="VQZ12" s="890"/>
      <c r="VRA12" s="890"/>
      <c r="VRB12" s="890"/>
      <c r="VRC12" s="890"/>
      <c r="VRD12" s="890"/>
      <c r="VRE12" s="890"/>
      <c r="VRF12" s="890"/>
      <c r="VRG12" s="890"/>
      <c r="VRH12" s="890"/>
      <c r="VRI12" s="890"/>
      <c r="VRJ12" s="890"/>
      <c r="VRK12" s="890"/>
      <c r="VRL12" s="890"/>
      <c r="VRM12" s="890"/>
      <c r="VRN12" s="890"/>
      <c r="VRO12" s="890"/>
      <c r="VRP12" s="890"/>
      <c r="VRQ12" s="890"/>
      <c r="VRR12" s="890"/>
      <c r="VRS12" s="890"/>
      <c r="VRT12" s="890"/>
      <c r="VRU12" s="890"/>
      <c r="VRV12" s="890"/>
      <c r="VRW12" s="890"/>
      <c r="VRX12" s="890"/>
      <c r="VRY12" s="890"/>
      <c r="VRZ12" s="890"/>
      <c r="VSA12" s="890"/>
      <c r="VSB12" s="890"/>
      <c r="VSC12" s="890"/>
      <c r="VSD12" s="890"/>
      <c r="VSE12" s="890"/>
      <c r="VSF12" s="890"/>
      <c r="VSG12" s="890"/>
      <c r="VSH12" s="890"/>
      <c r="VSI12" s="890"/>
      <c r="VSJ12" s="890"/>
      <c r="VSK12" s="890"/>
      <c r="VSL12" s="890"/>
      <c r="VSM12" s="890"/>
      <c r="VSN12" s="890"/>
      <c r="VSO12" s="890"/>
      <c r="VSP12" s="890"/>
      <c r="VSQ12" s="890"/>
      <c r="VSR12" s="890"/>
      <c r="VSS12" s="890"/>
      <c r="VST12" s="890"/>
      <c r="VSU12" s="890"/>
      <c r="VSV12" s="890"/>
      <c r="VSW12" s="890"/>
      <c r="VSX12" s="890"/>
      <c r="VSY12" s="890"/>
      <c r="VSZ12" s="890"/>
      <c r="VTA12" s="890"/>
      <c r="VTB12" s="890"/>
      <c r="VTC12" s="890"/>
      <c r="VTD12" s="890"/>
      <c r="VTE12" s="890"/>
      <c r="VTF12" s="890"/>
      <c r="VTG12" s="890"/>
      <c r="VTH12" s="890"/>
      <c r="VTI12" s="890"/>
      <c r="VTJ12" s="890"/>
      <c r="VTK12" s="890"/>
      <c r="VTL12" s="890"/>
      <c r="VTM12" s="890"/>
      <c r="VTN12" s="890"/>
      <c r="VTO12" s="890"/>
      <c r="VTP12" s="890"/>
      <c r="VTQ12" s="890"/>
      <c r="VTR12" s="890"/>
      <c r="VTS12" s="890"/>
      <c r="VTT12" s="890"/>
      <c r="VTU12" s="890"/>
      <c r="VTV12" s="890"/>
      <c r="VTW12" s="890"/>
      <c r="VTX12" s="890"/>
      <c r="VTY12" s="890"/>
      <c r="VTZ12" s="890"/>
      <c r="VUA12" s="890"/>
      <c r="VUB12" s="890"/>
      <c r="VUC12" s="890"/>
      <c r="VUD12" s="890"/>
      <c r="VUE12" s="890"/>
      <c r="VUF12" s="890"/>
      <c r="VUG12" s="890"/>
      <c r="VUH12" s="890"/>
      <c r="VUI12" s="890"/>
      <c r="VUJ12" s="890"/>
      <c r="VUK12" s="890"/>
      <c r="VUL12" s="890"/>
      <c r="VUM12" s="890"/>
      <c r="VUN12" s="890"/>
      <c r="VUO12" s="890"/>
      <c r="VUP12" s="890"/>
      <c r="VUQ12" s="890"/>
      <c r="VUR12" s="890"/>
      <c r="VUS12" s="890"/>
      <c r="VUT12" s="890"/>
      <c r="VUU12" s="890"/>
      <c r="VUV12" s="890"/>
      <c r="VUW12" s="890"/>
      <c r="VUX12" s="890"/>
      <c r="VUY12" s="890"/>
      <c r="VUZ12" s="890"/>
      <c r="VVA12" s="890"/>
      <c r="VVB12" s="890"/>
      <c r="VVC12" s="890"/>
      <c r="VVD12" s="890"/>
      <c r="VVE12" s="890"/>
      <c r="VVF12" s="890"/>
      <c r="VVG12" s="890"/>
      <c r="VVH12" s="890"/>
      <c r="VVI12" s="890"/>
      <c r="VVJ12" s="890"/>
      <c r="VVK12" s="890"/>
      <c r="VVL12" s="890"/>
      <c r="VVM12" s="890"/>
      <c r="VVN12" s="890"/>
      <c r="VVO12" s="890"/>
      <c r="VVP12" s="890"/>
      <c r="VVQ12" s="890"/>
      <c r="VVR12" s="890"/>
      <c r="VVS12" s="890"/>
      <c r="VVT12" s="890"/>
      <c r="VVU12" s="890"/>
      <c r="VVV12" s="890"/>
      <c r="VVW12" s="890"/>
      <c r="VVX12" s="890"/>
      <c r="VVY12" s="890"/>
      <c r="VVZ12" s="890"/>
      <c r="VWA12" s="890"/>
      <c r="VWB12" s="890"/>
      <c r="VWC12" s="890"/>
      <c r="VWD12" s="890"/>
      <c r="VWE12" s="890"/>
      <c r="VWF12" s="890"/>
      <c r="VWG12" s="890"/>
      <c r="VWH12" s="890"/>
      <c r="VWI12" s="890"/>
      <c r="VWJ12" s="890"/>
      <c r="VWK12" s="890"/>
      <c r="VWL12" s="890"/>
      <c r="VWM12" s="890"/>
      <c r="VWN12" s="890"/>
      <c r="VWO12" s="890"/>
      <c r="VWP12" s="890"/>
      <c r="VWQ12" s="890"/>
      <c r="VWR12" s="890"/>
      <c r="VWS12" s="890"/>
      <c r="VWT12" s="890"/>
      <c r="VWU12" s="890"/>
      <c r="VWV12" s="890"/>
      <c r="VWW12" s="890"/>
      <c r="VWX12" s="890"/>
      <c r="VWY12" s="890"/>
      <c r="VWZ12" s="890"/>
      <c r="VXA12" s="890"/>
      <c r="VXB12" s="890"/>
      <c r="VXC12" s="890"/>
      <c r="VXD12" s="890"/>
      <c r="VXE12" s="890"/>
      <c r="VXF12" s="890"/>
      <c r="VXG12" s="890"/>
      <c r="VXH12" s="890"/>
      <c r="VXI12" s="890"/>
      <c r="VXJ12" s="890"/>
      <c r="VXK12" s="890"/>
      <c r="VXL12" s="890"/>
      <c r="VXM12" s="890"/>
      <c r="VXN12" s="890"/>
      <c r="VXO12" s="890"/>
      <c r="VXP12" s="890"/>
      <c r="VXQ12" s="890"/>
      <c r="VXR12" s="890"/>
      <c r="VXS12" s="890"/>
      <c r="VXT12" s="890"/>
      <c r="VXU12" s="890"/>
      <c r="VXV12" s="890"/>
      <c r="VXW12" s="890"/>
      <c r="VXX12" s="890"/>
      <c r="VXY12" s="890"/>
      <c r="VXZ12" s="890"/>
      <c r="VYA12" s="890"/>
      <c r="VYB12" s="890"/>
      <c r="VYC12" s="890"/>
      <c r="VYD12" s="890"/>
      <c r="VYE12" s="890"/>
      <c r="VYF12" s="890"/>
      <c r="VYG12" s="890"/>
      <c r="VYH12" s="890"/>
      <c r="VYI12" s="890"/>
      <c r="VYJ12" s="890"/>
      <c r="VYK12" s="890"/>
      <c r="VYL12" s="890"/>
      <c r="VYM12" s="890"/>
      <c r="VYN12" s="890"/>
      <c r="VYO12" s="890"/>
      <c r="VYP12" s="890"/>
      <c r="VYQ12" s="890"/>
      <c r="VYR12" s="890"/>
      <c r="VYS12" s="890"/>
      <c r="VYT12" s="890"/>
      <c r="VYU12" s="890"/>
      <c r="VYV12" s="890"/>
      <c r="VYW12" s="890"/>
      <c r="VYX12" s="890"/>
      <c r="VYY12" s="890"/>
      <c r="VYZ12" s="890"/>
      <c r="VZA12" s="890"/>
      <c r="VZB12" s="890"/>
      <c r="VZC12" s="890"/>
      <c r="VZD12" s="890"/>
      <c r="VZE12" s="890"/>
      <c r="VZF12" s="890"/>
      <c r="VZG12" s="890"/>
      <c r="VZH12" s="890"/>
      <c r="VZI12" s="890"/>
      <c r="VZJ12" s="890"/>
      <c r="VZK12" s="890"/>
      <c r="VZL12" s="890"/>
      <c r="VZM12" s="890"/>
      <c r="VZN12" s="890"/>
      <c r="VZO12" s="890"/>
      <c r="VZP12" s="890"/>
      <c r="VZQ12" s="890"/>
      <c r="VZR12" s="890"/>
      <c r="VZS12" s="890"/>
      <c r="VZT12" s="890"/>
      <c r="VZU12" s="890"/>
      <c r="VZV12" s="890"/>
      <c r="VZW12" s="890"/>
      <c r="VZX12" s="890"/>
      <c r="VZY12" s="890"/>
      <c r="VZZ12" s="890"/>
      <c r="WAA12" s="890"/>
      <c r="WAB12" s="890"/>
      <c r="WAC12" s="890"/>
      <c r="WAD12" s="890"/>
      <c r="WAE12" s="890"/>
      <c r="WAF12" s="890"/>
      <c r="WAG12" s="890"/>
      <c r="WAH12" s="890"/>
      <c r="WAI12" s="890"/>
      <c r="WAJ12" s="890"/>
      <c r="WAK12" s="890"/>
      <c r="WAL12" s="890"/>
      <c r="WAM12" s="890"/>
      <c r="WAN12" s="890"/>
      <c r="WAO12" s="890"/>
      <c r="WAP12" s="890"/>
      <c r="WAQ12" s="890"/>
      <c r="WAR12" s="890"/>
      <c r="WAS12" s="890"/>
      <c r="WAT12" s="890"/>
      <c r="WAU12" s="890"/>
      <c r="WAV12" s="890"/>
      <c r="WAW12" s="890"/>
      <c r="WAX12" s="890"/>
      <c r="WAY12" s="890"/>
      <c r="WAZ12" s="890"/>
      <c r="WBA12" s="890"/>
      <c r="WBB12" s="890"/>
      <c r="WBC12" s="890"/>
      <c r="WBD12" s="890"/>
      <c r="WBE12" s="890"/>
      <c r="WBF12" s="890"/>
      <c r="WBG12" s="890"/>
      <c r="WBH12" s="890"/>
      <c r="WBI12" s="890"/>
      <c r="WBJ12" s="890"/>
      <c r="WBK12" s="890"/>
      <c r="WBL12" s="890"/>
      <c r="WBM12" s="890"/>
      <c r="WBN12" s="890"/>
      <c r="WBO12" s="890"/>
      <c r="WBP12" s="890"/>
      <c r="WBQ12" s="890"/>
      <c r="WBR12" s="890"/>
      <c r="WBS12" s="890"/>
      <c r="WBT12" s="890"/>
      <c r="WBU12" s="890"/>
      <c r="WBV12" s="890"/>
      <c r="WBW12" s="890"/>
      <c r="WBX12" s="890"/>
      <c r="WBY12" s="890"/>
      <c r="WBZ12" s="890"/>
      <c r="WCA12" s="890"/>
      <c r="WCB12" s="890"/>
      <c r="WCC12" s="890"/>
      <c r="WCD12" s="890"/>
      <c r="WCE12" s="890"/>
      <c r="WCF12" s="890"/>
      <c r="WCG12" s="890"/>
      <c r="WCH12" s="890"/>
      <c r="WCI12" s="890"/>
      <c r="WCJ12" s="890"/>
      <c r="WCK12" s="890"/>
      <c r="WCL12" s="890"/>
      <c r="WCM12" s="890"/>
      <c r="WCN12" s="890"/>
      <c r="WCO12" s="890"/>
      <c r="WCP12" s="890"/>
      <c r="WCQ12" s="890"/>
      <c r="WCR12" s="890"/>
      <c r="WCS12" s="890"/>
      <c r="WCT12" s="890"/>
      <c r="WCU12" s="890"/>
      <c r="WCV12" s="890"/>
      <c r="WCW12" s="890"/>
      <c r="WCX12" s="890"/>
      <c r="WCY12" s="890"/>
      <c r="WCZ12" s="890"/>
      <c r="WDA12" s="890"/>
      <c r="WDB12" s="890"/>
      <c r="WDC12" s="890"/>
      <c r="WDD12" s="890"/>
      <c r="WDE12" s="890"/>
      <c r="WDF12" s="890"/>
      <c r="WDG12" s="890"/>
      <c r="WDH12" s="890"/>
      <c r="WDI12" s="890"/>
      <c r="WDJ12" s="890"/>
      <c r="WDK12" s="890"/>
      <c r="WDL12" s="890"/>
      <c r="WDM12" s="890"/>
      <c r="WDN12" s="890"/>
      <c r="WDO12" s="890"/>
      <c r="WDP12" s="890"/>
      <c r="WDQ12" s="890"/>
      <c r="WDR12" s="890"/>
      <c r="WDS12" s="890"/>
      <c r="WDT12" s="890"/>
      <c r="WDU12" s="890"/>
      <c r="WDV12" s="890"/>
      <c r="WDW12" s="890"/>
      <c r="WDX12" s="890"/>
      <c r="WDY12" s="890"/>
      <c r="WDZ12" s="890"/>
      <c r="WEA12" s="890"/>
      <c r="WEB12" s="890"/>
      <c r="WEC12" s="890"/>
      <c r="WED12" s="890"/>
      <c r="WEE12" s="890"/>
      <c r="WEF12" s="890"/>
      <c r="WEG12" s="890"/>
      <c r="WEH12" s="890"/>
      <c r="WEI12" s="890"/>
      <c r="WEJ12" s="890"/>
      <c r="WEK12" s="890"/>
      <c r="WEL12" s="890"/>
      <c r="WEM12" s="890"/>
      <c r="WEN12" s="890"/>
      <c r="WEO12" s="890"/>
      <c r="WEP12" s="890"/>
      <c r="WEQ12" s="890"/>
      <c r="WER12" s="890"/>
      <c r="WES12" s="890"/>
      <c r="WET12" s="890"/>
      <c r="WEU12" s="890"/>
      <c r="WEV12" s="890"/>
      <c r="WEW12" s="890"/>
      <c r="WEX12" s="890"/>
      <c r="WEY12" s="890"/>
      <c r="WEZ12" s="890"/>
      <c r="WFA12" s="890"/>
      <c r="WFB12" s="890"/>
      <c r="WFC12" s="890"/>
      <c r="WFD12" s="890"/>
      <c r="WFE12" s="890"/>
      <c r="WFF12" s="890"/>
      <c r="WFG12" s="890"/>
      <c r="WFH12" s="890"/>
      <c r="WFI12" s="890"/>
      <c r="WFJ12" s="890"/>
      <c r="WFK12" s="890"/>
      <c r="WFL12" s="890"/>
      <c r="WFM12" s="890"/>
      <c r="WFN12" s="890"/>
      <c r="WFO12" s="890"/>
      <c r="WFP12" s="890"/>
      <c r="WFQ12" s="890"/>
      <c r="WFR12" s="890"/>
      <c r="WFS12" s="890"/>
      <c r="WFT12" s="890"/>
      <c r="WFU12" s="890"/>
      <c r="WFV12" s="890"/>
      <c r="WFW12" s="890"/>
      <c r="WFX12" s="890"/>
      <c r="WFY12" s="890"/>
      <c r="WFZ12" s="890"/>
      <c r="WGA12" s="890"/>
      <c r="WGB12" s="890"/>
      <c r="WGC12" s="890"/>
      <c r="WGD12" s="890"/>
      <c r="WGE12" s="890"/>
      <c r="WGF12" s="890"/>
      <c r="WGG12" s="890"/>
      <c r="WGH12" s="890"/>
      <c r="WGI12" s="890"/>
      <c r="WGJ12" s="890"/>
      <c r="WGK12" s="890"/>
      <c r="WGL12" s="890"/>
      <c r="WGM12" s="890"/>
      <c r="WGN12" s="890"/>
      <c r="WGO12" s="890"/>
      <c r="WGP12" s="890"/>
      <c r="WGQ12" s="890"/>
      <c r="WGR12" s="890"/>
      <c r="WGS12" s="890"/>
      <c r="WGT12" s="890"/>
      <c r="WGU12" s="890"/>
      <c r="WGV12" s="890"/>
      <c r="WGW12" s="890"/>
      <c r="WGX12" s="890"/>
      <c r="WGY12" s="890"/>
      <c r="WGZ12" s="890"/>
      <c r="WHA12" s="890"/>
      <c r="WHB12" s="890"/>
      <c r="WHC12" s="890"/>
      <c r="WHD12" s="890"/>
      <c r="WHE12" s="890"/>
      <c r="WHF12" s="890"/>
      <c r="WHG12" s="890"/>
      <c r="WHH12" s="890"/>
      <c r="WHI12" s="890"/>
      <c r="WHJ12" s="890"/>
      <c r="WHK12" s="890"/>
      <c r="WHL12" s="890"/>
      <c r="WHM12" s="890"/>
      <c r="WHN12" s="890"/>
      <c r="WHO12" s="890"/>
      <c r="WHP12" s="890"/>
      <c r="WHQ12" s="890"/>
      <c r="WHR12" s="890"/>
      <c r="WHS12" s="890"/>
      <c r="WHT12" s="890"/>
      <c r="WHU12" s="890"/>
      <c r="WHV12" s="890"/>
      <c r="WHW12" s="890"/>
      <c r="WHX12" s="890"/>
      <c r="WHY12" s="890"/>
      <c r="WHZ12" s="890"/>
      <c r="WIA12" s="890"/>
      <c r="WIB12" s="890"/>
      <c r="WIC12" s="890"/>
      <c r="WID12" s="890"/>
      <c r="WIE12" s="890"/>
      <c r="WIF12" s="890"/>
      <c r="WIG12" s="890"/>
      <c r="WIH12" s="890"/>
      <c r="WII12" s="890"/>
      <c r="WIJ12" s="890"/>
      <c r="WIK12" s="890"/>
      <c r="WIL12" s="890"/>
      <c r="WIM12" s="890"/>
      <c r="WIN12" s="890"/>
      <c r="WIO12" s="890"/>
      <c r="WIP12" s="890"/>
      <c r="WIQ12" s="890"/>
      <c r="WIR12" s="890"/>
      <c r="WIS12" s="890"/>
      <c r="WIT12" s="890"/>
      <c r="WIU12" s="890"/>
      <c r="WIV12" s="890"/>
      <c r="WIW12" s="890"/>
      <c r="WIX12" s="890"/>
      <c r="WIY12" s="890"/>
      <c r="WIZ12" s="890"/>
      <c r="WJA12" s="890"/>
      <c r="WJB12" s="890"/>
      <c r="WJC12" s="890"/>
      <c r="WJD12" s="890"/>
      <c r="WJE12" s="890"/>
      <c r="WJF12" s="890"/>
      <c r="WJG12" s="890"/>
      <c r="WJH12" s="890"/>
      <c r="WJI12" s="890"/>
      <c r="WJJ12" s="890"/>
      <c r="WJK12" s="890"/>
      <c r="WJL12" s="890"/>
      <c r="WJM12" s="890"/>
      <c r="WJN12" s="890"/>
      <c r="WJO12" s="890"/>
      <c r="WJP12" s="890"/>
      <c r="WJQ12" s="890"/>
      <c r="WJR12" s="890"/>
      <c r="WJS12" s="890"/>
      <c r="WJT12" s="890"/>
      <c r="WJU12" s="890"/>
      <c r="WJV12" s="890"/>
      <c r="WJW12" s="890"/>
      <c r="WJX12" s="890"/>
      <c r="WJY12" s="890"/>
      <c r="WJZ12" s="890"/>
      <c r="WKA12" s="890"/>
      <c r="WKB12" s="890"/>
      <c r="WKC12" s="890"/>
      <c r="WKD12" s="890"/>
      <c r="WKE12" s="890"/>
      <c r="WKF12" s="890"/>
      <c r="WKG12" s="890"/>
      <c r="WKH12" s="890"/>
      <c r="WKI12" s="890"/>
      <c r="WKJ12" s="890"/>
      <c r="WKK12" s="890"/>
      <c r="WKL12" s="890"/>
      <c r="WKM12" s="890"/>
      <c r="WKN12" s="890"/>
      <c r="WKO12" s="890"/>
      <c r="WKP12" s="890"/>
      <c r="WKQ12" s="890"/>
      <c r="WKR12" s="890"/>
      <c r="WKS12" s="890"/>
      <c r="WKT12" s="890"/>
      <c r="WKU12" s="890"/>
      <c r="WKV12" s="890"/>
      <c r="WKW12" s="890"/>
      <c r="WKX12" s="890"/>
      <c r="WKY12" s="890"/>
      <c r="WKZ12" s="890"/>
      <c r="WLA12" s="890"/>
      <c r="WLB12" s="890"/>
      <c r="WLC12" s="890"/>
      <c r="WLD12" s="890"/>
      <c r="WLE12" s="890"/>
      <c r="WLF12" s="890"/>
      <c r="WLG12" s="890"/>
      <c r="WLH12" s="890"/>
      <c r="WLI12" s="890"/>
      <c r="WLJ12" s="890"/>
      <c r="WLK12" s="890"/>
      <c r="WLL12" s="890"/>
      <c r="WLM12" s="890"/>
      <c r="WLN12" s="890"/>
      <c r="WLO12" s="890"/>
      <c r="WLP12" s="890"/>
      <c r="WLQ12" s="890"/>
      <c r="WLR12" s="890"/>
      <c r="WLS12" s="890"/>
      <c r="WLT12" s="890"/>
      <c r="WLU12" s="890"/>
      <c r="WLV12" s="890"/>
      <c r="WLW12" s="890"/>
      <c r="WLX12" s="890"/>
      <c r="WLY12" s="890"/>
      <c r="WLZ12" s="890"/>
      <c r="WMA12" s="890"/>
      <c r="WMB12" s="890"/>
      <c r="WMC12" s="890"/>
      <c r="WMD12" s="890"/>
      <c r="WME12" s="890"/>
      <c r="WMF12" s="890"/>
      <c r="WMG12" s="890"/>
      <c r="WMH12" s="890"/>
      <c r="WMI12" s="890"/>
      <c r="WMJ12" s="890"/>
      <c r="WMK12" s="890"/>
      <c r="WML12" s="890"/>
      <c r="WMM12" s="890"/>
      <c r="WMN12" s="890"/>
      <c r="WMO12" s="890"/>
      <c r="WMP12" s="890"/>
      <c r="WMQ12" s="890"/>
      <c r="WMR12" s="890"/>
      <c r="WMS12" s="890"/>
      <c r="WMT12" s="890"/>
      <c r="WMU12" s="890"/>
      <c r="WMV12" s="890"/>
      <c r="WMW12" s="890"/>
      <c r="WMX12" s="890"/>
      <c r="WMY12" s="890"/>
      <c r="WMZ12" s="890"/>
      <c r="WNA12" s="890"/>
      <c r="WNB12" s="890"/>
      <c r="WNC12" s="890"/>
      <c r="WND12" s="890"/>
      <c r="WNE12" s="890"/>
      <c r="WNF12" s="890"/>
      <c r="WNG12" s="890"/>
      <c r="WNH12" s="890"/>
      <c r="WNI12" s="890"/>
      <c r="WNJ12" s="890"/>
      <c r="WNK12" s="890"/>
      <c r="WNL12" s="890"/>
      <c r="WNM12" s="890"/>
      <c r="WNN12" s="890"/>
      <c r="WNO12" s="890"/>
      <c r="WNP12" s="890"/>
      <c r="WNQ12" s="890"/>
      <c r="WNR12" s="890"/>
      <c r="WNS12" s="890"/>
      <c r="WNT12" s="890"/>
      <c r="WNU12" s="890"/>
      <c r="WNV12" s="890"/>
      <c r="WNW12" s="890"/>
      <c r="WNX12" s="890"/>
      <c r="WNY12" s="890"/>
      <c r="WNZ12" s="890"/>
      <c r="WOA12" s="890"/>
      <c r="WOB12" s="890"/>
      <c r="WOC12" s="890"/>
      <c r="WOD12" s="890"/>
      <c r="WOE12" s="890"/>
      <c r="WOF12" s="890"/>
      <c r="WOG12" s="890"/>
      <c r="WOH12" s="890"/>
      <c r="WOI12" s="890"/>
      <c r="WOJ12" s="890"/>
      <c r="WOK12" s="890"/>
      <c r="WOL12" s="890"/>
      <c r="WOM12" s="890"/>
      <c r="WON12" s="890"/>
      <c r="WOO12" s="890"/>
      <c r="WOP12" s="890"/>
      <c r="WOQ12" s="890"/>
      <c r="WOR12" s="890"/>
      <c r="WOS12" s="890"/>
      <c r="WOT12" s="890"/>
      <c r="WOU12" s="890"/>
      <c r="WOV12" s="890"/>
      <c r="WOW12" s="890"/>
      <c r="WOX12" s="890"/>
      <c r="WOY12" s="890"/>
      <c r="WOZ12" s="890"/>
      <c r="WPA12" s="890"/>
      <c r="WPB12" s="890"/>
      <c r="WPC12" s="890"/>
      <c r="WPD12" s="890"/>
      <c r="WPE12" s="890"/>
      <c r="WPF12" s="890"/>
      <c r="WPG12" s="890"/>
      <c r="WPH12" s="890"/>
      <c r="WPI12" s="890"/>
      <c r="WPJ12" s="890"/>
      <c r="WPK12" s="890"/>
      <c r="WPL12" s="890"/>
      <c r="WPM12" s="890"/>
      <c r="WPN12" s="890"/>
      <c r="WPO12" s="890"/>
      <c r="WPP12" s="890"/>
      <c r="WPQ12" s="890"/>
      <c r="WPR12" s="890"/>
      <c r="WPS12" s="890"/>
      <c r="WPT12" s="890"/>
      <c r="WPU12" s="890"/>
      <c r="WPV12" s="890"/>
      <c r="WPW12" s="890"/>
      <c r="WPX12" s="890"/>
      <c r="WPY12" s="890"/>
      <c r="WPZ12" s="890"/>
      <c r="WQA12" s="890"/>
      <c r="WQB12" s="890"/>
      <c r="WQC12" s="890"/>
      <c r="WQD12" s="890"/>
      <c r="WQE12" s="890"/>
      <c r="WQF12" s="890"/>
      <c r="WQG12" s="890"/>
      <c r="WQH12" s="890"/>
      <c r="WQI12" s="890"/>
      <c r="WQJ12" s="890"/>
      <c r="WQK12" s="890"/>
      <c r="WQL12" s="890"/>
      <c r="WQM12" s="890"/>
      <c r="WQN12" s="890"/>
      <c r="WQO12" s="890"/>
      <c r="WQP12" s="890"/>
      <c r="WQQ12" s="890"/>
      <c r="WQR12" s="890"/>
      <c r="WQS12" s="890"/>
      <c r="WQT12" s="890"/>
      <c r="WQU12" s="890"/>
      <c r="WQV12" s="890"/>
      <c r="WQW12" s="890"/>
      <c r="WQX12" s="890"/>
      <c r="WQY12" s="890"/>
      <c r="WQZ12" s="890"/>
      <c r="WRA12" s="890"/>
      <c r="WRB12" s="890"/>
      <c r="WRC12" s="890"/>
      <c r="WRD12" s="890"/>
      <c r="WRE12" s="890"/>
      <c r="WRF12" s="890"/>
      <c r="WRG12" s="890"/>
      <c r="WRH12" s="890"/>
      <c r="WRI12" s="890"/>
      <c r="WRJ12" s="890"/>
      <c r="WRK12" s="890"/>
      <c r="WRL12" s="890"/>
      <c r="WRM12" s="890"/>
      <c r="WRN12" s="890"/>
      <c r="WRO12" s="890"/>
      <c r="WRP12" s="890"/>
      <c r="WRQ12" s="890"/>
      <c r="WRR12" s="890"/>
      <c r="WRS12" s="890"/>
      <c r="WRT12" s="890"/>
      <c r="WRU12" s="890"/>
      <c r="WRV12" s="890"/>
      <c r="WRW12" s="890"/>
      <c r="WRX12" s="890"/>
      <c r="WRY12" s="890"/>
      <c r="WRZ12" s="890"/>
      <c r="WSA12" s="890"/>
      <c r="WSB12" s="890"/>
      <c r="WSC12" s="890"/>
      <c r="WSD12" s="890"/>
      <c r="WSE12" s="890"/>
      <c r="WSF12" s="890"/>
      <c r="WSG12" s="890"/>
      <c r="WSH12" s="890"/>
      <c r="WSI12" s="890"/>
      <c r="WSJ12" s="890"/>
      <c r="WSK12" s="890"/>
      <c r="WSL12" s="890"/>
      <c r="WSM12" s="890"/>
      <c r="WSN12" s="890"/>
      <c r="WSO12" s="890"/>
      <c r="WSP12" s="890"/>
      <c r="WSQ12" s="890"/>
      <c r="WSR12" s="890"/>
      <c r="WSS12" s="890"/>
      <c r="WST12" s="890"/>
      <c r="WSU12" s="890"/>
      <c r="WSV12" s="890"/>
      <c r="WSW12" s="890"/>
      <c r="WSX12" s="890"/>
      <c r="WSY12" s="890"/>
      <c r="WSZ12" s="890"/>
      <c r="WTA12" s="890"/>
      <c r="WTB12" s="890"/>
      <c r="WTC12" s="890"/>
      <c r="WTD12" s="890"/>
      <c r="WTE12" s="890"/>
      <c r="WTF12" s="890"/>
      <c r="WTG12" s="890"/>
      <c r="WTH12" s="890"/>
      <c r="WTI12" s="890"/>
      <c r="WTJ12" s="890"/>
      <c r="WTK12" s="890"/>
      <c r="WTL12" s="890"/>
      <c r="WTM12" s="890"/>
      <c r="WTN12" s="890"/>
      <c r="WTO12" s="890"/>
      <c r="WTP12" s="890"/>
      <c r="WTQ12" s="890"/>
      <c r="WTR12" s="890"/>
      <c r="WTS12" s="890"/>
      <c r="WTT12" s="890"/>
      <c r="WTU12" s="890"/>
      <c r="WTV12" s="890"/>
      <c r="WTW12" s="890"/>
      <c r="WTX12" s="890"/>
      <c r="WTY12" s="890"/>
      <c r="WTZ12" s="890"/>
      <c r="WUA12" s="890"/>
      <c r="WUB12" s="890"/>
      <c r="WUC12" s="890"/>
      <c r="WUD12" s="890"/>
      <c r="WUE12" s="890"/>
      <c r="WUF12" s="890"/>
      <c r="WUG12" s="890"/>
      <c r="WUH12" s="890"/>
      <c r="WUI12" s="890"/>
      <c r="WUJ12" s="890"/>
      <c r="WUK12" s="890"/>
      <c r="WUL12" s="890"/>
      <c r="WUM12" s="890"/>
      <c r="WUN12" s="890"/>
      <c r="WUO12" s="890"/>
      <c r="WUP12" s="890"/>
      <c r="WUQ12" s="890"/>
      <c r="WUR12" s="890"/>
      <c r="WUS12" s="890"/>
      <c r="WUT12" s="890"/>
      <c r="WUU12" s="890"/>
      <c r="WUV12" s="890"/>
      <c r="WUW12" s="890"/>
      <c r="WUX12" s="890"/>
      <c r="WUY12" s="890"/>
      <c r="WUZ12" s="890"/>
      <c r="WVA12" s="890"/>
      <c r="WVB12" s="890"/>
      <c r="WVC12" s="890"/>
      <c r="WVD12" s="890"/>
      <c r="WVE12" s="890"/>
      <c r="WVF12" s="890"/>
      <c r="WVG12" s="890"/>
      <c r="WVH12" s="890"/>
      <c r="WVI12" s="890"/>
      <c r="WVJ12" s="890"/>
      <c r="WVK12" s="890"/>
      <c r="WVL12" s="890"/>
      <c r="WVM12" s="890"/>
      <c r="WVN12" s="890"/>
      <c r="WVO12" s="890"/>
      <c r="WVP12" s="890"/>
      <c r="WVQ12" s="890"/>
      <c r="WVR12" s="890"/>
      <c r="WVS12" s="890"/>
      <c r="WVT12" s="890"/>
      <c r="WVU12" s="890"/>
      <c r="WVV12" s="890"/>
      <c r="WVW12" s="890"/>
      <c r="WVX12" s="890"/>
      <c r="WVY12" s="890"/>
      <c r="WVZ12" s="890"/>
      <c r="WWA12" s="890"/>
      <c r="WWB12" s="890"/>
      <c r="WWC12" s="890"/>
      <c r="WWD12" s="890"/>
      <c r="WWE12" s="890"/>
      <c r="WWF12" s="890"/>
      <c r="WWG12" s="890"/>
      <c r="WWH12" s="890"/>
      <c r="WWI12" s="890"/>
      <c r="WWJ12" s="890"/>
      <c r="WWK12" s="890"/>
      <c r="WWL12" s="890"/>
      <c r="WWM12" s="890"/>
      <c r="WWN12" s="890"/>
      <c r="WWO12" s="890"/>
      <c r="WWP12" s="890"/>
      <c r="WWQ12" s="890"/>
      <c r="WWR12" s="890"/>
      <c r="WWS12" s="890"/>
      <c r="WWT12" s="890"/>
      <c r="WWU12" s="890"/>
      <c r="WWV12" s="890"/>
      <c r="WWW12" s="890"/>
      <c r="WWX12" s="890"/>
      <c r="WWY12" s="890"/>
      <c r="WWZ12" s="890"/>
      <c r="WXA12" s="890"/>
      <c r="WXB12" s="890"/>
      <c r="WXC12" s="890"/>
      <c r="WXD12" s="890"/>
      <c r="WXE12" s="890"/>
      <c r="WXF12" s="890"/>
      <c r="WXG12" s="890"/>
      <c r="WXH12" s="890"/>
      <c r="WXI12" s="890"/>
      <c r="WXJ12" s="890"/>
      <c r="WXK12" s="890"/>
      <c r="WXL12" s="890"/>
      <c r="WXM12" s="890"/>
      <c r="WXN12" s="890"/>
      <c r="WXO12" s="890"/>
      <c r="WXP12" s="890"/>
      <c r="WXQ12" s="890"/>
      <c r="WXR12" s="890"/>
      <c r="WXS12" s="890"/>
      <c r="WXT12" s="890"/>
      <c r="WXU12" s="890"/>
      <c r="WXV12" s="890"/>
      <c r="WXW12" s="890"/>
      <c r="WXX12" s="890"/>
      <c r="WXY12" s="890"/>
      <c r="WXZ12" s="890"/>
      <c r="WYA12" s="890"/>
      <c r="WYB12" s="890"/>
      <c r="WYC12" s="890"/>
      <c r="WYD12" s="890"/>
      <c r="WYE12" s="890"/>
      <c r="WYF12" s="890"/>
      <c r="WYG12" s="890"/>
      <c r="WYH12" s="890"/>
      <c r="WYI12" s="890"/>
      <c r="WYJ12" s="890"/>
      <c r="WYK12" s="890"/>
      <c r="WYL12" s="890"/>
      <c r="WYM12" s="890"/>
      <c r="WYN12" s="890"/>
      <c r="WYO12" s="890"/>
      <c r="WYP12" s="890"/>
      <c r="WYQ12" s="890"/>
      <c r="WYR12" s="890"/>
      <c r="WYS12" s="890"/>
      <c r="WYT12" s="890"/>
      <c r="WYU12" s="890"/>
      <c r="WYV12" s="890"/>
      <c r="WYW12" s="890"/>
      <c r="WYX12" s="890"/>
      <c r="WYY12" s="890"/>
      <c r="WYZ12" s="890"/>
      <c r="WZA12" s="890"/>
      <c r="WZB12" s="890"/>
      <c r="WZC12" s="890"/>
      <c r="WZD12" s="890"/>
      <c r="WZE12" s="890"/>
      <c r="WZF12" s="890"/>
      <c r="WZG12" s="890"/>
      <c r="WZH12" s="890"/>
      <c r="WZI12" s="890"/>
      <c r="WZJ12" s="890"/>
      <c r="WZK12" s="890"/>
      <c r="WZL12" s="890"/>
      <c r="WZM12" s="890"/>
      <c r="WZN12" s="890"/>
      <c r="WZO12" s="890"/>
      <c r="WZP12" s="890"/>
      <c r="WZQ12" s="890"/>
      <c r="WZR12" s="890"/>
      <c r="WZS12" s="890"/>
      <c r="WZT12" s="890"/>
      <c r="WZU12" s="890"/>
      <c r="WZV12" s="890"/>
      <c r="WZW12" s="890"/>
      <c r="WZX12" s="890"/>
      <c r="WZY12" s="890"/>
      <c r="WZZ12" s="890"/>
      <c r="XAA12" s="890"/>
      <c r="XAB12" s="890"/>
      <c r="XAC12" s="890"/>
      <c r="XAD12" s="890"/>
      <c r="XAE12" s="890"/>
      <c r="XAF12" s="890"/>
      <c r="XAG12" s="890"/>
      <c r="XAH12" s="890"/>
      <c r="XAI12" s="890"/>
      <c r="XAJ12" s="890"/>
      <c r="XAK12" s="890"/>
      <c r="XAL12" s="890"/>
      <c r="XAM12" s="890"/>
      <c r="XAN12" s="890"/>
      <c r="XAO12" s="890"/>
      <c r="XAP12" s="890"/>
      <c r="XAQ12" s="890"/>
      <c r="XAR12" s="890"/>
      <c r="XAS12" s="890"/>
      <c r="XAT12" s="890"/>
      <c r="XAU12" s="890"/>
      <c r="XAV12" s="890"/>
      <c r="XAW12" s="890"/>
      <c r="XAX12" s="890"/>
      <c r="XAY12" s="890"/>
      <c r="XAZ12" s="890"/>
      <c r="XBA12" s="890"/>
      <c r="XBB12" s="890"/>
      <c r="XBC12" s="890"/>
      <c r="XBD12" s="890"/>
      <c r="XBE12" s="890"/>
      <c r="XBF12" s="890"/>
      <c r="XBG12" s="890"/>
      <c r="XBH12" s="890"/>
      <c r="XBI12" s="890"/>
      <c r="XBJ12" s="890"/>
      <c r="XBK12" s="890"/>
      <c r="XBL12" s="890"/>
      <c r="XBM12" s="890"/>
      <c r="XBN12" s="890"/>
      <c r="XBO12" s="890"/>
      <c r="XBP12" s="890"/>
      <c r="XBQ12" s="890"/>
      <c r="XBR12" s="890"/>
      <c r="XBS12" s="890"/>
      <c r="XBT12" s="890"/>
      <c r="XBU12" s="890"/>
      <c r="XBV12" s="890"/>
      <c r="XBW12" s="890"/>
      <c r="XBX12" s="890"/>
      <c r="XBY12" s="890"/>
      <c r="XBZ12" s="890"/>
      <c r="XCA12" s="890"/>
      <c r="XCB12" s="890"/>
      <c r="XCC12" s="890"/>
      <c r="XCD12" s="890"/>
      <c r="XCE12" s="890"/>
      <c r="XCF12" s="890"/>
      <c r="XCG12" s="890"/>
      <c r="XCH12" s="890"/>
      <c r="XCI12" s="890"/>
      <c r="XCJ12" s="890"/>
      <c r="XCK12" s="890"/>
      <c r="XCL12" s="890"/>
      <c r="XCM12" s="890"/>
      <c r="XCN12" s="890"/>
      <c r="XCO12" s="890"/>
      <c r="XCP12" s="890"/>
      <c r="XCQ12" s="890"/>
      <c r="XCR12" s="890"/>
      <c r="XCS12" s="890"/>
      <c r="XCT12" s="890"/>
      <c r="XCU12" s="890"/>
      <c r="XCV12" s="890"/>
      <c r="XCW12" s="890"/>
      <c r="XCX12" s="890"/>
      <c r="XCY12" s="890"/>
      <c r="XCZ12" s="890"/>
      <c r="XDA12" s="890"/>
      <c r="XDB12" s="890"/>
      <c r="XDC12" s="890"/>
      <c r="XDD12" s="890"/>
      <c r="XDE12" s="890"/>
      <c r="XDF12" s="890"/>
      <c r="XDG12" s="890"/>
      <c r="XDH12" s="890"/>
      <c r="XDI12" s="890"/>
      <c r="XDJ12" s="890"/>
      <c r="XDK12" s="890"/>
      <c r="XDL12" s="890"/>
      <c r="XDM12" s="890"/>
      <c r="XDN12" s="890"/>
      <c r="XDO12" s="890"/>
      <c r="XDP12" s="890"/>
      <c r="XDQ12" s="890"/>
      <c r="XDR12" s="890"/>
      <c r="XDS12" s="890"/>
      <c r="XDT12" s="890"/>
      <c r="XDU12" s="890"/>
      <c r="XDV12" s="890"/>
      <c r="XDW12" s="890"/>
      <c r="XDX12" s="890"/>
      <c r="XDY12" s="890"/>
      <c r="XDZ12" s="890"/>
      <c r="XEA12" s="890"/>
      <c r="XEB12" s="890"/>
      <c r="XEC12" s="890"/>
      <c r="XED12" s="890"/>
      <c r="XEE12" s="890"/>
      <c r="XEF12" s="890"/>
      <c r="XEG12" s="890"/>
      <c r="XEH12" s="890"/>
      <c r="XEI12" s="890"/>
      <c r="XEJ12" s="890"/>
      <c r="XEK12" s="890"/>
      <c r="XEL12" s="890"/>
      <c r="XEM12" s="890"/>
      <c r="XEN12" s="890"/>
      <c r="XEO12" s="890"/>
      <c r="XEP12" s="890"/>
      <c r="XEQ12" s="890"/>
      <c r="XER12" s="890"/>
      <c r="XES12" s="890"/>
      <c r="XET12" s="890"/>
      <c r="XEU12" s="890"/>
      <c r="XEV12" s="890"/>
      <c r="XEW12" s="890"/>
      <c r="XEX12" s="890"/>
      <c r="XEY12" s="890"/>
      <c r="XEZ12" s="890"/>
      <c r="XFA12" s="890"/>
      <c r="XFB12" s="890"/>
      <c r="XFC12" s="890"/>
      <c r="XFD12" s="890"/>
    </row>
    <row r="13" spans="1:16384" s="891" customFormat="1">
      <c r="B13" s="960"/>
      <c r="C13" s="896" t="s">
        <v>4776</v>
      </c>
      <c r="D13" s="890"/>
      <c r="E13" s="913" t="s">
        <v>4745</v>
      </c>
      <c r="F13" s="895" t="s">
        <v>4747</v>
      </c>
      <c r="G13" s="890"/>
      <c r="H13" s="890"/>
      <c r="I13" s="890"/>
      <c r="J13" s="890"/>
      <c r="K13" s="890"/>
      <c r="L13" s="890"/>
      <c r="M13" s="890"/>
      <c r="N13" s="890"/>
      <c r="O13" s="890"/>
      <c r="P13" s="890"/>
      <c r="Q13" s="890"/>
      <c r="R13" s="890"/>
      <c r="S13" s="890"/>
      <c r="T13" s="890"/>
      <c r="U13" s="890"/>
      <c r="V13" s="890"/>
      <c r="W13" s="890"/>
      <c r="X13" s="890"/>
      <c r="Y13" s="890"/>
      <c r="Z13" s="890"/>
      <c r="AA13" s="890"/>
      <c r="AB13" s="890"/>
      <c r="AC13" s="890"/>
      <c r="AD13" s="890"/>
      <c r="AE13" s="890"/>
      <c r="AF13" s="890"/>
      <c r="AG13" s="890"/>
      <c r="AH13" s="890"/>
      <c r="AI13" s="890"/>
      <c r="AJ13" s="890"/>
      <c r="AK13" s="890"/>
      <c r="AL13" s="890"/>
      <c r="AM13" s="890"/>
      <c r="AN13" s="890"/>
      <c r="AO13" s="890"/>
      <c r="AP13" s="890"/>
      <c r="AQ13" s="890"/>
      <c r="AR13" s="890"/>
      <c r="AS13" s="890"/>
      <c r="AT13" s="890"/>
      <c r="AU13" s="890"/>
      <c r="AV13" s="890"/>
      <c r="AW13" s="890"/>
      <c r="AX13" s="890"/>
      <c r="AY13" s="890"/>
      <c r="AZ13" s="890"/>
      <c r="BA13" s="890"/>
      <c r="BB13" s="890"/>
      <c r="BC13" s="890"/>
      <c r="BD13" s="890"/>
      <c r="BE13" s="890"/>
      <c r="BF13" s="890"/>
      <c r="BG13" s="890"/>
      <c r="BH13" s="890"/>
      <c r="BI13" s="890"/>
      <c r="BJ13" s="890"/>
      <c r="BK13" s="890"/>
      <c r="BL13" s="890"/>
      <c r="BM13" s="890"/>
      <c r="BN13" s="890"/>
      <c r="BO13" s="890"/>
      <c r="BP13" s="890"/>
      <c r="BQ13" s="890"/>
      <c r="BR13" s="890"/>
      <c r="BS13" s="890"/>
      <c r="BT13" s="890"/>
      <c r="BU13" s="890"/>
      <c r="BV13" s="890"/>
      <c r="BW13" s="890"/>
      <c r="BX13" s="890"/>
      <c r="BY13" s="890"/>
      <c r="BZ13" s="890"/>
      <c r="CA13" s="890"/>
      <c r="CB13" s="890"/>
      <c r="CC13" s="890"/>
      <c r="CD13" s="890"/>
      <c r="CE13" s="890"/>
      <c r="CF13" s="890"/>
      <c r="CG13" s="890"/>
      <c r="CH13" s="890"/>
      <c r="CI13" s="890"/>
      <c r="CJ13" s="890"/>
      <c r="CK13" s="890"/>
      <c r="CL13" s="890"/>
      <c r="CM13" s="890"/>
      <c r="CN13" s="890"/>
      <c r="CO13" s="890"/>
      <c r="CP13" s="890"/>
      <c r="CQ13" s="890"/>
      <c r="CR13" s="890"/>
      <c r="CS13" s="890"/>
      <c r="CT13" s="890"/>
      <c r="CU13" s="890"/>
      <c r="CV13" s="890"/>
      <c r="CW13" s="890"/>
      <c r="CX13" s="890"/>
      <c r="CY13" s="890"/>
      <c r="CZ13" s="890"/>
      <c r="DA13" s="890"/>
      <c r="DB13" s="890"/>
      <c r="DC13" s="890"/>
      <c r="DD13" s="890"/>
      <c r="DE13" s="890"/>
      <c r="DF13" s="890"/>
      <c r="DG13" s="890"/>
      <c r="DH13" s="890"/>
      <c r="DI13" s="890"/>
      <c r="DJ13" s="890"/>
      <c r="DK13" s="890"/>
      <c r="DL13" s="890"/>
      <c r="DM13" s="890"/>
      <c r="DN13" s="890"/>
      <c r="DO13" s="890"/>
      <c r="DP13" s="890"/>
      <c r="DQ13" s="890"/>
      <c r="DR13" s="890"/>
      <c r="DS13" s="890"/>
      <c r="DT13" s="890"/>
      <c r="DU13" s="890"/>
      <c r="DV13" s="890"/>
      <c r="DW13" s="890"/>
      <c r="DX13" s="890"/>
      <c r="DY13" s="890"/>
      <c r="DZ13" s="890"/>
      <c r="EA13" s="890"/>
      <c r="EB13" s="890"/>
      <c r="EC13" s="890"/>
      <c r="ED13" s="890"/>
      <c r="EE13" s="890"/>
      <c r="EF13" s="890"/>
      <c r="EG13" s="890"/>
      <c r="EH13" s="890"/>
      <c r="EI13" s="890"/>
      <c r="EJ13" s="890"/>
      <c r="EK13" s="890"/>
      <c r="EL13" s="890"/>
      <c r="EM13" s="890"/>
      <c r="EN13" s="890"/>
      <c r="EO13" s="890"/>
      <c r="EP13" s="890"/>
      <c r="EQ13" s="890"/>
      <c r="ER13" s="890"/>
      <c r="ES13" s="890"/>
      <c r="ET13" s="890"/>
      <c r="EU13" s="890"/>
      <c r="EV13" s="890"/>
      <c r="EW13" s="890"/>
      <c r="EX13" s="890"/>
      <c r="EY13" s="890"/>
      <c r="EZ13" s="890"/>
      <c r="FA13" s="890"/>
      <c r="FB13" s="890"/>
      <c r="FC13" s="890"/>
      <c r="FD13" s="890"/>
      <c r="FE13" s="890"/>
      <c r="FF13" s="890"/>
      <c r="FG13" s="890"/>
      <c r="FH13" s="890"/>
      <c r="FI13" s="890"/>
      <c r="FJ13" s="890"/>
      <c r="FK13" s="890"/>
      <c r="FL13" s="890"/>
      <c r="FM13" s="890"/>
      <c r="FN13" s="890"/>
      <c r="FO13" s="890"/>
      <c r="FP13" s="890"/>
      <c r="FQ13" s="890"/>
      <c r="FR13" s="890"/>
      <c r="FS13" s="890"/>
      <c r="FT13" s="890"/>
      <c r="FU13" s="890"/>
      <c r="FV13" s="890"/>
      <c r="FW13" s="890"/>
      <c r="FX13" s="890"/>
      <c r="FY13" s="890"/>
      <c r="FZ13" s="890"/>
      <c r="GA13" s="890"/>
      <c r="GB13" s="890"/>
      <c r="GC13" s="890"/>
      <c r="GD13" s="890"/>
      <c r="GE13" s="890"/>
      <c r="GF13" s="890"/>
      <c r="GG13" s="890"/>
      <c r="GH13" s="890"/>
      <c r="GI13" s="890"/>
      <c r="GJ13" s="890"/>
      <c r="GK13" s="890"/>
      <c r="GL13" s="890"/>
      <c r="GM13" s="890"/>
      <c r="GN13" s="890"/>
      <c r="GO13" s="890"/>
      <c r="GP13" s="890"/>
      <c r="GQ13" s="890"/>
      <c r="GR13" s="890"/>
      <c r="GS13" s="890"/>
      <c r="GT13" s="890"/>
      <c r="GU13" s="890"/>
      <c r="GV13" s="890"/>
      <c r="GW13" s="890"/>
      <c r="GX13" s="890"/>
      <c r="GY13" s="890"/>
      <c r="GZ13" s="890"/>
      <c r="HA13" s="890"/>
      <c r="HB13" s="890"/>
      <c r="HC13" s="890"/>
      <c r="HD13" s="890"/>
      <c r="HE13" s="890"/>
      <c r="HF13" s="890"/>
      <c r="HG13" s="890"/>
      <c r="HH13" s="890"/>
      <c r="HI13" s="890"/>
      <c r="HJ13" s="890"/>
      <c r="HK13" s="890"/>
      <c r="HL13" s="890"/>
      <c r="HM13" s="890"/>
      <c r="HN13" s="890"/>
      <c r="HO13" s="890"/>
      <c r="HP13" s="890"/>
      <c r="HQ13" s="890"/>
      <c r="HR13" s="890"/>
      <c r="HS13" s="890"/>
      <c r="HT13" s="890"/>
      <c r="HU13" s="890"/>
      <c r="HV13" s="890"/>
      <c r="HW13" s="890"/>
      <c r="HX13" s="890"/>
      <c r="HY13" s="890"/>
      <c r="HZ13" s="890"/>
      <c r="IA13" s="890"/>
      <c r="IB13" s="890"/>
      <c r="IC13" s="890"/>
      <c r="ID13" s="890"/>
      <c r="IE13" s="890"/>
      <c r="IF13" s="890"/>
      <c r="IG13" s="890"/>
      <c r="IH13" s="890"/>
      <c r="II13" s="890"/>
      <c r="IJ13" s="890"/>
      <c r="IK13" s="890"/>
      <c r="IL13" s="890"/>
      <c r="IM13" s="890"/>
      <c r="IN13" s="890"/>
      <c r="IO13" s="890"/>
      <c r="IP13" s="890"/>
      <c r="IQ13" s="890"/>
      <c r="IR13" s="890"/>
      <c r="IS13" s="890"/>
      <c r="IT13" s="890"/>
      <c r="IU13" s="890"/>
      <c r="IV13" s="890"/>
      <c r="IW13" s="890"/>
      <c r="IX13" s="890"/>
      <c r="IY13" s="890"/>
      <c r="IZ13" s="890"/>
      <c r="JA13" s="890"/>
      <c r="JB13" s="890"/>
      <c r="JC13" s="890"/>
      <c r="JD13" s="890"/>
      <c r="JE13" s="890"/>
      <c r="JF13" s="890"/>
      <c r="JG13" s="890"/>
      <c r="JH13" s="890"/>
      <c r="JI13" s="890"/>
      <c r="JJ13" s="890"/>
      <c r="JK13" s="890"/>
      <c r="JL13" s="890"/>
      <c r="JM13" s="890"/>
      <c r="JN13" s="890"/>
      <c r="JO13" s="890"/>
      <c r="JP13" s="890"/>
      <c r="JQ13" s="890"/>
      <c r="JR13" s="890"/>
      <c r="JS13" s="890"/>
      <c r="JT13" s="890"/>
      <c r="JU13" s="890"/>
      <c r="JV13" s="890"/>
      <c r="JW13" s="890"/>
      <c r="JX13" s="890"/>
      <c r="JY13" s="890"/>
      <c r="JZ13" s="890"/>
      <c r="KA13" s="890"/>
      <c r="KB13" s="890"/>
      <c r="KC13" s="890"/>
      <c r="KD13" s="890"/>
      <c r="KE13" s="890"/>
      <c r="KF13" s="890"/>
      <c r="KG13" s="890"/>
      <c r="KH13" s="890"/>
      <c r="KI13" s="890"/>
      <c r="KJ13" s="890"/>
      <c r="KK13" s="890"/>
      <c r="KL13" s="890"/>
      <c r="KM13" s="890"/>
      <c r="KN13" s="890"/>
      <c r="KO13" s="890"/>
      <c r="KP13" s="890"/>
      <c r="KQ13" s="890"/>
      <c r="KR13" s="890"/>
      <c r="KS13" s="890"/>
      <c r="KT13" s="890"/>
      <c r="KU13" s="890"/>
      <c r="KV13" s="890"/>
      <c r="KW13" s="890"/>
      <c r="KX13" s="890"/>
      <c r="KY13" s="890"/>
      <c r="KZ13" s="890"/>
      <c r="LA13" s="890"/>
      <c r="LB13" s="890"/>
      <c r="LC13" s="890"/>
      <c r="LD13" s="890"/>
      <c r="LE13" s="890"/>
      <c r="LF13" s="890"/>
      <c r="LG13" s="890"/>
      <c r="LH13" s="890"/>
      <c r="LI13" s="890"/>
      <c r="LJ13" s="890"/>
      <c r="LK13" s="890"/>
      <c r="LL13" s="890"/>
      <c r="LM13" s="890"/>
      <c r="LN13" s="890"/>
      <c r="LO13" s="890"/>
      <c r="LP13" s="890"/>
      <c r="LQ13" s="890"/>
      <c r="LR13" s="890"/>
      <c r="LS13" s="890"/>
      <c r="LT13" s="890"/>
      <c r="LU13" s="890"/>
      <c r="LV13" s="890"/>
      <c r="LW13" s="890"/>
      <c r="LX13" s="890"/>
      <c r="LY13" s="890"/>
      <c r="LZ13" s="890"/>
      <c r="MA13" s="890"/>
      <c r="MB13" s="890"/>
      <c r="MC13" s="890"/>
      <c r="MD13" s="890"/>
      <c r="ME13" s="890"/>
      <c r="MF13" s="890"/>
      <c r="MG13" s="890"/>
      <c r="MH13" s="890"/>
      <c r="MI13" s="890"/>
      <c r="MJ13" s="890"/>
      <c r="MK13" s="890"/>
      <c r="ML13" s="890"/>
      <c r="MM13" s="890"/>
      <c r="MN13" s="890"/>
      <c r="MO13" s="890"/>
      <c r="MP13" s="890"/>
      <c r="MQ13" s="890"/>
      <c r="MR13" s="890"/>
      <c r="MS13" s="890"/>
      <c r="MT13" s="890"/>
      <c r="MU13" s="890"/>
      <c r="MV13" s="890"/>
      <c r="MW13" s="890"/>
      <c r="MX13" s="890"/>
      <c r="MY13" s="890"/>
      <c r="MZ13" s="890"/>
      <c r="NA13" s="890"/>
      <c r="NB13" s="890"/>
      <c r="NC13" s="890"/>
      <c r="ND13" s="890"/>
      <c r="NE13" s="890"/>
      <c r="NF13" s="890"/>
      <c r="NG13" s="890"/>
      <c r="NH13" s="890"/>
      <c r="NI13" s="890"/>
      <c r="NJ13" s="890"/>
      <c r="NK13" s="890"/>
      <c r="NL13" s="890"/>
      <c r="NM13" s="890"/>
      <c r="NN13" s="890"/>
      <c r="NO13" s="890"/>
      <c r="NP13" s="890"/>
      <c r="NQ13" s="890"/>
      <c r="NR13" s="890"/>
      <c r="NS13" s="890"/>
      <c r="NT13" s="890"/>
      <c r="NU13" s="890"/>
      <c r="NV13" s="890"/>
      <c r="NW13" s="890"/>
      <c r="NX13" s="890"/>
      <c r="NY13" s="890"/>
      <c r="NZ13" s="890"/>
      <c r="OA13" s="890"/>
      <c r="OB13" s="890"/>
      <c r="OC13" s="890"/>
      <c r="OD13" s="890"/>
      <c r="OE13" s="890"/>
      <c r="OF13" s="890"/>
      <c r="OG13" s="890"/>
      <c r="OH13" s="890"/>
      <c r="OI13" s="890"/>
      <c r="OJ13" s="890"/>
      <c r="OK13" s="890"/>
      <c r="OL13" s="890"/>
      <c r="OM13" s="890"/>
      <c r="ON13" s="890"/>
      <c r="OO13" s="890"/>
      <c r="OP13" s="890"/>
      <c r="OQ13" s="890"/>
      <c r="OR13" s="890"/>
      <c r="OS13" s="890"/>
      <c r="OT13" s="890"/>
      <c r="OU13" s="890"/>
      <c r="OV13" s="890"/>
      <c r="OW13" s="890"/>
      <c r="OX13" s="890"/>
      <c r="OY13" s="890"/>
      <c r="OZ13" s="890"/>
      <c r="PA13" s="890"/>
      <c r="PB13" s="890"/>
      <c r="PC13" s="890"/>
      <c r="PD13" s="890"/>
      <c r="PE13" s="890"/>
      <c r="PF13" s="890"/>
      <c r="PG13" s="890"/>
      <c r="PH13" s="890"/>
      <c r="PI13" s="890"/>
      <c r="PJ13" s="890"/>
      <c r="PK13" s="890"/>
      <c r="PL13" s="890"/>
      <c r="PM13" s="890"/>
      <c r="PN13" s="890"/>
      <c r="PO13" s="890"/>
      <c r="PP13" s="890"/>
      <c r="PQ13" s="890"/>
      <c r="PR13" s="890"/>
      <c r="PS13" s="890"/>
      <c r="PT13" s="890"/>
      <c r="PU13" s="890"/>
      <c r="PV13" s="890"/>
      <c r="PW13" s="890"/>
      <c r="PX13" s="890"/>
      <c r="PY13" s="890"/>
      <c r="PZ13" s="890"/>
      <c r="QA13" s="890"/>
      <c r="QB13" s="890"/>
      <c r="QC13" s="890"/>
      <c r="QD13" s="890"/>
      <c r="QE13" s="890"/>
      <c r="QF13" s="890"/>
      <c r="QG13" s="890"/>
      <c r="QH13" s="890"/>
      <c r="QI13" s="890"/>
      <c r="QJ13" s="890"/>
      <c r="QK13" s="890"/>
      <c r="QL13" s="890"/>
      <c r="QM13" s="890"/>
      <c r="QN13" s="890"/>
      <c r="QO13" s="890"/>
      <c r="QP13" s="890"/>
      <c r="QQ13" s="890"/>
      <c r="QR13" s="890"/>
      <c r="QS13" s="890"/>
      <c r="QT13" s="890"/>
      <c r="QU13" s="890"/>
      <c r="QV13" s="890"/>
      <c r="QW13" s="890"/>
      <c r="QX13" s="890"/>
      <c r="QY13" s="890"/>
      <c r="QZ13" s="890"/>
      <c r="RA13" s="890"/>
      <c r="RB13" s="890"/>
      <c r="RC13" s="890"/>
      <c r="RD13" s="890"/>
      <c r="RE13" s="890"/>
      <c r="RF13" s="890"/>
      <c r="RG13" s="890"/>
      <c r="RH13" s="890"/>
      <c r="RI13" s="890"/>
      <c r="RJ13" s="890"/>
      <c r="RK13" s="890"/>
      <c r="RL13" s="890"/>
      <c r="RM13" s="890"/>
      <c r="RN13" s="890"/>
      <c r="RO13" s="890"/>
      <c r="RP13" s="890"/>
      <c r="RQ13" s="890"/>
      <c r="RR13" s="890"/>
      <c r="RS13" s="890"/>
      <c r="RT13" s="890"/>
      <c r="RU13" s="890"/>
      <c r="RV13" s="890"/>
      <c r="RW13" s="890"/>
      <c r="RX13" s="890"/>
      <c r="RY13" s="890"/>
      <c r="RZ13" s="890"/>
      <c r="SA13" s="890"/>
      <c r="SB13" s="890"/>
      <c r="SC13" s="890"/>
      <c r="SD13" s="890"/>
      <c r="SE13" s="890"/>
      <c r="SF13" s="890"/>
      <c r="SG13" s="890"/>
      <c r="SH13" s="890"/>
      <c r="SI13" s="890"/>
      <c r="SJ13" s="890"/>
      <c r="SK13" s="890"/>
      <c r="SL13" s="890"/>
      <c r="SM13" s="890"/>
      <c r="SN13" s="890"/>
      <c r="SO13" s="890"/>
      <c r="SP13" s="890"/>
      <c r="SQ13" s="890"/>
      <c r="SR13" s="890"/>
      <c r="SS13" s="890"/>
      <c r="ST13" s="890"/>
      <c r="SU13" s="890"/>
      <c r="SV13" s="890"/>
      <c r="SW13" s="890"/>
      <c r="SX13" s="890"/>
      <c r="SY13" s="890"/>
      <c r="SZ13" s="890"/>
      <c r="TA13" s="890"/>
      <c r="TB13" s="890"/>
      <c r="TC13" s="890"/>
      <c r="TD13" s="890"/>
      <c r="TE13" s="890"/>
      <c r="TF13" s="890"/>
      <c r="TG13" s="890"/>
      <c r="TH13" s="890"/>
      <c r="TI13" s="890"/>
      <c r="TJ13" s="890"/>
      <c r="TK13" s="890"/>
      <c r="TL13" s="890"/>
      <c r="TM13" s="890"/>
      <c r="TN13" s="890"/>
      <c r="TO13" s="890"/>
      <c r="TP13" s="890"/>
      <c r="TQ13" s="890"/>
      <c r="TR13" s="890"/>
      <c r="TS13" s="890"/>
      <c r="TT13" s="890"/>
      <c r="TU13" s="890"/>
      <c r="TV13" s="890"/>
      <c r="TW13" s="890"/>
      <c r="TX13" s="890"/>
      <c r="TY13" s="890"/>
      <c r="TZ13" s="890"/>
      <c r="UA13" s="890"/>
      <c r="UB13" s="890"/>
      <c r="UC13" s="890"/>
      <c r="UD13" s="890"/>
      <c r="UE13" s="890"/>
      <c r="UF13" s="890"/>
      <c r="UG13" s="890"/>
      <c r="UH13" s="890"/>
      <c r="UI13" s="890"/>
      <c r="UJ13" s="890"/>
      <c r="UK13" s="890"/>
      <c r="UL13" s="890"/>
      <c r="UM13" s="890"/>
      <c r="UN13" s="890"/>
      <c r="UO13" s="890"/>
      <c r="UP13" s="890"/>
      <c r="UQ13" s="890"/>
      <c r="UR13" s="890"/>
      <c r="US13" s="890"/>
      <c r="UT13" s="890"/>
      <c r="UU13" s="890"/>
      <c r="UV13" s="890"/>
      <c r="UW13" s="890"/>
      <c r="UX13" s="890"/>
      <c r="UY13" s="890"/>
      <c r="UZ13" s="890"/>
      <c r="VA13" s="890"/>
      <c r="VB13" s="890"/>
      <c r="VC13" s="890"/>
      <c r="VD13" s="890"/>
      <c r="VE13" s="890"/>
      <c r="VF13" s="890"/>
      <c r="VG13" s="890"/>
      <c r="VH13" s="890"/>
      <c r="VI13" s="890"/>
      <c r="VJ13" s="890"/>
      <c r="VK13" s="890"/>
      <c r="VL13" s="890"/>
      <c r="VM13" s="890"/>
      <c r="VN13" s="890"/>
      <c r="VO13" s="890"/>
      <c r="VP13" s="890"/>
      <c r="VQ13" s="890"/>
      <c r="VR13" s="890"/>
      <c r="VS13" s="890"/>
      <c r="VT13" s="890"/>
      <c r="VU13" s="890"/>
      <c r="VV13" s="890"/>
      <c r="VW13" s="890"/>
      <c r="VX13" s="890"/>
      <c r="VY13" s="890"/>
      <c r="VZ13" s="890"/>
      <c r="WA13" s="890"/>
      <c r="WB13" s="890"/>
      <c r="WC13" s="890"/>
      <c r="WD13" s="890"/>
      <c r="WE13" s="890"/>
      <c r="WF13" s="890"/>
      <c r="WG13" s="890"/>
      <c r="WH13" s="890"/>
      <c r="WI13" s="890"/>
      <c r="WJ13" s="890"/>
      <c r="WK13" s="890"/>
      <c r="WL13" s="890"/>
      <c r="WM13" s="890"/>
      <c r="WN13" s="890"/>
      <c r="WO13" s="890"/>
      <c r="WP13" s="890"/>
      <c r="WQ13" s="890"/>
      <c r="WR13" s="890"/>
      <c r="WS13" s="890"/>
      <c r="WT13" s="890"/>
      <c r="WU13" s="890"/>
      <c r="WV13" s="890"/>
      <c r="WW13" s="890"/>
      <c r="WX13" s="890"/>
      <c r="WY13" s="890"/>
      <c r="WZ13" s="890"/>
      <c r="XA13" s="890"/>
      <c r="XB13" s="890"/>
      <c r="XC13" s="890"/>
      <c r="XD13" s="890"/>
      <c r="XE13" s="890"/>
      <c r="XF13" s="890"/>
      <c r="XG13" s="890"/>
      <c r="XH13" s="890"/>
      <c r="XI13" s="890"/>
      <c r="XJ13" s="890"/>
      <c r="XK13" s="890"/>
      <c r="XL13" s="890"/>
      <c r="XM13" s="890"/>
      <c r="XN13" s="890"/>
      <c r="XO13" s="890"/>
      <c r="XP13" s="890"/>
      <c r="XQ13" s="890"/>
      <c r="XR13" s="890"/>
      <c r="XS13" s="890"/>
      <c r="XT13" s="890"/>
      <c r="XU13" s="890"/>
      <c r="XV13" s="890"/>
      <c r="XW13" s="890"/>
      <c r="XX13" s="890"/>
      <c r="XY13" s="890"/>
      <c r="XZ13" s="890"/>
      <c r="YA13" s="890"/>
      <c r="YB13" s="890"/>
      <c r="YC13" s="890"/>
      <c r="YD13" s="890"/>
      <c r="YE13" s="890"/>
      <c r="YF13" s="890"/>
      <c r="YG13" s="890"/>
      <c r="YH13" s="890"/>
      <c r="YI13" s="890"/>
      <c r="YJ13" s="890"/>
      <c r="YK13" s="890"/>
      <c r="YL13" s="890"/>
      <c r="YM13" s="890"/>
      <c r="YN13" s="890"/>
      <c r="YO13" s="890"/>
      <c r="YP13" s="890"/>
      <c r="YQ13" s="890"/>
      <c r="YR13" s="890"/>
      <c r="YS13" s="890"/>
      <c r="YT13" s="890"/>
      <c r="YU13" s="890"/>
      <c r="YV13" s="890"/>
      <c r="YW13" s="890"/>
      <c r="YX13" s="890"/>
      <c r="YY13" s="890"/>
      <c r="YZ13" s="890"/>
      <c r="ZA13" s="890"/>
      <c r="ZB13" s="890"/>
      <c r="ZC13" s="890"/>
      <c r="ZD13" s="890"/>
      <c r="ZE13" s="890"/>
      <c r="ZF13" s="890"/>
      <c r="ZG13" s="890"/>
      <c r="ZH13" s="890"/>
      <c r="ZI13" s="890"/>
      <c r="ZJ13" s="890"/>
      <c r="ZK13" s="890"/>
      <c r="ZL13" s="890"/>
      <c r="ZM13" s="890"/>
      <c r="ZN13" s="890"/>
      <c r="ZO13" s="890"/>
      <c r="ZP13" s="890"/>
      <c r="ZQ13" s="890"/>
      <c r="ZR13" s="890"/>
      <c r="ZS13" s="890"/>
      <c r="ZT13" s="890"/>
      <c r="ZU13" s="890"/>
      <c r="ZV13" s="890"/>
      <c r="ZW13" s="890"/>
      <c r="ZX13" s="890"/>
      <c r="ZY13" s="890"/>
      <c r="ZZ13" s="890"/>
      <c r="AAA13" s="890"/>
      <c r="AAB13" s="890"/>
      <c r="AAC13" s="890"/>
      <c r="AAD13" s="890"/>
      <c r="AAE13" s="890"/>
      <c r="AAF13" s="890"/>
      <c r="AAG13" s="890"/>
      <c r="AAH13" s="890"/>
      <c r="AAI13" s="890"/>
      <c r="AAJ13" s="890"/>
      <c r="AAK13" s="890"/>
      <c r="AAL13" s="890"/>
      <c r="AAM13" s="890"/>
      <c r="AAN13" s="890"/>
      <c r="AAO13" s="890"/>
      <c r="AAP13" s="890"/>
      <c r="AAQ13" s="890"/>
      <c r="AAR13" s="890"/>
      <c r="AAS13" s="890"/>
      <c r="AAT13" s="890"/>
      <c r="AAU13" s="890"/>
      <c r="AAV13" s="890"/>
      <c r="AAW13" s="890"/>
      <c r="AAX13" s="890"/>
      <c r="AAY13" s="890"/>
      <c r="AAZ13" s="890"/>
      <c r="ABA13" s="890"/>
      <c r="ABB13" s="890"/>
      <c r="ABC13" s="890"/>
      <c r="ABD13" s="890"/>
      <c r="ABE13" s="890"/>
      <c r="ABF13" s="890"/>
      <c r="ABG13" s="890"/>
      <c r="ABH13" s="890"/>
      <c r="ABI13" s="890"/>
      <c r="ABJ13" s="890"/>
      <c r="ABK13" s="890"/>
      <c r="ABL13" s="890"/>
      <c r="ABM13" s="890"/>
      <c r="ABN13" s="890"/>
      <c r="ABO13" s="890"/>
      <c r="ABP13" s="890"/>
      <c r="ABQ13" s="890"/>
      <c r="ABR13" s="890"/>
      <c r="ABS13" s="890"/>
      <c r="ABT13" s="890"/>
      <c r="ABU13" s="890"/>
      <c r="ABV13" s="890"/>
      <c r="ABW13" s="890"/>
      <c r="ABX13" s="890"/>
      <c r="ABY13" s="890"/>
      <c r="ABZ13" s="890"/>
      <c r="ACA13" s="890"/>
      <c r="ACB13" s="890"/>
      <c r="ACC13" s="890"/>
      <c r="ACD13" s="890"/>
      <c r="ACE13" s="890"/>
      <c r="ACF13" s="890"/>
      <c r="ACG13" s="890"/>
      <c r="ACH13" s="890"/>
      <c r="ACI13" s="890"/>
      <c r="ACJ13" s="890"/>
      <c r="ACK13" s="890"/>
      <c r="ACL13" s="890"/>
      <c r="ACM13" s="890"/>
      <c r="ACN13" s="890"/>
      <c r="ACO13" s="890"/>
      <c r="ACP13" s="890"/>
      <c r="ACQ13" s="890"/>
      <c r="ACR13" s="890"/>
      <c r="ACS13" s="890"/>
      <c r="ACT13" s="890"/>
      <c r="ACU13" s="890"/>
      <c r="ACV13" s="890"/>
      <c r="ACW13" s="890"/>
      <c r="ACX13" s="890"/>
      <c r="ACY13" s="890"/>
      <c r="ACZ13" s="890"/>
      <c r="ADA13" s="890"/>
      <c r="ADB13" s="890"/>
      <c r="ADC13" s="890"/>
      <c r="ADD13" s="890"/>
      <c r="ADE13" s="890"/>
      <c r="ADF13" s="890"/>
      <c r="ADG13" s="890"/>
      <c r="ADH13" s="890"/>
      <c r="ADI13" s="890"/>
      <c r="ADJ13" s="890"/>
      <c r="ADK13" s="890"/>
      <c r="ADL13" s="890"/>
      <c r="ADM13" s="890"/>
      <c r="ADN13" s="890"/>
      <c r="ADO13" s="890"/>
      <c r="ADP13" s="890"/>
      <c r="ADQ13" s="890"/>
      <c r="ADR13" s="890"/>
      <c r="ADS13" s="890"/>
      <c r="ADT13" s="890"/>
      <c r="ADU13" s="890"/>
      <c r="ADV13" s="890"/>
      <c r="ADW13" s="890"/>
      <c r="ADX13" s="890"/>
      <c r="ADY13" s="890"/>
      <c r="ADZ13" s="890"/>
      <c r="AEA13" s="890"/>
      <c r="AEB13" s="890"/>
      <c r="AEC13" s="890"/>
      <c r="AED13" s="890"/>
      <c r="AEE13" s="890"/>
      <c r="AEF13" s="890"/>
      <c r="AEG13" s="890"/>
      <c r="AEH13" s="890"/>
      <c r="AEI13" s="890"/>
      <c r="AEJ13" s="890"/>
      <c r="AEK13" s="890"/>
      <c r="AEL13" s="890"/>
      <c r="AEM13" s="890"/>
      <c r="AEN13" s="890"/>
      <c r="AEO13" s="890"/>
      <c r="AEP13" s="890"/>
      <c r="AEQ13" s="890"/>
      <c r="AER13" s="890"/>
      <c r="AES13" s="890"/>
      <c r="AET13" s="890"/>
      <c r="AEU13" s="890"/>
      <c r="AEV13" s="890"/>
      <c r="AEW13" s="890"/>
      <c r="AEX13" s="890"/>
      <c r="AEY13" s="890"/>
      <c r="AEZ13" s="890"/>
      <c r="AFA13" s="890"/>
      <c r="AFB13" s="890"/>
      <c r="AFC13" s="890"/>
      <c r="AFD13" s="890"/>
      <c r="AFE13" s="890"/>
      <c r="AFF13" s="890"/>
      <c r="AFG13" s="890"/>
      <c r="AFH13" s="890"/>
      <c r="AFI13" s="890"/>
      <c r="AFJ13" s="890"/>
      <c r="AFK13" s="890"/>
      <c r="AFL13" s="890"/>
      <c r="AFM13" s="890"/>
      <c r="AFN13" s="890"/>
      <c r="AFO13" s="890"/>
      <c r="AFP13" s="890"/>
      <c r="AFQ13" s="890"/>
      <c r="AFR13" s="890"/>
      <c r="AFS13" s="890"/>
      <c r="AFT13" s="890"/>
      <c r="AFU13" s="890"/>
      <c r="AFV13" s="890"/>
      <c r="AFW13" s="890"/>
      <c r="AFX13" s="890"/>
      <c r="AFY13" s="890"/>
      <c r="AFZ13" s="890"/>
      <c r="AGA13" s="890"/>
      <c r="AGB13" s="890"/>
      <c r="AGC13" s="890"/>
      <c r="AGD13" s="890"/>
      <c r="AGE13" s="890"/>
      <c r="AGF13" s="890"/>
      <c r="AGG13" s="890"/>
      <c r="AGH13" s="890"/>
      <c r="AGI13" s="890"/>
      <c r="AGJ13" s="890"/>
      <c r="AGK13" s="890"/>
      <c r="AGL13" s="890"/>
      <c r="AGM13" s="890"/>
      <c r="AGN13" s="890"/>
      <c r="AGO13" s="890"/>
      <c r="AGP13" s="890"/>
      <c r="AGQ13" s="890"/>
      <c r="AGR13" s="890"/>
      <c r="AGS13" s="890"/>
      <c r="AGT13" s="890"/>
      <c r="AGU13" s="890"/>
      <c r="AGV13" s="890"/>
      <c r="AGW13" s="890"/>
      <c r="AGX13" s="890"/>
      <c r="AGY13" s="890"/>
      <c r="AGZ13" s="890"/>
      <c r="AHA13" s="890"/>
      <c r="AHB13" s="890"/>
      <c r="AHC13" s="890"/>
      <c r="AHD13" s="890"/>
      <c r="AHE13" s="890"/>
      <c r="AHF13" s="890"/>
      <c r="AHG13" s="890"/>
      <c r="AHH13" s="890"/>
      <c r="AHI13" s="890"/>
      <c r="AHJ13" s="890"/>
      <c r="AHK13" s="890"/>
      <c r="AHL13" s="890"/>
      <c r="AHM13" s="890"/>
      <c r="AHN13" s="890"/>
      <c r="AHO13" s="890"/>
      <c r="AHP13" s="890"/>
      <c r="AHQ13" s="890"/>
      <c r="AHR13" s="890"/>
      <c r="AHS13" s="890"/>
      <c r="AHT13" s="890"/>
      <c r="AHU13" s="890"/>
      <c r="AHV13" s="890"/>
      <c r="AHW13" s="890"/>
      <c r="AHX13" s="890"/>
      <c r="AHY13" s="890"/>
      <c r="AHZ13" s="890"/>
      <c r="AIA13" s="890"/>
      <c r="AIB13" s="890"/>
      <c r="AIC13" s="890"/>
      <c r="AID13" s="890"/>
      <c r="AIE13" s="890"/>
      <c r="AIF13" s="890"/>
      <c r="AIG13" s="890"/>
      <c r="AIH13" s="890"/>
      <c r="AII13" s="890"/>
      <c r="AIJ13" s="890"/>
      <c r="AIK13" s="890"/>
      <c r="AIL13" s="890"/>
      <c r="AIM13" s="890"/>
      <c r="AIN13" s="890"/>
      <c r="AIO13" s="890"/>
      <c r="AIP13" s="890"/>
      <c r="AIQ13" s="890"/>
      <c r="AIR13" s="890"/>
      <c r="AIS13" s="890"/>
      <c r="AIT13" s="890"/>
      <c r="AIU13" s="890"/>
      <c r="AIV13" s="890"/>
      <c r="AIW13" s="890"/>
      <c r="AIX13" s="890"/>
      <c r="AIY13" s="890"/>
      <c r="AIZ13" s="890"/>
      <c r="AJA13" s="890"/>
      <c r="AJB13" s="890"/>
      <c r="AJC13" s="890"/>
      <c r="AJD13" s="890"/>
      <c r="AJE13" s="890"/>
      <c r="AJF13" s="890"/>
      <c r="AJG13" s="890"/>
      <c r="AJH13" s="890"/>
      <c r="AJI13" s="890"/>
      <c r="AJJ13" s="890"/>
      <c r="AJK13" s="890"/>
      <c r="AJL13" s="890"/>
      <c r="AJM13" s="890"/>
      <c r="AJN13" s="890"/>
      <c r="AJO13" s="890"/>
      <c r="AJP13" s="890"/>
      <c r="AJQ13" s="890"/>
      <c r="AJR13" s="890"/>
      <c r="AJS13" s="890"/>
      <c r="AJT13" s="890"/>
      <c r="AJU13" s="890"/>
      <c r="AJV13" s="890"/>
      <c r="AJW13" s="890"/>
      <c r="AJX13" s="890"/>
      <c r="AJY13" s="890"/>
      <c r="AJZ13" s="890"/>
      <c r="AKA13" s="890"/>
      <c r="AKB13" s="890"/>
      <c r="AKC13" s="890"/>
      <c r="AKD13" s="890"/>
      <c r="AKE13" s="890"/>
      <c r="AKF13" s="890"/>
      <c r="AKG13" s="890"/>
      <c r="AKH13" s="890"/>
      <c r="AKI13" s="890"/>
      <c r="AKJ13" s="890"/>
      <c r="AKK13" s="890"/>
      <c r="AKL13" s="890"/>
      <c r="AKM13" s="890"/>
      <c r="AKN13" s="890"/>
      <c r="AKO13" s="890"/>
      <c r="AKP13" s="890"/>
      <c r="AKQ13" s="890"/>
      <c r="AKR13" s="890"/>
      <c r="AKS13" s="890"/>
      <c r="AKT13" s="890"/>
      <c r="AKU13" s="890"/>
      <c r="AKV13" s="890"/>
      <c r="AKW13" s="890"/>
      <c r="AKX13" s="890"/>
      <c r="AKY13" s="890"/>
      <c r="AKZ13" s="890"/>
      <c r="ALA13" s="890"/>
      <c r="ALB13" s="890"/>
      <c r="ALC13" s="890"/>
      <c r="ALD13" s="890"/>
      <c r="ALE13" s="890"/>
      <c r="ALF13" s="890"/>
      <c r="ALG13" s="890"/>
      <c r="ALH13" s="890"/>
      <c r="ALI13" s="890"/>
      <c r="ALJ13" s="890"/>
      <c r="ALK13" s="890"/>
      <c r="ALL13" s="890"/>
      <c r="ALM13" s="890"/>
      <c r="ALN13" s="890"/>
      <c r="ALO13" s="890"/>
      <c r="ALP13" s="890"/>
      <c r="ALQ13" s="890"/>
      <c r="ALR13" s="890"/>
      <c r="ALS13" s="890"/>
      <c r="ALT13" s="890"/>
      <c r="ALU13" s="890"/>
      <c r="ALV13" s="890"/>
      <c r="ALW13" s="890"/>
      <c r="ALX13" s="890"/>
      <c r="ALY13" s="890"/>
      <c r="ALZ13" s="890"/>
      <c r="AMA13" s="890"/>
      <c r="AMB13" s="890"/>
      <c r="AMC13" s="890"/>
      <c r="AMD13" s="890"/>
      <c r="AME13" s="890"/>
      <c r="AMF13" s="890"/>
      <c r="AMG13" s="890"/>
      <c r="AMH13" s="890"/>
      <c r="AMI13" s="890"/>
      <c r="AMJ13" s="890"/>
      <c r="AMK13" s="890"/>
      <c r="AML13" s="890"/>
      <c r="AMM13" s="890"/>
      <c r="AMN13" s="890"/>
      <c r="AMO13" s="890"/>
      <c r="AMP13" s="890"/>
      <c r="AMQ13" s="890"/>
      <c r="AMR13" s="890"/>
      <c r="AMS13" s="890"/>
      <c r="AMT13" s="890"/>
      <c r="AMU13" s="890"/>
      <c r="AMV13" s="890"/>
      <c r="AMW13" s="890"/>
      <c r="AMX13" s="890"/>
      <c r="AMY13" s="890"/>
      <c r="AMZ13" s="890"/>
      <c r="ANA13" s="890"/>
      <c r="ANB13" s="890"/>
      <c r="ANC13" s="890"/>
      <c r="AND13" s="890"/>
      <c r="ANE13" s="890"/>
      <c r="ANF13" s="890"/>
      <c r="ANG13" s="890"/>
      <c r="ANH13" s="890"/>
      <c r="ANI13" s="890"/>
      <c r="ANJ13" s="890"/>
      <c r="ANK13" s="890"/>
      <c r="ANL13" s="890"/>
      <c r="ANM13" s="890"/>
      <c r="ANN13" s="890"/>
      <c r="ANO13" s="890"/>
      <c r="ANP13" s="890"/>
      <c r="ANQ13" s="890"/>
      <c r="ANR13" s="890"/>
      <c r="ANS13" s="890"/>
      <c r="ANT13" s="890"/>
      <c r="ANU13" s="890"/>
      <c r="ANV13" s="890"/>
      <c r="ANW13" s="890"/>
      <c r="ANX13" s="890"/>
      <c r="ANY13" s="890"/>
      <c r="ANZ13" s="890"/>
      <c r="AOA13" s="890"/>
      <c r="AOB13" s="890"/>
      <c r="AOC13" s="890"/>
      <c r="AOD13" s="890"/>
      <c r="AOE13" s="890"/>
      <c r="AOF13" s="890"/>
      <c r="AOG13" s="890"/>
      <c r="AOH13" s="890"/>
      <c r="AOI13" s="890"/>
      <c r="AOJ13" s="890"/>
      <c r="AOK13" s="890"/>
      <c r="AOL13" s="890"/>
      <c r="AOM13" s="890"/>
      <c r="AON13" s="890"/>
      <c r="AOO13" s="890"/>
      <c r="AOP13" s="890"/>
      <c r="AOQ13" s="890"/>
      <c r="AOR13" s="890"/>
      <c r="AOS13" s="890"/>
      <c r="AOT13" s="890"/>
      <c r="AOU13" s="890"/>
      <c r="AOV13" s="890"/>
      <c r="AOW13" s="890"/>
      <c r="AOX13" s="890"/>
      <c r="AOY13" s="890"/>
      <c r="AOZ13" s="890"/>
      <c r="APA13" s="890"/>
      <c r="APB13" s="890"/>
      <c r="APC13" s="890"/>
      <c r="APD13" s="890"/>
      <c r="APE13" s="890"/>
      <c r="APF13" s="890"/>
      <c r="APG13" s="890"/>
      <c r="APH13" s="890"/>
      <c r="API13" s="890"/>
      <c r="APJ13" s="890"/>
      <c r="APK13" s="890"/>
      <c r="APL13" s="890"/>
      <c r="APM13" s="890"/>
      <c r="APN13" s="890"/>
      <c r="APO13" s="890"/>
      <c r="APP13" s="890"/>
      <c r="APQ13" s="890"/>
      <c r="APR13" s="890"/>
      <c r="APS13" s="890"/>
      <c r="APT13" s="890"/>
      <c r="APU13" s="890"/>
      <c r="APV13" s="890"/>
      <c r="APW13" s="890"/>
      <c r="APX13" s="890"/>
      <c r="APY13" s="890"/>
      <c r="APZ13" s="890"/>
      <c r="AQA13" s="890"/>
      <c r="AQB13" s="890"/>
      <c r="AQC13" s="890"/>
      <c r="AQD13" s="890"/>
      <c r="AQE13" s="890"/>
      <c r="AQF13" s="890"/>
      <c r="AQG13" s="890"/>
      <c r="AQH13" s="890"/>
      <c r="AQI13" s="890"/>
      <c r="AQJ13" s="890"/>
      <c r="AQK13" s="890"/>
      <c r="AQL13" s="890"/>
      <c r="AQM13" s="890"/>
      <c r="AQN13" s="890"/>
      <c r="AQO13" s="890"/>
      <c r="AQP13" s="890"/>
      <c r="AQQ13" s="890"/>
      <c r="AQR13" s="890"/>
      <c r="AQS13" s="890"/>
      <c r="AQT13" s="890"/>
      <c r="AQU13" s="890"/>
      <c r="AQV13" s="890"/>
      <c r="AQW13" s="890"/>
      <c r="AQX13" s="890"/>
      <c r="AQY13" s="890"/>
      <c r="AQZ13" s="890"/>
      <c r="ARA13" s="890"/>
      <c r="ARB13" s="890"/>
      <c r="ARC13" s="890"/>
      <c r="ARD13" s="890"/>
      <c r="ARE13" s="890"/>
      <c r="ARF13" s="890"/>
      <c r="ARG13" s="890"/>
      <c r="ARH13" s="890"/>
      <c r="ARI13" s="890"/>
      <c r="ARJ13" s="890"/>
      <c r="ARK13" s="890"/>
      <c r="ARL13" s="890"/>
      <c r="ARM13" s="890"/>
      <c r="ARN13" s="890"/>
      <c r="ARO13" s="890"/>
      <c r="ARP13" s="890"/>
      <c r="ARQ13" s="890"/>
      <c r="ARR13" s="890"/>
      <c r="ARS13" s="890"/>
      <c r="ART13" s="890"/>
      <c r="ARU13" s="890"/>
      <c r="ARV13" s="890"/>
      <c r="ARW13" s="890"/>
      <c r="ARX13" s="890"/>
      <c r="ARY13" s="890"/>
      <c r="ARZ13" s="890"/>
      <c r="ASA13" s="890"/>
      <c r="ASB13" s="890"/>
      <c r="ASC13" s="890"/>
      <c r="ASD13" s="890"/>
      <c r="ASE13" s="890"/>
      <c r="ASF13" s="890"/>
      <c r="ASG13" s="890"/>
      <c r="ASH13" s="890"/>
      <c r="ASI13" s="890"/>
      <c r="ASJ13" s="890"/>
      <c r="ASK13" s="890"/>
      <c r="ASL13" s="890"/>
      <c r="ASM13" s="890"/>
      <c r="ASN13" s="890"/>
      <c r="ASO13" s="890"/>
      <c r="ASP13" s="890"/>
      <c r="ASQ13" s="890"/>
      <c r="ASR13" s="890"/>
      <c r="ASS13" s="890"/>
      <c r="AST13" s="890"/>
      <c r="ASU13" s="890"/>
      <c r="ASV13" s="890"/>
      <c r="ASW13" s="890"/>
      <c r="ASX13" s="890"/>
      <c r="ASY13" s="890"/>
      <c r="ASZ13" s="890"/>
      <c r="ATA13" s="890"/>
      <c r="ATB13" s="890"/>
      <c r="ATC13" s="890"/>
      <c r="ATD13" s="890"/>
      <c r="ATE13" s="890"/>
      <c r="ATF13" s="890"/>
      <c r="ATG13" s="890"/>
      <c r="ATH13" s="890"/>
      <c r="ATI13" s="890"/>
      <c r="ATJ13" s="890"/>
      <c r="ATK13" s="890"/>
      <c r="ATL13" s="890"/>
      <c r="ATM13" s="890"/>
      <c r="ATN13" s="890"/>
      <c r="ATO13" s="890"/>
      <c r="ATP13" s="890"/>
      <c r="ATQ13" s="890"/>
      <c r="ATR13" s="890"/>
      <c r="ATS13" s="890"/>
      <c r="ATT13" s="890"/>
      <c r="ATU13" s="890"/>
      <c r="ATV13" s="890"/>
      <c r="ATW13" s="890"/>
      <c r="ATX13" s="890"/>
      <c r="ATY13" s="890"/>
      <c r="ATZ13" s="890"/>
      <c r="AUA13" s="890"/>
      <c r="AUB13" s="890"/>
      <c r="AUC13" s="890"/>
      <c r="AUD13" s="890"/>
      <c r="AUE13" s="890"/>
      <c r="AUF13" s="890"/>
      <c r="AUG13" s="890"/>
      <c r="AUH13" s="890"/>
      <c r="AUI13" s="890"/>
      <c r="AUJ13" s="890"/>
      <c r="AUK13" s="890"/>
      <c r="AUL13" s="890"/>
      <c r="AUM13" s="890"/>
      <c r="AUN13" s="890"/>
      <c r="AUO13" s="890"/>
      <c r="AUP13" s="890"/>
      <c r="AUQ13" s="890"/>
      <c r="AUR13" s="890"/>
      <c r="AUS13" s="890"/>
      <c r="AUT13" s="890"/>
      <c r="AUU13" s="890"/>
      <c r="AUV13" s="890"/>
      <c r="AUW13" s="890"/>
      <c r="AUX13" s="890"/>
      <c r="AUY13" s="890"/>
      <c r="AUZ13" s="890"/>
      <c r="AVA13" s="890"/>
      <c r="AVB13" s="890"/>
      <c r="AVC13" s="890"/>
      <c r="AVD13" s="890"/>
      <c r="AVE13" s="890"/>
      <c r="AVF13" s="890"/>
      <c r="AVG13" s="890"/>
      <c r="AVH13" s="890"/>
      <c r="AVI13" s="890"/>
      <c r="AVJ13" s="890"/>
      <c r="AVK13" s="890"/>
      <c r="AVL13" s="890"/>
      <c r="AVM13" s="890"/>
      <c r="AVN13" s="890"/>
      <c r="AVO13" s="890"/>
      <c r="AVP13" s="890"/>
      <c r="AVQ13" s="890"/>
      <c r="AVR13" s="890"/>
      <c r="AVS13" s="890"/>
      <c r="AVT13" s="890"/>
      <c r="AVU13" s="890"/>
      <c r="AVV13" s="890"/>
      <c r="AVW13" s="890"/>
      <c r="AVX13" s="890"/>
      <c r="AVY13" s="890"/>
      <c r="AVZ13" s="890"/>
      <c r="AWA13" s="890"/>
      <c r="AWB13" s="890"/>
      <c r="AWC13" s="890"/>
      <c r="AWD13" s="890"/>
      <c r="AWE13" s="890"/>
      <c r="AWF13" s="890"/>
      <c r="AWG13" s="890"/>
      <c r="AWH13" s="890"/>
      <c r="AWI13" s="890"/>
      <c r="AWJ13" s="890"/>
      <c r="AWK13" s="890"/>
      <c r="AWL13" s="890"/>
      <c r="AWM13" s="890"/>
      <c r="AWN13" s="890"/>
      <c r="AWO13" s="890"/>
      <c r="AWP13" s="890"/>
      <c r="AWQ13" s="890"/>
      <c r="AWR13" s="890"/>
      <c r="AWS13" s="890"/>
      <c r="AWT13" s="890"/>
      <c r="AWU13" s="890"/>
      <c r="AWV13" s="890"/>
      <c r="AWW13" s="890"/>
      <c r="AWX13" s="890"/>
      <c r="AWY13" s="890"/>
      <c r="AWZ13" s="890"/>
      <c r="AXA13" s="890"/>
      <c r="AXB13" s="890"/>
      <c r="AXC13" s="890"/>
      <c r="AXD13" s="890"/>
      <c r="AXE13" s="890"/>
      <c r="AXF13" s="890"/>
      <c r="AXG13" s="890"/>
      <c r="AXH13" s="890"/>
      <c r="AXI13" s="890"/>
      <c r="AXJ13" s="890"/>
      <c r="AXK13" s="890"/>
      <c r="AXL13" s="890"/>
      <c r="AXM13" s="890"/>
      <c r="AXN13" s="890"/>
      <c r="AXO13" s="890"/>
      <c r="AXP13" s="890"/>
      <c r="AXQ13" s="890"/>
      <c r="AXR13" s="890"/>
      <c r="AXS13" s="890"/>
      <c r="AXT13" s="890"/>
      <c r="AXU13" s="890"/>
      <c r="AXV13" s="890"/>
      <c r="AXW13" s="890"/>
      <c r="AXX13" s="890"/>
      <c r="AXY13" s="890"/>
      <c r="AXZ13" s="890"/>
      <c r="AYA13" s="890"/>
      <c r="AYB13" s="890"/>
      <c r="AYC13" s="890"/>
      <c r="AYD13" s="890"/>
      <c r="AYE13" s="890"/>
      <c r="AYF13" s="890"/>
      <c r="AYG13" s="890"/>
      <c r="AYH13" s="890"/>
      <c r="AYI13" s="890"/>
      <c r="AYJ13" s="890"/>
      <c r="AYK13" s="890"/>
      <c r="AYL13" s="890"/>
      <c r="AYM13" s="890"/>
      <c r="AYN13" s="890"/>
      <c r="AYO13" s="890"/>
      <c r="AYP13" s="890"/>
      <c r="AYQ13" s="890"/>
      <c r="AYR13" s="890"/>
      <c r="AYS13" s="890"/>
      <c r="AYT13" s="890"/>
      <c r="AYU13" s="890"/>
      <c r="AYV13" s="890"/>
      <c r="AYW13" s="890"/>
      <c r="AYX13" s="890"/>
      <c r="AYY13" s="890"/>
      <c r="AYZ13" s="890"/>
      <c r="AZA13" s="890"/>
      <c r="AZB13" s="890"/>
      <c r="AZC13" s="890"/>
      <c r="AZD13" s="890"/>
      <c r="AZE13" s="890"/>
      <c r="AZF13" s="890"/>
      <c r="AZG13" s="890"/>
      <c r="AZH13" s="890"/>
      <c r="AZI13" s="890"/>
      <c r="AZJ13" s="890"/>
      <c r="AZK13" s="890"/>
      <c r="AZL13" s="890"/>
      <c r="AZM13" s="890"/>
      <c r="AZN13" s="890"/>
      <c r="AZO13" s="890"/>
      <c r="AZP13" s="890"/>
      <c r="AZQ13" s="890"/>
      <c r="AZR13" s="890"/>
      <c r="AZS13" s="890"/>
      <c r="AZT13" s="890"/>
      <c r="AZU13" s="890"/>
      <c r="AZV13" s="890"/>
      <c r="AZW13" s="890"/>
      <c r="AZX13" s="890"/>
      <c r="AZY13" s="890"/>
      <c r="AZZ13" s="890"/>
      <c r="BAA13" s="890"/>
      <c r="BAB13" s="890"/>
      <c r="BAC13" s="890"/>
      <c r="BAD13" s="890"/>
      <c r="BAE13" s="890"/>
      <c r="BAF13" s="890"/>
      <c r="BAG13" s="890"/>
      <c r="BAH13" s="890"/>
      <c r="BAI13" s="890"/>
      <c r="BAJ13" s="890"/>
      <c r="BAK13" s="890"/>
      <c r="BAL13" s="890"/>
      <c r="BAM13" s="890"/>
      <c r="BAN13" s="890"/>
      <c r="BAO13" s="890"/>
      <c r="BAP13" s="890"/>
      <c r="BAQ13" s="890"/>
      <c r="BAR13" s="890"/>
      <c r="BAS13" s="890"/>
      <c r="BAT13" s="890"/>
      <c r="BAU13" s="890"/>
      <c r="BAV13" s="890"/>
      <c r="BAW13" s="890"/>
      <c r="BAX13" s="890"/>
      <c r="BAY13" s="890"/>
      <c r="BAZ13" s="890"/>
      <c r="BBA13" s="890"/>
      <c r="BBB13" s="890"/>
      <c r="BBC13" s="890"/>
      <c r="BBD13" s="890"/>
      <c r="BBE13" s="890"/>
      <c r="BBF13" s="890"/>
      <c r="BBG13" s="890"/>
      <c r="BBH13" s="890"/>
      <c r="BBI13" s="890"/>
      <c r="BBJ13" s="890"/>
      <c r="BBK13" s="890"/>
      <c r="BBL13" s="890"/>
      <c r="BBM13" s="890"/>
      <c r="BBN13" s="890"/>
      <c r="BBO13" s="890"/>
      <c r="BBP13" s="890"/>
      <c r="BBQ13" s="890"/>
      <c r="BBR13" s="890"/>
      <c r="BBS13" s="890"/>
      <c r="BBT13" s="890"/>
      <c r="BBU13" s="890"/>
      <c r="BBV13" s="890"/>
      <c r="BBW13" s="890"/>
      <c r="BBX13" s="890"/>
      <c r="BBY13" s="890"/>
      <c r="BBZ13" s="890"/>
      <c r="BCA13" s="890"/>
      <c r="BCB13" s="890"/>
      <c r="BCC13" s="890"/>
      <c r="BCD13" s="890"/>
      <c r="BCE13" s="890"/>
      <c r="BCF13" s="890"/>
      <c r="BCG13" s="890"/>
      <c r="BCH13" s="890"/>
      <c r="BCI13" s="890"/>
      <c r="BCJ13" s="890"/>
      <c r="BCK13" s="890"/>
      <c r="BCL13" s="890"/>
      <c r="BCM13" s="890"/>
      <c r="BCN13" s="890"/>
      <c r="BCO13" s="890"/>
      <c r="BCP13" s="890"/>
      <c r="BCQ13" s="890"/>
      <c r="BCR13" s="890"/>
      <c r="BCS13" s="890"/>
      <c r="BCT13" s="890"/>
      <c r="BCU13" s="890"/>
      <c r="BCV13" s="890"/>
      <c r="BCW13" s="890"/>
      <c r="BCX13" s="890"/>
      <c r="BCY13" s="890"/>
      <c r="BCZ13" s="890"/>
      <c r="BDA13" s="890"/>
      <c r="BDB13" s="890"/>
      <c r="BDC13" s="890"/>
      <c r="BDD13" s="890"/>
      <c r="BDE13" s="890"/>
      <c r="BDF13" s="890"/>
      <c r="BDG13" s="890"/>
      <c r="BDH13" s="890"/>
      <c r="BDI13" s="890"/>
      <c r="BDJ13" s="890"/>
      <c r="BDK13" s="890"/>
      <c r="BDL13" s="890"/>
      <c r="BDM13" s="890"/>
      <c r="BDN13" s="890"/>
      <c r="BDO13" s="890"/>
      <c r="BDP13" s="890"/>
      <c r="BDQ13" s="890"/>
      <c r="BDR13" s="890"/>
      <c r="BDS13" s="890"/>
      <c r="BDT13" s="890"/>
      <c r="BDU13" s="890"/>
      <c r="BDV13" s="890"/>
      <c r="BDW13" s="890"/>
      <c r="BDX13" s="890"/>
      <c r="BDY13" s="890"/>
      <c r="BDZ13" s="890"/>
      <c r="BEA13" s="890"/>
      <c r="BEB13" s="890"/>
      <c r="BEC13" s="890"/>
      <c r="BED13" s="890"/>
      <c r="BEE13" s="890"/>
      <c r="BEF13" s="890"/>
      <c r="BEG13" s="890"/>
      <c r="BEH13" s="890"/>
      <c r="BEI13" s="890"/>
      <c r="BEJ13" s="890"/>
      <c r="BEK13" s="890"/>
      <c r="BEL13" s="890"/>
      <c r="BEM13" s="890"/>
      <c r="BEN13" s="890"/>
      <c r="BEO13" s="890"/>
      <c r="BEP13" s="890"/>
      <c r="BEQ13" s="890"/>
      <c r="BER13" s="890"/>
      <c r="BES13" s="890"/>
      <c r="BET13" s="890"/>
      <c r="BEU13" s="890"/>
      <c r="BEV13" s="890"/>
      <c r="BEW13" s="890"/>
      <c r="BEX13" s="890"/>
      <c r="BEY13" s="890"/>
      <c r="BEZ13" s="890"/>
      <c r="BFA13" s="890"/>
      <c r="BFB13" s="890"/>
      <c r="BFC13" s="890"/>
      <c r="BFD13" s="890"/>
      <c r="BFE13" s="890"/>
      <c r="BFF13" s="890"/>
      <c r="BFG13" s="890"/>
      <c r="BFH13" s="890"/>
      <c r="BFI13" s="890"/>
      <c r="BFJ13" s="890"/>
      <c r="BFK13" s="890"/>
      <c r="BFL13" s="890"/>
      <c r="BFM13" s="890"/>
      <c r="BFN13" s="890"/>
      <c r="BFO13" s="890"/>
      <c r="BFP13" s="890"/>
      <c r="BFQ13" s="890"/>
      <c r="BFR13" s="890"/>
      <c r="BFS13" s="890"/>
      <c r="BFT13" s="890"/>
      <c r="BFU13" s="890"/>
      <c r="BFV13" s="890"/>
      <c r="BFW13" s="890"/>
      <c r="BFX13" s="890"/>
      <c r="BFY13" s="890"/>
      <c r="BFZ13" s="890"/>
      <c r="BGA13" s="890"/>
      <c r="BGB13" s="890"/>
      <c r="BGC13" s="890"/>
      <c r="BGD13" s="890"/>
      <c r="BGE13" s="890"/>
      <c r="BGF13" s="890"/>
      <c r="BGG13" s="890"/>
      <c r="BGH13" s="890"/>
      <c r="BGI13" s="890"/>
      <c r="BGJ13" s="890"/>
      <c r="BGK13" s="890"/>
      <c r="BGL13" s="890"/>
      <c r="BGM13" s="890"/>
      <c r="BGN13" s="890"/>
      <c r="BGO13" s="890"/>
      <c r="BGP13" s="890"/>
      <c r="BGQ13" s="890"/>
      <c r="BGR13" s="890"/>
      <c r="BGS13" s="890"/>
      <c r="BGT13" s="890"/>
      <c r="BGU13" s="890"/>
      <c r="BGV13" s="890"/>
      <c r="BGW13" s="890"/>
      <c r="BGX13" s="890"/>
      <c r="BGY13" s="890"/>
      <c r="BGZ13" s="890"/>
      <c r="BHA13" s="890"/>
      <c r="BHB13" s="890"/>
      <c r="BHC13" s="890"/>
      <c r="BHD13" s="890"/>
      <c r="BHE13" s="890"/>
      <c r="BHF13" s="890"/>
      <c r="BHG13" s="890"/>
      <c r="BHH13" s="890"/>
      <c r="BHI13" s="890"/>
      <c r="BHJ13" s="890"/>
      <c r="BHK13" s="890"/>
      <c r="BHL13" s="890"/>
      <c r="BHM13" s="890"/>
      <c r="BHN13" s="890"/>
      <c r="BHO13" s="890"/>
      <c r="BHP13" s="890"/>
      <c r="BHQ13" s="890"/>
      <c r="BHR13" s="890"/>
      <c r="BHS13" s="890"/>
      <c r="BHT13" s="890"/>
      <c r="BHU13" s="890"/>
      <c r="BHV13" s="890"/>
      <c r="BHW13" s="890"/>
      <c r="BHX13" s="890"/>
      <c r="BHY13" s="890"/>
      <c r="BHZ13" s="890"/>
      <c r="BIA13" s="890"/>
      <c r="BIB13" s="890"/>
      <c r="BIC13" s="890"/>
      <c r="BID13" s="890"/>
      <c r="BIE13" s="890"/>
      <c r="BIF13" s="890"/>
      <c r="BIG13" s="890"/>
      <c r="BIH13" s="890"/>
      <c r="BII13" s="890"/>
      <c r="BIJ13" s="890"/>
      <c r="BIK13" s="890"/>
      <c r="BIL13" s="890"/>
      <c r="BIM13" s="890"/>
      <c r="BIN13" s="890"/>
      <c r="BIO13" s="890"/>
      <c r="BIP13" s="890"/>
      <c r="BIQ13" s="890"/>
      <c r="BIR13" s="890"/>
      <c r="BIS13" s="890"/>
      <c r="BIT13" s="890"/>
      <c r="BIU13" s="890"/>
      <c r="BIV13" s="890"/>
      <c r="BIW13" s="890"/>
      <c r="BIX13" s="890"/>
      <c r="BIY13" s="890"/>
      <c r="BIZ13" s="890"/>
      <c r="BJA13" s="890"/>
      <c r="BJB13" s="890"/>
      <c r="BJC13" s="890"/>
      <c r="BJD13" s="890"/>
      <c r="BJE13" s="890"/>
      <c r="BJF13" s="890"/>
      <c r="BJG13" s="890"/>
      <c r="BJH13" s="890"/>
      <c r="BJI13" s="890"/>
      <c r="BJJ13" s="890"/>
      <c r="BJK13" s="890"/>
      <c r="BJL13" s="890"/>
      <c r="BJM13" s="890"/>
      <c r="BJN13" s="890"/>
      <c r="BJO13" s="890"/>
      <c r="BJP13" s="890"/>
      <c r="BJQ13" s="890"/>
      <c r="BJR13" s="890"/>
      <c r="BJS13" s="890"/>
      <c r="BJT13" s="890"/>
      <c r="BJU13" s="890"/>
      <c r="BJV13" s="890"/>
      <c r="BJW13" s="890"/>
      <c r="BJX13" s="890"/>
      <c r="BJY13" s="890"/>
      <c r="BJZ13" s="890"/>
      <c r="BKA13" s="890"/>
      <c r="BKB13" s="890"/>
      <c r="BKC13" s="890"/>
      <c r="BKD13" s="890"/>
      <c r="BKE13" s="890"/>
      <c r="BKF13" s="890"/>
      <c r="BKG13" s="890"/>
      <c r="BKH13" s="890"/>
      <c r="BKI13" s="890"/>
      <c r="BKJ13" s="890"/>
      <c r="BKK13" s="890"/>
      <c r="BKL13" s="890"/>
      <c r="BKM13" s="890"/>
      <c r="BKN13" s="890"/>
      <c r="BKO13" s="890"/>
      <c r="BKP13" s="890"/>
      <c r="BKQ13" s="890"/>
      <c r="BKR13" s="890"/>
      <c r="BKS13" s="890"/>
      <c r="BKT13" s="890"/>
      <c r="BKU13" s="890"/>
      <c r="BKV13" s="890"/>
      <c r="BKW13" s="890"/>
      <c r="BKX13" s="890"/>
      <c r="BKY13" s="890"/>
      <c r="BKZ13" s="890"/>
      <c r="BLA13" s="890"/>
      <c r="BLB13" s="890"/>
      <c r="BLC13" s="890"/>
      <c r="BLD13" s="890"/>
      <c r="BLE13" s="890"/>
      <c r="BLF13" s="890"/>
      <c r="BLG13" s="890"/>
      <c r="BLH13" s="890"/>
      <c r="BLI13" s="890"/>
      <c r="BLJ13" s="890"/>
      <c r="BLK13" s="890"/>
      <c r="BLL13" s="890"/>
      <c r="BLM13" s="890"/>
      <c r="BLN13" s="890"/>
      <c r="BLO13" s="890"/>
      <c r="BLP13" s="890"/>
      <c r="BLQ13" s="890"/>
      <c r="BLR13" s="890"/>
      <c r="BLS13" s="890"/>
      <c r="BLT13" s="890"/>
      <c r="BLU13" s="890"/>
      <c r="BLV13" s="890"/>
      <c r="BLW13" s="890"/>
      <c r="BLX13" s="890"/>
      <c r="BLY13" s="890"/>
      <c r="BLZ13" s="890"/>
      <c r="BMA13" s="890"/>
      <c r="BMB13" s="890"/>
      <c r="BMC13" s="890"/>
      <c r="BMD13" s="890"/>
      <c r="BME13" s="890"/>
      <c r="BMF13" s="890"/>
      <c r="BMG13" s="890"/>
      <c r="BMH13" s="890"/>
      <c r="BMI13" s="890"/>
      <c r="BMJ13" s="890"/>
      <c r="BMK13" s="890"/>
      <c r="BML13" s="890"/>
      <c r="BMM13" s="890"/>
      <c r="BMN13" s="890"/>
      <c r="BMO13" s="890"/>
      <c r="BMP13" s="890"/>
      <c r="BMQ13" s="890"/>
      <c r="BMR13" s="890"/>
      <c r="BMS13" s="890"/>
      <c r="BMT13" s="890"/>
      <c r="BMU13" s="890"/>
      <c r="BMV13" s="890"/>
      <c r="BMW13" s="890"/>
      <c r="BMX13" s="890"/>
      <c r="BMY13" s="890"/>
      <c r="BMZ13" s="890"/>
      <c r="BNA13" s="890"/>
      <c r="BNB13" s="890"/>
      <c r="BNC13" s="890"/>
      <c r="BND13" s="890"/>
      <c r="BNE13" s="890"/>
      <c r="BNF13" s="890"/>
      <c r="BNG13" s="890"/>
      <c r="BNH13" s="890"/>
      <c r="BNI13" s="890"/>
      <c r="BNJ13" s="890"/>
      <c r="BNK13" s="890"/>
      <c r="BNL13" s="890"/>
      <c r="BNM13" s="890"/>
      <c r="BNN13" s="890"/>
      <c r="BNO13" s="890"/>
      <c r="BNP13" s="890"/>
      <c r="BNQ13" s="890"/>
      <c r="BNR13" s="890"/>
      <c r="BNS13" s="890"/>
      <c r="BNT13" s="890"/>
      <c r="BNU13" s="890"/>
      <c r="BNV13" s="890"/>
      <c r="BNW13" s="890"/>
      <c r="BNX13" s="890"/>
      <c r="BNY13" s="890"/>
      <c r="BNZ13" s="890"/>
      <c r="BOA13" s="890"/>
      <c r="BOB13" s="890"/>
      <c r="BOC13" s="890"/>
      <c r="BOD13" s="890"/>
      <c r="BOE13" s="890"/>
      <c r="BOF13" s="890"/>
      <c r="BOG13" s="890"/>
      <c r="BOH13" s="890"/>
      <c r="BOI13" s="890"/>
      <c r="BOJ13" s="890"/>
      <c r="BOK13" s="890"/>
      <c r="BOL13" s="890"/>
      <c r="BOM13" s="890"/>
      <c r="BON13" s="890"/>
      <c r="BOO13" s="890"/>
      <c r="BOP13" s="890"/>
      <c r="BOQ13" s="890"/>
      <c r="BOR13" s="890"/>
      <c r="BOS13" s="890"/>
      <c r="BOT13" s="890"/>
      <c r="BOU13" s="890"/>
      <c r="BOV13" s="890"/>
      <c r="BOW13" s="890"/>
      <c r="BOX13" s="890"/>
      <c r="BOY13" s="890"/>
      <c r="BOZ13" s="890"/>
      <c r="BPA13" s="890"/>
      <c r="BPB13" s="890"/>
      <c r="BPC13" s="890"/>
      <c r="BPD13" s="890"/>
      <c r="BPE13" s="890"/>
      <c r="BPF13" s="890"/>
      <c r="BPG13" s="890"/>
      <c r="BPH13" s="890"/>
      <c r="BPI13" s="890"/>
      <c r="BPJ13" s="890"/>
      <c r="BPK13" s="890"/>
      <c r="BPL13" s="890"/>
      <c r="BPM13" s="890"/>
      <c r="BPN13" s="890"/>
      <c r="BPO13" s="890"/>
      <c r="BPP13" s="890"/>
      <c r="BPQ13" s="890"/>
      <c r="BPR13" s="890"/>
      <c r="BPS13" s="890"/>
      <c r="BPT13" s="890"/>
      <c r="BPU13" s="890"/>
      <c r="BPV13" s="890"/>
      <c r="BPW13" s="890"/>
      <c r="BPX13" s="890"/>
      <c r="BPY13" s="890"/>
      <c r="BPZ13" s="890"/>
      <c r="BQA13" s="890"/>
      <c r="BQB13" s="890"/>
      <c r="BQC13" s="890"/>
      <c r="BQD13" s="890"/>
      <c r="BQE13" s="890"/>
      <c r="BQF13" s="890"/>
      <c r="BQG13" s="890"/>
      <c r="BQH13" s="890"/>
      <c r="BQI13" s="890"/>
      <c r="BQJ13" s="890"/>
      <c r="BQK13" s="890"/>
      <c r="BQL13" s="890"/>
      <c r="BQM13" s="890"/>
      <c r="BQN13" s="890"/>
      <c r="BQO13" s="890"/>
      <c r="BQP13" s="890"/>
      <c r="BQQ13" s="890"/>
      <c r="BQR13" s="890"/>
      <c r="BQS13" s="890"/>
      <c r="BQT13" s="890"/>
      <c r="BQU13" s="890"/>
      <c r="BQV13" s="890"/>
      <c r="BQW13" s="890"/>
      <c r="BQX13" s="890"/>
      <c r="BQY13" s="890"/>
      <c r="BQZ13" s="890"/>
      <c r="BRA13" s="890"/>
      <c r="BRB13" s="890"/>
      <c r="BRC13" s="890"/>
      <c r="BRD13" s="890"/>
      <c r="BRE13" s="890"/>
      <c r="BRF13" s="890"/>
      <c r="BRG13" s="890"/>
      <c r="BRH13" s="890"/>
      <c r="BRI13" s="890"/>
      <c r="BRJ13" s="890"/>
      <c r="BRK13" s="890"/>
      <c r="BRL13" s="890"/>
      <c r="BRM13" s="890"/>
      <c r="BRN13" s="890"/>
      <c r="BRO13" s="890"/>
      <c r="BRP13" s="890"/>
      <c r="BRQ13" s="890"/>
      <c r="BRR13" s="890"/>
      <c r="BRS13" s="890"/>
      <c r="BRT13" s="890"/>
      <c r="BRU13" s="890"/>
      <c r="BRV13" s="890"/>
      <c r="BRW13" s="890"/>
      <c r="BRX13" s="890"/>
      <c r="BRY13" s="890"/>
      <c r="BRZ13" s="890"/>
      <c r="BSA13" s="890"/>
      <c r="BSB13" s="890"/>
      <c r="BSC13" s="890"/>
      <c r="BSD13" s="890"/>
      <c r="BSE13" s="890"/>
      <c r="BSF13" s="890"/>
      <c r="BSG13" s="890"/>
      <c r="BSH13" s="890"/>
      <c r="BSI13" s="890"/>
      <c r="BSJ13" s="890"/>
      <c r="BSK13" s="890"/>
      <c r="BSL13" s="890"/>
      <c r="BSM13" s="890"/>
      <c r="BSN13" s="890"/>
      <c r="BSO13" s="890"/>
      <c r="BSP13" s="890"/>
      <c r="BSQ13" s="890"/>
      <c r="BSR13" s="890"/>
      <c r="BSS13" s="890"/>
      <c r="BST13" s="890"/>
      <c r="BSU13" s="890"/>
      <c r="BSV13" s="890"/>
      <c r="BSW13" s="890"/>
      <c r="BSX13" s="890"/>
      <c r="BSY13" s="890"/>
      <c r="BSZ13" s="890"/>
      <c r="BTA13" s="890"/>
      <c r="BTB13" s="890"/>
      <c r="BTC13" s="890"/>
      <c r="BTD13" s="890"/>
      <c r="BTE13" s="890"/>
      <c r="BTF13" s="890"/>
      <c r="BTG13" s="890"/>
      <c r="BTH13" s="890"/>
      <c r="BTI13" s="890"/>
      <c r="BTJ13" s="890"/>
      <c r="BTK13" s="890"/>
      <c r="BTL13" s="890"/>
      <c r="BTM13" s="890"/>
      <c r="BTN13" s="890"/>
      <c r="BTO13" s="890"/>
      <c r="BTP13" s="890"/>
      <c r="BTQ13" s="890"/>
      <c r="BTR13" s="890"/>
      <c r="BTS13" s="890"/>
      <c r="BTT13" s="890"/>
      <c r="BTU13" s="890"/>
      <c r="BTV13" s="890"/>
      <c r="BTW13" s="890"/>
      <c r="BTX13" s="890"/>
      <c r="BTY13" s="890"/>
      <c r="BTZ13" s="890"/>
      <c r="BUA13" s="890"/>
      <c r="BUB13" s="890"/>
      <c r="BUC13" s="890"/>
      <c r="BUD13" s="890"/>
      <c r="BUE13" s="890"/>
      <c r="BUF13" s="890"/>
      <c r="BUG13" s="890"/>
      <c r="BUH13" s="890"/>
      <c r="BUI13" s="890"/>
      <c r="BUJ13" s="890"/>
      <c r="BUK13" s="890"/>
      <c r="BUL13" s="890"/>
      <c r="BUM13" s="890"/>
      <c r="BUN13" s="890"/>
      <c r="BUO13" s="890"/>
      <c r="BUP13" s="890"/>
      <c r="BUQ13" s="890"/>
      <c r="BUR13" s="890"/>
      <c r="BUS13" s="890"/>
      <c r="BUT13" s="890"/>
      <c r="BUU13" s="890"/>
      <c r="BUV13" s="890"/>
      <c r="BUW13" s="890"/>
      <c r="BUX13" s="890"/>
      <c r="BUY13" s="890"/>
      <c r="BUZ13" s="890"/>
      <c r="BVA13" s="890"/>
      <c r="BVB13" s="890"/>
      <c r="BVC13" s="890"/>
      <c r="BVD13" s="890"/>
      <c r="BVE13" s="890"/>
      <c r="BVF13" s="890"/>
      <c r="BVG13" s="890"/>
      <c r="BVH13" s="890"/>
      <c r="BVI13" s="890"/>
      <c r="BVJ13" s="890"/>
      <c r="BVK13" s="890"/>
      <c r="BVL13" s="890"/>
      <c r="BVM13" s="890"/>
      <c r="BVN13" s="890"/>
      <c r="BVO13" s="890"/>
      <c r="BVP13" s="890"/>
      <c r="BVQ13" s="890"/>
      <c r="BVR13" s="890"/>
      <c r="BVS13" s="890"/>
      <c r="BVT13" s="890"/>
      <c r="BVU13" s="890"/>
      <c r="BVV13" s="890"/>
      <c r="BVW13" s="890"/>
      <c r="BVX13" s="890"/>
      <c r="BVY13" s="890"/>
      <c r="BVZ13" s="890"/>
      <c r="BWA13" s="890"/>
      <c r="BWB13" s="890"/>
      <c r="BWC13" s="890"/>
      <c r="BWD13" s="890"/>
      <c r="BWE13" s="890"/>
      <c r="BWF13" s="890"/>
      <c r="BWG13" s="890"/>
      <c r="BWH13" s="890"/>
      <c r="BWI13" s="890"/>
      <c r="BWJ13" s="890"/>
      <c r="BWK13" s="890"/>
      <c r="BWL13" s="890"/>
      <c r="BWM13" s="890"/>
      <c r="BWN13" s="890"/>
      <c r="BWO13" s="890"/>
      <c r="BWP13" s="890"/>
      <c r="BWQ13" s="890"/>
      <c r="BWR13" s="890"/>
      <c r="BWS13" s="890"/>
      <c r="BWT13" s="890"/>
      <c r="BWU13" s="890"/>
      <c r="BWV13" s="890"/>
      <c r="BWW13" s="890"/>
      <c r="BWX13" s="890"/>
      <c r="BWY13" s="890"/>
      <c r="BWZ13" s="890"/>
      <c r="BXA13" s="890"/>
      <c r="BXB13" s="890"/>
      <c r="BXC13" s="890"/>
      <c r="BXD13" s="890"/>
      <c r="BXE13" s="890"/>
      <c r="BXF13" s="890"/>
      <c r="BXG13" s="890"/>
      <c r="BXH13" s="890"/>
      <c r="BXI13" s="890"/>
      <c r="BXJ13" s="890"/>
      <c r="BXK13" s="890"/>
      <c r="BXL13" s="890"/>
      <c r="BXM13" s="890"/>
      <c r="BXN13" s="890"/>
      <c r="BXO13" s="890"/>
      <c r="BXP13" s="890"/>
      <c r="BXQ13" s="890"/>
      <c r="BXR13" s="890"/>
      <c r="BXS13" s="890"/>
      <c r="BXT13" s="890"/>
      <c r="BXU13" s="890"/>
      <c r="BXV13" s="890"/>
      <c r="BXW13" s="890"/>
      <c r="BXX13" s="890"/>
      <c r="BXY13" s="890"/>
      <c r="BXZ13" s="890"/>
      <c r="BYA13" s="890"/>
      <c r="BYB13" s="890"/>
      <c r="BYC13" s="890"/>
      <c r="BYD13" s="890"/>
      <c r="BYE13" s="890"/>
      <c r="BYF13" s="890"/>
      <c r="BYG13" s="890"/>
      <c r="BYH13" s="890"/>
      <c r="BYI13" s="890"/>
      <c r="BYJ13" s="890"/>
      <c r="BYK13" s="890"/>
      <c r="BYL13" s="890"/>
      <c r="BYM13" s="890"/>
      <c r="BYN13" s="890"/>
      <c r="BYO13" s="890"/>
      <c r="BYP13" s="890"/>
      <c r="BYQ13" s="890"/>
      <c r="BYR13" s="890"/>
      <c r="BYS13" s="890"/>
      <c r="BYT13" s="890"/>
      <c r="BYU13" s="890"/>
      <c r="BYV13" s="890"/>
      <c r="BYW13" s="890"/>
      <c r="BYX13" s="890"/>
      <c r="BYY13" s="890"/>
      <c r="BYZ13" s="890"/>
      <c r="BZA13" s="890"/>
      <c r="BZB13" s="890"/>
      <c r="BZC13" s="890"/>
      <c r="BZD13" s="890"/>
      <c r="BZE13" s="890"/>
      <c r="BZF13" s="890"/>
      <c r="BZG13" s="890"/>
      <c r="BZH13" s="890"/>
      <c r="BZI13" s="890"/>
      <c r="BZJ13" s="890"/>
      <c r="BZK13" s="890"/>
      <c r="BZL13" s="890"/>
      <c r="BZM13" s="890"/>
      <c r="BZN13" s="890"/>
      <c r="BZO13" s="890"/>
      <c r="BZP13" s="890"/>
      <c r="BZQ13" s="890"/>
      <c r="BZR13" s="890"/>
      <c r="BZS13" s="890"/>
      <c r="BZT13" s="890"/>
      <c r="BZU13" s="890"/>
      <c r="BZV13" s="890"/>
      <c r="BZW13" s="890"/>
      <c r="BZX13" s="890"/>
      <c r="BZY13" s="890"/>
      <c r="BZZ13" s="890"/>
      <c r="CAA13" s="890"/>
      <c r="CAB13" s="890"/>
      <c r="CAC13" s="890"/>
      <c r="CAD13" s="890"/>
      <c r="CAE13" s="890"/>
      <c r="CAF13" s="890"/>
      <c r="CAG13" s="890"/>
      <c r="CAH13" s="890"/>
      <c r="CAI13" s="890"/>
      <c r="CAJ13" s="890"/>
      <c r="CAK13" s="890"/>
      <c r="CAL13" s="890"/>
      <c r="CAM13" s="890"/>
      <c r="CAN13" s="890"/>
      <c r="CAO13" s="890"/>
      <c r="CAP13" s="890"/>
      <c r="CAQ13" s="890"/>
      <c r="CAR13" s="890"/>
      <c r="CAS13" s="890"/>
      <c r="CAT13" s="890"/>
      <c r="CAU13" s="890"/>
      <c r="CAV13" s="890"/>
      <c r="CAW13" s="890"/>
      <c r="CAX13" s="890"/>
      <c r="CAY13" s="890"/>
      <c r="CAZ13" s="890"/>
      <c r="CBA13" s="890"/>
      <c r="CBB13" s="890"/>
      <c r="CBC13" s="890"/>
      <c r="CBD13" s="890"/>
      <c r="CBE13" s="890"/>
      <c r="CBF13" s="890"/>
      <c r="CBG13" s="890"/>
      <c r="CBH13" s="890"/>
      <c r="CBI13" s="890"/>
      <c r="CBJ13" s="890"/>
      <c r="CBK13" s="890"/>
      <c r="CBL13" s="890"/>
      <c r="CBM13" s="890"/>
      <c r="CBN13" s="890"/>
      <c r="CBO13" s="890"/>
      <c r="CBP13" s="890"/>
      <c r="CBQ13" s="890"/>
      <c r="CBR13" s="890"/>
      <c r="CBS13" s="890"/>
      <c r="CBT13" s="890"/>
      <c r="CBU13" s="890"/>
      <c r="CBV13" s="890"/>
      <c r="CBW13" s="890"/>
      <c r="CBX13" s="890"/>
      <c r="CBY13" s="890"/>
      <c r="CBZ13" s="890"/>
      <c r="CCA13" s="890"/>
      <c r="CCB13" s="890"/>
      <c r="CCC13" s="890"/>
      <c r="CCD13" s="890"/>
      <c r="CCE13" s="890"/>
      <c r="CCF13" s="890"/>
      <c r="CCG13" s="890"/>
      <c r="CCH13" s="890"/>
      <c r="CCI13" s="890"/>
      <c r="CCJ13" s="890"/>
      <c r="CCK13" s="890"/>
      <c r="CCL13" s="890"/>
      <c r="CCM13" s="890"/>
      <c r="CCN13" s="890"/>
      <c r="CCO13" s="890"/>
      <c r="CCP13" s="890"/>
      <c r="CCQ13" s="890"/>
      <c r="CCR13" s="890"/>
      <c r="CCS13" s="890"/>
      <c r="CCT13" s="890"/>
      <c r="CCU13" s="890"/>
      <c r="CCV13" s="890"/>
      <c r="CCW13" s="890"/>
      <c r="CCX13" s="890"/>
      <c r="CCY13" s="890"/>
      <c r="CCZ13" s="890"/>
      <c r="CDA13" s="890"/>
      <c r="CDB13" s="890"/>
      <c r="CDC13" s="890"/>
      <c r="CDD13" s="890"/>
      <c r="CDE13" s="890"/>
      <c r="CDF13" s="890"/>
      <c r="CDG13" s="890"/>
      <c r="CDH13" s="890"/>
      <c r="CDI13" s="890"/>
      <c r="CDJ13" s="890"/>
      <c r="CDK13" s="890"/>
      <c r="CDL13" s="890"/>
      <c r="CDM13" s="890"/>
      <c r="CDN13" s="890"/>
      <c r="CDO13" s="890"/>
      <c r="CDP13" s="890"/>
      <c r="CDQ13" s="890"/>
      <c r="CDR13" s="890"/>
      <c r="CDS13" s="890"/>
      <c r="CDT13" s="890"/>
      <c r="CDU13" s="890"/>
      <c r="CDV13" s="890"/>
      <c r="CDW13" s="890"/>
      <c r="CDX13" s="890"/>
      <c r="CDY13" s="890"/>
      <c r="CDZ13" s="890"/>
      <c r="CEA13" s="890"/>
      <c r="CEB13" s="890"/>
      <c r="CEC13" s="890"/>
      <c r="CED13" s="890"/>
      <c r="CEE13" s="890"/>
      <c r="CEF13" s="890"/>
      <c r="CEG13" s="890"/>
      <c r="CEH13" s="890"/>
      <c r="CEI13" s="890"/>
      <c r="CEJ13" s="890"/>
      <c r="CEK13" s="890"/>
      <c r="CEL13" s="890"/>
      <c r="CEM13" s="890"/>
      <c r="CEN13" s="890"/>
      <c r="CEO13" s="890"/>
      <c r="CEP13" s="890"/>
      <c r="CEQ13" s="890"/>
      <c r="CER13" s="890"/>
      <c r="CES13" s="890"/>
      <c r="CET13" s="890"/>
      <c r="CEU13" s="890"/>
      <c r="CEV13" s="890"/>
      <c r="CEW13" s="890"/>
      <c r="CEX13" s="890"/>
      <c r="CEY13" s="890"/>
      <c r="CEZ13" s="890"/>
      <c r="CFA13" s="890"/>
      <c r="CFB13" s="890"/>
      <c r="CFC13" s="890"/>
      <c r="CFD13" s="890"/>
      <c r="CFE13" s="890"/>
      <c r="CFF13" s="890"/>
      <c r="CFG13" s="890"/>
      <c r="CFH13" s="890"/>
      <c r="CFI13" s="890"/>
      <c r="CFJ13" s="890"/>
      <c r="CFK13" s="890"/>
      <c r="CFL13" s="890"/>
      <c r="CFM13" s="890"/>
      <c r="CFN13" s="890"/>
      <c r="CFO13" s="890"/>
      <c r="CFP13" s="890"/>
      <c r="CFQ13" s="890"/>
      <c r="CFR13" s="890"/>
      <c r="CFS13" s="890"/>
      <c r="CFT13" s="890"/>
      <c r="CFU13" s="890"/>
      <c r="CFV13" s="890"/>
      <c r="CFW13" s="890"/>
      <c r="CFX13" s="890"/>
      <c r="CFY13" s="890"/>
      <c r="CFZ13" s="890"/>
      <c r="CGA13" s="890"/>
      <c r="CGB13" s="890"/>
      <c r="CGC13" s="890"/>
      <c r="CGD13" s="890"/>
      <c r="CGE13" s="890"/>
      <c r="CGF13" s="890"/>
      <c r="CGG13" s="890"/>
      <c r="CGH13" s="890"/>
      <c r="CGI13" s="890"/>
      <c r="CGJ13" s="890"/>
      <c r="CGK13" s="890"/>
      <c r="CGL13" s="890"/>
      <c r="CGM13" s="890"/>
      <c r="CGN13" s="890"/>
      <c r="CGO13" s="890"/>
      <c r="CGP13" s="890"/>
      <c r="CGQ13" s="890"/>
      <c r="CGR13" s="890"/>
      <c r="CGS13" s="890"/>
      <c r="CGT13" s="890"/>
      <c r="CGU13" s="890"/>
      <c r="CGV13" s="890"/>
      <c r="CGW13" s="890"/>
      <c r="CGX13" s="890"/>
      <c r="CGY13" s="890"/>
      <c r="CGZ13" s="890"/>
      <c r="CHA13" s="890"/>
      <c r="CHB13" s="890"/>
      <c r="CHC13" s="890"/>
      <c r="CHD13" s="890"/>
      <c r="CHE13" s="890"/>
      <c r="CHF13" s="890"/>
      <c r="CHG13" s="890"/>
      <c r="CHH13" s="890"/>
      <c r="CHI13" s="890"/>
      <c r="CHJ13" s="890"/>
      <c r="CHK13" s="890"/>
      <c r="CHL13" s="890"/>
      <c r="CHM13" s="890"/>
      <c r="CHN13" s="890"/>
      <c r="CHO13" s="890"/>
      <c r="CHP13" s="890"/>
      <c r="CHQ13" s="890"/>
      <c r="CHR13" s="890"/>
      <c r="CHS13" s="890"/>
      <c r="CHT13" s="890"/>
      <c r="CHU13" s="890"/>
      <c r="CHV13" s="890"/>
      <c r="CHW13" s="890"/>
      <c r="CHX13" s="890"/>
      <c r="CHY13" s="890"/>
      <c r="CHZ13" s="890"/>
      <c r="CIA13" s="890"/>
      <c r="CIB13" s="890"/>
      <c r="CIC13" s="890"/>
      <c r="CID13" s="890"/>
      <c r="CIE13" s="890"/>
      <c r="CIF13" s="890"/>
      <c r="CIG13" s="890"/>
      <c r="CIH13" s="890"/>
      <c r="CII13" s="890"/>
      <c r="CIJ13" s="890"/>
      <c r="CIK13" s="890"/>
      <c r="CIL13" s="890"/>
      <c r="CIM13" s="890"/>
      <c r="CIN13" s="890"/>
      <c r="CIO13" s="890"/>
      <c r="CIP13" s="890"/>
      <c r="CIQ13" s="890"/>
      <c r="CIR13" s="890"/>
      <c r="CIS13" s="890"/>
      <c r="CIT13" s="890"/>
      <c r="CIU13" s="890"/>
      <c r="CIV13" s="890"/>
      <c r="CIW13" s="890"/>
      <c r="CIX13" s="890"/>
      <c r="CIY13" s="890"/>
      <c r="CIZ13" s="890"/>
      <c r="CJA13" s="890"/>
      <c r="CJB13" s="890"/>
      <c r="CJC13" s="890"/>
      <c r="CJD13" s="890"/>
      <c r="CJE13" s="890"/>
      <c r="CJF13" s="890"/>
      <c r="CJG13" s="890"/>
      <c r="CJH13" s="890"/>
      <c r="CJI13" s="890"/>
      <c r="CJJ13" s="890"/>
      <c r="CJK13" s="890"/>
      <c r="CJL13" s="890"/>
      <c r="CJM13" s="890"/>
      <c r="CJN13" s="890"/>
      <c r="CJO13" s="890"/>
      <c r="CJP13" s="890"/>
      <c r="CJQ13" s="890"/>
      <c r="CJR13" s="890"/>
      <c r="CJS13" s="890"/>
      <c r="CJT13" s="890"/>
      <c r="CJU13" s="890"/>
      <c r="CJV13" s="890"/>
      <c r="CJW13" s="890"/>
      <c r="CJX13" s="890"/>
      <c r="CJY13" s="890"/>
      <c r="CJZ13" s="890"/>
      <c r="CKA13" s="890"/>
      <c r="CKB13" s="890"/>
      <c r="CKC13" s="890"/>
      <c r="CKD13" s="890"/>
      <c r="CKE13" s="890"/>
      <c r="CKF13" s="890"/>
      <c r="CKG13" s="890"/>
      <c r="CKH13" s="890"/>
      <c r="CKI13" s="890"/>
      <c r="CKJ13" s="890"/>
      <c r="CKK13" s="890"/>
      <c r="CKL13" s="890"/>
      <c r="CKM13" s="890"/>
      <c r="CKN13" s="890"/>
      <c r="CKO13" s="890"/>
      <c r="CKP13" s="890"/>
      <c r="CKQ13" s="890"/>
      <c r="CKR13" s="890"/>
      <c r="CKS13" s="890"/>
      <c r="CKT13" s="890"/>
      <c r="CKU13" s="890"/>
      <c r="CKV13" s="890"/>
      <c r="CKW13" s="890"/>
      <c r="CKX13" s="890"/>
      <c r="CKY13" s="890"/>
      <c r="CKZ13" s="890"/>
      <c r="CLA13" s="890"/>
      <c r="CLB13" s="890"/>
      <c r="CLC13" s="890"/>
      <c r="CLD13" s="890"/>
      <c r="CLE13" s="890"/>
      <c r="CLF13" s="890"/>
      <c r="CLG13" s="890"/>
      <c r="CLH13" s="890"/>
      <c r="CLI13" s="890"/>
      <c r="CLJ13" s="890"/>
      <c r="CLK13" s="890"/>
      <c r="CLL13" s="890"/>
      <c r="CLM13" s="890"/>
      <c r="CLN13" s="890"/>
      <c r="CLO13" s="890"/>
      <c r="CLP13" s="890"/>
      <c r="CLQ13" s="890"/>
      <c r="CLR13" s="890"/>
      <c r="CLS13" s="890"/>
      <c r="CLT13" s="890"/>
      <c r="CLU13" s="890"/>
      <c r="CLV13" s="890"/>
      <c r="CLW13" s="890"/>
      <c r="CLX13" s="890"/>
      <c r="CLY13" s="890"/>
      <c r="CLZ13" s="890"/>
      <c r="CMA13" s="890"/>
      <c r="CMB13" s="890"/>
      <c r="CMC13" s="890"/>
      <c r="CMD13" s="890"/>
      <c r="CME13" s="890"/>
      <c r="CMF13" s="890"/>
      <c r="CMG13" s="890"/>
      <c r="CMH13" s="890"/>
      <c r="CMI13" s="890"/>
      <c r="CMJ13" s="890"/>
      <c r="CMK13" s="890"/>
      <c r="CML13" s="890"/>
      <c r="CMM13" s="890"/>
      <c r="CMN13" s="890"/>
      <c r="CMO13" s="890"/>
      <c r="CMP13" s="890"/>
      <c r="CMQ13" s="890"/>
      <c r="CMR13" s="890"/>
      <c r="CMS13" s="890"/>
      <c r="CMT13" s="890"/>
      <c r="CMU13" s="890"/>
      <c r="CMV13" s="890"/>
      <c r="CMW13" s="890"/>
      <c r="CMX13" s="890"/>
      <c r="CMY13" s="890"/>
      <c r="CMZ13" s="890"/>
      <c r="CNA13" s="890"/>
      <c r="CNB13" s="890"/>
      <c r="CNC13" s="890"/>
      <c r="CND13" s="890"/>
      <c r="CNE13" s="890"/>
      <c r="CNF13" s="890"/>
      <c r="CNG13" s="890"/>
      <c r="CNH13" s="890"/>
      <c r="CNI13" s="890"/>
      <c r="CNJ13" s="890"/>
      <c r="CNK13" s="890"/>
      <c r="CNL13" s="890"/>
      <c r="CNM13" s="890"/>
      <c r="CNN13" s="890"/>
      <c r="CNO13" s="890"/>
      <c r="CNP13" s="890"/>
      <c r="CNQ13" s="890"/>
      <c r="CNR13" s="890"/>
      <c r="CNS13" s="890"/>
      <c r="CNT13" s="890"/>
      <c r="CNU13" s="890"/>
      <c r="CNV13" s="890"/>
      <c r="CNW13" s="890"/>
      <c r="CNX13" s="890"/>
      <c r="CNY13" s="890"/>
      <c r="CNZ13" s="890"/>
      <c r="COA13" s="890"/>
      <c r="COB13" s="890"/>
      <c r="COC13" s="890"/>
      <c r="COD13" s="890"/>
      <c r="COE13" s="890"/>
      <c r="COF13" s="890"/>
      <c r="COG13" s="890"/>
      <c r="COH13" s="890"/>
      <c r="COI13" s="890"/>
      <c r="COJ13" s="890"/>
      <c r="COK13" s="890"/>
      <c r="COL13" s="890"/>
      <c r="COM13" s="890"/>
      <c r="CON13" s="890"/>
      <c r="COO13" s="890"/>
      <c r="COP13" s="890"/>
      <c r="COQ13" s="890"/>
      <c r="COR13" s="890"/>
      <c r="COS13" s="890"/>
      <c r="COT13" s="890"/>
      <c r="COU13" s="890"/>
      <c r="COV13" s="890"/>
      <c r="COW13" s="890"/>
      <c r="COX13" s="890"/>
      <c r="COY13" s="890"/>
      <c r="COZ13" s="890"/>
      <c r="CPA13" s="890"/>
      <c r="CPB13" s="890"/>
      <c r="CPC13" s="890"/>
      <c r="CPD13" s="890"/>
      <c r="CPE13" s="890"/>
      <c r="CPF13" s="890"/>
      <c r="CPG13" s="890"/>
      <c r="CPH13" s="890"/>
      <c r="CPI13" s="890"/>
      <c r="CPJ13" s="890"/>
      <c r="CPK13" s="890"/>
      <c r="CPL13" s="890"/>
      <c r="CPM13" s="890"/>
      <c r="CPN13" s="890"/>
      <c r="CPO13" s="890"/>
      <c r="CPP13" s="890"/>
      <c r="CPQ13" s="890"/>
      <c r="CPR13" s="890"/>
      <c r="CPS13" s="890"/>
      <c r="CPT13" s="890"/>
      <c r="CPU13" s="890"/>
      <c r="CPV13" s="890"/>
      <c r="CPW13" s="890"/>
      <c r="CPX13" s="890"/>
      <c r="CPY13" s="890"/>
      <c r="CPZ13" s="890"/>
      <c r="CQA13" s="890"/>
      <c r="CQB13" s="890"/>
      <c r="CQC13" s="890"/>
      <c r="CQD13" s="890"/>
      <c r="CQE13" s="890"/>
      <c r="CQF13" s="890"/>
      <c r="CQG13" s="890"/>
      <c r="CQH13" s="890"/>
      <c r="CQI13" s="890"/>
      <c r="CQJ13" s="890"/>
      <c r="CQK13" s="890"/>
      <c r="CQL13" s="890"/>
      <c r="CQM13" s="890"/>
      <c r="CQN13" s="890"/>
      <c r="CQO13" s="890"/>
      <c r="CQP13" s="890"/>
      <c r="CQQ13" s="890"/>
      <c r="CQR13" s="890"/>
      <c r="CQS13" s="890"/>
      <c r="CQT13" s="890"/>
      <c r="CQU13" s="890"/>
      <c r="CQV13" s="890"/>
      <c r="CQW13" s="890"/>
      <c r="CQX13" s="890"/>
      <c r="CQY13" s="890"/>
      <c r="CQZ13" s="890"/>
      <c r="CRA13" s="890"/>
      <c r="CRB13" s="890"/>
      <c r="CRC13" s="890"/>
      <c r="CRD13" s="890"/>
      <c r="CRE13" s="890"/>
      <c r="CRF13" s="890"/>
      <c r="CRG13" s="890"/>
      <c r="CRH13" s="890"/>
      <c r="CRI13" s="890"/>
      <c r="CRJ13" s="890"/>
      <c r="CRK13" s="890"/>
      <c r="CRL13" s="890"/>
      <c r="CRM13" s="890"/>
      <c r="CRN13" s="890"/>
      <c r="CRO13" s="890"/>
      <c r="CRP13" s="890"/>
      <c r="CRQ13" s="890"/>
      <c r="CRR13" s="890"/>
      <c r="CRS13" s="890"/>
      <c r="CRT13" s="890"/>
      <c r="CRU13" s="890"/>
      <c r="CRV13" s="890"/>
      <c r="CRW13" s="890"/>
      <c r="CRX13" s="890"/>
      <c r="CRY13" s="890"/>
      <c r="CRZ13" s="890"/>
      <c r="CSA13" s="890"/>
      <c r="CSB13" s="890"/>
      <c r="CSC13" s="890"/>
      <c r="CSD13" s="890"/>
      <c r="CSE13" s="890"/>
      <c r="CSF13" s="890"/>
      <c r="CSG13" s="890"/>
      <c r="CSH13" s="890"/>
      <c r="CSI13" s="890"/>
      <c r="CSJ13" s="890"/>
      <c r="CSK13" s="890"/>
      <c r="CSL13" s="890"/>
      <c r="CSM13" s="890"/>
      <c r="CSN13" s="890"/>
      <c r="CSO13" s="890"/>
      <c r="CSP13" s="890"/>
      <c r="CSQ13" s="890"/>
      <c r="CSR13" s="890"/>
      <c r="CSS13" s="890"/>
      <c r="CST13" s="890"/>
      <c r="CSU13" s="890"/>
      <c r="CSV13" s="890"/>
      <c r="CSW13" s="890"/>
      <c r="CSX13" s="890"/>
      <c r="CSY13" s="890"/>
      <c r="CSZ13" s="890"/>
      <c r="CTA13" s="890"/>
      <c r="CTB13" s="890"/>
      <c r="CTC13" s="890"/>
      <c r="CTD13" s="890"/>
      <c r="CTE13" s="890"/>
      <c r="CTF13" s="890"/>
      <c r="CTG13" s="890"/>
      <c r="CTH13" s="890"/>
      <c r="CTI13" s="890"/>
      <c r="CTJ13" s="890"/>
      <c r="CTK13" s="890"/>
      <c r="CTL13" s="890"/>
      <c r="CTM13" s="890"/>
      <c r="CTN13" s="890"/>
      <c r="CTO13" s="890"/>
      <c r="CTP13" s="890"/>
      <c r="CTQ13" s="890"/>
      <c r="CTR13" s="890"/>
      <c r="CTS13" s="890"/>
      <c r="CTT13" s="890"/>
      <c r="CTU13" s="890"/>
      <c r="CTV13" s="890"/>
      <c r="CTW13" s="890"/>
      <c r="CTX13" s="890"/>
      <c r="CTY13" s="890"/>
      <c r="CTZ13" s="890"/>
      <c r="CUA13" s="890"/>
      <c r="CUB13" s="890"/>
      <c r="CUC13" s="890"/>
      <c r="CUD13" s="890"/>
      <c r="CUE13" s="890"/>
      <c r="CUF13" s="890"/>
      <c r="CUG13" s="890"/>
      <c r="CUH13" s="890"/>
      <c r="CUI13" s="890"/>
      <c r="CUJ13" s="890"/>
      <c r="CUK13" s="890"/>
      <c r="CUL13" s="890"/>
      <c r="CUM13" s="890"/>
      <c r="CUN13" s="890"/>
      <c r="CUO13" s="890"/>
      <c r="CUP13" s="890"/>
      <c r="CUQ13" s="890"/>
      <c r="CUR13" s="890"/>
      <c r="CUS13" s="890"/>
      <c r="CUT13" s="890"/>
      <c r="CUU13" s="890"/>
      <c r="CUV13" s="890"/>
      <c r="CUW13" s="890"/>
      <c r="CUX13" s="890"/>
      <c r="CUY13" s="890"/>
      <c r="CUZ13" s="890"/>
      <c r="CVA13" s="890"/>
      <c r="CVB13" s="890"/>
      <c r="CVC13" s="890"/>
      <c r="CVD13" s="890"/>
      <c r="CVE13" s="890"/>
      <c r="CVF13" s="890"/>
      <c r="CVG13" s="890"/>
      <c r="CVH13" s="890"/>
      <c r="CVI13" s="890"/>
      <c r="CVJ13" s="890"/>
      <c r="CVK13" s="890"/>
      <c r="CVL13" s="890"/>
      <c r="CVM13" s="890"/>
      <c r="CVN13" s="890"/>
      <c r="CVO13" s="890"/>
      <c r="CVP13" s="890"/>
      <c r="CVQ13" s="890"/>
      <c r="CVR13" s="890"/>
      <c r="CVS13" s="890"/>
      <c r="CVT13" s="890"/>
      <c r="CVU13" s="890"/>
      <c r="CVV13" s="890"/>
      <c r="CVW13" s="890"/>
      <c r="CVX13" s="890"/>
      <c r="CVY13" s="890"/>
      <c r="CVZ13" s="890"/>
      <c r="CWA13" s="890"/>
      <c r="CWB13" s="890"/>
      <c r="CWC13" s="890"/>
      <c r="CWD13" s="890"/>
      <c r="CWE13" s="890"/>
      <c r="CWF13" s="890"/>
      <c r="CWG13" s="890"/>
      <c r="CWH13" s="890"/>
      <c r="CWI13" s="890"/>
      <c r="CWJ13" s="890"/>
      <c r="CWK13" s="890"/>
      <c r="CWL13" s="890"/>
      <c r="CWM13" s="890"/>
      <c r="CWN13" s="890"/>
      <c r="CWO13" s="890"/>
      <c r="CWP13" s="890"/>
      <c r="CWQ13" s="890"/>
      <c r="CWR13" s="890"/>
      <c r="CWS13" s="890"/>
      <c r="CWT13" s="890"/>
      <c r="CWU13" s="890"/>
      <c r="CWV13" s="890"/>
      <c r="CWW13" s="890"/>
      <c r="CWX13" s="890"/>
      <c r="CWY13" s="890"/>
      <c r="CWZ13" s="890"/>
      <c r="CXA13" s="890"/>
      <c r="CXB13" s="890"/>
      <c r="CXC13" s="890"/>
      <c r="CXD13" s="890"/>
      <c r="CXE13" s="890"/>
      <c r="CXF13" s="890"/>
      <c r="CXG13" s="890"/>
      <c r="CXH13" s="890"/>
      <c r="CXI13" s="890"/>
      <c r="CXJ13" s="890"/>
      <c r="CXK13" s="890"/>
      <c r="CXL13" s="890"/>
      <c r="CXM13" s="890"/>
      <c r="CXN13" s="890"/>
      <c r="CXO13" s="890"/>
      <c r="CXP13" s="890"/>
      <c r="CXQ13" s="890"/>
      <c r="CXR13" s="890"/>
      <c r="CXS13" s="890"/>
      <c r="CXT13" s="890"/>
      <c r="CXU13" s="890"/>
      <c r="CXV13" s="890"/>
      <c r="CXW13" s="890"/>
      <c r="CXX13" s="890"/>
      <c r="CXY13" s="890"/>
      <c r="CXZ13" s="890"/>
      <c r="CYA13" s="890"/>
      <c r="CYB13" s="890"/>
      <c r="CYC13" s="890"/>
      <c r="CYD13" s="890"/>
      <c r="CYE13" s="890"/>
      <c r="CYF13" s="890"/>
      <c r="CYG13" s="890"/>
      <c r="CYH13" s="890"/>
      <c r="CYI13" s="890"/>
      <c r="CYJ13" s="890"/>
      <c r="CYK13" s="890"/>
      <c r="CYL13" s="890"/>
      <c r="CYM13" s="890"/>
      <c r="CYN13" s="890"/>
      <c r="CYO13" s="890"/>
      <c r="CYP13" s="890"/>
      <c r="CYQ13" s="890"/>
      <c r="CYR13" s="890"/>
      <c r="CYS13" s="890"/>
      <c r="CYT13" s="890"/>
      <c r="CYU13" s="890"/>
      <c r="CYV13" s="890"/>
      <c r="CYW13" s="890"/>
      <c r="CYX13" s="890"/>
      <c r="CYY13" s="890"/>
      <c r="CYZ13" s="890"/>
      <c r="CZA13" s="890"/>
      <c r="CZB13" s="890"/>
      <c r="CZC13" s="890"/>
      <c r="CZD13" s="890"/>
      <c r="CZE13" s="890"/>
      <c r="CZF13" s="890"/>
      <c r="CZG13" s="890"/>
      <c r="CZH13" s="890"/>
      <c r="CZI13" s="890"/>
      <c r="CZJ13" s="890"/>
      <c r="CZK13" s="890"/>
      <c r="CZL13" s="890"/>
      <c r="CZM13" s="890"/>
      <c r="CZN13" s="890"/>
      <c r="CZO13" s="890"/>
      <c r="CZP13" s="890"/>
      <c r="CZQ13" s="890"/>
      <c r="CZR13" s="890"/>
      <c r="CZS13" s="890"/>
      <c r="CZT13" s="890"/>
      <c r="CZU13" s="890"/>
      <c r="CZV13" s="890"/>
      <c r="CZW13" s="890"/>
      <c r="CZX13" s="890"/>
      <c r="CZY13" s="890"/>
      <c r="CZZ13" s="890"/>
      <c r="DAA13" s="890"/>
      <c r="DAB13" s="890"/>
      <c r="DAC13" s="890"/>
      <c r="DAD13" s="890"/>
      <c r="DAE13" s="890"/>
      <c r="DAF13" s="890"/>
      <c r="DAG13" s="890"/>
      <c r="DAH13" s="890"/>
      <c r="DAI13" s="890"/>
      <c r="DAJ13" s="890"/>
      <c r="DAK13" s="890"/>
      <c r="DAL13" s="890"/>
      <c r="DAM13" s="890"/>
      <c r="DAN13" s="890"/>
      <c r="DAO13" s="890"/>
      <c r="DAP13" s="890"/>
      <c r="DAQ13" s="890"/>
      <c r="DAR13" s="890"/>
      <c r="DAS13" s="890"/>
      <c r="DAT13" s="890"/>
      <c r="DAU13" s="890"/>
      <c r="DAV13" s="890"/>
      <c r="DAW13" s="890"/>
      <c r="DAX13" s="890"/>
      <c r="DAY13" s="890"/>
      <c r="DAZ13" s="890"/>
      <c r="DBA13" s="890"/>
      <c r="DBB13" s="890"/>
      <c r="DBC13" s="890"/>
      <c r="DBD13" s="890"/>
      <c r="DBE13" s="890"/>
      <c r="DBF13" s="890"/>
      <c r="DBG13" s="890"/>
      <c r="DBH13" s="890"/>
      <c r="DBI13" s="890"/>
      <c r="DBJ13" s="890"/>
      <c r="DBK13" s="890"/>
      <c r="DBL13" s="890"/>
      <c r="DBM13" s="890"/>
      <c r="DBN13" s="890"/>
      <c r="DBO13" s="890"/>
      <c r="DBP13" s="890"/>
      <c r="DBQ13" s="890"/>
      <c r="DBR13" s="890"/>
      <c r="DBS13" s="890"/>
      <c r="DBT13" s="890"/>
      <c r="DBU13" s="890"/>
      <c r="DBV13" s="890"/>
      <c r="DBW13" s="890"/>
      <c r="DBX13" s="890"/>
      <c r="DBY13" s="890"/>
      <c r="DBZ13" s="890"/>
      <c r="DCA13" s="890"/>
      <c r="DCB13" s="890"/>
      <c r="DCC13" s="890"/>
      <c r="DCD13" s="890"/>
      <c r="DCE13" s="890"/>
      <c r="DCF13" s="890"/>
      <c r="DCG13" s="890"/>
      <c r="DCH13" s="890"/>
      <c r="DCI13" s="890"/>
      <c r="DCJ13" s="890"/>
      <c r="DCK13" s="890"/>
      <c r="DCL13" s="890"/>
      <c r="DCM13" s="890"/>
      <c r="DCN13" s="890"/>
      <c r="DCO13" s="890"/>
      <c r="DCP13" s="890"/>
      <c r="DCQ13" s="890"/>
      <c r="DCR13" s="890"/>
      <c r="DCS13" s="890"/>
      <c r="DCT13" s="890"/>
      <c r="DCU13" s="890"/>
      <c r="DCV13" s="890"/>
      <c r="DCW13" s="890"/>
      <c r="DCX13" s="890"/>
      <c r="DCY13" s="890"/>
      <c r="DCZ13" s="890"/>
      <c r="DDA13" s="890"/>
      <c r="DDB13" s="890"/>
      <c r="DDC13" s="890"/>
      <c r="DDD13" s="890"/>
      <c r="DDE13" s="890"/>
      <c r="DDF13" s="890"/>
      <c r="DDG13" s="890"/>
      <c r="DDH13" s="890"/>
      <c r="DDI13" s="890"/>
      <c r="DDJ13" s="890"/>
      <c r="DDK13" s="890"/>
      <c r="DDL13" s="890"/>
      <c r="DDM13" s="890"/>
      <c r="DDN13" s="890"/>
      <c r="DDO13" s="890"/>
      <c r="DDP13" s="890"/>
      <c r="DDQ13" s="890"/>
      <c r="DDR13" s="890"/>
      <c r="DDS13" s="890"/>
      <c r="DDT13" s="890"/>
      <c r="DDU13" s="890"/>
      <c r="DDV13" s="890"/>
      <c r="DDW13" s="890"/>
      <c r="DDX13" s="890"/>
      <c r="DDY13" s="890"/>
      <c r="DDZ13" s="890"/>
      <c r="DEA13" s="890"/>
      <c r="DEB13" s="890"/>
      <c r="DEC13" s="890"/>
      <c r="DED13" s="890"/>
      <c r="DEE13" s="890"/>
      <c r="DEF13" s="890"/>
      <c r="DEG13" s="890"/>
      <c r="DEH13" s="890"/>
      <c r="DEI13" s="890"/>
      <c r="DEJ13" s="890"/>
      <c r="DEK13" s="890"/>
      <c r="DEL13" s="890"/>
      <c r="DEM13" s="890"/>
      <c r="DEN13" s="890"/>
      <c r="DEO13" s="890"/>
      <c r="DEP13" s="890"/>
      <c r="DEQ13" s="890"/>
      <c r="DER13" s="890"/>
      <c r="DES13" s="890"/>
      <c r="DET13" s="890"/>
      <c r="DEU13" s="890"/>
      <c r="DEV13" s="890"/>
      <c r="DEW13" s="890"/>
      <c r="DEX13" s="890"/>
      <c r="DEY13" s="890"/>
      <c r="DEZ13" s="890"/>
      <c r="DFA13" s="890"/>
      <c r="DFB13" s="890"/>
      <c r="DFC13" s="890"/>
      <c r="DFD13" s="890"/>
      <c r="DFE13" s="890"/>
      <c r="DFF13" s="890"/>
      <c r="DFG13" s="890"/>
      <c r="DFH13" s="890"/>
      <c r="DFI13" s="890"/>
      <c r="DFJ13" s="890"/>
      <c r="DFK13" s="890"/>
      <c r="DFL13" s="890"/>
      <c r="DFM13" s="890"/>
      <c r="DFN13" s="890"/>
      <c r="DFO13" s="890"/>
      <c r="DFP13" s="890"/>
      <c r="DFQ13" s="890"/>
      <c r="DFR13" s="890"/>
      <c r="DFS13" s="890"/>
      <c r="DFT13" s="890"/>
      <c r="DFU13" s="890"/>
      <c r="DFV13" s="890"/>
      <c r="DFW13" s="890"/>
      <c r="DFX13" s="890"/>
      <c r="DFY13" s="890"/>
      <c r="DFZ13" s="890"/>
      <c r="DGA13" s="890"/>
      <c r="DGB13" s="890"/>
      <c r="DGC13" s="890"/>
      <c r="DGD13" s="890"/>
      <c r="DGE13" s="890"/>
      <c r="DGF13" s="890"/>
      <c r="DGG13" s="890"/>
      <c r="DGH13" s="890"/>
      <c r="DGI13" s="890"/>
      <c r="DGJ13" s="890"/>
      <c r="DGK13" s="890"/>
      <c r="DGL13" s="890"/>
      <c r="DGM13" s="890"/>
      <c r="DGN13" s="890"/>
      <c r="DGO13" s="890"/>
      <c r="DGP13" s="890"/>
      <c r="DGQ13" s="890"/>
      <c r="DGR13" s="890"/>
      <c r="DGS13" s="890"/>
      <c r="DGT13" s="890"/>
      <c r="DGU13" s="890"/>
      <c r="DGV13" s="890"/>
      <c r="DGW13" s="890"/>
      <c r="DGX13" s="890"/>
      <c r="DGY13" s="890"/>
      <c r="DGZ13" s="890"/>
      <c r="DHA13" s="890"/>
      <c r="DHB13" s="890"/>
      <c r="DHC13" s="890"/>
      <c r="DHD13" s="890"/>
      <c r="DHE13" s="890"/>
      <c r="DHF13" s="890"/>
      <c r="DHG13" s="890"/>
      <c r="DHH13" s="890"/>
      <c r="DHI13" s="890"/>
      <c r="DHJ13" s="890"/>
      <c r="DHK13" s="890"/>
      <c r="DHL13" s="890"/>
      <c r="DHM13" s="890"/>
      <c r="DHN13" s="890"/>
      <c r="DHO13" s="890"/>
      <c r="DHP13" s="890"/>
      <c r="DHQ13" s="890"/>
      <c r="DHR13" s="890"/>
      <c r="DHS13" s="890"/>
      <c r="DHT13" s="890"/>
      <c r="DHU13" s="890"/>
      <c r="DHV13" s="890"/>
      <c r="DHW13" s="890"/>
      <c r="DHX13" s="890"/>
      <c r="DHY13" s="890"/>
      <c r="DHZ13" s="890"/>
      <c r="DIA13" s="890"/>
      <c r="DIB13" s="890"/>
      <c r="DIC13" s="890"/>
      <c r="DID13" s="890"/>
      <c r="DIE13" s="890"/>
      <c r="DIF13" s="890"/>
      <c r="DIG13" s="890"/>
      <c r="DIH13" s="890"/>
      <c r="DII13" s="890"/>
      <c r="DIJ13" s="890"/>
      <c r="DIK13" s="890"/>
      <c r="DIL13" s="890"/>
      <c r="DIM13" s="890"/>
      <c r="DIN13" s="890"/>
      <c r="DIO13" s="890"/>
      <c r="DIP13" s="890"/>
      <c r="DIQ13" s="890"/>
      <c r="DIR13" s="890"/>
      <c r="DIS13" s="890"/>
      <c r="DIT13" s="890"/>
      <c r="DIU13" s="890"/>
      <c r="DIV13" s="890"/>
      <c r="DIW13" s="890"/>
      <c r="DIX13" s="890"/>
      <c r="DIY13" s="890"/>
      <c r="DIZ13" s="890"/>
      <c r="DJA13" s="890"/>
      <c r="DJB13" s="890"/>
      <c r="DJC13" s="890"/>
      <c r="DJD13" s="890"/>
      <c r="DJE13" s="890"/>
      <c r="DJF13" s="890"/>
      <c r="DJG13" s="890"/>
      <c r="DJH13" s="890"/>
      <c r="DJI13" s="890"/>
      <c r="DJJ13" s="890"/>
      <c r="DJK13" s="890"/>
      <c r="DJL13" s="890"/>
      <c r="DJM13" s="890"/>
      <c r="DJN13" s="890"/>
      <c r="DJO13" s="890"/>
      <c r="DJP13" s="890"/>
      <c r="DJQ13" s="890"/>
      <c r="DJR13" s="890"/>
      <c r="DJS13" s="890"/>
      <c r="DJT13" s="890"/>
      <c r="DJU13" s="890"/>
      <c r="DJV13" s="890"/>
      <c r="DJW13" s="890"/>
      <c r="DJX13" s="890"/>
      <c r="DJY13" s="890"/>
      <c r="DJZ13" s="890"/>
      <c r="DKA13" s="890"/>
      <c r="DKB13" s="890"/>
      <c r="DKC13" s="890"/>
      <c r="DKD13" s="890"/>
      <c r="DKE13" s="890"/>
      <c r="DKF13" s="890"/>
      <c r="DKG13" s="890"/>
      <c r="DKH13" s="890"/>
      <c r="DKI13" s="890"/>
      <c r="DKJ13" s="890"/>
      <c r="DKK13" s="890"/>
      <c r="DKL13" s="890"/>
      <c r="DKM13" s="890"/>
      <c r="DKN13" s="890"/>
      <c r="DKO13" s="890"/>
      <c r="DKP13" s="890"/>
      <c r="DKQ13" s="890"/>
      <c r="DKR13" s="890"/>
      <c r="DKS13" s="890"/>
      <c r="DKT13" s="890"/>
      <c r="DKU13" s="890"/>
      <c r="DKV13" s="890"/>
      <c r="DKW13" s="890"/>
      <c r="DKX13" s="890"/>
      <c r="DKY13" s="890"/>
      <c r="DKZ13" s="890"/>
      <c r="DLA13" s="890"/>
      <c r="DLB13" s="890"/>
      <c r="DLC13" s="890"/>
      <c r="DLD13" s="890"/>
      <c r="DLE13" s="890"/>
      <c r="DLF13" s="890"/>
      <c r="DLG13" s="890"/>
      <c r="DLH13" s="890"/>
      <c r="DLI13" s="890"/>
      <c r="DLJ13" s="890"/>
      <c r="DLK13" s="890"/>
      <c r="DLL13" s="890"/>
      <c r="DLM13" s="890"/>
      <c r="DLN13" s="890"/>
      <c r="DLO13" s="890"/>
      <c r="DLP13" s="890"/>
      <c r="DLQ13" s="890"/>
      <c r="DLR13" s="890"/>
      <c r="DLS13" s="890"/>
      <c r="DLT13" s="890"/>
      <c r="DLU13" s="890"/>
      <c r="DLV13" s="890"/>
      <c r="DLW13" s="890"/>
      <c r="DLX13" s="890"/>
      <c r="DLY13" s="890"/>
      <c r="DLZ13" s="890"/>
      <c r="DMA13" s="890"/>
      <c r="DMB13" s="890"/>
      <c r="DMC13" s="890"/>
      <c r="DMD13" s="890"/>
      <c r="DME13" s="890"/>
      <c r="DMF13" s="890"/>
      <c r="DMG13" s="890"/>
      <c r="DMH13" s="890"/>
      <c r="DMI13" s="890"/>
      <c r="DMJ13" s="890"/>
      <c r="DMK13" s="890"/>
      <c r="DML13" s="890"/>
      <c r="DMM13" s="890"/>
      <c r="DMN13" s="890"/>
      <c r="DMO13" s="890"/>
      <c r="DMP13" s="890"/>
      <c r="DMQ13" s="890"/>
      <c r="DMR13" s="890"/>
      <c r="DMS13" s="890"/>
      <c r="DMT13" s="890"/>
      <c r="DMU13" s="890"/>
      <c r="DMV13" s="890"/>
      <c r="DMW13" s="890"/>
      <c r="DMX13" s="890"/>
      <c r="DMY13" s="890"/>
      <c r="DMZ13" s="890"/>
      <c r="DNA13" s="890"/>
      <c r="DNB13" s="890"/>
      <c r="DNC13" s="890"/>
      <c r="DND13" s="890"/>
      <c r="DNE13" s="890"/>
      <c r="DNF13" s="890"/>
      <c r="DNG13" s="890"/>
      <c r="DNH13" s="890"/>
      <c r="DNI13" s="890"/>
      <c r="DNJ13" s="890"/>
      <c r="DNK13" s="890"/>
      <c r="DNL13" s="890"/>
      <c r="DNM13" s="890"/>
      <c r="DNN13" s="890"/>
      <c r="DNO13" s="890"/>
      <c r="DNP13" s="890"/>
      <c r="DNQ13" s="890"/>
      <c r="DNR13" s="890"/>
      <c r="DNS13" s="890"/>
      <c r="DNT13" s="890"/>
      <c r="DNU13" s="890"/>
      <c r="DNV13" s="890"/>
      <c r="DNW13" s="890"/>
      <c r="DNX13" s="890"/>
      <c r="DNY13" s="890"/>
      <c r="DNZ13" s="890"/>
      <c r="DOA13" s="890"/>
      <c r="DOB13" s="890"/>
      <c r="DOC13" s="890"/>
      <c r="DOD13" s="890"/>
      <c r="DOE13" s="890"/>
      <c r="DOF13" s="890"/>
      <c r="DOG13" s="890"/>
      <c r="DOH13" s="890"/>
      <c r="DOI13" s="890"/>
      <c r="DOJ13" s="890"/>
      <c r="DOK13" s="890"/>
      <c r="DOL13" s="890"/>
      <c r="DOM13" s="890"/>
      <c r="DON13" s="890"/>
      <c r="DOO13" s="890"/>
      <c r="DOP13" s="890"/>
      <c r="DOQ13" s="890"/>
      <c r="DOR13" s="890"/>
      <c r="DOS13" s="890"/>
      <c r="DOT13" s="890"/>
      <c r="DOU13" s="890"/>
      <c r="DOV13" s="890"/>
      <c r="DOW13" s="890"/>
      <c r="DOX13" s="890"/>
      <c r="DOY13" s="890"/>
      <c r="DOZ13" s="890"/>
      <c r="DPA13" s="890"/>
      <c r="DPB13" s="890"/>
      <c r="DPC13" s="890"/>
      <c r="DPD13" s="890"/>
      <c r="DPE13" s="890"/>
      <c r="DPF13" s="890"/>
      <c r="DPG13" s="890"/>
      <c r="DPH13" s="890"/>
      <c r="DPI13" s="890"/>
      <c r="DPJ13" s="890"/>
      <c r="DPK13" s="890"/>
      <c r="DPL13" s="890"/>
      <c r="DPM13" s="890"/>
      <c r="DPN13" s="890"/>
      <c r="DPO13" s="890"/>
      <c r="DPP13" s="890"/>
      <c r="DPQ13" s="890"/>
      <c r="DPR13" s="890"/>
      <c r="DPS13" s="890"/>
      <c r="DPT13" s="890"/>
      <c r="DPU13" s="890"/>
      <c r="DPV13" s="890"/>
      <c r="DPW13" s="890"/>
      <c r="DPX13" s="890"/>
      <c r="DPY13" s="890"/>
      <c r="DPZ13" s="890"/>
      <c r="DQA13" s="890"/>
      <c r="DQB13" s="890"/>
      <c r="DQC13" s="890"/>
      <c r="DQD13" s="890"/>
      <c r="DQE13" s="890"/>
      <c r="DQF13" s="890"/>
      <c r="DQG13" s="890"/>
      <c r="DQH13" s="890"/>
      <c r="DQI13" s="890"/>
      <c r="DQJ13" s="890"/>
      <c r="DQK13" s="890"/>
      <c r="DQL13" s="890"/>
      <c r="DQM13" s="890"/>
      <c r="DQN13" s="890"/>
      <c r="DQO13" s="890"/>
      <c r="DQP13" s="890"/>
      <c r="DQQ13" s="890"/>
      <c r="DQR13" s="890"/>
      <c r="DQS13" s="890"/>
      <c r="DQT13" s="890"/>
      <c r="DQU13" s="890"/>
      <c r="DQV13" s="890"/>
      <c r="DQW13" s="890"/>
      <c r="DQX13" s="890"/>
      <c r="DQY13" s="890"/>
      <c r="DQZ13" s="890"/>
      <c r="DRA13" s="890"/>
      <c r="DRB13" s="890"/>
      <c r="DRC13" s="890"/>
      <c r="DRD13" s="890"/>
      <c r="DRE13" s="890"/>
      <c r="DRF13" s="890"/>
      <c r="DRG13" s="890"/>
      <c r="DRH13" s="890"/>
      <c r="DRI13" s="890"/>
      <c r="DRJ13" s="890"/>
      <c r="DRK13" s="890"/>
      <c r="DRL13" s="890"/>
      <c r="DRM13" s="890"/>
      <c r="DRN13" s="890"/>
      <c r="DRO13" s="890"/>
      <c r="DRP13" s="890"/>
      <c r="DRQ13" s="890"/>
      <c r="DRR13" s="890"/>
      <c r="DRS13" s="890"/>
      <c r="DRT13" s="890"/>
      <c r="DRU13" s="890"/>
      <c r="DRV13" s="890"/>
      <c r="DRW13" s="890"/>
      <c r="DRX13" s="890"/>
      <c r="DRY13" s="890"/>
      <c r="DRZ13" s="890"/>
      <c r="DSA13" s="890"/>
      <c r="DSB13" s="890"/>
      <c r="DSC13" s="890"/>
      <c r="DSD13" s="890"/>
      <c r="DSE13" s="890"/>
      <c r="DSF13" s="890"/>
      <c r="DSG13" s="890"/>
      <c r="DSH13" s="890"/>
      <c r="DSI13" s="890"/>
      <c r="DSJ13" s="890"/>
      <c r="DSK13" s="890"/>
      <c r="DSL13" s="890"/>
      <c r="DSM13" s="890"/>
      <c r="DSN13" s="890"/>
      <c r="DSO13" s="890"/>
      <c r="DSP13" s="890"/>
      <c r="DSQ13" s="890"/>
      <c r="DSR13" s="890"/>
      <c r="DSS13" s="890"/>
      <c r="DST13" s="890"/>
      <c r="DSU13" s="890"/>
      <c r="DSV13" s="890"/>
      <c r="DSW13" s="890"/>
      <c r="DSX13" s="890"/>
      <c r="DSY13" s="890"/>
      <c r="DSZ13" s="890"/>
      <c r="DTA13" s="890"/>
      <c r="DTB13" s="890"/>
      <c r="DTC13" s="890"/>
      <c r="DTD13" s="890"/>
      <c r="DTE13" s="890"/>
      <c r="DTF13" s="890"/>
      <c r="DTG13" s="890"/>
      <c r="DTH13" s="890"/>
      <c r="DTI13" s="890"/>
      <c r="DTJ13" s="890"/>
      <c r="DTK13" s="890"/>
      <c r="DTL13" s="890"/>
      <c r="DTM13" s="890"/>
      <c r="DTN13" s="890"/>
      <c r="DTO13" s="890"/>
      <c r="DTP13" s="890"/>
      <c r="DTQ13" s="890"/>
      <c r="DTR13" s="890"/>
      <c r="DTS13" s="890"/>
      <c r="DTT13" s="890"/>
      <c r="DTU13" s="890"/>
      <c r="DTV13" s="890"/>
      <c r="DTW13" s="890"/>
      <c r="DTX13" s="890"/>
      <c r="DTY13" s="890"/>
      <c r="DTZ13" s="890"/>
      <c r="DUA13" s="890"/>
      <c r="DUB13" s="890"/>
      <c r="DUC13" s="890"/>
      <c r="DUD13" s="890"/>
      <c r="DUE13" s="890"/>
      <c r="DUF13" s="890"/>
      <c r="DUG13" s="890"/>
      <c r="DUH13" s="890"/>
      <c r="DUI13" s="890"/>
      <c r="DUJ13" s="890"/>
      <c r="DUK13" s="890"/>
      <c r="DUL13" s="890"/>
      <c r="DUM13" s="890"/>
      <c r="DUN13" s="890"/>
      <c r="DUO13" s="890"/>
      <c r="DUP13" s="890"/>
      <c r="DUQ13" s="890"/>
      <c r="DUR13" s="890"/>
      <c r="DUS13" s="890"/>
      <c r="DUT13" s="890"/>
      <c r="DUU13" s="890"/>
      <c r="DUV13" s="890"/>
      <c r="DUW13" s="890"/>
      <c r="DUX13" s="890"/>
      <c r="DUY13" s="890"/>
      <c r="DUZ13" s="890"/>
      <c r="DVA13" s="890"/>
      <c r="DVB13" s="890"/>
      <c r="DVC13" s="890"/>
      <c r="DVD13" s="890"/>
      <c r="DVE13" s="890"/>
      <c r="DVF13" s="890"/>
      <c r="DVG13" s="890"/>
      <c r="DVH13" s="890"/>
      <c r="DVI13" s="890"/>
      <c r="DVJ13" s="890"/>
      <c r="DVK13" s="890"/>
      <c r="DVL13" s="890"/>
      <c r="DVM13" s="890"/>
      <c r="DVN13" s="890"/>
      <c r="DVO13" s="890"/>
      <c r="DVP13" s="890"/>
      <c r="DVQ13" s="890"/>
      <c r="DVR13" s="890"/>
      <c r="DVS13" s="890"/>
      <c r="DVT13" s="890"/>
      <c r="DVU13" s="890"/>
      <c r="DVV13" s="890"/>
      <c r="DVW13" s="890"/>
      <c r="DVX13" s="890"/>
      <c r="DVY13" s="890"/>
      <c r="DVZ13" s="890"/>
      <c r="DWA13" s="890"/>
      <c r="DWB13" s="890"/>
      <c r="DWC13" s="890"/>
      <c r="DWD13" s="890"/>
      <c r="DWE13" s="890"/>
      <c r="DWF13" s="890"/>
      <c r="DWG13" s="890"/>
      <c r="DWH13" s="890"/>
      <c r="DWI13" s="890"/>
      <c r="DWJ13" s="890"/>
      <c r="DWK13" s="890"/>
      <c r="DWL13" s="890"/>
      <c r="DWM13" s="890"/>
      <c r="DWN13" s="890"/>
      <c r="DWO13" s="890"/>
      <c r="DWP13" s="890"/>
      <c r="DWQ13" s="890"/>
      <c r="DWR13" s="890"/>
      <c r="DWS13" s="890"/>
      <c r="DWT13" s="890"/>
      <c r="DWU13" s="890"/>
      <c r="DWV13" s="890"/>
      <c r="DWW13" s="890"/>
      <c r="DWX13" s="890"/>
      <c r="DWY13" s="890"/>
      <c r="DWZ13" s="890"/>
      <c r="DXA13" s="890"/>
      <c r="DXB13" s="890"/>
      <c r="DXC13" s="890"/>
      <c r="DXD13" s="890"/>
      <c r="DXE13" s="890"/>
      <c r="DXF13" s="890"/>
      <c r="DXG13" s="890"/>
      <c r="DXH13" s="890"/>
      <c r="DXI13" s="890"/>
      <c r="DXJ13" s="890"/>
      <c r="DXK13" s="890"/>
      <c r="DXL13" s="890"/>
      <c r="DXM13" s="890"/>
      <c r="DXN13" s="890"/>
      <c r="DXO13" s="890"/>
      <c r="DXP13" s="890"/>
      <c r="DXQ13" s="890"/>
      <c r="DXR13" s="890"/>
      <c r="DXS13" s="890"/>
      <c r="DXT13" s="890"/>
      <c r="DXU13" s="890"/>
      <c r="DXV13" s="890"/>
      <c r="DXW13" s="890"/>
      <c r="DXX13" s="890"/>
      <c r="DXY13" s="890"/>
      <c r="DXZ13" s="890"/>
      <c r="DYA13" s="890"/>
      <c r="DYB13" s="890"/>
      <c r="DYC13" s="890"/>
      <c r="DYD13" s="890"/>
      <c r="DYE13" s="890"/>
      <c r="DYF13" s="890"/>
      <c r="DYG13" s="890"/>
      <c r="DYH13" s="890"/>
      <c r="DYI13" s="890"/>
      <c r="DYJ13" s="890"/>
      <c r="DYK13" s="890"/>
      <c r="DYL13" s="890"/>
      <c r="DYM13" s="890"/>
      <c r="DYN13" s="890"/>
      <c r="DYO13" s="890"/>
      <c r="DYP13" s="890"/>
      <c r="DYQ13" s="890"/>
      <c r="DYR13" s="890"/>
      <c r="DYS13" s="890"/>
      <c r="DYT13" s="890"/>
      <c r="DYU13" s="890"/>
      <c r="DYV13" s="890"/>
      <c r="DYW13" s="890"/>
      <c r="DYX13" s="890"/>
      <c r="DYY13" s="890"/>
      <c r="DYZ13" s="890"/>
      <c r="DZA13" s="890"/>
      <c r="DZB13" s="890"/>
      <c r="DZC13" s="890"/>
      <c r="DZD13" s="890"/>
      <c r="DZE13" s="890"/>
      <c r="DZF13" s="890"/>
      <c r="DZG13" s="890"/>
      <c r="DZH13" s="890"/>
      <c r="DZI13" s="890"/>
      <c r="DZJ13" s="890"/>
      <c r="DZK13" s="890"/>
      <c r="DZL13" s="890"/>
      <c r="DZM13" s="890"/>
      <c r="DZN13" s="890"/>
      <c r="DZO13" s="890"/>
      <c r="DZP13" s="890"/>
      <c r="DZQ13" s="890"/>
      <c r="DZR13" s="890"/>
      <c r="DZS13" s="890"/>
      <c r="DZT13" s="890"/>
      <c r="DZU13" s="890"/>
      <c r="DZV13" s="890"/>
      <c r="DZW13" s="890"/>
      <c r="DZX13" s="890"/>
      <c r="DZY13" s="890"/>
      <c r="DZZ13" s="890"/>
      <c r="EAA13" s="890"/>
      <c r="EAB13" s="890"/>
      <c r="EAC13" s="890"/>
      <c r="EAD13" s="890"/>
      <c r="EAE13" s="890"/>
      <c r="EAF13" s="890"/>
      <c r="EAG13" s="890"/>
      <c r="EAH13" s="890"/>
      <c r="EAI13" s="890"/>
      <c r="EAJ13" s="890"/>
      <c r="EAK13" s="890"/>
      <c r="EAL13" s="890"/>
      <c r="EAM13" s="890"/>
      <c r="EAN13" s="890"/>
      <c r="EAO13" s="890"/>
      <c r="EAP13" s="890"/>
      <c r="EAQ13" s="890"/>
      <c r="EAR13" s="890"/>
      <c r="EAS13" s="890"/>
      <c r="EAT13" s="890"/>
      <c r="EAU13" s="890"/>
      <c r="EAV13" s="890"/>
      <c r="EAW13" s="890"/>
      <c r="EAX13" s="890"/>
      <c r="EAY13" s="890"/>
      <c r="EAZ13" s="890"/>
      <c r="EBA13" s="890"/>
      <c r="EBB13" s="890"/>
      <c r="EBC13" s="890"/>
      <c r="EBD13" s="890"/>
      <c r="EBE13" s="890"/>
      <c r="EBF13" s="890"/>
      <c r="EBG13" s="890"/>
      <c r="EBH13" s="890"/>
      <c r="EBI13" s="890"/>
      <c r="EBJ13" s="890"/>
      <c r="EBK13" s="890"/>
      <c r="EBL13" s="890"/>
      <c r="EBM13" s="890"/>
      <c r="EBN13" s="890"/>
      <c r="EBO13" s="890"/>
      <c r="EBP13" s="890"/>
      <c r="EBQ13" s="890"/>
      <c r="EBR13" s="890"/>
      <c r="EBS13" s="890"/>
      <c r="EBT13" s="890"/>
      <c r="EBU13" s="890"/>
      <c r="EBV13" s="890"/>
      <c r="EBW13" s="890"/>
      <c r="EBX13" s="890"/>
      <c r="EBY13" s="890"/>
      <c r="EBZ13" s="890"/>
      <c r="ECA13" s="890"/>
      <c r="ECB13" s="890"/>
      <c r="ECC13" s="890"/>
      <c r="ECD13" s="890"/>
      <c r="ECE13" s="890"/>
      <c r="ECF13" s="890"/>
      <c r="ECG13" s="890"/>
      <c r="ECH13" s="890"/>
      <c r="ECI13" s="890"/>
      <c r="ECJ13" s="890"/>
      <c r="ECK13" s="890"/>
      <c r="ECL13" s="890"/>
      <c r="ECM13" s="890"/>
      <c r="ECN13" s="890"/>
      <c r="ECO13" s="890"/>
      <c r="ECP13" s="890"/>
      <c r="ECQ13" s="890"/>
      <c r="ECR13" s="890"/>
      <c r="ECS13" s="890"/>
      <c r="ECT13" s="890"/>
      <c r="ECU13" s="890"/>
      <c r="ECV13" s="890"/>
      <c r="ECW13" s="890"/>
      <c r="ECX13" s="890"/>
      <c r="ECY13" s="890"/>
      <c r="ECZ13" s="890"/>
      <c r="EDA13" s="890"/>
      <c r="EDB13" s="890"/>
      <c r="EDC13" s="890"/>
      <c r="EDD13" s="890"/>
      <c r="EDE13" s="890"/>
      <c r="EDF13" s="890"/>
      <c r="EDG13" s="890"/>
      <c r="EDH13" s="890"/>
      <c r="EDI13" s="890"/>
      <c r="EDJ13" s="890"/>
      <c r="EDK13" s="890"/>
      <c r="EDL13" s="890"/>
      <c r="EDM13" s="890"/>
      <c r="EDN13" s="890"/>
      <c r="EDO13" s="890"/>
      <c r="EDP13" s="890"/>
      <c r="EDQ13" s="890"/>
      <c r="EDR13" s="890"/>
      <c r="EDS13" s="890"/>
      <c r="EDT13" s="890"/>
      <c r="EDU13" s="890"/>
      <c r="EDV13" s="890"/>
      <c r="EDW13" s="890"/>
      <c r="EDX13" s="890"/>
      <c r="EDY13" s="890"/>
      <c r="EDZ13" s="890"/>
      <c r="EEA13" s="890"/>
      <c r="EEB13" s="890"/>
      <c r="EEC13" s="890"/>
      <c r="EED13" s="890"/>
      <c r="EEE13" s="890"/>
      <c r="EEF13" s="890"/>
      <c r="EEG13" s="890"/>
      <c r="EEH13" s="890"/>
      <c r="EEI13" s="890"/>
      <c r="EEJ13" s="890"/>
      <c r="EEK13" s="890"/>
      <c r="EEL13" s="890"/>
      <c r="EEM13" s="890"/>
      <c r="EEN13" s="890"/>
      <c r="EEO13" s="890"/>
      <c r="EEP13" s="890"/>
      <c r="EEQ13" s="890"/>
      <c r="EER13" s="890"/>
      <c r="EES13" s="890"/>
      <c r="EET13" s="890"/>
      <c r="EEU13" s="890"/>
      <c r="EEV13" s="890"/>
      <c r="EEW13" s="890"/>
      <c r="EEX13" s="890"/>
      <c r="EEY13" s="890"/>
      <c r="EEZ13" s="890"/>
      <c r="EFA13" s="890"/>
      <c r="EFB13" s="890"/>
      <c r="EFC13" s="890"/>
      <c r="EFD13" s="890"/>
      <c r="EFE13" s="890"/>
      <c r="EFF13" s="890"/>
      <c r="EFG13" s="890"/>
      <c r="EFH13" s="890"/>
      <c r="EFI13" s="890"/>
      <c r="EFJ13" s="890"/>
      <c r="EFK13" s="890"/>
      <c r="EFL13" s="890"/>
      <c r="EFM13" s="890"/>
      <c r="EFN13" s="890"/>
      <c r="EFO13" s="890"/>
      <c r="EFP13" s="890"/>
      <c r="EFQ13" s="890"/>
      <c r="EFR13" s="890"/>
      <c r="EFS13" s="890"/>
      <c r="EFT13" s="890"/>
      <c r="EFU13" s="890"/>
      <c r="EFV13" s="890"/>
      <c r="EFW13" s="890"/>
      <c r="EFX13" s="890"/>
      <c r="EFY13" s="890"/>
      <c r="EFZ13" s="890"/>
      <c r="EGA13" s="890"/>
      <c r="EGB13" s="890"/>
      <c r="EGC13" s="890"/>
      <c r="EGD13" s="890"/>
      <c r="EGE13" s="890"/>
      <c r="EGF13" s="890"/>
      <c r="EGG13" s="890"/>
      <c r="EGH13" s="890"/>
      <c r="EGI13" s="890"/>
      <c r="EGJ13" s="890"/>
      <c r="EGK13" s="890"/>
      <c r="EGL13" s="890"/>
      <c r="EGM13" s="890"/>
      <c r="EGN13" s="890"/>
      <c r="EGO13" s="890"/>
      <c r="EGP13" s="890"/>
      <c r="EGQ13" s="890"/>
      <c r="EGR13" s="890"/>
      <c r="EGS13" s="890"/>
      <c r="EGT13" s="890"/>
      <c r="EGU13" s="890"/>
      <c r="EGV13" s="890"/>
      <c r="EGW13" s="890"/>
      <c r="EGX13" s="890"/>
      <c r="EGY13" s="890"/>
      <c r="EGZ13" s="890"/>
      <c r="EHA13" s="890"/>
      <c r="EHB13" s="890"/>
      <c r="EHC13" s="890"/>
      <c r="EHD13" s="890"/>
      <c r="EHE13" s="890"/>
      <c r="EHF13" s="890"/>
      <c r="EHG13" s="890"/>
      <c r="EHH13" s="890"/>
      <c r="EHI13" s="890"/>
      <c r="EHJ13" s="890"/>
      <c r="EHK13" s="890"/>
      <c r="EHL13" s="890"/>
      <c r="EHM13" s="890"/>
      <c r="EHN13" s="890"/>
      <c r="EHO13" s="890"/>
      <c r="EHP13" s="890"/>
      <c r="EHQ13" s="890"/>
      <c r="EHR13" s="890"/>
      <c r="EHS13" s="890"/>
      <c r="EHT13" s="890"/>
      <c r="EHU13" s="890"/>
      <c r="EHV13" s="890"/>
      <c r="EHW13" s="890"/>
      <c r="EHX13" s="890"/>
      <c r="EHY13" s="890"/>
      <c r="EHZ13" s="890"/>
      <c r="EIA13" s="890"/>
      <c r="EIB13" s="890"/>
      <c r="EIC13" s="890"/>
      <c r="EID13" s="890"/>
      <c r="EIE13" s="890"/>
      <c r="EIF13" s="890"/>
      <c r="EIG13" s="890"/>
      <c r="EIH13" s="890"/>
      <c r="EII13" s="890"/>
      <c r="EIJ13" s="890"/>
      <c r="EIK13" s="890"/>
      <c r="EIL13" s="890"/>
      <c r="EIM13" s="890"/>
      <c r="EIN13" s="890"/>
      <c r="EIO13" s="890"/>
      <c r="EIP13" s="890"/>
      <c r="EIQ13" s="890"/>
      <c r="EIR13" s="890"/>
      <c r="EIS13" s="890"/>
      <c r="EIT13" s="890"/>
      <c r="EIU13" s="890"/>
      <c r="EIV13" s="890"/>
      <c r="EIW13" s="890"/>
      <c r="EIX13" s="890"/>
      <c r="EIY13" s="890"/>
      <c r="EIZ13" s="890"/>
      <c r="EJA13" s="890"/>
      <c r="EJB13" s="890"/>
      <c r="EJC13" s="890"/>
      <c r="EJD13" s="890"/>
      <c r="EJE13" s="890"/>
      <c r="EJF13" s="890"/>
      <c r="EJG13" s="890"/>
      <c r="EJH13" s="890"/>
      <c r="EJI13" s="890"/>
      <c r="EJJ13" s="890"/>
      <c r="EJK13" s="890"/>
      <c r="EJL13" s="890"/>
      <c r="EJM13" s="890"/>
      <c r="EJN13" s="890"/>
      <c r="EJO13" s="890"/>
      <c r="EJP13" s="890"/>
      <c r="EJQ13" s="890"/>
      <c r="EJR13" s="890"/>
      <c r="EJS13" s="890"/>
      <c r="EJT13" s="890"/>
      <c r="EJU13" s="890"/>
      <c r="EJV13" s="890"/>
      <c r="EJW13" s="890"/>
      <c r="EJX13" s="890"/>
      <c r="EJY13" s="890"/>
      <c r="EJZ13" s="890"/>
      <c r="EKA13" s="890"/>
      <c r="EKB13" s="890"/>
      <c r="EKC13" s="890"/>
      <c r="EKD13" s="890"/>
      <c r="EKE13" s="890"/>
      <c r="EKF13" s="890"/>
      <c r="EKG13" s="890"/>
      <c r="EKH13" s="890"/>
      <c r="EKI13" s="890"/>
      <c r="EKJ13" s="890"/>
      <c r="EKK13" s="890"/>
      <c r="EKL13" s="890"/>
      <c r="EKM13" s="890"/>
      <c r="EKN13" s="890"/>
      <c r="EKO13" s="890"/>
      <c r="EKP13" s="890"/>
      <c r="EKQ13" s="890"/>
      <c r="EKR13" s="890"/>
      <c r="EKS13" s="890"/>
      <c r="EKT13" s="890"/>
      <c r="EKU13" s="890"/>
      <c r="EKV13" s="890"/>
      <c r="EKW13" s="890"/>
      <c r="EKX13" s="890"/>
      <c r="EKY13" s="890"/>
      <c r="EKZ13" s="890"/>
      <c r="ELA13" s="890"/>
      <c r="ELB13" s="890"/>
      <c r="ELC13" s="890"/>
      <c r="ELD13" s="890"/>
      <c r="ELE13" s="890"/>
      <c r="ELF13" s="890"/>
      <c r="ELG13" s="890"/>
      <c r="ELH13" s="890"/>
      <c r="ELI13" s="890"/>
      <c r="ELJ13" s="890"/>
      <c r="ELK13" s="890"/>
      <c r="ELL13" s="890"/>
      <c r="ELM13" s="890"/>
      <c r="ELN13" s="890"/>
      <c r="ELO13" s="890"/>
      <c r="ELP13" s="890"/>
      <c r="ELQ13" s="890"/>
      <c r="ELR13" s="890"/>
      <c r="ELS13" s="890"/>
      <c r="ELT13" s="890"/>
      <c r="ELU13" s="890"/>
      <c r="ELV13" s="890"/>
      <c r="ELW13" s="890"/>
      <c r="ELX13" s="890"/>
      <c r="ELY13" s="890"/>
      <c r="ELZ13" s="890"/>
      <c r="EMA13" s="890"/>
      <c r="EMB13" s="890"/>
      <c r="EMC13" s="890"/>
      <c r="EMD13" s="890"/>
      <c r="EME13" s="890"/>
      <c r="EMF13" s="890"/>
      <c r="EMG13" s="890"/>
      <c r="EMH13" s="890"/>
      <c r="EMI13" s="890"/>
      <c r="EMJ13" s="890"/>
      <c r="EMK13" s="890"/>
      <c r="EML13" s="890"/>
      <c r="EMM13" s="890"/>
      <c r="EMN13" s="890"/>
      <c r="EMO13" s="890"/>
      <c r="EMP13" s="890"/>
      <c r="EMQ13" s="890"/>
      <c r="EMR13" s="890"/>
      <c r="EMS13" s="890"/>
      <c r="EMT13" s="890"/>
      <c r="EMU13" s="890"/>
      <c r="EMV13" s="890"/>
      <c r="EMW13" s="890"/>
      <c r="EMX13" s="890"/>
      <c r="EMY13" s="890"/>
      <c r="EMZ13" s="890"/>
      <c r="ENA13" s="890"/>
      <c r="ENB13" s="890"/>
      <c r="ENC13" s="890"/>
      <c r="END13" s="890"/>
      <c r="ENE13" s="890"/>
      <c r="ENF13" s="890"/>
      <c r="ENG13" s="890"/>
      <c r="ENH13" s="890"/>
      <c r="ENI13" s="890"/>
      <c r="ENJ13" s="890"/>
      <c r="ENK13" s="890"/>
      <c r="ENL13" s="890"/>
      <c r="ENM13" s="890"/>
      <c r="ENN13" s="890"/>
      <c r="ENO13" s="890"/>
      <c r="ENP13" s="890"/>
      <c r="ENQ13" s="890"/>
      <c r="ENR13" s="890"/>
      <c r="ENS13" s="890"/>
      <c r="ENT13" s="890"/>
      <c r="ENU13" s="890"/>
      <c r="ENV13" s="890"/>
      <c r="ENW13" s="890"/>
      <c r="ENX13" s="890"/>
      <c r="ENY13" s="890"/>
      <c r="ENZ13" s="890"/>
      <c r="EOA13" s="890"/>
      <c r="EOB13" s="890"/>
      <c r="EOC13" s="890"/>
      <c r="EOD13" s="890"/>
      <c r="EOE13" s="890"/>
      <c r="EOF13" s="890"/>
      <c r="EOG13" s="890"/>
      <c r="EOH13" s="890"/>
      <c r="EOI13" s="890"/>
      <c r="EOJ13" s="890"/>
      <c r="EOK13" s="890"/>
      <c r="EOL13" s="890"/>
      <c r="EOM13" s="890"/>
      <c r="EON13" s="890"/>
      <c r="EOO13" s="890"/>
      <c r="EOP13" s="890"/>
      <c r="EOQ13" s="890"/>
      <c r="EOR13" s="890"/>
      <c r="EOS13" s="890"/>
      <c r="EOT13" s="890"/>
      <c r="EOU13" s="890"/>
      <c r="EOV13" s="890"/>
      <c r="EOW13" s="890"/>
      <c r="EOX13" s="890"/>
      <c r="EOY13" s="890"/>
      <c r="EOZ13" s="890"/>
      <c r="EPA13" s="890"/>
      <c r="EPB13" s="890"/>
      <c r="EPC13" s="890"/>
      <c r="EPD13" s="890"/>
      <c r="EPE13" s="890"/>
      <c r="EPF13" s="890"/>
      <c r="EPG13" s="890"/>
      <c r="EPH13" s="890"/>
      <c r="EPI13" s="890"/>
      <c r="EPJ13" s="890"/>
      <c r="EPK13" s="890"/>
      <c r="EPL13" s="890"/>
      <c r="EPM13" s="890"/>
      <c r="EPN13" s="890"/>
      <c r="EPO13" s="890"/>
      <c r="EPP13" s="890"/>
      <c r="EPQ13" s="890"/>
      <c r="EPR13" s="890"/>
      <c r="EPS13" s="890"/>
      <c r="EPT13" s="890"/>
      <c r="EPU13" s="890"/>
      <c r="EPV13" s="890"/>
      <c r="EPW13" s="890"/>
      <c r="EPX13" s="890"/>
      <c r="EPY13" s="890"/>
      <c r="EPZ13" s="890"/>
      <c r="EQA13" s="890"/>
      <c r="EQB13" s="890"/>
      <c r="EQC13" s="890"/>
      <c r="EQD13" s="890"/>
      <c r="EQE13" s="890"/>
      <c r="EQF13" s="890"/>
      <c r="EQG13" s="890"/>
      <c r="EQH13" s="890"/>
      <c r="EQI13" s="890"/>
      <c r="EQJ13" s="890"/>
      <c r="EQK13" s="890"/>
      <c r="EQL13" s="890"/>
      <c r="EQM13" s="890"/>
      <c r="EQN13" s="890"/>
      <c r="EQO13" s="890"/>
      <c r="EQP13" s="890"/>
      <c r="EQQ13" s="890"/>
      <c r="EQR13" s="890"/>
      <c r="EQS13" s="890"/>
      <c r="EQT13" s="890"/>
      <c r="EQU13" s="890"/>
      <c r="EQV13" s="890"/>
      <c r="EQW13" s="890"/>
      <c r="EQX13" s="890"/>
      <c r="EQY13" s="890"/>
      <c r="EQZ13" s="890"/>
      <c r="ERA13" s="890"/>
      <c r="ERB13" s="890"/>
      <c r="ERC13" s="890"/>
      <c r="ERD13" s="890"/>
      <c r="ERE13" s="890"/>
      <c r="ERF13" s="890"/>
      <c r="ERG13" s="890"/>
      <c r="ERH13" s="890"/>
      <c r="ERI13" s="890"/>
      <c r="ERJ13" s="890"/>
      <c r="ERK13" s="890"/>
      <c r="ERL13" s="890"/>
      <c r="ERM13" s="890"/>
      <c r="ERN13" s="890"/>
      <c r="ERO13" s="890"/>
      <c r="ERP13" s="890"/>
      <c r="ERQ13" s="890"/>
      <c r="ERR13" s="890"/>
      <c r="ERS13" s="890"/>
      <c r="ERT13" s="890"/>
      <c r="ERU13" s="890"/>
      <c r="ERV13" s="890"/>
      <c r="ERW13" s="890"/>
      <c r="ERX13" s="890"/>
      <c r="ERY13" s="890"/>
      <c r="ERZ13" s="890"/>
      <c r="ESA13" s="890"/>
      <c r="ESB13" s="890"/>
      <c r="ESC13" s="890"/>
      <c r="ESD13" s="890"/>
      <c r="ESE13" s="890"/>
      <c r="ESF13" s="890"/>
      <c r="ESG13" s="890"/>
      <c r="ESH13" s="890"/>
      <c r="ESI13" s="890"/>
      <c r="ESJ13" s="890"/>
      <c r="ESK13" s="890"/>
      <c r="ESL13" s="890"/>
      <c r="ESM13" s="890"/>
      <c r="ESN13" s="890"/>
      <c r="ESO13" s="890"/>
      <c r="ESP13" s="890"/>
      <c r="ESQ13" s="890"/>
      <c r="ESR13" s="890"/>
      <c r="ESS13" s="890"/>
      <c r="EST13" s="890"/>
      <c r="ESU13" s="890"/>
      <c r="ESV13" s="890"/>
      <c r="ESW13" s="890"/>
      <c r="ESX13" s="890"/>
      <c r="ESY13" s="890"/>
      <c r="ESZ13" s="890"/>
      <c r="ETA13" s="890"/>
      <c r="ETB13" s="890"/>
      <c r="ETC13" s="890"/>
      <c r="ETD13" s="890"/>
      <c r="ETE13" s="890"/>
      <c r="ETF13" s="890"/>
      <c r="ETG13" s="890"/>
      <c r="ETH13" s="890"/>
      <c r="ETI13" s="890"/>
      <c r="ETJ13" s="890"/>
      <c r="ETK13" s="890"/>
      <c r="ETL13" s="890"/>
      <c r="ETM13" s="890"/>
      <c r="ETN13" s="890"/>
      <c r="ETO13" s="890"/>
      <c r="ETP13" s="890"/>
      <c r="ETQ13" s="890"/>
      <c r="ETR13" s="890"/>
      <c r="ETS13" s="890"/>
      <c r="ETT13" s="890"/>
      <c r="ETU13" s="890"/>
      <c r="ETV13" s="890"/>
      <c r="ETW13" s="890"/>
      <c r="ETX13" s="890"/>
      <c r="ETY13" s="890"/>
      <c r="ETZ13" s="890"/>
      <c r="EUA13" s="890"/>
      <c r="EUB13" s="890"/>
      <c r="EUC13" s="890"/>
      <c r="EUD13" s="890"/>
      <c r="EUE13" s="890"/>
      <c r="EUF13" s="890"/>
      <c r="EUG13" s="890"/>
      <c r="EUH13" s="890"/>
      <c r="EUI13" s="890"/>
      <c r="EUJ13" s="890"/>
      <c r="EUK13" s="890"/>
      <c r="EUL13" s="890"/>
      <c r="EUM13" s="890"/>
      <c r="EUN13" s="890"/>
      <c r="EUO13" s="890"/>
      <c r="EUP13" s="890"/>
      <c r="EUQ13" s="890"/>
      <c r="EUR13" s="890"/>
      <c r="EUS13" s="890"/>
      <c r="EUT13" s="890"/>
      <c r="EUU13" s="890"/>
      <c r="EUV13" s="890"/>
      <c r="EUW13" s="890"/>
      <c r="EUX13" s="890"/>
      <c r="EUY13" s="890"/>
      <c r="EUZ13" s="890"/>
      <c r="EVA13" s="890"/>
      <c r="EVB13" s="890"/>
      <c r="EVC13" s="890"/>
      <c r="EVD13" s="890"/>
      <c r="EVE13" s="890"/>
      <c r="EVF13" s="890"/>
      <c r="EVG13" s="890"/>
      <c r="EVH13" s="890"/>
      <c r="EVI13" s="890"/>
      <c r="EVJ13" s="890"/>
      <c r="EVK13" s="890"/>
      <c r="EVL13" s="890"/>
      <c r="EVM13" s="890"/>
      <c r="EVN13" s="890"/>
      <c r="EVO13" s="890"/>
      <c r="EVP13" s="890"/>
      <c r="EVQ13" s="890"/>
      <c r="EVR13" s="890"/>
      <c r="EVS13" s="890"/>
      <c r="EVT13" s="890"/>
      <c r="EVU13" s="890"/>
      <c r="EVV13" s="890"/>
      <c r="EVW13" s="890"/>
      <c r="EVX13" s="890"/>
      <c r="EVY13" s="890"/>
      <c r="EVZ13" s="890"/>
      <c r="EWA13" s="890"/>
      <c r="EWB13" s="890"/>
      <c r="EWC13" s="890"/>
      <c r="EWD13" s="890"/>
      <c r="EWE13" s="890"/>
      <c r="EWF13" s="890"/>
      <c r="EWG13" s="890"/>
      <c r="EWH13" s="890"/>
      <c r="EWI13" s="890"/>
      <c r="EWJ13" s="890"/>
      <c r="EWK13" s="890"/>
      <c r="EWL13" s="890"/>
      <c r="EWM13" s="890"/>
      <c r="EWN13" s="890"/>
      <c r="EWO13" s="890"/>
      <c r="EWP13" s="890"/>
      <c r="EWQ13" s="890"/>
      <c r="EWR13" s="890"/>
      <c r="EWS13" s="890"/>
      <c r="EWT13" s="890"/>
      <c r="EWU13" s="890"/>
      <c r="EWV13" s="890"/>
      <c r="EWW13" s="890"/>
      <c r="EWX13" s="890"/>
      <c r="EWY13" s="890"/>
      <c r="EWZ13" s="890"/>
      <c r="EXA13" s="890"/>
      <c r="EXB13" s="890"/>
      <c r="EXC13" s="890"/>
      <c r="EXD13" s="890"/>
      <c r="EXE13" s="890"/>
      <c r="EXF13" s="890"/>
      <c r="EXG13" s="890"/>
      <c r="EXH13" s="890"/>
      <c r="EXI13" s="890"/>
      <c r="EXJ13" s="890"/>
      <c r="EXK13" s="890"/>
      <c r="EXL13" s="890"/>
      <c r="EXM13" s="890"/>
      <c r="EXN13" s="890"/>
      <c r="EXO13" s="890"/>
      <c r="EXP13" s="890"/>
      <c r="EXQ13" s="890"/>
      <c r="EXR13" s="890"/>
      <c r="EXS13" s="890"/>
      <c r="EXT13" s="890"/>
      <c r="EXU13" s="890"/>
      <c r="EXV13" s="890"/>
      <c r="EXW13" s="890"/>
      <c r="EXX13" s="890"/>
      <c r="EXY13" s="890"/>
      <c r="EXZ13" s="890"/>
      <c r="EYA13" s="890"/>
      <c r="EYB13" s="890"/>
      <c r="EYC13" s="890"/>
      <c r="EYD13" s="890"/>
      <c r="EYE13" s="890"/>
      <c r="EYF13" s="890"/>
      <c r="EYG13" s="890"/>
      <c r="EYH13" s="890"/>
      <c r="EYI13" s="890"/>
      <c r="EYJ13" s="890"/>
      <c r="EYK13" s="890"/>
      <c r="EYL13" s="890"/>
      <c r="EYM13" s="890"/>
      <c r="EYN13" s="890"/>
      <c r="EYO13" s="890"/>
      <c r="EYP13" s="890"/>
      <c r="EYQ13" s="890"/>
      <c r="EYR13" s="890"/>
      <c r="EYS13" s="890"/>
      <c r="EYT13" s="890"/>
      <c r="EYU13" s="890"/>
      <c r="EYV13" s="890"/>
      <c r="EYW13" s="890"/>
      <c r="EYX13" s="890"/>
      <c r="EYY13" s="890"/>
      <c r="EYZ13" s="890"/>
      <c r="EZA13" s="890"/>
      <c r="EZB13" s="890"/>
      <c r="EZC13" s="890"/>
      <c r="EZD13" s="890"/>
      <c r="EZE13" s="890"/>
      <c r="EZF13" s="890"/>
      <c r="EZG13" s="890"/>
      <c r="EZH13" s="890"/>
      <c r="EZI13" s="890"/>
      <c r="EZJ13" s="890"/>
      <c r="EZK13" s="890"/>
      <c r="EZL13" s="890"/>
      <c r="EZM13" s="890"/>
      <c r="EZN13" s="890"/>
      <c r="EZO13" s="890"/>
      <c r="EZP13" s="890"/>
      <c r="EZQ13" s="890"/>
      <c r="EZR13" s="890"/>
      <c r="EZS13" s="890"/>
      <c r="EZT13" s="890"/>
      <c r="EZU13" s="890"/>
      <c r="EZV13" s="890"/>
      <c r="EZW13" s="890"/>
      <c r="EZX13" s="890"/>
      <c r="EZY13" s="890"/>
      <c r="EZZ13" s="890"/>
      <c r="FAA13" s="890"/>
      <c r="FAB13" s="890"/>
      <c r="FAC13" s="890"/>
      <c r="FAD13" s="890"/>
      <c r="FAE13" s="890"/>
      <c r="FAF13" s="890"/>
      <c r="FAG13" s="890"/>
      <c r="FAH13" s="890"/>
      <c r="FAI13" s="890"/>
      <c r="FAJ13" s="890"/>
      <c r="FAK13" s="890"/>
      <c r="FAL13" s="890"/>
      <c r="FAM13" s="890"/>
      <c r="FAN13" s="890"/>
      <c r="FAO13" s="890"/>
      <c r="FAP13" s="890"/>
      <c r="FAQ13" s="890"/>
      <c r="FAR13" s="890"/>
      <c r="FAS13" s="890"/>
      <c r="FAT13" s="890"/>
      <c r="FAU13" s="890"/>
      <c r="FAV13" s="890"/>
      <c r="FAW13" s="890"/>
      <c r="FAX13" s="890"/>
      <c r="FAY13" s="890"/>
      <c r="FAZ13" s="890"/>
      <c r="FBA13" s="890"/>
      <c r="FBB13" s="890"/>
      <c r="FBC13" s="890"/>
      <c r="FBD13" s="890"/>
      <c r="FBE13" s="890"/>
      <c r="FBF13" s="890"/>
      <c r="FBG13" s="890"/>
      <c r="FBH13" s="890"/>
      <c r="FBI13" s="890"/>
      <c r="FBJ13" s="890"/>
      <c r="FBK13" s="890"/>
      <c r="FBL13" s="890"/>
      <c r="FBM13" s="890"/>
      <c r="FBN13" s="890"/>
      <c r="FBO13" s="890"/>
      <c r="FBP13" s="890"/>
      <c r="FBQ13" s="890"/>
      <c r="FBR13" s="890"/>
      <c r="FBS13" s="890"/>
      <c r="FBT13" s="890"/>
      <c r="FBU13" s="890"/>
      <c r="FBV13" s="890"/>
      <c r="FBW13" s="890"/>
      <c r="FBX13" s="890"/>
      <c r="FBY13" s="890"/>
      <c r="FBZ13" s="890"/>
      <c r="FCA13" s="890"/>
      <c r="FCB13" s="890"/>
      <c r="FCC13" s="890"/>
      <c r="FCD13" s="890"/>
      <c r="FCE13" s="890"/>
      <c r="FCF13" s="890"/>
      <c r="FCG13" s="890"/>
      <c r="FCH13" s="890"/>
      <c r="FCI13" s="890"/>
      <c r="FCJ13" s="890"/>
      <c r="FCK13" s="890"/>
      <c r="FCL13" s="890"/>
      <c r="FCM13" s="890"/>
      <c r="FCN13" s="890"/>
      <c r="FCO13" s="890"/>
      <c r="FCP13" s="890"/>
      <c r="FCQ13" s="890"/>
      <c r="FCR13" s="890"/>
      <c r="FCS13" s="890"/>
      <c r="FCT13" s="890"/>
      <c r="FCU13" s="890"/>
      <c r="FCV13" s="890"/>
      <c r="FCW13" s="890"/>
      <c r="FCX13" s="890"/>
      <c r="FCY13" s="890"/>
      <c r="FCZ13" s="890"/>
      <c r="FDA13" s="890"/>
      <c r="FDB13" s="890"/>
      <c r="FDC13" s="890"/>
      <c r="FDD13" s="890"/>
      <c r="FDE13" s="890"/>
      <c r="FDF13" s="890"/>
      <c r="FDG13" s="890"/>
      <c r="FDH13" s="890"/>
      <c r="FDI13" s="890"/>
      <c r="FDJ13" s="890"/>
      <c r="FDK13" s="890"/>
      <c r="FDL13" s="890"/>
      <c r="FDM13" s="890"/>
      <c r="FDN13" s="890"/>
      <c r="FDO13" s="890"/>
      <c r="FDP13" s="890"/>
      <c r="FDQ13" s="890"/>
      <c r="FDR13" s="890"/>
      <c r="FDS13" s="890"/>
      <c r="FDT13" s="890"/>
      <c r="FDU13" s="890"/>
      <c r="FDV13" s="890"/>
      <c r="FDW13" s="890"/>
      <c r="FDX13" s="890"/>
      <c r="FDY13" s="890"/>
      <c r="FDZ13" s="890"/>
      <c r="FEA13" s="890"/>
      <c r="FEB13" s="890"/>
      <c r="FEC13" s="890"/>
      <c r="FED13" s="890"/>
      <c r="FEE13" s="890"/>
      <c r="FEF13" s="890"/>
      <c r="FEG13" s="890"/>
      <c r="FEH13" s="890"/>
      <c r="FEI13" s="890"/>
      <c r="FEJ13" s="890"/>
      <c r="FEK13" s="890"/>
      <c r="FEL13" s="890"/>
      <c r="FEM13" s="890"/>
      <c r="FEN13" s="890"/>
      <c r="FEO13" s="890"/>
      <c r="FEP13" s="890"/>
      <c r="FEQ13" s="890"/>
      <c r="FER13" s="890"/>
      <c r="FES13" s="890"/>
      <c r="FET13" s="890"/>
      <c r="FEU13" s="890"/>
      <c r="FEV13" s="890"/>
      <c r="FEW13" s="890"/>
      <c r="FEX13" s="890"/>
      <c r="FEY13" s="890"/>
      <c r="FEZ13" s="890"/>
      <c r="FFA13" s="890"/>
      <c r="FFB13" s="890"/>
      <c r="FFC13" s="890"/>
      <c r="FFD13" s="890"/>
      <c r="FFE13" s="890"/>
      <c r="FFF13" s="890"/>
      <c r="FFG13" s="890"/>
      <c r="FFH13" s="890"/>
      <c r="FFI13" s="890"/>
      <c r="FFJ13" s="890"/>
      <c r="FFK13" s="890"/>
      <c r="FFL13" s="890"/>
      <c r="FFM13" s="890"/>
      <c r="FFN13" s="890"/>
      <c r="FFO13" s="890"/>
      <c r="FFP13" s="890"/>
      <c r="FFQ13" s="890"/>
      <c r="FFR13" s="890"/>
      <c r="FFS13" s="890"/>
      <c r="FFT13" s="890"/>
      <c r="FFU13" s="890"/>
      <c r="FFV13" s="890"/>
      <c r="FFW13" s="890"/>
      <c r="FFX13" s="890"/>
      <c r="FFY13" s="890"/>
      <c r="FFZ13" s="890"/>
      <c r="FGA13" s="890"/>
      <c r="FGB13" s="890"/>
      <c r="FGC13" s="890"/>
      <c r="FGD13" s="890"/>
      <c r="FGE13" s="890"/>
      <c r="FGF13" s="890"/>
      <c r="FGG13" s="890"/>
      <c r="FGH13" s="890"/>
      <c r="FGI13" s="890"/>
      <c r="FGJ13" s="890"/>
      <c r="FGK13" s="890"/>
      <c r="FGL13" s="890"/>
      <c r="FGM13" s="890"/>
      <c r="FGN13" s="890"/>
      <c r="FGO13" s="890"/>
      <c r="FGP13" s="890"/>
      <c r="FGQ13" s="890"/>
      <c r="FGR13" s="890"/>
      <c r="FGS13" s="890"/>
      <c r="FGT13" s="890"/>
      <c r="FGU13" s="890"/>
      <c r="FGV13" s="890"/>
      <c r="FGW13" s="890"/>
      <c r="FGX13" s="890"/>
      <c r="FGY13" s="890"/>
      <c r="FGZ13" s="890"/>
      <c r="FHA13" s="890"/>
      <c r="FHB13" s="890"/>
      <c r="FHC13" s="890"/>
      <c r="FHD13" s="890"/>
      <c r="FHE13" s="890"/>
      <c r="FHF13" s="890"/>
      <c r="FHG13" s="890"/>
      <c r="FHH13" s="890"/>
      <c r="FHI13" s="890"/>
      <c r="FHJ13" s="890"/>
      <c r="FHK13" s="890"/>
      <c r="FHL13" s="890"/>
      <c r="FHM13" s="890"/>
      <c r="FHN13" s="890"/>
      <c r="FHO13" s="890"/>
      <c r="FHP13" s="890"/>
      <c r="FHQ13" s="890"/>
      <c r="FHR13" s="890"/>
      <c r="FHS13" s="890"/>
      <c r="FHT13" s="890"/>
      <c r="FHU13" s="890"/>
      <c r="FHV13" s="890"/>
      <c r="FHW13" s="890"/>
      <c r="FHX13" s="890"/>
      <c r="FHY13" s="890"/>
      <c r="FHZ13" s="890"/>
      <c r="FIA13" s="890"/>
      <c r="FIB13" s="890"/>
      <c r="FIC13" s="890"/>
      <c r="FID13" s="890"/>
      <c r="FIE13" s="890"/>
      <c r="FIF13" s="890"/>
      <c r="FIG13" s="890"/>
      <c r="FIH13" s="890"/>
      <c r="FII13" s="890"/>
      <c r="FIJ13" s="890"/>
      <c r="FIK13" s="890"/>
      <c r="FIL13" s="890"/>
      <c r="FIM13" s="890"/>
      <c r="FIN13" s="890"/>
      <c r="FIO13" s="890"/>
      <c r="FIP13" s="890"/>
      <c r="FIQ13" s="890"/>
      <c r="FIR13" s="890"/>
      <c r="FIS13" s="890"/>
      <c r="FIT13" s="890"/>
      <c r="FIU13" s="890"/>
      <c r="FIV13" s="890"/>
      <c r="FIW13" s="890"/>
      <c r="FIX13" s="890"/>
      <c r="FIY13" s="890"/>
      <c r="FIZ13" s="890"/>
      <c r="FJA13" s="890"/>
      <c r="FJB13" s="890"/>
      <c r="FJC13" s="890"/>
      <c r="FJD13" s="890"/>
      <c r="FJE13" s="890"/>
      <c r="FJF13" s="890"/>
      <c r="FJG13" s="890"/>
      <c r="FJH13" s="890"/>
      <c r="FJI13" s="890"/>
      <c r="FJJ13" s="890"/>
      <c r="FJK13" s="890"/>
      <c r="FJL13" s="890"/>
      <c r="FJM13" s="890"/>
      <c r="FJN13" s="890"/>
      <c r="FJO13" s="890"/>
      <c r="FJP13" s="890"/>
      <c r="FJQ13" s="890"/>
      <c r="FJR13" s="890"/>
      <c r="FJS13" s="890"/>
      <c r="FJT13" s="890"/>
      <c r="FJU13" s="890"/>
      <c r="FJV13" s="890"/>
      <c r="FJW13" s="890"/>
      <c r="FJX13" s="890"/>
      <c r="FJY13" s="890"/>
      <c r="FJZ13" s="890"/>
      <c r="FKA13" s="890"/>
      <c r="FKB13" s="890"/>
      <c r="FKC13" s="890"/>
      <c r="FKD13" s="890"/>
      <c r="FKE13" s="890"/>
      <c r="FKF13" s="890"/>
      <c r="FKG13" s="890"/>
      <c r="FKH13" s="890"/>
      <c r="FKI13" s="890"/>
      <c r="FKJ13" s="890"/>
      <c r="FKK13" s="890"/>
      <c r="FKL13" s="890"/>
      <c r="FKM13" s="890"/>
      <c r="FKN13" s="890"/>
      <c r="FKO13" s="890"/>
      <c r="FKP13" s="890"/>
      <c r="FKQ13" s="890"/>
      <c r="FKR13" s="890"/>
      <c r="FKS13" s="890"/>
      <c r="FKT13" s="890"/>
      <c r="FKU13" s="890"/>
      <c r="FKV13" s="890"/>
      <c r="FKW13" s="890"/>
      <c r="FKX13" s="890"/>
      <c r="FKY13" s="890"/>
      <c r="FKZ13" s="890"/>
      <c r="FLA13" s="890"/>
      <c r="FLB13" s="890"/>
      <c r="FLC13" s="890"/>
      <c r="FLD13" s="890"/>
      <c r="FLE13" s="890"/>
      <c r="FLF13" s="890"/>
      <c r="FLG13" s="890"/>
      <c r="FLH13" s="890"/>
      <c r="FLI13" s="890"/>
      <c r="FLJ13" s="890"/>
      <c r="FLK13" s="890"/>
      <c r="FLL13" s="890"/>
      <c r="FLM13" s="890"/>
      <c r="FLN13" s="890"/>
      <c r="FLO13" s="890"/>
      <c r="FLP13" s="890"/>
      <c r="FLQ13" s="890"/>
      <c r="FLR13" s="890"/>
      <c r="FLS13" s="890"/>
      <c r="FLT13" s="890"/>
      <c r="FLU13" s="890"/>
      <c r="FLV13" s="890"/>
      <c r="FLW13" s="890"/>
      <c r="FLX13" s="890"/>
      <c r="FLY13" s="890"/>
      <c r="FLZ13" s="890"/>
      <c r="FMA13" s="890"/>
      <c r="FMB13" s="890"/>
      <c r="FMC13" s="890"/>
      <c r="FMD13" s="890"/>
      <c r="FME13" s="890"/>
      <c r="FMF13" s="890"/>
      <c r="FMG13" s="890"/>
      <c r="FMH13" s="890"/>
      <c r="FMI13" s="890"/>
      <c r="FMJ13" s="890"/>
      <c r="FMK13" s="890"/>
      <c r="FML13" s="890"/>
      <c r="FMM13" s="890"/>
      <c r="FMN13" s="890"/>
      <c r="FMO13" s="890"/>
      <c r="FMP13" s="890"/>
      <c r="FMQ13" s="890"/>
      <c r="FMR13" s="890"/>
      <c r="FMS13" s="890"/>
      <c r="FMT13" s="890"/>
      <c r="FMU13" s="890"/>
      <c r="FMV13" s="890"/>
      <c r="FMW13" s="890"/>
      <c r="FMX13" s="890"/>
      <c r="FMY13" s="890"/>
      <c r="FMZ13" s="890"/>
      <c r="FNA13" s="890"/>
      <c r="FNB13" s="890"/>
      <c r="FNC13" s="890"/>
      <c r="FND13" s="890"/>
      <c r="FNE13" s="890"/>
      <c r="FNF13" s="890"/>
      <c r="FNG13" s="890"/>
      <c r="FNH13" s="890"/>
      <c r="FNI13" s="890"/>
      <c r="FNJ13" s="890"/>
      <c r="FNK13" s="890"/>
      <c r="FNL13" s="890"/>
      <c r="FNM13" s="890"/>
      <c r="FNN13" s="890"/>
      <c r="FNO13" s="890"/>
      <c r="FNP13" s="890"/>
      <c r="FNQ13" s="890"/>
      <c r="FNR13" s="890"/>
      <c r="FNS13" s="890"/>
      <c r="FNT13" s="890"/>
      <c r="FNU13" s="890"/>
      <c r="FNV13" s="890"/>
      <c r="FNW13" s="890"/>
      <c r="FNX13" s="890"/>
      <c r="FNY13" s="890"/>
      <c r="FNZ13" s="890"/>
      <c r="FOA13" s="890"/>
      <c r="FOB13" s="890"/>
      <c r="FOC13" s="890"/>
      <c r="FOD13" s="890"/>
      <c r="FOE13" s="890"/>
      <c r="FOF13" s="890"/>
      <c r="FOG13" s="890"/>
      <c r="FOH13" s="890"/>
      <c r="FOI13" s="890"/>
      <c r="FOJ13" s="890"/>
      <c r="FOK13" s="890"/>
      <c r="FOL13" s="890"/>
      <c r="FOM13" s="890"/>
      <c r="FON13" s="890"/>
      <c r="FOO13" s="890"/>
      <c r="FOP13" s="890"/>
      <c r="FOQ13" s="890"/>
      <c r="FOR13" s="890"/>
      <c r="FOS13" s="890"/>
      <c r="FOT13" s="890"/>
      <c r="FOU13" s="890"/>
      <c r="FOV13" s="890"/>
      <c r="FOW13" s="890"/>
      <c r="FOX13" s="890"/>
      <c r="FOY13" s="890"/>
      <c r="FOZ13" s="890"/>
      <c r="FPA13" s="890"/>
      <c r="FPB13" s="890"/>
      <c r="FPC13" s="890"/>
      <c r="FPD13" s="890"/>
      <c r="FPE13" s="890"/>
      <c r="FPF13" s="890"/>
      <c r="FPG13" s="890"/>
      <c r="FPH13" s="890"/>
      <c r="FPI13" s="890"/>
      <c r="FPJ13" s="890"/>
      <c r="FPK13" s="890"/>
      <c r="FPL13" s="890"/>
      <c r="FPM13" s="890"/>
      <c r="FPN13" s="890"/>
      <c r="FPO13" s="890"/>
      <c r="FPP13" s="890"/>
      <c r="FPQ13" s="890"/>
      <c r="FPR13" s="890"/>
      <c r="FPS13" s="890"/>
      <c r="FPT13" s="890"/>
      <c r="FPU13" s="890"/>
      <c r="FPV13" s="890"/>
      <c r="FPW13" s="890"/>
      <c r="FPX13" s="890"/>
      <c r="FPY13" s="890"/>
      <c r="FPZ13" s="890"/>
      <c r="FQA13" s="890"/>
      <c r="FQB13" s="890"/>
      <c r="FQC13" s="890"/>
      <c r="FQD13" s="890"/>
      <c r="FQE13" s="890"/>
      <c r="FQF13" s="890"/>
      <c r="FQG13" s="890"/>
      <c r="FQH13" s="890"/>
      <c r="FQI13" s="890"/>
      <c r="FQJ13" s="890"/>
      <c r="FQK13" s="890"/>
      <c r="FQL13" s="890"/>
      <c r="FQM13" s="890"/>
      <c r="FQN13" s="890"/>
      <c r="FQO13" s="890"/>
      <c r="FQP13" s="890"/>
      <c r="FQQ13" s="890"/>
      <c r="FQR13" s="890"/>
      <c r="FQS13" s="890"/>
      <c r="FQT13" s="890"/>
      <c r="FQU13" s="890"/>
      <c r="FQV13" s="890"/>
      <c r="FQW13" s="890"/>
      <c r="FQX13" s="890"/>
      <c r="FQY13" s="890"/>
      <c r="FQZ13" s="890"/>
      <c r="FRA13" s="890"/>
      <c r="FRB13" s="890"/>
      <c r="FRC13" s="890"/>
      <c r="FRD13" s="890"/>
      <c r="FRE13" s="890"/>
      <c r="FRF13" s="890"/>
      <c r="FRG13" s="890"/>
      <c r="FRH13" s="890"/>
      <c r="FRI13" s="890"/>
      <c r="FRJ13" s="890"/>
      <c r="FRK13" s="890"/>
      <c r="FRL13" s="890"/>
      <c r="FRM13" s="890"/>
      <c r="FRN13" s="890"/>
      <c r="FRO13" s="890"/>
      <c r="FRP13" s="890"/>
      <c r="FRQ13" s="890"/>
      <c r="FRR13" s="890"/>
      <c r="FRS13" s="890"/>
      <c r="FRT13" s="890"/>
      <c r="FRU13" s="890"/>
      <c r="FRV13" s="890"/>
      <c r="FRW13" s="890"/>
      <c r="FRX13" s="890"/>
      <c r="FRY13" s="890"/>
      <c r="FRZ13" s="890"/>
      <c r="FSA13" s="890"/>
      <c r="FSB13" s="890"/>
      <c r="FSC13" s="890"/>
      <c r="FSD13" s="890"/>
      <c r="FSE13" s="890"/>
      <c r="FSF13" s="890"/>
      <c r="FSG13" s="890"/>
      <c r="FSH13" s="890"/>
      <c r="FSI13" s="890"/>
      <c r="FSJ13" s="890"/>
      <c r="FSK13" s="890"/>
      <c r="FSL13" s="890"/>
      <c r="FSM13" s="890"/>
      <c r="FSN13" s="890"/>
      <c r="FSO13" s="890"/>
      <c r="FSP13" s="890"/>
      <c r="FSQ13" s="890"/>
      <c r="FSR13" s="890"/>
      <c r="FSS13" s="890"/>
      <c r="FST13" s="890"/>
      <c r="FSU13" s="890"/>
      <c r="FSV13" s="890"/>
      <c r="FSW13" s="890"/>
      <c r="FSX13" s="890"/>
      <c r="FSY13" s="890"/>
      <c r="FSZ13" s="890"/>
      <c r="FTA13" s="890"/>
      <c r="FTB13" s="890"/>
      <c r="FTC13" s="890"/>
      <c r="FTD13" s="890"/>
      <c r="FTE13" s="890"/>
      <c r="FTF13" s="890"/>
      <c r="FTG13" s="890"/>
      <c r="FTH13" s="890"/>
      <c r="FTI13" s="890"/>
      <c r="FTJ13" s="890"/>
      <c r="FTK13" s="890"/>
      <c r="FTL13" s="890"/>
      <c r="FTM13" s="890"/>
      <c r="FTN13" s="890"/>
      <c r="FTO13" s="890"/>
      <c r="FTP13" s="890"/>
      <c r="FTQ13" s="890"/>
      <c r="FTR13" s="890"/>
      <c r="FTS13" s="890"/>
      <c r="FTT13" s="890"/>
      <c r="FTU13" s="890"/>
      <c r="FTV13" s="890"/>
      <c r="FTW13" s="890"/>
      <c r="FTX13" s="890"/>
      <c r="FTY13" s="890"/>
      <c r="FTZ13" s="890"/>
      <c r="FUA13" s="890"/>
      <c r="FUB13" s="890"/>
      <c r="FUC13" s="890"/>
      <c r="FUD13" s="890"/>
      <c r="FUE13" s="890"/>
      <c r="FUF13" s="890"/>
      <c r="FUG13" s="890"/>
      <c r="FUH13" s="890"/>
      <c r="FUI13" s="890"/>
      <c r="FUJ13" s="890"/>
      <c r="FUK13" s="890"/>
      <c r="FUL13" s="890"/>
      <c r="FUM13" s="890"/>
      <c r="FUN13" s="890"/>
      <c r="FUO13" s="890"/>
      <c r="FUP13" s="890"/>
      <c r="FUQ13" s="890"/>
      <c r="FUR13" s="890"/>
      <c r="FUS13" s="890"/>
      <c r="FUT13" s="890"/>
      <c r="FUU13" s="890"/>
      <c r="FUV13" s="890"/>
      <c r="FUW13" s="890"/>
      <c r="FUX13" s="890"/>
      <c r="FUY13" s="890"/>
      <c r="FUZ13" s="890"/>
      <c r="FVA13" s="890"/>
      <c r="FVB13" s="890"/>
      <c r="FVC13" s="890"/>
      <c r="FVD13" s="890"/>
      <c r="FVE13" s="890"/>
      <c r="FVF13" s="890"/>
      <c r="FVG13" s="890"/>
      <c r="FVH13" s="890"/>
      <c r="FVI13" s="890"/>
      <c r="FVJ13" s="890"/>
      <c r="FVK13" s="890"/>
      <c r="FVL13" s="890"/>
      <c r="FVM13" s="890"/>
      <c r="FVN13" s="890"/>
      <c r="FVO13" s="890"/>
      <c r="FVP13" s="890"/>
      <c r="FVQ13" s="890"/>
      <c r="FVR13" s="890"/>
      <c r="FVS13" s="890"/>
      <c r="FVT13" s="890"/>
      <c r="FVU13" s="890"/>
      <c r="FVV13" s="890"/>
      <c r="FVW13" s="890"/>
      <c r="FVX13" s="890"/>
      <c r="FVY13" s="890"/>
      <c r="FVZ13" s="890"/>
      <c r="FWA13" s="890"/>
      <c r="FWB13" s="890"/>
      <c r="FWC13" s="890"/>
      <c r="FWD13" s="890"/>
      <c r="FWE13" s="890"/>
      <c r="FWF13" s="890"/>
      <c r="FWG13" s="890"/>
      <c r="FWH13" s="890"/>
      <c r="FWI13" s="890"/>
      <c r="FWJ13" s="890"/>
      <c r="FWK13" s="890"/>
      <c r="FWL13" s="890"/>
      <c r="FWM13" s="890"/>
      <c r="FWN13" s="890"/>
      <c r="FWO13" s="890"/>
      <c r="FWP13" s="890"/>
      <c r="FWQ13" s="890"/>
      <c r="FWR13" s="890"/>
      <c r="FWS13" s="890"/>
      <c r="FWT13" s="890"/>
      <c r="FWU13" s="890"/>
      <c r="FWV13" s="890"/>
      <c r="FWW13" s="890"/>
      <c r="FWX13" s="890"/>
      <c r="FWY13" s="890"/>
      <c r="FWZ13" s="890"/>
      <c r="FXA13" s="890"/>
      <c r="FXB13" s="890"/>
      <c r="FXC13" s="890"/>
      <c r="FXD13" s="890"/>
      <c r="FXE13" s="890"/>
      <c r="FXF13" s="890"/>
      <c r="FXG13" s="890"/>
      <c r="FXH13" s="890"/>
      <c r="FXI13" s="890"/>
      <c r="FXJ13" s="890"/>
      <c r="FXK13" s="890"/>
      <c r="FXL13" s="890"/>
      <c r="FXM13" s="890"/>
      <c r="FXN13" s="890"/>
      <c r="FXO13" s="890"/>
      <c r="FXP13" s="890"/>
      <c r="FXQ13" s="890"/>
      <c r="FXR13" s="890"/>
      <c r="FXS13" s="890"/>
      <c r="FXT13" s="890"/>
      <c r="FXU13" s="890"/>
      <c r="FXV13" s="890"/>
      <c r="FXW13" s="890"/>
      <c r="FXX13" s="890"/>
      <c r="FXY13" s="890"/>
      <c r="FXZ13" s="890"/>
      <c r="FYA13" s="890"/>
      <c r="FYB13" s="890"/>
      <c r="FYC13" s="890"/>
      <c r="FYD13" s="890"/>
      <c r="FYE13" s="890"/>
      <c r="FYF13" s="890"/>
      <c r="FYG13" s="890"/>
      <c r="FYH13" s="890"/>
      <c r="FYI13" s="890"/>
      <c r="FYJ13" s="890"/>
      <c r="FYK13" s="890"/>
      <c r="FYL13" s="890"/>
      <c r="FYM13" s="890"/>
      <c r="FYN13" s="890"/>
      <c r="FYO13" s="890"/>
      <c r="FYP13" s="890"/>
      <c r="FYQ13" s="890"/>
      <c r="FYR13" s="890"/>
      <c r="FYS13" s="890"/>
      <c r="FYT13" s="890"/>
      <c r="FYU13" s="890"/>
      <c r="FYV13" s="890"/>
      <c r="FYW13" s="890"/>
      <c r="FYX13" s="890"/>
      <c r="FYY13" s="890"/>
      <c r="FYZ13" s="890"/>
      <c r="FZA13" s="890"/>
      <c r="FZB13" s="890"/>
      <c r="FZC13" s="890"/>
      <c r="FZD13" s="890"/>
      <c r="FZE13" s="890"/>
      <c r="FZF13" s="890"/>
      <c r="FZG13" s="890"/>
      <c r="FZH13" s="890"/>
      <c r="FZI13" s="890"/>
      <c r="FZJ13" s="890"/>
      <c r="FZK13" s="890"/>
      <c r="FZL13" s="890"/>
      <c r="FZM13" s="890"/>
      <c r="FZN13" s="890"/>
      <c r="FZO13" s="890"/>
      <c r="FZP13" s="890"/>
      <c r="FZQ13" s="890"/>
      <c r="FZR13" s="890"/>
      <c r="FZS13" s="890"/>
      <c r="FZT13" s="890"/>
      <c r="FZU13" s="890"/>
      <c r="FZV13" s="890"/>
      <c r="FZW13" s="890"/>
      <c r="FZX13" s="890"/>
      <c r="FZY13" s="890"/>
      <c r="FZZ13" s="890"/>
      <c r="GAA13" s="890"/>
      <c r="GAB13" s="890"/>
      <c r="GAC13" s="890"/>
      <c r="GAD13" s="890"/>
      <c r="GAE13" s="890"/>
      <c r="GAF13" s="890"/>
      <c r="GAG13" s="890"/>
      <c r="GAH13" s="890"/>
      <c r="GAI13" s="890"/>
      <c r="GAJ13" s="890"/>
      <c r="GAK13" s="890"/>
      <c r="GAL13" s="890"/>
      <c r="GAM13" s="890"/>
      <c r="GAN13" s="890"/>
      <c r="GAO13" s="890"/>
      <c r="GAP13" s="890"/>
      <c r="GAQ13" s="890"/>
      <c r="GAR13" s="890"/>
      <c r="GAS13" s="890"/>
      <c r="GAT13" s="890"/>
      <c r="GAU13" s="890"/>
      <c r="GAV13" s="890"/>
      <c r="GAW13" s="890"/>
      <c r="GAX13" s="890"/>
      <c r="GAY13" s="890"/>
      <c r="GAZ13" s="890"/>
      <c r="GBA13" s="890"/>
      <c r="GBB13" s="890"/>
      <c r="GBC13" s="890"/>
      <c r="GBD13" s="890"/>
      <c r="GBE13" s="890"/>
      <c r="GBF13" s="890"/>
      <c r="GBG13" s="890"/>
      <c r="GBH13" s="890"/>
      <c r="GBI13" s="890"/>
      <c r="GBJ13" s="890"/>
      <c r="GBK13" s="890"/>
      <c r="GBL13" s="890"/>
      <c r="GBM13" s="890"/>
      <c r="GBN13" s="890"/>
      <c r="GBO13" s="890"/>
      <c r="GBP13" s="890"/>
      <c r="GBQ13" s="890"/>
      <c r="GBR13" s="890"/>
      <c r="GBS13" s="890"/>
      <c r="GBT13" s="890"/>
      <c r="GBU13" s="890"/>
      <c r="GBV13" s="890"/>
      <c r="GBW13" s="890"/>
      <c r="GBX13" s="890"/>
      <c r="GBY13" s="890"/>
      <c r="GBZ13" s="890"/>
      <c r="GCA13" s="890"/>
      <c r="GCB13" s="890"/>
      <c r="GCC13" s="890"/>
      <c r="GCD13" s="890"/>
      <c r="GCE13" s="890"/>
      <c r="GCF13" s="890"/>
      <c r="GCG13" s="890"/>
      <c r="GCH13" s="890"/>
      <c r="GCI13" s="890"/>
      <c r="GCJ13" s="890"/>
      <c r="GCK13" s="890"/>
      <c r="GCL13" s="890"/>
      <c r="GCM13" s="890"/>
      <c r="GCN13" s="890"/>
      <c r="GCO13" s="890"/>
      <c r="GCP13" s="890"/>
      <c r="GCQ13" s="890"/>
      <c r="GCR13" s="890"/>
      <c r="GCS13" s="890"/>
      <c r="GCT13" s="890"/>
      <c r="GCU13" s="890"/>
      <c r="GCV13" s="890"/>
      <c r="GCW13" s="890"/>
      <c r="GCX13" s="890"/>
      <c r="GCY13" s="890"/>
      <c r="GCZ13" s="890"/>
      <c r="GDA13" s="890"/>
      <c r="GDB13" s="890"/>
      <c r="GDC13" s="890"/>
      <c r="GDD13" s="890"/>
      <c r="GDE13" s="890"/>
      <c r="GDF13" s="890"/>
      <c r="GDG13" s="890"/>
      <c r="GDH13" s="890"/>
      <c r="GDI13" s="890"/>
      <c r="GDJ13" s="890"/>
      <c r="GDK13" s="890"/>
      <c r="GDL13" s="890"/>
      <c r="GDM13" s="890"/>
      <c r="GDN13" s="890"/>
      <c r="GDO13" s="890"/>
      <c r="GDP13" s="890"/>
      <c r="GDQ13" s="890"/>
      <c r="GDR13" s="890"/>
      <c r="GDS13" s="890"/>
      <c r="GDT13" s="890"/>
      <c r="GDU13" s="890"/>
      <c r="GDV13" s="890"/>
      <c r="GDW13" s="890"/>
      <c r="GDX13" s="890"/>
      <c r="GDY13" s="890"/>
      <c r="GDZ13" s="890"/>
      <c r="GEA13" s="890"/>
      <c r="GEB13" s="890"/>
      <c r="GEC13" s="890"/>
      <c r="GED13" s="890"/>
      <c r="GEE13" s="890"/>
      <c r="GEF13" s="890"/>
      <c r="GEG13" s="890"/>
      <c r="GEH13" s="890"/>
      <c r="GEI13" s="890"/>
      <c r="GEJ13" s="890"/>
      <c r="GEK13" s="890"/>
      <c r="GEL13" s="890"/>
      <c r="GEM13" s="890"/>
      <c r="GEN13" s="890"/>
      <c r="GEO13" s="890"/>
      <c r="GEP13" s="890"/>
      <c r="GEQ13" s="890"/>
      <c r="GER13" s="890"/>
      <c r="GES13" s="890"/>
      <c r="GET13" s="890"/>
      <c r="GEU13" s="890"/>
      <c r="GEV13" s="890"/>
      <c r="GEW13" s="890"/>
      <c r="GEX13" s="890"/>
      <c r="GEY13" s="890"/>
      <c r="GEZ13" s="890"/>
      <c r="GFA13" s="890"/>
      <c r="GFB13" s="890"/>
      <c r="GFC13" s="890"/>
      <c r="GFD13" s="890"/>
      <c r="GFE13" s="890"/>
      <c r="GFF13" s="890"/>
      <c r="GFG13" s="890"/>
      <c r="GFH13" s="890"/>
      <c r="GFI13" s="890"/>
      <c r="GFJ13" s="890"/>
      <c r="GFK13" s="890"/>
      <c r="GFL13" s="890"/>
      <c r="GFM13" s="890"/>
      <c r="GFN13" s="890"/>
      <c r="GFO13" s="890"/>
      <c r="GFP13" s="890"/>
      <c r="GFQ13" s="890"/>
      <c r="GFR13" s="890"/>
      <c r="GFS13" s="890"/>
      <c r="GFT13" s="890"/>
      <c r="GFU13" s="890"/>
      <c r="GFV13" s="890"/>
      <c r="GFW13" s="890"/>
      <c r="GFX13" s="890"/>
      <c r="GFY13" s="890"/>
      <c r="GFZ13" s="890"/>
      <c r="GGA13" s="890"/>
      <c r="GGB13" s="890"/>
      <c r="GGC13" s="890"/>
      <c r="GGD13" s="890"/>
      <c r="GGE13" s="890"/>
      <c r="GGF13" s="890"/>
      <c r="GGG13" s="890"/>
      <c r="GGH13" s="890"/>
      <c r="GGI13" s="890"/>
      <c r="GGJ13" s="890"/>
      <c r="GGK13" s="890"/>
      <c r="GGL13" s="890"/>
      <c r="GGM13" s="890"/>
      <c r="GGN13" s="890"/>
      <c r="GGO13" s="890"/>
      <c r="GGP13" s="890"/>
      <c r="GGQ13" s="890"/>
      <c r="GGR13" s="890"/>
      <c r="GGS13" s="890"/>
      <c r="GGT13" s="890"/>
      <c r="GGU13" s="890"/>
      <c r="GGV13" s="890"/>
      <c r="GGW13" s="890"/>
      <c r="GGX13" s="890"/>
      <c r="GGY13" s="890"/>
      <c r="GGZ13" s="890"/>
      <c r="GHA13" s="890"/>
      <c r="GHB13" s="890"/>
      <c r="GHC13" s="890"/>
      <c r="GHD13" s="890"/>
      <c r="GHE13" s="890"/>
      <c r="GHF13" s="890"/>
      <c r="GHG13" s="890"/>
      <c r="GHH13" s="890"/>
      <c r="GHI13" s="890"/>
      <c r="GHJ13" s="890"/>
      <c r="GHK13" s="890"/>
      <c r="GHL13" s="890"/>
      <c r="GHM13" s="890"/>
      <c r="GHN13" s="890"/>
      <c r="GHO13" s="890"/>
      <c r="GHP13" s="890"/>
      <c r="GHQ13" s="890"/>
      <c r="GHR13" s="890"/>
      <c r="GHS13" s="890"/>
      <c r="GHT13" s="890"/>
      <c r="GHU13" s="890"/>
      <c r="GHV13" s="890"/>
      <c r="GHW13" s="890"/>
      <c r="GHX13" s="890"/>
      <c r="GHY13" s="890"/>
      <c r="GHZ13" s="890"/>
      <c r="GIA13" s="890"/>
      <c r="GIB13" s="890"/>
      <c r="GIC13" s="890"/>
      <c r="GID13" s="890"/>
      <c r="GIE13" s="890"/>
      <c r="GIF13" s="890"/>
      <c r="GIG13" s="890"/>
      <c r="GIH13" s="890"/>
      <c r="GII13" s="890"/>
      <c r="GIJ13" s="890"/>
      <c r="GIK13" s="890"/>
      <c r="GIL13" s="890"/>
      <c r="GIM13" s="890"/>
      <c r="GIN13" s="890"/>
      <c r="GIO13" s="890"/>
      <c r="GIP13" s="890"/>
      <c r="GIQ13" s="890"/>
      <c r="GIR13" s="890"/>
      <c r="GIS13" s="890"/>
      <c r="GIT13" s="890"/>
      <c r="GIU13" s="890"/>
      <c r="GIV13" s="890"/>
      <c r="GIW13" s="890"/>
      <c r="GIX13" s="890"/>
      <c r="GIY13" s="890"/>
      <c r="GIZ13" s="890"/>
      <c r="GJA13" s="890"/>
      <c r="GJB13" s="890"/>
      <c r="GJC13" s="890"/>
      <c r="GJD13" s="890"/>
      <c r="GJE13" s="890"/>
      <c r="GJF13" s="890"/>
      <c r="GJG13" s="890"/>
      <c r="GJH13" s="890"/>
      <c r="GJI13" s="890"/>
      <c r="GJJ13" s="890"/>
      <c r="GJK13" s="890"/>
      <c r="GJL13" s="890"/>
      <c r="GJM13" s="890"/>
      <c r="GJN13" s="890"/>
      <c r="GJO13" s="890"/>
      <c r="GJP13" s="890"/>
      <c r="GJQ13" s="890"/>
      <c r="GJR13" s="890"/>
      <c r="GJS13" s="890"/>
      <c r="GJT13" s="890"/>
      <c r="GJU13" s="890"/>
      <c r="GJV13" s="890"/>
      <c r="GJW13" s="890"/>
      <c r="GJX13" s="890"/>
      <c r="GJY13" s="890"/>
      <c r="GJZ13" s="890"/>
      <c r="GKA13" s="890"/>
      <c r="GKB13" s="890"/>
      <c r="GKC13" s="890"/>
      <c r="GKD13" s="890"/>
      <c r="GKE13" s="890"/>
      <c r="GKF13" s="890"/>
      <c r="GKG13" s="890"/>
      <c r="GKH13" s="890"/>
      <c r="GKI13" s="890"/>
      <c r="GKJ13" s="890"/>
      <c r="GKK13" s="890"/>
      <c r="GKL13" s="890"/>
      <c r="GKM13" s="890"/>
      <c r="GKN13" s="890"/>
      <c r="GKO13" s="890"/>
      <c r="GKP13" s="890"/>
      <c r="GKQ13" s="890"/>
      <c r="GKR13" s="890"/>
      <c r="GKS13" s="890"/>
      <c r="GKT13" s="890"/>
      <c r="GKU13" s="890"/>
      <c r="GKV13" s="890"/>
      <c r="GKW13" s="890"/>
      <c r="GKX13" s="890"/>
      <c r="GKY13" s="890"/>
      <c r="GKZ13" s="890"/>
      <c r="GLA13" s="890"/>
      <c r="GLB13" s="890"/>
      <c r="GLC13" s="890"/>
      <c r="GLD13" s="890"/>
      <c r="GLE13" s="890"/>
      <c r="GLF13" s="890"/>
      <c r="GLG13" s="890"/>
      <c r="GLH13" s="890"/>
      <c r="GLI13" s="890"/>
      <c r="GLJ13" s="890"/>
      <c r="GLK13" s="890"/>
      <c r="GLL13" s="890"/>
      <c r="GLM13" s="890"/>
      <c r="GLN13" s="890"/>
      <c r="GLO13" s="890"/>
      <c r="GLP13" s="890"/>
      <c r="GLQ13" s="890"/>
      <c r="GLR13" s="890"/>
      <c r="GLS13" s="890"/>
      <c r="GLT13" s="890"/>
      <c r="GLU13" s="890"/>
      <c r="GLV13" s="890"/>
      <c r="GLW13" s="890"/>
      <c r="GLX13" s="890"/>
      <c r="GLY13" s="890"/>
      <c r="GLZ13" s="890"/>
      <c r="GMA13" s="890"/>
      <c r="GMB13" s="890"/>
      <c r="GMC13" s="890"/>
      <c r="GMD13" s="890"/>
      <c r="GME13" s="890"/>
      <c r="GMF13" s="890"/>
      <c r="GMG13" s="890"/>
      <c r="GMH13" s="890"/>
      <c r="GMI13" s="890"/>
      <c r="GMJ13" s="890"/>
      <c r="GMK13" s="890"/>
      <c r="GML13" s="890"/>
      <c r="GMM13" s="890"/>
      <c r="GMN13" s="890"/>
      <c r="GMO13" s="890"/>
      <c r="GMP13" s="890"/>
      <c r="GMQ13" s="890"/>
      <c r="GMR13" s="890"/>
      <c r="GMS13" s="890"/>
      <c r="GMT13" s="890"/>
      <c r="GMU13" s="890"/>
      <c r="GMV13" s="890"/>
      <c r="GMW13" s="890"/>
      <c r="GMX13" s="890"/>
      <c r="GMY13" s="890"/>
      <c r="GMZ13" s="890"/>
      <c r="GNA13" s="890"/>
      <c r="GNB13" s="890"/>
      <c r="GNC13" s="890"/>
      <c r="GND13" s="890"/>
      <c r="GNE13" s="890"/>
      <c r="GNF13" s="890"/>
      <c r="GNG13" s="890"/>
      <c r="GNH13" s="890"/>
      <c r="GNI13" s="890"/>
      <c r="GNJ13" s="890"/>
      <c r="GNK13" s="890"/>
      <c r="GNL13" s="890"/>
      <c r="GNM13" s="890"/>
      <c r="GNN13" s="890"/>
      <c r="GNO13" s="890"/>
      <c r="GNP13" s="890"/>
      <c r="GNQ13" s="890"/>
      <c r="GNR13" s="890"/>
      <c r="GNS13" s="890"/>
      <c r="GNT13" s="890"/>
      <c r="GNU13" s="890"/>
      <c r="GNV13" s="890"/>
      <c r="GNW13" s="890"/>
      <c r="GNX13" s="890"/>
      <c r="GNY13" s="890"/>
      <c r="GNZ13" s="890"/>
      <c r="GOA13" s="890"/>
      <c r="GOB13" s="890"/>
      <c r="GOC13" s="890"/>
      <c r="GOD13" s="890"/>
      <c r="GOE13" s="890"/>
      <c r="GOF13" s="890"/>
      <c r="GOG13" s="890"/>
      <c r="GOH13" s="890"/>
      <c r="GOI13" s="890"/>
      <c r="GOJ13" s="890"/>
      <c r="GOK13" s="890"/>
      <c r="GOL13" s="890"/>
      <c r="GOM13" s="890"/>
      <c r="GON13" s="890"/>
      <c r="GOO13" s="890"/>
      <c r="GOP13" s="890"/>
      <c r="GOQ13" s="890"/>
      <c r="GOR13" s="890"/>
      <c r="GOS13" s="890"/>
      <c r="GOT13" s="890"/>
      <c r="GOU13" s="890"/>
      <c r="GOV13" s="890"/>
      <c r="GOW13" s="890"/>
      <c r="GOX13" s="890"/>
      <c r="GOY13" s="890"/>
      <c r="GOZ13" s="890"/>
      <c r="GPA13" s="890"/>
      <c r="GPB13" s="890"/>
      <c r="GPC13" s="890"/>
      <c r="GPD13" s="890"/>
      <c r="GPE13" s="890"/>
      <c r="GPF13" s="890"/>
      <c r="GPG13" s="890"/>
      <c r="GPH13" s="890"/>
      <c r="GPI13" s="890"/>
      <c r="GPJ13" s="890"/>
      <c r="GPK13" s="890"/>
      <c r="GPL13" s="890"/>
      <c r="GPM13" s="890"/>
      <c r="GPN13" s="890"/>
      <c r="GPO13" s="890"/>
      <c r="GPP13" s="890"/>
      <c r="GPQ13" s="890"/>
      <c r="GPR13" s="890"/>
      <c r="GPS13" s="890"/>
      <c r="GPT13" s="890"/>
      <c r="GPU13" s="890"/>
      <c r="GPV13" s="890"/>
      <c r="GPW13" s="890"/>
      <c r="GPX13" s="890"/>
      <c r="GPY13" s="890"/>
      <c r="GPZ13" s="890"/>
      <c r="GQA13" s="890"/>
      <c r="GQB13" s="890"/>
      <c r="GQC13" s="890"/>
      <c r="GQD13" s="890"/>
      <c r="GQE13" s="890"/>
      <c r="GQF13" s="890"/>
      <c r="GQG13" s="890"/>
      <c r="GQH13" s="890"/>
      <c r="GQI13" s="890"/>
      <c r="GQJ13" s="890"/>
      <c r="GQK13" s="890"/>
      <c r="GQL13" s="890"/>
      <c r="GQM13" s="890"/>
      <c r="GQN13" s="890"/>
      <c r="GQO13" s="890"/>
      <c r="GQP13" s="890"/>
      <c r="GQQ13" s="890"/>
      <c r="GQR13" s="890"/>
      <c r="GQS13" s="890"/>
      <c r="GQT13" s="890"/>
      <c r="GQU13" s="890"/>
      <c r="GQV13" s="890"/>
      <c r="GQW13" s="890"/>
      <c r="GQX13" s="890"/>
      <c r="GQY13" s="890"/>
      <c r="GQZ13" s="890"/>
      <c r="GRA13" s="890"/>
      <c r="GRB13" s="890"/>
      <c r="GRC13" s="890"/>
      <c r="GRD13" s="890"/>
      <c r="GRE13" s="890"/>
      <c r="GRF13" s="890"/>
      <c r="GRG13" s="890"/>
      <c r="GRH13" s="890"/>
      <c r="GRI13" s="890"/>
      <c r="GRJ13" s="890"/>
      <c r="GRK13" s="890"/>
      <c r="GRL13" s="890"/>
      <c r="GRM13" s="890"/>
      <c r="GRN13" s="890"/>
      <c r="GRO13" s="890"/>
      <c r="GRP13" s="890"/>
      <c r="GRQ13" s="890"/>
      <c r="GRR13" s="890"/>
      <c r="GRS13" s="890"/>
      <c r="GRT13" s="890"/>
      <c r="GRU13" s="890"/>
      <c r="GRV13" s="890"/>
      <c r="GRW13" s="890"/>
      <c r="GRX13" s="890"/>
      <c r="GRY13" s="890"/>
      <c r="GRZ13" s="890"/>
      <c r="GSA13" s="890"/>
      <c r="GSB13" s="890"/>
      <c r="GSC13" s="890"/>
      <c r="GSD13" s="890"/>
      <c r="GSE13" s="890"/>
      <c r="GSF13" s="890"/>
      <c r="GSG13" s="890"/>
      <c r="GSH13" s="890"/>
      <c r="GSI13" s="890"/>
      <c r="GSJ13" s="890"/>
      <c r="GSK13" s="890"/>
      <c r="GSL13" s="890"/>
      <c r="GSM13" s="890"/>
      <c r="GSN13" s="890"/>
      <c r="GSO13" s="890"/>
      <c r="GSP13" s="890"/>
      <c r="GSQ13" s="890"/>
      <c r="GSR13" s="890"/>
      <c r="GSS13" s="890"/>
      <c r="GST13" s="890"/>
      <c r="GSU13" s="890"/>
      <c r="GSV13" s="890"/>
      <c r="GSW13" s="890"/>
      <c r="GSX13" s="890"/>
      <c r="GSY13" s="890"/>
      <c r="GSZ13" s="890"/>
      <c r="GTA13" s="890"/>
      <c r="GTB13" s="890"/>
      <c r="GTC13" s="890"/>
      <c r="GTD13" s="890"/>
      <c r="GTE13" s="890"/>
      <c r="GTF13" s="890"/>
      <c r="GTG13" s="890"/>
      <c r="GTH13" s="890"/>
      <c r="GTI13" s="890"/>
      <c r="GTJ13" s="890"/>
      <c r="GTK13" s="890"/>
      <c r="GTL13" s="890"/>
      <c r="GTM13" s="890"/>
      <c r="GTN13" s="890"/>
      <c r="GTO13" s="890"/>
      <c r="GTP13" s="890"/>
      <c r="GTQ13" s="890"/>
      <c r="GTR13" s="890"/>
      <c r="GTS13" s="890"/>
      <c r="GTT13" s="890"/>
      <c r="GTU13" s="890"/>
      <c r="GTV13" s="890"/>
      <c r="GTW13" s="890"/>
      <c r="GTX13" s="890"/>
      <c r="GTY13" s="890"/>
      <c r="GTZ13" s="890"/>
      <c r="GUA13" s="890"/>
      <c r="GUB13" s="890"/>
      <c r="GUC13" s="890"/>
      <c r="GUD13" s="890"/>
      <c r="GUE13" s="890"/>
      <c r="GUF13" s="890"/>
      <c r="GUG13" s="890"/>
      <c r="GUH13" s="890"/>
      <c r="GUI13" s="890"/>
      <c r="GUJ13" s="890"/>
      <c r="GUK13" s="890"/>
      <c r="GUL13" s="890"/>
      <c r="GUM13" s="890"/>
      <c r="GUN13" s="890"/>
      <c r="GUO13" s="890"/>
      <c r="GUP13" s="890"/>
      <c r="GUQ13" s="890"/>
      <c r="GUR13" s="890"/>
      <c r="GUS13" s="890"/>
      <c r="GUT13" s="890"/>
      <c r="GUU13" s="890"/>
      <c r="GUV13" s="890"/>
      <c r="GUW13" s="890"/>
      <c r="GUX13" s="890"/>
      <c r="GUY13" s="890"/>
      <c r="GUZ13" s="890"/>
      <c r="GVA13" s="890"/>
      <c r="GVB13" s="890"/>
      <c r="GVC13" s="890"/>
      <c r="GVD13" s="890"/>
      <c r="GVE13" s="890"/>
      <c r="GVF13" s="890"/>
      <c r="GVG13" s="890"/>
      <c r="GVH13" s="890"/>
      <c r="GVI13" s="890"/>
      <c r="GVJ13" s="890"/>
      <c r="GVK13" s="890"/>
      <c r="GVL13" s="890"/>
      <c r="GVM13" s="890"/>
      <c r="GVN13" s="890"/>
      <c r="GVO13" s="890"/>
      <c r="GVP13" s="890"/>
      <c r="GVQ13" s="890"/>
      <c r="GVR13" s="890"/>
      <c r="GVS13" s="890"/>
      <c r="GVT13" s="890"/>
      <c r="GVU13" s="890"/>
      <c r="GVV13" s="890"/>
      <c r="GVW13" s="890"/>
      <c r="GVX13" s="890"/>
      <c r="GVY13" s="890"/>
      <c r="GVZ13" s="890"/>
      <c r="GWA13" s="890"/>
      <c r="GWB13" s="890"/>
      <c r="GWC13" s="890"/>
      <c r="GWD13" s="890"/>
      <c r="GWE13" s="890"/>
      <c r="GWF13" s="890"/>
      <c r="GWG13" s="890"/>
      <c r="GWH13" s="890"/>
      <c r="GWI13" s="890"/>
      <c r="GWJ13" s="890"/>
      <c r="GWK13" s="890"/>
      <c r="GWL13" s="890"/>
      <c r="GWM13" s="890"/>
      <c r="GWN13" s="890"/>
      <c r="GWO13" s="890"/>
      <c r="GWP13" s="890"/>
      <c r="GWQ13" s="890"/>
      <c r="GWR13" s="890"/>
      <c r="GWS13" s="890"/>
      <c r="GWT13" s="890"/>
      <c r="GWU13" s="890"/>
      <c r="GWV13" s="890"/>
      <c r="GWW13" s="890"/>
      <c r="GWX13" s="890"/>
      <c r="GWY13" s="890"/>
      <c r="GWZ13" s="890"/>
      <c r="GXA13" s="890"/>
      <c r="GXB13" s="890"/>
      <c r="GXC13" s="890"/>
      <c r="GXD13" s="890"/>
      <c r="GXE13" s="890"/>
      <c r="GXF13" s="890"/>
      <c r="GXG13" s="890"/>
      <c r="GXH13" s="890"/>
      <c r="GXI13" s="890"/>
      <c r="GXJ13" s="890"/>
      <c r="GXK13" s="890"/>
      <c r="GXL13" s="890"/>
      <c r="GXM13" s="890"/>
      <c r="GXN13" s="890"/>
      <c r="GXO13" s="890"/>
      <c r="GXP13" s="890"/>
      <c r="GXQ13" s="890"/>
      <c r="GXR13" s="890"/>
      <c r="GXS13" s="890"/>
      <c r="GXT13" s="890"/>
      <c r="GXU13" s="890"/>
      <c r="GXV13" s="890"/>
      <c r="GXW13" s="890"/>
      <c r="GXX13" s="890"/>
      <c r="GXY13" s="890"/>
      <c r="GXZ13" s="890"/>
      <c r="GYA13" s="890"/>
      <c r="GYB13" s="890"/>
      <c r="GYC13" s="890"/>
      <c r="GYD13" s="890"/>
      <c r="GYE13" s="890"/>
      <c r="GYF13" s="890"/>
      <c r="GYG13" s="890"/>
      <c r="GYH13" s="890"/>
      <c r="GYI13" s="890"/>
      <c r="GYJ13" s="890"/>
      <c r="GYK13" s="890"/>
      <c r="GYL13" s="890"/>
      <c r="GYM13" s="890"/>
      <c r="GYN13" s="890"/>
      <c r="GYO13" s="890"/>
      <c r="GYP13" s="890"/>
      <c r="GYQ13" s="890"/>
      <c r="GYR13" s="890"/>
      <c r="GYS13" s="890"/>
      <c r="GYT13" s="890"/>
      <c r="GYU13" s="890"/>
      <c r="GYV13" s="890"/>
      <c r="GYW13" s="890"/>
      <c r="GYX13" s="890"/>
      <c r="GYY13" s="890"/>
      <c r="GYZ13" s="890"/>
      <c r="GZA13" s="890"/>
      <c r="GZB13" s="890"/>
      <c r="GZC13" s="890"/>
      <c r="GZD13" s="890"/>
      <c r="GZE13" s="890"/>
      <c r="GZF13" s="890"/>
      <c r="GZG13" s="890"/>
      <c r="GZH13" s="890"/>
      <c r="GZI13" s="890"/>
      <c r="GZJ13" s="890"/>
      <c r="GZK13" s="890"/>
      <c r="GZL13" s="890"/>
      <c r="GZM13" s="890"/>
      <c r="GZN13" s="890"/>
      <c r="GZO13" s="890"/>
      <c r="GZP13" s="890"/>
      <c r="GZQ13" s="890"/>
      <c r="GZR13" s="890"/>
      <c r="GZS13" s="890"/>
      <c r="GZT13" s="890"/>
      <c r="GZU13" s="890"/>
      <c r="GZV13" s="890"/>
      <c r="GZW13" s="890"/>
      <c r="GZX13" s="890"/>
      <c r="GZY13" s="890"/>
      <c r="GZZ13" s="890"/>
      <c r="HAA13" s="890"/>
      <c r="HAB13" s="890"/>
      <c r="HAC13" s="890"/>
      <c r="HAD13" s="890"/>
      <c r="HAE13" s="890"/>
      <c r="HAF13" s="890"/>
      <c r="HAG13" s="890"/>
      <c r="HAH13" s="890"/>
      <c r="HAI13" s="890"/>
      <c r="HAJ13" s="890"/>
      <c r="HAK13" s="890"/>
      <c r="HAL13" s="890"/>
      <c r="HAM13" s="890"/>
      <c r="HAN13" s="890"/>
      <c r="HAO13" s="890"/>
      <c r="HAP13" s="890"/>
      <c r="HAQ13" s="890"/>
      <c r="HAR13" s="890"/>
      <c r="HAS13" s="890"/>
      <c r="HAT13" s="890"/>
      <c r="HAU13" s="890"/>
      <c r="HAV13" s="890"/>
      <c r="HAW13" s="890"/>
      <c r="HAX13" s="890"/>
      <c r="HAY13" s="890"/>
      <c r="HAZ13" s="890"/>
      <c r="HBA13" s="890"/>
      <c r="HBB13" s="890"/>
      <c r="HBC13" s="890"/>
      <c r="HBD13" s="890"/>
      <c r="HBE13" s="890"/>
      <c r="HBF13" s="890"/>
      <c r="HBG13" s="890"/>
      <c r="HBH13" s="890"/>
      <c r="HBI13" s="890"/>
      <c r="HBJ13" s="890"/>
      <c r="HBK13" s="890"/>
      <c r="HBL13" s="890"/>
      <c r="HBM13" s="890"/>
      <c r="HBN13" s="890"/>
      <c r="HBO13" s="890"/>
      <c r="HBP13" s="890"/>
      <c r="HBQ13" s="890"/>
      <c r="HBR13" s="890"/>
      <c r="HBS13" s="890"/>
      <c r="HBT13" s="890"/>
      <c r="HBU13" s="890"/>
      <c r="HBV13" s="890"/>
      <c r="HBW13" s="890"/>
      <c r="HBX13" s="890"/>
      <c r="HBY13" s="890"/>
      <c r="HBZ13" s="890"/>
      <c r="HCA13" s="890"/>
      <c r="HCB13" s="890"/>
      <c r="HCC13" s="890"/>
      <c r="HCD13" s="890"/>
      <c r="HCE13" s="890"/>
      <c r="HCF13" s="890"/>
      <c r="HCG13" s="890"/>
      <c r="HCH13" s="890"/>
      <c r="HCI13" s="890"/>
      <c r="HCJ13" s="890"/>
      <c r="HCK13" s="890"/>
      <c r="HCL13" s="890"/>
      <c r="HCM13" s="890"/>
      <c r="HCN13" s="890"/>
      <c r="HCO13" s="890"/>
      <c r="HCP13" s="890"/>
      <c r="HCQ13" s="890"/>
      <c r="HCR13" s="890"/>
      <c r="HCS13" s="890"/>
      <c r="HCT13" s="890"/>
      <c r="HCU13" s="890"/>
      <c r="HCV13" s="890"/>
      <c r="HCW13" s="890"/>
      <c r="HCX13" s="890"/>
      <c r="HCY13" s="890"/>
      <c r="HCZ13" s="890"/>
      <c r="HDA13" s="890"/>
      <c r="HDB13" s="890"/>
      <c r="HDC13" s="890"/>
      <c r="HDD13" s="890"/>
      <c r="HDE13" s="890"/>
      <c r="HDF13" s="890"/>
      <c r="HDG13" s="890"/>
      <c r="HDH13" s="890"/>
      <c r="HDI13" s="890"/>
      <c r="HDJ13" s="890"/>
      <c r="HDK13" s="890"/>
      <c r="HDL13" s="890"/>
      <c r="HDM13" s="890"/>
      <c r="HDN13" s="890"/>
      <c r="HDO13" s="890"/>
      <c r="HDP13" s="890"/>
      <c r="HDQ13" s="890"/>
      <c r="HDR13" s="890"/>
      <c r="HDS13" s="890"/>
      <c r="HDT13" s="890"/>
      <c r="HDU13" s="890"/>
      <c r="HDV13" s="890"/>
      <c r="HDW13" s="890"/>
      <c r="HDX13" s="890"/>
      <c r="HDY13" s="890"/>
      <c r="HDZ13" s="890"/>
      <c r="HEA13" s="890"/>
      <c r="HEB13" s="890"/>
      <c r="HEC13" s="890"/>
      <c r="HED13" s="890"/>
      <c r="HEE13" s="890"/>
      <c r="HEF13" s="890"/>
      <c r="HEG13" s="890"/>
      <c r="HEH13" s="890"/>
      <c r="HEI13" s="890"/>
      <c r="HEJ13" s="890"/>
      <c r="HEK13" s="890"/>
      <c r="HEL13" s="890"/>
      <c r="HEM13" s="890"/>
      <c r="HEN13" s="890"/>
      <c r="HEO13" s="890"/>
      <c r="HEP13" s="890"/>
      <c r="HEQ13" s="890"/>
      <c r="HER13" s="890"/>
      <c r="HES13" s="890"/>
      <c r="HET13" s="890"/>
      <c r="HEU13" s="890"/>
      <c r="HEV13" s="890"/>
      <c r="HEW13" s="890"/>
      <c r="HEX13" s="890"/>
      <c r="HEY13" s="890"/>
      <c r="HEZ13" s="890"/>
      <c r="HFA13" s="890"/>
      <c r="HFB13" s="890"/>
      <c r="HFC13" s="890"/>
      <c r="HFD13" s="890"/>
      <c r="HFE13" s="890"/>
      <c r="HFF13" s="890"/>
      <c r="HFG13" s="890"/>
      <c r="HFH13" s="890"/>
      <c r="HFI13" s="890"/>
      <c r="HFJ13" s="890"/>
      <c r="HFK13" s="890"/>
      <c r="HFL13" s="890"/>
      <c r="HFM13" s="890"/>
      <c r="HFN13" s="890"/>
      <c r="HFO13" s="890"/>
      <c r="HFP13" s="890"/>
      <c r="HFQ13" s="890"/>
      <c r="HFR13" s="890"/>
      <c r="HFS13" s="890"/>
      <c r="HFT13" s="890"/>
      <c r="HFU13" s="890"/>
      <c r="HFV13" s="890"/>
      <c r="HFW13" s="890"/>
      <c r="HFX13" s="890"/>
      <c r="HFY13" s="890"/>
      <c r="HFZ13" s="890"/>
      <c r="HGA13" s="890"/>
      <c r="HGB13" s="890"/>
      <c r="HGC13" s="890"/>
      <c r="HGD13" s="890"/>
      <c r="HGE13" s="890"/>
      <c r="HGF13" s="890"/>
      <c r="HGG13" s="890"/>
      <c r="HGH13" s="890"/>
      <c r="HGI13" s="890"/>
      <c r="HGJ13" s="890"/>
      <c r="HGK13" s="890"/>
      <c r="HGL13" s="890"/>
      <c r="HGM13" s="890"/>
      <c r="HGN13" s="890"/>
      <c r="HGO13" s="890"/>
      <c r="HGP13" s="890"/>
      <c r="HGQ13" s="890"/>
      <c r="HGR13" s="890"/>
      <c r="HGS13" s="890"/>
      <c r="HGT13" s="890"/>
      <c r="HGU13" s="890"/>
      <c r="HGV13" s="890"/>
      <c r="HGW13" s="890"/>
      <c r="HGX13" s="890"/>
      <c r="HGY13" s="890"/>
      <c r="HGZ13" s="890"/>
      <c r="HHA13" s="890"/>
      <c r="HHB13" s="890"/>
      <c r="HHC13" s="890"/>
      <c r="HHD13" s="890"/>
      <c r="HHE13" s="890"/>
      <c r="HHF13" s="890"/>
      <c r="HHG13" s="890"/>
      <c r="HHH13" s="890"/>
      <c r="HHI13" s="890"/>
      <c r="HHJ13" s="890"/>
      <c r="HHK13" s="890"/>
      <c r="HHL13" s="890"/>
      <c r="HHM13" s="890"/>
      <c r="HHN13" s="890"/>
      <c r="HHO13" s="890"/>
      <c r="HHP13" s="890"/>
      <c r="HHQ13" s="890"/>
      <c r="HHR13" s="890"/>
      <c r="HHS13" s="890"/>
      <c r="HHT13" s="890"/>
      <c r="HHU13" s="890"/>
      <c r="HHV13" s="890"/>
      <c r="HHW13" s="890"/>
      <c r="HHX13" s="890"/>
      <c r="HHY13" s="890"/>
      <c r="HHZ13" s="890"/>
      <c r="HIA13" s="890"/>
      <c r="HIB13" s="890"/>
      <c r="HIC13" s="890"/>
      <c r="HID13" s="890"/>
      <c r="HIE13" s="890"/>
      <c r="HIF13" s="890"/>
      <c r="HIG13" s="890"/>
      <c r="HIH13" s="890"/>
      <c r="HII13" s="890"/>
      <c r="HIJ13" s="890"/>
      <c r="HIK13" s="890"/>
      <c r="HIL13" s="890"/>
      <c r="HIM13" s="890"/>
      <c r="HIN13" s="890"/>
      <c r="HIO13" s="890"/>
      <c r="HIP13" s="890"/>
      <c r="HIQ13" s="890"/>
      <c r="HIR13" s="890"/>
      <c r="HIS13" s="890"/>
      <c r="HIT13" s="890"/>
      <c r="HIU13" s="890"/>
      <c r="HIV13" s="890"/>
      <c r="HIW13" s="890"/>
      <c r="HIX13" s="890"/>
      <c r="HIY13" s="890"/>
      <c r="HIZ13" s="890"/>
      <c r="HJA13" s="890"/>
      <c r="HJB13" s="890"/>
      <c r="HJC13" s="890"/>
      <c r="HJD13" s="890"/>
      <c r="HJE13" s="890"/>
      <c r="HJF13" s="890"/>
      <c r="HJG13" s="890"/>
      <c r="HJH13" s="890"/>
      <c r="HJI13" s="890"/>
      <c r="HJJ13" s="890"/>
      <c r="HJK13" s="890"/>
      <c r="HJL13" s="890"/>
      <c r="HJM13" s="890"/>
      <c r="HJN13" s="890"/>
      <c r="HJO13" s="890"/>
      <c r="HJP13" s="890"/>
      <c r="HJQ13" s="890"/>
      <c r="HJR13" s="890"/>
      <c r="HJS13" s="890"/>
      <c r="HJT13" s="890"/>
      <c r="HJU13" s="890"/>
      <c r="HJV13" s="890"/>
      <c r="HJW13" s="890"/>
      <c r="HJX13" s="890"/>
      <c r="HJY13" s="890"/>
      <c r="HJZ13" s="890"/>
      <c r="HKA13" s="890"/>
      <c r="HKB13" s="890"/>
      <c r="HKC13" s="890"/>
      <c r="HKD13" s="890"/>
      <c r="HKE13" s="890"/>
      <c r="HKF13" s="890"/>
      <c r="HKG13" s="890"/>
      <c r="HKH13" s="890"/>
      <c r="HKI13" s="890"/>
      <c r="HKJ13" s="890"/>
      <c r="HKK13" s="890"/>
      <c r="HKL13" s="890"/>
      <c r="HKM13" s="890"/>
      <c r="HKN13" s="890"/>
      <c r="HKO13" s="890"/>
      <c r="HKP13" s="890"/>
      <c r="HKQ13" s="890"/>
      <c r="HKR13" s="890"/>
      <c r="HKS13" s="890"/>
      <c r="HKT13" s="890"/>
      <c r="HKU13" s="890"/>
      <c r="HKV13" s="890"/>
      <c r="HKW13" s="890"/>
      <c r="HKX13" s="890"/>
      <c r="HKY13" s="890"/>
      <c r="HKZ13" s="890"/>
      <c r="HLA13" s="890"/>
      <c r="HLB13" s="890"/>
      <c r="HLC13" s="890"/>
      <c r="HLD13" s="890"/>
      <c r="HLE13" s="890"/>
      <c r="HLF13" s="890"/>
      <c r="HLG13" s="890"/>
      <c r="HLH13" s="890"/>
      <c r="HLI13" s="890"/>
      <c r="HLJ13" s="890"/>
      <c r="HLK13" s="890"/>
      <c r="HLL13" s="890"/>
      <c r="HLM13" s="890"/>
      <c r="HLN13" s="890"/>
      <c r="HLO13" s="890"/>
      <c r="HLP13" s="890"/>
      <c r="HLQ13" s="890"/>
      <c r="HLR13" s="890"/>
      <c r="HLS13" s="890"/>
      <c r="HLT13" s="890"/>
      <c r="HLU13" s="890"/>
      <c r="HLV13" s="890"/>
      <c r="HLW13" s="890"/>
      <c r="HLX13" s="890"/>
      <c r="HLY13" s="890"/>
      <c r="HLZ13" s="890"/>
      <c r="HMA13" s="890"/>
      <c r="HMB13" s="890"/>
      <c r="HMC13" s="890"/>
      <c r="HMD13" s="890"/>
      <c r="HME13" s="890"/>
      <c r="HMF13" s="890"/>
      <c r="HMG13" s="890"/>
      <c r="HMH13" s="890"/>
      <c r="HMI13" s="890"/>
      <c r="HMJ13" s="890"/>
      <c r="HMK13" s="890"/>
      <c r="HML13" s="890"/>
      <c r="HMM13" s="890"/>
      <c r="HMN13" s="890"/>
      <c r="HMO13" s="890"/>
      <c r="HMP13" s="890"/>
      <c r="HMQ13" s="890"/>
      <c r="HMR13" s="890"/>
      <c r="HMS13" s="890"/>
      <c r="HMT13" s="890"/>
      <c r="HMU13" s="890"/>
      <c r="HMV13" s="890"/>
      <c r="HMW13" s="890"/>
      <c r="HMX13" s="890"/>
      <c r="HMY13" s="890"/>
      <c r="HMZ13" s="890"/>
      <c r="HNA13" s="890"/>
      <c r="HNB13" s="890"/>
      <c r="HNC13" s="890"/>
      <c r="HND13" s="890"/>
      <c r="HNE13" s="890"/>
      <c r="HNF13" s="890"/>
      <c r="HNG13" s="890"/>
      <c r="HNH13" s="890"/>
      <c r="HNI13" s="890"/>
      <c r="HNJ13" s="890"/>
      <c r="HNK13" s="890"/>
      <c r="HNL13" s="890"/>
      <c r="HNM13" s="890"/>
      <c r="HNN13" s="890"/>
      <c r="HNO13" s="890"/>
      <c r="HNP13" s="890"/>
      <c r="HNQ13" s="890"/>
      <c r="HNR13" s="890"/>
      <c r="HNS13" s="890"/>
      <c r="HNT13" s="890"/>
      <c r="HNU13" s="890"/>
      <c r="HNV13" s="890"/>
      <c r="HNW13" s="890"/>
      <c r="HNX13" s="890"/>
      <c r="HNY13" s="890"/>
      <c r="HNZ13" s="890"/>
      <c r="HOA13" s="890"/>
      <c r="HOB13" s="890"/>
      <c r="HOC13" s="890"/>
      <c r="HOD13" s="890"/>
      <c r="HOE13" s="890"/>
      <c r="HOF13" s="890"/>
      <c r="HOG13" s="890"/>
      <c r="HOH13" s="890"/>
      <c r="HOI13" s="890"/>
      <c r="HOJ13" s="890"/>
      <c r="HOK13" s="890"/>
      <c r="HOL13" s="890"/>
      <c r="HOM13" s="890"/>
      <c r="HON13" s="890"/>
      <c r="HOO13" s="890"/>
      <c r="HOP13" s="890"/>
      <c r="HOQ13" s="890"/>
      <c r="HOR13" s="890"/>
      <c r="HOS13" s="890"/>
      <c r="HOT13" s="890"/>
      <c r="HOU13" s="890"/>
      <c r="HOV13" s="890"/>
      <c r="HOW13" s="890"/>
      <c r="HOX13" s="890"/>
      <c r="HOY13" s="890"/>
      <c r="HOZ13" s="890"/>
      <c r="HPA13" s="890"/>
      <c r="HPB13" s="890"/>
      <c r="HPC13" s="890"/>
      <c r="HPD13" s="890"/>
      <c r="HPE13" s="890"/>
      <c r="HPF13" s="890"/>
      <c r="HPG13" s="890"/>
      <c r="HPH13" s="890"/>
      <c r="HPI13" s="890"/>
      <c r="HPJ13" s="890"/>
      <c r="HPK13" s="890"/>
      <c r="HPL13" s="890"/>
      <c r="HPM13" s="890"/>
      <c r="HPN13" s="890"/>
      <c r="HPO13" s="890"/>
      <c r="HPP13" s="890"/>
      <c r="HPQ13" s="890"/>
      <c r="HPR13" s="890"/>
      <c r="HPS13" s="890"/>
      <c r="HPT13" s="890"/>
      <c r="HPU13" s="890"/>
      <c r="HPV13" s="890"/>
      <c r="HPW13" s="890"/>
      <c r="HPX13" s="890"/>
      <c r="HPY13" s="890"/>
      <c r="HPZ13" s="890"/>
      <c r="HQA13" s="890"/>
      <c r="HQB13" s="890"/>
      <c r="HQC13" s="890"/>
      <c r="HQD13" s="890"/>
      <c r="HQE13" s="890"/>
      <c r="HQF13" s="890"/>
      <c r="HQG13" s="890"/>
      <c r="HQH13" s="890"/>
      <c r="HQI13" s="890"/>
      <c r="HQJ13" s="890"/>
      <c r="HQK13" s="890"/>
      <c r="HQL13" s="890"/>
      <c r="HQM13" s="890"/>
      <c r="HQN13" s="890"/>
      <c r="HQO13" s="890"/>
      <c r="HQP13" s="890"/>
      <c r="HQQ13" s="890"/>
      <c r="HQR13" s="890"/>
      <c r="HQS13" s="890"/>
      <c r="HQT13" s="890"/>
      <c r="HQU13" s="890"/>
      <c r="HQV13" s="890"/>
      <c r="HQW13" s="890"/>
      <c r="HQX13" s="890"/>
      <c r="HQY13" s="890"/>
      <c r="HQZ13" s="890"/>
      <c r="HRA13" s="890"/>
      <c r="HRB13" s="890"/>
      <c r="HRC13" s="890"/>
      <c r="HRD13" s="890"/>
      <c r="HRE13" s="890"/>
      <c r="HRF13" s="890"/>
      <c r="HRG13" s="890"/>
      <c r="HRH13" s="890"/>
      <c r="HRI13" s="890"/>
      <c r="HRJ13" s="890"/>
      <c r="HRK13" s="890"/>
      <c r="HRL13" s="890"/>
      <c r="HRM13" s="890"/>
      <c r="HRN13" s="890"/>
      <c r="HRO13" s="890"/>
      <c r="HRP13" s="890"/>
      <c r="HRQ13" s="890"/>
      <c r="HRR13" s="890"/>
      <c r="HRS13" s="890"/>
      <c r="HRT13" s="890"/>
      <c r="HRU13" s="890"/>
      <c r="HRV13" s="890"/>
      <c r="HRW13" s="890"/>
      <c r="HRX13" s="890"/>
      <c r="HRY13" s="890"/>
      <c r="HRZ13" s="890"/>
      <c r="HSA13" s="890"/>
      <c r="HSB13" s="890"/>
      <c r="HSC13" s="890"/>
      <c r="HSD13" s="890"/>
      <c r="HSE13" s="890"/>
      <c r="HSF13" s="890"/>
      <c r="HSG13" s="890"/>
      <c r="HSH13" s="890"/>
      <c r="HSI13" s="890"/>
      <c r="HSJ13" s="890"/>
      <c r="HSK13" s="890"/>
      <c r="HSL13" s="890"/>
      <c r="HSM13" s="890"/>
      <c r="HSN13" s="890"/>
      <c r="HSO13" s="890"/>
      <c r="HSP13" s="890"/>
      <c r="HSQ13" s="890"/>
      <c r="HSR13" s="890"/>
      <c r="HSS13" s="890"/>
      <c r="HST13" s="890"/>
      <c r="HSU13" s="890"/>
      <c r="HSV13" s="890"/>
      <c r="HSW13" s="890"/>
      <c r="HSX13" s="890"/>
      <c r="HSY13" s="890"/>
      <c r="HSZ13" s="890"/>
      <c r="HTA13" s="890"/>
      <c r="HTB13" s="890"/>
      <c r="HTC13" s="890"/>
      <c r="HTD13" s="890"/>
      <c r="HTE13" s="890"/>
      <c r="HTF13" s="890"/>
      <c r="HTG13" s="890"/>
      <c r="HTH13" s="890"/>
      <c r="HTI13" s="890"/>
      <c r="HTJ13" s="890"/>
      <c r="HTK13" s="890"/>
      <c r="HTL13" s="890"/>
      <c r="HTM13" s="890"/>
      <c r="HTN13" s="890"/>
      <c r="HTO13" s="890"/>
      <c r="HTP13" s="890"/>
      <c r="HTQ13" s="890"/>
      <c r="HTR13" s="890"/>
      <c r="HTS13" s="890"/>
      <c r="HTT13" s="890"/>
      <c r="HTU13" s="890"/>
      <c r="HTV13" s="890"/>
      <c r="HTW13" s="890"/>
      <c r="HTX13" s="890"/>
      <c r="HTY13" s="890"/>
      <c r="HTZ13" s="890"/>
      <c r="HUA13" s="890"/>
      <c r="HUB13" s="890"/>
      <c r="HUC13" s="890"/>
      <c r="HUD13" s="890"/>
      <c r="HUE13" s="890"/>
      <c r="HUF13" s="890"/>
      <c r="HUG13" s="890"/>
      <c r="HUH13" s="890"/>
      <c r="HUI13" s="890"/>
      <c r="HUJ13" s="890"/>
      <c r="HUK13" s="890"/>
      <c r="HUL13" s="890"/>
      <c r="HUM13" s="890"/>
      <c r="HUN13" s="890"/>
      <c r="HUO13" s="890"/>
      <c r="HUP13" s="890"/>
      <c r="HUQ13" s="890"/>
      <c r="HUR13" s="890"/>
      <c r="HUS13" s="890"/>
      <c r="HUT13" s="890"/>
      <c r="HUU13" s="890"/>
      <c r="HUV13" s="890"/>
      <c r="HUW13" s="890"/>
      <c r="HUX13" s="890"/>
      <c r="HUY13" s="890"/>
      <c r="HUZ13" s="890"/>
      <c r="HVA13" s="890"/>
      <c r="HVB13" s="890"/>
      <c r="HVC13" s="890"/>
      <c r="HVD13" s="890"/>
      <c r="HVE13" s="890"/>
      <c r="HVF13" s="890"/>
      <c r="HVG13" s="890"/>
      <c r="HVH13" s="890"/>
      <c r="HVI13" s="890"/>
      <c r="HVJ13" s="890"/>
      <c r="HVK13" s="890"/>
      <c r="HVL13" s="890"/>
      <c r="HVM13" s="890"/>
      <c r="HVN13" s="890"/>
      <c r="HVO13" s="890"/>
      <c r="HVP13" s="890"/>
      <c r="HVQ13" s="890"/>
      <c r="HVR13" s="890"/>
      <c r="HVS13" s="890"/>
      <c r="HVT13" s="890"/>
      <c r="HVU13" s="890"/>
      <c r="HVV13" s="890"/>
      <c r="HVW13" s="890"/>
      <c r="HVX13" s="890"/>
      <c r="HVY13" s="890"/>
      <c r="HVZ13" s="890"/>
      <c r="HWA13" s="890"/>
      <c r="HWB13" s="890"/>
      <c r="HWC13" s="890"/>
      <c r="HWD13" s="890"/>
      <c r="HWE13" s="890"/>
      <c r="HWF13" s="890"/>
      <c r="HWG13" s="890"/>
      <c r="HWH13" s="890"/>
      <c r="HWI13" s="890"/>
      <c r="HWJ13" s="890"/>
      <c r="HWK13" s="890"/>
      <c r="HWL13" s="890"/>
      <c r="HWM13" s="890"/>
      <c r="HWN13" s="890"/>
      <c r="HWO13" s="890"/>
      <c r="HWP13" s="890"/>
      <c r="HWQ13" s="890"/>
      <c r="HWR13" s="890"/>
      <c r="HWS13" s="890"/>
      <c r="HWT13" s="890"/>
      <c r="HWU13" s="890"/>
      <c r="HWV13" s="890"/>
      <c r="HWW13" s="890"/>
      <c r="HWX13" s="890"/>
      <c r="HWY13" s="890"/>
      <c r="HWZ13" s="890"/>
      <c r="HXA13" s="890"/>
      <c r="HXB13" s="890"/>
      <c r="HXC13" s="890"/>
      <c r="HXD13" s="890"/>
      <c r="HXE13" s="890"/>
      <c r="HXF13" s="890"/>
      <c r="HXG13" s="890"/>
      <c r="HXH13" s="890"/>
      <c r="HXI13" s="890"/>
      <c r="HXJ13" s="890"/>
      <c r="HXK13" s="890"/>
      <c r="HXL13" s="890"/>
      <c r="HXM13" s="890"/>
      <c r="HXN13" s="890"/>
      <c r="HXO13" s="890"/>
      <c r="HXP13" s="890"/>
      <c r="HXQ13" s="890"/>
      <c r="HXR13" s="890"/>
      <c r="HXS13" s="890"/>
      <c r="HXT13" s="890"/>
      <c r="HXU13" s="890"/>
      <c r="HXV13" s="890"/>
      <c r="HXW13" s="890"/>
      <c r="HXX13" s="890"/>
      <c r="HXY13" s="890"/>
      <c r="HXZ13" s="890"/>
      <c r="HYA13" s="890"/>
      <c r="HYB13" s="890"/>
      <c r="HYC13" s="890"/>
      <c r="HYD13" s="890"/>
      <c r="HYE13" s="890"/>
      <c r="HYF13" s="890"/>
      <c r="HYG13" s="890"/>
      <c r="HYH13" s="890"/>
      <c r="HYI13" s="890"/>
      <c r="HYJ13" s="890"/>
      <c r="HYK13" s="890"/>
      <c r="HYL13" s="890"/>
      <c r="HYM13" s="890"/>
      <c r="HYN13" s="890"/>
      <c r="HYO13" s="890"/>
      <c r="HYP13" s="890"/>
      <c r="HYQ13" s="890"/>
      <c r="HYR13" s="890"/>
      <c r="HYS13" s="890"/>
      <c r="HYT13" s="890"/>
      <c r="HYU13" s="890"/>
      <c r="HYV13" s="890"/>
      <c r="HYW13" s="890"/>
      <c r="HYX13" s="890"/>
      <c r="HYY13" s="890"/>
      <c r="HYZ13" s="890"/>
      <c r="HZA13" s="890"/>
      <c r="HZB13" s="890"/>
      <c r="HZC13" s="890"/>
      <c r="HZD13" s="890"/>
      <c r="HZE13" s="890"/>
      <c r="HZF13" s="890"/>
      <c r="HZG13" s="890"/>
      <c r="HZH13" s="890"/>
      <c r="HZI13" s="890"/>
      <c r="HZJ13" s="890"/>
      <c r="HZK13" s="890"/>
      <c r="HZL13" s="890"/>
      <c r="HZM13" s="890"/>
      <c r="HZN13" s="890"/>
      <c r="HZO13" s="890"/>
      <c r="HZP13" s="890"/>
      <c r="HZQ13" s="890"/>
      <c r="HZR13" s="890"/>
      <c r="HZS13" s="890"/>
      <c r="HZT13" s="890"/>
      <c r="HZU13" s="890"/>
      <c r="HZV13" s="890"/>
      <c r="HZW13" s="890"/>
      <c r="HZX13" s="890"/>
      <c r="HZY13" s="890"/>
      <c r="HZZ13" s="890"/>
      <c r="IAA13" s="890"/>
      <c r="IAB13" s="890"/>
      <c r="IAC13" s="890"/>
      <c r="IAD13" s="890"/>
      <c r="IAE13" s="890"/>
      <c r="IAF13" s="890"/>
      <c r="IAG13" s="890"/>
      <c r="IAH13" s="890"/>
      <c r="IAI13" s="890"/>
      <c r="IAJ13" s="890"/>
      <c r="IAK13" s="890"/>
      <c r="IAL13" s="890"/>
      <c r="IAM13" s="890"/>
      <c r="IAN13" s="890"/>
      <c r="IAO13" s="890"/>
      <c r="IAP13" s="890"/>
      <c r="IAQ13" s="890"/>
      <c r="IAR13" s="890"/>
      <c r="IAS13" s="890"/>
      <c r="IAT13" s="890"/>
      <c r="IAU13" s="890"/>
      <c r="IAV13" s="890"/>
      <c r="IAW13" s="890"/>
      <c r="IAX13" s="890"/>
      <c r="IAY13" s="890"/>
      <c r="IAZ13" s="890"/>
      <c r="IBA13" s="890"/>
      <c r="IBB13" s="890"/>
      <c r="IBC13" s="890"/>
      <c r="IBD13" s="890"/>
      <c r="IBE13" s="890"/>
      <c r="IBF13" s="890"/>
      <c r="IBG13" s="890"/>
      <c r="IBH13" s="890"/>
      <c r="IBI13" s="890"/>
      <c r="IBJ13" s="890"/>
      <c r="IBK13" s="890"/>
      <c r="IBL13" s="890"/>
      <c r="IBM13" s="890"/>
      <c r="IBN13" s="890"/>
      <c r="IBO13" s="890"/>
      <c r="IBP13" s="890"/>
      <c r="IBQ13" s="890"/>
      <c r="IBR13" s="890"/>
      <c r="IBS13" s="890"/>
      <c r="IBT13" s="890"/>
      <c r="IBU13" s="890"/>
      <c r="IBV13" s="890"/>
      <c r="IBW13" s="890"/>
      <c r="IBX13" s="890"/>
      <c r="IBY13" s="890"/>
      <c r="IBZ13" s="890"/>
      <c r="ICA13" s="890"/>
      <c r="ICB13" s="890"/>
      <c r="ICC13" s="890"/>
      <c r="ICD13" s="890"/>
      <c r="ICE13" s="890"/>
      <c r="ICF13" s="890"/>
      <c r="ICG13" s="890"/>
      <c r="ICH13" s="890"/>
      <c r="ICI13" s="890"/>
      <c r="ICJ13" s="890"/>
      <c r="ICK13" s="890"/>
      <c r="ICL13" s="890"/>
      <c r="ICM13" s="890"/>
      <c r="ICN13" s="890"/>
      <c r="ICO13" s="890"/>
      <c r="ICP13" s="890"/>
      <c r="ICQ13" s="890"/>
      <c r="ICR13" s="890"/>
      <c r="ICS13" s="890"/>
      <c r="ICT13" s="890"/>
      <c r="ICU13" s="890"/>
      <c r="ICV13" s="890"/>
      <c r="ICW13" s="890"/>
      <c r="ICX13" s="890"/>
      <c r="ICY13" s="890"/>
      <c r="ICZ13" s="890"/>
      <c r="IDA13" s="890"/>
      <c r="IDB13" s="890"/>
      <c r="IDC13" s="890"/>
      <c r="IDD13" s="890"/>
      <c r="IDE13" s="890"/>
      <c r="IDF13" s="890"/>
      <c r="IDG13" s="890"/>
      <c r="IDH13" s="890"/>
      <c r="IDI13" s="890"/>
      <c r="IDJ13" s="890"/>
      <c r="IDK13" s="890"/>
      <c r="IDL13" s="890"/>
      <c r="IDM13" s="890"/>
      <c r="IDN13" s="890"/>
      <c r="IDO13" s="890"/>
      <c r="IDP13" s="890"/>
      <c r="IDQ13" s="890"/>
      <c r="IDR13" s="890"/>
      <c r="IDS13" s="890"/>
      <c r="IDT13" s="890"/>
      <c r="IDU13" s="890"/>
      <c r="IDV13" s="890"/>
      <c r="IDW13" s="890"/>
      <c r="IDX13" s="890"/>
      <c r="IDY13" s="890"/>
      <c r="IDZ13" s="890"/>
      <c r="IEA13" s="890"/>
      <c r="IEB13" s="890"/>
      <c r="IEC13" s="890"/>
      <c r="IED13" s="890"/>
      <c r="IEE13" s="890"/>
      <c r="IEF13" s="890"/>
      <c r="IEG13" s="890"/>
      <c r="IEH13" s="890"/>
      <c r="IEI13" s="890"/>
      <c r="IEJ13" s="890"/>
      <c r="IEK13" s="890"/>
      <c r="IEL13" s="890"/>
      <c r="IEM13" s="890"/>
      <c r="IEN13" s="890"/>
      <c r="IEO13" s="890"/>
      <c r="IEP13" s="890"/>
      <c r="IEQ13" s="890"/>
      <c r="IER13" s="890"/>
      <c r="IES13" s="890"/>
      <c r="IET13" s="890"/>
      <c r="IEU13" s="890"/>
      <c r="IEV13" s="890"/>
      <c r="IEW13" s="890"/>
      <c r="IEX13" s="890"/>
      <c r="IEY13" s="890"/>
      <c r="IEZ13" s="890"/>
      <c r="IFA13" s="890"/>
      <c r="IFB13" s="890"/>
      <c r="IFC13" s="890"/>
      <c r="IFD13" s="890"/>
      <c r="IFE13" s="890"/>
      <c r="IFF13" s="890"/>
      <c r="IFG13" s="890"/>
      <c r="IFH13" s="890"/>
      <c r="IFI13" s="890"/>
      <c r="IFJ13" s="890"/>
      <c r="IFK13" s="890"/>
      <c r="IFL13" s="890"/>
      <c r="IFM13" s="890"/>
      <c r="IFN13" s="890"/>
      <c r="IFO13" s="890"/>
      <c r="IFP13" s="890"/>
      <c r="IFQ13" s="890"/>
      <c r="IFR13" s="890"/>
      <c r="IFS13" s="890"/>
      <c r="IFT13" s="890"/>
      <c r="IFU13" s="890"/>
      <c r="IFV13" s="890"/>
      <c r="IFW13" s="890"/>
      <c r="IFX13" s="890"/>
      <c r="IFY13" s="890"/>
      <c r="IFZ13" s="890"/>
      <c r="IGA13" s="890"/>
      <c r="IGB13" s="890"/>
      <c r="IGC13" s="890"/>
      <c r="IGD13" s="890"/>
      <c r="IGE13" s="890"/>
      <c r="IGF13" s="890"/>
      <c r="IGG13" s="890"/>
      <c r="IGH13" s="890"/>
      <c r="IGI13" s="890"/>
      <c r="IGJ13" s="890"/>
      <c r="IGK13" s="890"/>
      <c r="IGL13" s="890"/>
      <c r="IGM13" s="890"/>
      <c r="IGN13" s="890"/>
      <c r="IGO13" s="890"/>
      <c r="IGP13" s="890"/>
      <c r="IGQ13" s="890"/>
      <c r="IGR13" s="890"/>
      <c r="IGS13" s="890"/>
      <c r="IGT13" s="890"/>
      <c r="IGU13" s="890"/>
      <c r="IGV13" s="890"/>
      <c r="IGW13" s="890"/>
      <c r="IGX13" s="890"/>
      <c r="IGY13" s="890"/>
      <c r="IGZ13" s="890"/>
      <c r="IHA13" s="890"/>
      <c r="IHB13" s="890"/>
      <c r="IHC13" s="890"/>
      <c r="IHD13" s="890"/>
      <c r="IHE13" s="890"/>
      <c r="IHF13" s="890"/>
      <c r="IHG13" s="890"/>
      <c r="IHH13" s="890"/>
      <c r="IHI13" s="890"/>
      <c r="IHJ13" s="890"/>
      <c r="IHK13" s="890"/>
      <c r="IHL13" s="890"/>
      <c r="IHM13" s="890"/>
      <c r="IHN13" s="890"/>
      <c r="IHO13" s="890"/>
      <c r="IHP13" s="890"/>
      <c r="IHQ13" s="890"/>
      <c r="IHR13" s="890"/>
      <c r="IHS13" s="890"/>
      <c r="IHT13" s="890"/>
      <c r="IHU13" s="890"/>
      <c r="IHV13" s="890"/>
      <c r="IHW13" s="890"/>
      <c r="IHX13" s="890"/>
      <c r="IHY13" s="890"/>
      <c r="IHZ13" s="890"/>
      <c r="IIA13" s="890"/>
      <c r="IIB13" s="890"/>
      <c r="IIC13" s="890"/>
      <c r="IID13" s="890"/>
      <c r="IIE13" s="890"/>
      <c r="IIF13" s="890"/>
      <c r="IIG13" s="890"/>
      <c r="IIH13" s="890"/>
      <c r="III13" s="890"/>
      <c r="IIJ13" s="890"/>
      <c r="IIK13" s="890"/>
      <c r="IIL13" s="890"/>
      <c r="IIM13" s="890"/>
      <c r="IIN13" s="890"/>
      <c r="IIO13" s="890"/>
      <c r="IIP13" s="890"/>
      <c r="IIQ13" s="890"/>
      <c r="IIR13" s="890"/>
      <c r="IIS13" s="890"/>
      <c r="IIT13" s="890"/>
      <c r="IIU13" s="890"/>
      <c r="IIV13" s="890"/>
      <c r="IIW13" s="890"/>
      <c r="IIX13" s="890"/>
      <c r="IIY13" s="890"/>
      <c r="IIZ13" s="890"/>
      <c r="IJA13" s="890"/>
      <c r="IJB13" s="890"/>
      <c r="IJC13" s="890"/>
      <c r="IJD13" s="890"/>
      <c r="IJE13" s="890"/>
      <c r="IJF13" s="890"/>
      <c r="IJG13" s="890"/>
      <c r="IJH13" s="890"/>
      <c r="IJI13" s="890"/>
      <c r="IJJ13" s="890"/>
      <c r="IJK13" s="890"/>
      <c r="IJL13" s="890"/>
      <c r="IJM13" s="890"/>
      <c r="IJN13" s="890"/>
      <c r="IJO13" s="890"/>
      <c r="IJP13" s="890"/>
      <c r="IJQ13" s="890"/>
      <c r="IJR13" s="890"/>
      <c r="IJS13" s="890"/>
      <c r="IJT13" s="890"/>
      <c r="IJU13" s="890"/>
      <c r="IJV13" s="890"/>
      <c r="IJW13" s="890"/>
      <c r="IJX13" s="890"/>
      <c r="IJY13" s="890"/>
      <c r="IJZ13" s="890"/>
      <c r="IKA13" s="890"/>
      <c r="IKB13" s="890"/>
      <c r="IKC13" s="890"/>
      <c r="IKD13" s="890"/>
      <c r="IKE13" s="890"/>
      <c r="IKF13" s="890"/>
      <c r="IKG13" s="890"/>
      <c r="IKH13" s="890"/>
      <c r="IKI13" s="890"/>
      <c r="IKJ13" s="890"/>
      <c r="IKK13" s="890"/>
      <c r="IKL13" s="890"/>
      <c r="IKM13" s="890"/>
      <c r="IKN13" s="890"/>
      <c r="IKO13" s="890"/>
      <c r="IKP13" s="890"/>
      <c r="IKQ13" s="890"/>
      <c r="IKR13" s="890"/>
      <c r="IKS13" s="890"/>
      <c r="IKT13" s="890"/>
      <c r="IKU13" s="890"/>
      <c r="IKV13" s="890"/>
      <c r="IKW13" s="890"/>
      <c r="IKX13" s="890"/>
      <c r="IKY13" s="890"/>
      <c r="IKZ13" s="890"/>
      <c r="ILA13" s="890"/>
      <c r="ILB13" s="890"/>
      <c r="ILC13" s="890"/>
      <c r="ILD13" s="890"/>
      <c r="ILE13" s="890"/>
      <c r="ILF13" s="890"/>
      <c r="ILG13" s="890"/>
      <c r="ILH13" s="890"/>
      <c r="ILI13" s="890"/>
      <c r="ILJ13" s="890"/>
      <c r="ILK13" s="890"/>
      <c r="ILL13" s="890"/>
      <c r="ILM13" s="890"/>
      <c r="ILN13" s="890"/>
      <c r="ILO13" s="890"/>
      <c r="ILP13" s="890"/>
      <c r="ILQ13" s="890"/>
      <c r="ILR13" s="890"/>
      <c r="ILS13" s="890"/>
      <c r="ILT13" s="890"/>
      <c r="ILU13" s="890"/>
      <c r="ILV13" s="890"/>
      <c r="ILW13" s="890"/>
      <c r="ILX13" s="890"/>
      <c r="ILY13" s="890"/>
      <c r="ILZ13" s="890"/>
      <c r="IMA13" s="890"/>
      <c r="IMB13" s="890"/>
      <c r="IMC13" s="890"/>
      <c r="IMD13" s="890"/>
      <c r="IME13" s="890"/>
      <c r="IMF13" s="890"/>
      <c r="IMG13" s="890"/>
      <c r="IMH13" s="890"/>
      <c r="IMI13" s="890"/>
      <c r="IMJ13" s="890"/>
      <c r="IMK13" s="890"/>
      <c r="IML13" s="890"/>
      <c r="IMM13" s="890"/>
      <c r="IMN13" s="890"/>
      <c r="IMO13" s="890"/>
      <c r="IMP13" s="890"/>
      <c r="IMQ13" s="890"/>
      <c r="IMR13" s="890"/>
      <c r="IMS13" s="890"/>
      <c r="IMT13" s="890"/>
      <c r="IMU13" s="890"/>
      <c r="IMV13" s="890"/>
      <c r="IMW13" s="890"/>
      <c r="IMX13" s="890"/>
      <c r="IMY13" s="890"/>
      <c r="IMZ13" s="890"/>
      <c r="INA13" s="890"/>
      <c r="INB13" s="890"/>
      <c r="INC13" s="890"/>
      <c r="IND13" s="890"/>
      <c r="INE13" s="890"/>
      <c r="INF13" s="890"/>
      <c r="ING13" s="890"/>
      <c r="INH13" s="890"/>
      <c r="INI13" s="890"/>
      <c r="INJ13" s="890"/>
      <c r="INK13" s="890"/>
      <c r="INL13" s="890"/>
      <c r="INM13" s="890"/>
      <c r="INN13" s="890"/>
      <c r="INO13" s="890"/>
      <c r="INP13" s="890"/>
      <c r="INQ13" s="890"/>
      <c r="INR13" s="890"/>
      <c r="INS13" s="890"/>
      <c r="INT13" s="890"/>
      <c r="INU13" s="890"/>
      <c r="INV13" s="890"/>
      <c r="INW13" s="890"/>
      <c r="INX13" s="890"/>
      <c r="INY13" s="890"/>
      <c r="INZ13" s="890"/>
      <c r="IOA13" s="890"/>
      <c r="IOB13" s="890"/>
      <c r="IOC13" s="890"/>
      <c r="IOD13" s="890"/>
      <c r="IOE13" s="890"/>
      <c r="IOF13" s="890"/>
      <c r="IOG13" s="890"/>
      <c r="IOH13" s="890"/>
      <c r="IOI13" s="890"/>
      <c r="IOJ13" s="890"/>
      <c r="IOK13" s="890"/>
      <c r="IOL13" s="890"/>
      <c r="IOM13" s="890"/>
      <c r="ION13" s="890"/>
      <c r="IOO13" s="890"/>
      <c r="IOP13" s="890"/>
      <c r="IOQ13" s="890"/>
      <c r="IOR13" s="890"/>
      <c r="IOS13" s="890"/>
      <c r="IOT13" s="890"/>
      <c r="IOU13" s="890"/>
      <c r="IOV13" s="890"/>
      <c r="IOW13" s="890"/>
      <c r="IOX13" s="890"/>
      <c r="IOY13" s="890"/>
      <c r="IOZ13" s="890"/>
      <c r="IPA13" s="890"/>
      <c r="IPB13" s="890"/>
      <c r="IPC13" s="890"/>
      <c r="IPD13" s="890"/>
      <c r="IPE13" s="890"/>
      <c r="IPF13" s="890"/>
      <c r="IPG13" s="890"/>
      <c r="IPH13" s="890"/>
      <c r="IPI13" s="890"/>
      <c r="IPJ13" s="890"/>
      <c r="IPK13" s="890"/>
      <c r="IPL13" s="890"/>
      <c r="IPM13" s="890"/>
      <c r="IPN13" s="890"/>
      <c r="IPO13" s="890"/>
      <c r="IPP13" s="890"/>
      <c r="IPQ13" s="890"/>
      <c r="IPR13" s="890"/>
      <c r="IPS13" s="890"/>
      <c r="IPT13" s="890"/>
      <c r="IPU13" s="890"/>
      <c r="IPV13" s="890"/>
      <c r="IPW13" s="890"/>
      <c r="IPX13" s="890"/>
      <c r="IPY13" s="890"/>
      <c r="IPZ13" s="890"/>
      <c r="IQA13" s="890"/>
      <c r="IQB13" s="890"/>
      <c r="IQC13" s="890"/>
      <c r="IQD13" s="890"/>
      <c r="IQE13" s="890"/>
      <c r="IQF13" s="890"/>
      <c r="IQG13" s="890"/>
      <c r="IQH13" s="890"/>
      <c r="IQI13" s="890"/>
      <c r="IQJ13" s="890"/>
      <c r="IQK13" s="890"/>
      <c r="IQL13" s="890"/>
      <c r="IQM13" s="890"/>
      <c r="IQN13" s="890"/>
      <c r="IQO13" s="890"/>
      <c r="IQP13" s="890"/>
      <c r="IQQ13" s="890"/>
      <c r="IQR13" s="890"/>
      <c r="IQS13" s="890"/>
      <c r="IQT13" s="890"/>
      <c r="IQU13" s="890"/>
      <c r="IQV13" s="890"/>
      <c r="IQW13" s="890"/>
      <c r="IQX13" s="890"/>
      <c r="IQY13" s="890"/>
      <c r="IQZ13" s="890"/>
      <c r="IRA13" s="890"/>
      <c r="IRB13" s="890"/>
      <c r="IRC13" s="890"/>
      <c r="IRD13" s="890"/>
      <c r="IRE13" s="890"/>
      <c r="IRF13" s="890"/>
      <c r="IRG13" s="890"/>
      <c r="IRH13" s="890"/>
      <c r="IRI13" s="890"/>
      <c r="IRJ13" s="890"/>
      <c r="IRK13" s="890"/>
      <c r="IRL13" s="890"/>
      <c r="IRM13" s="890"/>
      <c r="IRN13" s="890"/>
      <c r="IRO13" s="890"/>
      <c r="IRP13" s="890"/>
      <c r="IRQ13" s="890"/>
      <c r="IRR13" s="890"/>
      <c r="IRS13" s="890"/>
      <c r="IRT13" s="890"/>
      <c r="IRU13" s="890"/>
      <c r="IRV13" s="890"/>
      <c r="IRW13" s="890"/>
      <c r="IRX13" s="890"/>
      <c r="IRY13" s="890"/>
      <c r="IRZ13" s="890"/>
      <c r="ISA13" s="890"/>
      <c r="ISB13" s="890"/>
      <c r="ISC13" s="890"/>
      <c r="ISD13" s="890"/>
      <c r="ISE13" s="890"/>
      <c r="ISF13" s="890"/>
      <c r="ISG13" s="890"/>
      <c r="ISH13" s="890"/>
      <c r="ISI13" s="890"/>
      <c r="ISJ13" s="890"/>
      <c r="ISK13" s="890"/>
      <c r="ISL13" s="890"/>
      <c r="ISM13" s="890"/>
      <c r="ISN13" s="890"/>
      <c r="ISO13" s="890"/>
      <c r="ISP13" s="890"/>
      <c r="ISQ13" s="890"/>
      <c r="ISR13" s="890"/>
      <c r="ISS13" s="890"/>
      <c r="IST13" s="890"/>
      <c r="ISU13" s="890"/>
      <c r="ISV13" s="890"/>
      <c r="ISW13" s="890"/>
      <c r="ISX13" s="890"/>
      <c r="ISY13" s="890"/>
      <c r="ISZ13" s="890"/>
      <c r="ITA13" s="890"/>
      <c r="ITB13" s="890"/>
      <c r="ITC13" s="890"/>
      <c r="ITD13" s="890"/>
      <c r="ITE13" s="890"/>
      <c r="ITF13" s="890"/>
      <c r="ITG13" s="890"/>
      <c r="ITH13" s="890"/>
      <c r="ITI13" s="890"/>
      <c r="ITJ13" s="890"/>
      <c r="ITK13" s="890"/>
      <c r="ITL13" s="890"/>
      <c r="ITM13" s="890"/>
      <c r="ITN13" s="890"/>
      <c r="ITO13" s="890"/>
      <c r="ITP13" s="890"/>
      <c r="ITQ13" s="890"/>
      <c r="ITR13" s="890"/>
      <c r="ITS13" s="890"/>
      <c r="ITT13" s="890"/>
      <c r="ITU13" s="890"/>
      <c r="ITV13" s="890"/>
      <c r="ITW13" s="890"/>
      <c r="ITX13" s="890"/>
      <c r="ITY13" s="890"/>
      <c r="ITZ13" s="890"/>
      <c r="IUA13" s="890"/>
      <c r="IUB13" s="890"/>
      <c r="IUC13" s="890"/>
      <c r="IUD13" s="890"/>
      <c r="IUE13" s="890"/>
      <c r="IUF13" s="890"/>
      <c r="IUG13" s="890"/>
      <c r="IUH13" s="890"/>
      <c r="IUI13" s="890"/>
      <c r="IUJ13" s="890"/>
      <c r="IUK13" s="890"/>
      <c r="IUL13" s="890"/>
      <c r="IUM13" s="890"/>
      <c r="IUN13" s="890"/>
      <c r="IUO13" s="890"/>
      <c r="IUP13" s="890"/>
      <c r="IUQ13" s="890"/>
      <c r="IUR13" s="890"/>
      <c r="IUS13" s="890"/>
      <c r="IUT13" s="890"/>
      <c r="IUU13" s="890"/>
      <c r="IUV13" s="890"/>
      <c r="IUW13" s="890"/>
      <c r="IUX13" s="890"/>
      <c r="IUY13" s="890"/>
      <c r="IUZ13" s="890"/>
      <c r="IVA13" s="890"/>
      <c r="IVB13" s="890"/>
      <c r="IVC13" s="890"/>
      <c r="IVD13" s="890"/>
      <c r="IVE13" s="890"/>
      <c r="IVF13" s="890"/>
      <c r="IVG13" s="890"/>
      <c r="IVH13" s="890"/>
      <c r="IVI13" s="890"/>
      <c r="IVJ13" s="890"/>
      <c r="IVK13" s="890"/>
      <c r="IVL13" s="890"/>
      <c r="IVM13" s="890"/>
      <c r="IVN13" s="890"/>
      <c r="IVO13" s="890"/>
      <c r="IVP13" s="890"/>
      <c r="IVQ13" s="890"/>
      <c r="IVR13" s="890"/>
      <c r="IVS13" s="890"/>
      <c r="IVT13" s="890"/>
      <c r="IVU13" s="890"/>
      <c r="IVV13" s="890"/>
      <c r="IVW13" s="890"/>
      <c r="IVX13" s="890"/>
      <c r="IVY13" s="890"/>
      <c r="IVZ13" s="890"/>
      <c r="IWA13" s="890"/>
      <c r="IWB13" s="890"/>
      <c r="IWC13" s="890"/>
      <c r="IWD13" s="890"/>
      <c r="IWE13" s="890"/>
      <c r="IWF13" s="890"/>
      <c r="IWG13" s="890"/>
      <c r="IWH13" s="890"/>
      <c r="IWI13" s="890"/>
      <c r="IWJ13" s="890"/>
      <c r="IWK13" s="890"/>
      <c r="IWL13" s="890"/>
      <c r="IWM13" s="890"/>
      <c r="IWN13" s="890"/>
      <c r="IWO13" s="890"/>
      <c r="IWP13" s="890"/>
      <c r="IWQ13" s="890"/>
      <c r="IWR13" s="890"/>
      <c r="IWS13" s="890"/>
      <c r="IWT13" s="890"/>
      <c r="IWU13" s="890"/>
      <c r="IWV13" s="890"/>
      <c r="IWW13" s="890"/>
      <c r="IWX13" s="890"/>
      <c r="IWY13" s="890"/>
      <c r="IWZ13" s="890"/>
      <c r="IXA13" s="890"/>
      <c r="IXB13" s="890"/>
      <c r="IXC13" s="890"/>
      <c r="IXD13" s="890"/>
      <c r="IXE13" s="890"/>
      <c r="IXF13" s="890"/>
      <c r="IXG13" s="890"/>
      <c r="IXH13" s="890"/>
      <c r="IXI13" s="890"/>
      <c r="IXJ13" s="890"/>
      <c r="IXK13" s="890"/>
      <c r="IXL13" s="890"/>
      <c r="IXM13" s="890"/>
      <c r="IXN13" s="890"/>
      <c r="IXO13" s="890"/>
      <c r="IXP13" s="890"/>
      <c r="IXQ13" s="890"/>
      <c r="IXR13" s="890"/>
      <c r="IXS13" s="890"/>
      <c r="IXT13" s="890"/>
      <c r="IXU13" s="890"/>
      <c r="IXV13" s="890"/>
      <c r="IXW13" s="890"/>
      <c r="IXX13" s="890"/>
      <c r="IXY13" s="890"/>
      <c r="IXZ13" s="890"/>
      <c r="IYA13" s="890"/>
      <c r="IYB13" s="890"/>
      <c r="IYC13" s="890"/>
      <c r="IYD13" s="890"/>
      <c r="IYE13" s="890"/>
      <c r="IYF13" s="890"/>
      <c r="IYG13" s="890"/>
      <c r="IYH13" s="890"/>
      <c r="IYI13" s="890"/>
      <c r="IYJ13" s="890"/>
      <c r="IYK13" s="890"/>
      <c r="IYL13" s="890"/>
      <c r="IYM13" s="890"/>
      <c r="IYN13" s="890"/>
      <c r="IYO13" s="890"/>
      <c r="IYP13" s="890"/>
      <c r="IYQ13" s="890"/>
      <c r="IYR13" s="890"/>
      <c r="IYS13" s="890"/>
      <c r="IYT13" s="890"/>
      <c r="IYU13" s="890"/>
      <c r="IYV13" s="890"/>
      <c r="IYW13" s="890"/>
      <c r="IYX13" s="890"/>
      <c r="IYY13" s="890"/>
      <c r="IYZ13" s="890"/>
      <c r="IZA13" s="890"/>
      <c r="IZB13" s="890"/>
      <c r="IZC13" s="890"/>
      <c r="IZD13" s="890"/>
      <c r="IZE13" s="890"/>
      <c r="IZF13" s="890"/>
      <c r="IZG13" s="890"/>
      <c r="IZH13" s="890"/>
      <c r="IZI13" s="890"/>
      <c r="IZJ13" s="890"/>
      <c r="IZK13" s="890"/>
      <c r="IZL13" s="890"/>
      <c r="IZM13" s="890"/>
      <c r="IZN13" s="890"/>
      <c r="IZO13" s="890"/>
      <c r="IZP13" s="890"/>
      <c r="IZQ13" s="890"/>
      <c r="IZR13" s="890"/>
      <c r="IZS13" s="890"/>
      <c r="IZT13" s="890"/>
      <c r="IZU13" s="890"/>
      <c r="IZV13" s="890"/>
      <c r="IZW13" s="890"/>
      <c r="IZX13" s="890"/>
      <c r="IZY13" s="890"/>
      <c r="IZZ13" s="890"/>
      <c r="JAA13" s="890"/>
      <c r="JAB13" s="890"/>
      <c r="JAC13" s="890"/>
      <c r="JAD13" s="890"/>
      <c r="JAE13" s="890"/>
      <c r="JAF13" s="890"/>
      <c r="JAG13" s="890"/>
      <c r="JAH13" s="890"/>
      <c r="JAI13" s="890"/>
      <c r="JAJ13" s="890"/>
      <c r="JAK13" s="890"/>
      <c r="JAL13" s="890"/>
      <c r="JAM13" s="890"/>
      <c r="JAN13" s="890"/>
      <c r="JAO13" s="890"/>
      <c r="JAP13" s="890"/>
      <c r="JAQ13" s="890"/>
      <c r="JAR13" s="890"/>
      <c r="JAS13" s="890"/>
      <c r="JAT13" s="890"/>
      <c r="JAU13" s="890"/>
      <c r="JAV13" s="890"/>
      <c r="JAW13" s="890"/>
      <c r="JAX13" s="890"/>
      <c r="JAY13" s="890"/>
      <c r="JAZ13" s="890"/>
      <c r="JBA13" s="890"/>
      <c r="JBB13" s="890"/>
      <c r="JBC13" s="890"/>
      <c r="JBD13" s="890"/>
      <c r="JBE13" s="890"/>
      <c r="JBF13" s="890"/>
      <c r="JBG13" s="890"/>
      <c r="JBH13" s="890"/>
      <c r="JBI13" s="890"/>
      <c r="JBJ13" s="890"/>
      <c r="JBK13" s="890"/>
      <c r="JBL13" s="890"/>
      <c r="JBM13" s="890"/>
      <c r="JBN13" s="890"/>
      <c r="JBO13" s="890"/>
      <c r="JBP13" s="890"/>
      <c r="JBQ13" s="890"/>
      <c r="JBR13" s="890"/>
      <c r="JBS13" s="890"/>
      <c r="JBT13" s="890"/>
      <c r="JBU13" s="890"/>
      <c r="JBV13" s="890"/>
      <c r="JBW13" s="890"/>
      <c r="JBX13" s="890"/>
      <c r="JBY13" s="890"/>
      <c r="JBZ13" s="890"/>
      <c r="JCA13" s="890"/>
      <c r="JCB13" s="890"/>
      <c r="JCC13" s="890"/>
      <c r="JCD13" s="890"/>
      <c r="JCE13" s="890"/>
      <c r="JCF13" s="890"/>
      <c r="JCG13" s="890"/>
      <c r="JCH13" s="890"/>
      <c r="JCI13" s="890"/>
      <c r="JCJ13" s="890"/>
      <c r="JCK13" s="890"/>
      <c r="JCL13" s="890"/>
      <c r="JCM13" s="890"/>
      <c r="JCN13" s="890"/>
      <c r="JCO13" s="890"/>
      <c r="JCP13" s="890"/>
      <c r="JCQ13" s="890"/>
      <c r="JCR13" s="890"/>
      <c r="JCS13" s="890"/>
      <c r="JCT13" s="890"/>
      <c r="JCU13" s="890"/>
      <c r="JCV13" s="890"/>
      <c r="JCW13" s="890"/>
      <c r="JCX13" s="890"/>
      <c r="JCY13" s="890"/>
      <c r="JCZ13" s="890"/>
      <c r="JDA13" s="890"/>
      <c r="JDB13" s="890"/>
      <c r="JDC13" s="890"/>
      <c r="JDD13" s="890"/>
      <c r="JDE13" s="890"/>
      <c r="JDF13" s="890"/>
      <c r="JDG13" s="890"/>
      <c r="JDH13" s="890"/>
      <c r="JDI13" s="890"/>
      <c r="JDJ13" s="890"/>
      <c r="JDK13" s="890"/>
      <c r="JDL13" s="890"/>
      <c r="JDM13" s="890"/>
      <c r="JDN13" s="890"/>
      <c r="JDO13" s="890"/>
      <c r="JDP13" s="890"/>
      <c r="JDQ13" s="890"/>
      <c r="JDR13" s="890"/>
      <c r="JDS13" s="890"/>
      <c r="JDT13" s="890"/>
      <c r="JDU13" s="890"/>
      <c r="JDV13" s="890"/>
      <c r="JDW13" s="890"/>
      <c r="JDX13" s="890"/>
      <c r="JDY13" s="890"/>
      <c r="JDZ13" s="890"/>
      <c r="JEA13" s="890"/>
      <c r="JEB13" s="890"/>
      <c r="JEC13" s="890"/>
      <c r="JED13" s="890"/>
      <c r="JEE13" s="890"/>
      <c r="JEF13" s="890"/>
      <c r="JEG13" s="890"/>
      <c r="JEH13" s="890"/>
      <c r="JEI13" s="890"/>
      <c r="JEJ13" s="890"/>
      <c r="JEK13" s="890"/>
      <c r="JEL13" s="890"/>
      <c r="JEM13" s="890"/>
      <c r="JEN13" s="890"/>
      <c r="JEO13" s="890"/>
      <c r="JEP13" s="890"/>
      <c r="JEQ13" s="890"/>
      <c r="JER13" s="890"/>
      <c r="JES13" s="890"/>
      <c r="JET13" s="890"/>
      <c r="JEU13" s="890"/>
      <c r="JEV13" s="890"/>
      <c r="JEW13" s="890"/>
      <c r="JEX13" s="890"/>
      <c r="JEY13" s="890"/>
      <c r="JEZ13" s="890"/>
      <c r="JFA13" s="890"/>
      <c r="JFB13" s="890"/>
      <c r="JFC13" s="890"/>
      <c r="JFD13" s="890"/>
      <c r="JFE13" s="890"/>
      <c r="JFF13" s="890"/>
      <c r="JFG13" s="890"/>
      <c r="JFH13" s="890"/>
      <c r="JFI13" s="890"/>
      <c r="JFJ13" s="890"/>
      <c r="JFK13" s="890"/>
      <c r="JFL13" s="890"/>
      <c r="JFM13" s="890"/>
      <c r="JFN13" s="890"/>
      <c r="JFO13" s="890"/>
      <c r="JFP13" s="890"/>
      <c r="JFQ13" s="890"/>
      <c r="JFR13" s="890"/>
      <c r="JFS13" s="890"/>
      <c r="JFT13" s="890"/>
      <c r="JFU13" s="890"/>
      <c r="JFV13" s="890"/>
      <c r="JFW13" s="890"/>
      <c r="JFX13" s="890"/>
      <c r="JFY13" s="890"/>
      <c r="JFZ13" s="890"/>
      <c r="JGA13" s="890"/>
      <c r="JGB13" s="890"/>
      <c r="JGC13" s="890"/>
      <c r="JGD13" s="890"/>
      <c r="JGE13" s="890"/>
      <c r="JGF13" s="890"/>
      <c r="JGG13" s="890"/>
      <c r="JGH13" s="890"/>
      <c r="JGI13" s="890"/>
      <c r="JGJ13" s="890"/>
      <c r="JGK13" s="890"/>
      <c r="JGL13" s="890"/>
      <c r="JGM13" s="890"/>
      <c r="JGN13" s="890"/>
      <c r="JGO13" s="890"/>
      <c r="JGP13" s="890"/>
      <c r="JGQ13" s="890"/>
      <c r="JGR13" s="890"/>
      <c r="JGS13" s="890"/>
      <c r="JGT13" s="890"/>
      <c r="JGU13" s="890"/>
      <c r="JGV13" s="890"/>
      <c r="JGW13" s="890"/>
      <c r="JGX13" s="890"/>
      <c r="JGY13" s="890"/>
      <c r="JGZ13" s="890"/>
      <c r="JHA13" s="890"/>
      <c r="JHB13" s="890"/>
      <c r="JHC13" s="890"/>
      <c r="JHD13" s="890"/>
      <c r="JHE13" s="890"/>
      <c r="JHF13" s="890"/>
      <c r="JHG13" s="890"/>
      <c r="JHH13" s="890"/>
      <c r="JHI13" s="890"/>
      <c r="JHJ13" s="890"/>
      <c r="JHK13" s="890"/>
      <c r="JHL13" s="890"/>
      <c r="JHM13" s="890"/>
      <c r="JHN13" s="890"/>
      <c r="JHO13" s="890"/>
      <c r="JHP13" s="890"/>
      <c r="JHQ13" s="890"/>
      <c r="JHR13" s="890"/>
      <c r="JHS13" s="890"/>
      <c r="JHT13" s="890"/>
      <c r="JHU13" s="890"/>
      <c r="JHV13" s="890"/>
      <c r="JHW13" s="890"/>
      <c r="JHX13" s="890"/>
      <c r="JHY13" s="890"/>
      <c r="JHZ13" s="890"/>
      <c r="JIA13" s="890"/>
      <c r="JIB13" s="890"/>
      <c r="JIC13" s="890"/>
      <c r="JID13" s="890"/>
      <c r="JIE13" s="890"/>
      <c r="JIF13" s="890"/>
      <c r="JIG13" s="890"/>
      <c r="JIH13" s="890"/>
      <c r="JII13" s="890"/>
      <c r="JIJ13" s="890"/>
      <c r="JIK13" s="890"/>
      <c r="JIL13" s="890"/>
      <c r="JIM13" s="890"/>
      <c r="JIN13" s="890"/>
      <c r="JIO13" s="890"/>
      <c r="JIP13" s="890"/>
      <c r="JIQ13" s="890"/>
      <c r="JIR13" s="890"/>
      <c r="JIS13" s="890"/>
      <c r="JIT13" s="890"/>
      <c r="JIU13" s="890"/>
      <c r="JIV13" s="890"/>
      <c r="JIW13" s="890"/>
      <c r="JIX13" s="890"/>
      <c r="JIY13" s="890"/>
      <c r="JIZ13" s="890"/>
      <c r="JJA13" s="890"/>
      <c r="JJB13" s="890"/>
      <c r="JJC13" s="890"/>
      <c r="JJD13" s="890"/>
      <c r="JJE13" s="890"/>
      <c r="JJF13" s="890"/>
      <c r="JJG13" s="890"/>
      <c r="JJH13" s="890"/>
      <c r="JJI13" s="890"/>
      <c r="JJJ13" s="890"/>
      <c r="JJK13" s="890"/>
      <c r="JJL13" s="890"/>
      <c r="JJM13" s="890"/>
      <c r="JJN13" s="890"/>
      <c r="JJO13" s="890"/>
      <c r="JJP13" s="890"/>
      <c r="JJQ13" s="890"/>
      <c r="JJR13" s="890"/>
      <c r="JJS13" s="890"/>
      <c r="JJT13" s="890"/>
      <c r="JJU13" s="890"/>
      <c r="JJV13" s="890"/>
      <c r="JJW13" s="890"/>
      <c r="JJX13" s="890"/>
      <c r="JJY13" s="890"/>
      <c r="JJZ13" s="890"/>
      <c r="JKA13" s="890"/>
      <c r="JKB13" s="890"/>
      <c r="JKC13" s="890"/>
      <c r="JKD13" s="890"/>
      <c r="JKE13" s="890"/>
      <c r="JKF13" s="890"/>
      <c r="JKG13" s="890"/>
      <c r="JKH13" s="890"/>
      <c r="JKI13" s="890"/>
      <c r="JKJ13" s="890"/>
      <c r="JKK13" s="890"/>
      <c r="JKL13" s="890"/>
      <c r="JKM13" s="890"/>
      <c r="JKN13" s="890"/>
      <c r="JKO13" s="890"/>
      <c r="JKP13" s="890"/>
      <c r="JKQ13" s="890"/>
      <c r="JKR13" s="890"/>
      <c r="JKS13" s="890"/>
      <c r="JKT13" s="890"/>
      <c r="JKU13" s="890"/>
      <c r="JKV13" s="890"/>
      <c r="JKW13" s="890"/>
      <c r="JKX13" s="890"/>
      <c r="JKY13" s="890"/>
      <c r="JKZ13" s="890"/>
      <c r="JLA13" s="890"/>
      <c r="JLB13" s="890"/>
      <c r="JLC13" s="890"/>
      <c r="JLD13" s="890"/>
      <c r="JLE13" s="890"/>
      <c r="JLF13" s="890"/>
      <c r="JLG13" s="890"/>
      <c r="JLH13" s="890"/>
      <c r="JLI13" s="890"/>
      <c r="JLJ13" s="890"/>
      <c r="JLK13" s="890"/>
      <c r="JLL13" s="890"/>
      <c r="JLM13" s="890"/>
      <c r="JLN13" s="890"/>
      <c r="JLO13" s="890"/>
      <c r="JLP13" s="890"/>
      <c r="JLQ13" s="890"/>
      <c r="JLR13" s="890"/>
      <c r="JLS13" s="890"/>
      <c r="JLT13" s="890"/>
      <c r="JLU13" s="890"/>
      <c r="JLV13" s="890"/>
      <c r="JLW13" s="890"/>
      <c r="JLX13" s="890"/>
      <c r="JLY13" s="890"/>
      <c r="JLZ13" s="890"/>
      <c r="JMA13" s="890"/>
      <c r="JMB13" s="890"/>
      <c r="JMC13" s="890"/>
      <c r="JMD13" s="890"/>
      <c r="JME13" s="890"/>
      <c r="JMF13" s="890"/>
      <c r="JMG13" s="890"/>
      <c r="JMH13" s="890"/>
      <c r="JMI13" s="890"/>
      <c r="JMJ13" s="890"/>
      <c r="JMK13" s="890"/>
      <c r="JML13" s="890"/>
      <c r="JMM13" s="890"/>
      <c r="JMN13" s="890"/>
      <c r="JMO13" s="890"/>
      <c r="JMP13" s="890"/>
      <c r="JMQ13" s="890"/>
      <c r="JMR13" s="890"/>
      <c r="JMS13" s="890"/>
      <c r="JMT13" s="890"/>
      <c r="JMU13" s="890"/>
      <c r="JMV13" s="890"/>
      <c r="JMW13" s="890"/>
      <c r="JMX13" s="890"/>
      <c r="JMY13" s="890"/>
      <c r="JMZ13" s="890"/>
      <c r="JNA13" s="890"/>
      <c r="JNB13" s="890"/>
      <c r="JNC13" s="890"/>
      <c r="JND13" s="890"/>
      <c r="JNE13" s="890"/>
      <c r="JNF13" s="890"/>
      <c r="JNG13" s="890"/>
      <c r="JNH13" s="890"/>
      <c r="JNI13" s="890"/>
      <c r="JNJ13" s="890"/>
      <c r="JNK13" s="890"/>
      <c r="JNL13" s="890"/>
      <c r="JNM13" s="890"/>
      <c r="JNN13" s="890"/>
      <c r="JNO13" s="890"/>
      <c r="JNP13" s="890"/>
      <c r="JNQ13" s="890"/>
      <c r="JNR13" s="890"/>
      <c r="JNS13" s="890"/>
      <c r="JNT13" s="890"/>
      <c r="JNU13" s="890"/>
      <c r="JNV13" s="890"/>
      <c r="JNW13" s="890"/>
      <c r="JNX13" s="890"/>
      <c r="JNY13" s="890"/>
      <c r="JNZ13" s="890"/>
      <c r="JOA13" s="890"/>
      <c r="JOB13" s="890"/>
      <c r="JOC13" s="890"/>
      <c r="JOD13" s="890"/>
      <c r="JOE13" s="890"/>
      <c r="JOF13" s="890"/>
      <c r="JOG13" s="890"/>
      <c r="JOH13" s="890"/>
      <c r="JOI13" s="890"/>
      <c r="JOJ13" s="890"/>
      <c r="JOK13" s="890"/>
      <c r="JOL13" s="890"/>
      <c r="JOM13" s="890"/>
      <c r="JON13" s="890"/>
      <c r="JOO13" s="890"/>
      <c r="JOP13" s="890"/>
      <c r="JOQ13" s="890"/>
      <c r="JOR13" s="890"/>
      <c r="JOS13" s="890"/>
      <c r="JOT13" s="890"/>
      <c r="JOU13" s="890"/>
      <c r="JOV13" s="890"/>
      <c r="JOW13" s="890"/>
      <c r="JOX13" s="890"/>
      <c r="JOY13" s="890"/>
      <c r="JOZ13" s="890"/>
      <c r="JPA13" s="890"/>
      <c r="JPB13" s="890"/>
      <c r="JPC13" s="890"/>
      <c r="JPD13" s="890"/>
      <c r="JPE13" s="890"/>
      <c r="JPF13" s="890"/>
      <c r="JPG13" s="890"/>
      <c r="JPH13" s="890"/>
      <c r="JPI13" s="890"/>
      <c r="JPJ13" s="890"/>
      <c r="JPK13" s="890"/>
      <c r="JPL13" s="890"/>
      <c r="JPM13" s="890"/>
      <c r="JPN13" s="890"/>
      <c r="JPO13" s="890"/>
      <c r="JPP13" s="890"/>
      <c r="JPQ13" s="890"/>
      <c r="JPR13" s="890"/>
      <c r="JPS13" s="890"/>
      <c r="JPT13" s="890"/>
      <c r="JPU13" s="890"/>
      <c r="JPV13" s="890"/>
      <c r="JPW13" s="890"/>
      <c r="JPX13" s="890"/>
      <c r="JPY13" s="890"/>
      <c r="JPZ13" s="890"/>
      <c r="JQA13" s="890"/>
      <c r="JQB13" s="890"/>
      <c r="JQC13" s="890"/>
      <c r="JQD13" s="890"/>
      <c r="JQE13" s="890"/>
      <c r="JQF13" s="890"/>
      <c r="JQG13" s="890"/>
      <c r="JQH13" s="890"/>
      <c r="JQI13" s="890"/>
      <c r="JQJ13" s="890"/>
      <c r="JQK13" s="890"/>
      <c r="JQL13" s="890"/>
      <c r="JQM13" s="890"/>
      <c r="JQN13" s="890"/>
      <c r="JQO13" s="890"/>
      <c r="JQP13" s="890"/>
      <c r="JQQ13" s="890"/>
      <c r="JQR13" s="890"/>
      <c r="JQS13" s="890"/>
      <c r="JQT13" s="890"/>
      <c r="JQU13" s="890"/>
      <c r="JQV13" s="890"/>
      <c r="JQW13" s="890"/>
      <c r="JQX13" s="890"/>
      <c r="JQY13" s="890"/>
      <c r="JQZ13" s="890"/>
      <c r="JRA13" s="890"/>
      <c r="JRB13" s="890"/>
      <c r="JRC13" s="890"/>
      <c r="JRD13" s="890"/>
      <c r="JRE13" s="890"/>
      <c r="JRF13" s="890"/>
      <c r="JRG13" s="890"/>
      <c r="JRH13" s="890"/>
      <c r="JRI13" s="890"/>
      <c r="JRJ13" s="890"/>
      <c r="JRK13" s="890"/>
      <c r="JRL13" s="890"/>
      <c r="JRM13" s="890"/>
      <c r="JRN13" s="890"/>
      <c r="JRO13" s="890"/>
      <c r="JRP13" s="890"/>
      <c r="JRQ13" s="890"/>
      <c r="JRR13" s="890"/>
      <c r="JRS13" s="890"/>
      <c r="JRT13" s="890"/>
      <c r="JRU13" s="890"/>
      <c r="JRV13" s="890"/>
      <c r="JRW13" s="890"/>
      <c r="JRX13" s="890"/>
      <c r="JRY13" s="890"/>
      <c r="JRZ13" s="890"/>
      <c r="JSA13" s="890"/>
      <c r="JSB13" s="890"/>
      <c r="JSC13" s="890"/>
      <c r="JSD13" s="890"/>
      <c r="JSE13" s="890"/>
      <c r="JSF13" s="890"/>
      <c r="JSG13" s="890"/>
      <c r="JSH13" s="890"/>
      <c r="JSI13" s="890"/>
      <c r="JSJ13" s="890"/>
      <c r="JSK13" s="890"/>
      <c r="JSL13" s="890"/>
      <c r="JSM13" s="890"/>
      <c r="JSN13" s="890"/>
      <c r="JSO13" s="890"/>
      <c r="JSP13" s="890"/>
      <c r="JSQ13" s="890"/>
      <c r="JSR13" s="890"/>
      <c r="JSS13" s="890"/>
      <c r="JST13" s="890"/>
      <c r="JSU13" s="890"/>
      <c r="JSV13" s="890"/>
      <c r="JSW13" s="890"/>
      <c r="JSX13" s="890"/>
      <c r="JSY13" s="890"/>
      <c r="JSZ13" s="890"/>
      <c r="JTA13" s="890"/>
      <c r="JTB13" s="890"/>
      <c r="JTC13" s="890"/>
      <c r="JTD13" s="890"/>
      <c r="JTE13" s="890"/>
      <c r="JTF13" s="890"/>
      <c r="JTG13" s="890"/>
      <c r="JTH13" s="890"/>
      <c r="JTI13" s="890"/>
      <c r="JTJ13" s="890"/>
      <c r="JTK13" s="890"/>
      <c r="JTL13" s="890"/>
      <c r="JTM13" s="890"/>
      <c r="JTN13" s="890"/>
      <c r="JTO13" s="890"/>
      <c r="JTP13" s="890"/>
      <c r="JTQ13" s="890"/>
      <c r="JTR13" s="890"/>
      <c r="JTS13" s="890"/>
      <c r="JTT13" s="890"/>
      <c r="JTU13" s="890"/>
      <c r="JTV13" s="890"/>
      <c r="JTW13" s="890"/>
      <c r="JTX13" s="890"/>
      <c r="JTY13" s="890"/>
      <c r="JTZ13" s="890"/>
      <c r="JUA13" s="890"/>
      <c r="JUB13" s="890"/>
      <c r="JUC13" s="890"/>
      <c r="JUD13" s="890"/>
      <c r="JUE13" s="890"/>
      <c r="JUF13" s="890"/>
      <c r="JUG13" s="890"/>
      <c r="JUH13" s="890"/>
      <c r="JUI13" s="890"/>
      <c r="JUJ13" s="890"/>
      <c r="JUK13" s="890"/>
      <c r="JUL13" s="890"/>
      <c r="JUM13" s="890"/>
      <c r="JUN13" s="890"/>
      <c r="JUO13" s="890"/>
      <c r="JUP13" s="890"/>
      <c r="JUQ13" s="890"/>
      <c r="JUR13" s="890"/>
      <c r="JUS13" s="890"/>
      <c r="JUT13" s="890"/>
      <c r="JUU13" s="890"/>
      <c r="JUV13" s="890"/>
      <c r="JUW13" s="890"/>
      <c r="JUX13" s="890"/>
      <c r="JUY13" s="890"/>
      <c r="JUZ13" s="890"/>
      <c r="JVA13" s="890"/>
      <c r="JVB13" s="890"/>
      <c r="JVC13" s="890"/>
      <c r="JVD13" s="890"/>
      <c r="JVE13" s="890"/>
      <c r="JVF13" s="890"/>
      <c r="JVG13" s="890"/>
      <c r="JVH13" s="890"/>
      <c r="JVI13" s="890"/>
      <c r="JVJ13" s="890"/>
      <c r="JVK13" s="890"/>
      <c r="JVL13" s="890"/>
      <c r="JVM13" s="890"/>
      <c r="JVN13" s="890"/>
      <c r="JVO13" s="890"/>
      <c r="JVP13" s="890"/>
      <c r="JVQ13" s="890"/>
      <c r="JVR13" s="890"/>
      <c r="JVS13" s="890"/>
      <c r="JVT13" s="890"/>
      <c r="JVU13" s="890"/>
      <c r="JVV13" s="890"/>
      <c r="JVW13" s="890"/>
      <c r="JVX13" s="890"/>
      <c r="JVY13" s="890"/>
      <c r="JVZ13" s="890"/>
      <c r="JWA13" s="890"/>
      <c r="JWB13" s="890"/>
      <c r="JWC13" s="890"/>
      <c r="JWD13" s="890"/>
      <c r="JWE13" s="890"/>
      <c r="JWF13" s="890"/>
      <c r="JWG13" s="890"/>
      <c r="JWH13" s="890"/>
      <c r="JWI13" s="890"/>
      <c r="JWJ13" s="890"/>
      <c r="JWK13" s="890"/>
      <c r="JWL13" s="890"/>
      <c r="JWM13" s="890"/>
      <c r="JWN13" s="890"/>
      <c r="JWO13" s="890"/>
      <c r="JWP13" s="890"/>
      <c r="JWQ13" s="890"/>
      <c r="JWR13" s="890"/>
      <c r="JWS13" s="890"/>
      <c r="JWT13" s="890"/>
      <c r="JWU13" s="890"/>
      <c r="JWV13" s="890"/>
      <c r="JWW13" s="890"/>
      <c r="JWX13" s="890"/>
      <c r="JWY13" s="890"/>
      <c r="JWZ13" s="890"/>
      <c r="JXA13" s="890"/>
      <c r="JXB13" s="890"/>
      <c r="JXC13" s="890"/>
      <c r="JXD13" s="890"/>
      <c r="JXE13" s="890"/>
      <c r="JXF13" s="890"/>
      <c r="JXG13" s="890"/>
      <c r="JXH13" s="890"/>
      <c r="JXI13" s="890"/>
      <c r="JXJ13" s="890"/>
      <c r="JXK13" s="890"/>
      <c r="JXL13" s="890"/>
      <c r="JXM13" s="890"/>
      <c r="JXN13" s="890"/>
      <c r="JXO13" s="890"/>
      <c r="JXP13" s="890"/>
      <c r="JXQ13" s="890"/>
      <c r="JXR13" s="890"/>
      <c r="JXS13" s="890"/>
      <c r="JXT13" s="890"/>
      <c r="JXU13" s="890"/>
      <c r="JXV13" s="890"/>
      <c r="JXW13" s="890"/>
      <c r="JXX13" s="890"/>
      <c r="JXY13" s="890"/>
      <c r="JXZ13" s="890"/>
      <c r="JYA13" s="890"/>
      <c r="JYB13" s="890"/>
      <c r="JYC13" s="890"/>
      <c r="JYD13" s="890"/>
      <c r="JYE13" s="890"/>
      <c r="JYF13" s="890"/>
      <c r="JYG13" s="890"/>
      <c r="JYH13" s="890"/>
      <c r="JYI13" s="890"/>
      <c r="JYJ13" s="890"/>
      <c r="JYK13" s="890"/>
      <c r="JYL13" s="890"/>
      <c r="JYM13" s="890"/>
      <c r="JYN13" s="890"/>
      <c r="JYO13" s="890"/>
      <c r="JYP13" s="890"/>
      <c r="JYQ13" s="890"/>
      <c r="JYR13" s="890"/>
      <c r="JYS13" s="890"/>
      <c r="JYT13" s="890"/>
      <c r="JYU13" s="890"/>
      <c r="JYV13" s="890"/>
      <c r="JYW13" s="890"/>
      <c r="JYX13" s="890"/>
      <c r="JYY13" s="890"/>
      <c r="JYZ13" s="890"/>
      <c r="JZA13" s="890"/>
      <c r="JZB13" s="890"/>
      <c r="JZC13" s="890"/>
      <c r="JZD13" s="890"/>
      <c r="JZE13" s="890"/>
      <c r="JZF13" s="890"/>
      <c r="JZG13" s="890"/>
      <c r="JZH13" s="890"/>
      <c r="JZI13" s="890"/>
      <c r="JZJ13" s="890"/>
      <c r="JZK13" s="890"/>
      <c r="JZL13" s="890"/>
      <c r="JZM13" s="890"/>
      <c r="JZN13" s="890"/>
      <c r="JZO13" s="890"/>
      <c r="JZP13" s="890"/>
      <c r="JZQ13" s="890"/>
      <c r="JZR13" s="890"/>
      <c r="JZS13" s="890"/>
      <c r="JZT13" s="890"/>
      <c r="JZU13" s="890"/>
      <c r="JZV13" s="890"/>
      <c r="JZW13" s="890"/>
      <c r="JZX13" s="890"/>
      <c r="JZY13" s="890"/>
      <c r="JZZ13" s="890"/>
      <c r="KAA13" s="890"/>
      <c r="KAB13" s="890"/>
      <c r="KAC13" s="890"/>
      <c r="KAD13" s="890"/>
      <c r="KAE13" s="890"/>
      <c r="KAF13" s="890"/>
      <c r="KAG13" s="890"/>
      <c r="KAH13" s="890"/>
      <c r="KAI13" s="890"/>
      <c r="KAJ13" s="890"/>
      <c r="KAK13" s="890"/>
      <c r="KAL13" s="890"/>
      <c r="KAM13" s="890"/>
      <c r="KAN13" s="890"/>
      <c r="KAO13" s="890"/>
      <c r="KAP13" s="890"/>
      <c r="KAQ13" s="890"/>
      <c r="KAR13" s="890"/>
      <c r="KAS13" s="890"/>
      <c r="KAT13" s="890"/>
      <c r="KAU13" s="890"/>
      <c r="KAV13" s="890"/>
      <c r="KAW13" s="890"/>
      <c r="KAX13" s="890"/>
      <c r="KAY13" s="890"/>
      <c r="KAZ13" s="890"/>
      <c r="KBA13" s="890"/>
      <c r="KBB13" s="890"/>
      <c r="KBC13" s="890"/>
      <c r="KBD13" s="890"/>
      <c r="KBE13" s="890"/>
      <c r="KBF13" s="890"/>
      <c r="KBG13" s="890"/>
      <c r="KBH13" s="890"/>
      <c r="KBI13" s="890"/>
      <c r="KBJ13" s="890"/>
      <c r="KBK13" s="890"/>
      <c r="KBL13" s="890"/>
      <c r="KBM13" s="890"/>
      <c r="KBN13" s="890"/>
      <c r="KBO13" s="890"/>
      <c r="KBP13" s="890"/>
      <c r="KBQ13" s="890"/>
      <c r="KBR13" s="890"/>
      <c r="KBS13" s="890"/>
      <c r="KBT13" s="890"/>
      <c r="KBU13" s="890"/>
      <c r="KBV13" s="890"/>
      <c r="KBW13" s="890"/>
      <c r="KBX13" s="890"/>
      <c r="KBY13" s="890"/>
      <c r="KBZ13" s="890"/>
      <c r="KCA13" s="890"/>
      <c r="KCB13" s="890"/>
      <c r="KCC13" s="890"/>
      <c r="KCD13" s="890"/>
      <c r="KCE13" s="890"/>
      <c r="KCF13" s="890"/>
      <c r="KCG13" s="890"/>
      <c r="KCH13" s="890"/>
      <c r="KCI13" s="890"/>
      <c r="KCJ13" s="890"/>
      <c r="KCK13" s="890"/>
      <c r="KCL13" s="890"/>
      <c r="KCM13" s="890"/>
      <c r="KCN13" s="890"/>
      <c r="KCO13" s="890"/>
      <c r="KCP13" s="890"/>
      <c r="KCQ13" s="890"/>
      <c r="KCR13" s="890"/>
      <c r="KCS13" s="890"/>
      <c r="KCT13" s="890"/>
      <c r="KCU13" s="890"/>
      <c r="KCV13" s="890"/>
      <c r="KCW13" s="890"/>
      <c r="KCX13" s="890"/>
      <c r="KCY13" s="890"/>
      <c r="KCZ13" s="890"/>
      <c r="KDA13" s="890"/>
      <c r="KDB13" s="890"/>
      <c r="KDC13" s="890"/>
      <c r="KDD13" s="890"/>
      <c r="KDE13" s="890"/>
      <c r="KDF13" s="890"/>
      <c r="KDG13" s="890"/>
      <c r="KDH13" s="890"/>
      <c r="KDI13" s="890"/>
      <c r="KDJ13" s="890"/>
      <c r="KDK13" s="890"/>
      <c r="KDL13" s="890"/>
      <c r="KDM13" s="890"/>
      <c r="KDN13" s="890"/>
      <c r="KDO13" s="890"/>
      <c r="KDP13" s="890"/>
      <c r="KDQ13" s="890"/>
      <c r="KDR13" s="890"/>
      <c r="KDS13" s="890"/>
      <c r="KDT13" s="890"/>
      <c r="KDU13" s="890"/>
      <c r="KDV13" s="890"/>
      <c r="KDW13" s="890"/>
      <c r="KDX13" s="890"/>
      <c r="KDY13" s="890"/>
      <c r="KDZ13" s="890"/>
      <c r="KEA13" s="890"/>
      <c r="KEB13" s="890"/>
      <c r="KEC13" s="890"/>
      <c r="KED13" s="890"/>
      <c r="KEE13" s="890"/>
      <c r="KEF13" s="890"/>
      <c r="KEG13" s="890"/>
      <c r="KEH13" s="890"/>
      <c r="KEI13" s="890"/>
      <c r="KEJ13" s="890"/>
      <c r="KEK13" s="890"/>
      <c r="KEL13" s="890"/>
      <c r="KEM13" s="890"/>
      <c r="KEN13" s="890"/>
      <c r="KEO13" s="890"/>
      <c r="KEP13" s="890"/>
      <c r="KEQ13" s="890"/>
      <c r="KER13" s="890"/>
      <c r="KES13" s="890"/>
      <c r="KET13" s="890"/>
      <c r="KEU13" s="890"/>
      <c r="KEV13" s="890"/>
      <c r="KEW13" s="890"/>
      <c r="KEX13" s="890"/>
      <c r="KEY13" s="890"/>
      <c r="KEZ13" s="890"/>
      <c r="KFA13" s="890"/>
      <c r="KFB13" s="890"/>
      <c r="KFC13" s="890"/>
      <c r="KFD13" s="890"/>
      <c r="KFE13" s="890"/>
      <c r="KFF13" s="890"/>
      <c r="KFG13" s="890"/>
      <c r="KFH13" s="890"/>
      <c r="KFI13" s="890"/>
      <c r="KFJ13" s="890"/>
      <c r="KFK13" s="890"/>
      <c r="KFL13" s="890"/>
      <c r="KFM13" s="890"/>
      <c r="KFN13" s="890"/>
      <c r="KFO13" s="890"/>
      <c r="KFP13" s="890"/>
      <c r="KFQ13" s="890"/>
      <c r="KFR13" s="890"/>
      <c r="KFS13" s="890"/>
      <c r="KFT13" s="890"/>
      <c r="KFU13" s="890"/>
      <c r="KFV13" s="890"/>
      <c r="KFW13" s="890"/>
      <c r="KFX13" s="890"/>
      <c r="KFY13" s="890"/>
      <c r="KFZ13" s="890"/>
      <c r="KGA13" s="890"/>
      <c r="KGB13" s="890"/>
      <c r="KGC13" s="890"/>
      <c r="KGD13" s="890"/>
      <c r="KGE13" s="890"/>
      <c r="KGF13" s="890"/>
      <c r="KGG13" s="890"/>
      <c r="KGH13" s="890"/>
      <c r="KGI13" s="890"/>
      <c r="KGJ13" s="890"/>
      <c r="KGK13" s="890"/>
      <c r="KGL13" s="890"/>
      <c r="KGM13" s="890"/>
      <c r="KGN13" s="890"/>
      <c r="KGO13" s="890"/>
      <c r="KGP13" s="890"/>
      <c r="KGQ13" s="890"/>
      <c r="KGR13" s="890"/>
      <c r="KGS13" s="890"/>
      <c r="KGT13" s="890"/>
      <c r="KGU13" s="890"/>
      <c r="KGV13" s="890"/>
      <c r="KGW13" s="890"/>
      <c r="KGX13" s="890"/>
      <c r="KGY13" s="890"/>
      <c r="KGZ13" s="890"/>
      <c r="KHA13" s="890"/>
      <c r="KHB13" s="890"/>
      <c r="KHC13" s="890"/>
      <c r="KHD13" s="890"/>
      <c r="KHE13" s="890"/>
      <c r="KHF13" s="890"/>
      <c r="KHG13" s="890"/>
      <c r="KHH13" s="890"/>
      <c r="KHI13" s="890"/>
      <c r="KHJ13" s="890"/>
      <c r="KHK13" s="890"/>
      <c r="KHL13" s="890"/>
      <c r="KHM13" s="890"/>
      <c r="KHN13" s="890"/>
      <c r="KHO13" s="890"/>
      <c r="KHP13" s="890"/>
      <c r="KHQ13" s="890"/>
      <c r="KHR13" s="890"/>
      <c r="KHS13" s="890"/>
      <c r="KHT13" s="890"/>
      <c r="KHU13" s="890"/>
      <c r="KHV13" s="890"/>
      <c r="KHW13" s="890"/>
      <c r="KHX13" s="890"/>
      <c r="KHY13" s="890"/>
      <c r="KHZ13" s="890"/>
      <c r="KIA13" s="890"/>
      <c r="KIB13" s="890"/>
      <c r="KIC13" s="890"/>
      <c r="KID13" s="890"/>
      <c r="KIE13" s="890"/>
      <c r="KIF13" s="890"/>
      <c r="KIG13" s="890"/>
      <c r="KIH13" s="890"/>
      <c r="KII13" s="890"/>
      <c r="KIJ13" s="890"/>
      <c r="KIK13" s="890"/>
      <c r="KIL13" s="890"/>
      <c r="KIM13" s="890"/>
      <c r="KIN13" s="890"/>
      <c r="KIO13" s="890"/>
      <c r="KIP13" s="890"/>
      <c r="KIQ13" s="890"/>
      <c r="KIR13" s="890"/>
      <c r="KIS13" s="890"/>
      <c r="KIT13" s="890"/>
      <c r="KIU13" s="890"/>
      <c r="KIV13" s="890"/>
      <c r="KIW13" s="890"/>
      <c r="KIX13" s="890"/>
      <c r="KIY13" s="890"/>
      <c r="KIZ13" s="890"/>
      <c r="KJA13" s="890"/>
      <c r="KJB13" s="890"/>
      <c r="KJC13" s="890"/>
      <c r="KJD13" s="890"/>
      <c r="KJE13" s="890"/>
      <c r="KJF13" s="890"/>
      <c r="KJG13" s="890"/>
      <c r="KJH13" s="890"/>
      <c r="KJI13" s="890"/>
      <c r="KJJ13" s="890"/>
      <c r="KJK13" s="890"/>
      <c r="KJL13" s="890"/>
      <c r="KJM13" s="890"/>
      <c r="KJN13" s="890"/>
      <c r="KJO13" s="890"/>
      <c r="KJP13" s="890"/>
      <c r="KJQ13" s="890"/>
      <c r="KJR13" s="890"/>
      <c r="KJS13" s="890"/>
      <c r="KJT13" s="890"/>
      <c r="KJU13" s="890"/>
      <c r="KJV13" s="890"/>
      <c r="KJW13" s="890"/>
      <c r="KJX13" s="890"/>
      <c r="KJY13" s="890"/>
      <c r="KJZ13" s="890"/>
      <c r="KKA13" s="890"/>
      <c r="KKB13" s="890"/>
      <c r="KKC13" s="890"/>
      <c r="KKD13" s="890"/>
      <c r="KKE13" s="890"/>
      <c r="KKF13" s="890"/>
      <c r="KKG13" s="890"/>
      <c r="KKH13" s="890"/>
      <c r="KKI13" s="890"/>
      <c r="KKJ13" s="890"/>
      <c r="KKK13" s="890"/>
      <c r="KKL13" s="890"/>
      <c r="KKM13" s="890"/>
      <c r="KKN13" s="890"/>
      <c r="KKO13" s="890"/>
      <c r="KKP13" s="890"/>
      <c r="KKQ13" s="890"/>
      <c r="KKR13" s="890"/>
      <c r="KKS13" s="890"/>
      <c r="KKT13" s="890"/>
      <c r="KKU13" s="890"/>
      <c r="KKV13" s="890"/>
      <c r="KKW13" s="890"/>
      <c r="KKX13" s="890"/>
      <c r="KKY13" s="890"/>
      <c r="KKZ13" s="890"/>
      <c r="KLA13" s="890"/>
      <c r="KLB13" s="890"/>
      <c r="KLC13" s="890"/>
      <c r="KLD13" s="890"/>
      <c r="KLE13" s="890"/>
      <c r="KLF13" s="890"/>
      <c r="KLG13" s="890"/>
      <c r="KLH13" s="890"/>
      <c r="KLI13" s="890"/>
      <c r="KLJ13" s="890"/>
      <c r="KLK13" s="890"/>
      <c r="KLL13" s="890"/>
      <c r="KLM13" s="890"/>
      <c r="KLN13" s="890"/>
      <c r="KLO13" s="890"/>
      <c r="KLP13" s="890"/>
      <c r="KLQ13" s="890"/>
      <c r="KLR13" s="890"/>
      <c r="KLS13" s="890"/>
      <c r="KLT13" s="890"/>
      <c r="KLU13" s="890"/>
      <c r="KLV13" s="890"/>
      <c r="KLW13" s="890"/>
      <c r="KLX13" s="890"/>
      <c r="KLY13" s="890"/>
      <c r="KLZ13" s="890"/>
      <c r="KMA13" s="890"/>
      <c r="KMB13" s="890"/>
      <c r="KMC13" s="890"/>
      <c r="KMD13" s="890"/>
      <c r="KME13" s="890"/>
      <c r="KMF13" s="890"/>
      <c r="KMG13" s="890"/>
      <c r="KMH13" s="890"/>
      <c r="KMI13" s="890"/>
      <c r="KMJ13" s="890"/>
      <c r="KMK13" s="890"/>
      <c r="KML13" s="890"/>
      <c r="KMM13" s="890"/>
      <c r="KMN13" s="890"/>
      <c r="KMO13" s="890"/>
      <c r="KMP13" s="890"/>
      <c r="KMQ13" s="890"/>
      <c r="KMR13" s="890"/>
      <c r="KMS13" s="890"/>
      <c r="KMT13" s="890"/>
      <c r="KMU13" s="890"/>
      <c r="KMV13" s="890"/>
      <c r="KMW13" s="890"/>
      <c r="KMX13" s="890"/>
      <c r="KMY13" s="890"/>
      <c r="KMZ13" s="890"/>
      <c r="KNA13" s="890"/>
      <c r="KNB13" s="890"/>
      <c r="KNC13" s="890"/>
      <c r="KND13" s="890"/>
      <c r="KNE13" s="890"/>
      <c r="KNF13" s="890"/>
      <c r="KNG13" s="890"/>
      <c r="KNH13" s="890"/>
      <c r="KNI13" s="890"/>
      <c r="KNJ13" s="890"/>
      <c r="KNK13" s="890"/>
      <c r="KNL13" s="890"/>
      <c r="KNM13" s="890"/>
      <c r="KNN13" s="890"/>
      <c r="KNO13" s="890"/>
      <c r="KNP13" s="890"/>
      <c r="KNQ13" s="890"/>
      <c r="KNR13" s="890"/>
      <c r="KNS13" s="890"/>
      <c r="KNT13" s="890"/>
      <c r="KNU13" s="890"/>
      <c r="KNV13" s="890"/>
      <c r="KNW13" s="890"/>
      <c r="KNX13" s="890"/>
      <c r="KNY13" s="890"/>
      <c r="KNZ13" s="890"/>
      <c r="KOA13" s="890"/>
      <c r="KOB13" s="890"/>
      <c r="KOC13" s="890"/>
      <c r="KOD13" s="890"/>
      <c r="KOE13" s="890"/>
      <c r="KOF13" s="890"/>
      <c r="KOG13" s="890"/>
      <c r="KOH13" s="890"/>
      <c r="KOI13" s="890"/>
      <c r="KOJ13" s="890"/>
      <c r="KOK13" s="890"/>
      <c r="KOL13" s="890"/>
      <c r="KOM13" s="890"/>
      <c r="KON13" s="890"/>
      <c r="KOO13" s="890"/>
      <c r="KOP13" s="890"/>
      <c r="KOQ13" s="890"/>
      <c r="KOR13" s="890"/>
      <c r="KOS13" s="890"/>
      <c r="KOT13" s="890"/>
      <c r="KOU13" s="890"/>
      <c r="KOV13" s="890"/>
      <c r="KOW13" s="890"/>
      <c r="KOX13" s="890"/>
      <c r="KOY13" s="890"/>
      <c r="KOZ13" s="890"/>
      <c r="KPA13" s="890"/>
      <c r="KPB13" s="890"/>
      <c r="KPC13" s="890"/>
      <c r="KPD13" s="890"/>
      <c r="KPE13" s="890"/>
      <c r="KPF13" s="890"/>
      <c r="KPG13" s="890"/>
      <c r="KPH13" s="890"/>
      <c r="KPI13" s="890"/>
      <c r="KPJ13" s="890"/>
      <c r="KPK13" s="890"/>
      <c r="KPL13" s="890"/>
      <c r="KPM13" s="890"/>
      <c r="KPN13" s="890"/>
      <c r="KPO13" s="890"/>
      <c r="KPP13" s="890"/>
      <c r="KPQ13" s="890"/>
      <c r="KPR13" s="890"/>
      <c r="KPS13" s="890"/>
      <c r="KPT13" s="890"/>
      <c r="KPU13" s="890"/>
      <c r="KPV13" s="890"/>
      <c r="KPW13" s="890"/>
      <c r="KPX13" s="890"/>
      <c r="KPY13" s="890"/>
      <c r="KPZ13" s="890"/>
      <c r="KQA13" s="890"/>
      <c r="KQB13" s="890"/>
      <c r="KQC13" s="890"/>
      <c r="KQD13" s="890"/>
      <c r="KQE13" s="890"/>
      <c r="KQF13" s="890"/>
      <c r="KQG13" s="890"/>
      <c r="KQH13" s="890"/>
      <c r="KQI13" s="890"/>
      <c r="KQJ13" s="890"/>
      <c r="KQK13" s="890"/>
      <c r="KQL13" s="890"/>
      <c r="KQM13" s="890"/>
      <c r="KQN13" s="890"/>
      <c r="KQO13" s="890"/>
      <c r="KQP13" s="890"/>
      <c r="KQQ13" s="890"/>
      <c r="KQR13" s="890"/>
      <c r="KQS13" s="890"/>
      <c r="KQT13" s="890"/>
      <c r="KQU13" s="890"/>
      <c r="KQV13" s="890"/>
      <c r="KQW13" s="890"/>
      <c r="KQX13" s="890"/>
      <c r="KQY13" s="890"/>
      <c r="KQZ13" s="890"/>
      <c r="KRA13" s="890"/>
      <c r="KRB13" s="890"/>
      <c r="KRC13" s="890"/>
      <c r="KRD13" s="890"/>
      <c r="KRE13" s="890"/>
      <c r="KRF13" s="890"/>
      <c r="KRG13" s="890"/>
      <c r="KRH13" s="890"/>
      <c r="KRI13" s="890"/>
      <c r="KRJ13" s="890"/>
      <c r="KRK13" s="890"/>
      <c r="KRL13" s="890"/>
      <c r="KRM13" s="890"/>
      <c r="KRN13" s="890"/>
      <c r="KRO13" s="890"/>
      <c r="KRP13" s="890"/>
      <c r="KRQ13" s="890"/>
      <c r="KRR13" s="890"/>
      <c r="KRS13" s="890"/>
      <c r="KRT13" s="890"/>
      <c r="KRU13" s="890"/>
      <c r="KRV13" s="890"/>
      <c r="KRW13" s="890"/>
      <c r="KRX13" s="890"/>
      <c r="KRY13" s="890"/>
      <c r="KRZ13" s="890"/>
      <c r="KSA13" s="890"/>
      <c r="KSB13" s="890"/>
      <c r="KSC13" s="890"/>
      <c r="KSD13" s="890"/>
      <c r="KSE13" s="890"/>
      <c r="KSF13" s="890"/>
      <c r="KSG13" s="890"/>
      <c r="KSH13" s="890"/>
      <c r="KSI13" s="890"/>
      <c r="KSJ13" s="890"/>
      <c r="KSK13" s="890"/>
      <c r="KSL13" s="890"/>
      <c r="KSM13" s="890"/>
      <c r="KSN13" s="890"/>
      <c r="KSO13" s="890"/>
      <c r="KSP13" s="890"/>
      <c r="KSQ13" s="890"/>
      <c r="KSR13" s="890"/>
      <c r="KSS13" s="890"/>
      <c r="KST13" s="890"/>
      <c r="KSU13" s="890"/>
      <c r="KSV13" s="890"/>
      <c r="KSW13" s="890"/>
      <c r="KSX13" s="890"/>
      <c r="KSY13" s="890"/>
      <c r="KSZ13" s="890"/>
      <c r="KTA13" s="890"/>
      <c r="KTB13" s="890"/>
      <c r="KTC13" s="890"/>
      <c r="KTD13" s="890"/>
      <c r="KTE13" s="890"/>
      <c r="KTF13" s="890"/>
      <c r="KTG13" s="890"/>
      <c r="KTH13" s="890"/>
      <c r="KTI13" s="890"/>
      <c r="KTJ13" s="890"/>
      <c r="KTK13" s="890"/>
      <c r="KTL13" s="890"/>
      <c r="KTM13" s="890"/>
      <c r="KTN13" s="890"/>
      <c r="KTO13" s="890"/>
      <c r="KTP13" s="890"/>
      <c r="KTQ13" s="890"/>
      <c r="KTR13" s="890"/>
      <c r="KTS13" s="890"/>
      <c r="KTT13" s="890"/>
      <c r="KTU13" s="890"/>
      <c r="KTV13" s="890"/>
      <c r="KTW13" s="890"/>
      <c r="KTX13" s="890"/>
      <c r="KTY13" s="890"/>
      <c r="KTZ13" s="890"/>
      <c r="KUA13" s="890"/>
      <c r="KUB13" s="890"/>
      <c r="KUC13" s="890"/>
      <c r="KUD13" s="890"/>
      <c r="KUE13" s="890"/>
      <c r="KUF13" s="890"/>
      <c r="KUG13" s="890"/>
      <c r="KUH13" s="890"/>
      <c r="KUI13" s="890"/>
      <c r="KUJ13" s="890"/>
      <c r="KUK13" s="890"/>
      <c r="KUL13" s="890"/>
      <c r="KUM13" s="890"/>
      <c r="KUN13" s="890"/>
      <c r="KUO13" s="890"/>
      <c r="KUP13" s="890"/>
      <c r="KUQ13" s="890"/>
      <c r="KUR13" s="890"/>
      <c r="KUS13" s="890"/>
      <c r="KUT13" s="890"/>
      <c r="KUU13" s="890"/>
      <c r="KUV13" s="890"/>
      <c r="KUW13" s="890"/>
      <c r="KUX13" s="890"/>
      <c r="KUY13" s="890"/>
      <c r="KUZ13" s="890"/>
      <c r="KVA13" s="890"/>
      <c r="KVB13" s="890"/>
      <c r="KVC13" s="890"/>
      <c r="KVD13" s="890"/>
      <c r="KVE13" s="890"/>
      <c r="KVF13" s="890"/>
      <c r="KVG13" s="890"/>
      <c r="KVH13" s="890"/>
      <c r="KVI13" s="890"/>
      <c r="KVJ13" s="890"/>
      <c r="KVK13" s="890"/>
      <c r="KVL13" s="890"/>
      <c r="KVM13" s="890"/>
      <c r="KVN13" s="890"/>
      <c r="KVO13" s="890"/>
      <c r="KVP13" s="890"/>
      <c r="KVQ13" s="890"/>
      <c r="KVR13" s="890"/>
      <c r="KVS13" s="890"/>
      <c r="KVT13" s="890"/>
      <c r="KVU13" s="890"/>
      <c r="KVV13" s="890"/>
      <c r="KVW13" s="890"/>
      <c r="KVX13" s="890"/>
      <c r="KVY13" s="890"/>
      <c r="KVZ13" s="890"/>
      <c r="KWA13" s="890"/>
      <c r="KWB13" s="890"/>
      <c r="KWC13" s="890"/>
      <c r="KWD13" s="890"/>
      <c r="KWE13" s="890"/>
      <c r="KWF13" s="890"/>
      <c r="KWG13" s="890"/>
      <c r="KWH13" s="890"/>
      <c r="KWI13" s="890"/>
      <c r="KWJ13" s="890"/>
      <c r="KWK13" s="890"/>
      <c r="KWL13" s="890"/>
      <c r="KWM13" s="890"/>
      <c r="KWN13" s="890"/>
      <c r="KWO13" s="890"/>
      <c r="KWP13" s="890"/>
      <c r="KWQ13" s="890"/>
      <c r="KWR13" s="890"/>
      <c r="KWS13" s="890"/>
      <c r="KWT13" s="890"/>
      <c r="KWU13" s="890"/>
      <c r="KWV13" s="890"/>
      <c r="KWW13" s="890"/>
      <c r="KWX13" s="890"/>
      <c r="KWY13" s="890"/>
      <c r="KWZ13" s="890"/>
      <c r="KXA13" s="890"/>
      <c r="KXB13" s="890"/>
      <c r="KXC13" s="890"/>
      <c r="KXD13" s="890"/>
      <c r="KXE13" s="890"/>
      <c r="KXF13" s="890"/>
      <c r="KXG13" s="890"/>
      <c r="KXH13" s="890"/>
      <c r="KXI13" s="890"/>
      <c r="KXJ13" s="890"/>
      <c r="KXK13" s="890"/>
      <c r="KXL13" s="890"/>
      <c r="KXM13" s="890"/>
      <c r="KXN13" s="890"/>
      <c r="KXO13" s="890"/>
      <c r="KXP13" s="890"/>
      <c r="KXQ13" s="890"/>
      <c r="KXR13" s="890"/>
      <c r="KXS13" s="890"/>
      <c r="KXT13" s="890"/>
      <c r="KXU13" s="890"/>
      <c r="KXV13" s="890"/>
      <c r="KXW13" s="890"/>
      <c r="KXX13" s="890"/>
      <c r="KXY13" s="890"/>
      <c r="KXZ13" s="890"/>
      <c r="KYA13" s="890"/>
      <c r="KYB13" s="890"/>
      <c r="KYC13" s="890"/>
      <c r="KYD13" s="890"/>
      <c r="KYE13" s="890"/>
      <c r="KYF13" s="890"/>
      <c r="KYG13" s="890"/>
      <c r="KYH13" s="890"/>
      <c r="KYI13" s="890"/>
      <c r="KYJ13" s="890"/>
      <c r="KYK13" s="890"/>
      <c r="KYL13" s="890"/>
      <c r="KYM13" s="890"/>
      <c r="KYN13" s="890"/>
      <c r="KYO13" s="890"/>
      <c r="KYP13" s="890"/>
      <c r="KYQ13" s="890"/>
      <c r="KYR13" s="890"/>
      <c r="KYS13" s="890"/>
      <c r="KYT13" s="890"/>
      <c r="KYU13" s="890"/>
      <c r="KYV13" s="890"/>
      <c r="KYW13" s="890"/>
      <c r="KYX13" s="890"/>
      <c r="KYY13" s="890"/>
      <c r="KYZ13" s="890"/>
      <c r="KZA13" s="890"/>
      <c r="KZB13" s="890"/>
      <c r="KZC13" s="890"/>
      <c r="KZD13" s="890"/>
      <c r="KZE13" s="890"/>
      <c r="KZF13" s="890"/>
      <c r="KZG13" s="890"/>
      <c r="KZH13" s="890"/>
      <c r="KZI13" s="890"/>
      <c r="KZJ13" s="890"/>
      <c r="KZK13" s="890"/>
      <c r="KZL13" s="890"/>
      <c r="KZM13" s="890"/>
      <c r="KZN13" s="890"/>
      <c r="KZO13" s="890"/>
      <c r="KZP13" s="890"/>
      <c r="KZQ13" s="890"/>
      <c r="KZR13" s="890"/>
      <c r="KZS13" s="890"/>
      <c r="KZT13" s="890"/>
      <c r="KZU13" s="890"/>
      <c r="KZV13" s="890"/>
      <c r="KZW13" s="890"/>
      <c r="KZX13" s="890"/>
      <c r="KZY13" s="890"/>
      <c r="KZZ13" s="890"/>
      <c r="LAA13" s="890"/>
      <c r="LAB13" s="890"/>
      <c r="LAC13" s="890"/>
      <c r="LAD13" s="890"/>
      <c r="LAE13" s="890"/>
      <c r="LAF13" s="890"/>
      <c r="LAG13" s="890"/>
      <c r="LAH13" s="890"/>
      <c r="LAI13" s="890"/>
      <c r="LAJ13" s="890"/>
      <c r="LAK13" s="890"/>
      <c r="LAL13" s="890"/>
      <c r="LAM13" s="890"/>
      <c r="LAN13" s="890"/>
      <c r="LAO13" s="890"/>
      <c r="LAP13" s="890"/>
      <c r="LAQ13" s="890"/>
      <c r="LAR13" s="890"/>
      <c r="LAS13" s="890"/>
      <c r="LAT13" s="890"/>
      <c r="LAU13" s="890"/>
      <c r="LAV13" s="890"/>
      <c r="LAW13" s="890"/>
      <c r="LAX13" s="890"/>
      <c r="LAY13" s="890"/>
      <c r="LAZ13" s="890"/>
      <c r="LBA13" s="890"/>
      <c r="LBB13" s="890"/>
      <c r="LBC13" s="890"/>
      <c r="LBD13" s="890"/>
      <c r="LBE13" s="890"/>
      <c r="LBF13" s="890"/>
      <c r="LBG13" s="890"/>
      <c r="LBH13" s="890"/>
      <c r="LBI13" s="890"/>
      <c r="LBJ13" s="890"/>
      <c r="LBK13" s="890"/>
      <c r="LBL13" s="890"/>
      <c r="LBM13" s="890"/>
      <c r="LBN13" s="890"/>
      <c r="LBO13" s="890"/>
      <c r="LBP13" s="890"/>
      <c r="LBQ13" s="890"/>
      <c r="LBR13" s="890"/>
      <c r="LBS13" s="890"/>
      <c r="LBT13" s="890"/>
      <c r="LBU13" s="890"/>
      <c r="LBV13" s="890"/>
      <c r="LBW13" s="890"/>
      <c r="LBX13" s="890"/>
      <c r="LBY13" s="890"/>
      <c r="LBZ13" s="890"/>
      <c r="LCA13" s="890"/>
      <c r="LCB13" s="890"/>
      <c r="LCC13" s="890"/>
      <c r="LCD13" s="890"/>
      <c r="LCE13" s="890"/>
      <c r="LCF13" s="890"/>
      <c r="LCG13" s="890"/>
      <c r="LCH13" s="890"/>
      <c r="LCI13" s="890"/>
      <c r="LCJ13" s="890"/>
      <c r="LCK13" s="890"/>
      <c r="LCL13" s="890"/>
      <c r="LCM13" s="890"/>
      <c r="LCN13" s="890"/>
      <c r="LCO13" s="890"/>
      <c r="LCP13" s="890"/>
      <c r="LCQ13" s="890"/>
      <c r="LCR13" s="890"/>
      <c r="LCS13" s="890"/>
      <c r="LCT13" s="890"/>
      <c r="LCU13" s="890"/>
      <c r="LCV13" s="890"/>
      <c r="LCW13" s="890"/>
      <c r="LCX13" s="890"/>
      <c r="LCY13" s="890"/>
      <c r="LCZ13" s="890"/>
      <c r="LDA13" s="890"/>
      <c r="LDB13" s="890"/>
      <c r="LDC13" s="890"/>
      <c r="LDD13" s="890"/>
      <c r="LDE13" s="890"/>
      <c r="LDF13" s="890"/>
      <c r="LDG13" s="890"/>
      <c r="LDH13" s="890"/>
      <c r="LDI13" s="890"/>
      <c r="LDJ13" s="890"/>
      <c r="LDK13" s="890"/>
      <c r="LDL13" s="890"/>
      <c r="LDM13" s="890"/>
      <c r="LDN13" s="890"/>
      <c r="LDO13" s="890"/>
      <c r="LDP13" s="890"/>
      <c r="LDQ13" s="890"/>
      <c r="LDR13" s="890"/>
      <c r="LDS13" s="890"/>
      <c r="LDT13" s="890"/>
      <c r="LDU13" s="890"/>
      <c r="LDV13" s="890"/>
      <c r="LDW13" s="890"/>
      <c r="LDX13" s="890"/>
      <c r="LDY13" s="890"/>
      <c r="LDZ13" s="890"/>
      <c r="LEA13" s="890"/>
      <c r="LEB13" s="890"/>
      <c r="LEC13" s="890"/>
      <c r="LED13" s="890"/>
      <c r="LEE13" s="890"/>
      <c r="LEF13" s="890"/>
      <c r="LEG13" s="890"/>
      <c r="LEH13" s="890"/>
      <c r="LEI13" s="890"/>
      <c r="LEJ13" s="890"/>
      <c r="LEK13" s="890"/>
      <c r="LEL13" s="890"/>
      <c r="LEM13" s="890"/>
      <c r="LEN13" s="890"/>
      <c r="LEO13" s="890"/>
      <c r="LEP13" s="890"/>
      <c r="LEQ13" s="890"/>
      <c r="LER13" s="890"/>
      <c r="LES13" s="890"/>
      <c r="LET13" s="890"/>
      <c r="LEU13" s="890"/>
      <c r="LEV13" s="890"/>
      <c r="LEW13" s="890"/>
      <c r="LEX13" s="890"/>
      <c r="LEY13" s="890"/>
      <c r="LEZ13" s="890"/>
      <c r="LFA13" s="890"/>
      <c r="LFB13" s="890"/>
      <c r="LFC13" s="890"/>
      <c r="LFD13" s="890"/>
      <c r="LFE13" s="890"/>
      <c r="LFF13" s="890"/>
      <c r="LFG13" s="890"/>
      <c r="LFH13" s="890"/>
      <c r="LFI13" s="890"/>
      <c r="LFJ13" s="890"/>
      <c r="LFK13" s="890"/>
      <c r="LFL13" s="890"/>
      <c r="LFM13" s="890"/>
      <c r="LFN13" s="890"/>
      <c r="LFO13" s="890"/>
      <c r="LFP13" s="890"/>
      <c r="LFQ13" s="890"/>
      <c r="LFR13" s="890"/>
      <c r="LFS13" s="890"/>
      <c r="LFT13" s="890"/>
      <c r="LFU13" s="890"/>
      <c r="LFV13" s="890"/>
      <c r="LFW13" s="890"/>
      <c r="LFX13" s="890"/>
      <c r="LFY13" s="890"/>
      <c r="LFZ13" s="890"/>
      <c r="LGA13" s="890"/>
      <c r="LGB13" s="890"/>
      <c r="LGC13" s="890"/>
      <c r="LGD13" s="890"/>
      <c r="LGE13" s="890"/>
      <c r="LGF13" s="890"/>
      <c r="LGG13" s="890"/>
      <c r="LGH13" s="890"/>
      <c r="LGI13" s="890"/>
      <c r="LGJ13" s="890"/>
      <c r="LGK13" s="890"/>
      <c r="LGL13" s="890"/>
      <c r="LGM13" s="890"/>
      <c r="LGN13" s="890"/>
      <c r="LGO13" s="890"/>
      <c r="LGP13" s="890"/>
      <c r="LGQ13" s="890"/>
      <c r="LGR13" s="890"/>
      <c r="LGS13" s="890"/>
      <c r="LGT13" s="890"/>
      <c r="LGU13" s="890"/>
      <c r="LGV13" s="890"/>
      <c r="LGW13" s="890"/>
      <c r="LGX13" s="890"/>
      <c r="LGY13" s="890"/>
      <c r="LGZ13" s="890"/>
      <c r="LHA13" s="890"/>
      <c r="LHB13" s="890"/>
      <c r="LHC13" s="890"/>
      <c r="LHD13" s="890"/>
      <c r="LHE13" s="890"/>
      <c r="LHF13" s="890"/>
      <c r="LHG13" s="890"/>
      <c r="LHH13" s="890"/>
      <c r="LHI13" s="890"/>
      <c r="LHJ13" s="890"/>
      <c r="LHK13" s="890"/>
      <c r="LHL13" s="890"/>
      <c r="LHM13" s="890"/>
      <c r="LHN13" s="890"/>
      <c r="LHO13" s="890"/>
      <c r="LHP13" s="890"/>
      <c r="LHQ13" s="890"/>
      <c r="LHR13" s="890"/>
      <c r="LHS13" s="890"/>
      <c r="LHT13" s="890"/>
      <c r="LHU13" s="890"/>
      <c r="LHV13" s="890"/>
      <c r="LHW13" s="890"/>
      <c r="LHX13" s="890"/>
      <c r="LHY13" s="890"/>
      <c r="LHZ13" s="890"/>
      <c r="LIA13" s="890"/>
      <c r="LIB13" s="890"/>
      <c r="LIC13" s="890"/>
      <c r="LID13" s="890"/>
      <c r="LIE13" s="890"/>
      <c r="LIF13" s="890"/>
      <c r="LIG13" s="890"/>
      <c r="LIH13" s="890"/>
      <c r="LII13" s="890"/>
      <c r="LIJ13" s="890"/>
      <c r="LIK13" s="890"/>
      <c r="LIL13" s="890"/>
      <c r="LIM13" s="890"/>
      <c r="LIN13" s="890"/>
      <c r="LIO13" s="890"/>
      <c r="LIP13" s="890"/>
      <c r="LIQ13" s="890"/>
      <c r="LIR13" s="890"/>
      <c r="LIS13" s="890"/>
      <c r="LIT13" s="890"/>
      <c r="LIU13" s="890"/>
      <c r="LIV13" s="890"/>
      <c r="LIW13" s="890"/>
      <c r="LIX13" s="890"/>
      <c r="LIY13" s="890"/>
      <c r="LIZ13" s="890"/>
      <c r="LJA13" s="890"/>
      <c r="LJB13" s="890"/>
      <c r="LJC13" s="890"/>
      <c r="LJD13" s="890"/>
      <c r="LJE13" s="890"/>
      <c r="LJF13" s="890"/>
      <c r="LJG13" s="890"/>
      <c r="LJH13" s="890"/>
      <c r="LJI13" s="890"/>
      <c r="LJJ13" s="890"/>
      <c r="LJK13" s="890"/>
      <c r="LJL13" s="890"/>
      <c r="LJM13" s="890"/>
      <c r="LJN13" s="890"/>
      <c r="LJO13" s="890"/>
      <c r="LJP13" s="890"/>
      <c r="LJQ13" s="890"/>
      <c r="LJR13" s="890"/>
      <c r="LJS13" s="890"/>
      <c r="LJT13" s="890"/>
      <c r="LJU13" s="890"/>
      <c r="LJV13" s="890"/>
      <c r="LJW13" s="890"/>
      <c r="LJX13" s="890"/>
      <c r="LJY13" s="890"/>
      <c r="LJZ13" s="890"/>
      <c r="LKA13" s="890"/>
      <c r="LKB13" s="890"/>
      <c r="LKC13" s="890"/>
      <c r="LKD13" s="890"/>
      <c r="LKE13" s="890"/>
      <c r="LKF13" s="890"/>
      <c r="LKG13" s="890"/>
      <c r="LKH13" s="890"/>
      <c r="LKI13" s="890"/>
      <c r="LKJ13" s="890"/>
      <c r="LKK13" s="890"/>
      <c r="LKL13" s="890"/>
      <c r="LKM13" s="890"/>
      <c r="LKN13" s="890"/>
      <c r="LKO13" s="890"/>
      <c r="LKP13" s="890"/>
      <c r="LKQ13" s="890"/>
      <c r="LKR13" s="890"/>
      <c r="LKS13" s="890"/>
      <c r="LKT13" s="890"/>
      <c r="LKU13" s="890"/>
      <c r="LKV13" s="890"/>
      <c r="LKW13" s="890"/>
      <c r="LKX13" s="890"/>
      <c r="LKY13" s="890"/>
      <c r="LKZ13" s="890"/>
      <c r="LLA13" s="890"/>
      <c r="LLB13" s="890"/>
      <c r="LLC13" s="890"/>
      <c r="LLD13" s="890"/>
      <c r="LLE13" s="890"/>
      <c r="LLF13" s="890"/>
      <c r="LLG13" s="890"/>
      <c r="LLH13" s="890"/>
      <c r="LLI13" s="890"/>
      <c r="LLJ13" s="890"/>
      <c r="LLK13" s="890"/>
      <c r="LLL13" s="890"/>
      <c r="LLM13" s="890"/>
      <c r="LLN13" s="890"/>
      <c r="LLO13" s="890"/>
      <c r="LLP13" s="890"/>
      <c r="LLQ13" s="890"/>
      <c r="LLR13" s="890"/>
      <c r="LLS13" s="890"/>
      <c r="LLT13" s="890"/>
      <c r="LLU13" s="890"/>
      <c r="LLV13" s="890"/>
      <c r="LLW13" s="890"/>
      <c r="LLX13" s="890"/>
      <c r="LLY13" s="890"/>
      <c r="LLZ13" s="890"/>
      <c r="LMA13" s="890"/>
      <c r="LMB13" s="890"/>
      <c r="LMC13" s="890"/>
      <c r="LMD13" s="890"/>
      <c r="LME13" s="890"/>
      <c r="LMF13" s="890"/>
      <c r="LMG13" s="890"/>
      <c r="LMH13" s="890"/>
      <c r="LMI13" s="890"/>
      <c r="LMJ13" s="890"/>
      <c r="LMK13" s="890"/>
      <c r="LML13" s="890"/>
      <c r="LMM13" s="890"/>
      <c r="LMN13" s="890"/>
      <c r="LMO13" s="890"/>
      <c r="LMP13" s="890"/>
      <c r="LMQ13" s="890"/>
      <c r="LMR13" s="890"/>
      <c r="LMS13" s="890"/>
      <c r="LMT13" s="890"/>
      <c r="LMU13" s="890"/>
      <c r="LMV13" s="890"/>
      <c r="LMW13" s="890"/>
      <c r="LMX13" s="890"/>
      <c r="LMY13" s="890"/>
      <c r="LMZ13" s="890"/>
      <c r="LNA13" s="890"/>
      <c r="LNB13" s="890"/>
      <c r="LNC13" s="890"/>
      <c r="LND13" s="890"/>
      <c r="LNE13" s="890"/>
      <c r="LNF13" s="890"/>
      <c r="LNG13" s="890"/>
      <c r="LNH13" s="890"/>
      <c r="LNI13" s="890"/>
      <c r="LNJ13" s="890"/>
      <c r="LNK13" s="890"/>
      <c r="LNL13" s="890"/>
      <c r="LNM13" s="890"/>
      <c r="LNN13" s="890"/>
      <c r="LNO13" s="890"/>
      <c r="LNP13" s="890"/>
      <c r="LNQ13" s="890"/>
      <c r="LNR13" s="890"/>
      <c r="LNS13" s="890"/>
      <c r="LNT13" s="890"/>
      <c r="LNU13" s="890"/>
      <c r="LNV13" s="890"/>
      <c r="LNW13" s="890"/>
      <c r="LNX13" s="890"/>
      <c r="LNY13" s="890"/>
      <c r="LNZ13" s="890"/>
      <c r="LOA13" s="890"/>
      <c r="LOB13" s="890"/>
      <c r="LOC13" s="890"/>
      <c r="LOD13" s="890"/>
      <c r="LOE13" s="890"/>
      <c r="LOF13" s="890"/>
      <c r="LOG13" s="890"/>
      <c r="LOH13" s="890"/>
      <c r="LOI13" s="890"/>
      <c r="LOJ13" s="890"/>
      <c r="LOK13" s="890"/>
      <c r="LOL13" s="890"/>
      <c r="LOM13" s="890"/>
      <c r="LON13" s="890"/>
      <c r="LOO13" s="890"/>
      <c r="LOP13" s="890"/>
      <c r="LOQ13" s="890"/>
      <c r="LOR13" s="890"/>
      <c r="LOS13" s="890"/>
      <c r="LOT13" s="890"/>
      <c r="LOU13" s="890"/>
      <c r="LOV13" s="890"/>
      <c r="LOW13" s="890"/>
      <c r="LOX13" s="890"/>
      <c r="LOY13" s="890"/>
      <c r="LOZ13" s="890"/>
      <c r="LPA13" s="890"/>
      <c r="LPB13" s="890"/>
      <c r="LPC13" s="890"/>
      <c r="LPD13" s="890"/>
      <c r="LPE13" s="890"/>
      <c r="LPF13" s="890"/>
      <c r="LPG13" s="890"/>
      <c r="LPH13" s="890"/>
      <c r="LPI13" s="890"/>
      <c r="LPJ13" s="890"/>
      <c r="LPK13" s="890"/>
      <c r="LPL13" s="890"/>
      <c r="LPM13" s="890"/>
      <c r="LPN13" s="890"/>
      <c r="LPO13" s="890"/>
      <c r="LPP13" s="890"/>
      <c r="LPQ13" s="890"/>
      <c r="LPR13" s="890"/>
      <c r="LPS13" s="890"/>
      <c r="LPT13" s="890"/>
      <c r="LPU13" s="890"/>
      <c r="LPV13" s="890"/>
      <c r="LPW13" s="890"/>
      <c r="LPX13" s="890"/>
      <c r="LPY13" s="890"/>
      <c r="LPZ13" s="890"/>
      <c r="LQA13" s="890"/>
      <c r="LQB13" s="890"/>
      <c r="LQC13" s="890"/>
      <c r="LQD13" s="890"/>
      <c r="LQE13" s="890"/>
      <c r="LQF13" s="890"/>
      <c r="LQG13" s="890"/>
      <c r="LQH13" s="890"/>
      <c r="LQI13" s="890"/>
      <c r="LQJ13" s="890"/>
      <c r="LQK13" s="890"/>
      <c r="LQL13" s="890"/>
      <c r="LQM13" s="890"/>
      <c r="LQN13" s="890"/>
      <c r="LQO13" s="890"/>
      <c r="LQP13" s="890"/>
      <c r="LQQ13" s="890"/>
      <c r="LQR13" s="890"/>
      <c r="LQS13" s="890"/>
      <c r="LQT13" s="890"/>
      <c r="LQU13" s="890"/>
      <c r="LQV13" s="890"/>
      <c r="LQW13" s="890"/>
      <c r="LQX13" s="890"/>
      <c r="LQY13" s="890"/>
      <c r="LQZ13" s="890"/>
      <c r="LRA13" s="890"/>
      <c r="LRB13" s="890"/>
      <c r="LRC13" s="890"/>
      <c r="LRD13" s="890"/>
      <c r="LRE13" s="890"/>
      <c r="LRF13" s="890"/>
      <c r="LRG13" s="890"/>
      <c r="LRH13" s="890"/>
      <c r="LRI13" s="890"/>
      <c r="LRJ13" s="890"/>
      <c r="LRK13" s="890"/>
      <c r="LRL13" s="890"/>
      <c r="LRM13" s="890"/>
      <c r="LRN13" s="890"/>
      <c r="LRO13" s="890"/>
      <c r="LRP13" s="890"/>
      <c r="LRQ13" s="890"/>
      <c r="LRR13" s="890"/>
      <c r="LRS13" s="890"/>
      <c r="LRT13" s="890"/>
      <c r="LRU13" s="890"/>
      <c r="LRV13" s="890"/>
      <c r="LRW13" s="890"/>
      <c r="LRX13" s="890"/>
      <c r="LRY13" s="890"/>
      <c r="LRZ13" s="890"/>
      <c r="LSA13" s="890"/>
      <c r="LSB13" s="890"/>
      <c r="LSC13" s="890"/>
      <c r="LSD13" s="890"/>
      <c r="LSE13" s="890"/>
      <c r="LSF13" s="890"/>
      <c r="LSG13" s="890"/>
      <c r="LSH13" s="890"/>
      <c r="LSI13" s="890"/>
      <c r="LSJ13" s="890"/>
      <c r="LSK13" s="890"/>
      <c r="LSL13" s="890"/>
      <c r="LSM13" s="890"/>
      <c r="LSN13" s="890"/>
      <c r="LSO13" s="890"/>
      <c r="LSP13" s="890"/>
      <c r="LSQ13" s="890"/>
      <c r="LSR13" s="890"/>
      <c r="LSS13" s="890"/>
      <c r="LST13" s="890"/>
      <c r="LSU13" s="890"/>
      <c r="LSV13" s="890"/>
      <c r="LSW13" s="890"/>
      <c r="LSX13" s="890"/>
      <c r="LSY13" s="890"/>
      <c r="LSZ13" s="890"/>
      <c r="LTA13" s="890"/>
      <c r="LTB13" s="890"/>
      <c r="LTC13" s="890"/>
      <c r="LTD13" s="890"/>
      <c r="LTE13" s="890"/>
      <c r="LTF13" s="890"/>
      <c r="LTG13" s="890"/>
      <c r="LTH13" s="890"/>
      <c r="LTI13" s="890"/>
      <c r="LTJ13" s="890"/>
      <c r="LTK13" s="890"/>
      <c r="LTL13" s="890"/>
      <c r="LTM13" s="890"/>
      <c r="LTN13" s="890"/>
      <c r="LTO13" s="890"/>
      <c r="LTP13" s="890"/>
      <c r="LTQ13" s="890"/>
      <c r="LTR13" s="890"/>
      <c r="LTS13" s="890"/>
      <c r="LTT13" s="890"/>
      <c r="LTU13" s="890"/>
      <c r="LTV13" s="890"/>
      <c r="LTW13" s="890"/>
      <c r="LTX13" s="890"/>
      <c r="LTY13" s="890"/>
      <c r="LTZ13" s="890"/>
      <c r="LUA13" s="890"/>
      <c r="LUB13" s="890"/>
      <c r="LUC13" s="890"/>
      <c r="LUD13" s="890"/>
      <c r="LUE13" s="890"/>
      <c r="LUF13" s="890"/>
      <c r="LUG13" s="890"/>
      <c r="LUH13" s="890"/>
      <c r="LUI13" s="890"/>
      <c r="LUJ13" s="890"/>
      <c r="LUK13" s="890"/>
      <c r="LUL13" s="890"/>
      <c r="LUM13" s="890"/>
      <c r="LUN13" s="890"/>
      <c r="LUO13" s="890"/>
      <c r="LUP13" s="890"/>
      <c r="LUQ13" s="890"/>
      <c r="LUR13" s="890"/>
      <c r="LUS13" s="890"/>
      <c r="LUT13" s="890"/>
      <c r="LUU13" s="890"/>
      <c r="LUV13" s="890"/>
      <c r="LUW13" s="890"/>
      <c r="LUX13" s="890"/>
      <c r="LUY13" s="890"/>
      <c r="LUZ13" s="890"/>
      <c r="LVA13" s="890"/>
      <c r="LVB13" s="890"/>
      <c r="LVC13" s="890"/>
      <c r="LVD13" s="890"/>
      <c r="LVE13" s="890"/>
      <c r="LVF13" s="890"/>
      <c r="LVG13" s="890"/>
      <c r="LVH13" s="890"/>
      <c r="LVI13" s="890"/>
      <c r="LVJ13" s="890"/>
      <c r="LVK13" s="890"/>
      <c r="LVL13" s="890"/>
      <c r="LVM13" s="890"/>
      <c r="LVN13" s="890"/>
      <c r="LVO13" s="890"/>
      <c r="LVP13" s="890"/>
      <c r="LVQ13" s="890"/>
      <c r="LVR13" s="890"/>
      <c r="LVS13" s="890"/>
      <c r="LVT13" s="890"/>
      <c r="LVU13" s="890"/>
      <c r="LVV13" s="890"/>
      <c r="LVW13" s="890"/>
      <c r="LVX13" s="890"/>
      <c r="LVY13" s="890"/>
      <c r="LVZ13" s="890"/>
      <c r="LWA13" s="890"/>
      <c r="LWB13" s="890"/>
      <c r="LWC13" s="890"/>
      <c r="LWD13" s="890"/>
      <c r="LWE13" s="890"/>
      <c r="LWF13" s="890"/>
      <c r="LWG13" s="890"/>
      <c r="LWH13" s="890"/>
      <c r="LWI13" s="890"/>
      <c r="LWJ13" s="890"/>
      <c r="LWK13" s="890"/>
      <c r="LWL13" s="890"/>
      <c r="LWM13" s="890"/>
      <c r="LWN13" s="890"/>
      <c r="LWO13" s="890"/>
      <c r="LWP13" s="890"/>
      <c r="LWQ13" s="890"/>
      <c r="LWR13" s="890"/>
      <c r="LWS13" s="890"/>
      <c r="LWT13" s="890"/>
      <c r="LWU13" s="890"/>
      <c r="LWV13" s="890"/>
      <c r="LWW13" s="890"/>
      <c r="LWX13" s="890"/>
      <c r="LWY13" s="890"/>
      <c r="LWZ13" s="890"/>
      <c r="LXA13" s="890"/>
      <c r="LXB13" s="890"/>
      <c r="LXC13" s="890"/>
      <c r="LXD13" s="890"/>
      <c r="LXE13" s="890"/>
      <c r="LXF13" s="890"/>
      <c r="LXG13" s="890"/>
      <c r="LXH13" s="890"/>
      <c r="LXI13" s="890"/>
      <c r="LXJ13" s="890"/>
      <c r="LXK13" s="890"/>
      <c r="LXL13" s="890"/>
      <c r="LXM13" s="890"/>
      <c r="LXN13" s="890"/>
      <c r="LXO13" s="890"/>
      <c r="LXP13" s="890"/>
      <c r="LXQ13" s="890"/>
      <c r="LXR13" s="890"/>
      <c r="LXS13" s="890"/>
      <c r="LXT13" s="890"/>
      <c r="LXU13" s="890"/>
      <c r="LXV13" s="890"/>
      <c r="LXW13" s="890"/>
      <c r="LXX13" s="890"/>
      <c r="LXY13" s="890"/>
      <c r="LXZ13" s="890"/>
      <c r="LYA13" s="890"/>
      <c r="LYB13" s="890"/>
      <c r="LYC13" s="890"/>
      <c r="LYD13" s="890"/>
      <c r="LYE13" s="890"/>
      <c r="LYF13" s="890"/>
      <c r="LYG13" s="890"/>
      <c r="LYH13" s="890"/>
      <c r="LYI13" s="890"/>
      <c r="LYJ13" s="890"/>
      <c r="LYK13" s="890"/>
      <c r="LYL13" s="890"/>
      <c r="LYM13" s="890"/>
      <c r="LYN13" s="890"/>
      <c r="LYO13" s="890"/>
      <c r="LYP13" s="890"/>
      <c r="LYQ13" s="890"/>
      <c r="LYR13" s="890"/>
      <c r="LYS13" s="890"/>
      <c r="LYT13" s="890"/>
      <c r="LYU13" s="890"/>
      <c r="LYV13" s="890"/>
      <c r="LYW13" s="890"/>
      <c r="LYX13" s="890"/>
      <c r="LYY13" s="890"/>
      <c r="LYZ13" s="890"/>
      <c r="LZA13" s="890"/>
      <c r="LZB13" s="890"/>
      <c r="LZC13" s="890"/>
      <c r="LZD13" s="890"/>
      <c r="LZE13" s="890"/>
      <c r="LZF13" s="890"/>
      <c r="LZG13" s="890"/>
      <c r="LZH13" s="890"/>
      <c r="LZI13" s="890"/>
      <c r="LZJ13" s="890"/>
      <c r="LZK13" s="890"/>
      <c r="LZL13" s="890"/>
      <c r="LZM13" s="890"/>
      <c r="LZN13" s="890"/>
      <c r="LZO13" s="890"/>
      <c r="LZP13" s="890"/>
      <c r="LZQ13" s="890"/>
      <c r="LZR13" s="890"/>
      <c r="LZS13" s="890"/>
      <c r="LZT13" s="890"/>
      <c r="LZU13" s="890"/>
      <c r="LZV13" s="890"/>
      <c r="LZW13" s="890"/>
      <c r="LZX13" s="890"/>
      <c r="LZY13" s="890"/>
      <c r="LZZ13" s="890"/>
      <c r="MAA13" s="890"/>
      <c r="MAB13" s="890"/>
      <c r="MAC13" s="890"/>
      <c r="MAD13" s="890"/>
      <c r="MAE13" s="890"/>
      <c r="MAF13" s="890"/>
      <c r="MAG13" s="890"/>
      <c r="MAH13" s="890"/>
      <c r="MAI13" s="890"/>
      <c r="MAJ13" s="890"/>
      <c r="MAK13" s="890"/>
      <c r="MAL13" s="890"/>
      <c r="MAM13" s="890"/>
      <c r="MAN13" s="890"/>
      <c r="MAO13" s="890"/>
      <c r="MAP13" s="890"/>
      <c r="MAQ13" s="890"/>
      <c r="MAR13" s="890"/>
      <c r="MAS13" s="890"/>
      <c r="MAT13" s="890"/>
      <c r="MAU13" s="890"/>
      <c r="MAV13" s="890"/>
      <c r="MAW13" s="890"/>
      <c r="MAX13" s="890"/>
      <c r="MAY13" s="890"/>
      <c r="MAZ13" s="890"/>
      <c r="MBA13" s="890"/>
      <c r="MBB13" s="890"/>
      <c r="MBC13" s="890"/>
      <c r="MBD13" s="890"/>
      <c r="MBE13" s="890"/>
      <c r="MBF13" s="890"/>
      <c r="MBG13" s="890"/>
      <c r="MBH13" s="890"/>
      <c r="MBI13" s="890"/>
      <c r="MBJ13" s="890"/>
      <c r="MBK13" s="890"/>
      <c r="MBL13" s="890"/>
      <c r="MBM13" s="890"/>
      <c r="MBN13" s="890"/>
      <c r="MBO13" s="890"/>
      <c r="MBP13" s="890"/>
      <c r="MBQ13" s="890"/>
      <c r="MBR13" s="890"/>
      <c r="MBS13" s="890"/>
      <c r="MBT13" s="890"/>
      <c r="MBU13" s="890"/>
      <c r="MBV13" s="890"/>
      <c r="MBW13" s="890"/>
      <c r="MBX13" s="890"/>
      <c r="MBY13" s="890"/>
      <c r="MBZ13" s="890"/>
      <c r="MCA13" s="890"/>
      <c r="MCB13" s="890"/>
      <c r="MCC13" s="890"/>
      <c r="MCD13" s="890"/>
      <c r="MCE13" s="890"/>
      <c r="MCF13" s="890"/>
      <c r="MCG13" s="890"/>
      <c r="MCH13" s="890"/>
      <c r="MCI13" s="890"/>
      <c r="MCJ13" s="890"/>
      <c r="MCK13" s="890"/>
      <c r="MCL13" s="890"/>
      <c r="MCM13" s="890"/>
      <c r="MCN13" s="890"/>
      <c r="MCO13" s="890"/>
      <c r="MCP13" s="890"/>
      <c r="MCQ13" s="890"/>
      <c r="MCR13" s="890"/>
      <c r="MCS13" s="890"/>
      <c r="MCT13" s="890"/>
      <c r="MCU13" s="890"/>
      <c r="MCV13" s="890"/>
      <c r="MCW13" s="890"/>
      <c r="MCX13" s="890"/>
      <c r="MCY13" s="890"/>
      <c r="MCZ13" s="890"/>
      <c r="MDA13" s="890"/>
      <c r="MDB13" s="890"/>
      <c r="MDC13" s="890"/>
      <c r="MDD13" s="890"/>
      <c r="MDE13" s="890"/>
      <c r="MDF13" s="890"/>
      <c r="MDG13" s="890"/>
      <c r="MDH13" s="890"/>
      <c r="MDI13" s="890"/>
      <c r="MDJ13" s="890"/>
      <c r="MDK13" s="890"/>
      <c r="MDL13" s="890"/>
      <c r="MDM13" s="890"/>
      <c r="MDN13" s="890"/>
      <c r="MDO13" s="890"/>
      <c r="MDP13" s="890"/>
      <c r="MDQ13" s="890"/>
      <c r="MDR13" s="890"/>
      <c r="MDS13" s="890"/>
      <c r="MDT13" s="890"/>
      <c r="MDU13" s="890"/>
      <c r="MDV13" s="890"/>
      <c r="MDW13" s="890"/>
      <c r="MDX13" s="890"/>
      <c r="MDY13" s="890"/>
      <c r="MDZ13" s="890"/>
      <c r="MEA13" s="890"/>
      <c r="MEB13" s="890"/>
      <c r="MEC13" s="890"/>
      <c r="MED13" s="890"/>
      <c r="MEE13" s="890"/>
      <c r="MEF13" s="890"/>
      <c r="MEG13" s="890"/>
      <c r="MEH13" s="890"/>
      <c r="MEI13" s="890"/>
      <c r="MEJ13" s="890"/>
      <c r="MEK13" s="890"/>
      <c r="MEL13" s="890"/>
      <c r="MEM13" s="890"/>
      <c r="MEN13" s="890"/>
      <c r="MEO13" s="890"/>
      <c r="MEP13" s="890"/>
      <c r="MEQ13" s="890"/>
      <c r="MER13" s="890"/>
      <c r="MES13" s="890"/>
      <c r="MET13" s="890"/>
      <c r="MEU13" s="890"/>
      <c r="MEV13" s="890"/>
      <c r="MEW13" s="890"/>
      <c r="MEX13" s="890"/>
      <c r="MEY13" s="890"/>
      <c r="MEZ13" s="890"/>
      <c r="MFA13" s="890"/>
      <c r="MFB13" s="890"/>
      <c r="MFC13" s="890"/>
      <c r="MFD13" s="890"/>
      <c r="MFE13" s="890"/>
      <c r="MFF13" s="890"/>
      <c r="MFG13" s="890"/>
      <c r="MFH13" s="890"/>
      <c r="MFI13" s="890"/>
      <c r="MFJ13" s="890"/>
      <c r="MFK13" s="890"/>
      <c r="MFL13" s="890"/>
      <c r="MFM13" s="890"/>
      <c r="MFN13" s="890"/>
      <c r="MFO13" s="890"/>
      <c r="MFP13" s="890"/>
      <c r="MFQ13" s="890"/>
      <c r="MFR13" s="890"/>
      <c r="MFS13" s="890"/>
      <c r="MFT13" s="890"/>
      <c r="MFU13" s="890"/>
      <c r="MFV13" s="890"/>
      <c r="MFW13" s="890"/>
      <c r="MFX13" s="890"/>
      <c r="MFY13" s="890"/>
      <c r="MFZ13" s="890"/>
      <c r="MGA13" s="890"/>
      <c r="MGB13" s="890"/>
      <c r="MGC13" s="890"/>
      <c r="MGD13" s="890"/>
      <c r="MGE13" s="890"/>
      <c r="MGF13" s="890"/>
      <c r="MGG13" s="890"/>
      <c r="MGH13" s="890"/>
      <c r="MGI13" s="890"/>
      <c r="MGJ13" s="890"/>
      <c r="MGK13" s="890"/>
      <c r="MGL13" s="890"/>
      <c r="MGM13" s="890"/>
      <c r="MGN13" s="890"/>
      <c r="MGO13" s="890"/>
      <c r="MGP13" s="890"/>
      <c r="MGQ13" s="890"/>
      <c r="MGR13" s="890"/>
      <c r="MGS13" s="890"/>
      <c r="MGT13" s="890"/>
      <c r="MGU13" s="890"/>
      <c r="MGV13" s="890"/>
      <c r="MGW13" s="890"/>
      <c r="MGX13" s="890"/>
      <c r="MGY13" s="890"/>
      <c r="MGZ13" s="890"/>
      <c r="MHA13" s="890"/>
      <c r="MHB13" s="890"/>
      <c r="MHC13" s="890"/>
      <c r="MHD13" s="890"/>
      <c r="MHE13" s="890"/>
      <c r="MHF13" s="890"/>
      <c r="MHG13" s="890"/>
      <c r="MHH13" s="890"/>
      <c r="MHI13" s="890"/>
      <c r="MHJ13" s="890"/>
      <c r="MHK13" s="890"/>
      <c r="MHL13" s="890"/>
      <c r="MHM13" s="890"/>
      <c r="MHN13" s="890"/>
      <c r="MHO13" s="890"/>
      <c r="MHP13" s="890"/>
      <c r="MHQ13" s="890"/>
      <c r="MHR13" s="890"/>
      <c r="MHS13" s="890"/>
      <c r="MHT13" s="890"/>
      <c r="MHU13" s="890"/>
      <c r="MHV13" s="890"/>
      <c r="MHW13" s="890"/>
      <c r="MHX13" s="890"/>
      <c r="MHY13" s="890"/>
      <c r="MHZ13" s="890"/>
      <c r="MIA13" s="890"/>
      <c r="MIB13" s="890"/>
      <c r="MIC13" s="890"/>
      <c r="MID13" s="890"/>
      <c r="MIE13" s="890"/>
      <c r="MIF13" s="890"/>
      <c r="MIG13" s="890"/>
      <c r="MIH13" s="890"/>
      <c r="MII13" s="890"/>
      <c r="MIJ13" s="890"/>
      <c r="MIK13" s="890"/>
      <c r="MIL13" s="890"/>
      <c r="MIM13" s="890"/>
      <c r="MIN13" s="890"/>
      <c r="MIO13" s="890"/>
      <c r="MIP13" s="890"/>
      <c r="MIQ13" s="890"/>
      <c r="MIR13" s="890"/>
      <c r="MIS13" s="890"/>
      <c r="MIT13" s="890"/>
      <c r="MIU13" s="890"/>
      <c r="MIV13" s="890"/>
      <c r="MIW13" s="890"/>
      <c r="MIX13" s="890"/>
      <c r="MIY13" s="890"/>
      <c r="MIZ13" s="890"/>
      <c r="MJA13" s="890"/>
      <c r="MJB13" s="890"/>
      <c r="MJC13" s="890"/>
      <c r="MJD13" s="890"/>
      <c r="MJE13" s="890"/>
      <c r="MJF13" s="890"/>
      <c r="MJG13" s="890"/>
      <c r="MJH13" s="890"/>
      <c r="MJI13" s="890"/>
      <c r="MJJ13" s="890"/>
      <c r="MJK13" s="890"/>
      <c r="MJL13" s="890"/>
      <c r="MJM13" s="890"/>
      <c r="MJN13" s="890"/>
      <c r="MJO13" s="890"/>
      <c r="MJP13" s="890"/>
      <c r="MJQ13" s="890"/>
      <c r="MJR13" s="890"/>
      <c r="MJS13" s="890"/>
      <c r="MJT13" s="890"/>
      <c r="MJU13" s="890"/>
      <c r="MJV13" s="890"/>
      <c r="MJW13" s="890"/>
      <c r="MJX13" s="890"/>
      <c r="MJY13" s="890"/>
      <c r="MJZ13" s="890"/>
      <c r="MKA13" s="890"/>
      <c r="MKB13" s="890"/>
      <c r="MKC13" s="890"/>
      <c r="MKD13" s="890"/>
      <c r="MKE13" s="890"/>
      <c r="MKF13" s="890"/>
      <c r="MKG13" s="890"/>
      <c r="MKH13" s="890"/>
      <c r="MKI13" s="890"/>
      <c r="MKJ13" s="890"/>
      <c r="MKK13" s="890"/>
      <c r="MKL13" s="890"/>
      <c r="MKM13" s="890"/>
      <c r="MKN13" s="890"/>
      <c r="MKO13" s="890"/>
      <c r="MKP13" s="890"/>
      <c r="MKQ13" s="890"/>
      <c r="MKR13" s="890"/>
      <c r="MKS13" s="890"/>
      <c r="MKT13" s="890"/>
      <c r="MKU13" s="890"/>
      <c r="MKV13" s="890"/>
      <c r="MKW13" s="890"/>
      <c r="MKX13" s="890"/>
      <c r="MKY13" s="890"/>
      <c r="MKZ13" s="890"/>
      <c r="MLA13" s="890"/>
      <c r="MLB13" s="890"/>
      <c r="MLC13" s="890"/>
      <c r="MLD13" s="890"/>
      <c r="MLE13" s="890"/>
      <c r="MLF13" s="890"/>
      <c r="MLG13" s="890"/>
      <c r="MLH13" s="890"/>
      <c r="MLI13" s="890"/>
      <c r="MLJ13" s="890"/>
      <c r="MLK13" s="890"/>
      <c r="MLL13" s="890"/>
      <c r="MLM13" s="890"/>
      <c r="MLN13" s="890"/>
      <c r="MLO13" s="890"/>
      <c r="MLP13" s="890"/>
      <c r="MLQ13" s="890"/>
      <c r="MLR13" s="890"/>
      <c r="MLS13" s="890"/>
      <c r="MLT13" s="890"/>
      <c r="MLU13" s="890"/>
      <c r="MLV13" s="890"/>
      <c r="MLW13" s="890"/>
      <c r="MLX13" s="890"/>
      <c r="MLY13" s="890"/>
      <c r="MLZ13" s="890"/>
      <c r="MMA13" s="890"/>
      <c r="MMB13" s="890"/>
      <c r="MMC13" s="890"/>
      <c r="MMD13" s="890"/>
      <c r="MME13" s="890"/>
      <c r="MMF13" s="890"/>
      <c r="MMG13" s="890"/>
      <c r="MMH13" s="890"/>
      <c r="MMI13" s="890"/>
      <c r="MMJ13" s="890"/>
      <c r="MMK13" s="890"/>
      <c r="MML13" s="890"/>
      <c r="MMM13" s="890"/>
      <c r="MMN13" s="890"/>
      <c r="MMO13" s="890"/>
      <c r="MMP13" s="890"/>
      <c r="MMQ13" s="890"/>
      <c r="MMR13" s="890"/>
      <c r="MMS13" s="890"/>
      <c r="MMT13" s="890"/>
      <c r="MMU13" s="890"/>
      <c r="MMV13" s="890"/>
      <c r="MMW13" s="890"/>
      <c r="MMX13" s="890"/>
      <c r="MMY13" s="890"/>
      <c r="MMZ13" s="890"/>
      <c r="MNA13" s="890"/>
      <c r="MNB13" s="890"/>
      <c r="MNC13" s="890"/>
      <c r="MND13" s="890"/>
      <c r="MNE13" s="890"/>
      <c r="MNF13" s="890"/>
      <c r="MNG13" s="890"/>
      <c r="MNH13" s="890"/>
      <c r="MNI13" s="890"/>
      <c r="MNJ13" s="890"/>
      <c r="MNK13" s="890"/>
      <c r="MNL13" s="890"/>
      <c r="MNM13" s="890"/>
      <c r="MNN13" s="890"/>
      <c r="MNO13" s="890"/>
      <c r="MNP13" s="890"/>
      <c r="MNQ13" s="890"/>
      <c r="MNR13" s="890"/>
      <c r="MNS13" s="890"/>
      <c r="MNT13" s="890"/>
      <c r="MNU13" s="890"/>
      <c r="MNV13" s="890"/>
      <c r="MNW13" s="890"/>
      <c r="MNX13" s="890"/>
      <c r="MNY13" s="890"/>
      <c r="MNZ13" s="890"/>
      <c r="MOA13" s="890"/>
      <c r="MOB13" s="890"/>
      <c r="MOC13" s="890"/>
      <c r="MOD13" s="890"/>
      <c r="MOE13" s="890"/>
      <c r="MOF13" s="890"/>
      <c r="MOG13" s="890"/>
      <c r="MOH13" s="890"/>
      <c r="MOI13" s="890"/>
      <c r="MOJ13" s="890"/>
      <c r="MOK13" s="890"/>
      <c r="MOL13" s="890"/>
      <c r="MOM13" s="890"/>
      <c r="MON13" s="890"/>
      <c r="MOO13" s="890"/>
      <c r="MOP13" s="890"/>
      <c r="MOQ13" s="890"/>
      <c r="MOR13" s="890"/>
      <c r="MOS13" s="890"/>
      <c r="MOT13" s="890"/>
      <c r="MOU13" s="890"/>
      <c r="MOV13" s="890"/>
      <c r="MOW13" s="890"/>
      <c r="MOX13" s="890"/>
      <c r="MOY13" s="890"/>
      <c r="MOZ13" s="890"/>
      <c r="MPA13" s="890"/>
      <c r="MPB13" s="890"/>
      <c r="MPC13" s="890"/>
      <c r="MPD13" s="890"/>
      <c r="MPE13" s="890"/>
      <c r="MPF13" s="890"/>
      <c r="MPG13" s="890"/>
      <c r="MPH13" s="890"/>
      <c r="MPI13" s="890"/>
      <c r="MPJ13" s="890"/>
      <c r="MPK13" s="890"/>
      <c r="MPL13" s="890"/>
      <c r="MPM13" s="890"/>
      <c r="MPN13" s="890"/>
      <c r="MPO13" s="890"/>
      <c r="MPP13" s="890"/>
      <c r="MPQ13" s="890"/>
      <c r="MPR13" s="890"/>
      <c r="MPS13" s="890"/>
      <c r="MPT13" s="890"/>
      <c r="MPU13" s="890"/>
      <c r="MPV13" s="890"/>
      <c r="MPW13" s="890"/>
      <c r="MPX13" s="890"/>
      <c r="MPY13" s="890"/>
      <c r="MPZ13" s="890"/>
      <c r="MQA13" s="890"/>
      <c r="MQB13" s="890"/>
      <c r="MQC13" s="890"/>
      <c r="MQD13" s="890"/>
      <c r="MQE13" s="890"/>
      <c r="MQF13" s="890"/>
      <c r="MQG13" s="890"/>
      <c r="MQH13" s="890"/>
      <c r="MQI13" s="890"/>
      <c r="MQJ13" s="890"/>
      <c r="MQK13" s="890"/>
      <c r="MQL13" s="890"/>
      <c r="MQM13" s="890"/>
      <c r="MQN13" s="890"/>
      <c r="MQO13" s="890"/>
      <c r="MQP13" s="890"/>
      <c r="MQQ13" s="890"/>
      <c r="MQR13" s="890"/>
      <c r="MQS13" s="890"/>
      <c r="MQT13" s="890"/>
      <c r="MQU13" s="890"/>
      <c r="MQV13" s="890"/>
      <c r="MQW13" s="890"/>
      <c r="MQX13" s="890"/>
      <c r="MQY13" s="890"/>
      <c r="MQZ13" s="890"/>
      <c r="MRA13" s="890"/>
      <c r="MRB13" s="890"/>
      <c r="MRC13" s="890"/>
      <c r="MRD13" s="890"/>
      <c r="MRE13" s="890"/>
      <c r="MRF13" s="890"/>
      <c r="MRG13" s="890"/>
      <c r="MRH13" s="890"/>
      <c r="MRI13" s="890"/>
      <c r="MRJ13" s="890"/>
      <c r="MRK13" s="890"/>
      <c r="MRL13" s="890"/>
      <c r="MRM13" s="890"/>
      <c r="MRN13" s="890"/>
      <c r="MRO13" s="890"/>
      <c r="MRP13" s="890"/>
      <c r="MRQ13" s="890"/>
      <c r="MRR13" s="890"/>
      <c r="MRS13" s="890"/>
      <c r="MRT13" s="890"/>
      <c r="MRU13" s="890"/>
      <c r="MRV13" s="890"/>
      <c r="MRW13" s="890"/>
      <c r="MRX13" s="890"/>
      <c r="MRY13" s="890"/>
      <c r="MRZ13" s="890"/>
      <c r="MSA13" s="890"/>
      <c r="MSB13" s="890"/>
      <c r="MSC13" s="890"/>
      <c r="MSD13" s="890"/>
      <c r="MSE13" s="890"/>
      <c r="MSF13" s="890"/>
      <c r="MSG13" s="890"/>
      <c r="MSH13" s="890"/>
      <c r="MSI13" s="890"/>
      <c r="MSJ13" s="890"/>
      <c r="MSK13" s="890"/>
      <c r="MSL13" s="890"/>
      <c r="MSM13" s="890"/>
      <c r="MSN13" s="890"/>
      <c r="MSO13" s="890"/>
      <c r="MSP13" s="890"/>
      <c r="MSQ13" s="890"/>
      <c r="MSR13" s="890"/>
      <c r="MSS13" s="890"/>
      <c r="MST13" s="890"/>
      <c r="MSU13" s="890"/>
      <c r="MSV13" s="890"/>
      <c r="MSW13" s="890"/>
      <c r="MSX13" s="890"/>
      <c r="MSY13" s="890"/>
      <c r="MSZ13" s="890"/>
      <c r="MTA13" s="890"/>
      <c r="MTB13" s="890"/>
      <c r="MTC13" s="890"/>
      <c r="MTD13" s="890"/>
      <c r="MTE13" s="890"/>
      <c r="MTF13" s="890"/>
      <c r="MTG13" s="890"/>
      <c r="MTH13" s="890"/>
      <c r="MTI13" s="890"/>
      <c r="MTJ13" s="890"/>
      <c r="MTK13" s="890"/>
      <c r="MTL13" s="890"/>
      <c r="MTM13" s="890"/>
      <c r="MTN13" s="890"/>
      <c r="MTO13" s="890"/>
      <c r="MTP13" s="890"/>
      <c r="MTQ13" s="890"/>
      <c r="MTR13" s="890"/>
      <c r="MTS13" s="890"/>
      <c r="MTT13" s="890"/>
      <c r="MTU13" s="890"/>
      <c r="MTV13" s="890"/>
      <c r="MTW13" s="890"/>
      <c r="MTX13" s="890"/>
      <c r="MTY13" s="890"/>
      <c r="MTZ13" s="890"/>
      <c r="MUA13" s="890"/>
      <c r="MUB13" s="890"/>
      <c r="MUC13" s="890"/>
      <c r="MUD13" s="890"/>
      <c r="MUE13" s="890"/>
      <c r="MUF13" s="890"/>
      <c r="MUG13" s="890"/>
      <c r="MUH13" s="890"/>
      <c r="MUI13" s="890"/>
      <c r="MUJ13" s="890"/>
      <c r="MUK13" s="890"/>
      <c r="MUL13" s="890"/>
      <c r="MUM13" s="890"/>
      <c r="MUN13" s="890"/>
      <c r="MUO13" s="890"/>
      <c r="MUP13" s="890"/>
      <c r="MUQ13" s="890"/>
      <c r="MUR13" s="890"/>
      <c r="MUS13" s="890"/>
      <c r="MUT13" s="890"/>
      <c r="MUU13" s="890"/>
      <c r="MUV13" s="890"/>
      <c r="MUW13" s="890"/>
      <c r="MUX13" s="890"/>
      <c r="MUY13" s="890"/>
      <c r="MUZ13" s="890"/>
      <c r="MVA13" s="890"/>
      <c r="MVB13" s="890"/>
      <c r="MVC13" s="890"/>
      <c r="MVD13" s="890"/>
      <c r="MVE13" s="890"/>
      <c r="MVF13" s="890"/>
      <c r="MVG13" s="890"/>
      <c r="MVH13" s="890"/>
      <c r="MVI13" s="890"/>
      <c r="MVJ13" s="890"/>
      <c r="MVK13" s="890"/>
      <c r="MVL13" s="890"/>
      <c r="MVM13" s="890"/>
      <c r="MVN13" s="890"/>
      <c r="MVO13" s="890"/>
      <c r="MVP13" s="890"/>
      <c r="MVQ13" s="890"/>
      <c r="MVR13" s="890"/>
      <c r="MVS13" s="890"/>
      <c r="MVT13" s="890"/>
      <c r="MVU13" s="890"/>
      <c r="MVV13" s="890"/>
      <c r="MVW13" s="890"/>
      <c r="MVX13" s="890"/>
      <c r="MVY13" s="890"/>
      <c r="MVZ13" s="890"/>
      <c r="MWA13" s="890"/>
      <c r="MWB13" s="890"/>
      <c r="MWC13" s="890"/>
      <c r="MWD13" s="890"/>
      <c r="MWE13" s="890"/>
      <c r="MWF13" s="890"/>
      <c r="MWG13" s="890"/>
      <c r="MWH13" s="890"/>
      <c r="MWI13" s="890"/>
      <c r="MWJ13" s="890"/>
      <c r="MWK13" s="890"/>
      <c r="MWL13" s="890"/>
      <c r="MWM13" s="890"/>
      <c r="MWN13" s="890"/>
      <c r="MWO13" s="890"/>
      <c r="MWP13" s="890"/>
      <c r="MWQ13" s="890"/>
      <c r="MWR13" s="890"/>
      <c r="MWS13" s="890"/>
      <c r="MWT13" s="890"/>
      <c r="MWU13" s="890"/>
      <c r="MWV13" s="890"/>
      <c r="MWW13" s="890"/>
      <c r="MWX13" s="890"/>
      <c r="MWY13" s="890"/>
      <c r="MWZ13" s="890"/>
      <c r="MXA13" s="890"/>
      <c r="MXB13" s="890"/>
      <c r="MXC13" s="890"/>
      <c r="MXD13" s="890"/>
      <c r="MXE13" s="890"/>
      <c r="MXF13" s="890"/>
      <c r="MXG13" s="890"/>
      <c r="MXH13" s="890"/>
      <c r="MXI13" s="890"/>
      <c r="MXJ13" s="890"/>
      <c r="MXK13" s="890"/>
      <c r="MXL13" s="890"/>
      <c r="MXM13" s="890"/>
      <c r="MXN13" s="890"/>
      <c r="MXO13" s="890"/>
      <c r="MXP13" s="890"/>
      <c r="MXQ13" s="890"/>
      <c r="MXR13" s="890"/>
      <c r="MXS13" s="890"/>
      <c r="MXT13" s="890"/>
      <c r="MXU13" s="890"/>
      <c r="MXV13" s="890"/>
      <c r="MXW13" s="890"/>
      <c r="MXX13" s="890"/>
      <c r="MXY13" s="890"/>
      <c r="MXZ13" s="890"/>
      <c r="MYA13" s="890"/>
      <c r="MYB13" s="890"/>
      <c r="MYC13" s="890"/>
      <c r="MYD13" s="890"/>
      <c r="MYE13" s="890"/>
      <c r="MYF13" s="890"/>
      <c r="MYG13" s="890"/>
      <c r="MYH13" s="890"/>
      <c r="MYI13" s="890"/>
      <c r="MYJ13" s="890"/>
      <c r="MYK13" s="890"/>
      <c r="MYL13" s="890"/>
      <c r="MYM13" s="890"/>
      <c r="MYN13" s="890"/>
      <c r="MYO13" s="890"/>
      <c r="MYP13" s="890"/>
      <c r="MYQ13" s="890"/>
      <c r="MYR13" s="890"/>
      <c r="MYS13" s="890"/>
      <c r="MYT13" s="890"/>
      <c r="MYU13" s="890"/>
      <c r="MYV13" s="890"/>
      <c r="MYW13" s="890"/>
      <c r="MYX13" s="890"/>
      <c r="MYY13" s="890"/>
      <c r="MYZ13" s="890"/>
      <c r="MZA13" s="890"/>
      <c r="MZB13" s="890"/>
      <c r="MZC13" s="890"/>
      <c r="MZD13" s="890"/>
      <c r="MZE13" s="890"/>
      <c r="MZF13" s="890"/>
      <c r="MZG13" s="890"/>
      <c r="MZH13" s="890"/>
      <c r="MZI13" s="890"/>
      <c r="MZJ13" s="890"/>
      <c r="MZK13" s="890"/>
      <c r="MZL13" s="890"/>
      <c r="MZM13" s="890"/>
      <c r="MZN13" s="890"/>
      <c r="MZO13" s="890"/>
      <c r="MZP13" s="890"/>
      <c r="MZQ13" s="890"/>
      <c r="MZR13" s="890"/>
      <c r="MZS13" s="890"/>
      <c r="MZT13" s="890"/>
      <c r="MZU13" s="890"/>
      <c r="MZV13" s="890"/>
      <c r="MZW13" s="890"/>
      <c r="MZX13" s="890"/>
      <c r="MZY13" s="890"/>
      <c r="MZZ13" s="890"/>
      <c r="NAA13" s="890"/>
      <c r="NAB13" s="890"/>
      <c r="NAC13" s="890"/>
      <c r="NAD13" s="890"/>
      <c r="NAE13" s="890"/>
      <c r="NAF13" s="890"/>
      <c r="NAG13" s="890"/>
      <c r="NAH13" s="890"/>
      <c r="NAI13" s="890"/>
      <c r="NAJ13" s="890"/>
      <c r="NAK13" s="890"/>
      <c r="NAL13" s="890"/>
      <c r="NAM13" s="890"/>
      <c r="NAN13" s="890"/>
      <c r="NAO13" s="890"/>
      <c r="NAP13" s="890"/>
      <c r="NAQ13" s="890"/>
      <c r="NAR13" s="890"/>
      <c r="NAS13" s="890"/>
      <c r="NAT13" s="890"/>
      <c r="NAU13" s="890"/>
      <c r="NAV13" s="890"/>
      <c r="NAW13" s="890"/>
      <c r="NAX13" s="890"/>
      <c r="NAY13" s="890"/>
      <c r="NAZ13" s="890"/>
      <c r="NBA13" s="890"/>
      <c r="NBB13" s="890"/>
      <c r="NBC13" s="890"/>
      <c r="NBD13" s="890"/>
      <c r="NBE13" s="890"/>
      <c r="NBF13" s="890"/>
      <c r="NBG13" s="890"/>
      <c r="NBH13" s="890"/>
      <c r="NBI13" s="890"/>
      <c r="NBJ13" s="890"/>
      <c r="NBK13" s="890"/>
      <c r="NBL13" s="890"/>
      <c r="NBM13" s="890"/>
      <c r="NBN13" s="890"/>
      <c r="NBO13" s="890"/>
      <c r="NBP13" s="890"/>
      <c r="NBQ13" s="890"/>
      <c r="NBR13" s="890"/>
      <c r="NBS13" s="890"/>
      <c r="NBT13" s="890"/>
      <c r="NBU13" s="890"/>
      <c r="NBV13" s="890"/>
      <c r="NBW13" s="890"/>
      <c r="NBX13" s="890"/>
      <c r="NBY13" s="890"/>
      <c r="NBZ13" s="890"/>
      <c r="NCA13" s="890"/>
      <c r="NCB13" s="890"/>
      <c r="NCC13" s="890"/>
      <c r="NCD13" s="890"/>
      <c r="NCE13" s="890"/>
      <c r="NCF13" s="890"/>
      <c r="NCG13" s="890"/>
      <c r="NCH13" s="890"/>
      <c r="NCI13" s="890"/>
      <c r="NCJ13" s="890"/>
      <c r="NCK13" s="890"/>
      <c r="NCL13" s="890"/>
      <c r="NCM13" s="890"/>
      <c r="NCN13" s="890"/>
      <c r="NCO13" s="890"/>
      <c r="NCP13" s="890"/>
      <c r="NCQ13" s="890"/>
      <c r="NCR13" s="890"/>
      <c r="NCS13" s="890"/>
      <c r="NCT13" s="890"/>
      <c r="NCU13" s="890"/>
      <c r="NCV13" s="890"/>
      <c r="NCW13" s="890"/>
      <c r="NCX13" s="890"/>
      <c r="NCY13" s="890"/>
      <c r="NCZ13" s="890"/>
      <c r="NDA13" s="890"/>
      <c r="NDB13" s="890"/>
      <c r="NDC13" s="890"/>
      <c r="NDD13" s="890"/>
      <c r="NDE13" s="890"/>
      <c r="NDF13" s="890"/>
      <c r="NDG13" s="890"/>
      <c r="NDH13" s="890"/>
      <c r="NDI13" s="890"/>
      <c r="NDJ13" s="890"/>
      <c r="NDK13" s="890"/>
      <c r="NDL13" s="890"/>
      <c r="NDM13" s="890"/>
      <c r="NDN13" s="890"/>
      <c r="NDO13" s="890"/>
      <c r="NDP13" s="890"/>
      <c r="NDQ13" s="890"/>
      <c r="NDR13" s="890"/>
      <c r="NDS13" s="890"/>
      <c r="NDT13" s="890"/>
      <c r="NDU13" s="890"/>
      <c r="NDV13" s="890"/>
      <c r="NDW13" s="890"/>
      <c r="NDX13" s="890"/>
      <c r="NDY13" s="890"/>
      <c r="NDZ13" s="890"/>
      <c r="NEA13" s="890"/>
      <c r="NEB13" s="890"/>
      <c r="NEC13" s="890"/>
      <c r="NED13" s="890"/>
      <c r="NEE13" s="890"/>
      <c r="NEF13" s="890"/>
      <c r="NEG13" s="890"/>
      <c r="NEH13" s="890"/>
      <c r="NEI13" s="890"/>
      <c r="NEJ13" s="890"/>
      <c r="NEK13" s="890"/>
      <c r="NEL13" s="890"/>
      <c r="NEM13" s="890"/>
      <c r="NEN13" s="890"/>
      <c r="NEO13" s="890"/>
      <c r="NEP13" s="890"/>
      <c r="NEQ13" s="890"/>
      <c r="NER13" s="890"/>
      <c r="NES13" s="890"/>
      <c r="NET13" s="890"/>
      <c r="NEU13" s="890"/>
      <c r="NEV13" s="890"/>
      <c r="NEW13" s="890"/>
      <c r="NEX13" s="890"/>
      <c r="NEY13" s="890"/>
      <c r="NEZ13" s="890"/>
      <c r="NFA13" s="890"/>
      <c r="NFB13" s="890"/>
      <c r="NFC13" s="890"/>
      <c r="NFD13" s="890"/>
      <c r="NFE13" s="890"/>
      <c r="NFF13" s="890"/>
      <c r="NFG13" s="890"/>
      <c r="NFH13" s="890"/>
      <c r="NFI13" s="890"/>
      <c r="NFJ13" s="890"/>
      <c r="NFK13" s="890"/>
      <c r="NFL13" s="890"/>
      <c r="NFM13" s="890"/>
      <c r="NFN13" s="890"/>
      <c r="NFO13" s="890"/>
      <c r="NFP13" s="890"/>
      <c r="NFQ13" s="890"/>
      <c r="NFR13" s="890"/>
      <c r="NFS13" s="890"/>
      <c r="NFT13" s="890"/>
      <c r="NFU13" s="890"/>
      <c r="NFV13" s="890"/>
      <c r="NFW13" s="890"/>
      <c r="NFX13" s="890"/>
      <c r="NFY13" s="890"/>
      <c r="NFZ13" s="890"/>
      <c r="NGA13" s="890"/>
      <c r="NGB13" s="890"/>
      <c r="NGC13" s="890"/>
      <c r="NGD13" s="890"/>
      <c r="NGE13" s="890"/>
      <c r="NGF13" s="890"/>
      <c r="NGG13" s="890"/>
      <c r="NGH13" s="890"/>
      <c r="NGI13" s="890"/>
      <c r="NGJ13" s="890"/>
      <c r="NGK13" s="890"/>
      <c r="NGL13" s="890"/>
      <c r="NGM13" s="890"/>
      <c r="NGN13" s="890"/>
      <c r="NGO13" s="890"/>
      <c r="NGP13" s="890"/>
      <c r="NGQ13" s="890"/>
      <c r="NGR13" s="890"/>
      <c r="NGS13" s="890"/>
      <c r="NGT13" s="890"/>
      <c r="NGU13" s="890"/>
      <c r="NGV13" s="890"/>
      <c r="NGW13" s="890"/>
      <c r="NGX13" s="890"/>
      <c r="NGY13" s="890"/>
      <c r="NGZ13" s="890"/>
      <c r="NHA13" s="890"/>
      <c r="NHB13" s="890"/>
      <c r="NHC13" s="890"/>
      <c r="NHD13" s="890"/>
      <c r="NHE13" s="890"/>
      <c r="NHF13" s="890"/>
      <c r="NHG13" s="890"/>
      <c r="NHH13" s="890"/>
      <c r="NHI13" s="890"/>
      <c r="NHJ13" s="890"/>
      <c r="NHK13" s="890"/>
      <c r="NHL13" s="890"/>
      <c r="NHM13" s="890"/>
      <c r="NHN13" s="890"/>
      <c r="NHO13" s="890"/>
      <c r="NHP13" s="890"/>
      <c r="NHQ13" s="890"/>
      <c r="NHR13" s="890"/>
      <c r="NHS13" s="890"/>
      <c r="NHT13" s="890"/>
      <c r="NHU13" s="890"/>
      <c r="NHV13" s="890"/>
      <c r="NHW13" s="890"/>
      <c r="NHX13" s="890"/>
      <c r="NHY13" s="890"/>
      <c r="NHZ13" s="890"/>
      <c r="NIA13" s="890"/>
      <c r="NIB13" s="890"/>
      <c r="NIC13" s="890"/>
      <c r="NID13" s="890"/>
      <c r="NIE13" s="890"/>
      <c r="NIF13" s="890"/>
      <c r="NIG13" s="890"/>
      <c r="NIH13" s="890"/>
      <c r="NII13" s="890"/>
      <c r="NIJ13" s="890"/>
      <c r="NIK13" s="890"/>
      <c r="NIL13" s="890"/>
      <c r="NIM13" s="890"/>
      <c r="NIN13" s="890"/>
      <c r="NIO13" s="890"/>
      <c r="NIP13" s="890"/>
      <c r="NIQ13" s="890"/>
      <c r="NIR13" s="890"/>
      <c r="NIS13" s="890"/>
      <c r="NIT13" s="890"/>
      <c r="NIU13" s="890"/>
      <c r="NIV13" s="890"/>
      <c r="NIW13" s="890"/>
      <c r="NIX13" s="890"/>
      <c r="NIY13" s="890"/>
      <c r="NIZ13" s="890"/>
      <c r="NJA13" s="890"/>
      <c r="NJB13" s="890"/>
      <c r="NJC13" s="890"/>
      <c r="NJD13" s="890"/>
      <c r="NJE13" s="890"/>
      <c r="NJF13" s="890"/>
      <c r="NJG13" s="890"/>
      <c r="NJH13" s="890"/>
      <c r="NJI13" s="890"/>
      <c r="NJJ13" s="890"/>
      <c r="NJK13" s="890"/>
      <c r="NJL13" s="890"/>
      <c r="NJM13" s="890"/>
      <c r="NJN13" s="890"/>
      <c r="NJO13" s="890"/>
      <c r="NJP13" s="890"/>
      <c r="NJQ13" s="890"/>
      <c r="NJR13" s="890"/>
      <c r="NJS13" s="890"/>
      <c r="NJT13" s="890"/>
      <c r="NJU13" s="890"/>
      <c r="NJV13" s="890"/>
      <c r="NJW13" s="890"/>
      <c r="NJX13" s="890"/>
      <c r="NJY13" s="890"/>
      <c r="NJZ13" s="890"/>
      <c r="NKA13" s="890"/>
      <c r="NKB13" s="890"/>
      <c r="NKC13" s="890"/>
      <c r="NKD13" s="890"/>
      <c r="NKE13" s="890"/>
      <c r="NKF13" s="890"/>
      <c r="NKG13" s="890"/>
      <c r="NKH13" s="890"/>
      <c r="NKI13" s="890"/>
      <c r="NKJ13" s="890"/>
      <c r="NKK13" s="890"/>
      <c r="NKL13" s="890"/>
      <c r="NKM13" s="890"/>
      <c r="NKN13" s="890"/>
      <c r="NKO13" s="890"/>
      <c r="NKP13" s="890"/>
      <c r="NKQ13" s="890"/>
      <c r="NKR13" s="890"/>
      <c r="NKS13" s="890"/>
      <c r="NKT13" s="890"/>
      <c r="NKU13" s="890"/>
      <c r="NKV13" s="890"/>
      <c r="NKW13" s="890"/>
      <c r="NKX13" s="890"/>
      <c r="NKY13" s="890"/>
      <c r="NKZ13" s="890"/>
      <c r="NLA13" s="890"/>
      <c r="NLB13" s="890"/>
      <c r="NLC13" s="890"/>
      <c r="NLD13" s="890"/>
      <c r="NLE13" s="890"/>
      <c r="NLF13" s="890"/>
      <c r="NLG13" s="890"/>
      <c r="NLH13" s="890"/>
      <c r="NLI13" s="890"/>
      <c r="NLJ13" s="890"/>
      <c r="NLK13" s="890"/>
      <c r="NLL13" s="890"/>
      <c r="NLM13" s="890"/>
      <c r="NLN13" s="890"/>
      <c r="NLO13" s="890"/>
      <c r="NLP13" s="890"/>
      <c r="NLQ13" s="890"/>
      <c r="NLR13" s="890"/>
      <c r="NLS13" s="890"/>
      <c r="NLT13" s="890"/>
      <c r="NLU13" s="890"/>
      <c r="NLV13" s="890"/>
      <c r="NLW13" s="890"/>
      <c r="NLX13" s="890"/>
      <c r="NLY13" s="890"/>
      <c r="NLZ13" s="890"/>
      <c r="NMA13" s="890"/>
      <c r="NMB13" s="890"/>
      <c r="NMC13" s="890"/>
      <c r="NMD13" s="890"/>
      <c r="NME13" s="890"/>
      <c r="NMF13" s="890"/>
      <c r="NMG13" s="890"/>
      <c r="NMH13" s="890"/>
      <c r="NMI13" s="890"/>
      <c r="NMJ13" s="890"/>
      <c r="NMK13" s="890"/>
      <c r="NML13" s="890"/>
      <c r="NMM13" s="890"/>
      <c r="NMN13" s="890"/>
      <c r="NMO13" s="890"/>
      <c r="NMP13" s="890"/>
      <c r="NMQ13" s="890"/>
      <c r="NMR13" s="890"/>
      <c r="NMS13" s="890"/>
      <c r="NMT13" s="890"/>
      <c r="NMU13" s="890"/>
      <c r="NMV13" s="890"/>
      <c r="NMW13" s="890"/>
      <c r="NMX13" s="890"/>
      <c r="NMY13" s="890"/>
      <c r="NMZ13" s="890"/>
      <c r="NNA13" s="890"/>
      <c r="NNB13" s="890"/>
      <c r="NNC13" s="890"/>
      <c r="NND13" s="890"/>
      <c r="NNE13" s="890"/>
      <c r="NNF13" s="890"/>
      <c r="NNG13" s="890"/>
      <c r="NNH13" s="890"/>
      <c r="NNI13" s="890"/>
      <c r="NNJ13" s="890"/>
      <c r="NNK13" s="890"/>
      <c r="NNL13" s="890"/>
      <c r="NNM13" s="890"/>
      <c r="NNN13" s="890"/>
      <c r="NNO13" s="890"/>
      <c r="NNP13" s="890"/>
      <c r="NNQ13" s="890"/>
      <c r="NNR13" s="890"/>
      <c r="NNS13" s="890"/>
      <c r="NNT13" s="890"/>
      <c r="NNU13" s="890"/>
      <c r="NNV13" s="890"/>
      <c r="NNW13" s="890"/>
      <c r="NNX13" s="890"/>
      <c r="NNY13" s="890"/>
      <c r="NNZ13" s="890"/>
      <c r="NOA13" s="890"/>
      <c r="NOB13" s="890"/>
      <c r="NOC13" s="890"/>
      <c r="NOD13" s="890"/>
      <c r="NOE13" s="890"/>
      <c r="NOF13" s="890"/>
      <c r="NOG13" s="890"/>
      <c r="NOH13" s="890"/>
      <c r="NOI13" s="890"/>
      <c r="NOJ13" s="890"/>
      <c r="NOK13" s="890"/>
      <c r="NOL13" s="890"/>
      <c r="NOM13" s="890"/>
      <c r="NON13" s="890"/>
      <c r="NOO13" s="890"/>
      <c r="NOP13" s="890"/>
      <c r="NOQ13" s="890"/>
      <c r="NOR13" s="890"/>
      <c r="NOS13" s="890"/>
      <c r="NOT13" s="890"/>
      <c r="NOU13" s="890"/>
      <c r="NOV13" s="890"/>
      <c r="NOW13" s="890"/>
      <c r="NOX13" s="890"/>
      <c r="NOY13" s="890"/>
      <c r="NOZ13" s="890"/>
      <c r="NPA13" s="890"/>
      <c r="NPB13" s="890"/>
      <c r="NPC13" s="890"/>
      <c r="NPD13" s="890"/>
      <c r="NPE13" s="890"/>
      <c r="NPF13" s="890"/>
      <c r="NPG13" s="890"/>
      <c r="NPH13" s="890"/>
      <c r="NPI13" s="890"/>
      <c r="NPJ13" s="890"/>
      <c r="NPK13" s="890"/>
      <c r="NPL13" s="890"/>
      <c r="NPM13" s="890"/>
      <c r="NPN13" s="890"/>
      <c r="NPO13" s="890"/>
      <c r="NPP13" s="890"/>
      <c r="NPQ13" s="890"/>
      <c r="NPR13" s="890"/>
      <c r="NPS13" s="890"/>
      <c r="NPT13" s="890"/>
      <c r="NPU13" s="890"/>
      <c r="NPV13" s="890"/>
      <c r="NPW13" s="890"/>
      <c r="NPX13" s="890"/>
      <c r="NPY13" s="890"/>
      <c r="NPZ13" s="890"/>
      <c r="NQA13" s="890"/>
      <c r="NQB13" s="890"/>
      <c r="NQC13" s="890"/>
      <c r="NQD13" s="890"/>
      <c r="NQE13" s="890"/>
      <c r="NQF13" s="890"/>
      <c r="NQG13" s="890"/>
      <c r="NQH13" s="890"/>
      <c r="NQI13" s="890"/>
      <c r="NQJ13" s="890"/>
      <c r="NQK13" s="890"/>
      <c r="NQL13" s="890"/>
      <c r="NQM13" s="890"/>
      <c r="NQN13" s="890"/>
      <c r="NQO13" s="890"/>
      <c r="NQP13" s="890"/>
      <c r="NQQ13" s="890"/>
      <c r="NQR13" s="890"/>
      <c r="NQS13" s="890"/>
      <c r="NQT13" s="890"/>
      <c r="NQU13" s="890"/>
      <c r="NQV13" s="890"/>
      <c r="NQW13" s="890"/>
      <c r="NQX13" s="890"/>
      <c r="NQY13" s="890"/>
      <c r="NQZ13" s="890"/>
      <c r="NRA13" s="890"/>
      <c r="NRB13" s="890"/>
      <c r="NRC13" s="890"/>
      <c r="NRD13" s="890"/>
      <c r="NRE13" s="890"/>
      <c r="NRF13" s="890"/>
      <c r="NRG13" s="890"/>
      <c r="NRH13" s="890"/>
      <c r="NRI13" s="890"/>
      <c r="NRJ13" s="890"/>
      <c r="NRK13" s="890"/>
      <c r="NRL13" s="890"/>
      <c r="NRM13" s="890"/>
      <c r="NRN13" s="890"/>
      <c r="NRO13" s="890"/>
      <c r="NRP13" s="890"/>
      <c r="NRQ13" s="890"/>
      <c r="NRR13" s="890"/>
      <c r="NRS13" s="890"/>
      <c r="NRT13" s="890"/>
      <c r="NRU13" s="890"/>
      <c r="NRV13" s="890"/>
      <c r="NRW13" s="890"/>
      <c r="NRX13" s="890"/>
      <c r="NRY13" s="890"/>
      <c r="NRZ13" s="890"/>
      <c r="NSA13" s="890"/>
      <c r="NSB13" s="890"/>
      <c r="NSC13" s="890"/>
      <c r="NSD13" s="890"/>
      <c r="NSE13" s="890"/>
      <c r="NSF13" s="890"/>
      <c r="NSG13" s="890"/>
      <c r="NSH13" s="890"/>
      <c r="NSI13" s="890"/>
      <c r="NSJ13" s="890"/>
      <c r="NSK13" s="890"/>
      <c r="NSL13" s="890"/>
      <c r="NSM13" s="890"/>
      <c r="NSN13" s="890"/>
      <c r="NSO13" s="890"/>
      <c r="NSP13" s="890"/>
      <c r="NSQ13" s="890"/>
      <c r="NSR13" s="890"/>
      <c r="NSS13" s="890"/>
      <c r="NST13" s="890"/>
      <c r="NSU13" s="890"/>
      <c r="NSV13" s="890"/>
      <c r="NSW13" s="890"/>
      <c r="NSX13" s="890"/>
      <c r="NSY13" s="890"/>
      <c r="NSZ13" s="890"/>
      <c r="NTA13" s="890"/>
      <c r="NTB13" s="890"/>
      <c r="NTC13" s="890"/>
      <c r="NTD13" s="890"/>
      <c r="NTE13" s="890"/>
      <c r="NTF13" s="890"/>
      <c r="NTG13" s="890"/>
      <c r="NTH13" s="890"/>
      <c r="NTI13" s="890"/>
      <c r="NTJ13" s="890"/>
      <c r="NTK13" s="890"/>
      <c r="NTL13" s="890"/>
      <c r="NTM13" s="890"/>
      <c r="NTN13" s="890"/>
      <c r="NTO13" s="890"/>
      <c r="NTP13" s="890"/>
      <c r="NTQ13" s="890"/>
      <c r="NTR13" s="890"/>
      <c r="NTS13" s="890"/>
      <c r="NTT13" s="890"/>
      <c r="NTU13" s="890"/>
      <c r="NTV13" s="890"/>
      <c r="NTW13" s="890"/>
      <c r="NTX13" s="890"/>
      <c r="NTY13" s="890"/>
      <c r="NTZ13" s="890"/>
      <c r="NUA13" s="890"/>
      <c r="NUB13" s="890"/>
      <c r="NUC13" s="890"/>
      <c r="NUD13" s="890"/>
      <c r="NUE13" s="890"/>
      <c r="NUF13" s="890"/>
      <c r="NUG13" s="890"/>
      <c r="NUH13" s="890"/>
      <c r="NUI13" s="890"/>
      <c r="NUJ13" s="890"/>
      <c r="NUK13" s="890"/>
      <c r="NUL13" s="890"/>
      <c r="NUM13" s="890"/>
      <c r="NUN13" s="890"/>
      <c r="NUO13" s="890"/>
      <c r="NUP13" s="890"/>
      <c r="NUQ13" s="890"/>
      <c r="NUR13" s="890"/>
      <c r="NUS13" s="890"/>
      <c r="NUT13" s="890"/>
      <c r="NUU13" s="890"/>
      <c r="NUV13" s="890"/>
      <c r="NUW13" s="890"/>
      <c r="NUX13" s="890"/>
      <c r="NUY13" s="890"/>
      <c r="NUZ13" s="890"/>
      <c r="NVA13" s="890"/>
      <c r="NVB13" s="890"/>
      <c r="NVC13" s="890"/>
      <c r="NVD13" s="890"/>
      <c r="NVE13" s="890"/>
      <c r="NVF13" s="890"/>
      <c r="NVG13" s="890"/>
      <c r="NVH13" s="890"/>
      <c r="NVI13" s="890"/>
      <c r="NVJ13" s="890"/>
      <c r="NVK13" s="890"/>
      <c r="NVL13" s="890"/>
      <c r="NVM13" s="890"/>
      <c r="NVN13" s="890"/>
      <c r="NVO13" s="890"/>
      <c r="NVP13" s="890"/>
      <c r="NVQ13" s="890"/>
      <c r="NVR13" s="890"/>
      <c r="NVS13" s="890"/>
      <c r="NVT13" s="890"/>
      <c r="NVU13" s="890"/>
      <c r="NVV13" s="890"/>
      <c r="NVW13" s="890"/>
      <c r="NVX13" s="890"/>
      <c r="NVY13" s="890"/>
      <c r="NVZ13" s="890"/>
      <c r="NWA13" s="890"/>
      <c r="NWB13" s="890"/>
      <c r="NWC13" s="890"/>
      <c r="NWD13" s="890"/>
      <c r="NWE13" s="890"/>
      <c r="NWF13" s="890"/>
      <c r="NWG13" s="890"/>
      <c r="NWH13" s="890"/>
      <c r="NWI13" s="890"/>
      <c r="NWJ13" s="890"/>
      <c r="NWK13" s="890"/>
      <c r="NWL13" s="890"/>
      <c r="NWM13" s="890"/>
      <c r="NWN13" s="890"/>
      <c r="NWO13" s="890"/>
      <c r="NWP13" s="890"/>
      <c r="NWQ13" s="890"/>
      <c r="NWR13" s="890"/>
      <c r="NWS13" s="890"/>
      <c r="NWT13" s="890"/>
      <c r="NWU13" s="890"/>
      <c r="NWV13" s="890"/>
      <c r="NWW13" s="890"/>
      <c r="NWX13" s="890"/>
      <c r="NWY13" s="890"/>
      <c r="NWZ13" s="890"/>
      <c r="NXA13" s="890"/>
      <c r="NXB13" s="890"/>
      <c r="NXC13" s="890"/>
      <c r="NXD13" s="890"/>
      <c r="NXE13" s="890"/>
      <c r="NXF13" s="890"/>
      <c r="NXG13" s="890"/>
      <c r="NXH13" s="890"/>
      <c r="NXI13" s="890"/>
      <c r="NXJ13" s="890"/>
      <c r="NXK13" s="890"/>
      <c r="NXL13" s="890"/>
      <c r="NXM13" s="890"/>
      <c r="NXN13" s="890"/>
      <c r="NXO13" s="890"/>
      <c r="NXP13" s="890"/>
      <c r="NXQ13" s="890"/>
      <c r="NXR13" s="890"/>
      <c r="NXS13" s="890"/>
      <c r="NXT13" s="890"/>
      <c r="NXU13" s="890"/>
      <c r="NXV13" s="890"/>
      <c r="NXW13" s="890"/>
      <c r="NXX13" s="890"/>
      <c r="NXY13" s="890"/>
      <c r="NXZ13" s="890"/>
      <c r="NYA13" s="890"/>
      <c r="NYB13" s="890"/>
      <c r="NYC13" s="890"/>
      <c r="NYD13" s="890"/>
      <c r="NYE13" s="890"/>
      <c r="NYF13" s="890"/>
      <c r="NYG13" s="890"/>
      <c r="NYH13" s="890"/>
      <c r="NYI13" s="890"/>
      <c r="NYJ13" s="890"/>
      <c r="NYK13" s="890"/>
      <c r="NYL13" s="890"/>
      <c r="NYM13" s="890"/>
      <c r="NYN13" s="890"/>
      <c r="NYO13" s="890"/>
      <c r="NYP13" s="890"/>
      <c r="NYQ13" s="890"/>
      <c r="NYR13" s="890"/>
      <c r="NYS13" s="890"/>
      <c r="NYT13" s="890"/>
      <c r="NYU13" s="890"/>
      <c r="NYV13" s="890"/>
      <c r="NYW13" s="890"/>
      <c r="NYX13" s="890"/>
      <c r="NYY13" s="890"/>
      <c r="NYZ13" s="890"/>
      <c r="NZA13" s="890"/>
      <c r="NZB13" s="890"/>
      <c r="NZC13" s="890"/>
      <c r="NZD13" s="890"/>
      <c r="NZE13" s="890"/>
      <c r="NZF13" s="890"/>
      <c r="NZG13" s="890"/>
      <c r="NZH13" s="890"/>
      <c r="NZI13" s="890"/>
      <c r="NZJ13" s="890"/>
      <c r="NZK13" s="890"/>
      <c r="NZL13" s="890"/>
      <c r="NZM13" s="890"/>
      <c r="NZN13" s="890"/>
      <c r="NZO13" s="890"/>
      <c r="NZP13" s="890"/>
      <c r="NZQ13" s="890"/>
      <c r="NZR13" s="890"/>
      <c r="NZS13" s="890"/>
      <c r="NZT13" s="890"/>
      <c r="NZU13" s="890"/>
      <c r="NZV13" s="890"/>
      <c r="NZW13" s="890"/>
      <c r="NZX13" s="890"/>
      <c r="NZY13" s="890"/>
      <c r="NZZ13" s="890"/>
      <c r="OAA13" s="890"/>
      <c r="OAB13" s="890"/>
      <c r="OAC13" s="890"/>
      <c r="OAD13" s="890"/>
      <c r="OAE13" s="890"/>
      <c r="OAF13" s="890"/>
      <c r="OAG13" s="890"/>
      <c r="OAH13" s="890"/>
      <c r="OAI13" s="890"/>
      <c r="OAJ13" s="890"/>
      <c r="OAK13" s="890"/>
      <c r="OAL13" s="890"/>
      <c r="OAM13" s="890"/>
      <c r="OAN13" s="890"/>
      <c r="OAO13" s="890"/>
      <c r="OAP13" s="890"/>
      <c r="OAQ13" s="890"/>
      <c r="OAR13" s="890"/>
      <c r="OAS13" s="890"/>
      <c r="OAT13" s="890"/>
      <c r="OAU13" s="890"/>
      <c r="OAV13" s="890"/>
      <c r="OAW13" s="890"/>
      <c r="OAX13" s="890"/>
      <c r="OAY13" s="890"/>
      <c r="OAZ13" s="890"/>
      <c r="OBA13" s="890"/>
      <c r="OBB13" s="890"/>
      <c r="OBC13" s="890"/>
      <c r="OBD13" s="890"/>
      <c r="OBE13" s="890"/>
      <c r="OBF13" s="890"/>
      <c r="OBG13" s="890"/>
      <c r="OBH13" s="890"/>
      <c r="OBI13" s="890"/>
      <c r="OBJ13" s="890"/>
      <c r="OBK13" s="890"/>
      <c r="OBL13" s="890"/>
      <c r="OBM13" s="890"/>
      <c r="OBN13" s="890"/>
      <c r="OBO13" s="890"/>
      <c r="OBP13" s="890"/>
      <c r="OBQ13" s="890"/>
      <c r="OBR13" s="890"/>
      <c r="OBS13" s="890"/>
      <c r="OBT13" s="890"/>
      <c r="OBU13" s="890"/>
      <c r="OBV13" s="890"/>
      <c r="OBW13" s="890"/>
      <c r="OBX13" s="890"/>
      <c r="OBY13" s="890"/>
      <c r="OBZ13" s="890"/>
      <c r="OCA13" s="890"/>
      <c r="OCB13" s="890"/>
      <c r="OCC13" s="890"/>
      <c r="OCD13" s="890"/>
      <c r="OCE13" s="890"/>
      <c r="OCF13" s="890"/>
      <c r="OCG13" s="890"/>
      <c r="OCH13" s="890"/>
      <c r="OCI13" s="890"/>
      <c r="OCJ13" s="890"/>
      <c r="OCK13" s="890"/>
      <c r="OCL13" s="890"/>
      <c r="OCM13" s="890"/>
      <c r="OCN13" s="890"/>
      <c r="OCO13" s="890"/>
      <c r="OCP13" s="890"/>
      <c r="OCQ13" s="890"/>
      <c r="OCR13" s="890"/>
      <c r="OCS13" s="890"/>
      <c r="OCT13" s="890"/>
      <c r="OCU13" s="890"/>
      <c r="OCV13" s="890"/>
      <c r="OCW13" s="890"/>
      <c r="OCX13" s="890"/>
      <c r="OCY13" s="890"/>
      <c r="OCZ13" s="890"/>
      <c r="ODA13" s="890"/>
      <c r="ODB13" s="890"/>
      <c r="ODC13" s="890"/>
      <c r="ODD13" s="890"/>
      <c r="ODE13" s="890"/>
      <c r="ODF13" s="890"/>
      <c r="ODG13" s="890"/>
      <c r="ODH13" s="890"/>
      <c r="ODI13" s="890"/>
      <c r="ODJ13" s="890"/>
      <c r="ODK13" s="890"/>
      <c r="ODL13" s="890"/>
      <c r="ODM13" s="890"/>
      <c r="ODN13" s="890"/>
      <c r="ODO13" s="890"/>
      <c r="ODP13" s="890"/>
      <c r="ODQ13" s="890"/>
      <c r="ODR13" s="890"/>
      <c r="ODS13" s="890"/>
      <c r="ODT13" s="890"/>
      <c r="ODU13" s="890"/>
      <c r="ODV13" s="890"/>
      <c r="ODW13" s="890"/>
      <c r="ODX13" s="890"/>
      <c r="ODY13" s="890"/>
      <c r="ODZ13" s="890"/>
      <c r="OEA13" s="890"/>
      <c r="OEB13" s="890"/>
      <c r="OEC13" s="890"/>
      <c r="OED13" s="890"/>
      <c r="OEE13" s="890"/>
      <c r="OEF13" s="890"/>
      <c r="OEG13" s="890"/>
      <c r="OEH13" s="890"/>
      <c r="OEI13" s="890"/>
      <c r="OEJ13" s="890"/>
      <c r="OEK13" s="890"/>
      <c r="OEL13" s="890"/>
      <c r="OEM13" s="890"/>
      <c r="OEN13" s="890"/>
      <c r="OEO13" s="890"/>
      <c r="OEP13" s="890"/>
      <c r="OEQ13" s="890"/>
      <c r="OER13" s="890"/>
      <c r="OES13" s="890"/>
      <c r="OET13" s="890"/>
      <c r="OEU13" s="890"/>
      <c r="OEV13" s="890"/>
      <c r="OEW13" s="890"/>
      <c r="OEX13" s="890"/>
      <c r="OEY13" s="890"/>
      <c r="OEZ13" s="890"/>
      <c r="OFA13" s="890"/>
      <c r="OFB13" s="890"/>
      <c r="OFC13" s="890"/>
      <c r="OFD13" s="890"/>
      <c r="OFE13" s="890"/>
      <c r="OFF13" s="890"/>
      <c r="OFG13" s="890"/>
      <c r="OFH13" s="890"/>
      <c r="OFI13" s="890"/>
      <c r="OFJ13" s="890"/>
      <c r="OFK13" s="890"/>
      <c r="OFL13" s="890"/>
      <c r="OFM13" s="890"/>
      <c r="OFN13" s="890"/>
      <c r="OFO13" s="890"/>
      <c r="OFP13" s="890"/>
      <c r="OFQ13" s="890"/>
      <c r="OFR13" s="890"/>
      <c r="OFS13" s="890"/>
      <c r="OFT13" s="890"/>
      <c r="OFU13" s="890"/>
      <c r="OFV13" s="890"/>
      <c r="OFW13" s="890"/>
      <c r="OFX13" s="890"/>
      <c r="OFY13" s="890"/>
      <c r="OFZ13" s="890"/>
      <c r="OGA13" s="890"/>
      <c r="OGB13" s="890"/>
      <c r="OGC13" s="890"/>
      <c r="OGD13" s="890"/>
      <c r="OGE13" s="890"/>
      <c r="OGF13" s="890"/>
      <c r="OGG13" s="890"/>
      <c r="OGH13" s="890"/>
      <c r="OGI13" s="890"/>
      <c r="OGJ13" s="890"/>
      <c r="OGK13" s="890"/>
      <c r="OGL13" s="890"/>
      <c r="OGM13" s="890"/>
      <c r="OGN13" s="890"/>
      <c r="OGO13" s="890"/>
      <c r="OGP13" s="890"/>
      <c r="OGQ13" s="890"/>
      <c r="OGR13" s="890"/>
      <c r="OGS13" s="890"/>
      <c r="OGT13" s="890"/>
      <c r="OGU13" s="890"/>
      <c r="OGV13" s="890"/>
      <c r="OGW13" s="890"/>
      <c r="OGX13" s="890"/>
      <c r="OGY13" s="890"/>
      <c r="OGZ13" s="890"/>
      <c r="OHA13" s="890"/>
      <c r="OHB13" s="890"/>
      <c r="OHC13" s="890"/>
      <c r="OHD13" s="890"/>
      <c r="OHE13" s="890"/>
      <c r="OHF13" s="890"/>
      <c r="OHG13" s="890"/>
      <c r="OHH13" s="890"/>
      <c r="OHI13" s="890"/>
      <c r="OHJ13" s="890"/>
      <c r="OHK13" s="890"/>
      <c r="OHL13" s="890"/>
      <c r="OHM13" s="890"/>
      <c r="OHN13" s="890"/>
      <c r="OHO13" s="890"/>
      <c r="OHP13" s="890"/>
      <c r="OHQ13" s="890"/>
      <c r="OHR13" s="890"/>
      <c r="OHS13" s="890"/>
      <c r="OHT13" s="890"/>
      <c r="OHU13" s="890"/>
      <c r="OHV13" s="890"/>
      <c r="OHW13" s="890"/>
      <c r="OHX13" s="890"/>
      <c r="OHY13" s="890"/>
      <c r="OHZ13" s="890"/>
      <c r="OIA13" s="890"/>
      <c r="OIB13" s="890"/>
      <c r="OIC13" s="890"/>
      <c r="OID13" s="890"/>
      <c r="OIE13" s="890"/>
      <c r="OIF13" s="890"/>
      <c r="OIG13" s="890"/>
      <c r="OIH13" s="890"/>
      <c r="OII13" s="890"/>
      <c r="OIJ13" s="890"/>
      <c r="OIK13" s="890"/>
      <c r="OIL13" s="890"/>
      <c r="OIM13" s="890"/>
      <c r="OIN13" s="890"/>
      <c r="OIO13" s="890"/>
      <c r="OIP13" s="890"/>
      <c r="OIQ13" s="890"/>
      <c r="OIR13" s="890"/>
      <c r="OIS13" s="890"/>
      <c r="OIT13" s="890"/>
      <c r="OIU13" s="890"/>
      <c r="OIV13" s="890"/>
      <c r="OIW13" s="890"/>
      <c r="OIX13" s="890"/>
      <c r="OIY13" s="890"/>
      <c r="OIZ13" s="890"/>
      <c r="OJA13" s="890"/>
      <c r="OJB13" s="890"/>
      <c r="OJC13" s="890"/>
      <c r="OJD13" s="890"/>
      <c r="OJE13" s="890"/>
      <c r="OJF13" s="890"/>
      <c r="OJG13" s="890"/>
      <c r="OJH13" s="890"/>
      <c r="OJI13" s="890"/>
      <c r="OJJ13" s="890"/>
      <c r="OJK13" s="890"/>
      <c r="OJL13" s="890"/>
      <c r="OJM13" s="890"/>
      <c r="OJN13" s="890"/>
      <c r="OJO13" s="890"/>
      <c r="OJP13" s="890"/>
      <c r="OJQ13" s="890"/>
      <c r="OJR13" s="890"/>
      <c r="OJS13" s="890"/>
      <c r="OJT13" s="890"/>
      <c r="OJU13" s="890"/>
      <c r="OJV13" s="890"/>
      <c r="OJW13" s="890"/>
      <c r="OJX13" s="890"/>
      <c r="OJY13" s="890"/>
      <c r="OJZ13" s="890"/>
      <c r="OKA13" s="890"/>
      <c r="OKB13" s="890"/>
      <c r="OKC13" s="890"/>
      <c r="OKD13" s="890"/>
      <c r="OKE13" s="890"/>
      <c r="OKF13" s="890"/>
      <c r="OKG13" s="890"/>
      <c r="OKH13" s="890"/>
      <c r="OKI13" s="890"/>
      <c r="OKJ13" s="890"/>
      <c r="OKK13" s="890"/>
      <c r="OKL13" s="890"/>
      <c r="OKM13" s="890"/>
      <c r="OKN13" s="890"/>
      <c r="OKO13" s="890"/>
      <c r="OKP13" s="890"/>
      <c r="OKQ13" s="890"/>
      <c r="OKR13" s="890"/>
      <c r="OKS13" s="890"/>
      <c r="OKT13" s="890"/>
      <c r="OKU13" s="890"/>
      <c r="OKV13" s="890"/>
      <c r="OKW13" s="890"/>
      <c r="OKX13" s="890"/>
      <c r="OKY13" s="890"/>
      <c r="OKZ13" s="890"/>
      <c r="OLA13" s="890"/>
      <c r="OLB13" s="890"/>
      <c r="OLC13" s="890"/>
      <c r="OLD13" s="890"/>
      <c r="OLE13" s="890"/>
      <c r="OLF13" s="890"/>
      <c r="OLG13" s="890"/>
      <c r="OLH13" s="890"/>
      <c r="OLI13" s="890"/>
      <c r="OLJ13" s="890"/>
      <c r="OLK13" s="890"/>
      <c r="OLL13" s="890"/>
      <c r="OLM13" s="890"/>
      <c r="OLN13" s="890"/>
      <c r="OLO13" s="890"/>
      <c r="OLP13" s="890"/>
      <c r="OLQ13" s="890"/>
      <c r="OLR13" s="890"/>
      <c r="OLS13" s="890"/>
      <c r="OLT13" s="890"/>
      <c r="OLU13" s="890"/>
      <c r="OLV13" s="890"/>
      <c r="OLW13" s="890"/>
      <c r="OLX13" s="890"/>
      <c r="OLY13" s="890"/>
      <c r="OLZ13" s="890"/>
      <c r="OMA13" s="890"/>
      <c r="OMB13" s="890"/>
      <c r="OMC13" s="890"/>
      <c r="OMD13" s="890"/>
      <c r="OME13" s="890"/>
      <c r="OMF13" s="890"/>
      <c r="OMG13" s="890"/>
      <c r="OMH13" s="890"/>
      <c r="OMI13" s="890"/>
      <c r="OMJ13" s="890"/>
      <c r="OMK13" s="890"/>
      <c r="OML13" s="890"/>
      <c r="OMM13" s="890"/>
      <c r="OMN13" s="890"/>
      <c r="OMO13" s="890"/>
      <c r="OMP13" s="890"/>
      <c r="OMQ13" s="890"/>
      <c r="OMR13" s="890"/>
      <c r="OMS13" s="890"/>
      <c r="OMT13" s="890"/>
      <c r="OMU13" s="890"/>
      <c r="OMV13" s="890"/>
      <c r="OMW13" s="890"/>
      <c r="OMX13" s="890"/>
      <c r="OMY13" s="890"/>
      <c r="OMZ13" s="890"/>
      <c r="ONA13" s="890"/>
      <c r="ONB13" s="890"/>
      <c r="ONC13" s="890"/>
      <c r="OND13" s="890"/>
      <c r="ONE13" s="890"/>
      <c r="ONF13" s="890"/>
      <c r="ONG13" s="890"/>
      <c r="ONH13" s="890"/>
      <c r="ONI13" s="890"/>
      <c r="ONJ13" s="890"/>
      <c r="ONK13" s="890"/>
      <c r="ONL13" s="890"/>
      <c r="ONM13" s="890"/>
      <c r="ONN13" s="890"/>
      <c r="ONO13" s="890"/>
      <c r="ONP13" s="890"/>
      <c r="ONQ13" s="890"/>
      <c r="ONR13" s="890"/>
      <c r="ONS13" s="890"/>
      <c r="ONT13" s="890"/>
      <c r="ONU13" s="890"/>
      <c r="ONV13" s="890"/>
      <c r="ONW13" s="890"/>
      <c r="ONX13" s="890"/>
      <c r="ONY13" s="890"/>
      <c r="ONZ13" s="890"/>
      <c r="OOA13" s="890"/>
      <c r="OOB13" s="890"/>
      <c r="OOC13" s="890"/>
      <c r="OOD13" s="890"/>
      <c r="OOE13" s="890"/>
      <c r="OOF13" s="890"/>
      <c r="OOG13" s="890"/>
      <c r="OOH13" s="890"/>
      <c r="OOI13" s="890"/>
      <c r="OOJ13" s="890"/>
      <c r="OOK13" s="890"/>
      <c r="OOL13" s="890"/>
      <c r="OOM13" s="890"/>
      <c r="OON13" s="890"/>
      <c r="OOO13" s="890"/>
      <c r="OOP13" s="890"/>
      <c r="OOQ13" s="890"/>
      <c r="OOR13" s="890"/>
      <c r="OOS13" s="890"/>
      <c r="OOT13" s="890"/>
      <c r="OOU13" s="890"/>
      <c r="OOV13" s="890"/>
      <c r="OOW13" s="890"/>
      <c r="OOX13" s="890"/>
      <c r="OOY13" s="890"/>
      <c r="OOZ13" s="890"/>
      <c r="OPA13" s="890"/>
      <c r="OPB13" s="890"/>
      <c r="OPC13" s="890"/>
      <c r="OPD13" s="890"/>
      <c r="OPE13" s="890"/>
      <c r="OPF13" s="890"/>
      <c r="OPG13" s="890"/>
      <c r="OPH13" s="890"/>
      <c r="OPI13" s="890"/>
      <c r="OPJ13" s="890"/>
      <c r="OPK13" s="890"/>
      <c r="OPL13" s="890"/>
      <c r="OPM13" s="890"/>
      <c r="OPN13" s="890"/>
      <c r="OPO13" s="890"/>
      <c r="OPP13" s="890"/>
      <c r="OPQ13" s="890"/>
      <c r="OPR13" s="890"/>
      <c r="OPS13" s="890"/>
      <c r="OPT13" s="890"/>
      <c r="OPU13" s="890"/>
      <c r="OPV13" s="890"/>
      <c r="OPW13" s="890"/>
      <c r="OPX13" s="890"/>
      <c r="OPY13" s="890"/>
      <c r="OPZ13" s="890"/>
      <c r="OQA13" s="890"/>
      <c r="OQB13" s="890"/>
      <c r="OQC13" s="890"/>
      <c r="OQD13" s="890"/>
      <c r="OQE13" s="890"/>
      <c r="OQF13" s="890"/>
      <c r="OQG13" s="890"/>
      <c r="OQH13" s="890"/>
      <c r="OQI13" s="890"/>
      <c r="OQJ13" s="890"/>
      <c r="OQK13" s="890"/>
      <c r="OQL13" s="890"/>
      <c r="OQM13" s="890"/>
      <c r="OQN13" s="890"/>
      <c r="OQO13" s="890"/>
      <c r="OQP13" s="890"/>
      <c r="OQQ13" s="890"/>
      <c r="OQR13" s="890"/>
      <c r="OQS13" s="890"/>
      <c r="OQT13" s="890"/>
      <c r="OQU13" s="890"/>
      <c r="OQV13" s="890"/>
      <c r="OQW13" s="890"/>
      <c r="OQX13" s="890"/>
      <c r="OQY13" s="890"/>
      <c r="OQZ13" s="890"/>
      <c r="ORA13" s="890"/>
      <c r="ORB13" s="890"/>
      <c r="ORC13" s="890"/>
      <c r="ORD13" s="890"/>
      <c r="ORE13" s="890"/>
      <c r="ORF13" s="890"/>
      <c r="ORG13" s="890"/>
      <c r="ORH13" s="890"/>
      <c r="ORI13" s="890"/>
      <c r="ORJ13" s="890"/>
      <c r="ORK13" s="890"/>
      <c r="ORL13" s="890"/>
      <c r="ORM13" s="890"/>
      <c r="ORN13" s="890"/>
      <c r="ORO13" s="890"/>
      <c r="ORP13" s="890"/>
      <c r="ORQ13" s="890"/>
      <c r="ORR13" s="890"/>
      <c r="ORS13" s="890"/>
      <c r="ORT13" s="890"/>
      <c r="ORU13" s="890"/>
      <c r="ORV13" s="890"/>
      <c r="ORW13" s="890"/>
      <c r="ORX13" s="890"/>
      <c r="ORY13" s="890"/>
      <c r="ORZ13" s="890"/>
      <c r="OSA13" s="890"/>
      <c r="OSB13" s="890"/>
      <c r="OSC13" s="890"/>
      <c r="OSD13" s="890"/>
      <c r="OSE13" s="890"/>
      <c r="OSF13" s="890"/>
      <c r="OSG13" s="890"/>
      <c r="OSH13" s="890"/>
      <c r="OSI13" s="890"/>
      <c r="OSJ13" s="890"/>
      <c r="OSK13" s="890"/>
      <c r="OSL13" s="890"/>
      <c r="OSM13" s="890"/>
      <c r="OSN13" s="890"/>
      <c r="OSO13" s="890"/>
      <c r="OSP13" s="890"/>
      <c r="OSQ13" s="890"/>
      <c r="OSR13" s="890"/>
      <c r="OSS13" s="890"/>
      <c r="OST13" s="890"/>
      <c r="OSU13" s="890"/>
      <c r="OSV13" s="890"/>
      <c r="OSW13" s="890"/>
      <c r="OSX13" s="890"/>
      <c r="OSY13" s="890"/>
      <c r="OSZ13" s="890"/>
      <c r="OTA13" s="890"/>
      <c r="OTB13" s="890"/>
      <c r="OTC13" s="890"/>
      <c r="OTD13" s="890"/>
      <c r="OTE13" s="890"/>
      <c r="OTF13" s="890"/>
      <c r="OTG13" s="890"/>
      <c r="OTH13" s="890"/>
      <c r="OTI13" s="890"/>
      <c r="OTJ13" s="890"/>
      <c r="OTK13" s="890"/>
      <c r="OTL13" s="890"/>
      <c r="OTM13" s="890"/>
      <c r="OTN13" s="890"/>
      <c r="OTO13" s="890"/>
      <c r="OTP13" s="890"/>
      <c r="OTQ13" s="890"/>
      <c r="OTR13" s="890"/>
      <c r="OTS13" s="890"/>
      <c r="OTT13" s="890"/>
      <c r="OTU13" s="890"/>
      <c r="OTV13" s="890"/>
      <c r="OTW13" s="890"/>
      <c r="OTX13" s="890"/>
      <c r="OTY13" s="890"/>
      <c r="OTZ13" s="890"/>
      <c r="OUA13" s="890"/>
      <c r="OUB13" s="890"/>
      <c r="OUC13" s="890"/>
      <c r="OUD13" s="890"/>
      <c r="OUE13" s="890"/>
      <c r="OUF13" s="890"/>
      <c r="OUG13" s="890"/>
      <c r="OUH13" s="890"/>
      <c r="OUI13" s="890"/>
      <c r="OUJ13" s="890"/>
      <c r="OUK13" s="890"/>
      <c r="OUL13" s="890"/>
      <c r="OUM13" s="890"/>
      <c r="OUN13" s="890"/>
      <c r="OUO13" s="890"/>
      <c r="OUP13" s="890"/>
      <c r="OUQ13" s="890"/>
      <c r="OUR13" s="890"/>
      <c r="OUS13" s="890"/>
      <c r="OUT13" s="890"/>
      <c r="OUU13" s="890"/>
      <c r="OUV13" s="890"/>
      <c r="OUW13" s="890"/>
      <c r="OUX13" s="890"/>
      <c r="OUY13" s="890"/>
      <c r="OUZ13" s="890"/>
      <c r="OVA13" s="890"/>
      <c r="OVB13" s="890"/>
      <c r="OVC13" s="890"/>
      <c r="OVD13" s="890"/>
      <c r="OVE13" s="890"/>
      <c r="OVF13" s="890"/>
      <c r="OVG13" s="890"/>
      <c r="OVH13" s="890"/>
      <c r="OVI13" s="890"/>
      <c r="OVJ13" s="890"/>
      <c r="OVK13" s="890"/>
      <c r="OVL13" s="890"/>
      <c r="OVM13" s="890"/>
      <c r="OVN13" s="890"/>
      <c r="OVO13" s="890"/>
      <c r="OVP13" s="890"/>
      <c r="OVQ13" s="890"/>
      <c r="OVR13" s="890"/>
      <c r="OVS13" s="890"/>
      <c r="OVT13" s="890"/>
      <c r="OVU13" s="890"/>
      <c r="OVV13" s="890"/>
      <c r="OVW13" s="890"/>
      <c r="OVX13" s="890"/>
      <c r="OVY13" s="890"/>
      <c r="OVZ13" s="890"/>
      <c r="OWA13" s="890"/>
      <c r="OWB13" s="890"/>
      <c r="OWC13" s="890"/>
      <c r="OWD13" s="890"/>
      <c r="OWE13" s="890"/>
      <c r="OWF13" s="890"/>
      <c r="OWG13" s="890"/>
      <c r="OWH13" s="890"/>
      <c r="OWI13" s="890"/>
      <c r="OWJ13" s="890"/>
      <c r="OWK13" s="890"/>
      <c r="OWL13" s="890"/>
      <c r="OWM13" s="890"/>
      <c r="OWN13" s="890"/>
      <c r="OWO13" s="890"/>
      <c r="OWP13" s="890"/>
      <c r="OWQ13" s="890"/>
      <c r="OWR13" s="890"/>
      <c r="OWS13" s="890"/>
      <c r="OWT13" s="890"/>
      <c r="OWU13" s="890"/>
      <c r="OWV13" s="890"/>
      <c r="OWW13" s="890"/>
      <c r="OWX13" s="890"/>
      <c r="OWY13" s="890"/>
      <c r="OWZ13" s="890"/>
      <c r="OXA13" s="890"/>
      <c r="OXB13" s="890"/>
      <c r="OXC13" s="890"/>
      <c r="OXD13" s="890"/>
      <c r="OXE13" s="890"/>
      <c r="OXF13" s="890"/>
      <c r="OXG13" s="890"/>
      <c r="OXH13" s="890"/>
      <c r="OXI13" s="890"/>
      <c r="OXJ13" s="890"/>
      <c r="OXK13" s="890"/>
      <c r="OXL13" s="890"/>
      <c r="OXM13" s="890"/>
      <c r="OXN13" s="890"/>
      <c r="OXO13" s="890"/>
      <c r="OXP13" s="890"/>
      <c r="OXQ13" s="890"/>
      <c r="OXR13" s="890"/>
      <c r="OXS13" s="890"/>
      <c r="OXT13" s="890"/>
      <c r="OXU13" s="890"/>
      <c r="OXV13" s="890"/>
      <c r="OXW13" s="890"/>
      <c r="OXX13" s="890"/>
      <c r="OXY13" s="890"/>
      <c r="OXZ13" s="890"/>
      <c r="OYA13" s="890"/>
      <c r="OYB13" s="890"/>
      <c r="OYC13" s="890"/>
      <c r="OYD13" s="890"/>
      <c r="OYE13" s="890"/>
      <c r="OYF13" s="890"/>
      <c r="OYG13" s="890"/>
      <c r="OYH13" s="890"/>
      <c r="OYI13" s="890"/>
      <c r="OYJ13" s="890"/>
      <c r="OYK13" s="890"/>
      <c r="OYL13" s="890"/>
      <c r="OYM13" s="890"/>
      <c r="OYN13" s="890"/>
      <c r="OYO13" s="890"/>
      <c r="OYP13" s="890"/>
      <c r="OYQ13" s="890"/>
      <c r="OYR13" s="890"/>
      <c r="OYS13" s="890"/>
      <c r="OYT13" s="890"/>
      <c r="OYU13" s="890"/>
      <c r="OYV13" s="890"/>
      <c r="OYW13" s="890"/>
      <c r="OYX13" s="890"/>
      <c r="OYY13" s="890"/>
      <c r="OYZ13" s="890"/>
      <c r="OZA13" s="890"/>
      <c r="OZB13" s="890"/>
      <c r="OZC13" s="890"/>
      <c r="OZD13" s="890"/>
      <c r="OZE13" s="890"/>
      <c r="OZF13" s="890"/>
      <c r="OZG13" s="890"/>
      <c r="OZH13" s="890"/>
      <c r="OZI13" s="890"/>
      <c r="OZJ13" s="890"/>
      <c r="OZK13" s="890"/>
      <c r="OZL13" s="890"/>
      <c r="OZM13" s="890"/>
      <c r="OZN13" s="890"/>
      <c r="OZO13" s="890"/>
      <c r="OZP13" s="890"/>
      <c r="OZQ13" s="890"/>
      <c r="OZR13" s="890"/>
      <c r="OZS13" s="890"/>
      <c r="OZT13" s="890"/>
      <c r="OZU13" s="890"/>
      <c r="OZV13" s="890"/>
      <c r="OZW13" s="890"/>
      <c r="OZX13" s="890"/>
      <c r="OZY13" s="890"/>
      <c r="OZZ13" s="890"/>
      <c r="PAA13" s="890"/>
      <c r="PAB13" s="890"/>
      <c r="PAC13" s="890"/>
      <c r="PAD13" s="890"/>
      <c r="PAE13" s="890"/>
      <c r="PAF13" s="890"/>
      <c r="PAG13" s="890"/>
      <c r="PAH13" s="890"/>
      <c r="PAI13" s="890"/>
      <c r="PAJ13" s="890"/>
      <c r="PAK13" s="890"/>
      <c r="PAL13" s="890"/>
      <c r="PAM13" s="890"/>
      <c r="PAN13" s="890"/>
      <c r="PAO13" s="890"/>
      <c r="PAP13" s="890"/>
      <c r="PAQ13" s="890"/>
      <c r="PAR13" s="890"/>
      <c r="PAS13" s="890"/>
      <c r="PAT13" s="890"/>
      <c r="PAU13" s="890"/>
      <c r="PAV13" s="890"/>
      <c r="PAW13" s="890"/>
      <c r="PAX13" s="890"/>
      <c r="PAY13" s="890"/>
      <c r="PAZ13" s="890"/>
      <c r="PBA13" s="890"/>
      <c r="PBB13" s="890"/>
      <c r="PBC13" s="890"/>
      <c r="PBD13" s="890"/>
      <c r="PBE13" s="890"/>
      <c r="PBF13" s="890"/>
      <c r="PBG13" s="890"/>
      <c r="PBH13" s="890"/>
      <c r="PBI13" s="890"/>
      <c r="PBJ13" s="890"/>
      <c r="PBK13" s="890"/>
      <c r="PBL13" s="890"/>
      <c r="PBM13" s="890"/>
      <c r="PBN13" s="890"/>
      <c r="PBO13" s="890"/>
      <c r="PBP13" s="890"/>
      <c r="PBQ13" s="890"/>
      <c r="PBR13" s="890"/>
      <c r="PBS13" s="890"/>
      <c r="PBT13" s="890"/>
      <c r="PBU13" s="890"/>
      <c r="PBV13" s="890"/>
      <c r="PBW13" s="890"/>
      <c r="PBX13" s="890"/>
      <c r="PBY13" s="890"/>
      <c r="PBZ13" s="890"/>
      <c r="PCA13" s="890"/>
      <c r="PCB13" s="890"/>
      <c r="PCC13" s="890"/>
      <c r="PCD13" s="890"/>
      <c r="PCE13" s="890"/>
      <c r="PCF13" s="890"/>
      <c r="PCG13" s="890"/>
      <c r="PCH13" s="890"/>
      <c r="PCI13" s="890"/>
      <c r="PCJ13" s="890"/>
      <c r="PCK13" s="890"/>
      <c r="PCL13" s="890"/>
      <c r="PCM13" s="890"/>
      <c r="PCN13" s="890"/>
      <c r="PCO13" s="890"/>
      <c r="PCP13" s="890"/>
      <c r="PCQ13" s="890"/>
      <c r="PCR13" s="890"/>
      <c r="PCS13" s="890"/>
      <c r="PCT13" s="890"/>
      <c r="PCU13" s="890"/>
      <c r="PCV13" s="890"/>
      <c r="PCW13" s="890"/>
      <c r="PCX13" s="890"/>
      <c r="PCY13" s="890"/>
      <c r="PCZ13" s="890"/>
      <c r="PDA13" s="890"/>
      <c r="PDB13" s="890"/>
      <c r="PDC13" s="890"/>
      <c r="PDD13" s="890"/>
      <c r="PDE13" s="890"/>
      <c r="PDF13" s="890"/>
      <c r="PDG13" s="890"/>
      <c r="PDH13" s="890"/>
      <c r="PDI13" s="890"/>
      <c r="PDJ13" s="890"/>
      <c r="PDK13" s="890"/>
      <c r="PDL13" s="890"/>
      <c r="PDM13" s="890"/>
      <c r="PDN13" s="890"/>
      <c r="PDO13" s="890"/>
      <c r="PDP13" s="890"/>
      <c r="PDQ13" s="890"/>
      <c r="PDR13" s="890"/>
      <c r="PDS13" s="890"/>
      <c r="PDT13" s="890"/>
      <c r="PDU13" s="890"/>
      <c r="PDV13" s="890"/>
      <c r="PDW13" s="890"/>
      <c r="PDX13" s="890"/>
      <c r="PDY13" s="890"/>
      <c r="PDZ13" s="890"/>
      <c r="PEA13" s="890"/>
      <c r="PEB13" s="890"/>
      <c r="PEC13" s="890"/>
      <c r="PED13" s="890"/>
      <c r="PEE13" s="890"/>
      <c r="PEF13" s="890"/>
      <c r="PEG13" s="890"/>
      <c r="PEH13" s="890"/>
      <c r="PEI13" s="890"/>
      <c r="PEJ13" s="890"/>
      <c r="PEK13" s="890"/>
      <c r="PEL13" s="890"/>
      <c r="PEM13" s="890"/>
      <c r="PEN13" s="890"/>
      <c r="PEO13" s="890"/>
      <c r="PEP13" s="890"/>
      <c r="PEQ13" s="890"/>
      <c r="PER13" s="890"/>
      <c r="PES13" s="890"/>
      <c r="PET13" s="890"/>
      <c r="PEU13" s="890"/>
      <c r="PEV13" s="890"/>
      <c r="PEW13" s="890"/>
      <c r="PEX13" s="890"/>
      <c r="PEY13" s="890"/>
      <c r="PEZ13" s="890"/>
      <c r="PFA13" s="890"/>
      <c r="PFB13" s="890"/>
      <c r="PFC13" s="890"/>
      <c r="PFD13" s="890"/>
      <c r="PFE13" s="890"/>
      <c r="PFF13" s="890"/>
      <c r="PFG13" s="890"/>
      <c r="PFH13" s="890"/>
      <c r="PFI13" s="890"/>
      <c r="PFJ13" s="890"/>
      <c r="PFK13" s="890"/>
      <c r="PFL13" s="890"/>
      <c r="PFM13" s="890"/>
      <c r="PFN13" s="890"/>
      <c r="PFO13" s="890"/>
      <c r="PFP13" s="890"/>
      <c r="PFQ13" s="890"/>
      <c r="PFR13" s="890"/>
      <c r="PFS13" s="890"/>
      <c r="PFT13" s="890"/>
      <c r="PFU13" s="890"/>
      <c r="PFV13" s="890"/>
      <c r="PFW13" s="890"/>
      <c r="PFX13" s="890"/>
      <c r="PFY13" s="890"/>
      <c r="PFZ13" s="890"/>
      <c r="PGA13" s="890"/>
      <c r="PGB13" s="890"/>
      <c r="PGC13" s="890"/>
      <c r="PGD13" s="890"/>
      <c r="PGE13" s="890"/>
      <c r="PGF13" s="890"/>
      <c r="PGG13" s="890"/>
      <c r="PGH13" s="890"/>
      <c r="PGI13" s="890"/>
      <c r="PGJ13" s="890"/>
      <c r="PGK13" s="890"/>
      <c r="PGL13" s="890"/>
      <c r="PGM13" s="890"/>
      <c r="PGN13" s="890"/>
      <c r="PGO13" s="890"/>
      <c r="PGP13" s="890"/>
      <c r="PGQ13" s="890"/>
      <c r="PGR13" s="890"/>
      <c r="PGS13" s="890"/>
      <c r="PGT13" s="890"/>
      <c r="PGU13" s="890"/>
      <c r="PGV13" s="890"/>
      <c r="PGW13" s="890"/>
      <c r="PGX13" s="890"/>
      <c r="PGY13" s="890"/>
      <c r="PGZ13" s="890"/>
      <c r="PHA13" s="890"/>
      <c r="PHB13" s="890"/>
      <c r="PHC13" s="890"/>
      <c r="PHD13" s="890"/>
      <c r="PHE13" s="890"/>
      <c r="PHF13" s="890"/>
      <c r="PHG13" s="890"/>
      <c r="PHH13" s="890"/>
      <c r="PHI13" s="890"/>
      <c r="PHJ13" s="890"/>
      <c r="PHK13" s="890"/>
      <c r="PHL13" s="890"/>
      <c r="PHM13" s="890"/>
      <c r="PHN13" s="890"/>
      <c r="PHO13" s="890"/>
      <c r="PHP13" s="890"/>
      <c r="PHQ13" s="890"/>
      <c r="PHR13" s="890"/>
      <c r="PHS13" s="890"/>
      <c r="PHT13" s="890"/>
      <c r="PHU13" s="890"/>
      <c r="PHV13" s="890"/>
      <c r="PHW13" s="890"/>
      <c r="PHX13" s="890"/>
      <c r="PHY13" s="890"/>
      <c r="PHZ13" s="890"/>
      <c r="PIA13" s="890"/>
      <c r="PIB13" s="890"/>
      <c r="PIC13" s="890"/>
      <c r="PID13" s="890"/>
      <c r="PIE13" s="890"/>
      <c r="PIF13" s="890"/>
      <c r="PIG13" s="890"/>
      <c r="PIH13" s="890"/>
      <c r="PII13" s="890"/>
      <c r="PIJ13" s="890"/>
      <c r="PIK13" s="890"/>
      <c r="PIL13" s="890"/>
      <c r="PIM13" s="890"/>
      <c r="PIN13" s="890"/>
      <c r="PIO13" s="890"/>
      <c r="PIP13" s="890"/>
      <c r="PIQ13" s="890"/>
      <c r="PIR13" s="890"/>
      <c r="PIS13" s="890"/>
      <c r="PIT13" s="890"/>
      <c r="PIU13" s="890"/>
      <c r="PIV13" s="890"/>
      <c r="PIW13" s="890"/>
      <c r="PIX13" s="890"/>
      <c r="PIY13" s="890"/>
      <c r="PIZ13" s="890"/>
      <c r="PJA13" s="890"/>
      <c r="PJB13" s="890"/>
      <c r="PJC13" s="890"/>
      <c r="PJD13" s="890"/>
      <c r="PJE13" s="890"/>
      <c r="PJF13" s="890"/>
      <c r="PJG13" s="890"/>
      <c r="PJH13" s="890"/>
      <c r="PJI13" s="890"/>
      <c r="PJJ13" s="890"/>
      <c r="PJK13" s="890"/>
      <c r="PJL13" s="890"/>
      <c r="PJM13" s="890"/>
      <c r="PJN13" s="890"/>
      <c r="PJO13" s="890"/>
      <c r="PJP13" s="890"/>
      <c r="PJQ13" s="890"/>
      <c r="PJR13" s="890"/>
      <c r="PJS13" s="890"/>
      <c r="PJT13" s="890"/>
      <c r="PJU13" s="890"/>
      <c r="PJV13" s="890"/>
      <c r="PJW13" s="890"/>
      <c r="PJX13" s="890"/>
      <c r="PJY13" s="890"/>
      <c r="PJZ13" s="890"/>
      <c r="PKA13" s="890"/>
      <c r="PKB13" s="890"/>
      <c r="PKC13" s="890"/>
      <c r="PKD13" s="890"/>
      <c r="PKE13" s="890"/>
      <c r="PKF13" s="890"/>
      <c r="PKG13" s="890"/>
      <c r="PKH13" s="890"/>
      <c r="PKI13" s="890"/>
      <c r="PKJ13" s="890"/>
      <c r="PKK13" s="890"/>
      <c r="PKL13" s="890"/>
      <c r="PKM13" s="890"/>
      <c r="PKN13" s="890"/>
      <c r="PKO13" s="890"/>
      <c r="PKP13" s="890"/>
      <c r="PKQ13" s="890"/>
      <c r="PKR13" s="890"/>
      <c r="PKS13" s="890"/>
      <c r="PKT13" s="890"/>
      <c r="PKU13" s="890"/>
      <c r="PKV13" s="890"/>
      <c r="PKW13" s="890"/>
      <c r="PKX13" s="890"/>
      <c r="PKY13" s="890"/>
      <c r="PKZ13" s="890"/>
      <c r="PLA13" s="890"/>
      <c r="PLB13" s="890"/>
      <c r="PLC13" s="890"/>
      <c r="PLD13" s="890"/>
      <c r="PLE13" s="890"/>
      <c r="PLF13" s="890"/>
      <c r="PLG13" s="890"/>
      <c r="PLH13" s="890"/>
      <c r="PLI13" s="890"/>
      <c r="PLJ13" s="890"/>
      <c r="PLK13" s="890"/>
      <c r="PLL13" s="890"/>
      <c r="PLM13" s="890"/>
      <c r="PLN13" s="890"/>
      <c r="PLO13" s="890"/>
      <c r="PLP13" s="890"/>
      <c r="PLQ13" s="890"/>
      <c r="PLR13" s="890"/>
      <c r="PLS13" s="890"/>
      <c r="PLT13" s="890"/>
      <c r="PLU13" s="890"/>
      <c r="PLV13" s="890"/>
      <c r="PLW13" s="890"/>
      <c r="PLX13" s="890"/>
      <c r="PLY13" s="890"/>
      <c r="PLZ13" s="890"/>
      <c r="PMA13" s="890"/>
      <c r="PMB13" s="890"/>
      <c r="PMC13" s="890"/>
      <c r="PMD13" s="890"/>
      <c r="PME13" s="890"/>
      <c r="PMF13" s="890"/>
      <c r="PMG13" s="890"/>
      <c r="PMH13" s="890"/>
      <c r="PMI13" s="890"/>
      <c r="PMJ13" s="890"/>
      <c r="PMK13" s="890"/>
      <c r="PML13" s="890"/>
      <c r="PMM13" s="890"/>
      <c r="PMN13" s="890"/>
      <c r="PMO13" s="890"/>
      <c r="PMP13" s="890"/>
      <c r="PMQ13" s="890"/>
      <c r="PMR13" s="890"/>
      <c r="PMS13" s="890"/>
      <c r="PMT13" s="890"/>
      <c r="PMU13" s="890"/>
      <c r="PMV13" s="890"/>
      <c r="PMW13" s="890"/>
      <c r="PMX13" s="890"/>
      <c r="PMY13" s="890"/>
      <c r="PMZ13" s="890"/>
      <c r="PNA13" s="890"/>
      <c r="PNB13" s="890"/>
      <c r="PNC13" s="890"/>
      <c r="PND13" s="890"/>
      <c r="PNE13" s="890"/>
      <c r="PNF13" s="890"/>
      <c r="PNG13" s="890"/>
      <c r="PNH13" s="890"/>
      <c r="PNI13" s="890"/>
      <c r="PNJ13" s="890"/>
      <c r="PNK13" s="890"/>
      <c r="PNL13" s="890"/>
      <c r="PNM13" s="890"/>
      <c r="PNN13" s="890"/>
      <c r="PNO13" s="890"/>
      <c r="PNP13" s="890"/>
      <c r="PNQ13" s="890"/>
      <c r="PNR13" s="890"/>
      <c r="PNS13" s="890"/>
      <c r="PNT13" s="890"/>
      <c r="PNU13" s="890"/>
      <c r="PNV13" s="890"/>
      <c r="PNW13" s="890"/>
      <c r="PNX13" s="890"/>
      <c r="PNY13" s="890"/>
      <c r="PNZ13" s="890"/>
      <c r="POA13" s="890"/>
      <c r="POB13" s="890"/>
      <c r="POC13" s="890"/>
      <c r="POD13" s="890"/>
      <c r="POE13" s="890"/>
      <c r="POF13" s="890"/>
      <c r="POG13" s="890"/>
      <c r="POH13" s="890"/>
      <c r="POI13" s="890"/>
      <c r="POJ13" s="890"/>
      <c r="POK13" s="890"/>
      <c r="POL13" s="890"/>
      <c r="POM13" s="890"/>
      <c r="PON13" s="890"/>
      <c r="POO13" s="890"/>
      <c r="POP13" s="890"/>
      <c r="POQ13" s="890"/>
      <c r="POR13" s="890"/>
      <c r="POS13" s="890"/>
      <c r="POT13" s="890"/>
      <c r="POU13" s="890"/>
      <c r="POV13" s="890"/>
      <c r="POW13" s="890"/>
      <c r="POX13" s="890"/>
      <c r="POY13" s="890"/>
      <c r="POZ13" s="890"/>
      <c r="PPA13" s="890"/>
      <c r="PPB13" s="890"/>
      <c r="PPC13" s="890"/>
      <c r="PPD13" s="890"/>
      <c r="PPE13" s="890"/>
      <c r="PPF13" s="890"/>
      <c r="PPG13" s="890"/>
      <c r="PPH13" s="890"/>
      <c r="PPI13" s="890"/>
      <c r="PPJ13" s="890"/>
      <c r="PPK13" s="890"/>
      <c r="PPL13" s="890"/>
      <c r="PPM13" s="890"/>
      <c r="PPN13" s="890"/>
      <c r="PPO13" s="890"/>
      <c r="PPP13" s="890"/>
      <c r="PPQ13" s="890"/>
      <c r="PPR13" s="890"/>
      <c r="PPS13" s="890"/>
      <c r="PPT13" s="890"/>
      <c r="PPU13" s="890"/>
      <c r="PPV13" s="890"/>
      <c r="PPW13" s="890"/>
      <c r="PPX13" s="890"/>
      <c r="PPY13" s="890"/>
      <c r="PPZ13" s="890"/>
      <c r="PQA13" s="890"/>
      <c r="PQB13" s="890"/>
      <c r="PQC13" s="890"/>
      <c r="PQD13" s="890"/>
      <c r="PQE13" s="890"/>
      <c r="PQF13" s="890"/>
      <c r="PQG13" s="890"/>
      <c r="PQH13" s="890"/>
      <c r="PQI13" s="890"/>
      <c r="PQJ13" s="890"/>
      <c r="PQK13" s="890"/>
      <c r="PQL13" s="890"/>
      <c r="PQM13" s="890"/>
      <c r="PQN13" s="890"/>
      <c r="PQO13" s="890"/>
      <c r="PQP13" s="890"/>
      <c r="PQQ13" s="890"/>
      <c r="PQR13" s="890"/>
      <c r="PQS13" s="890"/>
      <c r="PQT13" s="890"/>
      <c r="PQU13" s="890"/>
      <c r="PQV13" s="890"/>
      <c r="PQW13" s="890"/>
      <c r="PQX13" s="890"/>
      <c r="PQY13" s="890"/>
      <c r="PQZ13" s="890"/>
      <c r="PRA13" s="890"/>
      <c r="PRB13" s="890"/>
      <c r="PRC13" s="890"/>
      <c r="PRD13" s="890"/>
      <c r="PRE13" s="890"/>
      <c r="PRF13" s="890"/>
      <c r="PRG13" s="890"/>
      <c r="PRH13" s="890"/>
      <c r="PRI13" s="890"/>
      <c r="PRJ13" s="890"/>
      <c r="PRK13" s="890"/>
      <c r="PRL13" s="890"/>
      <c r="PRM13" s="890"/>
      <c r="PRN13" s="890"/>
      <c r="PRO13" s="890"/>
      <c r="PRP13" s="890"/>
      <c r="PRQ13" s="890"/>
      <c r="PRR13" s="890"/>
      <c r="PRS13" s="890"/>
      <c r="PRT13" s="890"/>
      <c r="PRU13" s="890"/>
      <c r="PRV13" s="890"/>
      <c r="PRW13" s="890"/>
      <c r="PRX13" s="890"/>
      <c r="PRY13" s="890"/>
      <c r="PRZ13" s="890"/>
      <c r="PSA13" s="890"/>
      <c r="PSB13" s="890"/>
      <c r="PSC13" s="890"/>
      <c r="PSD13" s="890"/>
      <c r="PSE13" s="890"/>
      <c r="PSF13" s="890"/>
      <c r="PSG13" s="890"/>
      <c r="PSH13" s="890"/>
      <c r="PSI13" s="890"/>
      <c r="PSJ13" s="890"/>
      <c r="PSK13" s="890"/>
      <c r="PSL13" s="890"/>
      <c r="PSM13" s="890"/>
      <c r="PSN13" s="890"/>
      <c r="PSO13" s="890"/>
      <c r="PSP13" s="890"/>
      <c r="PSQ13" s="890"/>
      <c r="PSR13" s="890"/>
      <c r="PSS13" s="890"/>
      <c r="PST13" s="890"/>
      <c r="PSU13" s="890"/>
      <c r="PSV13" s="890"/>
      <c r="PSW13" s="890"/>
      <c r="PSX13" s="890"/>
      <c r="PSY13" s="890"/>
      <c r="PSZ13" s="890"/>
      <c r="PTA13" s="890"/>
      <c r="PTB13" s="890"/>
      <c r="PTC13" s="890"/>
      <c r="PTD13" s="890"/>
      <c r="PTE13" s="890"/>
      <c r="PTF13" s="890"/>
      <c r="PTG13" s="890"/>
      <c r="PTH13" s="890"/>
      <c r="PTI13" s="890"/>
      <c r="PTJ13" s="890"/>
      <c r="PTK13" s="890"/>
      <c r="PTL13" s="890"/>
      <c r="PTM13" s="890"/>
      <c r="PTN13" s="890"/>
      <c r="PTO13" s="890"/>
      <c r="PTP13" s="890"/>
      <c r="PTQ13" s="890"/>
      <c r="PTR13" s="890"/>
      <c r="PTS13" s="890"/>
      <c r="PTT13" s="890"/>
      <c r="PTU13" s="890"/>
      <c r="PTV13" s="890"/>
      <c r="PTW13" s="890"/>
      <c r="PTX13" s="890"/>
      <c r="PTY13" s="890"/>
      <c r="PTZ13" s="890"/>
      <c r="PUA13" s="890"/>
      <c r="PUB13" s="890"/>
      <c r="PUC13" s="890"/>
      <c r="PUD13" s="890"/>
      <c r="PUE13" s="890"/>
      <c r="PUF13" s="890"/>
      <c r="PUG13" s="890"/>
      <c r="PUH13" s="890"/>
      <c r="PUI13" s="890"/>
      <c r="PUJ13" s="890"/>
      <c r="PUK13" s="890"/>
      <c r="PUL13" s="890"/>
      <c r="PUM13" s="890"/>
      <c r="PUN13" s="890"/>
      <c r="PUO13" s="890"/>
      <c r="PUP13" s="890"/>
      <c r="PUQ13" s="890"/>
      <c r="PUR13" s="890"/>
      <c r="PUS13" s="890"/>
      <c r="PUT13" s="890"/>
      <c r="PUU13" s="890"/>
      <c r="PUV13" s="890"/>
      <c r="PUW13" s="890"/>
      <c r="PUX13" s="890"/>
      <c r="PUY13" s="890"/>
      <c r="PUZ13" s="890"/>
      <c r="PVA13" s="890"/>
      <c r="PVB13" s="890"/>
      <c r="PVC13" s="890"/>
      <c r="PVD13" s="890"/>
      <c r="PVE13" s="890"/>
      <c r="PVF13" s="890"/>
      <c r="PVG13" s="890"/>
      <c r="PVH13" s="890"/>
      <c r="PVI13" s="890"/>
      <c r="PVJ13" s="890"/>
      <c r="PVK13" s="890"/>
      <c r="PVL13" s="890"/>
      <c r="PVM13" s="890"/>
      <c r="PVN13" s="890"/>
      <c r="PVO13" s="890"/>
      <c r="PVP13" s="890"/>
      <c r="PVQ13" s="890"/>
      <c r="PVR13" s="890"/>
      <c r="PVS13" s="890"/>
      <c r="PVT13" s="890"/>
      <c r="PVU13" s="890"/>
      <c r="PVV13" s="890"/>
      <c r="PVW13" s="890"/>
      <c r="PVX13" s="890"/>
      <c r="PVY13" s="890"/>
      <c r="PVZ13" s="890"/>
      <c r="PWA13" s="890"/>
      <c r="PWB13" s="890"/>
      <c r="PWC13" s="890"/>
      <c r="PWD13" s="890"/>
      <c r="PWE13" s="890"/>
      <c r="PWF13" s="890"/>
      <c r="PWG13" s="890"/>
      <c r="PWH13" s="890"/>
      <c r="PWI13" s="890"/>
      <c r="PWJ13" s="890"/>
      <c r="PWK13" s="890"/>
      <c r="PWL13" s="890"/>
      <c r="PWM13" s="890"/>
      <c r="PWN13" s="890"/>
      <c r="PWO13" s="890"/>
      <c r="PWP13" s="890"/>
      <c r="PWQ13" s="890"/>
      <c r="PWR13" s="890"/>
      <c r="PWS13" s="890"/>
      <c r="PWT13" s="890"/>
      <c r="PWU13" s="890"/>
      <c r="PWV13" s="890"/>
      <c r="PWW13" s="890"/>
      <c r="PWX13" s="890"/>
      <c r="PWY13" s="890"/>
      <c r="PWZ13" s="890"/>
      <c r="PXA13" s="890"/>
      <c r="PXB13" s="890"/>
      <c r="PXC13" s="890"/>
      <c r="PXD13" s="890"/>
      <c r="PXE13" s="890"/>
      <c r="PXF13" s="890"/>
      <c r="PXG13" s="890"/>
      <c r="PXH13" s="890"/>
      <c r="PXI13" s="890"/>
      <c r="PXJ13" s="890"/>
      <c r="PXK13" s="890"/>
      <c r="PXL13" s="890"/>
      <c r="PXM13" s="890"/>
      <c r="PXN13" s="890"/>
      <c r="PXO13" s="890"/>
      <c r="PXP13" s="890"/>
      <c r="PXQ13" s="890"/>
      <c r="PXR13" s="890"/>
      <c r="PXS13" s="890"/>
      <c r="PXT13" s="890"/>
      <c r="PXU13" s="890"/>
      <c r="PXV13" s="890"/>
      <c r="PXW13" s="890"/>
      <c r="PXX13" s="890"/>
      <c r="PXY13" s="890"/>
      <c r="PXZ13" s="890"/>
      <c r="PYA13" s="890"/>
      <c r="PYB13" s="890"/>
      <c r="PYC13" s="890"/>
      <c r="PYD13" s="890"/>
      <c r="PYE13" s="890"/>
      <c r="PYF13" s="890"/>
      <c r="PYG13" s="890"/>
      <c r="PYH13" s="890"/>
      <c r="PYI13" s="890"/>
      <c r="PYJ13" s="890"/>
      <c r="PYK13" s="890"/>
      <c r="PYL13" s="890"/>
      <c r="PYM13" s="890"/>
      <c r="PYN13" s="890"/>
      <c r="PYO13" s="890"/>
      <c r="PYP13" s="890"/>
      <c r="PYQ13" s="890"/>
      <c r="PYR13" s="890"/>
      <c r="PYS13" s="890"/>
      <c r="PYT13" s="890"/>
      <c r="PYU13" s="890"/>
      <c r="PYV13" s="890"/>
      <c r="PYW13" s="890"/>
      <c r="PYX13" s="890"/>
      <c r="PYY13" s="890"/>
      <c r="PYZ13" s="890"/>
      <c r="PZA13" s="890"/>
      <c r="PZB13" s="890"/>
      <c r="PZC13" s="890"/>
      <c r="PZD13" s="890"/>
      <c r="PZE13" s="890"/>
      <c r="PZF13" s="890"/>
      <c r="PZG13" s="890"/>
      <c r="PZH13" s="890"/>
      <c r="PZI13" s="890"/>
      <c r="PZJ13" s="890"/>
      <c r="PZK13" s="890"/>
      <c r="PZL13" s="890"/>
      <c r="PZM13" s="890"/>
      <c r="PZN13" s="890"/>
      <c r="PZO13" s="890"/>
      <c r="PZP13" s="890"/>
      <c r="PZQ13" s="890"/>
      <c r="PZR13" s="890"/>
      <c r="PZS13" s="890"/>
      <c r="PZT13" s="890"/>
      <c r="PZU13" s="890"/>
      <c r="PZV13" s="890"/>
      <c r="PZW13" s="890"/>
      <c r="PZX13" s="890"/>
      <c r="PZY13" s="890"/>
      <c r="PZZ13" s="890"/>
      <c r="QAA13" s="890"/>
      <c r="QAB13" s="890"/>
      <c r="QAC13" s="890"/>
      <c r="QAD13" s="890"/>
      <c r="QAE13" s="890"/>
      <c r="QAF13" s="890"/>
      <c r="QAG13" s="890"/>
      <c r="QAH13" s="890"/>
      <c r="QAI13" s="890"/>
      <c r="QAJ13" s="890"/>
      <c r="QAK13" s="890"/>
      <c r="QAL13" s="890"/>
      <c r="QAM13" s="890"/>
      <c r="QAN13" s="890"/>
      <c r="QAO13" s="890"/>
      <c r="QAP13" s="890"/>
      <c r="QAQ13" s="890"/>
      <c r="QAR13" s="890"/>
      <c r="QAS13" s="890"/>
      <c r="QAT13" s="890"/>
      <c r="QAU13" s="890"/>
      <c r="QAV13" s="890"/>
      <c r="QAW13" s="890"/>
      <c r="QAX13" s="890"/>
      <c r="QAY13" s="890"/>
      <c r="QAZ13" s="890"/>
      <c r="QBA13" s="890"/>
      <c r="QBB13" s="890"/>
      <c r="QBC13" s="890"/>
      <c r="QBD13" s="890"/>
      <c r="QBE13" s="890"/>
      <c r="QBF13" s="890"/>
      <c r="QBG13" s="890"/>
      <c r="QBH13" s="890"/>
      <c r="QBI13" s="890"/>
      <c r="QBJ13" s="890"/>
      <c r="QBK13" s="890"/>
      <c r="QBL13" s="890"/>
      <c r="QBM13" s="890"/>
      <c r="QBN13" s="890"/>
      <c r="QBO13" s="890"/>
      <c r="QBP13" s="890"/>
      <c r="QBQ13" s="890"/>
      <c r="QBR13" s="890"/>
      <c r="QBS13" s="890"/>
      <c r="QBT13" s="890"/>
      <c r="QBU13" s="890"/>
      <c r="QBV13" s="890"/>
      <c r="QBW13" s="890"/>
      <c r="QBX13" s="890"/>
      <c r="QBY13" s="890"/>
      <c r="QBZ13" s="890"/>
      <c r="QCA13" s="890"/>
      <c r="QCB13" s="890"/>
      <c r="QCC13" s="890"/>
      <c r="QCD13" s="890"/>
      <c r="QCE13" s="890"/>
      <c r="QCF13" s="890"/>
      <c r="QCG13" s="890"/>
      <c r="QCH13" s="890"/>
      <c r="QCI13" s="890"/>
      <c r="QCJ13" s="890"/>
      <c r="QCK13" s="890"/>
      <c r="QCL13" s="890"/>
      <c r="QCM13" s="890"/>
      <c r="QCN13" s="890"/>
      <c r="QCO13" s="890"/>
      <c r="QCP13" s="890"/>
      <c r="QCQ13" s="890"/>
      <c r="QCR13" s="890"/>
      <c r="QCS13" s="890"/>
      <c r="QCT13" s="890"/>
      <c r="QCU13" s="890"/>
      <c r="QCV13" s="890"/>
      <c r="QCW13" s="890"/>
      <c r="QCX13" s="890"/>
      <c r="QCY13" s="890"/>
      <c r="QCZ13" s="890"/>
      <c r="QDA13" s="890"/>
      <c r="QDB13" s="890"/>
      <c r="QDC13" s="890"/>
      <c r="QDD13" s="890"/>
      <c r="QDE13" s="890"/>
      <c r="QDF13" s="890"/>
      <c r="QDG13" s="890"/>
      <c r="QDH13" s="890"/>
      <c r="QDI13" s="890"/>
      <c r="QDJ13" s="890"/>
      <c r="QDK13" s="890"/>
      <c r="QDL13" s="890"/>
      <c r="QDM13" s="890"/>
      <c r="QDN13" s="890"/>
      <c r="QDO13" s="890"/>
      <c r="QDP13" s="890"/>
      <c r="QDQ13" s="890"/>
      <c r="QDR13" s="890"/>
      <c r="QDS13" s="890"/>
      <c r="QDT13" s="890"/>
      <c r="QDU13" s="890"/>
      <c r="QDV13" s="890"/>
      <c r="QDW13" s="890"/>
      <c r="QDX13" s="890"/>
      <c r="QDY13" s="890"/>
      <c r="QDZ13" s="890"/>
      <c r="QEA13" s="890"/>
      <c r="QEB13" s="890"/>
      <c r="QEC13" s="890"/>
      <c r="QED13" s="890"/>
      <c r="QEE13" s="890"/>
      <c r="QEF13" s="890"/>
      <c r="QEG13" s="890"/>
      <c r="QEH13" s="890"/>
      <c r="QEI13" s="890"/>
      <c r="QEJ13" s="890"/>
      <c r="QEK13" s="890"/>
      <c r="QEL13" s="890"/>
      <c r="QEM13" s="890"/>
      <c r="QEN13" s="890"/>
      <c r="QEO13" s="890"/>
      <c r="QEP13" s="890"/>
      <c r="QEQ13" s="890"/>
      <c r="QER13" s="890"/>
      <c r="QES13" s="890"/>
      <c r="QET13" s="890"/>
      <c r="QEU13" s="890"/>
      <c r="QEV13" s="890"/>
      <c r="QEW13" s="890"/>
      <c r="QEX13" s="890"/>
      <c r="QEY13" s="890"/>
      <c r="QEZ13" s="890"/>
      <c r="QFA13" s="890"/>
      <c r="QFB13" s="890"/>
      <c r="QFC13" s="890"/>
      <c r="QFD13" s="890"/>
      <c r="QFE13" s="890"/>
      <c r="QFF13" s="890"/>
      <c r="QFG13" s="890"/>
      <c r="QFH13" s="890"/>
      <c r="QFI13" s="890"/>
      <c r="QFJ13" s="890"/>
      <c r="QFK13" s="890"/>
      <c r="QFL13" s="890"/>
      <c r="QFM13" s="890"/>
      <c r="QFN13" s="890"/>
      <c r="QFO13" s="890"/>
      <c r="QFP13" s="890"/>
      <c r="QFQ13" s="890"/>
      <c r="QFR13" s="890"/>
      <c r="QFS13" s="890"/>
      <c r="QFT13" s="890"/>
      <c r="QFU13" s="890"/>
      <c r="QFV13" s="890"/>
      <c r="QFW13" s="890"/>
      <c r="QFX13" s="890"/>
      <c r="QFY13" s="890"/>
      <c r="QFZ13" s="890"/>
      <c r="QGA13" s="890"/>
      <c r="QGB13" s="890"/>
      <c r="QGC13" s="890"/>
      <c r="QGD13" s="890"/>
      <c r="QGE13" s="890"/>
      <c r="QGF13" s="890"/>
      <c r="QGG13" s="890"/>
      <c r="QGH13" s="890"/>
      <c r="QGI13" s="890"/>
      <c r="QGJ13" s="890"/>
      <c r="QGK13" s="890"/>
      <c r="QGL13" s="890"/>
      <c r="QGM13" s="890"/>
      <c r="QGN13" s="890"/>
      <c r="QGO13" s="890"/>
      <c r="QGP13" s="890"/>
      <c r="QGQ13" s="890"/>
      <c r="QGR13" s="890"/>
      <c r="QGS13" s="890"/>
      <c r="QGT13" s="890"/>
      <c r="QGU13" s="890"/>
      <c r="QGV13" s="890"/>
      <c r="QGW13" s="890"/>
      <c r="QGX13" s="890"/>
      <c r="QGY13" s="890"/>
      <c r="QGZ13" s="890"/>
      <c r="QHA13" s="890"/>
      <c r="QHB13" s="890"/>
      <c r="QHC13" s="890"/>
      <c r="QHD13" s="890"/>
      <c r="QHE13" s="890"/>
      <c r="QHF13" s="890"/>
      <c r="QHG13" s="890"/>
      <c r="QHH13" s="890"/>
      <c r="QHI13" s="890"/>
      <c r="QHJ13" s="890"/>
      <c r="QHK13" s="890"/>
      <c r="QHL13" s="890"/>
      <c r="QHM13" s="890"/>
      <c r="QHN13" s="890"/>
      <c r="QHO13" s="890"/>
      <c r="QHP13" s="890"/>
      <c r="QHQ13" s="890"/>
      <c r="QHR13" s="890"/>
      <c r="QHS13" s="890"/>
      <c r="QHT13" s="890"/>
      <c r="QHU13" s="890"/>
      <c r="QHV13" s="890"/>
      <c r="QHW13" s="890"/>
      <c r="QHX13" s="890"/>
      <c r="QHY13" s="890"/>
      <c r="QHZ13" s="890"/>
      <c r="QIA13" s="890"/>
      <c r="QIB13" s="890"/>
      <c r="QIC13" s="890"/>
      <c r="QID13" s="890"/>
      <c r="QIE13" s="890"/>
      <c r="QIF13" s="890"/>
      <c r="QIG13" s="890"/>
      <c r="QIH13" s="890"/>
      <c r="QII13" s="890"/>
      <c r="QIJ13" s="890"/>
      <c r="QIK13" s="890"/>
      <c r="QIL13" s="890"/>
      <c r="QIM13" s="890"/>
      <c r="QIN13" s="890"/>
      <c r="QIO13" s="890"/>
      <c r="QIP13" s="890"/>
      <c r="QIQ13" s="890"/>
      <c r="QIR13" s="890"/>
      <c r="QIS13" s="890"/>
      <c r="QIT13" s="890"/>
      <c r="QIU13" s="890"/>
      <c r="QIV13" s="890"/>
      <c r="QIW13" s="890"/>
      <c r="QIX13" s="890"/>
      <c r="QIY13" s="890"/>
      <c r="QIZ13" s="890"/>
      <c r="QJA13" s="890"/>
      <c r="QJB13" s="890"/>
      <c r="QJC13" s="890"/>
      <c r="QJD13" s="890"/>
      <c r="QJE13" s="890"/>
      <c r="QJF13" s="890"/>
      <c r="QJG13" s="890"/>
      <c r="QJH13" s="890"/>
      <c r="QJI13" s="890"/>
      <c r="QJJ13" s="890"/>
      <c r="QJK13" s="890"/>
      <c r="QJL13" s="890"/>
      <c r="QJM13" s="890"/>
      <c r="QJN13" s="890"/>
      <c r="QJO13" s="890"/>
      <c r="QJP13" s="890"/>
      <c r="QJQ13" s="890"/>
      <c r="QJR13" s="890"/>
      <c r="QJS13" s="890"/>
      <c r="QJT13" s="890"/>
      <c r="QJU13" s="890"/>
      <c r="QJV13" s="890"/>
      <c r="QJW13" s="890"/>
      <c r="QJX13" s="890"/>
      <c r="QJY13" s="890"/>
      <c r="QJZ13" s="890"/>
      <c r="QKA13" s="890"/>
      <c r="QKB13" s="890"/>
      <c r="QKC13" s="890"/>
      <c r="QKD13" s="890"/>
      <c r="QKE13" s="890"/>
      <c r="QKF13" s="890"/>
      <c r="QKG13" s="890"/>
      <c r="QKH13" s="890"/>
      <c r="QKI13" s="890"/>
      <c r="QKJ13" s="890"/>
      <c r="QKK13" s="890"/>
      <c r="QKL13" s="890"/>
      <c r="QKM13" s="890"/>
      <c r="QKN13" s="890"/>
      <c r="QKO13" s="890"/>
      <c r="QKP13" s="890"/>
      <c r="QKQ13" s="890"/>
      <c r="QKR13" s="890"/>
      <c r="QKS13" s="890"/>
      <c r="QKT13" s="890"/>
      <c r="QKU13" s="890"/>
      <c r="QKV13" s="890"/>
      <c r="QKW13" s="890"/>
      <c r="QKX13" s="890"/>
      <c r="QKY13" s="890"/>
      <c r="QKZ13" s="890"/>
      <c r="QLA13" s="890"/>
      <c r="QLB13" s="890"/>
      <c r="QLC13" s="890"/>
      <c r="QLD13" s="890"/>
      <c r="QLE13" s="890"/>
      <c r="QLF13" s="890"/>
      <c r="QLG13" s="890"/>
      <c r="QLH13" s="890"/>
      <c r="QLI13" s="890"/>
      <c r="QLJ13" s="890"/>
      <c r="QLK13" s="890"/>
      <c r="QLL13" s="890"/>
      <c r="QLM13" s="890"/>
      <c r="QLN13" s="890"/>
      <c r="QLO13" s="890"/>
      <c r="QLP13" s="890"/>
      <c r="QLQ13" s="890"/>
      <c r="QLR13" s="890"/>
      <c r="QLS13" s="890"/>
      <c r="QLT13" s="890"/>
      <c r="QLU13" s="890"/>
      <c r="QLV13" s="890"/>
      <c r="QLW13" s="890"/>
      <c r="QLX13" s="890"/>
      <c r="QLY13" s="890"/>
      <c r="QLZ13" s="890"/>
      <c r="QMA13" s="890"/>
      <c r="QMB13" s="890"/>
      <c r="QMC13" s="890"/>
      <c r="QMD13" s="890"/>
      <c r="QME13" s="890"/>
      <c r="QMF13" s="890"/>
      <c r="QMG13" s="890"/>
      <c r="QMH13" s="890"/>
      <c r="QMI13" s="890"/>
      <c r="QMJ13" s="890"/>
      <c r="QMK13" s="890"/>
      <c r="QML13" s="890"/>
      <c r="QMM13" s="890"/>
      <c r="QMN13" s="890"/>
      <c r="QMO13" s="890"/>
      <c r="QMP13" s="890"/>
      <c r="QMQ13" s="890"/>
      <c r="QMR13" s="890"/>
      <c r="QMS13" s="890"/>
      <c r="QMT13" s="890"/>
      <c r="QMU13" s="890"/>
      <c r="QMV13" s="890"/>
      <c r="QMW13" s="890"/>
      <c r="QMX13" s="890"/>
      <c r="QMY13" s="890"/>
      <c r="QMZ13" s="890"/>
      <c r="QNA13" s="890"/>
      <c r="QNB13" s="890"/>
      <c r="QNC13" s="890"/>
      <c r="QND13" s="890"/>
      <c r="QNE13" s="890"/>
      <c r="QNF13" s="890"/>
      <c r="QNG13" s="890"/>
      <c r="QNH13" s="890"/>
      <c r="QNI13" s="890"/>
      <c r="QNJ13" s="890"/>
      <c r="QNK13" s="890"/>
      <c r="QNL13" s="890"/>
      <c r="QNM13" s="890"/>
      <c r="QNN13" s="890"/>
      <c r="QNO13" s="890"/>
      <c r="QNP13" s="890"/>
      <c r="QNQ13" s="890"/>
      <c r="QNR13" s="890"/>
      <c r="QNS13" s="890"/>
      <c r="QNT13" s="890"/>
      <c r="QNU13" s="890"/>
      <c r="QNV13" s="890"/>
      <c r="QNW13" s="890"/>
      <c r="QNX13" s="890"/>
      <c r="QNY13" s="890"/>
      <c r="QNZ13" s="890"/>
      <c r="QOA13" s="890"/>
      <c r="QOB13" s="890"/>
      <c r="QOC13" s="890"/>
      <c r="QOD13" s="890"/>
      <c r="QOE13" s="890"/>
      <c r="QOF13" s="890"/>
      <c r="QOG13" s="890"/>
      <c r="QOH13" s="890"/>
      <c r="QOI13" s="890"/>
      <c r="QOJ13" s="890"/>
      <c r="QOK13" s="890"/>
      <c r="QOL13" s="890"/>
      <c r="QOM13" s="890"/>
      <c r="QON13" s="890"/>
      <c r="QOO13" s="890"/>
      <c r="QOP13" s="890"/>
      <c r="QOQ13" s="890"/>
      <c r="QOR13" s="890"/>
      <c r="QOS13" s="890"/>
      <c r="QOT13" s="890"/>
      <c r="QOU13" s="890"/>
      <c r="QOV13" s="890"/>
      <c r="QOW13" s="890"/>
      <c r="QOX13" s="890"/>
      <c r="QOY13" s="890"/>
      <c r="QOZ13" s="890"/>
      <c r="QPA13" s="890"/>
      <c r="QPB13" s="890"/>
      <c r="QPC13" s="890"/>
      <c r="QPD13" s="890"/>
      <c r="QPE13" s="890"/>
      <c r="QPF13" s="890"/>
      <c r="QPG13" s="890"/>
      <c r="QPH13" s="890"/>
      <c r="QPI13" s="890"/>
      <c r="QPJ13" s="890"/>
      <c r="QPK13" s="890"/>
      <c r="QPL13" s="890"/>
      <c r="QPM13" s="890"/>
      <c r="QPN13" s="890"/>
      <c r="QPO13" s="890"/>
      <c r="QPP13" s="890"/>
      <c r="QPQ13" s="890"/>
      <c r="QPR13" s="890"/>
      <c r="QPS13" s="890"/>
      <c r="QPT13" s="890"/>
      <c r="QPU13" s="890"/>
      <c r="QPV13" s="890"/>
      <c r="QPW13" s="890"/>
      <c r="QPX13" s="890"/>
      <c r="QPY13" s="890"/>
      <c r="QPZ13" s="890"/>
      <c r="QQA13" s="890"/>
      <c r="QQB13" s="890"/>
      <c r="QQC13" s="890"/>
      <c r="QQD13" s="890"/>
      <c r="QQE13" s="890"/>
      <c r="QQF13" s="890"/>
      <c r="QQG13" s="890"/>
      <c r="QQH13" s="890"/>
      <c r="QQI13" s="890"/>
      <c r="QQJ13" s="890"/>
      <c r="QQK13" s="890"/>
      <c r="QQL13" s="890"/>
      <c r="QQM13" s="890"/>
      <c r="QQN13" s="890"/>
      <c r="QQO13" s="890"/>
      <c r="QQP13" s="890"/>
      <c r="QQQ13" s="890"/>
      <c r="QQR13" s="890"/>
      <c r="QQS13" s="890"/>
      <c r="QQT13" s="890"/>
      <c r="QQU13" s="890"/>
      <c r="QQV13" s="890"/>
      <c r="QQW13" s="890"/>
      <c r="QQX13" s="890"/>
      <c r="QQY13" s="890"/>
      <c r="QQZ13" s="890"/>
      <c r="QRA13" s="890"/>
      <c r="QRB13" s="890"/>
      <c r="QRC13" s="890"/>
      <c r="QRD13" s="890"/>
      <c r="QRE13" s="890"/>
      <c r="QRF13" s="890"/>
      <c r="QRG13" s="890"/>
      <c r="QRH13" s="890"/>
      <c r="QRI13" s="890"/>
      <c r="QRJ13" s="890"/>
      <c r="QRK13" s="890"/>
      <c r="QRL13" s="890"/>
      <c r="QRM13" s="890"/>
      <c r="QRN13" s="890"/>
      <c r="QRO13" s="890"/>
      <c r="QRP13" s="890"/>
      <c r="QRQ13" s="890"/>
      <c r="QRR13" s="890"/>
      <c r="QRS13" s="890"/>
      <c r="QRT13" s="890"/>
      <c r="QRU13" s="890"/>
      <c r="QRV13" s="890"/>
      <c r="QRW13" s="890"/>
      <c r="QRX13" s="890"/>
      <c r="QRY13" s="890"/>
      <c r="QRZ13" s="890"/>
      <c r="QSA13" s="890"/>
      <c r="QSB13" s="890"/>
      <c r="QSC13" s="890"/>
      <c r="QSD13" s="890"/>
      <c r="QSE13" s="890"/>
      <c r="QSF13" s="890"/>
      <c r="QSG13" s="890"/>
      <c r="QSH13" s="890"/>
      <c r="QSI13" s="890"/>
      <c r="QSJ13" s="890"/>
      <c r="QSK13" s="890"/>
      <c r="QSL13" s="890"/>
      <c r="QSM13" s="890"/>
      <c r="QSN13" s="890"/>
      <c r="QSO13" s="890"/>
      <c r="QSP13" s="890"/>
      <c r="QSQ13" s="890"/>
      <c r="QSR13" s="890"/>
      <c r="QSS13" s="890"/>
      <c r="QST13" s="890"/>
      <c r="QSU13" s="890"/>
      <c r="QSV13" s="890"/>
      <c r="QSW13" s="890"/>
      <c r="QSX13" s="890"/>
      <c r="QSY13" s="890"/>
      <c r="QSZ13" s="890"/>
      <c r="QTA13" s="890"/>
      <c r="QTB13" s="890"/>
      <c r="QTC13" s="890"/>
      <c r="QTD13" s="890"/>
      <c r="QTE13" s="890"/>
      <c r="QTF13" s="890"/>
      <c r="QTG13" s="890"/>
      <c r="QTH13" s="890"/>
      <c r="QTI13" s="890"/>
      <c r="QTJ13" s="890"/>
      <c r="QTK13" s="890"/>
      <c r="QTL13" s="890"/>
      <c r="QTM13" s="890"/>
      <c r="QTN13" s="890"/>
      <c r="QTO13" s="890"/>
      <c r="QTP13" s="890"/>
      <c r="QTQ13" s="890"/>
      <c r="QTR13" s="890"/>
      <c r="QTS13" s="890"/>
      <c r="QTT13" s="890"/>
      <c r="QTU13" s="890"/>
      <c r="QTV13" s="890"/>
      <c r="QTW13" s="890"/>
      <c r="QTX13" s="890"/>
      <c r="QTY13" s="890"/>
      <c r="QTZ13" s="890"/>
      <c r="QUA13" s="890"/>
      <c r="QUB13" s="890"/>
      <c r="QUC13" s="890"/>
      <c r="QUD13" s="890"/>
      <c r="QUE13" s="890"/>
      <c r="QUF13" s="890"/>
      <c r="QUG13" s="890"/>
      <c r="QUH13" s="890"/>
      <c r="QUI13" s="890"/>
      <c r="QUJ13" s="890"/>
      <c r="QUK13" s="890"/>
      <c r="QUL13" s="890"/>
      <c r="QUM13" s="890"/>
      <c r="QUN13" s="890"/>
      <c r="QUO13" s="890"/>
      <c r="QUP13" s="890"/>
      <c r="QUQ13" s="890"/>
      <c r="QUR13" s="890"/>
      <c r="QUS13" s="890"/>
      <c r="QUT13" s="890"/>
      <c r="QUU13" s="890"/>
      <c r="QUV13" s="890"/>
      <c r="QUW13" s="890"/>
      <c r="QUX13" s="890"/>
      <c r="QUY13" s="890"/>
      <c r="QUZ13" s="890"/>
      <c r="QVA13" s="890"/>
      <c r="QVB13" s="890"/>
      <c r="QVC13" s="890"/>
      <c r="QVD13" s="890"/>
      <c r="QVE13" s="890"/>
      <c r="QVF13" s="890"/>
      <c r="QVG13" s="890"/>
      <c r="QVH13" s="890"/>
      <c r="QVI13" s="890"/>
      <c r="QVJ13" s="890"/>
      <c r="QVK13" s="890"/>
      <c r="QVL13" s="890"/>
      <c r="QVM13" s="890"/>
      <c r="QVN13" s="890"/>
      <c r="QVO13" s="890"/>
      <c r="QVP13" s="890"/>
      <c r="QVQ13" s="890"/>
      <c r="QVR13" s="890"/>
      <c r="QVS13" s="890"/>
      <c r="QVT13" s="890"/>
      <c r="QVU13" s="890"/>
      <c r="QVV13" s="890"/>
      <c r="QVW13" s="890"/>
      <c r="QVX13" s="890"/>
      <c r="QVY13" s="890"/>
      <c r="QVZ13" s="890"/>
      <c r="QWA13" s="890"/>
      <c r="QWB13" s="890"/>
      <c r="QWC13" s="890"/>
      <c r="QWD13" s="890"/>
      <c r="QWE13" s="890"/>
      <c r="QWF13" s="890"/>
      <c r="QWG13" s="890"/>
      <c r="QWH13" s="890"/>
      <c r="QWI13" s="890"/>
      <c r="QWJ13" s="890"/>
      <c r="QWK13" s="890"/>
      <c r="QWL13" s="890"/>
      <c r="QWM13" s="890"/>
      <c r="QWN13" s="890"/>
      <c r="QWO13" s="890"/>
      <c r="QWP13" s="890"/>
      <c r="QWQ13" s="890"/>
      <c r="QWR13" s="890"/>
      <c r="QWS13" s="890"/>
      <c r="QWT13" s="890"/>
      <c r="QWU13" s="890"/>
      <c r="QWV13" s="890"/>
      <c r="QWW13" s="890"/>
      <c r="QWX13" s="890"/>
      <c r="QWY13" s="890"/>
      <c r="QWZ13" s="890"/>
      <c r="QXA13" s="890"/>
      <c r="QXB13" s="890"/>
      <c r="QXC13" s="890"/>
      <c r="QXD13" s="890"/>
      <c r="QXE13" s="890"/>
      <c r="QXF13" s="890"/>
      <c r="QXG13" s="890"/>
      <c r="QXH13" s="890"/>
      <c r="QXI13" s="890"/>
      <c r="QXJ13" s="890"/>
      <c r="QXK13" s="890"/>
      <c r="QXL13" s="890"/>
      <c r="QXM13" s="890"/>
      <c r="QXN13" s="890"/>
      <c r="QXO13" s="890"/>
      <c r="QXP13" s="890"/>
      <c r="QXQ13" s="890"/>
      <c r="QXR13" s="890"/>
      <c r="QXS13" s="890"/>
      <c r="QXT13" s="890"/>
      <c r="QXU13" s="890"/>
      <c r="QXV13" s="890"/>
      <c r="QXW13" s="890"/>
      <c r="QXX13" s="890"/>
      <c r="QXY13" s="890"/>
      <c r="QXZ13" s="890"/>
      <c r="QYA13" s="890"/>
      <c r="QYB13" s="890"/>
      <c r="QYC13" s="890"/>
      <c r="QYD13" s="890"/>
      <c r="QYE13" s="890"/>
      <c r="QYF13" s="890"/>
      <c r="QYG13" s="890"/>
      <c r="QYH13" s="890"/>
      <c r="QYI13" s="890"/>
      <c r="QYJ13" s="890"/>
      <c r="QYK13" s="890"/>
      <c r="QYL13" s="890"/>
      <c r="QYM13" s="890"/>
      <c r="QYN13" s="890"/>
      <c r="QYO13" s="890"/>
      <c r="QYP13" s="890"/>
      <c r="QYQ13" s="890"/>
      <c r="QYR13" s="890"/>
      <c r="QYS13" s="890"/>
      <c r="QYT13" s="890"/>
      <c r="QYU13" s="890"/>
      <c r="QYV13" s="890"/>
      <c r="QYW13" s="890"/>
      <c r="QYX13" s="890"/>
      <c r="QYY13" s="890"/>
      <c r="QYZ13" s="890"/>
      <c r="QZA13" s="890"/>
      <c r="QZB13" s="890"/>
      <c r="QZC13" s="890"/>
      <c r="QZD13" s="890"/>
      <c r="QZE13" s="890"/>
      <c r="QZF13" s="890"/>
      <c r="QZG13" s="890"/>
      <c r="QZH13" s="890"/>
      <c r="QZI13" s="890"/>
      <c r="QZJ13" s="890"/>
      <c r="QZK13" s="890"/>
      <c r="QZL13" s="890"/>
      <c r="QZM13" s="890"/>
      <c r="QZN13" s="890"/>
      <c r="QZO13" s="890"/>
      <c r="QZP13" s="890"/>
      <c r="QZQ13" s="890"/>
      <c r="QZR13" s="890"/>
      <c r="QZS13" s="890"/>
      <c r="QZT13" s="890"/>
      <c r="QZU13" s="890"/>
      <c r="QZV13" s="890"/>
      <c r="QZW13" s="890"/>
      <c r="QZX13" s="890"/>
      <c r="QZY13" s="890"/>
      <c r="QZZ13" s="890"/>
      <c r="RAA13" s="890"/>
      <c r="RAB13" s="890"/>
      <c r="RAC13" s="890"/>
      <c r="RAD13" s="890"/>
      <c r="RAE13" s="890"/>
      <c r="RAF13" s="890"/>
      <c r="RAG13" s="890"/>
      <c r="RAH13" s="890"/>
      <c r="RAI13" s="890"/>
      <c r="RAJ13" s="890"/>
      <c r="RAK13" s="890"/>
      <c r="RAL13" s="890"/>
      <c r="RAM13" s="890"/>
      <c r="RAN13" s="890"/>
      <c r="RAO13" s="890"/>
      <c r="RAP13" s="890"/>
      <c r="RAQ13" s="890"/>
      <c r="RAR13" s="890"/>
      <c r="RAS13" s="890"/>
      <c r="RAT13" s="890"/>
      <c r="RAU13" s="890"/>
      <c r="RAV13" s="890"/>
      <c r="RAW13" s="890"/>
      <c r="RAX13" s="890"/>
      <c r="RAY13" s="890"/>
      <c r="RAZ13" s="890"/>
      <c r="RBA13" s="890"/>
      <c r="RBB13" s="890"/>
      <c r="RBC13" s="890"/>
      <c r="RBD13" s="890"/>
      <c r="RBE13" s="890"/>
      <c r="RBF13" s="890"/>
      <c r="RBG13" s="890"/>
      <c r="RBH13" s="890"/>
      <c r="RBI13" s="890"/>
      <c r="RBJ13" s="890"/>
      <c r="RBK13" s="890"/>
      <c r="RBL13" s="890"/>
      <c r="RBM13" s="890"/>
      <c r="RBN13" s="890"/>
      <c r="RBO13" s="890"/>
      <c r="RBP13" s="890"/>
      <c r="RBQ13" s="890"/>
      <c r="RBR13" s="890"/>
      <c r="RBS13" s="890"/>
      <c r="RBT13" s="890"/>
      <c r="RBU13" s="890"/>
      <c r="RBV13" s="890"/>
      <c r="RBW13" s="890"/>
      <c r="RBX13" s="890"/>
      <c r="RBY13" s="890"/>
      <c r="RBZ13" s="890"/>
      <c r="RCA13" s="890"/>
      <c r="RCB13" s="890"/>
      <c r="RCC13" s="890"/>
      <c r="RCD13" s="890"/>
      <c r="RCE13" s="890"/>
      <c r="RCF13" s="890"/>
      <c r="RCG13" s="890"/>
      <c r="RCH13" s="890"/>
      <c r="RCI13" s="890"/>
      <c r="RCJ13" s="890"/>
      <c r="RCK13" s="890"/>
      <c r="RCL13" s="890"/>
      <c r="RCM13" s="890"/>
      <c r="RCN13" s="890"/>
      <c r="RCO13" s="890"/>
      <c r="RCP13" s="890"/>
      <c r="RCQ13" s="890"/>
      <c r="RCR13" s="890"/>
      <c r="RCS13" s="890"/>
      <c r="RCT13" s="890"/>
      <c r="RCU13" s="890"/>
      <c r="RCV13" s="890"/>
      <c r="RCW13" s="890"/>
      <c r="RCX13" s="890"/>
      <c r="RCY13" s="890"/>
      <c r="RCZ13" s="890"/>
      <c r="RDA13" s="890"/>
      <c r="RDB13" s="890"/>
      <c r="RDC13" s="890"/>
      <c r="RDD13" s="890"/>
      <c r="RDE13" s="890"/>
      <c r="RDF13" s="890"/>
      <c r="RDG13" s="890"/>
      <c r="RDH13" s="890"/>
      <c r="RDI13" s="890"/>
      <c r="RDJ13" s="890"/>
      <c r="RDK13" s="890"/>
      <c r="RDL13" s="890"/>
      <c r="RDM13" s="890"/>
      <c r="RDN13" s="890"/>
      <c r="RDO13" s="890"/>
      <c r="RDP13" s="890"/>
      <c r="RDQ13" s="890"/>
      <c r="RDR13" s="890"/>
      <c r="RDS13" s="890"/>
      <c r="RDT13" s="890"/>
      <c r="RDU13" s="890"/>
      <c r="RDV13" s="890"/>
      <c r="RDW13" s="890"/>
      <c r="RDX13" s="890"/>
      <c r="RDY13" s="890"/>
      <c r="RDZ13" s="890"/>
      <c r="REA13" s="890"/>
      <c r="REB13" s="890"/>
      <c r="REC13" s="890"/>
      <c r="RED13" s="890"/>
      <c r="REE13" s="890"/>
      <c r="REF13" s="890"/>
      <c r="REG13" s="890"/>
      <c r="REH13" s="890"/>
      <c r="REI13" s="890"/>
      <c r="REJ13" s="890"/>
      <c r="REK13" s="890"/>
      <c r="REL13" s="890"/>
      <c r="REM13" s="890"/>
      <c r="REN13" s="890"/>
      <c r="REO13" s="890"/>
      <c r="REP13" s="890"/>
      <c r="REQ13" s="890"/>
      <c r="RER13" s="890"/>
      <c r="RES13" s="890"/>
      <c r="RET13" s="890"/>
      <c r="REU13" s="890"/>
      <c r="REV13" s="890"/>
      <c r="REW13" s="890"/>
      <c r="REX13" s="890"/>
      <c r="REY13" s="890"/>
      <c r="REZ13" s="890"/>
      <c r="RFA13" s="890"/>
      <c r="RFB13" s="890"/>
      <c r="RFC13" s="890"/>
      <c r="RFD13" s="890"/>
      <c r="RFE13" s="890"/>
      <c r="RFF13" s="890"/>
      <c r="RFG13" s="890"/>
      <c r="RFH13" s="890"/>
      <c r="RFI13" s="890"/>
      <c r="RFJ13" s="890"/>
      <c r="RFK13" s="890"/>
      <c r="RFL13" s="890"/>
      <c r="RFM13" s="890"/>
      <c r="RFN13" s="890"/>
      <c r="RFO13" s="890"/>
      <c r="RFP13" s="890"/>
      <c r="RFQ13" s="890"/>
      <c r="RFR13" s="890"/>
      <c r="RFS13" s="890"/>
      <c r="RFT13" s="890"/>
      <c r="RFU13" s="890"/>
      <c r="RFV13" s="890"/>
      <c r="RFW13" s="890"/>
      <c r="RFX13" s="890"/>
      <c r="RFY13" s="890"/>
      <c r="RFZ13" s="890"/>
      <c r="RGA13" s="890"/>
      <c r="RGB13" s="890"/>
      <c r="RGC13" s="890"/>
      <c r="RGD13" s="890"/>
      <c r="RGE13" s="890"/>
      <c r="RGF13" s="890"/>
      <c r="RGG13" s="890"/>
      <c r="RGH13" s="890"/>
      <c r="RGI13" s="890"/>
      <c r="RGJ13" s="890"/>
      <c r="RGK13" s="890"/>
      <c r="RGL13" s="890"/>
      <c r="RGM13" s="890"/>
      <c r="RGN13" s="890"/>
      <c r="RGO13" s="890"/>
      <c r="RGP13" s="890"/>
      <c r="RGQ13" s="890"/>
      <c r="RGR13" s="890"/>
      <c r="RGS13" s="890"/>
      <c r="RGT13" s="890"/>
      <c r="RGU13" s="890"/>
      <c r="RGV13" s="890"/>
      <c r="RGW13" s="890"/>
      <c r="RGX13" s="890"/>
      <c r="RGY13" s="890"/>
      <c r="RGZ13" s="890"/>
      <c r="RHA13" s="890"/>
      <c r="RHB13" s="890"/>
      <c r="RHC13" s="890"/>
      <c r="RHD13" s="890"/>
      <c r="RHE13" s="890"/>
      <c r="RHF13" s="890"/>
      <c r="RHG13" s="890"/>
      <c r="RHH13" s="890"/>
      <c r="RHI13" s="890"/>
      <c r="RHJ13" s="890"/>
      <c r="RHK13" s="890"/>
      <c r="RHL13" s="890"/>
      <c r="RHM13" s="890"/>
      <c r="RHN13" s="890"/>
      <c r="RHO13" s="890"/>
      <c r="RHP13" s="890"/>
      <c r="RHQ13" s="890"/>
      <c r="RHR13" s="890"/>
      <c r="RHS13" s="890"/>
      <c r="RHT13" s="890"/>
      <c r="RHU13" s="890"/>
      <c r="RHV13" s="890"/>
      <c r="RHW13" s="890"/>
      <c r="RHX13" s="890"/>
      <c r="RHY13" s="890"/>
      <c r="RHZ13" s="890"/>
      <c r="RIA13" s="890"/>
      <c r="RIB13" s="890"/>
      <c r="RIC13" s="890"/>
      <c r="RID13" s="890"/>
      <c r="RIE13" s="890"/>
      <c r="RIF13" s="890"/>
      <c r="RIG13" s="890"/>
      <c r="RIH13" s="890"/>
      <c r="RII13" s="890"/>
      <c r="RIJ13" s="890"/>
      <c r="RIK13" s="890"/>
      <c r="RIL13" s="890"/>
      <c r="RIM13" s="890"/>
      <c r="RIN13" s="890"/>
      <c r="RIO13" s="890"/>
      <c r="RIP13" s="890"/>
      <c r="RIQ13" s="890"/>
      <c r="RIR13" s="890"/>
      <c r="RIS13" s="890"/>
      <c r="RIT13" s="890"/>
      <c r="RIU13" s="890"/>
      <c r="RIV13" s="890"/>
      <c r="RIW13" s="890"/>
      <c r="RIX13" s="890"/>
      <c r="RIY13" s="890"/>
      <c r="RIZ13" s="890"/>
      <c r="RJA13" s="890"/>
      <c r="RJB13" s="890"/>
      <c r="RJC13" s="890"/>
      <c r="RJD13" s="890"/>
      <c r="RJE13" s="890"/>
      <c r="RJF13" s="890"/>
      <c r="RJG13" s="890"/>
      <c r="RJH13" s="890"/>
      <c r="RJI13" s="890"/>
      <c r="RJJ13" s="890"/>
      <c r="RJK13" s="890"/>
      <c r="RJL13" s="890"/>
      <c r="RJM13" s="890"/>
      <c r="RJN13" s="890"/>
      <c r="RJO13" s="890"/>
      <c r="RJP13" s="890"/>
      <c r="RJQ13" s="890"/>
      <c r="RJR13" s="890"/>
      <c r="RJS13" s="890"/>
      <c r="RJT13" s="890"/>
      <c r="RJU13" s="890"/>
      <c r="RJV13" s="890"/>
      <c r="RJW13" s="890"/>
      <c r="RJX13" s="890"/>
      <c r="RJY13" s="890"/>
      <c r="RJZ13" s="890"/>
      <c r="RKA13" s="890"/>
      <c r="RKB13" s="890"/>
      <c r="RKC13" s="890"/>
      <c r="RKD13" s="890"/>
      <c r="RKE13" s="890"/>
      <c r="RKF13" s="890"/>
      <c r="RKG13" s="890"/>
      <c r="RKH13" s="890"/>
      <c r="RKI13" s="890"/>
      <c r="RKJ13" s="890"/>
      <c r="RKK13" s="890"/>
      <c r="RKL13" s="890"/>
      <c r="RKM13" s="890"/>
      <c r="RKN13" s="890"/>
      <c r="RKO13" s="890"/>
      <c r="RKP13" s="890"/>
      <c r="RKQ13" s="890"/>
      <c r="RKR13" s="890"/>
      <c r="RKS13" s="890"/>
      <c r="RKT13" s="890"/>
      <c r="RKU13" s="890"/>
      <c r="RKV13" s="890"/>
      <c r="RKW13" s="890"/>
      <c r="RKX13" s="890"/>
      <c r="RKY13" s="890"/>
      <c r="RKZ13" s="890"/>
      <c r="RLA13" s="890"/>
      <c r="RLB13" s="890"/>
      <c r="RLC13" s="890"/>
      <c r="RLD13" s="890"/>
      <c r="RLE13" s="890"/>
      <c r="RLF13" s="890"/>
      <c r="RLG13" s="890"/>
      <c r="RLH13" s="890"/>
      <c r="RLI13" s="890"/>
      <c r="RLJ13" s="890"/>
      <c r="RLK13" s="890"/>
      <c r="RLL13" s="890"/>
      <c r="RLM13" s="890"/>
      <c r="RLN13" s="890"/>
      <c r="RLO13" s="890"/>
      <c r="RLP13" s="890"/>
      <c r="RLQ13" s="890"/>
      <c r="RLR13" s="890"/>
      <c r="RLS13" s="890"/>
      <c r="RLT13" s="890"/>
      <c r="RLU13" s="890"/>
      <c r="RLV13" s="890"/>
      <c r="RLW13" s="890"/>
      <c r="RLX13" s="890"/>
      <c r="RLY13" s="890"/>
      <c r="RLZ13" s="890"/>
      <c r="RMA13" s="890"/>
      <c r="RMB13" s="890"/>
      <c r="RMC13" s="890"/>
      <c r="RMD13" s="890"/>
      <c r="RME13" s="890"/>
      <c r="RMF13" s="890"/>
      <c r="RMG13" s="890"/>
      <c r="RMH13" s="890"/>
      <c r="RMI13" s="890"/>
      <c r="RMJ13" s="890"/>
      <c r="RMK13" s="890"/>
      <c r="RML13" s="890"/>
      <c r="RMM13" s="890"/>
      <c r="RMN13" s="890"/>
      <c r="RMO13" s="890"/>
      <c r="RMP13" s="890"/>
      <c r="RMQ13" s="890"/>
      <c r="RMR13" s="890"/>
      <c r="RMS13" s="890"/>
      <c r="RMT13" s="890"/>
      <c r="RMU13" s="890"/>
      <c r="RMV13" s="890"/>
      <c r="RMW13" s="890"/>
      <c r="RMX13" s="890"/>
      <c r="RMY13" s="890"/>
      <c r="RMZ13" s="890"/>
      <c r="RNA13" s="890"/>
      <c r="RNB13" s="890"/>
      <c r="RNC13" s="890"/>
      <c r="RND13" s="890"/>
      <c r="RNE13" s="890"/>
      <c r="RNF13" s="890"/>
      <c r="RNG13" s="890"/>
      <c r="RNH13" s="890"/>
      <c r="RNI13" s="890"/>
      <c r="RNJ13" s="890"/>
      <c r="RNK13" s="890"/>
      <c r="RNL13" s="890"/>
      <c r="RNM13" s="890"/>
      <c r="RNN13" s="890"/>
      <c r="RNO13" s="890"/>
      <c r="RNP13" s="890"/>
      <c r="RNQ13" s="890"/>
      <c r="RNR13" s="890"/>
      <c r="RNS13" s="890"/>
      <c r="RNT13" s="890"/>
      <c r="RNU13" s="890"/>
      <c r="RNV13" s="890"/>
      <c r="RNW13" s="890"/>
      <c r="RNX13" s="890"/>
      <c r="RNY13" s="890"/>
      <c r="RNZ13" s="890"/>
      <c r="ROA13" s="890"/>
      <c r="ROB13" s="890"/>
      <c r="ROC13" s="890"/>
      <c r="ROD13" s="890"/>
      <c r="ROE13" s="890"/>
      <c r="ROF13" s="890"/>
      <c r="ROG13" s="890"/>
      <c r="ROH13" s="890"/>
      <c r="ROI13" s="890"/>
      <c r="ROJ13" s="890"/>
      <c r="ROK13" s="890"/>
      <c r="ROL13" s="890"/>
      <c r="ROM13" s="890"/>
      <c r="RON13" s="890"/>
      <c r="ROO13" s="890"/>
      <c r="ROP13" s="890"/>
      <c r="ROQ13" s="890"/>
      <c r="ROR13" s="890"/>
      <c r="ROS13" s="890"/>
      <c r="ROT13" s="890"/>
      <c r="ROU13" s="890"/>
      <c r="ROV13" s="890"/>
      <c r="ROW13" s="890"/>
      <c r="ROX13" s="890"/>
      <c r="ROY13" s="890"/>
      <c r="ROZ13" s="890"/>
      <c r="RPA13" s="890"/>
      <c r="RPB13" s="890"/>
      <c r="RPC13" s="890"/>
      <c r="RPD13" s="890"/>
      <c r="RPE13" s="890"/>
      <c r="RPF13" s="890"/>
      <c r="RPG13" s="890"/>
      <c r="RPH13" s="890"/>
      <c r="RPI13" s="890"/>
      <c r="RPJ13" s="890"/>
      <c r="RPK13" s="890"/>
      <c r="RPL13" s="890"/>
      <c r="RPM13" s="890"/>
      <c r="RPN13" s="890"/>
      <c r="RPO13" s="890"/>
      <c r="RPP13" s="890"/>
      <c r="RPQ13" s="890"/>
      <c r="RPR13" s="890"/>
      <c r="RPS13" s="890"/>
      <c r="RPT13" s="890"/>
      <c r="RPU13" s="890"/>
      <c r="RPV13" s="890"/>
      <c r="RPW13" s="890"/>
      <c r="RPX13" s="890"/>
      <c r="RPY13" s="890"/>
      <c r="RPZ13" s="890"/>
      <c r="RQA13" s="890"/>
      <c r="RQB13" s="890"/>
      <c r="RQC13" s="890"/>
      <c r="RQD13" s="890"/>
      <c r="RQE13" s="890"/>
      <c r="RQF13" s="890"/>
      <c r="RQG13" s="890"/>
      <c r="RQH13" s="890"/>
      <c r="RQI13" s="890"/>
      <c r="RQJ13" s="890"/>
      <c r="RQK13" s="890"/>
      <c r="RQL13" s="890"/>
      <c r="RQM13" s="890"/>
      <c r="RQN13" s="890"/>
      <c r="RQO13" s="890"/>
      <c r="RQP13" s="890"/>
      <c r="RQQ13" s="890"/>
      <c r="RQR13" s="890"/>
      <c r="RQS13" s="890"/>
      <c r="RQT13" s="890"/>
      <c r="RQU13" s="890"/>
      <c r="RQV13" s="890"/>
      <c r="RQW13" s="890"/>
      <c r="RQX13" s="890"/>
      <c r="RQY13" s="890"/>
      <c r="RQZ13" s="890"/>
      <c r="RRA13" s="890"/>
      <c r="RRB13" s="890"/>
      <c r="RRC13" s="890"/>
      <c r="RRD13" s="890"/>
      <c r="RRE13" s="890"/>
      <c r="RRF13" s="890"/>
      <c r="RRG13" s="890"/>
      <c r="RRH13" s="890"/>
      <c r="RRI13" s="890"/>
      <c r="RRJ13" s="890"/>
      <c r="RRK13" s="890"/>
      <c r="RRL13" s="890"/>
      <c r="RRM13" s="890"/>
      <c r="RRN13" s="890"/>
      <c r="RRO13" s="890"/>
      <c r="RRP13" s="890"/>
      <c r="RRQ13" s="890"/>
      <c r="RRR13" s="890"/>
      <c r="RRS13" s="890"/>
      <c r="RRT13" s="890"/>
      <c r="RRU13" s="890"/>
      <c r="RRV13" s="890"/>
      <c r="RRW13" s="890"/>
      <c r="RRX13" s="890"/>
      <c r="RRY13" s="890"/>
      <c r="RRZ13" s="890"/>
      <c r="RSA13" s="890"/>
      <c r="RSB13" s="890"/>
      <c r="RSC13" s="890"/>
      <c r="RSD13" s="890"/>
      <c r="RSE13" s="890"/>
      <c r="RSF13" s="890"/>
      <c r="RSG13" s="890"/>
      <c r="RSH13" s="890"/>
      <c r="RSI13" s="890"/>
      <c r="RSJ13" s="890"/>
      <c r="RSK13" s="890"/>
      <c r="RSL13" s="890"/>
      <c r="RSM13" s="890"/>
      <c r="RSN13" s="890"/>
      <c r="RSO13" s="890"/>
      <c r="RSP13" s="890"/>
      <c r="RSQ13" s="890"/>
      <c r="RSR13" s="890"/>
      <c r="RSS13" s="890"/>
      <c r="RST13" s="890"/>
      <c r="RSU13" s="890"/>
      <c r="RSV13" s="890"/>
      <c r="RSW13" s="890"/>
      <c r="RSX13" s="890"/>
      <c r="RSY13" s="890"/>
      <c r="RSZ13" s="890"/>
      <c r="RTA13" s="890"/>
      <c r="RTB13" s="890"/>
      <c r="RTC13" s="890"/>
      <c r="RTD13" s="890"/>
      <c r="RTE13" s="890"/>
      <c r="RTF13" s="890"/>
      <c r="RTG13" s="890"/>
      <c r="RTH13" s="890"/>
      <c r="RTI13" s="890"/>
      <c r="RTJ13" s="890"/>
      <c r="RTK13" s="890"/>
      <c r="RTL13" s="890"/>
      <c r="RTM13" s="890"/>
      <c r="RTN13" s="890"/>
      <c r="RTO13" s="890"/>
      <c r="RTP13" s="890"/>
      <c r="RTQ13" s="890"/>
      <c r="RTR13" s="890"/>
      <c r="RTS13" s="890"/>
      <c r="RTT13" s="890"/>
      <c r="RTU13" s="890"/>
      <c r="RTV13" s="890"/>
      <c r="RTW13" s="890"/>
      <c r="RTX13" s="890"/>
      <c r="RTY13" s="890"/>
      <c r="RTZ13" s="890"/>
      <c r="RUA13" s="890"/>
      <c r="RUB13" s="890"/>
      <c r="RUC13" s="890"/>
      <c r="RUD13" s="890"/>
      <c r="RUE13" s="890"/>
      <c r="RUF13" s="890"/>
      <c r="RUG13" s="890"/>
      <c r="RUH13" s="890"/>
      <c r="RUI13" s="890"/>
      <c r="RUJ13" s="890"/>
      <c r="RUK13" s="890"/>
      <c r="RUL13" s="890"/>
      <c r="RUM13" s="890"/>
      <c r="RUN13" s="890"/>
      <c r="RUO13" s="890"/>
      <c r="RUP13" s="890"/>
      <c r="RUQ13" s="890"/>
      <c r="RUR13" s="890"/>
      <c r="RUS13" s="890"/>
      <c r="RUT13" s="890"/>
      <c r="RUU13" s="890"/>
      <c r="RUV13" s="890"/>
      <c r="RUW13" s="890"/>
      <c r="RUX13" s="890"/>
      <c r="RUY13" s="890"/>
      <c r="RUZ13" s="890"/>
      <c r="RVA13" s="890"/>
      <c r="RVB13" s="890"/>
      <c r="RVC13" s="890"/>
      <c r="RVD13" s="890"/>
      <c r="RVE13" s="890"/>
      <c r="RVF13" s="890"/>
      <c r="RVG13" s="890"/>
      <c r="RVH13" s="890"/>
      <c r="RVI13" s="890"/>
      <c r="RVJ13" s="890"/>
      <c r="RVK13" s="890"/>
      <c r="RVL13" s="890"/>
      <c r="RVM13" s="890"/>
      <c r="RVN13" s="890"/>
      <c r="RVO13" s="890"/>
      <c r="RVP13" s="890"/>
      <c r="RVQ13" s="890"/>
      <c r="RVR13" s="890"/>
      <c r="RVS13" s="890"/>
      <c r="RVT13" s="890"/>
      <c r="RVU13" s="890"/>
      <c r="RVV13" s="890"/>
      <c r="RVW13" s="890"/>
      <c r="RVX13" s="890"/>
      <c r="RVY13" s="890"/>
      <c r="RVZ13" s="890"/>
      <c r="RWA13" s="890"/>
      <c r="RWB13" s="890"/>
      <c r="RWC13" s="890"/>
      <c r="RWD13" s="890"/>
      <c r="RWE13" s="890"/>
      <c r="RWF13" s="890"/>
      <c r="RWG13" s="890"/>
      <c r="RWH13" s="890"/>
      <c r="RWI13" s="890"/>
      <c r="RWJ13" s="890"/>
      <c r="RWK13" s="890"/>
      <c r="RWL13" s="890"/>
      <c r="RWM13" s="890"/>
      <c r="RWN13" s="890"/>
      <c r="RWO13" s="890"/>
      <c r="RWP13" s="890"/>
      <c r="RWQ13" s="890"/>
      <c r="RWR13" s="890"/>
      <c r="RWS13" s="890"/>
      <c r="RWT13" s="890"/>
      <c r="RWU13" s="890"/>
      <c r="RWV13" s="890"/>
      <c r="RWW13" s="890"/>
      <c r="RWX13" s="890"/>
      <c r="RWY13" s="890"/>
      <c r="RWZ13" s="890"/>
      <c r="RXA13" s="890"/>
      <c r="RXB13" s="890"/>
      <c r="RXC13" s="890"/>
      <c r="RXD13" s="890"/>
      <c r="RXE13" s="890"/>
      <c r="RXF13" s="890"/>
      <c r="RXG13" s="890"/>
      <c r="RXH13" s="890"/>
      <c r="RXI13" s="890"/>
      <c r="RXJ13" s="890"/>
      <c r="RXK13" s="890"/>
      <c r="RXL13" s="890"/>
      <c r="RXM13" s="890"/>
      <c r="RXN13" s="890"/>
      <c r="RXO13" s="890"/>
      <c r="RXP13" s="890"/>
      <c r="RXQ13" s="890"/>
      <c r="RXR13" s="890"/>
      <c r="RXS13" s="890"/>
      <c r="RXT13" s="890"/>
      <c r="RXU13" s="890"/>
      <c r="RXV13" s="890"/>
      <c r="RXW13" s="890"/>
      <c r="RXX13" s="890"/>
      <c r="RXY13" s="890"/>
      <c r="RXZ13" s="890"/>
      <c r="RYA13" s="890"/>
      <c r="RYB13" s="890"/>
      <c r="RYC13" s="890"/>
      <c r="RYD13" s="890"/>
      <c r="RYE13" s="890"/>
      <c r="RYF13" s="890"/>
      <c r="RYG13" s="890"/>
      <c r="RYH13" s="890"/>
      <c r="RYI13" s="890"/>
      <c r="RYJ13" s="890"/>
      <c r="RYK13" s="890"/>
      <c r="RYL13" s="890"/>
      <c r="RYM13" s="890"/>
      <c r="RYN13" s="890"/>
      <c r="RYO13" s="890"/>
      <c r="RYP13" s="890"/>
      <c r="RYQ13" s="890"/>
      <c r="RYR13" s="890"/>
      <c r="RYS13" s="890"/>
      <c r="RYT13" s="890"/>
      <c r="RYU13" s="890"/>
      <c r="RYV13" s="890"/>
      <c r="RYW13" s="890"/>
      <c r="RYX13" s="890"/>
      <c r="RYY13" s="890"/>
      <c r="RYZ13" s="890"/>
      <c r="RZA13" s="890"/>
      <c r="RZB13" s="890"/>
      <c r="RZC13" s="890"/>
      <c r="RZD13" s="890"/>
      <c r="RZE13" s="890"/>
      <c r="RZF13" s="890"/>
      <c r="RZG13" s="890"/>
      <c r="RZH13" s="890"/>
      <c r="RZI13" s="890"/>
      <c r="RZJ13" s="890"/>
      <c r="RZK13" s="890"/>
      <c r="RZL13" s="890"/>
      <c r="RZM13" s="890"/>
      <c r="RZN13" s="890"/>
      <c r="RZO13" s="890"/>
      <c r="RZP13" s="890"/>
      <c r="RZQ13" s="890"/>
      <c r="RZR13" s="890"/>
      <c r="RZS13" s="890"/>
      <c r="RZT13" s="890"/>
      <c r="RZU13" s="890"/>
      <c r="RZV13" s="890"/>
      <c r="RZW13" s="890"/>
      <c r="RZX13" s="890"/>
      <c r="RZY13" s="890"/>
      <c r="RZZ13" s="890"/>
      <c r="SAA13" s="890"/>
      <c r="SAB13" s="890"/>
      <c r="SAC13" s="890"/>
      <c r="SAD13" s="890"/>
      <c r="SAE13" s="890"/>
      <c r="SAF13" s="890"/>
      <c r="SAG13" s="890"/>
      <c r="SAH13" s="890"/>
      <c r="SAI13" s="890"/>
      <c r="SAJ13" s="890"/>
      <c r="SAK13" s="890"/>
      <c r="SAL13" s="890"/>
      <c r="SAM13" s="890"/>
      <c r="SAN13" s="890"/>
      <c r="SAO13" s="890"/>
      <c r="SAP13" s="890"/>
      <c r="SAQ13" s="890"/>
      <c r="SAR13" s="890"/>
      <c r="SAS13" s="890"/>
      <c r="SAT13" s="890"/>
      <c r="SAU13" s="890"/>
      <c r="SAV13" s="890"/>
      <c r="SAW13" s="890"/>
      <c r="SAX13" s="890"/>
      <c r="SAY13" s="890"/>
      <c r="SAZ13" s="890"/>
      <c r="SBA13" s="890"/>
      <c r="SBB13" s="890"/>
      <c r="SBC13" s="890"/>
      <c r="SBD13" s="890"/>
      <c r="SBE13" s="890"/>
      <c r="SBF13" s="890"/>
      <c r="SBG13" s="890"/>
      <c r="SBH13" s="890"/>
      <c r="SBI13" s="890"/>
      <c r="SBJ13" s="890"/>
      <c r="SBK13" s="890"/>
      <c r="SBL13" s="890"/>
      <c r="SBM13" s="890"/>
      <c r="SBN13" s="890"/>
      <c r="SBO13" s="890"/>
      <c r="SBP13" s="890"/>
      <c r="SBQ13" s="890"/>
      <c r="SBR13" s="890"/>
      <c r="SBS13" s="890"/>
      <c r="SBT13" s="890"/>
      <c r="SBU13" s="890"/>
      <c r="SBV13" s="890"/>
      <c r="SBW13" s="890"/>
      <c r="SBX13" s="890"/>
      <c r="SBY13" s="890"/>
      <c r="SBZ13" s="890"/>
      <c r="SCA13" s="890"/>
      <c r="SCB13" s="890"/>
      <c r="SCC13" s="890"/>
      <c r="SCD13" s="890"/>
      <c r="SCE13" s="890"/>
      <c r="SCF13" s="890"/>
      <c r="SCG13" s="890"/>
      <c r="SCH13" s="890"/>
      <c r="SCI13" s="890"/>
      <c r="SCJ13" s="890"/>
      <c r="SCK13" s="890"/>
      <c r="SCL13" s="890"/>
      <c r="SCM13" s="890"/>
      <c r="SCN13" s="890"/>
      <c r="SCO13" s="890"/>
      <c r="SCP13" s="890"/>
      <c r="SCQ13" s="890"/>
      <c r="SCR13" s="890"/>
      <c r="SCS13" s="890"/>
      <c r="SCT13" s="890"/>
      <c r="SCU13" s="890"/>
      <c r="SCV13" s="890"/>
      <c r="SCW13" s="890"/>
      <c r="SCX13" s="890"/>
      <c r="SCY13" s="890"/>
      <c r="SCZ13" s="890"/>
      <c r="SDA13" s="890"/>
      <c r="SDB13" s="890"/>
      <c r="SDC13" s="890"/>
      <c r="SDD13" s="890"/>
      <c r="SDE13" s="890"/>
      <c r="SDF13" s="890"/>
      <c r="SDG13" s="890"/>
      <c r="SDH13" s="890"/>
      <c r="SDI13" s="890"/>
      <c r="SDJ13" s="890"/>
      <c r="SDK13" s="890"/>
      <c r="SDL13" s="890"/>
      <c r="SDM13" s="890"/>
      <c r="SDN13" s="890"/>
      <c r="SDO13" s="890"/>
      <c r="SDP13" s="890"/>
      <c r="SDQ13" s="890"/>
      <c r="SDR13" s="890"/>
      <c r="SDS13" s="890"/>
      <c r="SDT13" s="890"/>
      <c r="SDU13" s="890"/>
      <c r="SDV13" s="890"/>
      <c r="SDW13" s="890"/>
      <c r="SDX13" s="890"/>
      <c r="SDY13" s="890"/>
      <c r="SDZ13" s="890"/>
      <c r="SEA13" s="890"/>
      <c r="SEB13" s="890"/>
      <c r="SEC13" s="890"/>
      <c r="SED13" s="890"/>
      <c r="SEE13" s="890"/>
      <c r="SEF13" s="890"/>
      <c r="SEG13" s="890"/>
      <c r="SEH13" s="890"/>
      <c r="SEI13" s="890"/>
      <c r="SEJ13" s="890"/>
      <c r="SEK13" s="890"/>
      <c r="SEL13" s="890"/>
      <c r="SEM13" s="890"/>
      <c r="SEN13" s="890"/>
      <c r="SEO13" s="890"/>
      <c r="SEP13" s="890"/>
      <c r="SEQ13" s="890"/>
      <c r="SER13" s="890"/>
      <c r="SES13" s="890"/>
      <c r="SET13" s="890"/>
      <c r="SEU13" s="890"/>
      <c r="SEV13" s="890"/>
      <c r="SEW13" s="890"/>
      <c r="SEX13" s="890"/>
      <c r="SEY13" s="890"/>
      <c r="SEZ13" s="890"/>
      <c r="SFA13" s="890"/>
      <c r="SFB13" s="890"/>
      <c r="SFC13" s="890"/>
      <c r="SFD13" s="890"/>
      <c r="SFE13" s="890"/>
      <c r="SFF13" s="890"/>
      <c r="SFG13" s="890"/>
      <c r="SFH13" s="890"/>
      <c r="SFI13" s="890"/>
      <c r="SFJ13" s="890"/>
      <c r="SFK13" s="890"/>
      <c r="SFL13" s="890"/>
      <c r="SFM13" s="890"/>
      <c r="SFN13" s="890"/>
      <c r="SFO13" s="890"/>
      <c r="SFP13" s="890"/>
      <c r="SFQ13" s="890"/>
      <c r="SFR13" s="890"/>
      <c r="SFS13" s="890"/>
      <c r="SFT13" s="890"/>
      <c r="SFU13" s="890"/>
      <c r="SFV13" s="890"/>
      <c r="SFW13" s="890"/>
      <c r="SFX13" s="890"/>
      <c r="SFY13" s="890"/>
      <c r="SFZ13" s="890"/>
      <c r="SGA13" s="890"/>
      <c r="SGB13" s="890"/>
      <c r="SGC13" s="890"/>
      <c r="SGD13" s="890"/>
      <c r="SGE13" s="890"/>
      <c r="SGF13" s="890"/>
      <c r="SGG13" s="890"/>
      <c r="SGH13" s="890"/>
      <c r="SGI13" s="890"/>
      <c r="SGJ13" s="890"/>
      <c r="SGK13" s="890"/>
      <c r="SGL13" s="890"/>
      <c r="SGM13" s="890"/>
      <c r="SGN13" s="890"/>
      <c r="SGO13" s="890"/>
      <c r="SGP13" s="890"/>
      <c r="SGQ13" s="890"/>
      <c r="SGR13" s="890"/>
      <c r="SGS13" s="890"/>
      <c r="SGT13" s="890"/>
      <c r="SGU13" s="890"/>
      <c r="SGV13" s="890"/>
      <c r="SGW13" s="890"/>
      <c r="SGX13" s="890"/>
      <c r="SGY13" s="890"/>
      <c r="SGZ13" s="890"/>
      <c r="SHA13" s="890"/>
      <c r="SHB13" s="890"/>
      <c r="SHC13" s="890"/>
      <c r="SHD13" s="890"/>
      <c r="SHE13" s="890"/>
      <c r="SHF13" s="890"/>
      <c r="SHG13" s="890"/>
      <c r="SHH13" s="890"/>
      <c r="SHI13" s="890"/>
      <c r="SHJ13" s="890"/>
      <c r="SHK13" s="890"/>
      <c r="SHL13" s="890"/>
      <c r="SHM13" s="890"/>
      <c r="SHN13" s="890"/>
      <c r="SHO13" s="890"/>
      <c r="SHP13" s="890"/>
      <c r="SHQ13" s="890"/>
      <c r="SHR13" s="890"/>
      <c r="SHS13" s="890"/>
      <c r="SHT13" s="890"/>
      <c r="SHU13" s="890"/>
      <c r="SHV13" s="890"/>
      <c r="SHW13" s="890"/>
      <c r="SHX13" s="890"/>
      <c r="SHY13" s="890"/>
      <c r="SHZ13" s="890"/>
      <c r="SIA13" s="890"/>
      <c r="SIB13" s="890"/>
      <c r="SIC13" s="890"/>
      <c r="SID13" s="890"/>
      <c r="SIE13" s="890"/>
      <c r="SIF13" s="890"/>
      <c r="SIG13" s="890"/>
      <c r="SIH13" s="890"/>
      <c r="SII13" s="890"/>
      <c r="SIJ13" s="890"/>
      <c r="SIK13" s="890"/>
      <c r="SIL13" s="890"/>
      <c r="SIM13" s="890"/>
      <c r="SIN13" s="890"/>
      <c r="SIO13" s="890"/>
      <c r="SIP13" s="890"/>
      <c r="SIQ13" s="890"/>
      <c r="SIR13" s="890"/>
      <c r="SIS13" s="890"/>
      <c r="SIT13" s="890"/>
      <c r="SIU13" s="890"/>
      <c r="SIV13" s="890"/>
      <c r="SIW13" s="890"/>
      <c r="SIX13" s="890"/>
      <c r="SIY13" s="890"/>
      <c r="SIZ13" s="890"/>
      <c r="SJA13" s="890"/>
      <c r="SJB13" s="890"/>
      <c r="SJC13" s="890"/>
      <c r="SJD13" s="890"/>
      <c r="SJE13" s="890"/>
      <c r="SJF13" s="890"/>
      <c r="SJG13" s="890"/>
      <c r="SJH13" s="890"/>
      <c r="SJI13" s="890"/>
      <c r="SJJ13" s="890"/>
      <c r="SJK13" s="890"/>
      <c r="SJL13" s="890"/>
      <c r="SJM13" s="890"/>
      <c r="SJN13" s="890"/>
      <c r="SJO13" s="890"/>
      <c r="SJP13" s="890"/>
      <c r="SJQ13" s="890"/>
      <c r="SJR13" s="890"/>
      <c r="SJS13" s="890"/>
      <c r="SJT13" s="890"/>
      <c r="SJU13" s="890"/>
      <c r="SJV13" s="890"/>
      <c r="SJW13" s="890"/>
      <c r="SJX13" s="890"/>
      <c r="SJY13" s="890"/>
      <c r="SJZ13" s="890"/>
      <c r="SKA13" s="890"/>
      <c r="SKB13" s="890"/>
      <c r="SKC13" s="890"/>
      <c r="SKD13" s="890"/>
      <c r="SKE13" s="890"/>
      <c r="SKF13" s="890"/>
      <c r="SKG13" s="890"/>
      <c r="SKH13" s="890"/>
      <c r="SKI13" s="890"/>
      <c r="SKJ13" s="890"/>
      <c r="SKK13" s="890"/>
      <c r="SKL13" s="890"/>
      <c r="SKM13" s="890"/>
      <c r="SKN13" s="890"/>
      <c r="SKO13" s="890"/>
      <c r="SKP13" s="890"/>
      <c r="SKQ13" s="890"/>
      <c r="SKR13" s="890"/>
      <c r="SKS13" s="890"/>
      <c r="SKT13" s="890"/>
      <c r="SKU13" s="890"/>
      <c r="SKV13" s="890"/>
      <c r="SKW13" s="890"/>
      <c r="SKX13" s="890"/>
      <c r="SKY13" s="890"/>
      <c r="SKZ13" s="890"/>
      <c r="SLA13" s="890"/>
      <c r="SLB13" s="890"/>
      <c r="SLC13" s="890"/>
      <c r="SLD13" s="890"/>
      <c r="SLE13" s="890"/>
      <c r="SLF13" s="890"/>
      <c r="SLG13" s="890"/>
      <c r="SLH13" s="890"/>
      <c r="SLI13" s="890"/>
      <c r="SLJ13" s="890"/>
      <c r="SLK13" s="890"/>
      <c r="SLL13" s="890"/>
      <c r="SLM13" s="890"/>
      <c r="SLN13" s="890"/>
      <c r="SLO13" s="890"/>
      <c r="SLP13" s="890"/>
      <c r="SLQ13" s="890"/>
      <c r="SLR13" s="890"/>
      <c r="SLS13" s="890"/>
      <c r="SLT13" s="890"/>
      <c r="SLU13" s="890"/>
      <c r="SLV13" s="890"/>
      <c r="SLW13" s="890"/>
      <c r="SLX13" s="890"/>
      <c r="SLY13" s="890"/>
      <c r="SLZ13" s="890"/>
      <c r="SMA13" s="890"/>
      <c r="SMB13" s="890"/>
      <c r="SMC13" s="890"/>
      <c r="SMD13" s="890"/>
      <c r="SME13" s="890"/>
      <c r="SMF13" s="890"/>
      <c r="SMG13" s="890"/>
      <c r="SMH13" s="890"/>
      <c r="SMI13" s="890"/>
      <c r="SMJ13" s="890"/>
      <c r="SMK13" s="890"/>
      <c r="SML13" s="890"/>
      <c r="SMM13" s="890"/>
      <c r="SMN13" s="890"/>
      <c r="SMO13" s="890"/>
      <c r="SMP13" s="890"/>
      <c r="SMQ13" s="890"/>
      <c r="SMR13" s="890"/>
      <c r="SMS13" s="890"/>
      <c r="SMT13" s="890"/>
      <c r="SMU13" s="890"/>
      <c r="SMV13" s="890"/>
      <c r="SMW13" s="890"/>
      <c r="SMX13" s="890"/>
      <c r="SMY13" s="890"/>
      <c r="SMZ13" s="890"/>
      <c r="SNA13" s="890"/>
      <c r="SNB13" s="890"/>
      <c r="SNC13" s="890"/>
      <c r="SND13" s="890"/>
      <c r="SNE13" s="890"/>
      <c r="SNF13" s="890"/>
      <c r="SNG13" s="890"/>
      <c r="SNH13" s="890"/>
      <c r="SNI13" s="890"/>
      <c r="SNJ13" s="890"/>
      <c r="SNK13" s="890"/>
      <c r="SNL13" s="890"/>
      <c r="SNM13" s="890"/>
      <c r="SNN13" s="890"/>
      <c r="SNO13" s="890"/>
      <c r="SNP13" s="890"/>
      <c r="SNQ13" s="890"/>
      <c r="SNR13" s="890"/>
      <c r="SNS13" s="890"/>
      <c r="SNT13" s="890"/>
      <c r="SNU13" s="890"/>
      <c r="SNV13" s="890"/>
      <c r="SNW13" s="890"/>
      <c r="SNX13" s="890"/>
      <c r="SNY13" s="890"/>
      <c r="SNZ13" s="890"/>
      <c r="SOA13" s="890"/>
      <c r="SOB13" s="890"/>
      <c r="SOC13" s="890"/>
      <c r="SOD13" s="890"/>
      <c r="SOE13" s="890"/>
      <c r="SOF13" s="890"/>
      <c r="SOG13" s="890"/>
      <c r="SOH13" s="890"/>
      <c r="SOI13" s="890"/>
      <c r="SOJ13" s="890"/>
      <c r="SOK13" s="890"/>
      <c r="SOL13" s="890"/>
      <c r="SOM13" s="890"/>
      <c r="SON13" s="890"/>
      <c r="SOO13" s="890"/>
      <c r="SOP13" s="890"/>
      <c r="SOQ13" s="890"/>
      <c r="SOR13" s="890"/>
      <c r="SOS13" s="890"/>
      <c r="SOT13" s="890"/>
      <c r="SOU13" s="890"/>
      <c r="SOV13" s="890"/>
      <c r="SOW13" s="890"/>
      <c r="SOX13" s="890"/>
      <c r="SOY13" s="890"/>
      <c r="SOZ13" s="890"/>
      <c r="SPA13" s="890"/>
      <c r="SPB13" s="890"/>
      <c r="SPC13" s="890"/>
      <c r="SPD13" s="890"/>
      <c r="SPE13" s="890"/>
      <c r="SPF13" s="890"/>
      <c r="SPG13" s="890"/>
      <c r="SPH13" s="890"/>
      <c r="SPI13" s="890"/>
      <c r="SPJ13" s="890"/>
      <c r="SPK13" s="890"/>
      <c r="SPL13" s="890"/>
      <c r="SPM13" s="890"/>
      <c r="SPN13" s="890"/>
      <c r="SPO13" s="890"/>
      <c r="SPP13" s="890"/>
      <c r="SPQ13" s="890"/>
      <c r="SPR13" s="890"/>
      <c r="SPS13" s="890"/>
      <c r="SPT13" s="890"/>
      <c r="SPU13" s="890"/>
      <c r="SPV13" s="890"/>
      <c r="SPW13" s="890"/>
      <c r="SPX13" s="890"/>
      <c r="SPY13" s="890"/>
      <c r="SPZ13" s="890"/>
      <c r="SQA13" s="890"/>
      <c r="SQB13" s="890"/>
      <c r="SQC13" s="890"/>
      <c r="SQD13" s="890"/>
      <c r="SQE13" s="890"/>
      <c r="SQF13" s="890"/>
      <c r="SQG13" s="890"/>
      <c r="SQH13" s="890"/>
      <c r="SQI13" s="890"/>
      <c r="SQJ13" s="890"/>
      <c r="SQK13" s="890"/>
      <c r="SQL13" s="890"/>
      <c r="SQM13" s="890"/>
      <c r="SQN13" s="890"/>
      <c r="SQO13" s="890"/>
      <c r="SQP13" s="890"/>
      <c r="SQQ13" s="890"/>
      <c r="SQR13" s="890"/>
      <c r="SQS13" s="890"/>
      <c r="SQT13" s="890"/>
      <c r="SQU13" s="890"/>
      <c r="SQV13" s="890"/>
      <c r="SQW13" s="890"/>
      <c r="SQX13" s="890"/>
      <c r="SQY13" s="890"/>
      <c r="SQZ13" s="890"/>
      <c r="SRA13" s="890"/>
      <c r="SRB13" s="890"/>
      <c r="SRC13" s="890"/>
      <c r="SRD13" s="890"/>
      <c r="SRE13" s="890"/>
      <c r="SRF13" s="890"/>
      <c r="SRG13" s="890"/>
      <c r="SRH13" s="890"/>
      <c r="SRI13" s="890"/>
      <c r="SRJ13" s="890"/>
      <c r="SRK13" s="890"/>
      <c r="SRL13" s="890"/>
      <c r="SRM13" s="890"/>
      <c r="SRN13" s="890"/>
      <c r="SRO13" s="890"/>
      <c r="SRP13" s="890"/>
      <c r="SRQ13" s="890"/>
      <c r="SRR13" s="890"/>
      <c r="SRS13" s="890"/>
      <c r="SRT13" s="890"/>
      <c r="SRU13" s="890"/>
      <c r="SRV13" s="890"/>
      <c r="SRW13" s="890"/>
      <c r="SRX13" s="890"/>
      <c r="SRY13" s="890"/>
      <c r="SRZ13" s="890"/>
      <c r="SSA13" s="890"/>
      <c r="SSB13" s="890"/>
      <c r="SSC13" s="890"/>
      <c r="SSD13" s="890"/>
      <c r="SSE13" s="890"/>
      <c r="SSF13" s="890"/>
      <c r="SSG13" s="890"/>
      <c r="SSH13" s="890"/>
      <c r="SSI13" s="890"/>
      <c r="SSJ13" s="890"/>
      <c r="SSK13" s="890"/>
      <c r="SSL13" s="890"/>
      <c r="SSM13" s="890"/>
      <c r="SSN13" s="890"/>
      <c r="SSO13" s="890"/>
      <c r="SSP13" s="890"/>
      <c r="SSQ13" s="890"/>
      <c r="SSR13" s="890"/>
      <c r="SSS13" s="890"/>
      <c r="SST13" s="890"/>
      <c r="SSU13" s="890"/>
      <c r="SSV13" s="890"/>
      <c r="SSW13" s="890"/>
      <c r="SSX13" s="890"/>
      <c r="SSY13" s="890"/>
      <c r="SSZ13" s="890"/>
      <c r="STA13" s="890"/>
      <c r="STB13" s="890"/>
      <c r="STC13" s="890"/>
      <c r="STD13" s="890"/>
      <c r="STE13" s="890"/>
      <c r="STF13" s="890"/>
      <c r="STG13" s="890"/>
      <c r="STH13" s="890"/>
      <c r="STI13" s="890"/>
      <c r="STJ13" s="890"/>
      <c r="STK13" s="890"/>
      <c r="STL13" s="890"/>
      <c r="STM13" s="890"/>
      <c r="STN13" s="890"/>
      <c r="STO13" s="890"/>
      <c r="STP13" s="890"/>
      <c r="STQ13" s="890"/>
      <c r="STR13" s="890"/>
      <c r="STS13" s="890"/>
      <c r="STT13" s="890"/>
      <c r="STU13" s="890"/>
      <c r="STV13" s="890"/>
      <c r="STW13" s="890"/>
      <c r="STX13" s="890"/>
      <c r="STY13" s="890"/>
      <c r="STZ13" s="890"/>
      <c r="SUA13" s="890"/>
      <c r="SUB13" s="890"/>
      <c r="SUC13" s="890"/>
      <c r="SUD13" s="890"/>
      <c r="SUE13" s="890"/>
      <c r="SUF13" s="890"/>
      <c r="SUG13" s="890"/>
      <c r="SUH13" s="890"/>
      <c r="SUI13" s="890"/>
      <c r="SUJ13" s="890"/>
      <c r="SUK13" s="890"/>
      <c r="SUL13" s="890"/>
      <c r="SUM13" s="890"/>
      <c r="SUN13" s="890"/>
      <c r="SUO13" s="890"/>
      <c r="SUP13" s="890"/>
      <c r="SUQ13" s="890"/>
      <c r="SUR13" s="890"/>
      <c r="SUS13" s="890"/>
      <c r="SUT13" s="890"/>
      <c r="SUU13" s="890"/>
      <c r="SUV13" s="890"/>
      <c r="SUW13" s="890"/>
      <c r="SUX13" s="890"/>
      <c r="SUY13" s="890"/>
      <c r="SUZ13" s="890"/>
      <c r="SVA13" s="890"/>
      <c r="SVB13" s="890"/>
      <c r="SVC13" s="890"/>
      <c r="SVD13" s="890"/>
      <c r="SVE13" s="890"/>
      <c r="SVF13" s="890"/>
      <c r="SVG13" s="890"/>
      <c r="SVH13" s="890"/>
      <c r="SVI13" s="890"/>
      <c r="SVJ13" s="890"/>
      <c r="SVK13" s="890"/>
      <c r="SVL13" s="890"/>
      <c r="SVM13" s="890"/>
      <c r="SVN13" s="890"/>
      <c r="SVO13" s="890"/>
      <c r="SVP13" s="890"/>
      <c r="SVQ13" s="890"/>
      <c r="SVR13" s="890"/>
      <c r="SVS13" s="890"/>
      <c r="SVT13" s="890"/>
      <c r="SVU13" s="890"/>
      <c r="SVV13" s="890"/>
      <c r="SVW13" s="890"/>
      <c r="SVX13" s="890"/>
      <c r="SVY13" s="890"/>
      <c r="SVZ13" s="890"/>
      <c r="SWA13" s="890"/>
      <c r="SWB13" s="890"/>
      <c r="SWC13" s="890"/>
      <c r="SWD13" s="890"/>
      <c r="SWE13" s="890"/>
      <c r="SWF13" s="890"/>
      <c r="SWG13" s="890"/>
      <c r="SWH13" s="890"/>
      <c r="SWI13" s="890"/>
      <c r="SWJ13" s="890"/>
      <c r="SWK13" s="890"/>
      <c r="SWL13" s="890"/>
      <c r="SWM13" s="890"/>
      <c r="SWN13" s="890"/>
      <c r="SWO13" s="890"/>
      <c r="SWP13" s="890"/>
      <c r="SWQ13" s="890"/>
      <c r="SWR13" s="890"/>
      <c r="SWS13" s="890"/>
      <c r="SWT13" s="890"/>
      <c r="SWU13" s="890"/>
      <c r="SWV13" s="890"/>
      <c r="SWW13" s="890"/>
      <c r="SWX13" s="890"/>
      <c r="SWY13" s="890"/>
      <c r="SWZ13" s="890"/>
      <c r="SXA13" s="890"/>
      <c r="SXB13" s="890"/>
      <c r="SXC13" s="890"/>
      <c r="SXD13" s="890"/>
      <c r="SXE13" s="890"/>
      <c r="SXF13" s="890"/>
      <c r="SXG13" s="890"/>
      <c r="SXH13" s="890"/>
      <c r="SXI13" s="890"/>
      <c r="SXJ13" s="890"/>
      <c r="SXK13" s="890"/>
      <c r="SXL13" s="890"/>
      <c r="SXM13" s="890"/>
      <c r="SXN13" s="890"/>
      <c r="SXO13" s="890"/>
      <c r="SXP13" s="890"/>
      <c r="SXQ13" s="890"/>
      <c r="SXR13" s="890"/>
      <c r="SXS13" s="890"/>
      <c r="SXT13" s="890"/>
      <c r="SXU13" s="890"/>
      <c r="SXV13" s="890"/>
      <c r="SXW13" s="890"/>
      <c r="SXX13" s="890"/>
      <c r="SXY13" s="890"/>
      <c r="SXZ13" s="890"/>
      <c r="SYA13" s="890"/>
      <c r="SYB13" s="890"/>
      <c r="SYC13" s="890"/>
      <c r="SYD13" s="890"/>
      <c r="SYE13" s="890"/>
      <c r="SYF13" s="890"/>
      <c r="SYG13" s="890"/>
      <c r="SYH13" s="890"/>
      <c r="SYI13" s="890"/>
      <c r="SYJ13" s="890"/>
      <c r="SYK13" s="890"/>
      <c r="SYL13" s="890"/>
      <c r="SYM13" s="890"/>
      <c r="SYN13" s="890"/>
      <c r="SYO13" s="890"/>
      <c r="SYP13" s="890"/>
      <c r="SYQ13" s="890"/>
      <c r="SYR13" s="890"/>
      <c r="SYS13" s="890"/>
      <c r="SYT13" s="890"/>
      <c r="SYU13" s="890"/>
      <c r="SYV13" s="890"/>
      <c r="SYW13" s="890"/>
      <c r="SYX13" s="890"/>
      <c r="SYY13" s="890"/>
      <c r="SYZ13" s="890"/>
      <c r="SZA13" s="890"/>
      <c r="SZB13" s="890"/>
      <c r="SZC13" s="890"/>
      <c r="SZD13" s="890"/>
      <c r="SZE13" s="890"/>
      <c r="SZF13" s="890"/>
      <c r="SZG13" s="890"/>
      <c r="SZH13" s="890"/>
      <c r="SZI13" s="890"/>
      <c r="SZJ13" s="890"/>
      <c r="SZK13" s="890"/>
      <c r="SZL13" s="890"/>
      <c r="SZM13" s="890"/>
      <c r="SZN13" s="890"/>
      <c r="SZO13" s="890"/>
      <c r="SZP13" s="890"/>
      <c r="SZQ13" s="890"/>
      <c r="SZR13" s="890"/>
      <c r="SZS13" s="890"/>
      <c r="SZT13" s="890"/>
      <c r="SZU13" s="890"/>
      <c r="SZV13" s="890"/>
      <c r="SZW13" s="890"/>
      <c r="SZX13" s="890"/>
      <c r="SZY13" s="890"/>
      <c r="SZZ13" s="890"/>
      <c r="TAA13" s="890"/>
      <c r="TAB13" s="890"/>
      <c r="TAC13" s="890"/>
      <c r="TAD13" s="890"/>
      <c r="TAE13" s="890"/>
      <c r="TAF13" s="890"/>
      <c r="TAG13" s="890"/>
      <c r="TAH13" s="890"/>
      <c r="TAI13" s="890"/>
      <c r="TAJ13" s="890"/>
      <c r="TAK13" s="890"/>
      <c r="TAL13" s="890"/>
      <c r="TAM13" s="890"/>
      <c r="TAN13" s="890"/>
      <c r="TAO13" s="890"/>
      <c r="TAP13" s="890"/>
      <c r="TAQ13" s="890"/>
      <c r="TAR13" s="890"/>
      <c r="TAS13" s="890"/>
      <c r="TAT13" s="890"/>
      <c r="TAU13" s="890"/>
      <c r="TAV13" s="890"/>
      <c r="TAW13" s="890"/>
      <c r="TAX13" s="890"/>
      <c r="TAY13" s="890"/>
      <c r="TAZ13" s="890"/>
      <c r="TBA13" s="890"/>
      <c r="TBB13" s="890"/>
      <c r="TBC13" s="890"/>
      <c r="TBD13" s="890"/>
      <c r="TBE13" s="890"/>
      <c r="TBF13" s="890"/>
      <c r="TBG13" s="890"/>
      <c r="TBH13" s="890"/>
      <c r="TBI13" s="890"/>
      <c r="TBJ13" s="890"/>
      <c r="TBK13" s="890"/>
      <c r="TBL13" s="890"/>
      <c r="TBM13" s="890"/>
      <c r="TBN13" s="890"/>
      <c r="TBO13" s="890"/>
      <c r="TBP13" s="890"/>
      <c r="TBQ13" s="890"/>
      <c r="TBR13" s="890"/>
      <c r="TBS13" s="890"/>
      <c r="TBT13" s="890"/>
      <c r="TBU13" s="890"/>
      <c r="TBV13" s="890"/>
      <c r="TBW13" s="890"/>
      <c r="TBX13" s="890"/>
      <c r="TBY13" s="890"/>
      <c r="TBZ13" s="890"/>
      <c r="TCA13" s="890"/>
      <c r="TCB13" s="890"/>
      <c r="TCC13" s="890"/>
      <c r="TCD13" s="890"/>
      <c r="TCE13" s="890"/>
      <c r="TCF13" s="890"/>
      <c r="TCG13" s="890"/>
      <c r="TCH13" s="890"/>
      <c r="TCI13" s="890"/>
      <c r="TCJ13" s="890"/>
      <c r="TCK13" s="890"/>
      <c r="TCL13" s="890"/>
      <c r="TCM13" s="890"/>
      <c r="TCN13" s="890"/>
      <c r="TCO13" s="890"/>
      <c r="TCP13" s="890"/>
      <c r="TCQ13" s="890"/>
      <c r="TCR13" s="890"/>
      <c r="TCS13" s="890"/>
      <c r="TCT13" s="890"/>
      <c r="TCU13" s="890"/>
      <c r="TCV13" s="890"/>
      <c r="TCW13" s="890"/>
      <c r="TCX13" s="890"/>
      <c r="TCY13" s="890"/>
      <c r="TCZ13" s="890"/>
      <c r="TDA13" s="890"/>
      <c r="TDB13" s="890"/>
      <c r="TDC13" s="890"/>
      <c r="TDD13" s="890"/>
      <c r="TDE13" s="890"/>
      <c r="TDF13" s="890"/>
      <c r="TDG13" s="890"/>
      <c r="TDH13" s="890"/>
      <c r="TDI13" s="890"/>
      <c r="TDJ13" s="890"/>
      <c r="TDK13" s="890"/>
      <c r="TDL13" s="890"/>
      <c r="TDM13" s="890"/>
      <c r="TDN13" s="890"/>
      <c r="TDO13" s="890"/>
      <c r="TDP13" s="890"/>
      <c r="TDQ13" s="890"/>
      <c r="TDR13" s="890"/>
      <c r="TDS13" s="890"/>
      <c r="TDT13" s="890"/>
      <c r="TDU13" s="890"/>
      <c r="TDV13" s="890"/>
      <c r="TDW13" s="890"/>
      <c r="TDX13" s="890"/>
      <c r="TDY13" s="890"/>
      <c r="TDZ13" s="890"/>
      <c r="TEA13" s="890"/>
      <c r="TEB13" s="890"/>
      <c r="TEC13" s="890"/>
      <c r="TED13" s="890"/>
      <c r="TEE13" s="890"/>
      <c r="TEF13" s="890"/>
      <c r="TEG13" s="890"/>
      <c r="TEH13" s="890"/>
      <c r="TEI13" s="890"/>
      <c r="TEJ13" s="890"/>
      <c r="TEK13" s="890"/>
      <c r="TEL13" s="890"/>
      <c r="TEM13" s="890"/>
      <c r="TEN13" s="890"/>
      <c r="TEO13" s="890"/>
      <c r="TEP13" s="890"/>
      <c r="TEQ13" s="890"/>
      <c r="TER13" s="890"/>
      <c r="TES13" s="890"/>
      <c r="TET13" s="890"/>
      <c r="TEU13" s="890"/>
      <c r="TEV13" s="890"/>
      <c r="TEW13" s="890"/>
      <c r="TEX13" s="890"/>
      <c r="TEY13" s="890"/>
      <c r="TEZ13" s="890"/>
      <c r="TFA13" s="890"/>
      <c r="TFB13" s="890"/>
      <c r="TFC13" s="890"/>
      <c r="TFD13" s="890"/>
      <c r="TFE13" s="890"/>
      <c r="TFF13" s="890"/>
      <c r="TFG13" s="890"/>
      <c r="TFH13" s="890"/>
      <c r="TFI13" s="890"/>
      <c r="TFJ13" s="890"/>
      <c r="TFK13" s="890"/>
      <c r="TFL13" s="890"/>
      <c r="TFM13" s="890"/>
      <c r="TFN13" s="890"/>
      <c r="TFO13" s="890"/>
      <c r="TFP13" s="890"/>
      <c r="TFQ13" s="890"/>
      <c r="TFR13" s="890"/>
      <c r="TFS13" s="890"/>
      <c r="TFT13" s="890"/>
      <c r="TFU13" s="890"/>
      <c r="TFV13" s="890"/>
      <c r="TFW13" s="890"/>
      <c r="TFX13" s="890"/>
      <c r="TFY13" s="890"/>
      <c r="TFZ13" s="890"/>
      <c r="TGA13" s="890"/>
      <c r="TGB13" s="890"/>
      <c r="TGC13" s="890"/>
      <c r="TGD13" s="890"/>
      <c r="TGE13" s="890"/>
      <c r="TGF13" s="890"/>
      <c r="TGG13" s="890"/>
      <c r="TGH13" s="890"/>
      <c r="TGI13" s="890"/>
      <c r="TGJ13" s="890"/>
      <c r="TGK13" s="890"/>
      <c r="TGL13" s="890"/>
      <c r="TGM13" s="890"/>
      <c r="TGN13" s="890"/>
      <c r="TGO13" s="890"/>
      <c r="TGP13" s="890"/>
      <c r="TGQ13" s="890"/>
      <c r="TGR13" s="890"/>
      <c r="TGS13" s="890"/>
      <c r="TGT13" s="890"/>
      <c r="TGU13" s="890"/>
      <c r="TGV13" s="890"/>
      <c r="TGW13" s="890"/>
      <c r="TGX13" s="890"/>
      <c r="TGY13" s="890"/>
      <c r="TGZ13" s="890"/>
      <c r="THA13" s="890"/>
      <c r="THB13" s="890"/>
      <c r="THC13" s="890"/>
      <c r="THD13" s="890"/>
      <c r="THE13" s="890"/>
      <c r="THF13" s="890"/>
      <c r="THG13" s="890"/>
      <c r="THH13" s="890"/>
      <c r="THI13" s="890"/>
      <c r="THJ13" s="890"/>
      <c r="THK13" s="890"/>
      <c r="THL13" s="890"/>
      <c r="THM13" s="890"/>
      <c r="THN13" s="890"/>
      <c r="THO13" s="890"/>
      <c r="THP13" s="890"/>
      <c r="THQ13" s="890"/>
      <c r="THR13" s="890"/>
      <c r="THS13" s="890"/>
      <c r="THT13" s="890"/>
      <c r="THU13" s="890"/>
      <c r="THV13" s="890"/>
      <c r="THW13" s="890"/>
      <c r="THX13" s="890"/>
      <c r="THY13" s="890"/>
      <c r="THZ13" s="890"/>
      <c r="TIA13" s="890"/>
      <c r="TIB13" s="890"/>
      <c r="TIC13" s="890"/>
      <c r="TID13" s="890"/>
      <c r="TIE13" s="890"/>
      <c r="TIF13" s="890"/>
      <c r="TIG13" s="890"/>
      <c r="TIH13" s="890"/>
      <c r="TII13" s="890"/>
      <c r="TIJ13" s="890"/>
      <c r="TIK13" s="890"/>
      <c r="TIL13" s="890"/>
      <c r="TIM13" s="890"/>
      <c r="TIN13" s="890"/>
      <c r="TIO13" s="890"/>
      <c r="TIP13" s="890"/>
      <c r="TIQ13" s="890"/>
      <c r="TIR13" s="890"/>
      <c r="TIS13" s="890"/>
      <c r="TIT13" s="890"/>
      <c r="TIU13" s="890"/>
      <c r="TIV13" s="890"/>
      <c r="TIW13" s="890"/>
      <c r="TIX13" s="890"/>
      <c r="TIY13" s="890"/>
      <c r="TIZ13" s="890"/>
      <c r="TJA13" s="890"/>
      <c r="TJB13" s="890"/>
      <c r="TJC13" s="890"/>
      <c r="TJD13" s="890"/>
      <c r="TJE13" s="890"/>
      <c r="TJF13" s="890"/>
      <c r="TJG13" s="890"/>
      <c r="TJH13" s="890"/>
      <c r="TJI13" s="890"/>
      <c r="TJJ13" s="890"/>
      <c r="TJK13" s="890"/>
      <c r="TJL13" s="890"/>
      <c r="TJM13" s="890"/>
      <c r="TJN13" s="890"/>
      <c r="TJO13" s="890"/>
      <c r="TJP13" s="890"/>
      <c r="TJQ13" s="890"/>
      <c r="TJR13" s="890"/>
      <c r="TJS13" s="890"/>
      <c r="TJT13" s="890"/>
      <c r="TJU13" s="890"/>
      <c r="TJV13" s="890"/>
      <c r="TJW13" s="890"/>
      <c r="TJX13" s="890"/>
      <c r="TJY13" s="890"/>
      <c r="TJZ13" s="890"/>
      <c r="TKA13" s="890"/>
      <c r="TKB13" s="890"/>
      <c r="TKC13" s="890"/>
      <c r="TKD13" s="890"/>
      <c r="TKE13" s="890"/>
      <c r="TKF13" s="890"/>
      <c r="TKG13" s="890"/>
      <c r="TKH13" s="890"/>
      <c r="TKI13" s="890"/>
      <c r="TKJ13" s="890"/>
      <c r="TKK13" s="890"/>
      <c r="TKL13" s="890"/>
      <c r="TKM13" s="890"/>
      <c r="TKN13" s="890"/>
      <c r="TKO13" s="890"/>
      <c r="TKP13" s="890"/>
      <c r="TKQ13" s="890"/>
      <c r="TKR13" s="890"/>
      <c r="TKS13" s="890"/>
      <c r="TKT13" s="890"/>
      <c r="TKU13" s="890"/>
      <c r="TKV13" s="890"/>
      <c r="TKW13" s="890"/>
      <c r="TKX13" s="890"/>
      <c r="TKY13" s="890"/>
      <c r="TKZ13" s="890"/>
      <c r="TLA13" s="890"/>
      <c r="TLB13" s="890"/>
      <c r="TLC13" s="890"/>
      <c r="TLD13" s="890"/>
      <c r="TLE13" s="890"/>
      <c r="TLF13" s="890"/>
      <c r="TLG13" s="890"/>
      <c r="TLH13" s="890"/>
      <c r="TLI13" s="890"/>
      <c r="TLJ13" s="890"/>
      <c r="TLK13" s="890"/>
      <c r="TLL13" s="890"/>
      <c r="TLM13" s="890"/>
      <c r="TLN13" s="890"/>
      <c r="TLO13" s="890"/>
      <c r="TLP13" s="890"/>
      <c r="TLQ13" s="890"/>
      <c r="TLR13" s="890"/>
      <c r="TLS13" s="890"/>
      <c r="TLT13" s="890"/>
      <c r="TLU13" s="890"/>
      <c r="TLV13" s="890"/>
      <c r="TLW13" s="890"/>
      <c r="TLX13" s="890"/>
      <c r="TLY13" s="890"/>
      <c r="TLZ13" s="890"/>
      <c r="TMA13" s="890"/>
      <c r="TMB13" s="890"/>
      <c r="TMC13" s="890"/>
      <c r="TMD13" s="890"/>
      <c r="TME13" s="890"/>
      <c r="TMF13" s="890"/>
      <c r="TMG13" s="890"/>
      <c r="TMH13" s="890"/>
      <c r="TMI13" s="890"/>
      <c r="TMJ13" s="890"/>
      <c r="TMK13" s="890"/>
      <c r="TML13" s="890"/>
      <c r="TMM13" s="890"/>
      <c r="TMN13" s="890"/>
      <c r="TMO13" s="890"/>
      <c r="TMP13" s="890"/>
      <c r="TMQ13" s="890"/>
      <c r="TMR13" s="890"/>
      <c r="TMS13" s="890"/>
      <c r="TMT13" s="890"/>
      <c r="TMU13" s="890"/>
      <c r="TMV13" s="890"/>
      <c r="TMW13" s="890"/>
      <c r="TMX13" s="890"/>
      <c r="TMY13" s="890"/>
      <c r="TMZ13" s="890"/>
      <c r="TNA13" s="890"/>
      <c r="TNB13" s="890"/>
      <c r="TNC13" s="890"/>
      <c r="TND13" s="890"/>
      <c r="TNE13" s="890"/>
      <c r="TNF13" s="890"/>
      <c r="TNG13" s="890"/>
      <c r="TNH13" s="890"/>
      <c r="TNI13" s="890"/>
      <c r="TNJ13" s="890"/>
      <c r="TNK13" s="890"/>
      <c r="TNL13" s="890"/>
      <c r="TNM13" s="890"/>
      <c r="TNN13" s="890"/>
      <c r="TNO13" s="890"/>
      <c r="TNP13" s="890"/>
      <c r="TNQ13" s="890"/>
      <c r="TNR13" s="890"/>
      <c r="TNS13" s="890"/>
      <c r="TNT13" s="890"/>
      <c r="TNU13" s="890"/>
      <c r="TNV13" s="890"/>
      <c r="TNW13" s="890"/>
      <c r="TNX13" s="890"/>
      <c r="TNY13" s="890"/>
      <c r="TNZ13" s="890"/>
      <c r="TOA13" s="890"/>
      <c r="TOB13" s="890"/>
      <c r="TOC13" s="890"/>
      <c r="TOD13" s="890"/>
      <c r="TOE13" s="890"/>
      <c r="TOF13" s="890"/>
      <c r="TOG13" s="890"/>
      <c r="TOH13" s="890"/>
      <c r="TOI13" s="890"/>
      <c r="TOJ13" s="890"/>
      <c r="TOK13" s="890"/>
      <c r="TOL13" s="890"/>
      <c r="TOM13" s="890"/>
      <c r="TON13" s="890"/>
      <c r="TOO13" s="890"/>
      <c r="TOP13" s="890"/>
      <c r="TOQ13" s="890"/>
      <c r="TOR13" s="890"/>
      <c r="TOS13" s="890"/>
      <c r="TOT13" s="890"/>
      <c r="TOU13" s="890"/>
      <c r="TOV13" s="890"/>
      <c r="TOW13" s="890"/>
      <c r="TOX13" s="890"/>
      <c r="TOY13" s="890"/>
      <c r="TOZ13" s="890"/>
      <c r="TPA13" s="890"/>
      <c r="TPB13" s="890"/>
      <c r="TPC13" s="890"/>
      <c r="TPD13" s="890"/>
      <c r="TPE13" s="890"/>
      <c r="TPF13" s="890"/>
      <c r="TPG13" s="890"/>
      <c r="TPH13" s="890"/>
      <c r="TPI13" s="890"/>
      <c r="TPJ13" s="890"/>
      <c r="TPK13" s="890"/>
      <c r="TPL13" s="890"/>
      <c r="TPM13" s="890"/>
      <c r="TPN13" s="890"/>
      <c r="TPO13" s="890"/>
      <c r="TPP13" s="890"/>
      <c r="TPQ13" s="890"/>
      <c r="TPR13" s="890"/>
      <c r="TPS13" s="890"/>
      <c r="TPT13" s="890"/>
      <c r="TPU13" s="890"/>
      <c r="TPV13" s="890"/>
      <c r="TPW13" s="890"/>
      <c r="TPX13" s="890"/>
      <c r="TPY13" s="890"/>
      <c r="TPZ13" s="890"/>
      <c r="TQA13" s="890"/>
      <c r="TQB13" s="890"/>
      <c r="TQC13" s="890"/>
      <c r="TQD13" s="890"/>
      <c r="TQE13" s="890"/>
      <c r="TQF13" s="890"/>
      <c r="TQG13" s="890"/>
      <c r="TQH13" s="890"/>
      <c r="TQI13" s="890"/>
      <c r="TQJ13" s="890"/>
      <c r="TQK13" s="890"/>
      <c r="TQL13" s="890"/>
      <c r="TQM13" s="890"/>
      <c r="TQN13" s="890"/>
      <c r="TQO13" s="890"/>
      <c r="TQP13" s="890"/>
      <c r="TQQ13" s="890"/>
      <c r="TQR13" s="890"/>
      <c r="TQS13" s="890"/>
      <c r="TQT13" s="890"/>
      <c r="TQU13" s="890"/>
      <c r="TQV13" s="890"/>
      <c r="TQW13" s="890"/>
      <c r="TQX13" s="890"/>
      <c r="TQY13" s="890"/>
      <c r="TQZ13" s="890"/>
      <c r="TRA13" s="890"/>
      <c r="TRB13" s="890"/>
      <c r="TRC13" s="890"/>
      <c r="TRD13" s="890"/>
      <c r="TRE13" s="890"/>
      <c r="TRF13" s="890"/>
      <c r="TRG13" s="890"/>
      <c r="TRH13" s="890"/>
      <c r="TRI13" s="890"/>
      <c r="TRJ13" s="890"/>
      <c r="TRK13" s="890"/>
      <c r="TRL13" s="890"/>
      <c r="TRM13" s="890"/>
      <c r="TRN13" s="890"/>
      <c r="TRO13" s="890"/>
      <c r="TRP13" s="890"/>
      <c r="TRQ13" s="890"/>
      <c r="TRR13" s="890"/>
      <c r="TRS13" s="890"/>
      <c r="TRT13" s="890"/>
      <c r="TRU13" s="890"/>
      <c r="TRV13" s="890"/>
      <c r="TRW13" s="890"/>
      <c r="TRX13" s="890"/>
      <c r="TRY13" s="890"/>
      <c r="TRZ13" s="890"/>
      <c r="TSA13" s="890"/>
      <c r="TSB13" s="890"/>
      <c r="TSC13" s="890"/>
      <c r="TSD13" s="890"/>
      <c r="TSE13" s="890"/>
      <c r="TSF13" s="890"/>
      <c r="TSG13" s="890"/>
      <c r="TSH13" s="890"/>
      <c r="TSI13" s="890"/>
      <c r="TSJ13" s="890"/>
      <c r="TSK13" s="890"/>
      <c r="TSL13" s="890"/>
      <c r="TSM13" s="890"/>
      <c r="TSN13" s="890"/>
      <c r="TSO13" s="890"/>
      <c r="TSP13" s="890"/>
      <c r="TSQ13" s="890"/>
      <c r="TSR13" s="890"/>
      <c r="TSS13" s="890"/>
      <c r="TST13" s="890"/>
      <c r="TSU13" s="890"/>
      <c r="TSV13" s="890"/>
      <c r="TSW13" s="890"/>
      <c r="TSX13" s="890"/>
      <c r="TSY13" s="890"/>
      <c r="TSZ13" s="890"/>
      <c r="TTA13" s="890"/>
      <c r="TTB13" s="890"/>
      <c r="TTC13" s="890"/>
      <c r="TTD13" s="890"/>
      <c r="TTE13" s="890"/>
      <c r="TTF13" s="890"/>
      <c r="TTG13" s="890"/>
      <c r="TTH13" s="890"/>
      <c r="TTI13" s="890"/>
      <c r="TTJ13" s="890"/>
      <c r="TTK13" s="890"/>
      <c r="TTL13" s="890"/>
      <c r="TTM13" s="890"/>
      <c r="TTN13" s="890"/>
      <c r="TTO13" s="890"/>
      <c r="TTP13" s="890"/>
      <c r="TTQ13" s="890"/>
      <c r="TTR13" s="890"/>
      <c r="TTS13" s="890"/>
      <c r="TTT13" s="890"/>
      <c r="TTU13" s="890"/>
      <c r="TTV13" s="890"/>
      <c r="TTW13" s="890"/>
      <c r="TTX13" s="890"/>
      <c r="TTY13" s="890"/>
      <c r="TTZ13" s="890"/>
      <c r="TUA13" s="890"/>
      <c r="TUB13" s="890"/>
      <c r="TUC13" s="890"/>
      <c r="TUD13" s="890"/>
      <c r="TUE13" s="890"/>
      <c r="TUF13" s="890"/>
      <c r="TUG13" s="890"/>
      <c r="TUH13" s="890"/>
      <c r="TUI13" s="890"/>
      <c r="TUJ13" s="890"/>
      <c r="TUK13" s="890"/>
      <c r="TUL13" s="890"/>
      <c r="TUM13" s="890"/>
      <c r="TUN13" s="890"/>
      <c r="TUO13" s="890"/>
      <c r="TUP13" s="890"/>
      <c r="TUQ13" s="890"/>
      <c r="TUR13" s="890"/>
      <c r="TUS13" s="890"/>
      <c r="TUT13" s="890"/>
      <c r="TUU13" s="890"/>
      <c r="TUV13" s="890"/>
      <c r="TUW13" s="890"/>
      <c r="TUX13" s="890"/>
      <c r="TUY13" s="890"/>
      <c r="TUZ13" s="890"/>
      <c r="TVA13" s="890"/>
      <c r="TVB13" s="890"/>
      <c r="TVC13" s="890"/>
      <c r="TVD13" s="890"/>
      <c r="TVE13" s="890"/>
      <c r="TVF13" s="890"/>
      <c r="TVG13" s="890"/>
      <c r="TVH13" s="890"/>
      <c r="TVI13" s="890"/>
      <c r="TVJ13" s="890"/>
      <c r="TVK13" s="890"/>
      <c r="TVL13" s="890"/>
      <c r="TVM13" s="890"/>
      <c r="TVN13" s="890"/>
      <c r="TVO13" s="890"/>
      <c r="TVP13" s="890"/>
      <c r="TVQ13" s="890"/>
      <c r="TVR13" s="890"/>
      <c r="TVS13" s="890"/>
      <c r="TVT13" s="890"/>
      <c r="TVU13" s="890"/>
      <c r="TVV13" s="890"/>
      <c r="TVW13" s="890"/>
      <c r="TVX13" s="890"/>
      <c r="TVY13" s="890"/>
      <c r="TVZ13" s="890"/>
      <c r="TWA13" s="890"/>
      <c r="TWB13" s="890"/>
      <c r="TWC13" s="890"/>
      <c r="TWD13" s="890"/>
      <c r="TWE13" s="890"/>
      <c r="TWF13" s="890"/>
      <c r="TWG13" s="890"/>
      <c r="TWH13" s="890"/>
      <c r="TWI13" s="890"/>
      <c r="TWJ13" s="890"/>
      <c r="TWK13" s="890"/>
      <c r="TWL13" s="890"/>
      <c r="TWM13" s="890"/>
      <c r="TWN13" s="890"/>
      <c r="TWO13" s="890"/>
      <c r="TWP13" s="890"/>
      <c r="TWQ13" s="890"/>
      <c r="TWR13" s="890"/>
      <c r="TWS13" s="890"/>
      <c r="TWT13" s="890"/>
      <c r="TWU13" s="890"/>
      <c r="TWV13" s="890"/>
      <c r="TWW13" s="890"/>
      <c r="TWX13" s="890"/>
      <c r="TWY13" s="890"/>
      <c r="TWZ13" s="890"/>
      <c r="TXA13" s="890"/>
      <c r="TXB13" s="890"/>
      <c r="TXC13" s="890"/>
      <c r="TXD13" s="890"/>
      <c r="TXE13" s="890"/>
      <c r="TXF13" s="890"/>
      <c r="TXG13" s="890"/>
      <c r="TXH13" s="890"/>
      <c r="TXI13" s="890"/>
      <c r="TXJ13" s="890"/>
      <c r="TXK13" s="890"/>
      <c r="TXL13" s="890"/>
      <c r="TXM13" s="890"/>
      <c r="TXN13" s="890"/>
      <c r="TXO13" s="890"/>
      <c r="TXP13" s="890"/>
      <c r="TXQ13" s="890"/>
      <c r="TXR13" s="890"/>
      <c r="TXS13" s="890"/>
      <c r="TXT13" s="890"/>
      <c r="TXU13" s="890"/>
      <c r="TXV13" s="890"/>
      <c r="TXW13" s="890"/>
      <c r="TXX13" s="890"/>
      <c r="TXY13" s="890"/>
      <c r="TXZ13" s="890"/>
      <c r="TYA13" s="890"/>
      <c r="TYB13" s="890"/>
      <c r="TYC13" s="890"/>
      <c r="TYD13" s="890"/>
      <c r="TYE13" s="890"/>
      <c r="TYF13" s="890"/>
      <c r="TYG13" s="890"/>
      <c r="TYH13" s="890"/>
      <c r="TYI13" s="890"/>
      <c r="TYJ13" s="890"/>
      <c r="TYK13" s="890"/>
      <c r="TYL13" s="890"/>
      <c r="TYM13" s="890"/>
      <c r="TYN13" s="890"/>
      <c r="TYO13" s="890"/>
      <c r="TYP13" s="890"/>
      <c r="TYQ13" s="890"/>
      <c r="TYR13" s="890"/>
      <c r="TYS13" s="890"/>
      <c r="TYT13" s="890"/>
      <c r="TYU13" s="890"/>
      <c r="TYV13" s="890"/>
      <c r="TYW13" s="890"/>
      <c r="TYX13" s="890"/>
      <c r="TYY13" s="890"/>
      <c r="TYZ13" s="890"/>
      <c r="TZA13" s="890"/>
      <c r="TZB13" s="890"/>
      <c r="TZC13" s="890"/>
      <c r="TZD13" s="890"/>
      <c r="TZE13" s="890"/>
      <c r="TZF13" s="890"/>
      <c r="TZG13" s="890"/>
      <c r="TZH13" s="890"/>
      <c r="TZI13" s="890"/>
      <c r="TZJ13" s="890"/>
      <c r="TZK13" s="890"/>
      <c r="TZL13" s="890"/>
      <c r="TZM13" s="890"/>
      <c r="TZN13" s="890"/>
      <c r="TZO13" s="890"/>
      <c r="TZP13" s="890"/>
      <c r="TZQ13" s="890"/>
      <c r="TZR13" s="890"/>
      <c r="TZS13" s="890"/>
      <c r="TZT13" s="890"/>
      <c r="TZU13" s="890"/>
      <c r="TZV13" s="890"/>
      <c r="TZW13" s="890"/>
      <c r="TZX13" s="890"/>
      <c r="TZY13" s="890"/>
      <c r="TZZ13" s="890"/>
      <c r="UAA13" s="890"/>
      <c r="UAB13" s="890"/>
      <c r="UAC13" s="890"/>
      <c r="UAD13" s="890"/>
      <c r="UAE13" s="890"/>
      <c r="UAF13" s="890"/>
      <c r="UAG13" s="890"/>
      <c r="UAH13" s="890"/>
      <c r="UAI13" s="890"/>
      <c r="UAJ13" s="890"/>
      <c r="UAK13" s="890"/>
      <c r="UAL13" s="890"/>
      <c r="UAM13" s="890"/>
      <c r="UAN13" s="890"/>
      <c r="UAO13" s="890"/>
      <c r="UAP13" s="890"/>
      <c r="UAQ13" s="890"/>
      <c r="UAR13" s="890"/>
      <c r="UAS13" s="890"/>
      <c r="UAT13" s="890"/>
      <c r="UAU13" s="890"/>
      <c r="UAV13" s="890"/>
      <c r="UAW13" s="890"/>
      <c r="UAX13" s="890"/>
      <c r="UAY13" s="890"/>
      <c r="UAZ13" s="890"/>
      <c r="UBA13" s="890"/>
      <c r="UBB13" s="890"/>
      <c r="UBC13" s="890"/>
      <c r="UBD13" s="890"/>
      <c r="UBE13" s="890"/>
      <c r="UBF13" s="890"/>
      <c r="UBG13" s="890"/>
      <c r="UBH13" s="890"/>
      <c r="UBI13" s="890"/>
      <c r="UBJ13" s="890"/>
      <c r="UBK13" s="890"/>
      <c r="UBL13" s="890"/>
      <c r="UBM13" s="890"/>
      <c r="UBN13" s="890"/>
      <c r="UBO13" s="890"/>
      <c r="UBP13" s="890"/>
      <c r="UBQ13" s="890"/>
      <c r="UBR13" s="890"/>
      <c r="UBS13" s="890"/>
      <c r="UBT13" s="890"/>
      <c r="UBU13" s="890"/>
      <c r="UBV13" s="890"/>
      <c r="UBW13" s="890"/>
      <c r="UBX13" s="890"/>
      <c r="UBY13" s="890"/>
      <c r="UBZ13" s="890"/>
      <c r="UCA13" s="890"/>
      <c r="UCB13" s="890"/>
      <c r="UCC13" s="890"/>
      <c r="UCD13" s="890"/>
      <c r="UCE13" s="890"/>
      <c r="UCF13" s="890"/>
      <c r="UCG13" s="890"/>
      <c r="UCH13" s="890"/>
      <c r="UCI13" s="890"/>
      <c r="UCJ13" s="890"/>
      <c r="UCK13" s="890"/>
      <c r="UCL13" s="890"/>
      <c r="UCM13" s="890"/>
      <c r="UCN13" s="890"/>
      <c r="UCO13" s="890"/>
      <c r="UCP13" s="890"/>
      <c r="UCQ13" s="890"/>
      <c r="UCR13" s="890"/>
      <c r="UCS13" s="890"/>
      <c r="UCT13" s="890"/>
      <c r="UCU13" s="890"/>
      <c r="UCV13" s="890"/>
      <c r="UCW13" s="890"/>
      <c r="UCX13" s="890"/>
      <c r="UCY13" s="890"/>
      <c r="UCZ13" s="890"/>
      <c r="UDA13" s="890"/>
      <c r="UDB13" s="890"/>
      <c r="UDC13" s="890"/>
      <c r="UDD13" s="890"/>
      <c r="UDE13" s="890"/>
      <c r="UDF13" s="890"/>
      <c r="UDG13" s="890"/>
      <c r="UDH13" s="890"/>
      <c r="UDI13" s="890"/>
      <c r="UDJ13" s="890"/>
      <c r="UDK13" s="890"/>
      <c r="UDL13" s="890"/>
      <c r="UDM13" s="890"/>
      <c r="UDN13" s="890"/>
      <c r="UDO13" s="890"/>
      <c r="UDP13" s="890"/>
      <c r="UDQ13" s="890"/>
      <c r="UDR13" s="890"/>
      <c r="UDS13" s="890"/>
      <c r="UDT13" s="890"/>
      <c r="UDU13" s="890"/>
      <c r="UDV13" s="890"/>
      <c r="UDW13" s="890"/>
      <c r="UDX13" s="890"/>
      <c r="UDY13" s="890"/>
      <c r="UDZ13" s="890"/>
      <c r="UEA13" s="890"/>
      <c r="UEB13" s="890"/>
      <c r="UEC13" s="890"/>
      <c r="UED13" s="890"/>
      <c r="UEE13" s="890"/>
      <c r="UEF13" s="890"/>
      <c r="UEG13" s="890"/>
      <c r="UEH13" s="890"/>
      <c r="UEI13" s="890"/>
      <c r="UEJ13" s="890"/>
      <c r="UEK13" s="890"/>
      <c r="UEL13" s="890"/>
      <c r="UEM13" s="890"/>
      <c r="UEN13" s="890"/>
      <c r="UEO13" s="890"/>
      <c r="UEP13" s="890"/>
      <c r="UEQ13" s="890"/>
      <c r="UER13" s="890"/>
      <c r="UES13" s="890"/>
      <c r="UET13" s="890"/>
      <c r="UEU13" s="890"/>
      <c r="UEV13" s="890"/>
      <c r="UEW13" s="890"/>
      <c r="UEX13" s="890"/>
      <c r="UEY13" s="890"/>
      <c r="UEZ13" s="890"/>
      <c r="UFA13" s="890"/>
      <c r="UFB13" s="890"/>
      <c r="UFC13" s="890"/>
      <c r="UFD13" s="890"/>
      <c r="UFE13" s="890"/>
      <c r="UFF13" s="890"/>
      <c r="UFG13" s="890"/>
      <c r="UFH13" s="890"/>
      <c r="UFI13" s="890"/>
      <c r="UFJ13" s="890"/>
      <c r="UFK13" s="890"/>
      <c r="UFL13" s="890"/>
      <c r="UFM13" s="890"/>
      <c r="UFN13" s="890"/>
      <c r="UFO13" s="890"/>
      <c r="UFP13" s="890"/>
      <c r="UFQ13" s="890"/>
      <c r="UFR13" s="890"/>
      <c r="UFS13" s="890"/>
      <c r="UFT13" s="890"/>
      <c r="UFU13" s="890"/>
      <c r="UFV13" s="890"/>
      <c r="UFW13" s="890"/>
      <c r="UFX13" s="890"/>
      <c r="UFY13" s="890"/>
      <c r="UFZ13" s="890"/>
      <c r="UGA13" s="890"/>
      <c r="UGB13" s="890"/>
      <c r="UGC13" s="890"/>
      <c r="UGD13" s="890"/>
      <c r="UGE13" s="890"/>
      <c r="UGF13" s="890"/>
      <c r="UGG13" s="890"/>
      <c r="UGH13" s="890"/>
      <c r="UGI13" s="890"/>
      <c r="UGJ13" s="890"/>
      <c r="UGK13" s="890"/>
      <c r="UGL13" s="890"/>
      <c r="UGM13" s="890"/>
      <c r="UGN13" s="890"/>
      <c r="UGO13" s="890"/>
      <c r="UGP13" s="890"/>
      <c r="UGQ13" s="890"/>
      <c r="UGR13" s="890"/>
      <c r="UGS13" s="890"/>
      <c r="UGT13" s="890"/>
      <c r="UGU13" s="890"/>
      <c r="UGV13" s="890"/>
      <c r="UGW13" s="890"/>
      <c r="UGX13" s="890"/>
      <c r="UGY13" s="890"/>
      <c r="UGZ13" s="890"/>
      <c r="UHA13" s="890"/>
      <c r="UHB13" s="890"/>
      <c r="UHC13" s="890"/>
      <c r="UHD13" s="890"/>
      <c r="UHE13" s="890"/>
      <c r="UHF13" s="890"/>
      <c r="UHG13" s="890"/>
      <c r="UHH13" s="890"/>
      <c r="UHI13" s="890"/>
      <c r="UHJ13" s="890"/>
      <c r="UHK13" s="890"/>
      <c r="UHL13" s="890"/>
      <c r="UHM13" s="890"/>
      <c r="UHN13" s="890"/>
      <c r="UHO13" s="890"/>
      <c r="UHP13" s="890"/>
      <c r="UHQ13" s="890"/>
      <c r="UHR13" s="890"/>
      <c r="UHS13" s="890"/>
      <c r="UHT13" s="890"/>
      <c r="UHU13" s="890"/>
      <c r="UHV13" s="890"/>
      <c r="UHW13" s="890"/>
      <c r="UHX13" s="890"/>
      <c r="UHY13" s="890"/>
      <c r="UHZ13" s="890"/>
      <c r="UIA13" s="890"/>
      <c r="UIB13" s="890"/>
      <c r="UIC13" s="890"/>
      <c r="UID13" s="890"/>
      <c r="UIE13" s="890"/>
      <c r="UIF13" s="890"/>
      <c r="UIG13" s="890"/>
      <c r="UIH13" s="890"/>
      <c r="UII13" s="890"/>
      <c r="UIJ13" s="890"/>
      <c r="UIK13" s="890"/>
      <c r="UIL13" s="890"/>
      <c r="UIM13" s="890"/>
      <c r="UIN13" s="890"/>
      <c r="UIO13" s="890"/>
      <c r="UIP13" s="890"/>
      <c r="UIQ13" s="890"/>
      <c r="UIR13" s="890"/>
      <c r="UIS13" s="890"/>
      <c r="UIT13" s="890"/>
      <c r="UIU13" s="890"/>
      <c r="UIV13" s="890"/>
      <c r="UIW13" s="890"/>
      <c r="UIX13" s="890"/>
      <c r="UIY13" s="890"/>
      <c r="UIZ13" s="890"/>
      <c r="UJA13" s="890"/>
      <c r="UJB13" s="890"/>
      <c r="UJC13" s="890"/>
      <c r="UJD13" s="890"/>
      <c r="UJE13" s="890"/>
      <c r="UJF13" s="890"/>
      <c r="UJG13" s="890"/>
      <c r="UJH13" s="890"/>
      <c r="UJI13" s="890"/>
      <c r="UJJ13" s="890"/>
      <c r="UJK13" s="890"/>
      <c r="UJL13" s="890"/>
      <c r="UJM13" s="890"/>
      <c r="UJN13" s="890"/>
      <c r="UJO13" s="890"/>
      <c r="UJP13" s="890"/>
      <c r="UJQ13" s="890"/>
      <c r="UJR13" s="890"/>
      <c r="UJS13" s="890"/>
      <c r="UJT13" s="890"/>
      <c r="UJU13" s="890"/>
      <c r="UJV13" s="890"/>
      <c r="UJW13" s="890"/>
      <c r="UJX13" s="890"/>
      <c r="UJY13" s="890"/>
      <c r="UJZ13" s="890"/>
      <c r="UKA13" s="890"/>
      <c r="UKB13" s="890"/>
      <c r="UKC13" s="890"/>
      <c r="UKD13" s="890"/>
      <c r="UKE13" s="890"/>
      <c r="UKF13" s="890"/>
      <c r="UKG13" s="890"/>
      <c r="UKH13" s="890"/>
      <c r="UKI13" s="890"/>
      <c r="UKJ13" s="890"/>
      <c r="UKK13" s="890"/>
      <c r="UKL13" s="890"/>
      <c r="UKM13" s="890"/>
      <c r="UKN13" s="890"/>
      <c r="UKO13" s="890"/>
      <c r="UKP13" s="890"/>
      <c r="UKQ13" s="890"/>
      <c r="UKR13" s="890"/>
      <c r="UKS13" s="890"/>
      <c r="UKT13" s="890"/>
      <c r="UKU13" s="890"/>
      <c r="UKV13" s="890"/>
      <c r="UKW13" s="890"/>
      <c r="UKX13" s="890"/>
      <c r="UKY13" s="890"/>
      <c r="UKZ13" s="890"/>
      <c r="ULA13" s="890"/>
      <c r="ULB13" s="890"/>
      <c r="ULC13" s="890"/>
      <c r="ULD13" s="890"/>
      <c r="ULE13" s="890"/>
      <c r="ULF13" s="890"/>
      <c r="ULG13" s="890"/>
      <c r="ULH13" s="890"/>
      <c r="ULI13" s="890"/>
      <c r="ULJ13" s="890"/>
      <c r="ULK13" s="890"/>
      <c r="ULL13" s="890"/>
      <c r="ULM13" s="890"/>
      <c r="ULN13" s="890"/>
      <c r="ULO13" s="890"/>
      <c r="ULP13" s="890"/>
      <c r="ULQ13" s="890"/>
      <c r="ULR13" s="890"/>
      <c r="ULS13" s="890"/>
      <c r="ULT13" s="890"/>
      <c r="ULU13" s="890"/>
      <c r="ULV13" s="890"/>
      <c r="ULW13" s="890"/>
      <c r="ULX13" s="890"/>
      <c r="ULY13" s="890"/>
      <c r="ULZ13" s="890"/>
      <c r="UMA13" s="890"/>
      <c r="UMB13" s="890"/>
      <c r="UMC13" s="890"/>
      <c r="UMD13" s="890"/>
      <c r="UME13" s="890"/>
      <c r="UMF13" s="890"/>
      <c r="UMG13" s="890"/>
      <c r="UMH13" s="890"/>
      <c r="UMI13" s="890"/>
      <c r="UMJ13" s="890"/>
      <c r="UMK13" s="890"/>
      <c r="UML13" s="890"/>
      <c r="UMM13" s="890"/>
      <c r="UMN13" s="890"/>
      <c r="UMO13" s="890"/>
      <c r="UMP13" s="890"/>
      <c r="UMQ13" s="890"/>
      <c r="UMR13" s="890"/>
      <c r="UMS13" s="890"/>
      <c r="UMT13" s="890"/>
      <c r="UMU13" s="890"/>
      <c r="UMV13" s="890"/>
      <c r="UMW13" s="890"/>
      <c r="UMX13" s="890"/>
      <c r="UMY13" s="890"/>
      <c r="UMZ13" s="890"/>
      <c r="UNA13" s="890"/>
      <c r="UNB13" s="890"/>
      <c r="UNC13" s="890"/>
      <c r="UND13" s="890"/>
      <c r="UNE13" s="890"/>
      <c r="UNF13" s="890"/>
      <c r="UNG13" s="890"/>
      <c r="UNH13" s="890"/>
      <c r="UNI13" s="890"/>
      <c r="UNJ13" s="890"/>
      <c r="UNK13" s="890"/>
      <c r="UNL13" s="890"/>
      <c r="UNM13" s="890"/>
      <c r="UNN13" s="890"/>
      <c r="UNO13" s="890"/>
      <c r="UNP13" s="890"/>
      <c r="UNQ13" s="890"/>
      <c r="UNR13" s="890"/>
      <c r="UNS13" s="890"/>
      <c r="UNT13" s="890"/>
      <c r="UNU13" s="890"/>
      <c r="UNV13" s="890"/>
      <c r="UNW13" s="890"/>
      <c r="UNX13" s="890"/>
      <c r="UNY13" s="890"/>
      <c r="UNZ13" s="890"/>
      <c r="UOA13" s="890"/>
      <c r="UOB13" s="890"/>
      <c r="UOC13" s="890"/>
      <c r="UOD13" s="890"/>
      <c r="UOE13" s="890"/>
      <c r="UOF13" s="890"/>
      <c r="UOG13" s="890"/>
      <c r="UOH13" s="890"/>
      <c r="UOI13" s="890"/>
      <c r="UOJ13" s="890"/>
      <c r="UOK13" s="890"/>
      <c r="UOL13" s="890"/>
      <c r="UOM13" s="890"/>
      <c r="UON13" s="890"/>
      <c r="UOO13" s="890"/>
      <c r="UOP13" s="890"/>
      <c r="UOQ13" s="890"/>
      <c r="UOR13" s="890"/>
      <c r="UOS13" s="890"/>
      <c r="UOT13" s="890"/>
      <c r="UOU13" s="890"/>
      <c r="UOV13" s="890"/>
      <c r="UOW13" s="890"/>
      <c r="UOX13" s="890"/>
      <c r="UOY13" s="890"/>
      <c r="UOZ13" s="890"/>
      <c r="UPA13" s="890"/>
      <c r="UPB13" s="890"/>
      <c r="UPC13" s="890"/>
      <c r="UPD13" s="890"/>
      <c r="UPE13" s="890"/>
      <c r="UPF13" s="890"/>
      <c r="UPG13" s="890"/>
      <c r="UPH13" s="890"/>
      <c r="UPI13" s="890"/>
      <c r="UPJ13" s="890"/>
      <c r="UPK13" s="890"/>
      <c r="UPL13" s="890"/>
      <c r="UPM13" s="890"/>
      <c r="UPN13" s="890"/>
      <c r="UPO13" s="890"/>
      <c r="UPP13" s="890"/>
      <c r="UPQ13" s="890"/>
      <c r="UPR13" s="890"/>
      <c r="UPS13" s="890"/>
      <c r="UPT13" s="890"/>
      <c r="UPU13" s="890"/>
      <c r="UPV13" s="890"/>
      <c r="UPW13" s="890"/>
      <c r="UPX13" s="890"/>
      <c r="UPY13" s="890"/>
      <c r="UPZ13" s="890"/>
      <c r="UQA13" s="890"/>
      <c r="UQB13" s="890"/>
      <c r="UQC13" s="890"/>
      <c r="UQD13" s="890"/>
      <c r="UQE13" s="890"/>
      <c r="UQF13" s="890"/>
      <c r="UQG13" s="890"/>
      <c r="UQH13" s="890"/>
      <c r="UQI13" s="890"/>
      <c r="UQJ13" s="890"/>
      <c r="UQK13" s="890"/>
      <c r="UQL13" s="890"/>
      <c r="UQM13" s="890"/>
      <c r="UQN13" s="890"/>
      <c r="UQO13" s="890"/>
      <c r="UQP13" s="890"/>
      <c r="UQQ13" s="890"/>
      <c r="UQR13" s="890"/>
      <c r="UQS13" s="890"/>
      <c r="UQT13" s="890"/>
      <c r="UQU13" s="890"/>
      <c r="UQV13" s="890"/>
      <c r="UQW13" s="890"/>
      <c r="UQX13" s="890"/>
      <c r="UQY13" s="890"/>
      <c r="UQZ13" s="890"/>
      <c r="URA13" s="890"/>
      <c r="URB13" s="890"/>
      <c r="URC13" s="890"/>
      <c r="URD13" s="890"/>
      <c r="URE13" s="890"/>
      <c r="URF13" s="890"/>
      <c r="URG13" s="890"/>
      <c r="URH13" s="890"/>
      <c r="URI13" s="890"/>
      <c r="URJ13" s="890"/>
      <c r="URK13" s="890"/>
      <c r="URL13" s="890"/>
      <c r="URM13" s="890"/>
      <c r="URN13" s="890"/>
      <c r="URO13" s="890"/>
      <c r="URP13" s="890"/>
      <c r="URQ13" s="890"/>
      <c r="URR13" s="890"/>
      <c r="URS13" s="890"/>
      <c r="URT13" s="890"/>
      <c r="URU13" s="890"/>
      <c r="URV13" s="890"/>
      <c r="URW13" s="890"/>
      <c r="URX13" s="890"/>
      <c r="URY13" s="890"/>
      <c r="URZ13" s="890"/>
      <c r="USA13" s="890"/>
      <c r="USB13" s="890"/>
      <c r="USC13" s="890"/>
      <c r="USD13" s="890"/>
      <c r="USE13" s="890"/>
      <c r="USF13" s="890"/>
      <c r="USG13" s="890"/>
      <c r="USH13" s="890"/>
      <c r="USI13" s="890"/>
      <c r="USJ13" s="890"/>
      <c r="USK13" s="890"/>
      <c r="USL13" s="890"/>
      <c r="USM13" s="890"/>
      <c r="USN13" s="890"/>
      <c r="USO13" s="890"/>
      <c r="USP13" s="890"/>
      <c r="USQ13" s="890"/>
      <c r="USR13" s="890"/>
      <c r="USS13" s="890"/>
      <c r="UST13" s="890"/>
      <c r="USU13" s="890"/>
      <c r="USV13" s="890"/>
      <c r="USW13" s="890"/>
      <c r="USX13" s="890"/>
      <c r="USY13" s="890"/>
      <c r="USZ13" s="890"/>
      <c r="UTA13" s="890"/>
      <c r="UTB13" s="890"/>
      <c r="UTC13" s="890"/>
      <c r="UTD13" s="890"/>
      <c r="UTE13" s="890"/>
      <c r="UTF13" s="890"/>
      <c r="UTG13" s="890"/>
      <c r="UTH13" s="890"/>
      <c r="UTI13" s="890"/>
      <c r="UTJ13" s="890"/>
      <c r="UTK13" s="890"/>
      <c r="UTL13" s="890"/>
      <c r="UTM13" s="890"/>
      <c r="UTN13" s="890"/>
      <c r="UTO13" s="890"/>
      <c r="UTP13" s="890"/>
      <c r="UTQ13" s="890"/>
      <c r="UTR13" s="890"/>
      <c r="UTS13" s="890"/>
      <c r="UTT13" s="890"/>
      <c r="UTU13" s="890"/>
      <c r="UTV13" s="890"/>
      <c r="UTW13" s="890"/>
      <c r="UTX13" s="890"/>
      <c r="UTY13" s="890"/>
      <c r="UTZ13" s="890"/>
      <c r="UUA13" s="890"/>
      <c r="UUB13" s="890"/>
      <c r="UUC13" s="890"/>
      <c r="UUD13" s="890"/>
      <c r="UUE13" s="890"/>
      <c r="UUF13" s="890"/>
      <c r="UUG13" s="890"/>
      <c r="UUH13" s="890"/>
      <c r="UUI13" s="890"/>
      <c r="UUJ13" s="890"/>
      <c r="UUK13" s="890"/>
      <c r="UUL13" s="890"/>
      <c r="UUM13" s="890"/>
      <c r="UUN13" s="890"/>
      <c r="UUO13" s="890"/>
      <c r="UUP13" s="890"/>
      <c r="UUQ13" s="890"/>
      <c r="UUR13" s="890"/>
      <c r="UUS13" s="890"/>
      <c r="UUT13" s="890"/>
      <c r="UUU13" s="890"/>
      <c r="UUV13" s="890"/>
      <c r="UUW13" s="890"/>
      <c r="UUX13" s="890"/>
      <c r="UUY13" s="890"/>
      <c r="UUZ13" s="890"/>
      <c r="UVA13" s="890"/>
      <c r="UVB13" s="890"/>
      <c r="UVC13" s="890"/>
      <c r="UVD13" s="890"/>
      <c r="UVE13" s="890"/>
      <c r="UVF13" s="890"/>
      <c r="UVG13" s="890"/>
      <c r="UVH13" s="890"/>
      <c r="UVI13" s="890"/>
      <c r="UVJ13" s="890"/>
      <c r="UVK13" s="890"/>
      <c r="UVL13" s="890"/>
      <c r="UVM13" s="890"/>
      <c r="UVN13" s="890"/>
      <c r="UVO13" s="890"/>
      <c r="UVP13" s="890"/>
      <c r="UVQ13" s="890"/>
      <c r="UVR13" s="890"/>
      <c r="UVS13" s="890"/>
      <c r="UVT13" s="890"/>
      <c r="UVU13" s="890"/>
      <c r="UVV13" s="890"/>
      <c r="UVW13" s="890"/>
      <c r="UVX13" s="890"/>
      <c r="UVY13" s="890"/>
      <c r="UVZ13" s="890"/>
      <c r="UWA13" s="890"/>
      <c r="UWB13" s="890"/>
      <c r="UWC13" s="890"/>
      <c r="UWD13" s="890"/>
      <c r="UWE13" s="890"/>
      <c r="UWF13" s="890"/>
      <c r="UWG13" s="890"/>
      <c r="UWH13" s="890"/>
      <c r="UWI13" s="890"/>
      <c r="UWJ13" s="890"/>
      <c r="UWK13" s="890"/>
      <c r="UWL13" s="890"/>
      <c r="UWM13" s="890"/>
      <c r="UWN13" s="890"/>
      <c r="UWO13" s="890"/>
      <c r="UWP13" s="890"/>
      <c r="UWQ13" s="890"/>
      <c r="UWR13" s="890"/>
      <c r="UWS13" s="890"/>
      <c r="UWT13" s="890"/>
      <c r="UWU13" s="890"/>
      <c r="UWV13" s="890"/>
      <c r="UWW13" s="890"/>
      <c r="UWX13" s="890"/>
      <c r="UWY13" s="890"/>
      <c r="UWZ13" s="890"/>
      <c r="UXA13" s="890"/>
      <c r="UXB13" s="890"/>
      <c r="UXC13" s="890"/>
      <c r="UXD13" s="890"/>
      <c r="UXE13" s="890"/>
      <c r="UXF13" s="890"/>
      <c r="UXG13" s="890"/>
      <c r="UXH13" s="890"/>
      <c r="UXI13" s="890"/>
      <c r="UXJ13" s="890"/>
      <c r="UXK13" s="890"/>
      <c r="UXL13" s="890"/>
      <c r="UXM13" s="890"/>
      <c r="UXN13" s="890"/>
      <c r="UXO13" s="890"/>
      <c r="UXP13" s="890"/>
      <c r="UXQ13" s="890"/>
      <c r="UXR13" s="890"/>
      <c r="UXS13" s="890"/>
      <c r="UXT13" s="890"/>
      <c r="UXU13" s="890"/>
      <c r="UXV13" s="890"/>
      <c r="UXW13" s="890"/>
      <c r="UXX13" s="890"/>
      <c r="UXY13" s="890"/>
      <c r="UXZ13" s="890"/>
      <c r="UYA13" s="890"/>
      <c r="UYB13" s="890"/>
      <c r="UYC13" s="890"/>
      <c r="UYD13" s="890"/>
      <c r="UYE13" s="890"/>
      <c r="UYF13" s="890"/>
      <c r="UYG13" s="890"/>
      <c r="UYH13" s="890"/>
      <c r="UYI13" s="890"/>
      <c r="UYJ13" s="890"/>
      <c r="UYK13" s="890"/>
      <c r="UYL13" s="890"/>
      <c r="UYM13" s="890"/>
      <c r="UYN13" s="890"/>
      <c r="UYO13" s="890"/>
      <c r="UYP13" s="890"/>
      <c r="UYQ13" s="890"/>
      <c r="UYR13" s="890"/>
      <c r="UYS13" s="890"/>
      <c r="UYT13" s="890"/>
      <c r="UYU13" s="890"/>
      <c r="UYV13" s="890"/>
      <c r="UYW13" s="890"/>
      <c r="UYX13" s="890"/>
      <c r="UYY13" s="890"/>
      <c r="UYZ13" s="890"/>
      <c r="UZA13" s="890"/>
      <c r="UZB13" s="890"/>
      <c r="UZC13" s="890"/>
      <c r="UZD13" s="890"/>
      <c r="UZE13" s="890"/>
      <c r="UZF13" s="890"/>
      <c r="UZG13" s="890"/>
      <c r="UZH13" s="890"/>
      <c r="UZI13" s="890"/>
      <c r="UZJ13" s="890"/>
      <c r="UZK13" s="890"/>
      <c r="UZL13" s="890"/>
      <c r="UZM13" s="890"/>
      <c r="UZN13" s="890"/>
      <c r="UZO13" s="890"/>
      <c r="UZP13" s="890"/>
      <c r="UZQ13" s="890"/>
      <c r="UZR13" s="890"/>
      <c r="UZS13" s="890"/>
      <c r="UZT13" s="890"/>
      <c r="UZU13" s="890"/>
      <c r="UZV13" s="890"/>
      <c r="UZW13" s="890"/>
      <c r="UZX13" s="890"/>
      <c r="UZY13" s="890"/>
      <c r="UZZ13" s="890"/>
      <c r="VAA13" s="890"/>
      <c r="VAB13" s="890"/>
      <c r="VAC13" s="890"/>
      <c r="VAD13" s="890"/>
      <c r="VAE13" s="890"/>
      <c r="VAF13" s="890"/>
      <c r="VAG13" s="890"/>
      <c r="VAH13" s="890"/>
      <c r="VAI13" s="890"/>
      <c r="VAJ13" s="890"/>
      <c r="VAK13" s="890"/>
      <c r="VAL13" s="890"/>
      <c r="VAM13" s="890"/>
      <c r="VAN13" s="890"/>
      <c r="VAO13" s="890"/>
      <c r="VAP13" s="890"/>
      <c r="VAQ13" s="890"/>
      <c r="VAR13" s="890"/>
      <c r="VAS13" s="890"/>
      <c r="VAT13" s="890"/>
      <c r="VAU13" s="890"/>
      <c r="VAV13" s="890"/>
      <c r="VAW13" s="890"/>
      <c r="VAX13" s="890"/>
      <c r="VAY13" s="890"/>
      <c r="VAZ13" s="890"/>
      <c r="VBA13" s="890"/>
      <c r="VBB13" s="890"/>
      <c r="VBC13" s="890"/>
      <c r="VBD13" s="890"/>
      <c r="VBE13" s="890"/>
      <c r="VBF13" s="890"/>
      <c r="VBG13" s="890"/>
      <c r="VBH13" s="890"/>
      <c r="VBI13" s="890"/>
      <c r="VBJ13" s="890"/>
      <c r="VBK13" s="890"/>
      <c r="VBL13" s="890"/>
      <c r="VBM13" s="890"/>
      <c r="VBN13" s="890"/>
      <c r="VBO13" s="890"/>
      <c r="VBP13" s="890"/>
      <c r="VBQ13" s="890"/>
      <c r="VBR13" s="890"/>
      <c r="VBS13" s="890"/>
      <c r="VBT13" s="890"/>
      <c r="VBU13" s="890"/>
      <c r="VBV13" s="890"/>
      <c r="VBW13" s="890"/>
      <c r="VBX13" s="890"/>
      <c r="VBY13" s="890"/>
      <c r="VBZ13" s="890"/>
      <c r="VCA13" s="890"/>
      <c r="VCB13" s="890"/>
      <c r="VCC13" s="890"/>
      <c r="VCD13" s="890"/>
      <c r="VCE13" s="890"/>
      <c r="VCF13" s="890"/>
      <c r="VCG13" s="890"/>
      <c r="VCH13" s="890"/>
      <c r="VCI13" s="890"/>
      <c r="VCJ13" s="890"/>
      <c r="VCK13" s="890"/>
      <c r="VCL13" s="890"/>
      <c r="VCM13" s="890"/>
      <c r="VCN13" s="890"/>
      <c r="VCO13" s="890"/>
      <c r="VCP13" s="890"/>
      <c r="VCQ13" s="890"/>
      <c r="VCR13" s="890"/>
      <c r="VCS13" s="890"/>
      <c r="VCT13" s="890"/>
      <c r="VCU13" s="890"/>
      <c r="VCV13" s="890"/>
      <c r="VCW13" s="890"/>
      <c r="VCX13" s="890"/>
      <c r="VCY13" s="890"/>
      <c r="VCZ13" s="890"/>
      <c r="VDA13" s="890"/>
      <c r="VDB13" s="890"/>
      <c r="VDC13" s="890"/>
      <c r="VDD13" s="890"/>
      <c r="VDE13" s="890"/>
      <c r="VDF13" s="890"/>
      <c r="VDG13" s="890"/>
      <c r="VDH13" s="890"/>
      <c r="VDI13" s="890"/>
      <c r="VDJ13" s="890"/>
      <c r="VDK13" s="890"/>
      <c r="VDL13" s="890"/>
      <c r="VDM13" s="890"/>
      <c r="VDN13" s="890"/>
      <c r="VDO13" s="890"/>
      <c r="VDP13" s="890"/>
      <c r="VDQ13" s="890"/>
      <c r="VDR13" s="890"/>
      <c r="VDS13" s="890"/>
      <c r="VDT13" s="890"/>
      <c r="VDU13" s="890"/>
      <c r="VDV13" s="890"/>
      <c r="VDW13" s="890"/>
      <c r="VDX13" s="890"/>
      <c r="VDY13" s="890"/>
      <c r="VDZ13" s="890"/>
      <c r="VEA13" s="890"/>
      <c r="VEB13" s="890"/>
      <c r="VEC13" s="890"/>
      <c r="VED13" s="890"/>
      <c r="VEE13" s="890"/>
      <c r="VEF13" s="890"/>
      <c r="VEG13" s="890"/>
      <c r="VEH13" s="890"/>
      <c r="VEI13" s="890"/>
      <c r="VEJ13" s="890"/>
      <c r="VEK13" s="890"/>
      <c r="VEL13" s="890"/>
      <c r="VEM13" s="890"/>
      <c r="VEN13" s="890"/>
      <c r="VEO13" s="890"/>
      <c r="VEP13" s="890"/>
      <c r="VEQ13" s="890"/>
      <c r="VER13" s="890"/>
      <c r="VES13" s="890"/>
      <c r="VET13" s="890"/>
      <c r="VEU13" s="890"/>
      <c r="VEV13" s="890"/>
      <c r="VEW13" s="890"/>
      <c r="VEX13" s="890"/>
      <c r="VEY13" s="890"/>
      <c r="VEZ13" s="890"/>
      <c r="VFA13" s="890"/>
      <c r="VFB13" s="890"/>
      <c r="VFC13" s="890"/>
      <c r="VFD13" s="890"/>
      <c r="VFE13" s="890"/>
      <c r="VFF13" s="890"/>
      <c r="VFG13" s="890"/>
      <c r="VFH13" s="890"/>
      <c r="VFI13" s="890"/>
      <c r="VFJ13" s="890"/>
      <c r="VFK13" s="890"/>
      <c r="VFL13" s="890"/>
      <c r="VFM13" s="890"/>
      <c r="VFN13" s="890"/>
      <c r="VFO13" s="890"/>
      <c r="VFP13" s="890"/>
      <c r="VFQ13" s="890"/>
      <c r="VFR13" s="890"/>
      <c r="VFS13" s="890"/>
      <c r="VFT13" s="890"/>
      <c r="VFU13" s="890"/>
      <c r="VFV13" s="890"/>
      <c r="VFW13" s="890"/>
      <c r="VFX13" s="890"/>
      <c r="VFY13" s="890"/>
      <c r="VFZ13" s="890"/>
      <c r="VGA13" s="890"/>
      <c r="VGB13" s="890"/>
      <c r="VGC13" s="890"/>
      <c r="VGD13" s="890"/>
      <c r="VGE13" s="890"/>
      <c r="VGF13" s="890"/>
      <c r="VGG13" s="890"/>
      <c r="VGH13" s="890"/>
      <c r="VGI13" s="890"/>
      <c r="VGJ13" s="890"/>
      <c r="VGK13" s="890"/>
      <c r="VGL13" s="890"/>
      <c r="VGM13" s="890"/>
      <c r="VGN13" s="890"/>
      <c r="VGO13" s="890"/>
      <c r="VGP13" s="890"/>
      <c r="VGQ13" s="890"/>
      <c r="VGR13" s="890"/>
      <c r="VGS13" s="890"/>
      <c r="VGT13" s="890"/>
      <c r="VGU13" s="890"/>
      <c r="VGV13" s="890"/>
      <c r="VGW13" s="890"/>
      <c r="VGX13" s="890"/>
      <c r="VGY13" s="890"/>
      <c r="VGZ13" s="890"/>
      <c r="VHA13" s="890"/>
      <c r="VHB13" s="890"/>
      <c r="VHC13" s="890"/>
      <c r="VHD13" s="890"/>
      <c r="VHE13" s="890"/>
      <c r="VHF13" s="890"/>
      <c r="VHG13" s="890"/>
      <c r="VHH13" s="890"/>
      <c r="VHI13" s="890"/>
      <c r="VHJ13" s="890"/>
      <c r="VHK13" s="890"/>
      <c r="VHL13" s="890"/>
      <c r="VHM13" s="890"/>
      <c r="VHN13" s="890"/>
      <c r="VHO13" s="890"/>
      <c r="VHP13" s="890"/>
      <c r="VHQ13" s="890"/>
      <c r="VHR13" s="890"/>
      <c r="VHS13" s="890"/>
      <c r="VHT13" s="890"/>
      <c r="VHU13" s="890"/>
      <c r="VHV13" s="890"/>
      <c r="VHW13" s="890"/>
      <c r="VHX13" s="890"/>
      <c r="VHY13" s="890"/>
      <c r="VHZ13" s="890"/>
      <c r="VIA13" s="890"/>
      <c r="VIB13" s="890"/>
      <c r="VIC13" s="890"/>
      <c r="VID13" s="890"/>
      <c r="VIE13" s="890"/>
      <c r="VIF13" s="890"/>
      <c r="VIG13" s="890"/>
      <c r="VIH13" s="890"/>
      <c r="VII13" s="890"/>
      <c r="VIJ13" s="890"/>
      <c r="VIK13" s="890"/>
      <c r="VIL13" s="890"/>
      <c r="VIM13" s="890"/>
      <c r="VIN13" s="890"/>
      <c r="VIO13" s="890"/>
      <c r="VIP13" s="890"/>
      <c r="VIQ13" s="890"/>
      <c r="VIR13" s="890"/>
      <c r="VIS13" s="890"/>
      <c r="VIT13" s="890"/>
      <c r="VIU13" s="890"/>
      <c r="VIV13" s="890"/>
      <c r="VIW13" s="890"/>
      <c r="VIX13" s="890"/>
      <c r="VIY13" s="890"/>
      <c r="VIZ13" s="890"/>
      <c r="VJA13" s="890"/>
      <c r="VJB13" s="890"/>
      <c r="VJC13" s="890"/>
      <c r="VJD13" s="890"/>
      <c r="VJE13" s="890"/>
      <c r="VJF13" s="890"/>
      <c r="VJG13" s="890"/>
      <c r="VJH13" s="890"/>
      <c r="VJI13" s="890"/>
      <c r="VJJ13" s="890"/>
      <c r="VJK13" s="890"/>
      <c r="VJL13" s="890"/>
      <c r="VJM13" s="890"/>
      <c r="VJN13" s="890"/>
      <c r="VJO13" s="890"/>
      <c r="VJP13" s="890"/>
      <c r="VJQ13" s="890"/>
      <c r="VJR13" s="890"/>
      <c r="VJS13" s="890"/>
      <c r="VJT13" s="890"/>
      <c r="VJU13" s="890"/>
      <c r="VJV13" s="890"/>
      <c r="VJW13" s="890"/>
      <c r="VJX13" s="890"/>
      <c r="VJY13" s="890"/>
      <c r="VJZ13" s="890"/>
      <c r="VKA13" s="890"/>
      <c r="VKB13" s="890"/>
      <c r="VKC13" s="890"/>
      <c r="VKD13" s="890"/>
      <c r="VKE13" s="890"/>
      <c r="VKF13" s="890"/>
      <c r="VKG13" s="890"/>
      <c r="VKH13" s="890"/>
      <c r="VKI13" s="890"/>
      <c r="VKJ13" s="890"/>
      <c r="VKK13" s="890"/>
      <c r="VKL13" s="890"/>
      <c r="VKM13" s="890"/>
      <c r="VKN13" s="890"/>
      <c r="VKO13" s="890"/>
      <c r="VKP13" s="890"/>
      <c r="VKQ13" s="890"/>
      <c r="VKR13" s="890"/>
      <c r="VKS13" s="890"/>
      <c r="VKT13" s="890"/>
      <c r="VKU13" s="890"/>
      <c r="VKV13" s="890"/>
      <c r="VKW13" s="890"/>
      <c r="VKX13" s="890"/>
      <c r="VKY13" s="890"/>
      <c r="VKZ13" s="890"/>
      <c r="VLA13" s="890"/>
      <c r="VLB13" s="890"/>
      <c r="VLC13" s="890"/>
      <c r="VLD13" s="890"/>
      <c r="VLE13" s="890"/>
      <c r="VLF13" s="890"/>
      <c r="VLG13" s="890"/>
      <c r="VLH13" s="890"/>
      <c r="VLI13" s="890"/>
      <c r="VLJ13" s="890"/>
      <c r="VLK13" s="890"/>
      <c r="VLL13" s="890"/>
      <c r="VLM13" s="890"/>
      <c r="VLN13" s="890"/>
      <c r="VLO13" s="890"/>
      <c r="VLP13" s="890"/>
      <c r="VLQ13" s="890"/>
      <c r="VLR13" s="890"/>
      <c r="VLS13" s="890"/>
      <c r="VLT13" s="890"/>
      <c r="VLU13" s="890"/>
      <c r="VLV13" s="890"/>
      <c r="VLW13" s="890"/>
      <c r="VLX13" s="890"/>
      <c r="VLY13" s="890"/>
      <c r="VLZ13" s="890"/>
      <c r="VMA13" s="890"/>
      <c r="VMB13" s="890"/>
      <c r="VMC13" s="890"/>
      <c r="VMD13" s="890"/>
      <c r="VME13" s="890"/>
      <c r="VMF13" s="890"/>
      <c r="VMG13" s="890"/>
      <c r="VMH13" s="890"/>
      <c r="VMI13" s="890"/>
      <c r="VMJ13" s="890"/>
      <c r="VMK13" s="890"/>
      <c r="VML13" s="890"/>
      <c r="VMM13" s="890"/>
      <c r="VMN13" s="890"/>
      <c r="VMO13" s="890"/>
      <c r="VMP13" s="890"/>
      <c r="VMQ13" s="890"/>
      <c r="VMR13" s="890"/>
      <c r="VMS13" s="890"/>
      <c r="VMT13" s="890"/>
      <c r="VMU13" s="890"/>
      <c r="VMV13" s="890"/>
      <c r="VMW13" s="890"/>
      <c r="VMX13" s="890"/>
      <c r="VMY13" s="890"/>
      <c r="VMZ13" s="890"/>
      <c r="VNA13" s="890"/>
      <c r="VNB13" s="890"/>
      <c r="VNC13" s="890"/>
      <c r="VND13" s="890"/>
      <c r="VNE13" s="890"/>
      <c r="VNF13" s="890"/>
      <c r="VNG13" s="890"/>
      <c r="VNH13" s="890"/>
      <c r="VNI13" s="890"/>
      <c r="VNJ13" s="890"/>
      <c r="VNK13" s="890"/>
      <c r="VNL13" s="890"/>
      <c r="VNM13" s="890"/>
      <c r="VNN13" s="890"/>
      <c r="VNO13" s="890"/>
      <c r="VNP13" s="890"/>
      <c r="VNQ13" s="890"/>
      <c r="VNR13" s="890"/>
      <c r="VNS13" s="890"/>
      <c r="VNT13" s="890"/>
      <c r="VNU13" s="890"/>
      <c r="VNV13" s="890"/>
      <c r="VNW13" s="890"/>
      <c r="VNX13" s="890"/>
      <c r="VNY13" s="890"/>
      <c r="VNZ13" s="890"/>
      <c r="VOA13" s="890"/>
      <c r="VOB13" s="890"/>
      <c r="VOC13" s="890"/>
      <c r="VOD13" s="890"/>
      <c r="VOE13" s="890"/>
      <c r="VOF13" s="890"/>
      <c r="VOG13" s="890"/>
      <c r="VOH13" s="890"/>
      <c r="VOI13" s="890"/>
      <c r="VOJ13" s="890"/>
      <c r="VOK13" s="890"/>
      <c r="VOL13" s="890"/>
      <c r="VOM13" s="890"/>
      <c r="VON13" s="890"/>
      <c r="VOO13" s="890"/>
      <c r="VOP13" s="890"/>
      <c r="VOQ13" s="890"/>
      <c r="VOR13" s="890"/>
      <c r="VOS13" s="890"/>
      <c r="VOT13" s="890"/>
      <c r="VOU13" s="890"/>
      <c r="VOV13" s="890"/>
      <c r="VOW13" s="890"/>
      <c r="VOX13" s="890"/>
      <c r="VOY13" s="890"/>
      <c r="VOZ13" s="890"/>
      <c r="VPA13" s="890"/>
      <c r="VPB13" s="890"/>
      <c r="VPC13" s="890"/>
      <c r="VPD13" s="890"/>
      <c r="VPE13" s="890"/>
      <c r="VPF13" s="890"/>
      <c r="VPG13" s="890"/>
      <c r="VPH13" s="890"/>
      <c r="VPI13" s="890"/>
      <c r="VPJ13" s="890"/>
      <c r="VPK13" s="890"/>
      <c r="VPL13" s="890"/>
      <c r="VPM13" s="890"/>
      <c r="VPN13" s="890"/>
      <c r="VPO13" s="890"/>
      <c r="VPP13" s="890"/>
      <c r="VPQ13" s="890"/>
      <c r="VPR13" s="890"/>
      <c r="VPS13" s="890"/>
      <c r="VPT13" s="890"/>
      <c r="VPU13" s="890"/>
      <c r="VPV13" s="890"/>
      <c r="VPW13" s="890"/>
      <c r="VPX13" s="890"/>
      <c r="VPY13" s="890"/>
      <c r="VPZ13" s="890"/>
      <c r="VQA13" s="890"/>
      <c r="VQB13" s="890"/>
      <c r="VQC13" s="890"/>
      <c r="VQD13" s="890"/>
      <c r="VQE13" s="890"/>
      <c r="VQF13" s="890"/>
      <c r="VQG13" s="890"/>
      <c r="VQH13" s="890"/>
      <c r="VQI13" s="890"/>
      <c r="VQJ13" s="890"/>
      <c r="VQK13" s="890"/>
      <c r="VQL13" s="890"/>
      <c r="VQM13" s="890"/>
      <c r="VQN13" s="890"/>
      <c r="VQO13" s="890"/>
      <c r="VQP13" s="890"/>
      <c r="VQQ13" s="890"/>
      <c r="VQR13" s="890"/>
      <c r="VQS13" s="890"/>
      <c r="VQT13" s="890"/>
      <c r="VQU13" s="890"/>
      <c r="VQV13" s="890"/>
      <c r="VQW13" s="890"/>
      <c r="VQX13" s="890"/>
      <c r="VQY13" s="890"/>
      <c r="VQZ13" s="890"/>
      <c r="VRA13" s="890"/>
      <c r="VRB13" s="890"/>
      <c r="VRC13" s="890"/>
      <c r="VRD13" s="890"/>
      <c r="VRE13" s="890"/>
      <c r="VRF13" s="890"/>
      <c r="VRG13" s="890"/>
      <c r="VRH13" s="890"/>
      <c r="VRI13" s="890"/>
      <c r="VRJ13" s="890"/>
      <c r="VRK13" s="890"/>
      <c r="VRL13" s="890"/>
      <c r="VRM13" s="890"/>
      <c r="VRN13" s="890"/>
      <c r="VRO13" s="890"/>
      <c r="VRP13" s="890"/>
      <c r="VRQ13" s="890"/>
      <c r="VRR13" s="890"/>
      <c r="VRS13" s="890"/>
      <c r="VRT13" s="890"/>
      <c r="VRU13" s="890"/>
      <c r="VRV13" s="890"/>
      <c r="VRW13" s="890"/>
      <c r="VRX13" s="890"/>
      <c r="VRY13" s="890"/>
      <c r="VRZ13" s="890"/>
      <c r="VSA13" s="890"/>
      <c r="VSB13" s="890"/>
      <c r="VSC13" s="890"/>
      <c r="VSD13" s="890"/>
      <c r="VSE13" s="890"/>
      <c r="VSF13" s="890"/>
      <c r="VSG13" s="890"/>
      <c r="VSH13" s="890"/>
      <c r="VSI13" s="890"/>
      <c r="VSJ13" s="890"/>
      <c r="VSK13" s="890"/>
      <c r="VSL13" s="890"/>
      <c r="VSM13" s="890"/>
      <c r="VSN13" s="890"/>
      <c r="VSO13" s="890"/>
      <c r="VSP13" s="890"/>
      <c r="VSQ13" s="890"/>
      <c r="VSR13" s="890"/>
      <c r="VSS13" s="890"/>
      <c r="VST13" s="890"/>
      <c r="VSU13" s="890"/>
      <c r="VSV13" s="890"/>
      <c r="VSW13" s="890"/>
      <c r="VSX13" s="890"/>
      <c r="VSY13" s="890"/>
      <c r="VSZ13" s="890"/>
      <c r="VTA13" s="890"/>
      <c r="VTB13" s="890"/>
      <c r="VTC13" s="890"/>
      <c r="VTD13" s="890"/>
      <c r="VTE13" s="890"/>
      <c r="VTF13" s="890"/>
      <c r="VTG13" s="890"/>
      <c r="VTH13" s="890"/>
      <c r="VTI13" s="890"/>
      <c r="VTJ13" s="890"/>
      <c r="VTK13" s="890"/>
      <c r="VTL13" s="890"/>
      <c r="VTM13" s="890"/>
      <c r="VTN13" s="890"/>
      <c r="VTO13" s="890"/>
      <c r="VTP13" s="890"/>
      <c r="VTQ13" s="890"/>
      <c r="VTR13" s="890"/>
      <c r="VTS13" s="890"/>
      <c r="VTT13" s="890"/>
      <c r="VTU13" s="890"/>
      <c r="VTV13" s="890"/>
      <c r="VTW13" s="890"/>
      <c r="VTX13" s="890"/>
      <c r="VTY13" s="890"/>
      <c r="VTZ13" s="890"/>
      <c r="VUA13" s="890"/>
      <c r="VUB13" s="890"/>
      <c r="VUC13" s="890"/>
      <c r="VUD13" s="890"/>
      <c r="VUE13" s="890"/>
      <c r="VUF13" s="890"/>
      <c r="VUG13" s="890"/>
      <c r="VUH13" s="890"/>
      <c r="VUI13" s="890"/>
      <c r="VUJ13" s="890"/>
      <c r="VUK13" s="890"/>
      <c r="VUL13" s="890"/>
      <c r="VUM13" s="890"/>
      <c r="VUN13" s="890"/>
      <c r="VUO13" s="890"/>
      <c r="VUP13" s="890"/>
      <c r="VUQ13" s="890"/>
      <c r="VUR13" s="890"/>
      <c r="VUS13" s="890"/>
      <c r="VUT13" s="890"/>
      <c r="VUU13" s="890"/>
      <c r="VUV13" s="890"/>
      <c r="VUW13" s="890"/>
      <c r="VUX13" s="890"/>
      <c r="VUY13" s="890"/>
      <c r="VUZ13" s="890"/>
      <c r="VVA13" s="890"/>
      <c r="VVB13" s="890"/>
      <c r="VVC13" s="890"/>
      <c r="VVD13" s="890"/>
      <c r="VVE13" s="890"/>
      <c r="VVF13" s="890"/>
      <c r="VVG13" s="890"/>
      <c r="VVH13" s="890"/>
      <c r="VVI13" s="890"/>
      <c r="VVJ13" s="890"/>
      <c r="VVK13" s="890"/>
      <c r="VVL13" s="890"/>
      <c r="VVM13" s="890"/>
      <c r="VVN13" s="890"/>
      <c r="VVO13" s="890"/>
      <c r="VVP13" s="890"/>
      <c r="VVQ13" s="890"/>
      <c r="VVR13" s="890"/>
      <c r="VVS13" s="890"/>
      <c r="VVT13" s="890"/>
      <c r="VVU13" s="890"/>
      <c r="VVV13" s="890"/>
      <c r="VVW13" s="890"/>
      <c r="VVX13" s="890"/>
      <c r="VVY13" s="890"/>
      <c r="VVZ13" s="890"/>
      <c r="VWA13" s="890"/>
      <c r="VWB13" s="890"/>
      <c r="VWC13" s="890"/>
      <c r="VWD13" s="890"/>
      <c r="VWE13" s="890"/>
      <c r="VWF13" s="890"/>
      <c r="VWG13" s="890"/>
      <c r="VWH13" s="890"/>
      <c r="VWI13" s="890"/>
      <c r="VWJ13" s="890"/>
      <c r="VWK13" s="890"/>
      <c r="VWL13" s="890"/>
      <c r="VWM13" s="890"/>
      <c r="VWN13" s="890"/>
      <c r="VWO13" s="890"/>
      <c r="VWP13" s="890"/>
      <c r="VWQ13" s="890"/>
      <c r="VWR13" s="890"/>
      <c r="VWS13" s="890"/>
      <c r="VWT13" s="890"/>
      <c r="VWU13" s="890"/>
      <c r="VWV13" s="890"/>
      <c r="VWW13" s="890"/>
      <c r="VWX13" s="890"/>
      <c r="VWY13" s="890"/>
      <c r="VWZ13" s="890"/>
      <c r="VXA13" s="890"/>
      <c r="VXB13" s="890"/>
      <c r="VXC13" s="890"/>
      <c r="VXD13" s="890"/>
      <c r="VXE13" s="890"/>
      <c r="VXF13" s="890"/>
      <c r="VXG13" s="890"/>
      <c r="VXH13" s="890"/>
      <c r="VXI13" s="890"/>
      <c r="VXJ13" s="890"/>
      <c r="VXK13" s="890"/>
      <c r="VXL13" s="890"/>
      <c r="VXM13" s="890"/>
      <c r="VXN13" s="890"/>
      <c r="VXO13" s="890"/>
      <c r="VXP13" s="890"/>
      <c r="VXQ13" s="890"/>
      <c r="VXR13" s="890"/>
      <c r="VXS13" s="890"/>
      <c r="VXT13" s="890"/>
      <c r="VXU13" s="890"/>
      <c r="VXV13" s="890"/>
      <c r="VXW13" s="890"/>
      <c r="VXX13" s="890"/>
      <c r="VXY13" s="890"/>
      <c r="VXZ13" s="890"/>
      <c r="VYA13" s="890"/>
      <c r="VYB13" s="890"/>
      <c r="VYC13" s="890"/>
      <c r="VYD13" s="890"/>
      <c r="VYE13" s="890"/>
      <c r="VYF13" s="890"/>
      <c r="VYG13" s="890"/>
      <c r="VYH13" s="890"/>
      <c r="VYI13" s="890"/>
      <c r="VYJ13" s="890"/>
      <c r="VYK13" s="890"/>
      <c r="VYL13" s="890"/>
      <c r="VYM13" s="890"/>
      <c r="VYN13" s="890"/>
      <c r="VYO13" s="890"/>
      <c r="VYP13" s="890"/>
      <c r="VYQ13" s="890"/>
      <c r="VYR13" s="890"/>
      <c r="VYS13" s="890"/>
      <c r="VYT13" s="890"/>
      <c r="VYU13" s="890"/>
      <c r="VYV13" s="890"/>
      <c r="VYW13" s="890"/>
      <c r="VYX13" s="890"/>
      <c r="VYY13" s="890"/>
      <c r="VYZ13" s="890"/>
      <c r="VZA13" s="890"/>
      <c r="VZB13" s="890"/>
      <c r="VZC13" s="890"/>
      <c r="VZD13" s="890"/>
      <c r="VZE13" s="890"/>
      <c r="VZF13" s="890"/>
      <c r="VZG13" s="890"/>
      <c r="VZH13" s="890"/>
      <c r="VZI13" s="890"/>
      <c r="VZJ13" s="890"/>
      <c r="VZK13" s="890"/>
      <c r="VZL13" s="890"/>
      <c r="VZM13" s="890"/>
      <c r="VZN13" s="890"/>
      <c r="VZO13" s="890"/>
      <c r="VZP13" s="890"/>
      <c r="VZQ13" s="890"/>
      <c r="VZR13" s="890"/>
      <c r="VZS13" s="890"/>
      <c r="VZT13" s="890"/>
      <c r="VZU13" s="890"/>
      <c r="VZV13" s="890"/>
      <c r="VZW13" s="890"/>
      <c r="VZX13" s="890"/>
      <c r="VZY13" s="890"/>
      <c r="VZZ13" s="890"/>
      <c r="WAA13" s="890"/>
      <c r="WAB13" s="890"/>
      <c r="WAC13" s="890"/>
      <c r="WAD13" s="890"/>
      <c r="WAE13" s="890"/>
      <c r="WAF13" s="890"/>
      <c r="WAG13" s="890"/>
      <c r="WAH13" s="890"/>
      <c r="WAI13" s="890"/>
      <c r="WAJ13" s="890"/>
      <c r="WAK13" s="890"/>
      <c r="WAL13" s="890"/>
      <c r="WAM13" s="890"/>
      <c r="WAN13" s="890"/>
      <c r="WAO13" s="890"/>
      <c r="WAP13" s="890"/>
      <c r="WAQ13" s="890"/>
      <c r="WAR13" s="890"/>
      <c r="WAS13" s="890"/>
      <c r="WAT13" s="890"/>
      <c r="WAU13" s="890"/>
      <c r="WAV13" s="890"/>
      <c r="WAW13" s="890"/>
      <c r="WAX13" s="890"/>
      <c r="WAY13" s="890"/>
      <c r="WAZ13" s="890"/>
      <c r="WBA13" s="890"/>
      <c r="WBB13" s="890"/>
      <c r="WBC13" s="890"/>
      <c r="WBD13" s="890"/>
      <c r="WBE13" s="890"/>
      <c r="WBF13" s="890"/>
      <c r="WBG13" s="890"/>
      <c r="WBH13" s="890"/>
      <c r="WBI13" s="890"/>
      <c r="WBJ13" s="890"/>
      <c r="WBK13" s="890"/>
      <c r="WBL13" s="890"/>
      <c r="WBM13" s="890"/>
      <c r="WBN13" s="890"/>
      <c r="WBO13" s="890"/>
      <c r="WBP13" s="890"/>
      <c r="WBQ13" s="890"/>
      <c r="WBR13" s="890"/>
      <c r="WBS13" s="890"/>
      <c r="WBT13" s="890"/>
      <c r="WBU13" s="890"/>
      <c r="WBV13" s="890"/>
      <c r="WBW13" s="890"/>
      <c r="WBX13" s="890"/>
      <c r="WBY13" s="890"/>
      <c r="WBZ13" s="890"/>
      <c r="WCA13" s="890"/>
      <c r="WCB13" s="890"/>
      <c r="WCC13" s="890"/>
      <c r="WCD13" s="890"/>
      <c r="WCE13" s="890"/>
      <c r="WCF13" s="890"/>
      <c r="WCG13" s="890"/>
      <c r="WCH13" s="890"/>
      <c r="WCI13" s="890"/>
      <c r="WCJ13" s="890"/>
      <c r="WCK13" s="890"/>
      <c r="WCL13" s="890"/>
      <c r="WCM13" s="890"/>
      <c r="WCN13" s="890"/>
      <c r="WCO13" s="890"/>
      <c r="WCP13" s="890"/>
      <c r="WCQ13" s="890"/>
      <c r="WCR13" s="890"/>
      <c r="WCS13" s="890"/>
      <c r="WCT13" s="890"/>
      <c r="WCU13" s="890"/>
      <c r="WCV13" s="890"/>
      <c r="WCW13" s="890"/>
      <c r="WCX13" s="890"/>
      <c r="WCY13" s="890"/>
      <c r="WCZ13" s="890"/>
      <c r="WDA13" s="890"/>
      <c r="WDB13" s="890"/>
      <c r="WDC13" s="890"/>
      <c r="WDD13" s="890"/>
      <c r="WDE13" s="890"/>
      <c r="WDF13" s="890"/>
      <c r="WDG13" s="890"/>
      <c r="WDH13" s="890"/>
      <c r="WDI13" s="890"/>
      <c r="WDJ13" s="890"/>
      <c r="WDK13" s="890"/>
      <c r="WDL13" s="890"/>
      <c r="WDM13" s="890"/>
      <c r="WDN13" s="890"/>
      <c r="WDO13" s="890"/>
      <c r="WDP13" s="890"/>
      <c r="WDQ13" s="890"/>
      <c r="WDR13" s="890"/>
      <c r="WDS13" s="890"/>
      <c r="WDT13" s="890"/>
      <c r="WDU13" s="890"/>
      <c r="WDV13" s="890"/>
      <c r="WDW13" s="890"/>
      <c r="WDX13" s="890"/>
      <c r="WDY13" s="890"/>
      <c r="WDZ13" s="890"/>
      <c r="WEA13" s="890"/>
      <c r="WEB13" s="890"/>
      <c r="WEC13" s="890"/>
      <c r="WED13" s="890"/>
      <c r="WEE13" s="890"/>
      <c r="WEF13" s="890"/>
      <c r="WEG13" s="890"/>
      <c r="WEH13" s="890"/>
      <c r="WEI13" s="890"/>
      <c r="WEJ13" s="890"/>
      <c r="WEK13" s="890"/>
      <c r="WEL13" s="890"/>
      <c r="WEM13" s="890"/>
      <c r="WEN13" s="890"/>
      <c r="WEO13" s="890"/>
      <c r="WEP13" s="890"/>
      <c r="WEQ13" s="890"/>
      <c r="WER13" s="890"/>
      <c r="WES13" s="890"/>
      <c r="WET13" s="890"/>
      <c r="WEU13" s="890"/>
      <c r="WEV13" s="890"/>
      <c r="WEW13" s="890"/>
      <c r="WEX13" s="890"/>
      <c r="WEY13" s="890"/>
      <c r="WEZ13" s="890"/>
      <c r="WFA13" s="890"/>
      <c r="WFB13" s="890"/>
      <c r="WFC13" s="890"/>
      <c r="WFD13" s="890"/>
      <c r="WFE13" s="890"/>
      <c r="WFF13" s="890"/>
      <c r="WFG13" s="890"/>
      <c r="WFH13" s="890"/>
      <c r="WFI13" s="890"/>
      <c r="WFJ13" s="890"/>
      <c r="WFK13" s="890"/>
      <c r="WFL13" s="890"/>
      <c r="WFM13" s="890"/>
      <c r="WFN13" s="890"/>
      <c r="WFO13" s="890"/>
      <c r="WFP13" s="890"/>
      <c r="WFQ13" s="890"/>
      <c r="WFR13" s="890"/>
      <c r="WFS13" s="890"/>
      <c r="WFT13" s="890"/>
      <c r="WFU13" s="890"/>
      <c r="WFV13" s="890"/>
      <c r="WFW13" s="890"/>
      <c r="WFX13" s="890"/>
      <c r="WFY13" s="890"/>
      <c r="WFZ13" s="890"/>
      <c r="WGA13" s="890"/>
      <c r="WGB13" s="890"/>
      <c r="WGC13" s="890"/>
      <c r="WGD13" s="890"/>
      <c r="WGE13" s="890"/>
      <c r="WGF13" s="890"/>
      <c r="WGG13" s="890"/>
      <c r="WGH13" s="890"/>
      <c r="WGI13" s="890"/>
      <c r="WGJ13" s="890"/>
      <c r="WGK13" s="890"/>
      <c r="WGL13" s="890"/>
      <c r="WGM13" s="890"/>
      <c r="WGN13" s="890"/>
      <c r="WGO13" s="890"/>
      <c r="WGP13" s="890"/>
      <c r="WGQ13" s="890"/>
      <c r="WGR13" s="890"/>
      <c r="WGS13" s="890"/>
      <c r="WGT13" s="890"/>
      <c r="WGU13" s="890"/>
      <c r="WGV13" s="890"/>
      <c r="WGW13" s="890"/>
      <c r="WGX13" s="890"/>
      <c r="WGY13" s="890"/>
      <c r="WGZ13" s="890"/>
      <c r="WHA13" s="890"/>
      <c r="WHB13" s="890"/>
      <c r="WHC13" s="890"/>
      <c r="WHD13" s="890"/>
      <c r="WHE13" s="890"/>
      <c r="WHF13" s="890"/>
      <c r="WHG13" s="890"/>
      <c r="WHH13" s="890"/>
      <c r="WHI13" s="890"/>
      <c r="WHJ13" s="890"/>
      <c r="WHK13" s="890"/>
      <c r="WHL13" s="890"/>
      <c r="WHM13" s="890"/>
      <c r="WHN13" s="890"/>
      <c r="WHO13" s="890"/>
      <c r="WHP13" s="890"/>
      <c r="WHQ13" s="890"/>
      <c r="WHR13" s="890"/>
      <c r="WHS13" s="890"/>
      <c r="WHT13" s="890"/>
      <c r="WHU13" s="890"/>
      <c r="WHV13" s="890"/>
      <c r="WHW13" s="890"/>
      <c r="WHX13" s="890"/>
      <c r="WHY13" s="890"/>
      <c r="WHZ13" s="890"/>
      <c r="WIA13" s="890"/>
      <c r="WIB13" s="890"/>
      <c r="WIC13" s="890"/>
      <c r="WID13" s="890"/>
      <c r="WIE13" s="890"/>
      <c r="WIF13" s="890"/>
      <c r="WIG13" s="890"/>
      <c r="WIH13" s="890"/>
      <c r="WII13" s="890"/>
      <c r="WIJ13" s="890"/>
      <c r="WIK13" s="890"/>
      <c r="WIL13" s="890"/>
      <c r="WIM13" s="890"/>
      <c r="WIN13" s="890"/>
      <c r="WIO13" s="890"/>
      <c r="WIP13" s="890"/>
      <c r="WIQ13" s="890"/>
      <c r="WIR13" s="890"/>
      <c r="WIS13" s="890"/>
      <c r="WIT13" s="890"/>
      <c r="WIU13" s="890"/>
      <c r="WIV13" s="890"/>
      <c r="WIW13" s="890"/>
      <c r="WIX13" s="890"/>
      <c r="WIY13" s="890"/>
      <c r="WIZ13" s="890"/>
      <c r="WJA13" s="890"/>
      <c r="WJB13" s="890"/>
      <c r="WJC13" s="890"/>
      <c r="WJD13" s="890"/>
      <c r="WJE13" s="890"/>
      <c r="WJF13" s="890"/>
      <c r="WJG13" s="890"/>
      <c r="WJH13" s="890"/>
      <c r="WJI13" s="890"/>
      <c r="WJJ13" s="890"/>
      <c r="WJK13" s="890"/>
      <c r="WJL13" s="890"/>
      <c r="WJM13" s="890"/>
      <c r="WJN13" s="890"/>
      <c r="WJO13" s="890"/>
      <c r="WJP13" s="890"/>
      <c r="WJQ13" s="890"/>
      <c r="WJR13" s="890"/>
      <c r="WJS13" s="890"/>
      <c r="WJT13" s="890"/>
      <c r="WJU13" s="890"/>
      <c r="WJV13" s="890"/>
      <c r="WJW13" s="890"/>
      <c r="WJX13" s="890"/>
      <c r="WJY13" s="890"/>
      <c r="WJZ13" s="890"/>
      <c r="WKA13" s="890"/>
      <c r="WKB13" s="890"/>
      <c r="WKC13" s="890"/>
      <c r="WKD13" s="890"/>
      <c r="WKE13" s="890"/>
      <c r="WKF13" s="890"/>
      <c r="WKG13" s="890"/>
      <c r="WKH13" s="890"/>
      <c r="WKI13" s="890"/>
      <c r="WKJ13" s="890"/>
      <c r="WKK13" s="890"/>
      <c r="WKL13" s="890"/>
      <c r="WKM13" s="890"/>
      <c r="WKN13" s="890"/>
      <c r="WKO13" s="890"/>
      <c r="WKP13" s="890"/>
      <c r="WKQ13" s="890"/>
      <c r="WKR13" s="890"/>
      <c r="WKS13" s="890"/>
      <c r="WKT13" s="890"/>
      <c r="WKU13" s="890"/>
      <c r="WKV13" s="890"/>
      <c r="WKW13" s="890"/>
      <c r="WKX13" s="890"/>
      <c r="WKY13" s="890"/>
      <c r="WKZ13" s="890"/>
      <c r="WLA13" s="890"/>
      <c r="WLB13" s="890"/>
      <c r="WLC13" s="890"/>
      <c r="WLD13" s="890"/>
      <c r="WLE13" s="890"/>
      <c r="WLF13" s="890"/>
      <c r="WLG13" s="890"/>
      <c r="WLH13" s="890"/>
      <c r="WLI13" s="890"/>
      <c r="WLJ13" s="890"/>
      <c r="WLK13" s="890"/>
      <c r="WLL13" s="890"/>
      <c r="WLM13" s="890"/>
      <c r="WLN13" s="890"/>
      <c r="WLO13" s="890"/>
      <c r="WLP13" s="890"/>
      <c r="WLQ13" s="890"/>
      <c r="WLR13" s="890"/>
      <c r="WLS13" s="890"/>
      <c r="WLT13" s="890"/>
      <c r="WLU13" s="890"/>
      <c r="WLV13" s="890"/>
      <c r="WLW13" s="890"/>
      <c r="WLX13" s="890"/>
      <c r="WLY13" s="890"/>
      <c r="WLZ13" s="890"/>
      <c r="WMA13" s="890"/>
      <c r="WMB13" s="890"/>
      <c r="WMC13" s="890"/>
      <c r="WMD13" s="890"/>
      <c r="WME13" s="890"/>
      <c r="WMF13" s="890"/>
      <c r="WMG13" s="890"/>
      <c r="WMH13" s="890"/>
      <c r="WMI13" s="890"/>
      <c r="WMJ13" s="890"/>
      <c r="WMK13" s="890"/>
      <c r="WML13" s="890"/>
      <c r="WMM13" s="890"/>
      <c r="WMN13" s="890"/>
      <c r="WMO13" s="890"/>
      <c r="WMP13" s="890"/>
      <c r="WMQ13" s="890"/>
      <c r="WMR13" s="890"/>
      <c r="WMS13" s="890"/>
      <c r="WMT13" s="890"/>
      <c r="WMU13" s="890"/>
      <c r="WMV13" s="890"/>
      <c r="WMW13" s="890"/>
      <c r="WMX13" s="890"/>
      <c r="WMY13" s="890"/>
      <c r="WMZ13" s="890"/>
      <c r="WNA13" s="890"/>
      <c r="WNB13" s="890"/>
      <c r="WNC13" s="890"/>
      <c r="WND13" s="890"/>
      <c r="WNE13" s="890"/>
      <c r="WNF13" s="890"/>
      <c r="WNG13" s="890"/>
      <c r="WNH13" s="890"/>
      <c r="WNI13" s="890"/>
      <c r="WNJ13" s="890"/>
      <c r="WNK13" s="890"/>
      <c r="WNL13" s="890"/>
      <c r="WNM13" s="890"/>
      <c r="WNN13" s="890"/>
      <c r="WNO13" s="890"/>
      <c r="WNP13" s="890"/>
      <c r="WNQ13" s="890"/>
      <c r="WNR13" s="890"/>
      <c r="WNS13" s="890"/>
      <c r="WNT13" s="890"/>
      <c r="WNU13" s="890"/>
      <c r="WNV13" s="890"/>
      <c r="WNW13" s="890"/>
      <c r="WNX13" s="890"/>
      <c r="WNY13" s="890"/>
      <c r="WNZ13" s="890"/>
      <c r="WOA13" s="890"/>
      <c r="WOB13" s="890"/>
      <c r="WOC13" s="890"/>
      <c r="WOD13" s="890"/>
      <c r="WOE13" s="890"/>
      <c r="WOF13" s="890"/>
      <c r="WOG13" s="890"/>
      <c r="WOH13" s="890"/>
      <c r="WOI13" s="890"/>
      <c r="WOJ13" s="890"/>
      <c r="WOK13" s="890"/>
      <c r="WOL13" s="890"/>
      <c r="WOM13" s="890"/>
      <c r="WON13" s="890"/>
      <c r="WOO13" s="890"/>
      <c r="WOP13" s="890"/>
      <c r="WOQ13" s="890"/>
      <c r="WOR13" s="890"/>
      <c r="WOS13" s="890"/>
      <c r="WOT13" s="890"/>
      <c r="WOU13" s="890"/>
      <c r="WOV13" s="890"/>
      <c r="WOW13" s="890"/>
      <c r="WOX13" s="890"/>
      <c r="WOY13" s="890"/>
      <c r="WOZ13" s="890"/>
      <c r="WPA13" s="890"/>
      <c r="WPB13" s="890"/>
      <c r="WPC13" s="890"/>
      <c r="WPD13" s="890"/>
      <c r="WPE13" s="890"/>
      <c r="WPF13" s="890"/>
      <c r="WPG13" s="890"/>
      <c r="WPH13" s="890"/>
      <c r="WPI13" s="890"/>
      <c r="WPJ13" s="890"/>
      <c r="WPK13" s="890"/>
      <c r="WPL13" s="890"/>
      <c r="WPM13" s="890"/>
      <c r="WPN13" s="890"/>
      <c r="WPO13" s="890"/>
      <c r="WPP13" s="890"/>
      <c r="WPQ13" s="890"/>
      <c r="WPR13" s="890"/>
      <c r="WPS13" s="890"/>
      <c r="WPT13" s="890"/>
      <c r="WPU13" s="890"/>
      <c r="WPV13" s="890"/>
      <c r="WPW13" s="890"/>
      <c r="WPX13" s="890"/>
      <c r="WPY13" s="890"/>
      <c r="WPZ13" s="890"/>
      <c r="WQA13" s="890"/>
      <c r="WQB13" s="890"/>
      <c r="WQC13" s="890"/>
      <c r="WQD13" s="890"/>
      <c r="WQE13" s="890"/>
      <c r="WQF13" s="890"/>
      <c r="WQG13" s="890"/>
      <c r="WQH13" s="890"/>
      <c r="WQI13" s="890"/>
      <c r="WQJ13" s="890"/>
      <c r="WQK13" s="890"/>
      <c r="WQL13" s="890"/>
      <c r="WQM13" s="890"/>
      <c r="WQN13" s="890"/>
      <c r="WQO13" s="890"/>
      <c r="WQP13" s="890"/>
      <c r="WQQ13" s="890"/>
      <c r="WQR13" s="890"/>
      <c r="WQS13" s="890"/>
      <c r="WQT13" s="890"/>
      <c r="WQU13" s="890"/>
      <c r="WQV13" s="890"/>
      <c r="WQW13" s="890"/>
      <c r="WQX13" s="890"/>
      <c r="WQY13" s="890"/>
      <c r="WQZ13" s="890"/>
      <c r="WRA13" s="890"/>
      <c r="WRB13" s="890"/>
      <c r="WRC13" s="890"/>
      <c r="WRD13" s="890"/>
      <c r="WRE13" s="890"/>
      <c r="WRF13" s="890"/>
      <c r="WRG13" s="890"/>
      <c r="WRH13" s="890"/>
      <c r="WRI13" s="890"/>
      <c r="WRJ13" s="890"/>
      <c r="WRK13" s="890"/>
      <c r="WRL13" s="890"/>
      <c r="WRM13" s="890"/>
      <c r="WRN13" s="890"/>
      <c r="WRO13" s="890"/>
      <c r="WRP13" s="890"/>
      <c r="WRQ13" s="890"/>
      <c r="WRR13" s="890"/>
      <c r="WRS13" s="890"/>
      <c r="WRT13" s="890"/>
      <c r="WRU13" s="890"/>
      <c r="WRV13" s="890"/>
      <c r="WRW13" s="890"/>
      <c r="WRX13" s="890"/>
      <c r="WRY13" s="890"/>
      <c r="WRZ13" s="890"/>
      <c r="WSA13" s="890"/>
      <c r="WSB13" s="890"/>
      <c r="WSC13" s="890"/>
      <c r="WSD13" s="890"/>
      <c r="WSE13" s="890"/>
      <c r="WSF13" s="890"/>
      <c r="WSG13" s="890"/>
      <c r="WSH13" s="890"/>
      <c r="WSI13" s="890"/>
      <c r="WSJ13" s="890"/>
      <c r="WSK13" s="890"/>
      <c r="WSL13" s="890"/>
      <c r="WSM13" s="890"/>
      <c r="WSN13" s="890"/>
      <c r="WSO13" s="890"/>
      <c r="WSP13" s="890"/>
      <c r="WSQ13" s="890"/>
      <c r="WSR13" s="890"/>
      <c r="WSS13" s="890"/>
      <c r="WST13" s="890"/>
      <c r="WSU13" s="890"/>
      <c r="WSV13" s="890"/>
      <c r="WSW13" s="890"/>
      <c r="WSX13" s="890"/>
      <c r="WSY13" s="890"/>
      <c r="WSZ13" s="890"/>
      <c r="WTA13" s="890"/>
      <c r="WTB13" s="890"/>
      <c r="WTC13" s="890"/>
      <c r="WTD13" s="890"/>
      <c r="WTE13" s="890"/>
      <c r="WTF13" s="890"/>
      <c r="WTG13" s="890"/>
      <c r="WTH13" s="890"/>
      <c r="WTI13" s="890"/>
      <c r="WTJ13" s="890"/>
      <c r="WTK13" s="890"/>
      <c r="WTL13" s="890"/>
      <c r="WTM13" s="890"/>
      <c r="WTN13" s="890"/>
      <c r="WTO13" s="890"/>
      <c r="WTP13" s="890"/>
      <c r="WTQ13" s="890"/>
      <c r="WTR13" s="890"/>
      <c r="WTS13" s="890"/>
      <c r="WTT13" s="890"/>
      <c r="WTU13" s="890"/>
      <c r="WTV13" s="890"/>
      <c r="WTW13" s="890"/>
      <c r="WTX13" s="890"/>
      <c r="WTY13" s="890"/>
      <c r="WTZ13" s="890"/>
      <c r="WUA13" s="890"/>
      <c r="WUB13" s="890"/>
      <c r="WUC13" s="890"/>
      <c r="WUD13" s="890"/>
      <c r="WUE13" s="890"/>
      <c r="WUF13" s="890"/>
      <c r="WUG13" s="890"/>
      <c r="WUH13" s="890"/>
      <c r="WUI13" s="890"/>
      <c r="WUJ13" s="890"/>
      <c r="WUK13" s="890"/>
      <c r="WUL13" s="890"/>
      <c r="WUM13" s="890"/>
      <c r="WUN13" s="890"/>
      <c r="WUO13" s="890"/>
      <c r="WUP13" s="890"/>
      <c r="WUQ13" s="890"/>
      <c r="WUR13" s="890"/>
      <c r="WUS13" s="890"/>
      <c r="WUT13" s="890"/>
      <c r="WUU13" s="890"/>
      <c r="WUV13" s="890"/>
      <c r="WUW13" s="890"/>
      <c r="WUX13" s="890"/>
      <c r="WUY13" s="890"/>
      <c r="WUZ13" s="890"/>
      <c r="WVA13" s="890"/>
      <c r="WVB13" s="890"/>
      <c r="WVC13" s="890"/>
      <c r="WVD13" s="890"/>
      <c r="WVE13" s="890"/>
      <c r="WVF13" s="890"/>
      <c r="WVG13" s="890"/>
      <c r="WVH13" s="890"/>
      <c r="WVI13" s="890"/>
      <c r="WVJ13" s="890"/>
      <c r="WVK13" s="890"/>
      <c r="WVL13" s="890"/>
      <c r="WVM13" s="890"/>
      <c r="WVN13" s="890"/>
      <c r="WVO13" s="890"/>
      <c r="WVP13" s="890"/>
      <c r="WVQ13" s="890"/>
      <c r="WVR13" s="890"/>
      <c r="WVS13" s="890"/>
      <c r="WVT13" s="890"/>
      <c r="WVU13" s="890"/>
      <c r="WVV13" s="890"/>
      <c r="WVW13" s="890"/>
      <c r="WVX13" s="890"/>
      <c r="WVY13" s="890"/>
      <c r="WVZ13" s="890"/>
      <c r="WWA13" s="890"/>
      <c r="WWB13" s="890"/>
      <c r="WWC13" s="890"/>
      <c r="WWD13" s="890"/>
      <c r="WWE13" s="890"/>
      <c r="WWF13" s="890"/>
      <c r="WWG13" s="890"/>
      <c r="WWH13" s="890"/>
      <c r="WWI13" s="890"/>
      <c r="WWJ13" s="890"/>
      <c r="WWK13" s="890"/>
      <c r="WWL13" s="890"/>
      <c r="WWM13" s="890"/>
      <c r="WWN13" s="890"/>
      <c r="WWO13" s="890"/>
      <c r="WWP13" s="890"/>
      <c r="WWQ13" s="890"/>
      <c r="WWR13" s="890"/>
      <c r="WWS13" s="890"/>
      <c r="WWT13" s="890"/>
      <c r="WWU13" s="890"/>
      <c r="WWV13" s="890"/>
      <c r="WWW13" s="890"/>
      <c r="WWX13" s="890"/>
      <c r="WWY13" s="890"/>
      <c r="WWZ13" s="890"/>
      <c r="WXA13" s="890"/>
      <c r="WXB13" s="890"/>
      <c r="WXC13" s="890"/>
      <c r="WXD13" s="890"/>
      <c r="WXE13" s="890"/>
      <c r="WXF13" s="890"/>
      <c r="WXG13" s="890"/>
      <c r="WXH13" s="890"/>
      <c r="WXI13" s="890"/>
      <c r="WXJ13" s="890"/>
      <c r="WXK13" s="890"/>
      <c r="WXL13" s="890"/>
      <c r="WXM13" s="890"/>
      <c r="WXN13" s="890"/>
      <c r="WXO13" s="890"/>
      <c r="WXP13" s="890"/>
      <c r="WXQ13" s="890"/>
      <c r="WXR13" s="890"/>
      <c r="WXS13" s="890"/>
      <c r="WXT13" s="890"/>
      <c r="WXU13" s="890"/>
      <c r="WXV13" s="890"/>
      <c r="WXW13" s="890"/>
      <c r="WXX13" s="890"/>
      <c r="WXY13" s="890"/>
      <c r="WXZ13" s="890"/>
      <c r="WYA13" s="890"/>
      <c r="WYB13" s="890"/>
      <c r="WYC13" s="890"/>
      <c r="WYD13" s="890"/>
      <c r="WYE13" s="890"/>
      <c r="WYF13" s="890"/>
      <c r="WYG13" s="890"/>
      <c r="WYH13" s="890"/>
      <c r="WYI13" s="890"/>
      <c r="WYJ13" s="890"/>
      <c r="WYK13" s="890"/>
      <c r="WYL13" s="890"/>
      <c r="WYM13" s="890"/>
      <c r="WYN13" s="890"/>
      <c r="WYO13" s="890"/>
      <c r="WYP13" s="890"/>
      <c r="WYQ13" s="890"/>
      <c r="WYR13" s="890"/>
      <c r="WYS13" s="890"/>
      <c r="WYT13" s="890"/>
      <c r="WYU13" s="890"/>
      <c r="WYV13" s="890"/>
      <c r="WYW13" s="890"/>
      <c r="WYX13" s="890"/>
      <c r="WYY13" s="890"/>
      <c r="WYZ13" s="890"/>
      <c r="WZA13" s="890"/>
      <c r="WZB13" s="890"/>
      <c r="WZC13" s="890"/>
      <c r="WZD13" s="890"/>
      <c r="WZE13" s="890"/>
      <c r="WZF13" s="890"/>
      <c r="WZG13" s="890"/>
      <c r="WZH13" s="890"/>
      <c r="WZI13" s="890"/>
      <c r="WZJ13" s="890"/>
      <c r="WZK13" s="890"/>
      <c r="WZL13" s="890"/>
      <c r="WZM13" s="890"/>
      <c r="WZN13" s="890"/>
      <c r="WZO13" s="890"/>
      <c r="WZP13" s="890"/>
      <c r="WZQ13" s="890"/>
      <c r="WZR13" s="890"/>
      <c r="WZS13" s="890"/>
      <c r="WZT13" s="890"/>
      <c r="WZU13" s="890"/>
      <c r="WZV13" s="890"/>
      <c r="WZW13" s="890"/>
      <c r="WZX13" s="890"/>
      <c r="WZY13" s="890"/>
      <c r="WZZ13" s="890"/>
      <c r="XAA13" s="890"/>
      <c r="XAB13" s="890"/>
      <c r="XAC13" s="890"/>
      <c r="XAD13" s="890"/>
      <c r="XAE13" s="890"/>
      <c r="XAF13" s="890"/>
      <c r="XAG13" s="890"/>
      <c r="XAH13" s="890"/>
      <c r="XAI13" s="890"/>
      <c r="XAJ13" s="890"/>
      <c r="XAK13" s="890"/>
      <c r="XAL13" s="890"/>
      <c r="XAM13" s="890"/>
      <c r="XAN13" s="890"/>
      <c r="XAO13" s="890"/>
      <c r="XAP13" s="890"/>
      <c r="XAQ13" s="890"/>
      <c r="XAR13" s="890"/>
      <c r="XAS13" s="890"/>
      <c r="XAT13" s="890"/>
      <c r="XAU13" s="890"/>
      <c r="XAV13" s="890"/>
      <c r="XAW13" s="890"/>
      <c r="XAX13" s="890"/>
      <c r="XAY13" s="890"/>
      <c r="XAZ13" s="890"/>
      <c r="XBA13" s="890"/>
      <c r="XBB13" s="890"/>
      <c r="XBC13" s="890"/>
      <c r="XBD13" s="890"/>
      <c r="XBE13" s="890"/>
      <c r="XBF13" s="890"/>
      <c r="XBG13" s="890"/>
      <c r="XBH13" s="890"/>
      <c r="XBI13" s="890"/>
      <c r="XBJ13" s="890"/>
      <c r="XBK13" s="890"/>
      <c r="XBL13" s="890"/>
      <c r="XBM13" s="890"/>
      <c r="XBN13" s="890"/>
      <c r="XBO13" s="890"/>
      <c r="XBP13" s="890"/>
      <c r="XBQ13" s="890"/>
      <c r="XBR13" s="890"/>
      <c r="XBS13" s="890"/>
      <c r="XBT13" s="890"/>
      <c r="XBU13" s="890"/>
      <c r="XBV13" s="890"/>
      <c r="XBW13" s="890"/>
      <c r="XBX13" s="890"/>
      <c r="XBY13" s="890"/>
      <c r="XBZ13" s="890"/>
      <c r="XCA13" s="890"/>
      <c r="XCB13" s="890"/>
      <c r="XCC13" s="890"/>
      <c r="XCD13" s="890"/>
      <c r="XCE13" s="890"/>
      <c r="XCF13" s="890"/>
      <c r="XCG13" s="890"/>
      <c r="XCH13" s="890"/>
      <c r="XCI13" s="890"/>
      <c r="XCJ13" s="890"/>
      <c r="XCK13" s="890"/>
      <c r="XCL13" s="890"/>
      <c r="XCM13" s="890"/>
      <c r="XCN13" s="890"/>
      <c r="XCO13" s="890"/>
      <c r="XCP13" s="890"/>
      <c r="XCQ13" s="890"/>
      <c r="XCR13" s="890"/>
      <c r="XCS13" s="890"/>
      <c r="XCT13" s="890"/>
      <c r="XCU13" s="890"/>
      <c r="XCV13" s="890"/>
      <c r="XCW13" s="890"/>
      <c r="XCX13" s="890"/>
      <c r="XCY13" s="890"/>
      <c r="XCZ13" s="890"/>
      <c r="XDA13" s="890"/>
      <c r="XDB13" s="890"/>
      <c r="XDC13" s="890"/>
      <c r="XDD13" s="890"/>
      <c r="XDE13" s="890"/>
      <c r="XDF13" s="890"/>
      <c r="XDG13" s="890"/>
      <c r="XDH13" s="890"/>
      <c r="XDI13" s="890"/>
      <c r="XDJ13" s="890"/>
      <c r="XDK13" s="890"/>
      <c r="XDL13" s="890"/>
      <c r="XDM13" s="890"/>
      <c r="XDN13" s="890"/>
      <c r="XDO13" s="890"/>
      <c r="XDP13" s="890"/>
      <c r="XDQ13" s="890"/>
      <c r="XDR13" s="890"/>
      <c r="XDS13" s="890"/>
      <c r="XDT13" s="890"/>
      <c r="XDU13" s="890"/>
      <c r="XDV13" s="890"/>
      <c r="XDW13" s="890"/>
      <c r="XDX13" s="890"/>
      <c r="XDY13" s="890"/>
      <c r="XDZ13" s="890"/>
      <c r="XEA13" s="890"/>
      <c r="XEB13" s="890"/>
      <c r="XEC13" s="890"/>
      <c r="XED13" s="890"/>
      <c r="XEE13" s="890"/>
      <c r="XEF13" s="890"/>
      <c r="XEG13" s="890"/>
      <c r="XEH13" s="890"/>
      <c r="XEI13" s="890"/>
      <c r="XEJ13" s="890"/>
      <c r="XEK13" s="890"/>
      <c r="XEL13" s="890"/>
      <c r="XEM13" s="890"/>
      <c r="XEN13" s="890"/>
      <c r="XEO13" s="890"/>
      <c r="XEP13" s="890"/>
      <c r="XEQ13" s="890"/>
      <c r="XER13" s="890"/>
      <c r="XES13" s="890"/>
      <c r="XET13" s="890"/>
      <c r="XEU13" s="890"/>
      <c r="XEV13" s="890"/>
      <c r="XEW13" s="890"/>
      <c r="XEX13" s="890"/>
      <c r="XEY13" s="890"/>
      <c r="XEZ13" s="890"/>
      <c r="XFA13" s="890"/>
      <c r="XFB13" s="890"/>
      <c r="XFC13" s="890"/>
      <c r="XFD13" s="890"/>
    </row>
    <row r="14" spans="1:16384" s="897" customFormat="1">
      <c r="A14" s="892"/>
      <c r="B14" s="960"/>
      <c r="C14" s="896" t="s">
        <v>4777</v>
      </c>
      <c r="E14" s="913" t="s">
        <v>4745</v>
      </c>
      <c r="F14" s="895" t="s">
        <v>4747</v>
      </c>
    </row>
    <row r="15" spans="1:16384" s="897" customFormat="1" ht="108">
      <c r="A15" s="892"/>
      <c r="B15" s="960"/>
      <c r="C15" s="911" t="s">
        <v>4778</v>
      </c>
      <c r="E15" s="914" t="s">
        <v>4745</v>
      </c>
      <c r="F15" s="896" t="s">
        <v>4747</v>
      </c>
    </row>
    <row r="16" spans="1:16384" s="897" customFormat="1" ht="126" customHeight="1">
      <c r="A16" s="892"/>
      <c r="B16" s="960"/>
      <c r="C16" s="896" t="s">
        <v>4763</v>
      </c>
      <c r="E16" s="914" t="s">
        <v>4746</v>
      </c>
      <c r="F16" s="896" t="s">
        <v>4762</v>
      </c>
      <c r="H16" s="890"/>
    </row>
    <row r="17" spans="1:16384" s="897" customFormat="1" ht="25.5" customHeight="1" thickBot="1">
      <c r="A17" s="892"/>
      <c r="B17" s="961"/>
      <c r="C17" s="898" t="s">
        <v>4764</v>
      </c>
      <c r="E17" s="915" t="s">
        <v>4751</v>
      </c>
      <c r="F17" s="898" t="s">
        <v>4746</v>
      </c>
    </row>
    <row r="18" spans="1:16384" s="891" customFormat="1">
      <c r="B18" s="962">
        <v>42886</v>
      </c>
      <c r="C18" s="918" t="s">
        <v>4779</v>
      </c>
      <c r="D18" s="890"/>
      <c r="E18" s="912" t="s">
        <v>4745</v>
      </c>
      <c r="F18" s="901" t="s">
        <v>4796</v>
      </c>
      <c r="G18" s="890"/>
      <c r="H18" s="890"/>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890"/>
      <c r="AM18" s="890"/>
      <c r="AN18" s="890"/>
      <c r="AO18" s="890"/>
      <c r="AP18" s="890"/>
      <c r="AQ18" s="890"/>
      <c r="AR18" s="890"/>
      <c r="AS18" s="890"/>
      <c r="AT18" s="890"/>
      <c r="AU18" s="890"/>
      <c r="AV18" s="890"/>
      <c r="AW18" s="890"/>
      <c r="AX18" s="890"/>
      <c r="AY18" s="890"/>
      <c r="AZ18" s="890"/>
      <c r="BA18" s="890"/>
      <c r="BB18" s="890"/>
      <c r="BC18" s="890"/>
      <c r="BD18" s="890"/>
      <c r="BE18" s="890"/>
      <c r="BF18" s="890"/>
      <c r="BG18" s="890"/>
      <c r="BH18" s="890"/>
      <c r="BI18" s="890"/>
      <c r="BJ18" s="890"/>
      <c r="BK18" s="890"/>
      <c r="BL18" s="890"/>
      <c r="BM18" s="890"/>
      <c r="BN18" s="890"/>
      <c r="BO18" s="890"/>
      <c r="BP18" s="890"/>
      <c r="BQ18" s="890"/>
      <c r="BR18" s="890"/>
      <c r="BS18" s="890"/>
      <c r="BT18" s="890"/>
      <c r="BU18" s="890"/>
      <c r="BV18" s="890"/>
      <c r="BW18" s="890"/>
      <c r="BX18" s="890"/>
      <c r="BY18" s="890"/>
      <c r="BZ18" s="890"/>
      <c r="CA18" s="890"/>
      <c r="CB18" s="890"/>
      <c r="CC18" s="890"/>
      <c r="CD18" s="890"/>
      <c r="CE18" s="890"/>
      <c r="CF18" s="890"/>
      <c r="CG18" s="890"/>
      <c r="CH18" s="890"/>
      <c r="CI18" s="890"/>
      <c r="CJ18" s="890"/>
      <c r="CK18" s="890"/>
      <c r="CL18" s="890"/>
      <c r="CM18" s="890"/>
      <c r="CN18" s="890"/>
      <c r="CO18" s="890"/>
      <c r="CP18" s="890"/>
      <c r="CQ18" s="890"/>
      <c r="CR18" s="890"/>
      <c r="CS18" s="890"/>
      <c r="CT18" s="890"/>
      <c r="CU18" s="890"/>
      <c r="CV18" s="890"/>
      <c r="CW18" s="890"/>
      <c r="CX18" s="890"/>
      <c r="CY18" s="890"/>
      <c r="CZ18" s="890"/>
      <c r="DA18" s="890"/>
      <c r="DB18" s="890"/>
      <c r="DC18" s="890"/>
      <c r="DD18" s="890"/>
      <c r="DE18" s="890"/>
      <c r="DF18" s="890"/>
      <c r="DG18" s="890"/>
      <c r="DH18" s="890"/>
      <c r="DI18" s="890"/>
      <c r="DJ18" s="890"/>
      <c r="DK18" s="890"/>
      <c r="DL18" s="890"/>
      <c r="DM18" s="890"/>
      <c r="DN18" s="890"/>
      <c r="DO18" s="890"/>
      <c r="DP18" s="890"/>
      <c r="DQ18" s="890"/>
      <c r="DR18" s="890"/>
      <c r="DS18" s="890"/>
      <c r="DT18" s="890"/>
      <c r="DU18" s="890"/>
      <c r="DV18" s="890"/>
      <c r="DW18" s="890"/>
      <c r="DX18" s="890"/>
      <c r="DY18" s="890"/>
      <c r="DZ18" s="890"/>
      <c r="EA18" s="890"/>
      <c r="EB18" s="890"/>
      <c r="EC18" s="890"/>
      <c r="ED18" s="890"/>
      <c r="EE18" s="890"/>
      <c r="EF18" s="890"/>
      <c r="EG18" s="890"/>
      <c r="EH18" s="890"/>
      <c r="EI18" s="890"/>
      <c r="EJ18" s="890"/>
      <c r="EK18" s="890"/>
      <c r="EL18" s="890"/>
      <c r="EM18" s="890"/>
      <c r="EN18" s="890"/>
      <c r="EO18" s="890"/>
      <c r="EP18" s="890"/>
      <c r="EQ18" s="890"/>
      <c r="ER18" s="890"/>
      <c r="ES18" s="890"/>
      <c r="ET18" s="890"/>
      <c r="EU18" s="890"/>
      <c r="EV18" s="890"/>
      <c r="EW18" s="890"/>
      <c r="EX18" s="890"/>
      <c r="EY18" s="890"/>
      <c r="EZ18" s="890"/>
      <c r="FA18" s="890"/>
      <c r="FB18" s="890"/>
      <c r="FC18" s="890"/>
      <c r="FD18" s="890"/>
      <c r="FE18" s="890"/>
      <c r="FF18" s="890"/>
      <c r="FG18" s="890"/>
      <c r="FH18" s="890"/>
      <c r="FI18" s="890"/>
      <c r="FJ18" s="890"/>
      <c r="FK18" s="890"/>
      <c r="FL18" s="890"/>
      <c r="FM18" s="890"/>
      <c r="FN18" s="890"/>
      <c r="FO18" s="890"/>
      <c r="FP18" s="890"/>
      <c r="FQ18" s="890"/>
      <c r="FR18" s="890"/>
      <c r="FS18" s="890"/>
      <c r="FT18" s="890"/>
      <c r="FU18" s="890"/>
      <c r="FV18" s="890"/>
      <c r="FW18" s="890"/>
      <c r="FX18" s="890"/>
      <c r="FY18" s="890"/>
      <c r="FZ18" s="890"/>
      <c r="GA18" s="890"/>
      <c r="GB18" s="890"/>
      <c r="GC18" s="890"/>
      <c r="GD18" s="890"/>
      <c r="GE18" s="890"/>
      <c r="GF18" s="890"/>
      <c r="GG18" s="890"/>
      <c r="GH18" s="890"/>
      <c r="GI18" s="890"/>
      <c r="GJ18" s="890"/>
      <c r="GK18" s="890"/>
      <c r="GL18" s="890"/>
      <c r="GM18" s="890"/>
      <c r="GN18" s="890"/>
      <c r="GO18" s="890"/>
      <c r="GP18" s="890"/>
      <c r="GQ18" s="890"/>
      <c r="GR18" s="890"/>
      <c r="GS18" s="890"/>
      <c r="GT18" s="890"/>
      <c r="GU18" s="890"/>
      <c r="GV18" s="890"/>
      <c r="GW18" s="890"/>
      <c r="GX18" s="890"/>
      <c r="GY18" s="890"/>
      <c r="GZ18" s="890"/>
      <c r="HA18" s="890"/>
      <c r="HB18" s="890"/>
      <c r="HC18" s="890"/>
      <c r="HD18" s="890"/>
      <c r="HE18" s="890"/>
      <c r="HF18" s="890"/>
      <c r="HG18" s="890"/>
      <c r="HH18" s="890"/>
      <c r="HI18" s="890"/>
      <c r="HJ18" s="890"/>
      <c r="HK18" s="890"/>
      <c r="HL18" s="890"/>
      <c r="HM18" s="890"/>
      <c r="HN18" s="890"/>
      <c r="HO18" s="890"/>
      <c r="HP18" s="890"/>
      <c r="HQ18" s="890"/>
      <c r="HR18" s="890"/>
      <c r="HS18" s="890"/>
      <c r="HT18" s="890"/>
      <c r="HU18" s="890"/>
      <c r="HV18" s="890"/>
      <c r="HW18" s="890"/>
      <c r="HX18" s="890"/>
      <c r="HY18" s="890"/>
      <c r="HZ18" s="890"/>
      <c r="IA18" s="890"/>
      <c r="IB18" s="890"/>
      <c r="IC18" s="890"/>
      <c r="ID18" s="890"/>
      <c r="IE18" s="890"/>
      <c r="IF18" s="890"/>
      <c r="IG18" s="890"/>
      <c r="IH18" s="890"/>
      <c r="II18" s="890"/>
      <c r="IJ18" s="890"/>
      <c r="IK18" s="890"/>
      <c r="IL18" s="890"/>
      <c r="IM18" s="890"/>
      <c r="IN18" s="890"/>
      <c r="IO18" s="890"/>
      <c r="IP18" s="890"/>
      <c r="IQ18" s="890"/>
      <c r="IR18" s="890"/>
      <c r="IS18" s="890"/>
      <c r="IT18" s="890"/>
      <c r="IU18" s="890"/>
      <c r="IV18" s="890"/>
      <c r="IW18" s="890"/>
      <c r="IX18" s="890"/>
      <c r="IY18" s="890"/>
      <c r="IZ18" s="890"/>
      <c r="JA18" s="890"/>
      <c r="JB18" s="890"/>
      <c r="JC18" s="890"/>
      <c r="JD18" s="890"/>
      <c r="JE18" s="890"/>
      <c r="JF18" s="890"/>
      <c r="JG18" s="890"/>
      <c r="JH18" s="890"/>
      <c r="JI18" s="890"/>
      <c r="JJ18" s="890"/>
      <c r="JK18" s="890"/>
      <c r="JL18" s="890"/>
      <c r="JM18" s="890"/>
      <c r="JN18" s="890"/>
      <c r="JO18" s="890"/>
      <c r="JP18" s="890"/>
      <c r="JQ18" s="890"/>
      <c r="JR18" s="890"/>
      <c r="JS18" s="890"/>
      <c r="JT18" s="890"/>
      <c r="JU18" s="890"/>
      <c r="JV18" s="890"/>
      <c r="JW18" s="890"/>
      <c r="JX18" s="890"/>
      <c r="JY18" s="890"/>
      <c r="JZ18" s="890"/>
      <c r="KA18" s="890"/>
      <c r="KB18" s="890"/>
      <c r="KC18" s="890"/>
      <c r="KD18" s="890"/>
      <c r="KE18" s="890"/>
      <c r="KF18" s="890"/>
      <c r="KG18" s="890"/>
      <c r="KH18" s="890"/>
      <c r="KI18" s="890"/>
      <c r="KJ18" s="890"/>
      <c r="KK18" s="890"/>
      <c r="KL18" s="890"/>
      <c r="KM18" s="890"/>
      <c r="KN18" s="890"/>
      <c r="KO18" s="890"/>
      <c r="KP18" s="890"/>
      <c r="KQ18" s="890"/>
      <c r="KR18" s="890"/>
      <c r="KS18" s="890"/>
      <c r="KT18" s="890"/>
      <c r="KU18" s="890"/>
      <c r="KV18" s="890"/>
      <c r="KW18" s="890"/>
      <c r="KX18" s="890"/>
      <c r="KY18" s="890"/>
      <c r="KZ18" s="890"/>
      <c r="LA18" s="890"/>
      <c r="LB18" s="890"/>
      <c r="LC18" s="890"/>
      <c r="LD18" s="890"/>
      <c r="LE18" s="890"/>
      <c r="LF18" s="890"/>
      <c r="LG18" s="890"/>
      <c r="LH18" s="890"/>
      <c r="LI18" s="890"/>
      <c r="LJ18" s="890"/>
      <c r="LK18" s="890"/>
      <c r="LL18" s="890"/>
      <c r="LM18" s="890"/>
      <c r="LN18" s="890"/>
      <c r="LO18" s="890"/>
      <c r="LP18" s="890"/>
      <c r="LQ18" s="890"/>
      <c r="LR18" s="890"/>
      <c r="LS18" s="890"/>
      <c r="LT18" s="890"/>
      <c r="LU18" s="890"/>
      <c r="LV18" s="890"/>
      <c r="LW18" s="890"/>
      <c r="LX18" s="890"/>
      <c r="LY18" s="890"/>
      <c r="LZ18" s="890"/>
      <c r="MA18" s="890"/>
      <c r="MB18" s="890"/>
      <c r="MC18" s="890"/>
      <c r="MD18" s="890"/>
      <c r="ME18" s="890"/>
      <c r="MF18" s="890"/>
      <c r="MG18" s="890"/>
      <c r="MH18" s="890"/>
      <c r="MI18" s="890"/>
      <c r="MJ18" s="890"/>
      <c r="MK18" s="890"/>
      <c r="ML18" s="890"/>
      <c r="MM18" s="890"/>
      <c r="MN18" s="890"/>
      <c r="MO18" s="890"/>
      <c r="MP18" s="890"/>
      <c r="MQ18" s="890"/>
      <c r="MR18" s="890"/>
      <c r="MS18" s="890"/>
      <c r="MT18" s="890"/>
      <c r="MU18" s="890"/>
      <c r="MV18" s="890"/>
      <c r="MW18" s="890"/>
      <c r="MX18" s="890"/>
      <c r="MY18" s="890"/>
      <c r="MZ18" s="890"/>
      <c r="NA18" s="890"/>
      <c r="NB18" s="890"/>
      <c r="NC18" s="890"/>
      <c r="ND18" s="890"/>
      <c r="NE18" s="890"/>
      <c r="NF18" s="890"/>
      <c r="NG18" s="890"/>
      <c r="NH18" s="890"/>
      <c r="NI18" s="890"/>
      <c r="NJ18" s="890"/>
      <c r="NK18" s="890"/>
      <c r="NL18" s="890"/>
      <c r="NM18" s="890"/>
      <c r="NN18" s="890"/>
      <c r="NO18" s="890"/>
      <c r="NP18" s="890"/>
      <c r="NQ18" s="890"/>
      <c r="NR18" s="890"/>
      <c r="NS18" s="890"/>
      <c r="NT18" s="890"/>
      <c r="NU18" s="890"/>
      <c r="NV18" s="890"/>
      <c r="NW18" s="890"/>
      <c r="NX18" s="890"/>
      <c r="NY18" s="890"/>
      <c r="NZ18" s="890"/>
      <c r="OA18" s="890"/>
      <c r="OB18" s="890"/>
      <c r="OC18" s="890"/>
      <c r="OD18" s="890"/>
      <c r="OE18" s="890"/>
      <c r="OF18" s="890"/>
      <c r="OG18" s="890"/>
      <c r="OH18" s="890"/>
      <c r="OI18" s="890"/>
      <c r="OJ18" s="890"/>
      <c r="OK18" s="890"/>
      <c r="OL18" s="890"/>
      <c r="OM18" s="890"/>
      <c r="ON18" s="890"/>
      <c r="OO18" s="890"/>
      <c r="OP18" s="890"/>
      <c r="OQ18" s="890"/>
      <c r="OR18" s="890"/>
      <c r="OS18" s="890"/>
      <c r="OT18" s="890"/>
      <c r="OU18" s="890"/>
      <c r="OV18" s="890"/>
      <c r="OW18" s="890"/>
      <c r="OX18" s="890"/>
      <c r="OY18" s="890"/>
      <c r="OZ18" s="890"/>
      <c r="PA18" s="890"/>
      <c r="PB18" s="890"/>
      <c r="PC18" s="890"/>
      <c r="PD18" s="890"/>
      <c r="PE18" s="890"/>
      <c r="PF18" s="890"/>
      <c r="PG18" s="890"/>
      <c r="PH18" s="890"/>
      <c r="PI18" s="890"/>
      <c r="PJ18" s="890"/>
      <c r="PK18" s="890"/>
      <c r="PL18" s="890"/>
      <c r="PM18" s="890"/>
      <c r="PN18" s="890"/>
      <c r="PO18" s="890"/>
      <c r="PP18" s="890"/>
      <c r="PQ18" s="890"/>
      <c r="PR18" s="890"/>
      <c r="PS18" s="890"/>
      <c r="PT18" s="890"/>
      <c r="PU18" s="890"/>
      <c r="PV18" s="890"/>
      <c r="PW18" s="890"/>
      <c r="PX18" s="890"/>
      <c r="PY18" s="890"/>
      <c r="PZ18" s="890"/>
      <c r="QA18" s="890"/>
      <c r="QB18" s="890"/>
      <c r="QC18" s="890"/>
      <c r="QD18" s="890"/>
      <c r="QE18" s="890"/>
      <c r="QF18" s="890"/>
      <c r="QG18" s="890"/>
      <c r="QH18" s="890"/>
      <c r="QI18" s="890"/>
      <c r="QJ18" s="890"/>
      <c r="QK18" s="890"/>
      <c r="QL18" s="890"/>
      <c r="QM18" s="890"/>
      <c r="QN18" s="890"/>
      <c r="QO18" s="890"/>
      <c r="QP18" s="890"/>
      <c r="QQ18" s="890"/>
      <c r="QR18" s="890"/>
      <c r="QS18" s="890"/>
      <c r="QT18" s="890"/>
      <c r="QU18" s="890"/>
      <c r="QV18" s="890"/>
      <c r="QW18" s="890"/>
      <c r="QX18" s="890"/>
      <c r="QY18" s="890"/>
      <c r="QZ18" s="890"/>
      <c r="RA18" s="890"/>
      <c r="RB18" s="890"/>
      <c r="RC18" s="890"/>
      <c r="RD18" s="890"/>
      <c r="RE18" s="890"/>
      <c r="RF18" s="890"/>
      <c r="RG18" s="890"/>
      <c r="RH18" s="890"/>
      <c r="RI18" s="890"/>
      <c r="RJ18" s="890"/>
      <c r="RK18" s="890"/>
      <c r="RL18" s="890"/>
      <c r="RM18" s="890"/>
      <c r="RN18" s="890"/>
      <c r="RO18" s="890"/>
      <c r="RP18" s="890"/>
      <c r="RQ18" s="890"/>
      <c r="RR18" s="890"/>
      <c r="RS18" s="890"/>
      <c r="RT18" s="890"/>
      <c r="RU18" s="890"/>
      <c r="RV18" s="890"/>
      <c r="RW18" s="890"/>
      <c r="RX18" s="890"/>
      <c r="RY18" s="890"/>
      <c r="RZ18" s="890"/>
      <c r="SA18" s="890"/>
      <c r="SB18" s="890"/>
      <c r="SC18" s="890"/>
      <c r="SD18" s="890"/>
      <c r="SE18" s="890"/>
      <c r="SF18" s="890"/>
      <c r="SG18" s="890"/>
      <c r="SH18" s="890"/>
      <c r="SI18" s="890"/>
      <c r="SJ18" s="890"/>
      <c r="SK18" s="890"/>
      <c r="SL18" s="890"/>
      <c r="SM18" s="890"/>
      <c r="SN18" s="890"/>
      <c r="SO18" s="890"/>
      <c r="SP18" s="890"/>
      <c r="SQ18" s="890"/>
      <c r="SR18" s="890"/>
      <c r="SS18" s="890"/>
      <c r="ST18" s="890"/>
      <c r="SU18" s="890"/>
      <c r="SV18" s="890"/>
      <c r="SW18" s="890"/>
      <c r="SX18" s="890"/>
      <c r="SY18" s="890"/>
      <c r="SZ18" s="890"/>
      <c r="TA18" s="890"/>
      <c r="TB18" s="890"/>
      <c r="TC18" s="890"/>
      <c r="TD18" s="890"/>
      <c r="TE18" s="890"/>
      <c r="TF18" s="890"/>
      <c r="TG18" s="890"/>
      <c r="TH18" s="890"/>
      <c r="TI18" s="890"/>
      <c r="TJ18" s="890"/>
      <c r="TK18" s="890"/>
      <c r="TL18" s="890"/>
      <c r="TM18" s="890"/>
      <c r="TN18" s="890"/>
      <c r="TO18" s="890"/>
      <c r="TP18" s="890"/>
      <c r="TQ18" s="890"/>
      <c r="TR18" s="890"/>
      <c r="TS18" s="890"/>
      <c r="TT18" s="890"/>
      <c r="TU18" s="890"/>
      <c r="TV18" s="890"/>
      <c r="TW18" s="890"/>
      <c r="TX18" s="890"/>
      <c r="TY18" s="890"/>
      <c r="TZ18" s="890"/>
      <c r="UA18" s="890"/>
      <c r="UB18" s="890"/>
      <c r="UC18" s="890"/>
      <c r="UD18" s="890"/>
      <c r="UE18" s="890"/>
      <c r="UF18" s="890"/>
      <c r="UG18" s="890"/>
      <c r="UH18" s="890"/>
      <c r="UI18" s="890"/>
      <c r="UJ18" s="890"/>
      <c r="UK18" s="890"/>
      <c r="UL18" s="890"/>
      <c r="UM18" s="890"/>
      <c r="UN18" s="890"/>
      <c r="UO18" s="890"/>
      <c r="UP18" s="890"/>
      <c r="UQ18" s="890"/>
      <c r="UR18" s="890"/>
      <c r="US18" s="890"/>
      <c r="UT18" s="890"/>
      <c r="UU18" s="890"/>
      <c r="UV18" s="890"/>
      <c r="UW18" s="890"/>
      <c r="UX18" s="890"/>
      <c r="UY18" s="890"/>
      <c r="UZ18" s="890"/>
      <c r="VA18" s="890"/>
      <c r="VB18" s="890"/>
      <c r="VC18" s="890"/>
      <c r="VD18" s="890"/>
      <c r="VE18" s="890"/>
      <c r="VF18" s="890"/>
      <c r="VG18" s="890"/>
      <c r="VH18" s="890"/>
      <c r="VI18" s="890"/>
      <c r="VJ18" s="890"/>
      <c r="VK18" s="890"/>
      <c r="VL18" s="890"/>
      <c r="VM18" s="890"/>
      <c r="VN18" s="890"/>
      <c r="VO18" s="890"/>
      <c r="VP18" s="890"/>
      <c r="VQ18" s="890"/>
      <c r="VR18" s="890"/>
      <c r="VS18" s="890"/>
      <c r="VT18" s="890"/>
      <c r="VU18" s="890"/>
      <c r="VV18" s="890"/>
      <c r="VW18" s="890"/>
      <c r="VX18" s="890"/>
      <c r="VY18" s="890"/>
      <c r="VZ18" s="890"/>
      <c r="WA18" s="890"/>
      <c r="WB18" s="890"/>
      <c r="WC18" s="890"/>
      <c r="WD18" s="890"/>
      <c r="WE18" s="890"/>
      <c r="WF18" s="890"/>
      <c r="WG18" s="890"/>
      <c r="WH18" s="890"/>
      <c r="WI18" s="890"/>
      <c r="WJ18" s="890"/>
      <c r="WK18" s="890"/>
      <c r="WL18" s="890"/>
      <c r="WM18" s="890"/>
      <c r="WN18" s="890"/>
      <c r="WO18" s="890"/>
      <c r="WP18" s="890"/>
      <c r="WQ18" s="890"/>
      <c r="WR18" s="890"/>
      <c r="WS18" s="890"/>
      <c r="WT18" s="890"/>
      <c r="WU18" s="890"/>
      <c r="WV18" s="890"/>
      <c r="WW18" s="890"/>
      <c r="WX18" s="890"/>
      <c r="WY18" s="890"/>
      <c r="WZ18" s="890"/>
      <c r="XA18" s="890"/>
      <c r="XB18" s="890"/>
      <c r="XC18" s="890"/>
      <c r="XD18" s="890"/>
      <c r="XE18" s="890"/>
      <c r="XF18" s="890"/>
      <c r="XG18" s="890"/>
      <c r="XH18" s="890"/>
      <c r="XI18" s="890"/>
      <c r="XJ18" s="890"/>
      <c r="XK18" s="890"/>
      <c r="XL18" s="890"/>
      <c r="XM18" s="890"/>
      <c r="XN18" s="890"/>
      <c r="XO18" s="890"/>
      <c r="XP18" s="890"/>
      <c r="XQ18" s="890"/>
      <c r="XR18" s="890"/>
      <c r="XS18" s="890"/>
      <c r="XT18" s="890"/>
      <c r="XU18" s="890"/>
      <c r="XV18" s="890"/>
      <c r="XW18" s="890"/>
      <c r="XX18" s="890"/>
      <c r="XY18" s="890"/>
      <c r="XZ18" s="890"/>
      <c r="YA18" s="890"/>
      <c r="YB18" s="890"/>
      <c r="YC18" s="890"/>
      <c r="YD18" s="890"/>
      <c r="YE18" s="890"/>
      <c r="YF18" s="890"/>
      <c r="YG18" s="890"/>
      <c r="YH18" s="890"/>
      <c r="YI18" s="890"/>
      <c r="YJ18" s="890"/>
      <c r="YK18" s="890"/>
      <c r="YL18" s="890"/>
      <c r="YM18" s="890"/>
      <c r="YN18" s="890"/>
      <c r="YO18" s="890"/>
      <c r="YP18" s="890"/>
      <c r="YQ18" s="890"/>
      <c r="YR18" s="890"/>
      <c r="YS18" s="890"/>
      <c r="YT18" s="890"/>
      <c r="YU18" s="890"/>
      <c r="YV18" s="890"/>
      <c r="YW18" s="890"/>
      <c r="YX18" s="890"/>
      <c r="YY18" s="890"/>
      <c r="YZ18" s="890"/>
      <c r="ZA18" s="890"/>
      <c r="ZB18" s="890"/>
      <c r="ZC18" s="890"/>
      <c r="ZD18" s="890"/>
      <c r="ZE18" s="890"/>
      <c r="ZF18" s="890"/>
      <c r="ZG18" s="890"/>
      <c r="ZH18" s="890"/>
      <c r="ZI18" s="890"/>
      <c r="ZJ18" s="890"/>
      <c r="ZK18" s="890"/>
      <c r="ZL18" s="890"/>
      <c r="ZM18" s="890"/>
      <c r="ZN18" s="890"/>
      <c r="ZO18" s="890"/>
      <c r="ZP18" s="890"/>
      <c r="ZQ18" s="890"/>
      <c r="ZR18" s="890"/>
      <c r="ZS18" s="890"/>
      <c r="ZT18" s="890"/>
      <c r="ZU18" s="890"/>
      <c r="ZV18" s="890"/>
      <c r="ZW18" s="890"/>
      <c r="ZX18" s="890"/>
      <c r="ZY18" s="890"/>
      <c r="ZZ18" s="890"/>
      <c r="AAA18" s="890"/>
      <c r="AAB18" s="890"/>
      <c r="AAC18" s="890"/>
      <c r="AAD18" s="890"/>
      <c r="AAE18" s="890"/>
      <c r="AAF18" s="890"/>
      <c r="AAG18" s="890"/>
      <c r="AAH18" s="890"/>
      <c r="AAI18" s="890"/>
      <c r="AAJ18" s="890"/>
      <c r="AAK18" s="890"/>
      <c r="AAL18" s="890"/>
      <c r="AAM18" s="890"/>
      <c r="AAN18" s="890"/>
      <c r="AAO18" s="890"/>
      <c r="AAP18" s="890"/>
      <c r="AAQ18" s="890"/>
      <c r="AAR18" s="890"/>
      <c r="AAS18" s="890"/>
      <c r="AAT18" s="890"/>
      <c r="AAU18" s="890"/>
      <c r="AAV18" s="890"/>
      <c r="AAW18" s="890"/>
      <c r="AAX18" s="890"/>
      <c r="AAY18" s="890"/>
      <c r="AAZ18" s="890"/>
      <c r="ABA18" s="890"/>
      <c r="ABB18" s="890"/>
      <c r="ABC18" s="890"/>
      <c r="ABD18" s="890"/>
      <c r="ABE18" s="890"/>
      <c r="ABF18" s="890"/>
      <c r="ABG18" s="890"/>
      <c r="ABH18" s="890"/>
      <c r="ABI18" s="890"/>
      <c r="ABJ18" s="890"/>
      <c r="ABK18" s="890"/>
      <c r="ABL18" s="890"/>
      <c r="ABM18" s="890"/>
      <c r="ABN18" s="890"/>
      <c r="ABO18" s="890"/>
      <c r="ABP18" s="890"/>
      <c r="ABQ18" s="890"/>
      <c r="ABR18" s="890"/>
      <c r="ABS18" s="890"/>
      <c r="ABT18" s="890"/>
      <c r="ABU18" s="890"/>
      <c r="ABV18" s="890"/>
      <c r="ABW18" s="890"/>
      <c r="ABX18" s="890"/>
      <c r="ABY18" s="890"/>
      <c r="ABZ18" s="890"/>
      <c r="ACA18" s="890"/>
      <c r="ACB18" s="890"/>
      <c r="ACC18" s="890"/>
      <c r="ACD18" s="890"/>
      <c r="ACE18" s="890"/>
      <c r="ACF18" s="890"/>
      <c r="ACG18" s="890"/>
      <c r="ACH18" s="890"/>
      <c r="ACI18" s="890"/>
      <c r="ACJ18" s="890"/>
      <c r="ACK18" s="890"/>
      <c r="ACL18" s="890"/>
      <c r="ACM18" s="890"/>
      <c r="ACN18" s="890"/>
      <c r="ACO18" s="890"/>
      <c r="ACP18" s="890"/>
      <c r="ACQ18" s="890"/>
      <c r="ACR18" s="890"/>
      <c r="ACS18" s="890"/>
      <c r="ACT18" s="890"/>
      <c r="ACU18" s="890"/>
      <c r="ACV18" s="890"/>
      <c r="ACW18" s="890"/>
      <c r="ACX18" s="890"/>
      <c r="ACY18" s="890"/>
      <c r="ACZ18" s="890"/>
      <c r="ADA18" s="890"/>
      <c r="ADB18" s="890"/>
      <c r="ADC18" s="890"/>
      <c r="ADD18" s="890"/>
      <c r="ADE18" s="890"/>
      <c r="ADF18" s="890"/>
      <c r="ADG18" s="890"/>
      <c r="ADH18" s="890"/>
      <c r="ADI18" s="890"/>
      <c r="ADJ18" s="890"/>
      <c r="ADK18" s="890"/>
      <c r="ADL18" s="890"/>
      <c r="ADM18" s="890"/>
      <c r="ADN18" s="890"/>
      <c r="ADO18" s="890"/>
      <c r="ADP18" s="890"/>
      <c r="ADQ18" s="890"/>
      <c r="ADR18" s="890"/>
      <c r="ADS18" s="890"/>
      <c r="ADT18" s="890"/>
      <c r="ADU18" s="890"/>
      <c r="ADV18" s="890"/>
      <c r="ADW18" s="890"/>
      <c r="ADX18" s="890"/>
      <c r="ADY18" s="890"/>
      <c r="ADZ18" s="890"/>
      <c r="AEA18" s="890"/>
      <c r="AEB18" s="890"/>
      <c r="AEC18" s="890"/>
      <c r="AED18" s="890"/>
      <c r="AEE18" s="890"/>
      <c r="AEF18" s="890"/>
      <c r="AEG18" s="890"/>
      <c r="AEH18" s="890"/>
      <c r="AEI18" s="890"/>
      <c r="AEJ18" s="890"/>
      <c r="AEK18" s="890"/>
      <c r="AEL18" s="890"/>
      <c r="AEM18" s="890"/>
      <c r="AEN18" s="890"/>
      <c r="AEO18" s="890"/>
      <c r="AEP18" s="890"/>
      <c r="AEQ18" s="890"/>
      <c r="AER18" s="890"/>
      <c r="AES18" s="890"/>
      <c r="AET18" s="890"/>
      <c r="AEU18" s="890"/>
      <c r="AEV18" s="890"/>
      <c r="AEW18" s="890"/>
      <c r="AEX18" s="890"/>
      <c r="AEY18" s="890"/>
      <c r="AEZ18" s="890"/>
      <c r="AFA18" s="890"/>
      <c r="AFB18" s="890"/>
      <c r="AFC18" s="890"/>
      <c r="AFD18" s="890"/>
      <c r="AFE18" s="890"/>
      <c r="AFF18" s="890"/>
      <c r="AFG18" s="890"/>
      <c r="AFH18" s="890"/>
      <c r="AFI18" s="890"/>
      <c r="AFJ18" s="890"/>
      <c r="AFK18" s="890"/>
      <c r="AFL18" s="890"/>
      <c r="AFM18" s="890"/>
      <c r="AFN18" s="890"/>
      <c r="AFO18" s="890"/>
      <c r="AFP18" s="890"/>
      <c r="AFQ18" s="890"/>
      <c r="AFR18" s="890"/>
      <c r="AFS18" s="890"/>
      <c r="AFT18" s="890"/>
      <c r="AFU18" s="890"/>
      <c r="AFV18" s="890"/>
      <c r="AFW18" s="890"/>
      <c r="AFX18" s="890"/>
      <c r="AFY18" s="890"/>
      <c r="AFZ18" s="890"/>
      <c r="AGA18" s="890"/>
      <c r="AGB18" s="890"/>
      <c r="AGC18" s="890"/>
      <c r="AGD18" s="890"/>
      <c r="AGE18" s="890"/>
      <c r="AGF18" s="890"/>
      <c r="AGG18" s="890"/>
      <c r="AGH18" s="890"/>
      <c r="AGI18" s="890"/>
      <c r="AGJ18" s="890"/>
      <c r="AGK18" s="890"/>
      <c r="AGL18" s="890"/>
      <c r="AGM18" s="890"/>
      <c r="AGN18" s="890"/>
      <c r="AGO18" s="890"/>
      <c r="AGP18" s="890"/>
      <c r="AGQ18" s="890"/>
      <c r="AGR18" s="890"/>
      <c r="AGS18" s="890"/>
      <c r="AGT18" s="890"/>
      <c r="AGU18" s="890"/>
      <c r="AGV18" s="890"/>
      <c r="AGW18" s="890"/>
      <c r="AGX18" s="890"/>
      <c r="AGY18" s="890"/>
      <c r="AGZ18" s="890"/>
      <c r="AHA18" s="890"/>
      <c r="AHB18" s="890"/>
      <c r="AHC18" s="890"/>
      <c r="AHD18" s="890"/>
      <c r="AHE18" s="890"/>
      <c r="AHF18" s="890"/>
      <c r="AHG18" s="890"/>
      <c r="AHH18" s="890"/>
      <c r="AHI18" s="890"/>
      <c r="AHJ18" s="890"/>
      <c r="AHK18" s="890"/>
      <c r="AHL18" s="890"/>
      <c r="AHM18" s="890"/>
      <c r="AHN18" s="890"/>
      <c r="AHO18" s="890"/>
      <c r="AHP18" s="890"/>
      <c r="AHQ18" s="890"/>
      <c r="AHR18" s="890"/>
      <c r="AHS18" s="890"/>
      <c r="AHT18" s="890"/>
      <c r="AHU18" s="890"/>
      <c r="AHV18" s="890"/>
      <c r="AHW18" s="890"/>
      <c r="AHX18" s="890"/>
      <c r="AHY18" s="890"/>
      <c r="AHZ18" s="890"/>
      <c r="AIA18" s="890"/>
      <c r="AIB18" s="890"/>
      <c r="AIC18" s="890"/>
      <c r="AID18" s="890"/>
      <c r="AIE18" s="890"/>
      <c r="AIF18" s="890"/>
      <c r="AIG18" s="890"/>
      <c r="AIH18" s="890"/>
      <c r="AII18" s="890"/>
      <c r="AIJ18" s="890"/>
      <c r="AIK18" s="890"/>
      <c r="AIL18" s="890"/>
      <c r="AIM18" s="890"/>
      <c r="AIN18" s="890"/>
      <c r="AIO18" s="890"/>
      <c r="AIP18" s="890"/>
      <c r="AIQ18" s="890"/>
      <c r="AIR18" s="890"/>
      <c r="AIS18" s="890"/>
      <c r="AIT18" s="890"/>
      <c r="AIU18" s="890"/>
      <c r="AIV18" s="890"/>
      <c r="AIW18" s="890"/>
      <c r="AIX18" s="890"/>
      <c r="AIY18" s="890"/>
      <c r="AIZ18" s="890"/>
      <c r="AJA18" s="890"/>
      <c r="AJB18" s="890"/>
      <c r="AJC18" s="890"/>
      <c r="AJD18" s="890"/>
      <c r="AJE18" s="890"/>
      <c r="AJF18" s="890"/>
      <c r="AJG18" s="890"/>
      <c r="AJH18" s="890"/>
      <c r="AJI18" s="890"/>
      <c r="AJJ18" s="890"/>
      <c r="AJK18" s="890"/>
      <c r="AJL18" s="890"/>
      <c r="AJM18" s="890"/>
      <c r="AJN18" s="890"/>
      <c r="AJO18" s="890"/>
      <c r="AJP18" s="890"/>
      <c r="AJQ18" s="890"/>
      <c r="AJR18" s="890"/>
      <c r="AJS18" s="890"/>
      <c r="AJT18" s="890"/>
      <c r="AJU18" s="890"/>
      <c r="AJV18" s="890"/>
      <c r="AJW18" s="890"/>
      <c r="AJX18" s="890"/>
      <c r="AJY18" s="890"/>
      <c r="AJZ18" s="890"/>
      <c r="AKA18" s="890"/>
      <c r="AKB18" s="890"/>
      <c r="AKC18" s="890"/>
      <c r="AKD18" s="890"/>
      <c r="AKE18" s="890"/>
      <c r="AKF18" s="890"/>
      <c r="AKG18" s="890"/>
      <c r="AKH18" s="890"/>
      <c r="AKI18" s="890"/>
      <c r="AKJ18" s="890"/>
      <c r="AKK18" s="890"/>
      <c r="AKL18" s="890"/>
      <c r="AKM18" s="890"/>
      <c r="AKN18" s="890"/>
      <c r="AKO18" s="890"/>
      <c r="AKP18" s="890"/>
      <c r="AKQ18" s="890"/>
      <c r="AKR18" s="890"/>
      <c r="AKS18" s="890"/>
      <c r="AKT18" s="890"/>
      <c r="AKU18" s="890"/>
      <c r="AKV18" s="890"/>
      <c r="AKW18" s="890"/>
      <c r="AKX18" s="890"/>
      <c r="AKY18" s="890"/>
      <c r="AKZ18" s="890"/>
      <c r="ALA18" s="890"/>
      <c r="ALB18" s="890"/>
      <c r="ALC18" s="890"/>
      <c r="ALD18" s="890"/>
      <c r="ALE18" s="890"/>
      <c r="ALF18" s="890"/>
      <c r="ALG18" s="890"/>
      <c r="ALH18" s="890"/>
      <c r="ALI18" s="890"/>
      <c r="ALJ18" s="890"/>
      <c r="ALK18" s="890"/>
      <c r="ALL18" s="890"/>
      <c r="ALM18" s="890"/>
      <c r="ALN18" s="890"/>
      <c r="ALO18" s="890"/>
      <c r="ALP18" s="890"/>
      <c r="ALQ18" s="890"/>
      <c r="ALR18" s="890"/>
      <c r="ALS18" s="890"/>
      <c r="ALT18" s="890"/>
      <c r="ALU18" s="890"/>
      <c r="ALV18" s="890"/>
      <c r="ALW18" s="890"/>
      <c r="ALX18" s="890"/>
      <c r="ALY18" s="890"/>
      <c r="ALZ18" s="890"/>
      <c r="AMA18" s="890"/>
      <c r="AMB18" s="890"/>
      <c r="AMC18" s="890"/>
      <c r="AMD18" s="890"/>
      <c r="AME18" s="890"/>
      <c r="AMF18" s="890"/>
      <c r="AMG18" s="890"/>
      <c r="AMH18" s="890"/>
      <c r="AMI18" s="890"/>
      <c r="AMJ18" s="890"/>
      <c r="AMK18" s="890"/>
      <c r="AML18" s="890"/>
      <c r="AMM18" s="890"/>
      <c r="AMN18" s="890"/>
      <c r="AMO18" s="890"/>
      <c r="AMP18" s="890"/>
      <c r="AMQ18" s="890"/>
      <c r="AMR18" s="890"/>
      <c r="AMS18" s="890"/>
      <c r="AMT18" s="890"/>
      <c r="AMU18" s="890"/>
      <c r="AMV18" s="890"/>
      <c r="AMW18" s="890"/>
      <c r="AMX18" s="890"/>
      <c r="AMY18" s="890"/>
      <c r="AMZ18" s="890"/>
      <c r="ANA18" s="890"/>
      <c r="ANB18" s="890"/>
      <c r="ANC18" s="890"/>
      <c r="AND18" s="890"/>
      <c r="ANE18" s="890"/>
      <c r="ANF18" s="890"/>
      <c r="ANG18" s="890"/>
      <c r="ANH18" s="890"/>
      <c r="ANI18" s="890"/>
      <c r="ANJ18" s="890"/>
      <c r="ANK18" s="890"/>
      <c r="ANL18" s="890"/>
      <c r="ANM18" s="890"/>
      <c r="ANN18" s="890"/>
      <c r="ANO18" s="890"/>
      <c r="ANP18" s="890"/>
      <c r="ANQ18" s="890"/>
      <c r="ANR18" s="890"/>
      <c r="ANS18" s="890"/>
      <c r="ANT18" s="890"/>
      <c r="ANU18" s="890"/>
      <c r="ANV18" s="890"/>
      <c r="ANW18" s="890"/>
      <c r="ANX18" s="890"/>
      <c r="ANY18" s="890"/>
      <c r="ANZ18" s="890"/>
      <c r="AOA18" s="890"/>
      <c r="AOB18" s="890"/>
      <c r="AOC18" s="890"/>
      <c r="AOD18" s="890"/>
      <c r="AOE18" s="890"/>
      <c r="AOF18" s="890"/>
      <c r="AOG18" s="890"/>
      <c r="AOH18" s="890"/>
      <c r="AOI18" s="890"/>
      <c r="AOJ18" s="890"/>
      <c r="AOK18" s="890"/>
      <c r="AOL18" s="890"/>
      <c r="AOM18" s="890"/>
      <c r="AON18" s="890"/>
      <c r="AOO18" s="890"/>
      <c r="AOP18" s="890"/>
      <c r="AOQ18" s="890"/>
      <c r="AOR18" s="890"/>
      <c r="AOS18" s="890"/>
      <c r="AOT18" s="890"/>
      <c r="AOU18" s="890"/>
      <c r="AOV18" s="890"/>
      <c r="AOW18" s="890"/>
      <c r="AOX18" s="890"/>
      <c r="AOY18" s="890"/>
      <c r="AOZ18" s="890"/>
      <c r="APA18" s="890"/>
      <c r="APB18" s="890"/>
      <c r="APC18" s="890"/>
      <c r="APD18" s="890"/>
      <c r="APE18" s="890"/>
      <c r="APF18" s="890"/>
      <c r="APG18" s="890"/>
      <c r="APH18" s="890"/>
      <c r="API18" s="890"/>
      <c r="APJ18" s="890"/>
      <c r="APK18" s="890"/>
      <c r="APL18" s="890"/>
      <c r="APM18" s="890"/>
      <c r="APN18" s="890"/>
      <c r="APO18" s="890"/>
      <c r="APP18" s="890"/>
      <c r="APQ18" s="890"/>
      <c r="APR18" s="890"/>
      <c r="APS18" s="890"/>
      <c r="APT18" s="890"/>
      <c r="APU18" s="890"/>
      <c r="APV18" s="890"/>
      <c r="APW18" s="890"/>
      <c r="APX18" s="890"/>
      <c r="APY18" s="890"/>
      <c r="APZ18" s="890"/>
      <c r="AQA18" s="890"/>
      <c r="AQB18" s="890"/>
      <c r="AQC18" s="890"/>
      <c r="AQD18" s="890"/>
      <c r="AQE18" s="890"/>
      <c r="AQF18" s="890"/>
      <c r="AQG18" s="890"/>
      <c r="AQH18" s="890"/>
      <c r="AQI18" s="890"/>
      <c r="AQJ18" s="890"/>
      <c r="AQK18" s="890"/>
      <c r="AQL18" s="890"/>
      <c r="AQM18" s="890"/>
      <c r="AQN18" s="890"/>
      <c r="AQO18" s="890"/>
      <c r="AQP18" s="890"/>
      <c r="AQQ18" s="890"/>
      <c r="AQR18" s="890"/>
      <c r="AQS18" s="890"/>
      <c r="AQT18" s="890"/>
      <c r="AQU18" s="890"/>
      <c r="AQV18" s="890"/>
      <c r="AQW18" s="890"/>
      <c r="AQX18" s="890"/>
      <c r="AQY18" s="890"/>
      <c r="AQZ18" s="890"/>
      <c r="ARA18" s="890"/>
      <c r="ARB18" s="890"/>
      <c r="ARC18" s="890"/>
      <c r="ARD18" s="890"/>
      <c r="ARE18" s="890"/>
      <c r="ARF18" s="890"/>
      <c r="ARG18" s="890"/>
      <c r="ARH18" s="890"/>
      <c r="ARI18" s="890"/>
      <c r="ARJ18" s="890"/>
      <c r="ARK18" s="890"/>
      <c r="ARL18" s="890"/>
      <c r="ARM18" s="890"/>
      <c r="ARN18" s="890"/>
      <c r="ARO18" s="890"/>
      <c r="ARP18" s="890"/>
      <c r="ARQ18" s="890"/>
      <c r="ARR18" s="890"/>
      <c r="ARS18" s="890"/>
      <c r="ART18" s="890"/>
      <c r="ARU18" s="890"/>
      <c r="ARV18" s="890"/>
      <c r="ARW18" s="890"/>
      <c r="ARX18" s="890"/>
      <c r="ARY18" s="890"/>
      <c r="ARZ18" s="890"/>
      <c r="ASA18" s="890"/>
      <c r="ASB18" s="890"/>
      <c r="ASC18" s="890"/>
      <c r="ASD18" s="890"/>
      <c r="ASE18" s="890"/>
      <c r="ASF18" s="890"/>
      <c r="ASG18" s="890"/>
      <c r="ASH18" s="890"/>
      <c r="ASI18" s="890"/>
      <c r="ASJ18" s="890"/>
      <c r="ASK18" s="890"/>
      <c r="ASL18" s="890"/>
      <c r="ASM18" s="890"/>
      <c r="ASN18" s="890"/>
      <c r="ASO18" s="890"/>
      <c r="ASP18" s="890"/>
      <c r="ASQ18" s="890"/>
      <c r="ASR18" s="890"/>
      <c r="ASS18" s="890"/>
      <c r="AST18" s="890"/>
      <c r="ASU18" s="890"/>
      <c r="ASV18" s="890"/>
      <c r="ASW18" s="890"/>
      <c r="ASX18" s="890"/>
      <c r="ASY18" s="890"/>
      <c r="ASZ18" s="890"/>
      <c r="ATA18" s="890"/>
      <c r="ATB18" s="890"/>
      <c r="ATC18" s="890"/>
      <c r="ATD18" s="890"/>
      <c r="ATE18" s="890"/>
      <c r="ATF18" s="890"/>
      <c r="ATG18" s="890"/>
      <c r="ATH18" s="890"/>
      <c r="ATI18" s="890"/>
      <c r="ATJ18" s="890"/>
      <c r="ATK18" s="890"/>
      <c r="ATL18" s="890"/>
      <c r="ATM18" s="890"/>
      <c r="ATN18" s="890"/>
      <c r="ATO18" s="890"/>
      <c r="ATP18" s="890"/>
      <c r="ATQ18" s="890"/>
      <c r="ATR18" s="890"/>
      <c r="ATS18" s="890"/>
      <c r="ATT18" s="890"/>
      <c r="ATU18" s="890"/>
      <c r="ATV18" s="890"/>
      <c r="ATW18" s="890"/>
      <c r="ATX18" s="890"/>
      <c r="ATY18" s="890"/>
      <c r="ATZ18" s="890"/>
      <c r="AUA18" s="890"/>
      <c r="AUB18" s="890"/>
      <c r="AUC18" s="890"/>
      <c r="AUD18" s="890"/>
      <c r="AUE18" s="890"/>
      <c r="AUF18" s="890"/>
      <c r="AUG18" s="890"/>
      <c r="AUH18" s="890"/>
      <c r="AUI18" s="890"/>
      <c r="AUJ18" s="890"/>
      <c r="AUK18" s="890"/>
      <c r="AUL18" s="890"/>
      <c r="AUM18" s="890"/>
      <c r="AUN18" s="890"/>
      <c r="AUO18" s="890"/>
      <c r="AUP18" s="890"/>
      <c r="AUQ18" s="890"/>
      <c r="AUR18" s="890"/>
      <c r="AUS18" s="890"/>
      <c r="AUT18" s="890"/>
      <c r="AUU18" s="890"/>
      <c r="AUV18" s="890"/>
      <c r="AUW18" s="890"/>
      <c r="AUX18" s="890"/>
      <c r="AUY18" s="890"/>
      <c r="AUZ18" s="890"/>
      <c r="AVA18" s="890"/>
      <c r="AVB18" s="890"/>
      <c r="AVC18" s="890"/>
      <c r="AVD18" s="890"/>
      <c r="AVE18" s="890"/>
      <c r="AVF18" s="890"/>
      <c r="AVG18" s="890"/>
      <c r="AVH18" s="890"/>
      <c r="AVI18" s="890"/>
      <c r="AVJ18" s="890"/>
      <c r="AVK18" s="890"/>
      <c r="AVL18" s="890"/>
      <c r="AVM18" s="890"/>
      <c r="AVN18" s="890"/>
      <c r="AVO18" s="890"/>
      <c r="AVP18" s="890"/>
      <c r="AVQ18" s="890"/>
      <c r="AVR18" s="890"/>
      <c r="AVS18" s="890"/>
      <c r="AVT18" s="890"/>
      <c r="AVU18" s="890"/>
      <c r="AVV18" s="890"/>
      <c r="AVW18" s="890"/>
      <c r="AVX18" s="890"/>
      <c r="AVY18" s="890"/>
      <c r="AVZ18" s="890"/>
      <c r="AWA18" s="890"/>
      <c r="AWB18" s="890"/>
      <c r="AWC18" s="890"/>
      <c r="AWD18" s="890"/>
      <c r="AWE18" s="890"/>
      <c r="AWF18" s="890"/>
      <c r="AWG18" s="890"/>
      <c r="AWH18" s="890"/>
      <c r="AWI18" s="890"/>
      <c r="AWJ18" s="890"/>
      <c r="AWK18" s="890"/>
      <c r="AWL18" s="890"/>
      <c r="AWM18" s="890"/>
      <c r="AWN18" s="890"/>
      <c r="AWO18" s="890"/>
      <c r="AWP18" s="890"/>
      <c r="AWQ18" s="890"/>
      <c r="AWR18" s="890"/>
      <c r="AWS18" s="890"/>
      <c r="AWT18" s="890"/>
      <c r="AWU18" s="890"/>
      <c r="AWV18" s="890"/>
      <c r="AWW18" s="890"/>
      <c r="AWX18" s="890"/>
      <c r="AWY18" s="890"/>
      <c r="AWZ18" s="890"/>
      <c r="AXA18" s="890"/>
      <c r="AXB18" s="890"/>
      <c r="AXC18" s="890"/>
      <c r="AXD18" s="890"/>
      <c r="AXE18" s="890"/>
      <c r="AXF18" s="890"/>
      <c r="AXG18" s="890"/>
      <c r="AXH18" s="890"/>
      <c r="AXI18" s="890"/>
      <c r="AXJ18" s="890"/>
      <c r="AXK18" s="890"/>
      <c r="AXL18" s="890"/>
      <c r="AXM18" s="890"/>
      <c r="AXN18" s="890"/>
      <c r="AXO18" s="890"/>
      <c r="AXP18" s="890"/>
      <c r="AXQ18" s="890"/>
      <c r="AXR18" s="890"/>
      <c r="AXS18" s="890"/>
      <c r="AXT18" s="890"/>
      <c r="AXU18" s="890"/>
      <c r="AXV18" s="890"/>
      <c r="AXW18" s="890"/>
      <c r="AXX18" s="890"/>
      <c r="AXY18" s="890"/>
      <c r="AXZ18" s="890"/>
      <c r="AYA18" s="890"/>
      <c r="AYB18" s="890"/>
      <c r="AYC18" s="890"/>
      <c r="AYD18" s="890"/>
      <c r="AYE18" s="890"/>
      <c r="AYF18" s="890"/>
      <c r="AYG18" s="890"/>
      <c r="AYH18" s="890"/>
      <c r="AYI18" s="890"/>
      <c r="AYJ18" s="890"/>
      <c r="AYK18" s="890"/>
      <c r="AYL18" s="890"/>
      <c r="AYM18" s="890"/>
      <c r="AYN18" s="890"/>
      <c r="AYO18" s="890"/>
      <c r="AYP18" s="890"/>
      <c r="AYQ18" s="890"/>
      <c r="AYR18" s="890"/>
      <c r="AYS18" s="890"/>
      <c r="AYT18" s="890"/>
      <c r="AYU18" s="890"/>
      <c r="AYV18" s="890"/>
      <c r="AYW18" s="890"/>
      <c r="AYX18" s="890"/>
      <c r="AYY18" s="890"/>
      <c r="AYZ18" s="890"/>
      <c r="AZA18" s="890"/>
      <c r="AZB18" s="890"/>
      <c r="AZC18" s="890"/>
      <c r="AZD18" s="890"/>
      <c r="AZE18" s="890"/>
      <c r="AZF18" s="890"/>
      <c r="AZG18" s="890"/>
      <c r="AZH18" s="890"/>
      <c r="AZI18" s="890"/>
      <c r="AZJ18" s="890"/>
      <c r="AZK18" s="890"/>
      <c r="AZL18" s="890"/>
      <c r="AZM18" s="890"/>
      <c r="AZN18" s="890"/>
      <c r="AZO18" s="890"/>
      <c r="AZP18" s="890"/>
      <c r="AZQ18" s="890"/>
      <c r="AZR18" s="890"/>
      <c r="AZS18" s="890"/>
      <c r="AZT18" s="890"/>
      <c r="AZU18" s="890"/>
      <c r="AZV18" s="890"/>
      <c r="AZW18" s="890"/>
      <c r="AZX18" s="890"/>
      <c r="AZY18" s="890"/>
      <c r="AZZ18" s="890"/>
      <c r="BAA18" s="890"/>
      <c r="BAB18" s="890"/>
      <c r="BAC18" s="890"/>
      <c r="BAD18" s="890"/>
      <c r="BAE18" s="890"/>
      <c r="BAF18" s="890"/>
      <c r="BAG18" s="890"/>
      <c r="BAH18" s="890"/>
      <c r="BAI18" s="890"/>
      <c r="BAJ18" s="890"/>
      <c r="BAK18" s="890"/>
      <c r="BAL18" s="890"/>
      <c r="BAM18" s="890"/>
      <c r="BAN18" s="890"/>
      <c r="BAO18" s="890"/>
      <c r="BAP18" s="890"/>
      <c r="BAQ18" s="890"/>
      <c r="BAR18" s="890"/>
      <c r="BAS18" s="890"/>
      <c r="BAT18" s="890"/>
      <c r="BAU18" s="890"/>
      <c r="BAV18" s="890"/>
      <c r="BAW18" s="890"/>
      <c r="BAX18" s="890"/>
      <c r="BAY18" s="890"/>
      <c r="BAZ18" s="890"/>
      <c r="BBA18" s="890"/>
      <c r="BBB18" s="890"/>
      <c r="BBC18" s="890"/>
      <c r="BBD18" s="890"/>
      <c r="BBE18" s="890"/>
      <c r="BBF18" s="890"/>
      <c r="BBG18" s="890"/>
      <c r="BBH18" s="890"/>
      <c r="BBI18" s="890"/>
      <c r="BBJ18" s="890"/>
      <c r="BBK18" s="890"/>
      <c r="BBL18" s="890"/>
      <c r="BBM18" s="890"/>
      <c r="BBN18" s="890"/>
      <c r="BBO18" s="890"/>
      <c r="BBP18" s="890"/>
      <c r="BBQ18" s="890"/>
      <c r="BBR18" s="890"/>
      <c r="BBS18" s="890"/>
      <c r="BBT18" s="890"/>
      <c r="BBU18" s="890"/>
      <c r="BBV18" s="890"/>
      <c r="BBW18" s="890"/>
      <c r="BBX18" s="890"/>
      <c r="BBY18" s="890"/>
      <c r="BBZ18" s="890"/>
      <c r="BCA18" s="890"/>
      <c r="BCB18" s="890"/>
      <c r="BCC18" s="890"/>
      <c r="BCD18" s="890"/>
      <c r="BCE18" s="890"/>
      <c r="BCF18" s="890"/>
      <c r="BCG18" s="890"/>
      <c r="BCH18" s="890"/>
      <c r="BCI18" s="890"/>
      <c r="BCJ18" s="890"/>
      <c r="BCK18" s="890"/>
      <c r="BCL18" s="890"/>
      <c r="BCM18" s="890"/>
      <c r="BCN18" s="890"/>
      <c r="BCO18" s="890"/>
      <c r="BCP18" s="890"/>
      <c r="BCQ18" s="890"/>
      <c r="BCR18" s="890"/>
      <c r="BCS18" s="890"/>
      <c r="BCT18" s="890"/>
      <c r="BCU18" s="890"/>
      <c r="BCV18" s="890"/>
      <c r="BCW18" s="890"/>
      <c r="BCX18" s="890"/>
      <c r="BCY18" s="890"/>
      <c r="BCZ18" s="890"/>
      <c r="BDA18" s="890"/>
      <c r="BDB18" s="890"/>
      <c r="BDC18" s="890"/>
      <c r="BDD18" s="890"/>
      <c r="BDE18" s="890"/>
      <c r="BDF18" s="890"/>
      <c r="BDG18" s="890"/>
      <c r="BDH18" s="890"/>
      <c r="BDI18" s="890"/>
      <c r="BDJ18" s="890"/>
      <c r="BDK18" s="890"/>
      <c r="BDL18" s="890"/>
      <c r="BDM18" s="890"/>
      <c r="BDN18" s="890"/>
      <c r="BDO18" s="890"/>
      <c r="BDP18" s="890"/>
      <c r="BDQ18" s="890"/>
      <c r="BDR18" s="890"/>
      <c r="BDS18" s="890"/>
      <c r="BDT18" s="890"/>
      <c r="BDU18" s="890"/>
      <c r="BDV18" s="890"/>
      <c r="BDW18" s="890"/>
      <c r="BDX18" s="890"/>
      <c r="BDY18" s="890"/>
      <c r="BDZ18" s="890"/>
      <c r="BEA18" s="890"/>
      <c r="BEB18" s="890"/>
      <c r="BEC18" s="890"/>
      <c r="BED18" s="890"/>
      <c r="BEE18" s="890"/>
      <c r="BEF18" s="890"/>
      <c r="BEG18" s="890"/>
      <c r="BEH18" s="890"/>
      <c r="BEI18" s="890"/>
      <c r="BEJ18" s="890"/>
      <c r="BEK18" s="890"/>
      <c r="BEL18" s="890"/>
      <c r="BEM18" s="890"/>
      <c r="BEN18" s="890"/>
      <c r="BEO18" s="890"/>
      <c r="BEP18" s="890"/>
      <c r="BEQ18" s="890"/>
      <c r="BER18" s="890"/>
      <c r="BES18" s="890"/>
      <c r="BET18" s="890"/>
      <c r="BEU18" s="890"/>
      <c r="BEV18" s="890"/>
      <c r="BEW18" s="890"/>
      <c r="BEX18" s="890"/>
      <c r="BEY18" s="890"/>
      <c r="BEZ18" s="890"/>
      <c r="BFA18" s="890"/>
      <c r="BFB18" s="890"/>
      <c r="BFC18" s="890"/>
      <c r="BFD18" s="890"/>
      <c r="BFE18" s="890"/>
      <c r="BFF18" s="890"/>
      <c r="BFG18" s="890"/>
      <c r="BFH18" s="890"/>
      <c r="BFI18" s="890"/>
      <c r="BFJ18" s="890"/>
      <c r="BFK18" s="890"/>
      <c r="BFL18" s="890"/>
      <c r="BFM18" s="890"/>
      <c r="BFN18" s="890"/>
      <c r="BFO18" s="890"/>
      <c r="BFP18" s="890"/>
      <c r="BFQ18" s="890"/>
      <c r="BFR18" s="890"/>
      <c r="BFS18" s="890"/>
      <c r="BFT18" s="890"/>
      <c r="BFU18" s="890"/>
      <c r="BFV18" s="890"/>
      <c r="BFW18" s="890"/>
      <c r="BFX18" s="890"/>
      <c r="BFY18" s="890"/>
      <c r="BFZ18" s="890"/>
      <c r="BGA18" s="890"/>
      <c r="BGB18" s="890"/>
      <c r="BGC18" s="890"/>
      <c r="BGD18" s="890"/>
      <c r="BGE18" s="890"/>
      <c r="BGF18" s="890"/>
      <c r="BGG18" s="890"/>
      <c r="BGH18" s="890"/>
      <c r="BGI18" s="890"/>
      <c r="BGJ18" s="890"/>
      <c r="BGK18" s="890"/>
      <c r="BGL18" s="890"/>
      <c r="BGM18" s="890"/>
      <c r="BGN18" s="890"/>
      <c r="BGO18" s="890"/>
      <c r="BGP18" s="890"/>
      <c r="BGQ18" s="890"/>
      <c r="BGR18" s="890"/>
      <c r="BGS18" s="890"/>
      <c r="BGT18" s="890"/>
      <c r="BGU18" s="890"/>
      <c r="BGV18" s="890"/>
      <c r="BGW18" s="890"/>
      <c r="BGX18" s="890"/>
      <c r="BGY18" s="890"/>
      <c r="BGZ18" s="890"/>
      <c r="BHA18" s="890"/>
      <c r="BHB18" s="890"/>
      <c r="BHC18" s="890"/>
      <c r="BHD18" s="890"/>
      <c r="BHE18" s="890"/>
      <c r="BHF18" s="890"/>
      <c r="BHG18" s="890"/>
      <c r="BHH18" s="890"/>
      <c r="BHI18" s="890"/>
      <c r="BHJ18" s="890"/>
      <c r="BHK18" s="890"/>
      <c r="BHL18" s="890"/>
      <c r="BHM18" s="890"/>
      <c r="BHN18" s="890"/>
      <c r="BHO18" s="890"/>
      <c r="BHP18" s="890"/>
      <c r="BHQ18" s="890"/>
      <c r="BHR18" s="890"/>
      <c r="BHS18" s="890"/>
      <c r="BHT18" s="890"/>
      <c r="BHU18" s="890"/>
      <c r="BHV18" s="890"/>
      <c r="BHW18" s="890"/>
      <c r="BHX18" s="890"/>
      <c r="BHY18" s="890"/>
      <c r="BHZ18" s="890"/>
      <c r="BIA18" s="890"/>
      <c r="BIB18" s="890"/>
      <c r="BIC18" s="890"/>
      <c r="BID18" s="890"/>
      <c r="BIE18" s="890"/>
      <c r="BIF18" s="890"/>
      <c r="BIG18" s="890"/>
      <c r="BIH18" s="890"/>
      <c r="BII18" s="890"/>
      <c r="BIJ18" s="890"/>
      <c r="BIK18" s="890"/>
      <c r="BIL18" s="890"/>
      <c r="BIM18" s="890"/>
      <c r="BIN18" s="890"/>
      <c r="BIO18" s="890"/>
      <c r="BIP18" s="890"/>
      <c r="BIQ18" s="890"/>
      <c r="BIR18" s="890"/>
      <c r="BIS18" s="890"/>
      <c r="BIT18" s="890"/>
      <c r="BIU18" s="890"/>
      <c r="BIV18" s="890"/>
      <c r="BIW18" s="890"/>
      <c r="BIX18" s="890"/>
      <c r="BIY18" s="890"/>
      <c r="BIZ18" s="890"/>
      <c r="BJA18" s="890"/>
      <c r="BJB18" s="890"/>
      <c r="BJC18" s="890"/>
      <c r="BJD18" s="890"/>
      <c r="BJE18" s="890"/>
      <c r="BJF18" s="890"/>
      <c r="BJG18" s="890"/>
      <c r="BJH18" s="890"/>
      <c r="BJI18" s="890"/>
      <c r="BJJ18" s="890"/>
      <c r="BJK18" s="890"/>
      <c r="BJL18" s="890"/>
      <c r="BJM18" s="890"/>
      <c r="BJN18" s="890"/>
      <c r="BJO18" s="890"/>
      <c r="BJP18" s="890"/>
      <c r="BJQ18" s="890"/>
      <c r="BJR18" s="890"/>
      <c r="BJS18" s="890"/>
      <c r="BJT18" s="890"/>
      <c r="BJU18" s="890"/>
      <c r="BJV18" s="890"/>
      <c r="BJW18" s="890"/>
      <c r="BJX18" s="890"/>
      <c r="BJY18" s="890"/>
      <c r="BJZ18" s="890"/>
      <c r="BKA18" s="890"/>
      <c r="BKB18" s="890"/>
      <c r="BKC18" s="890"/>
      <c r="BKD18" s="890"/>
      <c r="BKE18" s="890"/>
      <c r="BKF18" s="890"/>
      <c r="BKG18" s="890"/>
      <c r="BKH18" s="890"/>
      <c r="BKI18" s="890"/>
      <c r="BKJ18" s="890"/>
      <c r="BKK18" s="890"/>
      <c r="BKL18" s="890"/>
      <c r="BKM18" s="890"/>
      <c r="BKN18" s="890"/>
      <c r="BKO18" s="890"/>
      <c r="BKP18" s="890"/>
      <c r="BKQ18" s="890"/>
      <c r="BKR18" s="890"/>
      <c r="BKS18" s="890"/>
      <c r="BKT18" s="890"/>
      <c r="BKU18" s="890"/>
      <c r="BKV18" s="890"/>
      <c r="BKW18" s="890"/>
      <c r="BKX18" s="890"/>
      <c r="BKY18" s="890"/>
      <c r="BKZ18" s="890"/>
      <c r="BLA18" s="890"/>
      <c r="BLB18" s="890"/>
      <c r="BLC18" s="890"/>
      <c r="BLD18" s="890"/>
      <c r="BLE18" s="890"/>
      <c r="BLF18" s="890"/>
      <c r="BLG18" s="890"/>
      <c r="BLH18" s="890"/>
      <c r="BLI18" s="890"/>
      <c r="BLJ18" s="890"/>
      <c r="BLK18" s="890"/>
      <c r="BLL18" s="890"/>
      <c r="BLM18" s="890"/>
      <c r="BLN18" s="890"/>
      <c r="BLO18" s="890"/>
      <c r="BLP18" s="890"/>
      <c r="BLQ18" s="890"/>
      <c r="BLR18" s="890"/>
      <c r="BLS18" s="890"/>
      <c r="BLT18" s="890"/>
      <c r="BLU18" s="890"/>
      <c r="BLV18" s="890"/>
      <c r="BLW18" s="890"/>
      <c r="BLX18" s="890"/>
      <c r="BLY18" s="890"/>
      <c r="BLZ18" s="890"/>
      <c r="BMA18" s="890"/>
      <c r="BMB18" s="890"/>
      <c r="BMC18" s="890"/>
      <c r="BMD18" s="890"/>
      <c r="BME18" s="890"/>
      <c r="BMF18" s="890"/>
      <c r="BMG18" s="890"/>
      <c r="BMH18" s="890"/>
      <c r="BMI18" s="890"/>
      <c r="BMJ18" s="890"/>
      <c r="BMK18" s="890"/>
      <c r="BML18" s="890"/>
      <c r="BMM18" s="890"/>
      <c r="BMN18" s="890"/>
      <c r="BMO18" s="890"/>
      <c r="BMP18" s="890"/>
      <c r="BMQ18" s="890"/>
      <c r="BMR18" s="890"/>
      <c r="BMS18" s="890"/>
      <c r="BMT18" s="890"/>
      <c r="BMU18" s="890"/>
      <c r="BMV18" s="890"/>
      <c r="BMW18" s="890"/>
      <c r="BMX18" s="890"/>
      <c r="BMY18" s="890"/>
      <c r="BMZ18" s="890"/>
      <c r="BNA18" s="890"/>
      <c r="BNB18" s="890"/>
      <c r="BNC18" s="890"/>
      <c r="BND18" s="890"/>
      <c r="BNE18" s="890"/>
      <c r="BNF18" s="890"/>
      <c r="BNG18" s="890"/>
      <c r="BNH18" s="890"/>
      <c r="BNI18" s="890"/>
      <c r="BNJ18" s="890"/>
      <c r="BNK18" s="890"/>
      <c r="BNL18" s="890"/>
      <c r="BNM18" s="890"/>
      <c r="BNN18" s="890"/>
      <c r="BNO18" s="890"/>
      <c r="BNP18" s="890"/>
      <c r="BNQ18" s="890"/>
      <c r="BNR18" s="890"/>
      <c r="BNS18" s="890"/>
      <c r="BNT18" s="890"/>
      <c r="BNU18" s="890"/>
      <c r="BNV18" s="890"/>
      <c r="BNW18" s="890"/>
      <c r="BNX18" s="890"/>
      <c r="BNY18" s="890"/>
      <c r="BNZ18" s="890"/>
      <c r="BOA18" s="890"/>
      <c r="BOB18" s="890"/>
      <c r="BOC18" s="890"/>
      <c r="BOD18" s="890"/>
      <c r="BOE18" s="890"/>
      <c r="BOF18" s="890"/>
      <c r="BOG18" s="890"/>
      <c r="BOH18" s="890"/>
      <c r="BOI18" s="890"/>
      <c r="BOJ18" s="890"/>
      <c r="BOK18" s="890"/>
      <c r="BOL18" s="890"/>
      <c r="BOM18" s="890"/>
      <c r="BON18" s="890"/>
      <c r="BOO18" s="890"/>
      <c r="BOP18" s="890"/>
      <c r="BOQ18" s="890"/>
      <c r="BOR18" s="890"/>
      <c r="BOS18" s="890"/>
      <c r="BOT18" s="890"/>
      <c r="BOU18" s="890"/>
      <c r="BOV18" s="890"/>
      <c r="BOW18" s="890"/>
      <c r="BOX18" s="890"/>
      <c r="BOY18" s="890"/>
      <c r="BOZ18" s="890"/>
      <c r="BPA18" s="890"/>
      <c r="BPB18" s="890"/>
      <c r="BPC18" s="890"/>
      <c r="BPD18" s="890"/>
      <c r="BPE18" s="890"/>
      <c r="BPF18" s="890"/>
      <c r="BPG18" s="890"/>
      <c r="BPH18" s="890"/>
      <c r="BPI18" s="890"/>
      <c r="BPJ18" s="890"/>
      <c r="BPK18" s="890"/>
      <c r="BPL18" s="890"/>
      <c r="BPM18" s="890"/>
      <c r="BPN18" s="890"/>
      <c r="BPO18" s="890"/>
      <c r="BPP18" s="890"/>
      <c r="BPQ18" s="890"/>
      <c r="BPR18" s="890"/>
      <c r="BPS18" s="890"/>
      <c r="BPT18" s="890"/>
      <c r="BPU18" s="890"/>
      <c r="BPV18" s="890"/>
      <c r="BPW18" s="890"/>
      <c r="BPX18" s="890"/>
      <c r="BPY18" s="890"/>
      <c r="BPZ18" s="890"/>
      <c r="BQA18" s="890"/>
      <c r="BQB18" s="890"/>
      <c r="BQC18" s="890"/>
      <c r="BQD18" s="890"/>
      <c r="BQE18" s="890"/>
      <c r="BQF18" s="890"/>
      <c r="BQG18" s="890"/>
      <c r="BQH18" s="890"/>
      <c r="BQI18" s="890"/>
      <c r="BQJ18" s="890"/>
      <c r="BQK18" s="890"/>
      <c r="BQL18" s="890"/>
      <c r="BQM18" s="890"/>
      <c r="BQN18" s="890"/>
      <c r="BQO18" s="890"/>
      <c r="BQP18" s="890"/>
      <c r="BQQ18" s="890"/>
      <c r="BQR18" s="890"/>
      <c r="BQS18" s="890"/>
      <c r="BQT18" s="890"/>
      <c r="BQU18" s="890"/>
      <c r="BQV18" s="890"/>
      <c r="BQW18" s="890"/>
      <c r="BQX18" s="890"/>
      <c r="BQY18" s="890"/>
      <c r="BQZ18" s="890"/>
      <c r="BRA18" s="890"/>
      <c r="BRB18" s="890"/>
      <c r="BRC18" s="890"/>
      <c r="BRD18" s="890"/>
      <c r="BRE18" s="890"/>
      <c r="BRF18" s="890"/>
      <c r="BRG18" s="890"/>
      <c r="BRH18" s="890"/>
      <c r="BRI18" s="890"/>
      <c r="BRJ18" s="890"/>
      <c r="BRK18" s="890"/>
      <c r="BRL18" s="890"/>
      <c r="BRM18" s="890"/>
      <c r="BRN18" s="890"/>
      <c r="BRO18" s="890"/>
      <c r="BRP18" s="890"/>
      <c r="BRQ18" s="890"/>
      <c r="BRR18" s="890"/>
      <c r="BRS18" s="890"/>
      <c r="BRT18" s="890"/>
      <c r="BRU18" s="890"/>
      <c r="BRV18" s="890"/>
      <c r="BRW18" s="890"/>
      <c r="BRX18" s="890"/>
      <c r="BRY18" s="890"/>
      <c r="BRZ18" s="890"/>
      <c r="BSA18" s="890"/>
      <c r="BSB18" s="890"/>
      <c r="BSC18" s="890"/>
      <c r="BSD18" s="890"/>
      <c r="BSE18" s="890"/>
      <c r="BSF18" s="890"/>
      <c r="BSG18" s="890"/>
      <c r="BSH18" s="890"/>
      <c r="BSI18" s="890"/>
      <c r="BSJ18" s="890"/>
      <c r="BSK18" s="890"/>
      <c r="BSL18" s="890"/>
      <c r="BSM18" s="890"/>
      <c r="BSN18" s="890"/>
      <c r="BSO18" s="890"/>
      <c r="BSP18" s="890"/>
      <c r="BSQ18" s="890"/>
      <c r="BSR18" s="890"/>
      <c r="BSS18" s="890"/>
      <c r="BST18" s="890"/>
      <c r="BSU18" s="890"/>
      <c r="BSV18" s="890"/>
      <c r="BSW18" s="890"/>
      <c r="BSX18" s="890"/>
      <c r="BSY18" s="890"/>
      <c r="BSZ18" s="890"/>
      <c r="BTA18" s="890"/>
      <c r="BTB18" s="890"/>
      <c r="BTC18" s="890"/>
      <c r="BTD18" s="890"/>
      <c r="BTE18" s="890"/>
      <c r="BTF18" s="890"/>
      <c r="BTG18" s="890"/>
      <c r="BTH18" s="890"/>
      <c r="BTI18" s="890"/>
      <c r="BTJ18" s="890"/>
      <c r="BTK18" s="890"/>
      <c r="BTL18" s="890"/>
      <c r="BTM18" s="890"/>
      <c r="BTN18" s="890"/>
      <c r="BTO18" s="890"/>
      <c r="BTP18" s="890"/>
      <c r="BTQ18" s="890"/>
      <c r="BTR18" s="890"/>
      <c r="BTS18" s="890"/>
      <c r="BTT18" s="890"/>
      <c r="BTU18" s="890"/>
      <c r="BTV18" s="890"/>
      <c r="BTW18" s="890"/>
      <c r="BTX18" s="890"/>
      <c r="BTY18" s="890"/>
      <c r="BTZ18" s="890"/>
      <c r="BUA18" s="890"/>
      <c r="BUB18" s="890"/>
      <c r="BUC18" s="890"/>
      <c r="BUD18" s="890"/>
      <c r="BUE18" s="890"/>
      <c r="BUF18" s="890"/>
      <c r="BUG18" s="890"/>
      <c r="BUH18" s="890"/>
      <c r="BUI18" s="890"/>
      <c r="BUJ18" s="890"/>
      <c r="BUK18" s="890"/>
      <c r="BUL18" s="890"/>
      <c r="BUM18" s="890"/>
      <c r="BUN18" s="890"/>
      <c r="BUO18" s="890"/>
      <c r="BUP18" s="890"/>
      <c r="BUQ18" s="890"/>
      <c r="BUR18" s="890"/>
      <c r="BUS18" s="890"/>
      <c r="BUT18" s="890"/>
      <c r="BUU18" s="890"/>
      <c r="BUV18" s="890"/>
      <c r="BUW18" s="890"/>
      <c r="BUX18" s="890"/>
      <c r="BUY18" s="890"/>
      <c r="BUZ18" s="890"/>
      <c r="BVA18" s="890"/>
      <c r="BVB18" s="890"/>
      <c r="BVC18" s="890"/>
      <c r="BVD18" s="890"/>
      <c r="BVE18" s="890"/>
      <c r="BVF18" s="890"/>
      <c r="BVG18" s="890"/>
      <c r="BVH18" s="890"/>
      <c r="BVI18" s="890"/>
      <c r="BVJ18" s="890"/>
      <c r="BVK18" s="890"/>
      <c r="BVL18" s="890"/>
      <c r="BVM18" s="890"/>
      <c r="BVN18" s="890"/>
      <c r="BVO18" s="890"/>
      <c r="BVP18" s="890"/>
      <c r="BVQ18" s="890"/>
      <c r="BVR18" s="890"/>
      <c r="BVS18" s="890"/>
      <c r="BVT18" s="890"/>
      <c r="BVU18" s="890"/>
      <c r="BVV18" s="890"/>
      <c r="BVW18" s="890"/>
      <c r="BVX18" s="890"/>
      <c r="BVY18" s="890"/>
      <c r="BVZ18" s="890"/>
      <c r="BWA18" s="890"/>
      <c r="BWB18" s="890"/>
      <c r="BWC18" s="890"/>
      <c r="BWD18" s="890"/>
      <c r="BWE18" s="890"/>
      <c r="BWF18" s="890"/>
      <c r="BWG18" s="890"/>
      <c r="BWH18" s="890"/>
      <c r="BWI18" s="890"/>
      <c r="BWJ18" s="890"/>
      <c r="BWK18" s="890"/>
      <c r="BWL18" s="890"/>
      <c r="BWM18" s="890"/>
      <c r="BWN18" s="890"/>
      <c r="BWO18" s="890"/>
      <c r="BWP18" s="890"/>
      <c r="BWQ18" s="890"/>
      <c r="BWR18" s="890"/>
      <c r="BWS18" s="890"/>
      <c r="BWT18" s="890"/>
      <c r="BWU18" s="890"/>
      <c r="BWV18" s="890"/>
      <c r="BWW18" s="890"/>
      <c r="BWX18" s="890"/>
      <c r="BWY18" s="890"/>
      <c r="BWZ18" s="890"/>
      <c r="BXA18" s="890"/>
      <c r="BXB18" s="890"/>
      <c r="BXC18" s="890"/>
      <c r="BXD18" s="890"/>
      <c r="BXE18" s="890"/>
      <c r="BXF18" s="890"/>
      <c r="BXG18" s="890"/>
      <c r="BXH18" s="890"/>
      <c r="BXI18" s="890"/>
      <c r="BXJ18" s="890"/>
      <c r="BXK18" s="890"/>
      <c r="BXL18" s="890"/>
      <c r="BXM18" s="890"/>
      <c r="BXN18" s="890"/>
      <c r="BXO18" s="890"/>
      <c r="BXP18" s="890"/>
      <c r="BXQ18" s="890"/>
      <c r="BXR18" s="890"/>
      <c r="BXS18" s="890"/>
      <c r="BXT18" s="890"/>
      <c r="BXU18" s="890"/>
      <c r="BXV18" s="890"/>
      <c r="BXW18" s="890"/>
      <c r="BXX18" s="890"/>
      <c r="BXY18" s="890"/>
      <c r="BXZ18" s="890"/>
      <c r="BYA18" s="890"/>
      <c r="BYB18" s="890"/>
      <c r="BYC18" s="890"/>
      <c r="BYD18" s="890"/>
      <c r="BYE18" s="890"/>
      <c r="BYF18" s="890"/>
      <c r="BYG18" s="890"/>
      <c r="BYH18" s="890"/>
      <c r="BYI18" s="890"/>
      <c r="BYJ18" s="890"/>
      <c r="BYK18" s="890"/>
      <c r="BYL18" s="890"/>
      <c r="BYM18" s="890"/>
      <c r="BYN18" s="890"/>
      <c r="BYO18" s="890"/>
      <c r="BYP18" s="890"/>
      <c r="BYQ18" s="890"/>
      <c r="BYR18" s="890"/>
      <c r="BYS18" s="890"/>
      <c r="BYT18" s="890"/>
      <c r="BYU18" s="890"/>
      <c r="BYV18" s="890"/>
      <c r="BYW18" s="890"/>
      <c r="BYX18" s="890"/>
      <c r="BYY18" s="890"/>
      <c r="BYZ18" s="890"/>
      <c r="BZA18" s="890"/>
      <c r="BZB18" s="890"/>
      <c r="BZC18" s="890"/>
      <c r="BZD18" s="890"/>
      <c r="BZE18" s="890"/>
      <c r="BZF18" s="890"/>
      <c r="BZG18" s="890"/>
      <c r="BZH18" s="890"/>
      <c r="BZI18" s="890"/>
      <c r="BZJ18" s="890"/>
      <c r="BZK18" s="890"/>
      <c r="BZL18" s="890"/>
      <c r="BZM18" s="890"/>
      <c r="BZN18" s="890"/>
      <c r="BZO18" s="890"/>
      <c r="BZP18" s="890"/>
      <c r="BZQ18" s="890"/>
      <c r="BZR18" s="890"/>
      <c r="BZS18" s="890"/>
      <c r="BZT18" s="890"/>
      <c r="BZU18" s="890"/>
      <c r="BZV18" s="890"/>
      <c r="BZW18" s="890"/>
      <c r="BZX18" s="890"/>
      <c r="BZY18" s="890"/>
      <c r="BZZ18" s="890"/>
      <c r="CAA18" s="890"/>
      <c r="CAB18" s="890"/>
      <c r="CAC18" s="890"/>
      <c r="CAD18" s="890"/>
      <c r="CAE18" s="890"/>
      <c r="CAF18" s="890"/>
      <c r="CAG18" s="890"/>
      <c r="CAH18" s="890"/>
      <c r="CAI18" s="890"/>
      <c r="CAJ18" s="890"/>
      <c r="CAK18" s="890"/>
      <c r="CAL18" s="890"/>
      <c r="CAM18" s="890"/>
      <c r="CAN18" s="890"/>
      <c r="CAO18" s="890"/>
      <c r="CAP18" s="890"/>
      <c r="CAQ18" s="890"/>
      <c r="CAR18" s="890"/>
      <c r="CAS18" s="890"/>
      <c r="CAT18" s="890"/>
      <c r="CAU18" s="890"/>
      <c r="CAV18" s="890"/>
      <c r="CAW18" s="890"/>
      <c r="CAX18" s="890"/>
      <c r="CAY18" s="890"/>
      <c r="CAZ18" s="890"/>
      <c r="CBA18" s="890"/>
      <c r="CBB18" s="890"/>
      <c r="CBC18" s="890"/>
      <c r="CBD18" s="890"/>
      <c r="CBE18" s="890"/>
      <c r="CBF18" s="890"/>
      <c r="CBG18" s="890"/>
      <c r="CBH18" s="890"/>
      <c r="CBI18" s="890"/>
      <c r="CBJ18" s="890"/>
      <c r="CBK18" s="890"/>
      <c r="CBL18" s="890"/>
      <c r="CBM18" s="890"/>
      <c r="CBN18" s="890"/>
      <c r="CBO18" s="890"/>
      <c r="CBP18" s="890"/>
      <c r="CBQ18" s="890"/>
      <c r="CBR18" s="890"/>
      <c r="CBS18" s="890"/>
      <c r="CBT18" s="890"/>
      <c r="CBU18" s="890"/>
      <c r="CBV18" s="890"/>
      <c r="CBW18" s="890"/>
      <c r="CBX18" s="890"/>
      <c r="CBY18" s="890"/>
      <c r="CBZ18" s="890"/>
      <c r="CCA18" s="890"/>
      <c r="CCB18" s="890"/>
      <c r="CCC18" s="890"/>
      <c r="CCD18" s="890"/>
      <c r="CCE18" s="890"/>
      <c r="CCF18" s="890"/>
      <c r="CCG18" s="890"/>
      <c r="CCH18" s="890"/>
      <c r="CCI18" s="890"/>
      <c r="CCJ18" s="890"/>
      <c r="CCK18" s="890"/>
      <c r="CCL18" s="890"/>
      <c r="CCM18" s="890"/>
      <c r="CCN18" s="890"/>
      <c r="CCO18" s="890"/>
      <c r="CCP18" s="890"/>
      <c r="CCQ18" s="890"/>
      <c r="CCR18" s="890"/>
      <c r="CCS18" s="890"/>
      <c r="CCT18" s="890"/>
      <c r="CCU18" s="890"/>
      <c r="CCV18" s="890"/>
      <c r="CCW18" s="890"/>
      <c r="CCX18" s="890"/>
      <c r="CCY18" s="890"/>
      <c r="CCZ18" s="890"/>
      <c r="CDA18" s="890"/>
      <c r="CDB18" s="890"/>
      <c r="CDC18" s="890"/>
      <c r="CDD18" s="890"/>
      <c r="CDE18" s="890"/>
      <c r="CDF18" s="890"/>
      <c r="CDG18" s="890"/>
      <c r="CDH18" s="890"/>
      <c r="CDI18" s="890"/>
      <c r="CDJ18" s="890"/>
      <c r="CDK18" s="890"/>
      <c r="CDL18" s="890"/>
      <c r="CDM18" s="890"/>
      <c r="CDN18" s="890"/>
      <c r="CDO18" s="890"/>
      <c r="CDP18" s="890"/>
      <c r="CDQ18" s="890"/>
      <c r="CDR18" s="890"/>
      <c r="CDS18" s="890"/>
      <c r="CDT18" s="890"/>
      <c r="CDU18" s="890"/>
      <c r="CDV18" s="890"/>
      <c r="CDW18" s="890"/>
      <c r="CDX18" s="890"/>
      <c r="CDY18" s="890"/>
      <c r="CDZ18" s="890"/>
      <c r="CEA18" s="890"/>
      <c r="CEB18" s="890"/>
      <c r="CEC18" s="890"/>
      <c r="CED18" s="890"/>
      <c r="CEE18" s="890"/>
      <c r="CEF18" s="890"/>
      <c r="CEG18" s="890"/>
      <c r="CEH18" s="890"/>
      <c r="CEI18" s="890"/>
      <c r="CEJ18" s="890"/>
      <c r="CEK18" s="890"/>
      <c r="CEL18" s="890"/>
      <c r="CEM18" s="890"/>
      <c r="CEN18" s="890"/>
      <c r="CEO18" s="890"/>
      <c r="CEP18" s="890"/>
      <c r="CEQ18" s="890"/>
      <c r="CER18" s="890"/>
      <c r="CES18" s="890"/>
      <c r="CET18" s="890"/>
      <c r="CEU18" s="890"/>
      <c r="CEV18" s="890"/>
      <c r="CEW18" s="890"/>
      <c r="CEX18" s="890"/>
      <c r="CEY18" s="890"/>
      <c r="CEZ18" s="890"/>
      <c r="CFA18" s="890"/>
      <c r="CFB18" s="890"/>
      <c r="CFC18" s="890"/>
      <c r="CFD18" s="890"/>
      <c r="CFE18" s="890"/>
      <c r="CFF18" s="890"/>
      <c r="CFG18" s="890"/>
      <c r="CFH18" s="890"/>
      <c r="CFI18" s="890"/>
      <c r="CFJ18" s="890"/>
      <c r="CFK18" s="890"/>
      <c r="CFL18" s="890"/>
      <c r="CFM18" s="890"/>
      <c r="CFN18" s="890"/>
      <c r="CFO18" s="890"/>
      <c r="CFP18" s="890"/>
      <c r="CFQ18" s="890"/>
      <c r="CFR18" s="890"/>
      <c r="CFS18" s="890"/>
      <c r="CFT18" s="890"/>
      <c r="CFU18" s="890"/>
      <c r="CFV18" s="890"/>
      <c r="CFW18" s="890"/>
      <c r="CFX18" s="890"/>
      <c r="CFY18" s="890"/>
      <c r="CFZ18" s="890"/>
      <c r="CGA18" s="890"/>
      <c r="CGB18" s="890"/>
      <c r="CGC18" s="890"/>
      <c r="CGD18" s="890"/>
      <c r="CGE18" s="890"/>
      <c r="CGF18" s="890"/>
      <c r="CGG18" s="890"/>
      <c r="CGH18" s="890"/>
      <c r="CGI18" s="890"/>
      <c r="CGJ18" s="890"/>
      <c r="CGK18" s="890"/>
      <c r="CGL18" s="890"/>
      <c r="CGM18" s="890"/>
      <c r="CGN18" s="890"/>
      <c r="CGO18" s="890"/>
      <c r="CGP18" s="890"/>
      <c r="CGQ18" s="890"/>
      <c r="CGR18" s="890"/>
      <c r="CGS18" s="890"/>
      <c r="CGT18" s="890"/>
      <c r="CGU18" s="890"/>
      <c r="CGV18" s="890"/>
      <c r="CGW18" s="890"/>
      <c r="CGX18" s="890"/>
      <c r="CGY18" s="890"/>
      <c r="CGZ18" s="890"/>
      <c r="CHA18" s="890"/>
      <c r="CHB18" s="890"/>
      <c r="CHC18" s="890"/>
      <c r="CHD18" s="890"/>
      <c r="CHE18" s="890"/>
      <c r="CHF18" s="890"/>
      <c r="CHG18" s="890"/>
      <c r="CHH18" s="890"/>
      <c r="CHI18" s="890"/>
      <c r="CHJ18" s="890"/>
      <c r="CHK18" s="890"/>
      <c r="CHL18" s="890"/>
      <c r="CHM18" s="890"/>
      <c r="CHN18" s="890"/>
      <c r="CHO18" s="890"/>
      <c r="CHP18" s="890"/>
      <c r="CHQ18" s="890"/>
      <c r="CHR18" s="890"/>
      <c r="CHS18" s="890"/>
      <c r="CHT18" s="890"/>
      <c r="CHU18" s="890"/>
      <c r="CHV18" s="890"/>
      <c r="CHW18" s="890"/>
      <c r="CHX18" s="890"/>
      <c r="CHY18" s="890"/>
      <c r="CHZ18" s="890"/>
      <c r="CIA18" s="890"/>
      <c r="CIB18" s="890"/>
      <c r="CIC18" s="890"/>
      <c r="CID18" s="890"/>
      <c r="CIE18" s="890"/>
      <c r="CIF18" s="890"/>
      <c r="CIG18" s="890"/>
      <c r="CIH18" s="890"/>
      <c r="CII18" s="890"/>
      <c r="CIJ18" s="890"/>
      <c r="CIK18" s="890"/>
      <c r="CIL18" s="890"/>
      <c r="CIM18" s="890"/>
      <c r="CIN18" s="890"/>
      <c r="CIO18" s="890"/>
      <c r="CIP18" s="890"/>
      <c r="CIQ18" s="890"/>
      <c r="CIR18" s="890"/>
      <c r="CIS18" s="890"/>
      <c r="CIT18" s="890"/>
      <c r="CIU18" s="890"/>
      <c r="CIV18" s="890"/>
      <c r="CIW18" s="890"/>
      <c r="CIX18" s="890"/>
      <c r="CIY18" s="890"/>
      <c r="CIZ18" s="890"/>
      <c r="CJA18" s="890"/>
      <c r="CJB18" s="890"/>
      <c r="CJC18" s="890"/>
      <c r="CJD18" s="890"/>
      <c r="CJE18" s="890"/>
      <c r="CJF18" s="890"/>
      <c r="CJG18" s="890"/>
      <c r="CJH18" s="890"/>
      <c r="CJI18" s="890"/>
      <c r="CJJ18" s="890"/>
      <c r="CJK18" s="890"/>
      <c r="CJL18" s="890"/>
      <c r="CJM18" s="890"/>
      <c r="CJN18" s="890"/>
      <c r="CJO18" s="890"/>
      <c r="CJP18" s="890"/>
      <c r="CJQ18" s="890"/>
      <c r="CJR18" s="890"/>
      <c r="CJS18" s="890"/>
      <c r="CJT18" s="890"/>
      <c r="CJU18" s="890"/>
      <c r="CJV18" s="890"/>
      <c r="CJW18" s="890"/>
      <c r="CJX18" s="890"/>
      <c r="CJY18" s="890"/>
      <c r="CJZ18" s="890"/>
      <c r="CKA18" s="890"/>
      <c r="CKB18" s="890"/>
      <c r="CKC18" s="890"/>
      <c r="CKD18" s="890"/>
      <c r="CKE18" s="890"/>
      <c r="CKF18" s="890"/>
      <c r="CKG18" s="890"/>
      <c r="CKH18" s="890"/>
      <c r="CKI18" s="890"/>
      <c r="CKJ18" s="890"/>
      <c r="CKK18" s="890"/>
      <c r="CKL18" s="890"/>
      <c r="CKM18" s="890"/>
      <c r="CKN18" s="890"/>
      <c r="CKO18" s="890"/>
      <c r="CKP18" s="890"/>
      <c r="CKQ18" s="890"/>
      <c r="CKR18" s="890"/>
      <c r="CKS18" s="890"/>
      <c r="CKT18" s="890"/>
      <c r="CKU18" s="890"/>
      <c r="CKV18" s="890"/>
      <c r="CKW18" s="890"/>
      <c r="CKX18" s="890"/>
      <c r="CKY18" s="890"/>
      <c r="CKZ18" s="890"/>
      <c r="CLA18" s="890"/>
      <c r="CLB18" s="890"/>
      <c r="CLC18" s="890"/>
      <c r="CLD18" s="890"/>
      <c r="CLE18" s="890"/>
      <c r="CLF18" s="890"/>
      <c r="CLG18" s="890"/>
      <c r="CLH18" s="890"/>
      <c r="CLI18" s="890"/>
      <c r="CLJ18" s="890"/>
      <c r="CLK18" s="890"/>
      <c r="CLL18" s="890"/>
      <c r="CLM18" s="890"/>
      <c r="CLN18" s="890"/>
      <c r="CLO18" s="890"/>
      <c r="CLP18" s="890"/>
      <c r="CLQ18" s="890"/>
      <c r="CLR18" s="890"/>
      <c r="CLS18" s="890"/>
      <c r="CLT18" s="890"/>
      <c r="CLU18" s="890"/>
      <c r="CLV18" s="890"/>
      <c r="CLW18" s="890"/>
      <c r="CLX18" s="890"/>
      <c r="CLY18" s="890"/>
      <c r="CLZ18" s="890"/>
      <c r="CMA18" s="890"/>
      <c r="CMB18" s="890"/>
      <c r="CMC18" s="890"/>
      <c r="CMD18" s="890"/>
      <c r="CME18" s="890"/>
      <c r="CMF18" s="890"/>
      <c r="CMG18" s="890"/>
      <c r="CMH18" s="890"/>
      <c r="CMI18" s="890"/>
      <c r="CMJ18" s="890"/>
      <c r="CMK18" s="890"/>
      <c r="CML18" s="890"/>
      <c r="CMM18" s="890"/>
      <c r="CMN18" s="890"/>
      <c r="CMO18" s="890"/>
      <c r="CMP18" s="890"/>
      <c r="CMQ18" s="890"/>
      <c r="CMR18" s="890"/>
      <c r="CMS18" s="890"/>
      <c r="CMT18" s="890"/>
      <c r="CMU18" s="890"/>
      <c r="CMV18" s="890"/>
      <c r="CMW18" s="890"/>
      <c r="CMX18" s="890"/>
      <c r="CMY18" s="890"/>
      <c r="CMZ18" s="890"/>
      <c r="CNA18" s="890"/>
      <c r="CNB18" s="890"/>
      <c r="CNC18" s="890"/>
      <c r="CND18" s="890"/>
      <c r="CNE18" s="890"/>
      <c r="CNF18" s="890"/>
      <c r="CNG18" s="890"/>
      <c r="CNH18" s="890"/>
      <c r="CNI18" s="890"/>
      <c r="CNJ18" s="890"/>
      <c r="CNK18" s="890"/>
      <c r="CNL18" s="890"/>
      <c r="CNM18" s="890"/>
      <c r="CNN18" s="890"/>
      <c r="CNO18" s="890"/>
      <c r="CNP18" s="890"/>
      <c r="CNQ18" s="890"/>
      <c r="CNR18" s="890"/>
      <c r="CNS18" s="890"/>
      <c r="CNT18" s="890"/>
      <c r="CNU18" s="890"/>
      <c r="CNV18" s="890"/>
      <c r="CNW18" s="890"/>
      <c r="CNX18" s="890"/>
      <c r="CNY18" s="890"/>
      <c r="CNZ18" s="890"/>
      <c r="COA18" s="890"/>
      <c r="COB18" s="890"/>
      <c r="COC18" s="890"/>
      <c r="COD18" s="890"/>
      <c r="COE18" s="890"/>
      <c r="COF18" s="890"/>
      <c r="COG18" s="890"/>
      <c r="COH18" s="890"/>
      <c r="COI18" s="890"/>
      <c r="COJ18" s="890"/>
      <c r="COK18" s="890"/>
      <c r="COL18" s="890"/>
      <c r="COM18" s="890"/>
      <c r="CON18" s="890"/>
      <c r="COO18" s="890"/>
      <c r="COP18" s="890"/>
      <c r="COQ18" s="890"/>
      <c r="COR18" s="890"/>
      <c r="COS18" s="890"/>
      <c r="COT18" s="890"/>
      <c r="COU18" s="890"/>
      <c r="COV18" s="890"/>
      <c r="COW18" s="890"/>
      <c r="COX18" s="890"/>
      <c r="COY18" s="890"/>
      <c r="COZ18" s="890"/>
      <c r="CPA18" s="890"/>
      <c r="CPB18" s="890"/>
      <c r="CPC18" s="890"/>
      <c r="CPD18" s="890"/>
      <c r="CPE18" s="890"/>
      <c r="CPF18" s="890"/>
      <c r="CPG18" s="890"/>
      <c r="CPH18" s="890"/>
      <c r="CPI18" s="890"/>
      <c r="CPJ18" s="890"/>
      <c r="CPK18" s="890"/>
      <c r="CPL18" s="890"/>
      <c r="CPM18" s="890"/>
      <c r="CPN18" s="890"/>
      <c r="CPO18" s="890"/>
      <c r="CPP18" s="890"/>
      <c r="CPQ18" s="890"/>
      <c r="CPR18" s="890"/>
      <c r="CPS18" s="890"/>
      <c r="CPT18" s="890"/>
      <c r="CPU18" s="890"/>
      <c r="CPV18" s="890"/>
      <c r="CPW18" s="890"/>
      <c r="CPX18" s="890"/>
      <c r="CPY18" s="890"/>
      <c r="CPZ18" s="890"/>
      <c r="CQA18" s="890"/>
      <c r="CQB18" s="890"/>
      <c r="CQC18" s="890"/>
      <c r="CQD18" s="890"/>
      <c r="CQE18" s="890"/>
      <c r="CQF18" s="890"/>
      <c r="CQG18" s="890"/>
      <c r="CQH18" s="890"/>
      <c r="CQI18" s="890"/>
      <c r="CQJ18" s="890"/>
      <c r="CQK18" s="890"/>
      <c r="CQL18" s="890"/>
      <c r="CQM18" s="890"/>
      <c r="CQN18" s="890"/>
      <c r="CQO18" s="890"/>
      <c r="CQP18" s="890"/>
      <c r="CQQ18" s="890"/>
      <c r="CQR18" s="890"/>
      <c r="CQS18" s="890"/>
      <c r="CQT18" s="890"/>
      <c r="CQU18" s="890"/>
      <c r="CQV18" s="890"/>
      <c r="CQW18" s="890"/>
      <c r="CQX18" s="890"/>
      <c r="CQY18" s="890"/>
      <c r="CQZ18" s="890"/>
      <c r="CRA18" s="890"/>
      <c r="CRB18" s="890"/>
      <c r="CRC18" s="890"/>
      <c r="CRD18" s="890"/>
      <c r="CRE18" s="890"/>
      <c r="CRF18" s="890"/>
      <c r="CRG18" s="890"/>
      <c r="CRH18" s="890"/>
      <c r="CRI18" s="890"/>
      <c r="CRJ18" s="890"/>
      <c r="CRK18" s="890"/>
      <c r="CRL18" s="890"/>
      <c r="CRM18" s="890"/>
      <c r="CRN18" s="890"/>
      <c r="CRO18" s="890"/>
      <c r="CRP18" s="890"/>
      <c r="CRQ18" s="890"/>
      <c r="CRR18" s="890"/>
      <c r="CRS18" s="890"/>
      <c r="CRT18" s="890"/>
      <c r="CRU18" s="890"/>
      <c r="CRV18" s="890"/>
      <c r="CRW18" s="890"/>
      <c r="CRX18" s="890"/>
      <c r="CRY18" s="890"/>
      <c r="CRZ18" s="890"/>
      <c r="CSA18" s="890"/>
      <c r="CSB18" s="890"/>
      <c r="CSC18" s="890"/>
      <c r="CSD18" s="890"/>
      <c r="CSE18" s="890"/>
      <c r="CSF18" s="890"/>
      <c r="CSG18" s="890"/>
      <c r="CSH18" s="890"/>
      <c r="CSI18" s="890"/>
      <c r="CSJ18" s="890"/>
      <c r="CSK18" s="890"/>
      <c r="CSL18" s="890"/>
      <c r="CSM18" s="890"/>
      <c r="CSN18" s="890"/>
      <c r="CSO18" s="890"/>
      <c r="CSP18" s="890"/>
      <c r="CSQ18" s="890"/>
      <c r="CSR18" s="890"/>
      <c r="CSS18" s="890"/>
      <c r="CST18" s="890"/>
      <c r="CSU18" s="890"/>
      <c r="CSV18" s="890"/>
      <c r="CSW18" s="890"/>
      <c r="CSX18" s="890"/>
      <c r="CSY18" s="890"/>
      <c r="CSZ18" s="890"/>
      <c r="CTA18" s="890"/>
      <c r="CTB18" s="890"/>
      <c r="CTC18" s="890"/>
      <c r="CTD18" s="890"/>
      <c r="CTE18" s="890"/>
      <c r="CTF18" s="890"/>
      <c r="CTG18" s="890"/>
      <c r="CTH18" s="890"/>
      <c r="CTI18" s="890"/>
      <c r="CTJ18" s="890"/>
      <c r="CTK18" s="890"/>
      <c r="CTL18" s="890"/>
      <c r="CTM18" s="890"/>
      <c r="CTN18" s="890"/>
      <c r="CTO18" s="890"/>
      <c r="CTP18" s="890"/>
      <c r="CTQ18" s="890"/>
      <c r="CTR18" s="890"/>
      <c r="CTS18" s="890"/>
      <c r="CTT18" s="890"/>
      <c r="CTU18" s="890"/>
      <c r="CTV18" s="890"/>
      <c r="CTW18" s="890"/>
      <c r="CTX18" s="890"/>
      <c r="CTY18" s="890"/>
      <c r="CTZ18" s="890"/>
      <c r="CUA18" s="890"/>
      <c r="CUB18" s="890"/>
      <c r="CUC18" s="890"/>
      <c r="CUD18" s="890"/>
      <c r="CUE18" s="890"/>
      <c r="CUF18" s="890"/>
      <c r="CUG18" s="890"/>
      <c r="CUH18" s="890"/>
      <c r="CUI18" s="890"/>
      <c r="CUJ18" s="890"/>
      <c r="CUK18" s="890"/>
      <c r="CUL18" s="890"/>
      <c r="CUM18" s="890"/>
      <c r="CUN18" s="890"/>
      <c r="CUO18" s="890"/>
      <c r="CUP18" s="890"/>
      <c r="CUQ18" s="890"/>
      <c r="CUR18" s="890"/>
      <c r="CUS18" s="890"/>
      <c r="CUT18" s="890"/>
      <c r="CUU18" s="890"/>
      <c r="CUV18" s="890"/>
      <c r="CUW18" s="890"/>
      <c r="CUX18" s="890"/>
      <c r="CUY18" s="890"/>
      <c r="CUZ18" s="890"/>
      <c r="CVA18" s="890"/>
      <c r="CVB18" s="890"/>
      <c r="CVC18" s="890"/>
      <c r="CVD18" s="890"/>
      <c r="CVE18" s="890"/>
      <c r="CVF18" s="890"/>
      <c r="CVG18" s="890"/>
      <c r="CVH18" s="890"/>
      <c r="CVI18" s="890"/>
      <c r="CVJ18" s="890"/>
      <c r="CVK18" s="890"/>
      <c r="CVL18" s="890"/>
      <c r="CVM18" s="890"/>
      <c r="CVN18" s="890"/>
      <c r="CVO18" s="890"/>
      <c r="CVP18" s="890"/>
      <c r="CVQ18" s="890"/>
      <c r="CVR18" s="890"/>
      <c r="CVS18" s="890"/>
      <c r="CVT18" s="890"/>
      <c r="CVU18" s="890"/>
      <c r="CVV18" s="890"/>
      <c r="CVW18" s="890"/>
      <c r="CVX18" s="890"/>
      <c r="CVY18" s="890"/>
      <c r="CVZ18" s="890"/>
      <c r="CWA18" s="890"/>
      <c r="CWB18" s="890"/>
      <c r="CWC18" s="890"/>
      <c r="CWD18" s="890"/>
      <c r="CWE18" s="890"/>
      <c r="CWF18" s="890"/>
      <c r="CWG18" s="890"/>
      <c r="CWH18" s="890"/>
      <c r="CWI18" s="890"/>
      <c r="CWJ18" s="890"/>
      <c r="CWK18" s="890"/>
      <c r="CWL18" s="890"/>
      <c r="CWM18" s="890"/>
      <c r="CWN18" s="890"/>
      <c r="CWO18" s="890"/>
      <c r="CWP18" s="890"/>
      <c r="CWQ18" s="890"/>
      <c r="CWR18" s="890"/>
      <c r="CWS18" s="890"/>
      <c r="CWT18" s="890"/>
      <c r="CWU18" s="890"/>
      <c r="CWV18" s="890"/>
      <c r="CWW18" s="890"/>
      <c r="CWX18" s="890"/>
      <c r="CWY18" s="890"/>
      <c r="CWZ18" s="890"/>
      <c r="CXA18" s="890"/>
      <c r="CXB18" s="890"/>
      <c r="CXC18" s="890"/>
      <c r="CXD18" s="890"/>
      <c r="CXE18" s="890"/>
      <c r="CXF18" s="890"/>
      <c r="CXG18" s="890"/>
      <c r="CXH18" s="890"/>
      <c r="CXI18" s="890"/>
      <c r="CXJ18" s="890"/>
      <c r="CXK18" s="890"/>
      <c r="CXL18" s="890"/>
      <c r="CXM18" s="890"/>
      <c r="CXN18" s="890"/>
      <c r="CXO18" s="890"/>
      <c r="CXP18" s="890"/>
      <c r="CXQ18" s="890"/>
      <c r="CXR18" s="890"/>
      <c r="CXS18" s="890"/>
      <c r="CXT18" s="890"/>
      <c r="CXU18" s="890"/>
      <c r="CXV18" s="890"/>
      <c r="CXW18" s="890"/>
      <c r="CXX18" s="890"/>
      <c r="CXY18" s="890"/>
      <c r="CXZ18" s="890"/>
      <c r="CYA18" s="890"/>
      <c r="CYB18" s="890"/>
      <c r="CYC18" s="890"/>
      <c r="CYD18" s="890"/>
      <c r="CYE18" s="890"/>
      <c r="CYF18" s="890"/>
      <c r="CYG18" s="890"/>
      <c r="CYH18" s="890"/>
      <c r="CYI18" s="890"/>
      <c r="CYJ18" s="890"/>
      <c r="CYK18" s="890"/>
      <c r="CYL18" s="890"/>
      <c r="CYM18" s="890"/>
      <c r="CYN18" s="890"/>
      <c r="CYO18" s="890"/>
      <c r="CYP18" s="890"/>
      <c r="CYQ18" s="890"/>
      <c r="CYR18" s="890"/>
      <c r="CYS18" s="890"/>
      <c r="CYT18" s="890"/>
      <c r="CYU18" s="890"/>
      <c r="CYV18" s="890"/>
      <c r="CYW18" s="890"/>
      <c r="CYX18" s="890"/>
      <c r="CYY18" s="890"/>
      <c r="CYZ18" s="890"/>
      <c r="CZA18" s="890"/>
      <c r="CZB18" s="890"/>
      <c r="CZC18" s="890"/>
      <c r="CZD18" s="890"/>
      <c r="CZE18" s="890"/>
      <c r="CZF18" s="890"/>
      <c r="CZG18" s="890"/>
      <c r="CZH18" s="890"/>
      <c r="CZI18" s="890"/>
      <c r="CZJ18" s="890"/>
      <c r="CZK18" s="890"/>
      <c r="CZL18" s="890"/>
      <c r="CZM18" s="890"/>
      <c r="CZN18" s="890"/>
      <c r="CZO18" s="890"/>
      <c r="CZP18" s="890"/>
      <c r="CZQ18" s="890"/>
      <c r="CZR18" s="890"/>
      <c r="CZS18" s="890"/>
      <c r="CZT18" s="890"/>
      <c r="CZU18" s="890"/>
      <c r="CZV18" s="890"/>
      <c r="CZW18" s="890"/>
      <c r="CZX18" s="890"/>
      <c r="CZY18" s="890"/>
      <c r="CZZ18" s="890"/>
      <c r="DAA18" s="890"/>
      <c r="DAB18" s="890"/>
      <c r="DAC18" s="890"/>
      <c r="DAD18" s="890"/>
      <c r="DAE18" s="890"/>
      <c r="DAF18" s="890"/>
      <c r="DAG18" s="890"/>
      <c r="DAH18" s="890"/>
      <c r="DAI18" s="890"/>
      <c r="DAJ18" s="890"/>
      <c r="DAK18" s="890"/>
      <c r="DAL18" s="890"/>
      <c r="DAM18" s="890"/>
      <c r="DAN18" s="890"/>
      <c r="DAO18" s="890"/>
      <c r="DAP18" s="890"/>
      <c r="DAQ18" s="890"/>
      <c r="DAR18" s="890"/>
      <c r="DAS18" s="890"/>
      <c r="DAT18" s="890"/>
      <c r="DAU18" s="890"/>
      <c r="DAV18" s="890"/>
      <c r="DAW18" s="890"/>
      <c r="DAX18" s="890"/>
      <c r="DAY18" s="890"/>
      <c r="DAZ18" s="890"/>
      <c r="DBA18" s="890"/>
      <c r="DBB18" s="890"/>
      <c r="DBC18" s="890"/>
      <c r="DBD18" s="890"/>
      <c r="DBE18" s="890"/>
      <c r="DBF18" s="890"/>
      <c r="DBG18" s="890"/>
      <c r="DBH18" s="890"/>
      <c r="DBI18" s="890"/>
      <c r="DBJ18" s="890"/>
      <c r="DBK18" s="890"/>
      <c r="DBL18" s="890"/>
      <c r="DBM18" s="890"/>
      <c r="DBN18" s="890"/>
      <c r="DBO18" s="890"/>
      <c r="DBP18" s="890"/>
      <c r="DBQ18" s="890"/>
      <c r="DBR18" s="890"/>
      <c r="DBS18" s="890"/>
      <c r="DBT18" s="890"/>
      <c r="DBU18" s="890"/>
      <c r="DBV18" s="890"/>
      <c r="DBW18" s="890"/>
      <c r="DBX18" s="890"/>
      <c r="DBY18" s="890"/>
      <c r="DBZ18" s="890"/>
      <c r="DCA18" s="890"/>
      <c r="DCB18" s="890"/>
      <c r="DCC18" s="890"/>
      <c r="DCD18" s="890"/>
      <c r="DCE18" s="890"/>
      <c r="DCF18" s="890"/>
      <c r="DCG18" s="890"/>
      <c r="DCH18" s="890"/>
      <c r="DCI18" s="890"/>
      <c r="DCJ18" s="890"/>
      <c r="DCK18" s="890"/>
      <c r="DCL18" s="890"/>
      <c r="DCM18" s="890"/>
      <c r="DCN18" s="890"/>
      <c r="DCO18" s="890"/>
      <c r="DCP18" s="890"/>
      <c r="DCQ18" s="890"/>
      <c r="DCR18" s="890"/>
      <c r="DCS18" s="890"/>
      <c r="DCT18" s="890"/>
      <c r="DCU18" s="890"/>
      <c r="DCV18" s="890"/>
      <c r="DCW18" s="890"/>
      <c r="DCX18" s="890"/>
      <c r="DCY18" s="890"/>
      <c r="DCZ18" s="890"/>
      <c r="DDA18" s="890"/>
      <c r="DDB18" s="890"/>
      <c r="DDC18" s="890"/>
      <c r="DDD18" s="890"/>
      <c r="DDE18" s="890"/>
      <c r="DDF18" s="890"/>
      <c r="DDG18" s="890"/>
      <c r="DDH18" s="890"/>
      <c r="DDI18" s="890"/>
      <c r="DDJ18" s="890"/>
      <c r="DDK18" s="890"/>
      <c r="DDL18" s="890"/>
      <c r="DDM18" s="890"/>
      <c r="DDN18" s="890"/>
      <c r="DDO18" s="890"/>
      <c r="DDP18" s="890"/>
      <c r="DDQ18" s="890"/>
      <c r="DDR18" s="890"/>
      <c r="DDS18" s="890"/>
      <c r="DDT18" s="890"/>
      <c r="DDU18" s="890"/>
      <c r="DDV18" s="890"/>
      <c r="DDW18" s="890"/>
      <c r="DDX18" s="890"/>
      <c r="DDY18" s="890"/>
      <c r="DDZ18" s="890"/>
      <c r="DEA18" s="890"/>
      <c r="DEB18" s="890"/>
      <c r="DEC18" s="890"/>
      <c r="DED18" s="890"/>
      <c r="DEE18" s="890"/>
      <c r="DEF18" s="890"/>
      <c r="DEG18" s="890"/>
      <c r="DEH18" s="890"/>
      <c r="DEI18" s="890"/>
      <c r="DEJ18" s="890"/>
      <c r="DEK18" s="890"/>
      <c r="DEL18" s="890"/>
      <c r="DEM18" s="890"/>
      <c r="DEN18" s="890"/>
      <c r="DEO18" s="890"/>
      <c r="DEP18" s="890"/>
      <c r="DEQ18" s="890"/>
      <c r="DER18" s="890"/>
      <c r="DES18" s="890"/>
      <c r="DET18" s="890"/>
      <c r="DEU18" s="890"/>
      <c r="DEV18" s="890"/>
      <c r="DEW18" s="890"/>
      <c r="DEX18" s="890"/>
      <c r="DEY18" s="890"/>
      <c r="DEZ18" s="890"/>
      <c r="DFA18" s="890"/>
      <c r="DFB18" s="890"/>
      <c r="DFC18" s="890"/>
      <c r="DFD18" s="890"/>
      <c r="DFE18" s="890"/>
      <c r="DFF18" s="890"/>
      <c r="DFG18" s="890"/>
      <c r="DFH18" s="890"/>
      <c r="DFI18" s="890"/>
      <c r="DFJ18" s="890"/>
      <c r="DFK18" s="890"/>
      <c r="DFL18" s="890"/>
      <c r="DFM18" s="890"/>
      <c r="DFN18" s="890"/>
      <c r="DFO18" s="890"/>
      <c r="DFP18" s="890"/>
      <c r="DFQ18" s="890"/>
      <c r="DFR18" s="890"/>
      <c r="DFS18" s="890"/>
      <c r="DFT18" s="890"/>
      <c r="DFU18" s="890"/>
      <c r="DFV18" s="890"/>
      <c r="DFW18" s="890"/>
      <c r="DFX18" s="890"/>
      <c r="DFY18" s="890"/>
      <c r="DFZ18" s="890"/>
      <c r="DGA18" s="890"/>
      <c r="DGB18" s="890"/>
      <c r="DGC18" s="890"/>
      <c r="DGD18" s="890"/>
      <c r="DGE18" s="890"/>
      <c r="DGF18" s="890"/>
      <c r="DGG18" s="890"/>
      <c r="DGH18" s="890"/>
      <c r="DGI18" s="890"/>
      <c r="DGJ18" s="890"/>
      <c r="DGK18" s="890"/>
      <c r="DGL18" s="890"/>
      <c r="DGM18" s="890"/>
      <c r="DGN18" s="890"/>
      <c r="DGO18" s="890"/>
      <c r="DGP18" s="890"/>
      <c r="DGQ18" s="890"/>
      <c r="DGR18" s="890"/>
      <c r="DGS18" s="890"/>
      <c r="DGT18" s="890"/>
      <c r="DGU18" s="890"/>
      <c r="DGV18" s="890"/>
      <c r="DGW18" s="890"/>
      <c r="DGX18" s="890"/>
      <c r="DGY18" s="890"/>
      <c r="DGZ18" s="890"/>
      <c r="DHA18" s="890"/>
      <c r="DHB18" s="890"/>
      <c r="DHC18" s="890"/>
      <c r="DHD18" s="890"/>
      <c r="DHE18" s="890"/>
      <c r="DHF18" s="890"/>
      <c r="DHG18" s="890"/>
      <c r="DHH18" s="890"/>
      <c r="DHI18" s="890"/>
      <c r="DHJ18" s="890"/>
      <c r="DHK18" s="890"/>
      <c r="DHL18" s="890"/>
      <c r="DHM18" s="890"/>
      <c r="DHN18" s="890"/>
      <c r="DHO18" s="890"/>
      <c r="DHP18" s="890"/>
      <c r="DHQ18" s="890"/>
      <c r="DHR18" s="890"/>
      <c r="DHS18" s="890"/>
      <c r="DHT18" s="890"/>
      <c r="DHU18" s="890"/>
      <c r="DHV18" s="890"/>
      <c r="DHW18" s="890"/>
      <c r="DHX18" s="890"/>
      <c r="DHY18" s="890"/>
      <c r="DHZ18" s="890"/>
      <c r="DIA18" s="890"/>
      <c r="DIB18" s="890"/>
      <c r="DIC18" s="890"/>
      <c r="DID18" s="890"/>
      <c r="DIE18" s="890"/>
      <c r="DIF18" s="890"/>
      <c r="DIG18" s="890"/>
      <c r="DIH18" s="890"/>
      <c r="DII18" s="890"/>
      <c r="DIJ18" s="890"/>
      <c r="DIK18" s="890"/>
      <c r="DIL18" s="890"/>
      <c r="DIM18" s="890"/>
      <c r="DIN18" s="890"/>
      <c r="DIO18" s="890"/>
      <c r="DIP18" s="890"/>
      <c r="DIQ18" s="890"/>
      <c r="DIR18" s="890"/>
      <c r="DIS18" s="890"/>
      <c r="DIT18" s="890"/>
      <c r="DIU18" s="890"/>
      <c r="DIV18" s="890"/>
      <c r="DIW18" s="890"/>
      <c r="DIX18" s="890"/>
      <c r="DIY18" s="890"/>
      <c r="DIZ18" s="890"/>
      <c r="DJA18" s="890"/>
      <c r="DJB18" s="890"/>
      <c r="DJC18" s="890"/>
      <c r="DJD18" s="890"/>
      <c r="DJE18" s="890"/>
      <c r="DJF18" s="890"/>
      <c r="DJG18" s="890"/>
      <c r="DJH18" s="890"/>
      <c r="DJI18" s="890"/>
      <c r="DJJ18" s="890"/>
      <c r="DJK18" s="890"/>
      <c r="DJL18" s="890"/>
      <c r="DJM18" s="890"/>
      <c r="DJN18" s="890"/>
      <c r="DJO18" s="890"/>
      <c r="DJP18" s="890"/>
      <c r="DJQ18" s="890"/>
      <c r="DJR18" s="890"/>
      <c r="DJS18" s="890"/>
      <c r="DJT18" s="890"/>
      <c r="DJU18" s="890"/>
      <c r="DJV18" s="890"/>
      <c r="DJW18" s="890"/>
      <c r="DJX18" s="890"/>
      <c r="DJY18" s="890"/>
      <c r="DJZ18" s="890"/>
      <c r="DKA18" s="890"/>
      <c r="DKB18" s="890"/>
      <c r="DKC18" s="890"/>
      <c r="DKD18" s="890"/>
      <c r="DKE18" s="890"/>
      <c r="DKF18" s="890"/>
      <c r="DKG18" s="890"/>
      <c r="DKH18" s="890"/>
      <c r="DKI18" s="890"/>
      <c r="DKJ18" s="890"/>
      <c r="DKK18" s="890"/>
      <c r="DKL18" s="890"/>
      <c r="DKM18" s="890"/>
      <c r="DKN18" s="890"/>
      <c r="DKO18" s="890"/>
      <c r="DKP18" s="890"/>
      <c r="DKQ18" s="890"/>
      <c r="DKR18" s="890"/>
      <c r="DKS18" s="890"/>
      <c r="DKT18" s="890"/>
      <c r="DKU18" s="890"/>
      <c r="DKV18" s="890"/>
      <c r="DKW18" s="890"/>
      <c r="DKX18" s="890"/>
      <c r="DKY18" s="890"/>
      <c r="DKZ18" s="890"/>
      <c r="DLA18" s="890"/>
      <c r="DLB18" s="890"/>
      <c r="DLC18" s="890"/>
      <c r="DLD18" s="890"/>
      <c r="DLE18" s="890"/>
      <c r="DLF18" s="890"/>
      <c r="DLG18" s="890"/>
      <c r="DLH18" s="890"/>
      <c r="DLI18" s="890"/>
      <c r="DLJ18" s="890"/>
      <c r="DLK18" s="890"/>
      <c r="DLL18" s="890"/>
      <c r="DLM18" s="890"/>
      <c r="DLN18" s="890"/>
      <c r="DLO18" s="890"/>
      <c r="DLP18" s="890"/>
      <c r="DLQ18" s="890"/>
      <c r="DLR18" s="890"/>
      <c r="DLS18" s="890"/>
      <c r="DLT18" s="890"/>
      <c r="DLU18" s="890"/>
      <c r="DLV18" s="890"/>
      <c r="DLW18" s="890"/>
      <c r="DLX18" s="890"/>
      <c r="DLY18" s="890"/>
      <c r="DLZ18" s="890"/>
      <c r="DMA18" s="890"/>
      <c r="DMB18" s="890"/>
      <c r="DMC18" s="890"/>
      <c r="DMD18" s="890"/>
      <c r="DME18" s="890"/>
      <c r="DMF18" s="890"/>
      <c r="DMG18" s="890"/>
      <c r="DMH18" s="890"/>
      <c r="DMI18" s="890"/>
      <c r="DMJ18" s="890"/>
      <c r="DMK18" s="890"/>
      <c r="DML18" s="890"/>
      <c r="DMM18" s="890"/>
      <c r="DMN18" s="890"/>
      <c r="DMO18" s="890"/>
      <c r="DMP18" s="890"/>
      <c r="DMQ18" s="890"/>
      <c r="DMR18" s="890"/>
      <c r="DMS18" s="890"/>
      <c r="DMT18" s="890"/>
      <c r="DMU18" s="890"/>
      <c r="DMV18" s="890"/>
      <c r="DMW18" s="890"/>
      <c r="DMX18" s="890"/>
      <c r="DMY18" s="890"/>
      <c r="DMZ18" s="890"/>
      <c r="DNA18" s="890"/>
      <c r="DNB18" s="890"/>
      <c r="DNC18" s="890"/>
      <c r="DND18" s="890"/>
      <c r="DNE18" s="890"/>
      <c r="DNF18" s="890"/>
      <c r="DNG18" s="890"/>
      <c r="DNH18" s="890"/>
      <c r="DNI18" s="890"/>
      <c r="DNJ18" s="890"/>
      <c r="DNK18" s="890"/>
      <c r="DNL18" s="890"/>
      <c r="DNM18" s="890"/>
      <c r="DNN18" s="890"/>
      <c r="DNO18" s="890"/>
      <c r="DNP18" s="890"/>
      <c r="DNQ18" s="890"/>
      <c r="DNR18" s="890"/>
      <c r="DNS18" s="890"/>
      <c r="DNT18" s="890"/>
      <c r="DNU18" s="890"/>
      <c r="DNV18" s="890"/>
      <c r="DNW18" s="890"/>
      <c r="DNX18" s="890"/>
      <c r="DNY18" s="890"/>
      <c r="DNZ18" s="890"/>
      <c r="DOA18" s="890"/>
      <c r="DOB18" s="890"/>
      <c r="DOC18" s="890"/>
      <c r="DOD18" s="890"/>
      <c r="DOE18" s="890"/>
      <c r="DOF18" s="890"/>
      <c r="DOG18" s="890"/>
      <c r="DOH18" s="890"/>
      <c r="DOI18" s="890"/>
      <c r="DOJ18" s="890"/>
      <c r="DOK18" s="890"/>
      <c r="DOL18" s="890"/>
      <c r="DOM18" s="890"/>
      <c r="DON18" s="890"/>
      <c r="DOO18" s="890"/>
      <c r="DOP18" s="890"/>
      <c r="DOQ18" s="890"/>
      <c r="DOR18" s="890"/>
      <c r="DOS18" s="890"/>
      <c r="DOT18" s="890"/>
      <c r="DOU18" s="890"/>
      <c r="DOV18" s="890"/>
      <c r="DOW18" s="890"/>
      <c r="DOX18" s="890"/>
      <c r="DOY18" s="890"/>
      <c r="DOZ18" s="890"/>
      <c r="DPA18" s="890"/>
      <c r="DPB18" s="890"/>
      <c r="DPC18" s="890"/>
      <c r="DPD18" s="890"/>
      <c r="DPE18" s="890"/>
      <c r="DPF18" s="890"/>
      <c r="DPG18" s="890"/>
      <c r="DPH18" s="890"/>
      <c r="DPI18" s="890"/>
      <c r="DPJ18" s="890"/>
      <c r="DPK18" s="890"/>
      <c r="DPL18" s="890"/>
      <c r="DPM18" s="890"/>
      <c r="DPN18" s="890"/>
      <c r="DPO18" s="890"/>
      <c r="DPP18" s="890"/>
      <c r="DPQ18" s="890"/>
      <c r="DPR18" s="890"/>
      <c r="DPS18" s="890"/>
      <c r="DPT18" s="890"/>
      <c r="DPU18" s="890"/>
      <c r="DPV18" s="890"/>
      <c r="DPW18" s="890"/>
      <c r="DPX18" s="890"/>
      <c r="DPY18" s="890"/>
      <c r="DPZ18" s="890"/>
      <c r="DQA18" s="890"/>
      <c r="DQB18" s="890"/>
      <c r="DQC18" s="890"/>
      <c r="DQD18" s="890"/>
      <c r="DQE18" s="890"/>
      <c r="DQF18" s="890"/>
      <c r="DQG18" s="890"/>
      <c r="DQH18" s="890"/>
      <c r="DQI18" s="890"/>
      <c r="DQJ18" s="890"/>
      <c r="DQK18" s="890"/>
      <c r="DQL18" s="890"/>
      <c r="DQM18" s="890"/>
      <c r="DQN18" s="890"/>
      <c r="DQO18" s="890"/>
      <c r="DQP18" s="890"/>
      <c r="DQQ18" s="890"/>
      <c r="DQR18" s="890"/>
      <c r="DQS18" s="890"/>
      <c r="DQT18" s="890"/>
      <c r="DQU18" s="890"/>
      <c r="DQV18" s="890"/>
      <c r="DQW18" s="890"/>
      <c r="DQX18" s="890"/>
      <c r="DQY18" s="890"/>
      <c r="DQZ18" s="890"/>
      <c r="DRA18" s="890"/>
      <c r="DRB18" s="890"/>
      <c r="DRC18" s="890"/>
      <c r="DRD18" s="890"/>
      <c r="DRE18" s="890"/>
      <c r="DRF18" s="890"/>
      <c r="DRG18" s="890"/>
      <c r="DRH18" s="890"/>
      <c r="DRI18" s="890"/>
      <c r="DRJ18" s="890"/>
      <c r="DRK18" s="890"/>
      <c r="DRL18" s="890"/>
      <c r="DRM18" s="890"/>
      <c r="DRN18" s="890"/>
      <c r="DRO18" s="890"/>
      <c r="DRP18" s="890"/>
      <c r="DRQ18" s="890"/>
      <c r="DRR18" s="890"/>
      <c r="DRS18" s="890"/>
      <c r="DRT18" s="890"/>
      <c r="DRU18" s="890"/>
      <c r="DRV18" s="890"/>
      <c r="DRW18" s="890"/>
      <c r="DRX18" s="890"/>
      <c r="DRY18" s="890"/>
      <c r="DRZ18" s="890"/>
      <c r="DSA18" s="890"/>
      <c r="DSB18" s="890"/>
      <c r="DSC18" s="890"/>
      <c r="DSD18" s="890"/>
      <c r="DSE18" s="890"/>
      <c r="DSF18" s="890"/>
      <c r="DSG18" s="890"/>
      <c r="DSH18" s="890"/>
      <c r="DSI18" s="890"/>
      <c r="DSJ18" s="890"/>
      <c r="DSK18" s="890"/>
      <c r="DSL18" s="890"/>
      <c r="DSM18" s="890"/>
      <c r="DSN18" s="890"/>
      <c r="DSO18" s="890"/>
      <c r="DSP18" s="890"/>
      <c r="DSQ18" s="890"/>
      <c r="DSR18" s="890"/>
      <c r="DSS18" s="890"/>
      <c r="DST18" s="890"/>
      <c r="DSU18" s="890"/>
      <c r="DSV18" s="890"/>
      <c r="DSW18" s="890"/>
      <c r="DSX18" s="890"/>
      <c r="DSY18" s="890"/>
      <c r="DSZ18" s="890"/>
      <c r="DTA18" s="890"/>
      <c r="DTB18" s="890"/>
      <c r="DTC18" s="890"/>
      <c r="DTD18" s="890"/>
      <c r="DTE18" s="890"/>
      <c r="DTF18" s="890"/>
      <c r="DTG18" s="890"/>
      <c r="DTH18" s="890"/>
      <c r="DTI18" s="890"/>
      <c r="DTJ18" s="890"/>
      <c r="DTK18" s="890"/>
      <c r="DTL18" s="890"/>
      <c r="DTM18" s="890"/>
      <c r="DTN18" s="890"/>
      <c r="DTO18" s="890"/>
      <c r="DTP18" s="890"/>
      <c r="DTQ18" s="890"/>
      <c r="DTR18" s="890"/>
      <c r="DTS18" s="890"/>
      <c r="DTT18" s="890"/>
      <c r="DTU18" s="890"/>
      <c r="DTV18" s="890"/>
      <c r="DTW18" s="890"/>
      <c r="DTX18" s="890"/>
      <c r="DTY18" s="890"/>
      <c r="DTZ18" s="890"/>
      <c r="DUA18" s="890"/>
      <c r="DUB18" s="890"/>
      <c r="DUC18" s="890"/>
      <c r="DUD18" s="890"/>
      <c r="DUE18" s="890"/>
      <c r="DUF18" s="890"/>
      <c r="DUG18" s="890"/>
      <c r="DUH18" s="890"/>
      <c r="DUI18" s="890"/>
      <c r="DUJ18" s="890"/>
      <c r="DUK18" s="890"/>
      <c r="DUL18" s="890"/>
      <c r="DUM18" s="890"/>
      <c r="DUN18" s="890"/>
      <c r="DUO18" s="890"/>
      <c r="DUP18" s="890"/>
      <c r="DUQ18" s="890"/>
      <c r="DUR18" s="890"/>
      <c r="DUS18" s="890"/>
      <c r="DUT18" s="890"/>
      <c r="DUU18" s="890"/>
      <c r="DUV18" s="890"/>
      <c r="DUW18" s="890"/>
      <c r="DUX18" s="890"/>
      <c r="DUY18" s="890"/>
      <c r="DUZ18" s="890"/>
      <c r="DVA18" s="890"/>
      <c r="DVB18" s="890"/>
      <c r="DVC18" s="890"/>
      <c r="DVD18" s="890"/>
      <c r="DVE18" s="890"/>
      <c r="DVF18" s="890"/>
      <c r="DVG18" s="890"/>
      <c r="DVH18" s="890"/>
      <c r="DVI18" s="890"/>
      <c r="DVJ18" s="890"/>
      <c r="DVK18" s="890"/>
      <c r="DVL18" s="890"/>
      <c r="DVM18" s="890"/>
      <c r="DVN18" s="890"/>
      <c r="DVO18" s="890"/>
      <c r="DVP18" s="890"/>
      <c r="DVQ18" s="890"/>
      <c r="DVR18" s="890"/>
      <c r="DVS18" s="890"/>
      <c r="DVT18" s="890"/>
      <c r="DVU18" s="890"/>
      <c r="DVV18" s="890"/>
      <c r="DVW18" s="890"/>
      <c r="DVX18" s="890"/>
      <c r="DVY18" s="890"/>
      <c r="DVZ18" s="890"/>
      <c r="DWA18" s="890"/>
      <c r="DWB18" s="890"/>
      <c r="DWC18" s="890"/>
      <c r="DWD18" s="890"/>
      <c r="DWE18" s="890"/>
      <c r="DWF18" s="890"/>
      <c r="DWG18" s="890"/>
      <c r="DWH18" s="890"/>
      <c r="DWI18" s="890"/>
      <c r="DWJ18" s="890"/>
      <c r="DWK18" s="890"/>
      <c r="DWL18" s="890"/>
      <c r="DWM18" s="890"/>
      <c r="DWN18" s="890"/>
      <c r="DWO18" s="890"/>
      <c r="DWP18" s="890"/>
      <c r="DWQ18" s="890"/>
      <c r="DWR18" s="890"/>
      <c r="DWS18" s="890"/>
      <c r="DWT18" s="890"/>
      <c r="DWU18" s="890"/>
      <c r="DWV18" s="890"/>
      <c r="DWW18" s="890"/>
      <c r="DWX18" s="890"/>
      <c r="DWY18" s="890"/>
      <c r="DWZ18" s="890"/>
      <c r="DXA18" s="890"/>
      <c r="DXB18" s="890"/>
      <c r="DXC18" s="890"/>
      <c r="DXD18" s="890"/>
      <c r="DXE18" s="890"/>
      <c r="DXF18" s="890"/>
      <c r="DXG18" s="890"/>
      <c r="DXH18" s="890"/>
      <c r="DXI18" s="890"/>
      <c r="DXJ18" s="890"/>
      <c r="DXK18" s="890"/>
      <c r="DXL18" s="890"/>
      <c r="DXM18" s="890"/>
      <c r="DXN18" s="890"/>
      <c r="DXO18" s="890"/>
      <c r="DXP18" s="890"/>
      <c r="DXQ18" s="890"/>
      <c r="DXR18" s="890"/>
      <c r="DXS18" s="890"/>
      <c r="DXT18" s="890"/>
      <c r="DXU18" s="890"/>
      <c r="DXV18" s="890"/>
      <c r="DXW18" s="890"/>
      <c r="DXX18" s="890"/>
      <c r="DXY18" s="890"/>
      <c r="DXZ18" s="890"/>
      <c r="DYA18" s="890"/>
      <c r="DYB18" s="890"/>
      <c r="DYC18" s="890"/>
      <c r="DYD18" s="890"/>
      <c r="DYE18" s="890"/>
      <c r="DYF18" s="890"/>
      <c r="DYG18" s="890"/>
      <c r="DYH18" s="890"/>
      <c r="DYI18" s="890"/>
      <c r="DYJ18" s="890"/>
      <c r="DYK18" s="890"/>
      <c r="DYL18" s="890"/>
      <c r="DYM18" s="890"/>
      <c r="DYN18" s="890"/>
      <c r="DYO18" s="890"/>
      <c r="DYP18" s="890"/>
      <c r="DYQ18" s="890"/>
      <c r="DYR18" s="890"/>
      <c r="DYS18" s="890"/>
      <c r="DYT18" s="890"/>
      <c r="DYU18" s="890"/>
      <c r="DYV18" s="890"/>
      <c r="DYW18" s="890"/>
      <c r="DYX18" s="890"/>
      <c r="DYY18" s="890"/>
      <c r="DYZ18" s="890"/>
      <c r="DZA18" s="890"/>
      <c r="DZB18" s="890"/>
      <c r="DZC18" s="890"/>
      <c r="DZD18" s="890"/>
      <c r="DZE18" s="890"/>
      <c r="DZF18" s="890"/>
      <c r="DZG18" s="890"/>
      <c r="DZH18" s="890"/>
      <c r="DZI18" s="890"/>
      <c r="DZJ18" s="890"/>
      <c r="DZK18" s="890"/>
      <c r="DZL18" s="890"/>
      <c r="DZM18" s="890"/>
      <c r="DZN18" s="890"/>
      <c r="DZO18" s="890"/>
      <c r="DZP18" s="890"/>
      <c r="DZQ18" s="890"/>
      <c r="DZR18" s="890"/>
      <c r="DZS18" s="890"/>
      <c r="DZT18" s="890"/>
      <c r="DZU18" s="890"/>
      <c r="DZV18" s="890"/>
      <c r="DZW18" s="890"/>
      <c r="DZX18" s="890"/>
      <c r="DZY18" s="890"/>
      <c r="DZZ18" s="890"/>
      <c r="EAA18" s="890"/>
      <c r="EAB18" s="890"/>
      <c r="EAC18" s="890"/>
      <c r="EAD18" s="890"/>
      <c r="EAE18" s="890"/>
      <c r="EAF18" s="890"/>
      <c r="EAG18" s="890"/>
      <c r="EAH18" s="890"/>
      <c r="EAI18" s="890"/>
      <c r="EAJ18" s="890"/>
      <c r="EAK18" s="890"/>
      <c r="EAL18" s="890"/>
      <c r="EAM18" s="890"/>
      <c r="EAN18" s="890"/>
      <c r="EAO18" s="890"/>
      <c r="EAP18" s="890"/>
      <c r="EAQ18" s="890"/>
      <c r="EAR18" s="890"/>
      <c r="EAS18" s="890"/>
      <c r="EAT18" s="890"/>
      <c r="EAU18" s="890"/>
      <c r="EAV18" s="890"/>
      <c r="EAW18" s="890"/>
      <c r="EAX18" s="890"/>
      <c r="EAY18" s="890"/>
      <c r="EAZ18" s="890"/>
      <c r="EBA18" s="890"/>
      <c r="EBB18" s="890"/>
      <c r="EBC18" s="890"/>
      <c r="EBD18" s="890"/>
      <c r="EBE18" s="890"/>
      <c r="EBF18" s="890"/>
      <c r="EBG18" s="890"/>
      <c r="EBH18" s="890"/>
      <c r="EBI18" s="890"/>
      <c r="EBJ18" s="890"/>
      <c r="EBK18" s="890"/>
      <c r="EBL18" s="890"/>
      <c r="EBM18" s="890"/>
      <c r="EBN18" s="890"/>
      <c r="EBO18" s="890"/>
      <c r="EBP18" s="890"/>
      <c r="EBQ18" s="890"/>
      <c r="EBR18" s="890"/>
      <c r="EBS18" s="890"/>
      <c r="EBT18" s="890"/>
      <c r="EBU18" s="890"/>
      <c r="EBV18" s="890"/>
      <c r="EBW18" s="890"/>
      <c r="EBX18" s="890"/>
      <c r="EBY18" s="890"/>
      <c r="EBZ18" s="890"/>
      <c r="ECA18" s="890"/>
      <c r="ECB18" s="890"/>
      <c r="ECC18" s="890"/>
      <c r="ECD18" s="890"/>
      <c r="ECE18" s="890"/>
      <c r="ECF18" s="890"/>
      <c r="ECG18" s="890"/>
      <c r="ECH18" s="890"/>
      <c r="ECI18" s="890"/>
      <c r="ECJ18" s="890"/>
      <c r="ECK18" s="890"/>
      <c r="ECL18" s="890"/>
      <c r="ECM18" s="890"/>
      <c r="ECN18" s="890"/>
      <c r="ECO18" s="890"/>
      <c r="ECP18" s="890"/>
      <c r="ECQ18" s="890"/>
      <c r="ECR18" s="890"/>
      <c r="ECS18" s="890"/>
      <c r="ECT18" s="890"/>
      <c r="ECU18" s="890"/>
      <c r="ECV18" s="890"/>
      <c r="ECW18" s="890"/>
      <c r="ECX18" s="890"/>
      <c r="ECY18" s="890"/>
      <c r="ECZ18" s="890"/>
      <c r="EDA18" s="890"/>
      <c r="EDB18" s="890"/>
      <c r="EDC18" s="890"/>
      <c r="EDD18" s="890"/>
      <c r="EDE18" s="890"/>
      <c r="EDF18" s="890"/>
      <c r="EDG18" s="890"/>
      <c r="EDH18" s="890"/>
      <c r="EDI18" s="890"/>
      <c r="EDJ18" s="890"/>
      <c r="EDK18" s="890"/>
      <c r="EDL18" s="890"/>
      <c r="EDM18" s="890"/>
      <c r="EDN18" s="890"/>
      <c r="EDO18" s="890"/>
      <c r="EDP18" s="890"/>
      <c r="EDQ18" s="890"/>
      <c r="EDR18" s="890"/>
      <c r="EDS18" s="890"/>
      <c r="EDT18" s="890"/>
      <c r="EDU18" s="890"/>
      <c r="EDV18" s="890"/>
      <c r="EDW18" s="890"/>
      <c r="EDX18" s="890"/>
      <c r="EDY18" s="890"/>
      <c r="EDZ18" s="890"/>
      <c r="EEA18" s="890"/>
      <c r="EEB18" s="890"/>
      <c r="EEC18" s="890"/>
      <c r="EED18" s="890"/>
      <c r="EEE18" s="890"/>
      <c r="EEF18" s="890"/>
      <c r="EEG18" s="890"/>
      <c r="EEH18" s="890"/>
      <c r="EEI18" s="890"/>
      <c r="EEJ18" s="890"/>
      <c r="EEK18" s="890"/>
      <c r="EEL18" s="890"/>
      <c r="EEM18" s="890"/>
      <c r="EEN18" s="890"/>
      <c r="EEO18" s="890"/>
      <c r="EEP18" s="890"/>
      <c r="EEQ18" s="890"/>
      <c r="EER18" s="890"/>
      <c r="EES18" s="890"/>
      <c r="EET18" s="890"/>
      <c r="EEU18" s="890"/>
      <c r="EEV18" s="890"/>
      <c r="EEW18" s="890"/>
      <c r="EEX18" s="890"/>
      <c r="EEY18" s="890"/>
      <c r="EEZ18" s="890"/>
      <c r="EFA18" s="890"/>
      <c r="EFB18" s="890"/>
      <c r="EFC18" s="890"/>
      <c r="EFD18" s="890"/>
      <c r="EFE18" s="890"/>
      <c r="EFF18" s="890"/>
      <c r="EFG18" s="890"/>
      <c r="EFH18" s="890"/>
      <c r="EFI18" s="890"/>
      <c r="EFJ18" s="890"/>
      <c r="EFK18" s="890"/>
      <c r="EFL18" s="890"/>
      <c r="EFM18" s="890"/>
      <c r="EFN18" s="890"/>
      <c r="EFO18" s="890"/>
      <c r="EFP18" s="890"/>
      <c r="EFQ18" s="890"/>
      <c r="EFR18" s="890"/>
      <c r="EFS18" s="890"/>
      <c r="EFT18" s="890"/>
      <c r="EFU18" s="890"/>
      <c r="EFV18" s="890"/>
      <c r="EFW18" s="890"/>
      <c r="EFX18" s="890"/>
      <c r="EFY18" s="890"/>
      <c r="EFZ18" s="890"/>
      <c r="EGA18" s="890"/>
      <c r="EGB18" s="890"/>
      <c r="EGC18" s="890"/>
      <c r="EGD18" s="890"/>
      <c r="EGE18" s="890"/>
      <c r="EGF18" s="890"/>
      <c r="EGG18" s="890"/>
      <c r="EGH18" s="890"/>
      <c r="EGI18" s="890"/>
      <c r="EGJ18" s="890"/>
      <c r="EGK18" s="890"/>
      <c r="EGL18" s="890"/>
      <c r="EGM18" s="890"/>
      <c r="EGN18" s="890"/>
      <c r="EGO18" s="890"/>
      <c r="EGP18" s="890"/>
      <c r="EGQ18" s="890"/>
      <c r="EGR18" s="890"/>
      <c r="EGS18" s="890"/>
      <c r="EGT18" s="890"/>
      <c r="EGU18" s="890"/>
      <c r="EGV18" s="890"/>
      <c r="EGW18" s="890"/>
      <c r="EGX18" s="890"/>
      <c r="EGY18" s="890"/>
      <c r="EGZ18" s="890"/>
      <c r="EHA18" s="890"/>
      <c r="EHB18" s="890"/>
      <c r="EHC18" s="890"/>
      <c r="EHD18" s="890"/>
      <c r="EHE18" s="890"/>
      <c r="EHF18" s="890"/>
      <c r="EHG18" s="890"/>
      <c r="EHH18" s="890"/>
      <c r="EHI18" s="890"/>
      <c r="EHJ18" s="890"/>
      <c r="EHK18" s="890"/>
      <c r="EHL18" s="890"/>
      <c r="EHM18" s="890"/>
      <c r="EHN18" s="890"/>
      <c r="EHO18" s="890"/>
      <c r="EHP18" s="890"/>
      <c r="EHQ18" s="890"/>
      <c r="EHR18" s="890"/>
      <c r="EHS18" s="890"/>
      <c r="EHT18" s="890"/>
      <c r="EHU18" s="890"/>
      <c r="EHV18" s="890"/>
      <c r="EHW18" s="890"/>
      <c r="EHX18" s="890"/>
      <c r="EHY18" s="890"/>
      <c r="EHZ18" s="890"/>
      <c r="EIA18" s="890"/>
      <c r="EIB18" s="890"/>
      <c r="EIC18" s="890"/>
      <c r="EID18" s="890"/>
      <c r="EIE18" s="890"/>
      <c r="EIF18" s="890"/>
      <c r="EIG18" s="890"/>
      <c r="EIH18" s="890"/>
      <c r="EII18" s="890"/>
      <c r="EIJ18" s="890"/>
      <c r="EIK18" s="890"/>
      <c r="EIL18" s="890"/>
      <c r="EIM18" s="890"/>
      <c r="EIN18" s="890"/>
      <c r="EIO18" s="890"/>
      <c r="EIP18" s="890"/>
      <c r="EIQ18" s="890"/>
      <c r="EIR18" s="890"/>
      <c r="EIS18" s="890"/>
      <c r="EIT18" s="890"/>
      <c r="EIU18" s="890"/>
      <c r="EIV18" s="890"/>
      <c r="EIW18" s="890"/>
      <c r="EIX18" s="890"/>
      <c r="EIY18" s="890"/>
      <c r="EIZ18" s="890"/>
      <c r="EJA18" s="890"/>
      <c r="EJB18" s="890"/>
      <c r="EJC18" s="890"/>
      <c r="EJD18" s="890"/>
      <c r="EJE18" s="890"/>
      <c r="EJF18" s="890"/>
      <c r="EJG18" s="890"/>
      <c r="EJH18" s="890"/>
      <c r="EJI18" s="890"/>
      <c r="EJJ18" s="890"/>
      <c r="EJK18" s="890"/>
      <c r="EJL18" s="890"/>
      <c r="EJM18" s="890"/>
      <c r="EJN18" s="890"/>
      <c r="EJO18" s="890"/>
      <c r="EJP18" s="890"/>
      <c r="EJQ18" s="890"/>
      <c r="EJR18" s="890"/>
      <c r="EJS18" s="890"/>
      <c r="EJT18" s="890"/>
      <c r="EJU18" s="890"/>
      <c r="EJV18" s="890"/>
      <c r="EJW18" s="890"/>
      <c r="EJX18" s="890"/>
      <c r="EJY18" s="890"/>
      <c r="EJZ18" s="890"/>
      <c r="EKA18" s="890"/>
      <c r="EKB18" s="890"/>
      <c r="EKC18" s="890"/>
      <c r="EKD18" s="890"/>
      <c r="EKE18" s="890"/>
      <c r="EKF18" s="890"/>
      <c r="EKG18" s="890"/>
      <c r="EKH18" s="890"/>
      <c r="EKI18" s="890"/>
      <c r="EKJ18" s="890"/>
      <c r="EKK18" s="890"/>
      <c r="EKL18" s="890"/>
      <c r="EKM18" s="890"/>
      <c r="EKN18" s="890"/>
      <c r="EKO18" s="890"/>
      <c r="EKP18" s="890"/>
      <c r="EKQ18" s="890"/>
      <c r="EKR18" s="890"/>
      <c r="EKS18" s="890"/>
      <c r="EKT18" s="890"/>
      <c r="EKU18" s="890"/>
      <c r="EKV18" s="890"/>
      <c r="EKW18" s="890"/>
      <c r="EKX18" s="890"/>
      <c r="EKY18" s="890"/>
      <c r="EKZ18" s="890"/>
      <c r="ELA18" s="890"/>
      <c r="ELB18" s="890"/>
      <c r="ELC18" s="890"/>
      <c r="ELD18" s="890"/>
      <c r="ELE18" s="890"/>
      <c r="ELF18" s="890"/>
      <c r="ELG18" s="890"/>
      <c r="ELH18" s="890"/>
      <c r="ELI18" s="890"/>
      <c r="ELJ18" s="890"/>
      <c r="ELK18" s="890"/>
      <c r="ELL18" s="890"/>
      <c r="ELM18" s="890"/>
      <c r="ELN18" s="890"/>
      <c r="ELO18" s="890"/>
      <c r="ELP18" s="890"/>
      <c r="ELQ18" s="890"/>
      <c r="ELR18" s="890"/>
      <c r="ELS18" s="890"/>
      <c r="ELT18" s="890"/>
      <c r="ELU18" s="890"/>
      <c r="ELV18" s="890"/>
      <c r="ELW18" s="890"/>
      <c r="ELX18" s="890"/>
      <c r="ELY18" s="890"/>
      <c r="ELZ18" s="890"/>
      <c r="EMA18" s="890"/>
      <c r="EMB18" s="890"/>
      <c r="EMC18" s="890"/>
      <c r="EMD18" s="890"/>
      <c r="EME18" s="890"/>
      <c r="EMF18" s="890"/>
      <c r="EMG18" s="890"/>
      <c r="EMH18" s="890"/>
      <c r="EMI18" s="890"/>
      <c r="EMJ18" s="890"/>
      <c r="EMK18" s="890"/>
      <c r="EML18" s="890"/>
      <c r="EMM18" s="890"/>
      <c r="EMN18" s="890"/>
      <c r="EMO18" s="890"/>
      <c r="EMP18" s="890"/>
      <c r="EMQ18" s="890"/>
      <c r="EMR18" s="890"/>
      <c r="EMS18" s="890"/>
      <c r="EMT18" s="890"/>
      <c r="EMU18" s="890"/>
      <c r="EMV18" s="890"/>
      <c r="EMW18" s="890"/>
      <c r="EMX18" s="890"/>
      <c r="EMY18" s="890"/>
      <c r="EMZ18" s="890"/>
      <c r="ENA18" s="890"/>
      <c r="ENB18" s="890"/>
      <c r="ENC18" s="890"/>
      <c r="END18" s="890"/>
      <c r="ENE18" s="890"/>
      <c r="ENF18" s="890"/>
      <c r="ENG18" s="890"/>
      <c r="ENH18" s="890"/>
      <c r="ENI18" s="890"/>
      <c r="ENJ18" s="890"/>
      <c r="ENK18" s="890"/>
      <c r="ENL18" s="890"/>
      <c r="ENM18" s="890"/>
      <c r="ENN18" s="890"/>
      <c r="ENO18" s="890"/>
      <c r="ENP18" s="890"/>
      <c r="ENQ18" s="890"/>
      <c r="ENR18" s="890"/>
      <c r="ENS18" s="890"/>
      <c r="ENT18" s="890"/>
      <c r="ENU18" s="890"/>
      <c r="ENV18" s="890"/>
      <c r="ENW18" s="890"/>
      <c r="ENX18" s="890"/>
      <c r="ENY18" s="890"/>
      <c r="ENZ18" s="890"/>
      <c r="EOA18" s="890"/>
      <c r="EOB18" s="890"/>
      <c r="EOC18" s="890"/>
      <c r="EOD18" s="890"/>
      <c r="EOE18" s="890"/>
      <c r="EOF18" s="890"/>
      <c r="EOG18" s="890"/>
      <c r="EOH18" s="890"/>
      <c r="EOI18" s="890"/>
      <c r="EOJ18" s="890"/>
      <c r="EOK18" s="890"/>
      <c r="EOL18" s="890"/>
      <c r="EOM18" s="890"/>
      <c r="EON18" s="890"/>
      <c r="EOO18" s="890"/>
      <c r="EOP18" s="890"/>
      <c r="EOQ18" s="890"/>
      <c r="EOR18" s="890"/>
      <c r="EOS18" s="890"/>
      <c r="EOT18" s="890"/>
      <c r="EOU18" s="890"/>
      <c r="EOV18" s="890"/>
      <c r="EOW18" s="890"/>
      <c r="EOX18" s="890"/>
      <c r="EOY18" s="890"/>
      <c r="EOZ18" s="890"/>
      <c r="EPA18" s="890"/>
      <c r="EPB18" s="890"/>
      <c r="EPC18" s="890"/>
      <c r="EPD18" s="890"/>
      <c r="EPE18" s="890"/>
      <c r="EPF18" s="890"/>
      <c r="EPG18" s="890"/>
      <c r="EPH18" s="890"/>
      <c r="EPI18" s="890"/>
      <c r="EPJ18" s="890"/>
      <c r="EPK18" s="890"/>
      <c r="EPL18" s="890"/>
      <c r="EPM18" s="890"/>
      <c r="EPN18" s="890"/>
      <c r="EPO18" s="890"/>
      <c r="EPP18" s="890"/>
      <c r="EPQ18" s="890"/>
      <c r="EPR18" s="890"/>
      <c r="EPS18" s="890"/>
      <c r="EPT18" s="890"/>
      <c r="EPU18" s="890"/>
      <c r="EPV18" s="890"/>
      <c r="EPW18" s="890"/>
      <c r="EPX18" s="890"/>
      <c r="EPY18" s="890"/>
      <c r="EPZ18" s="890"/>
      <c r="EQA18" s="890"/>
      <c r="EQB18" s="890"/>
      <c r="EQC18" s="890"/>
      <c r="EQD18" s="890"/>
      <c r="EQE18" s="890"/>
      <c r="EQF18" s="890"/>
      <c r="EQG18" s="890"/>
      <c r="EQH18" s="890"/>
      <c r="EQI18" s="890"/>
      <c r="EQJ18" s="890"/>
      <c r="EQK18" s="890"/>
      <c r="EQL18" s="890"/>
      <c r="EQM18" s="890"/>
      <c r="EQN18" s="890"/>
      <c r="EQO18" s="890"/>
      <c r="EQP18" s="890"/>
      <c r="EQQ18" s="890"/>
      <c r="EQR18" s="890"/>
      <c r="EQS18" s="890"/>
      <c r="EQT18" s="890"/>
      <c r="EQU18" s="890"/>
      <c r="EQV18" s="890"/>
      <c r="EQW18" s="890"/>
      <c r="EQX18" s="890"/>
      <c r="EQY18" s="890"/>
      <c r="EQZ18" s="890"/>
      <c r="ERA18" s="890"/>
      <c r="ERB18" s="890"/>
      <c r="ERC18" s="890"/>
      <c r="ERD18" s="890"/>
      <c r="ERE18" s="890"/>
      <c r="ERF18" s="890"/>
      <c r="ERG18" s="890"/>
      <c r="ERH18" s="890"/>
      <c r="ERI18" s="890"/>
      <c r="ERJ18" s="890"/>
      <c r="ERK18" s="890"/>
      <c r="ERL18" s="890"/>
      <c r="ERM18" s="890"/>
      <c r="ERN18" s="890"/>
      <c r="ERO18" s="890"/>
      <c r="ERP18" s="890"/>
      <c r="ERQ18" s="890"/>
      <c r="ERR18" s="890"/>
      <c r="ERS18" s="890"/>
      <c r="ERT18" s="890"/>
      <c r="ERU18" s="890"/>
      <c r="ERV18" s="890"/>
      <c r="ERW18" s="890"/>
      <c r="ERX18" s="890"/>
      <c r="ERY18" s="890"/>
      <c r="ERZ18" s="890"/>
      <c r="ESA18" s="890"/>
      <c r="ESB18" s="890"/>
      <c r="ESC18" s="890"/>
      <c r="ESD18" s="890"/>
      <c r="ESE18" s="890"/>
      <c r="ESF18" s="890"/>
      <c r="ESG18" s="890"/>
      <c r="ESH18" s="890"/>
      <c r="ESI18" s="890"/>
      <c r="ESJ18" s="890"/>
      <c r="ESK18" s="890"/>
      <c r="ESL18" s="890"/>
      <c r="ESM18" s="890"/>
      <c r="ESN18" s="890"/>
      <c r="ESO18" s="890"/>
      <c r="ESP18" s="890"/>
      <c r="ESQ18" s="890"/>
      <c r="ESR18" s="890"/>
      <c r="ESS18" s="890"/>
      <c r="EST18" s="890"/>
      <c r="ESU18" s="890"/>
      <c r="ESV18" s="890"/>
      <c r="ESW18" s="890"/>
      <c r="ESX18" s="890"/>
      <c r="ESY18" s="890"/>
      <c r="ESZ18" s="890"/>
      <c r="ETA18" s="890"/>
      <c r="ETB18" s="890"/>
      <c r="ETC18" s="890"/>
      <c r="ETD18" s="890"/>
      <c r="ETE18" s="890"/>
      <c r="ETF18" s="890"/>
      <c r="ETG18" s="890"/>
      <c r="ETH18" s="890"/>
      <c r="ETI18" s="890"/>
      <c r="ETJ18" s="890"/>
      <c r="ETK18" s="890"/>
      <c r="ETL18" s="890"/>
      <c r="ETM18" s="890"/>
      <c r="ETN18" s="890"/>
      <c r="ETO18" s="890"/>
      <c r="ETP18" s="890"/>
      <c r="ETQ18" s="890"/>
      <c r="ETR18" s="890"/>
      <c r="ETS18" s="890"/>
      <c r="ETT18" s="890"/>
      <c r="ETU18" s="890"/>
      <c r="ETV18" s="890"/>
      <c r="ETW18" s="890"/>
      <c r="ETX18" s="890"/>
      <c r="ETY18" s="890"/>
      <c r="ETZ18" s="890"/>
      <c r="EUA18" s="890"/>
      <c r="EUB18" s="890"/>
      <c r="EUC18" s="890"/>
      <c r="EUD18" s="890"/>
      <c r="EUE18" s="890"/>
      <c r="EUF18" s="890"/>
      <c r="EUG18" s="890"/>
      <c r="EUH18" s="890"/>
      <c r="EUI18" s="890"/>
      <c r="EUJ18" s="890"/>
      <c r="EUK18" s="890"/>
      <c r="EUL18" s="890"/>
      <c r="EUM18" s="890"/>
      <c r="EUN18" s="890"/>
      <c r="EUO18" s="890"/>
      <c r="EUP18" s="890"/>
      <c r="EUQ18" s="890"/>
      <c r="EUR18" s="890"/>
      <c r="EUS18" s="890"/>
      <c r="EUT18" s="890"/>
      <c r="EUU18" s="890"/>
      <c r="EUV18" s="890"/>
      <c r="EUW18" s="890"/>
      <c r="EUX18" s="890"/>
      <c r="EUY18" s="890"/>
      <c r="EUZ18" s="890"/>
      <c r="EVA18" s="890"/>
      <c r="EVB18" s="890"/>
      <c r="EVC18" s="890"/>
      <c r="EVD18" s="890"/>
      <c r="EVE18" s="890"/>
      <c r="EVF18" s="890"/>
      <c r="EVG18" s="890"/>
      <c r="EVH18" s="890"/>
      <c r="EVI18" s="890"/>
      <c r="EVJ18" s="890"/>
      <c r="EVK18" s="890"/>
      <c r="EVL18" s="890"/>
      <c r="EVM18" s="890"/>
      <c r="EVN18" s="890"/>
      <c r="EVO18" s="890"/>
      <c r="EVP18" s="890"/>
      <c r="EVQ18" s="890"/>
      <c r="EVR18" s="890"/>
      <c r="EVS18" s="890"/>
      <c r="EVT18" s="890"/>
      <c r="EVU18" s="890"/>
      <c r="EVV18" s="890"/>
      <c r="EVW18" s="890"/>
      <c r="EVX18" s="890"/>
      <c r="EVY18" s="890"/>
      <c r="EVZ18" s="890"/>
      <c r="EWA18" s="890"/>
      <c r="EWB18" s="890"/>
      <c r="EWC18" s="890"/>
      <c r="EWD18" s="890"/>
      <c r="EWE18" s="890"/>
      <c r="EWF18" s="890"/>
      <c r="EWG18" s="890"/>
      <c r="EWH18" s="890"/>
      <c r="EWI18" s="890"/>
      <c r="EWJ18" s="890"/>
      <c r="EWK18" s="890"/>
      <c r="EWL18" s="890"/>
      <c r="EWM18" s="890"/>
      <c r="EWN18" s="890"/>
      <c r="EWO18" s="890"/>
      <c r="EWP18" s="890"/>
      <c r="EWQ18" s="890"/>
      <c r="EWR18" s="890"/>
      <c r="EWS18" s="890"/>
      <c r="EWT18" s="890"/>
      <c r="EWU18" s="890"/>
      <c r="EWV18" s="890"/>
      <c r="EWW18" s="890"/>
      <c r="EWX18" s="890"/>
      <c r="EWY18" s="890"/>
      <c r="EWZ18" s="890"/>
      <c r="EXA18" s="890"/>
      <c r="EXB18" s="890"/>
      <c r="EXC18" s="890"/>
      <c r="EXD18" s="890"/>
      <c r="EXE18" s="890"/>
      <c r="EXF18" s="890"/>
      <c r="EXG18" s="890"/>
      <c r="EXH18" s="890"/>
      <c r="EXI18" s="890"/>
      <c r="EXJ18" s="890"/>
      <c r="EXK18" s="890"/>
      <c r="EXL18" s="890"/>
      <c r="EXM18" s="890"/>
      <c r="EXN18" s="890"/>
      <c r="EXO18" s="890"/>
      <c r="EXP18" s="890"/>
      <c r="EXQ18" s="890"/>
      <c r="EXR18" s="890"/>
      <c r="EXS18" s="890"/>
      <c r="EXT18" s="890"/>
      <c r="EXU18" s="890"/>
      <c r="EXV18" s="890"/>
      <c r="EXW18" s="890"/>
      <c r="EXX18" s="890"/>
      <c r="EXY18" s="890"/>
      <c r="EXZ18" s="890"/>
      <c r="EYA18" s="890"/>
      <c r="EYB18" s="890"/>
      <c r="EYC18" s="890"/>
      <c r="EYD18" s="890"/>
      <c r="EYE18" s="890"/>
      <c r="EYF18" s="890"/>
      <c r="EYG18" s="890"/>
      <c r="EYH18" s="890"/>
      <c r="EYI18" s="890"/>
      <c r="EYJ18" s="890"/>
      <c r="EYK18" s="890"/>
      <c r="EYL18" s="890"/>
      <c r="EYM18" s="890"/>
      <c r="EYN18" s="890"/>
      <c r="EYO18" s="890"/>
      <c r="EYP18" s="890"/>
      <c r="EYQ18" s="890"/>
      <c r="EYR18" s="890"/>
      <c r="EYS18" s="890"/>
      <c r="EYT18" s="890"/>
      <c r="EYU18" s="890"/>
      <c r="EYV18" s="890"/>
      <c r="EYW18" s="890"/>
      <c r="EYX18" s="890"/>
      <c r="EYY18" s="890"/>
      <c r="EYZ18" s="890"/>
      <c r="EZA18" s="890"/>
      <c r="EZB18" s="890"/>
      <c r="EZC18" s="890"/>
      <c r="EZD18" s="890"/>
      <c r="EZE18" s="890"/>
      <c r="EZF18" s="890"/>
      <c r="EZG18" s="890"/>
      <c r="EZH18" s="890"/>
      <c r="EZI18" s="890"/>
      <c r="EZJ18" s="890"/>
      <c r="EZK18" s="890"/>
      <c r="EZL18" s="890"/>
      <c r="EZM18" s="890"/>
      <c r="EZN18" s="890"/>
      <c r="EZO18" s="890"/>
      <c r="EZP18" s="890"/>
      <c r="EZQ18" s="890"/>
      <c r="EZR18" s="890"/>
      <c r="EZS18" s="890"/>
      <c r="EZT18" s="890"/>
      <c r="EZU18" s="890"/>
      <c r="EZV18" s="890"/>
      <c r="EZW18" s="890"/>
      <c r="EZX18" s="890"/>
      <c r="EZY18" s="890"/>
      <c r="EZZ18" s="890"/>
      <c r="FAA18" s="890"/>
      <c r="FAB18" s="890"/>
      <c r="FAC18" s="890"/>
      <c r="FAD18" s="890"/>
      <c r="FAE18" s="890"/>
      <c r="FAF18" s="890"/>
      <c r="FAG18" s="890"/>
      <c r="FAH18" s="890"/>
      <c r="FAI18" s="890"/>
      <c r="FAJ18" s="890"/>
      <c r="FAK18" s="890"/>
      <c r="FAL18" s="890"/>
      <c r="FAM18" s="890"/>
      <c r="FAN18" s="890"/>
      <c r="FAO18" s="890"/>
      <c r="FAP18" s="890"/>
      <c r="FAQ18" s="890"/>
      <c r="FAR18" s="890"/>
      <c r="FAS18" s="890"/>
      <c r="FAT18" s="890"/>
      <c r="FAU18" s="890"/>
      <c r="FAV18" s="890"/>
      <c r="FAW18" s="890"/>
      <c r="FAX18" s="890"/>
      <c r="FAY18" s="890"/>
      <c r="FAZ18" s="890"/>
      <c r="FBA18" s="890"/>
      <c r="FBB18" s="890"/>
      <c r="FBC18" s="890"/>
      <c r="FBD18" s="890"/>
      <c r="FBE18" s="890"/>
      <c r="FBF18" s="890"/>
      <c r="FBG18" s="890"/>
      <c r="FBH18" s="890"/>
      <c r="FBI18" s="890"/>
      <c r="FBJ18" s="890"/>
      <c r="FBK18" s="890"/>
      <c r="FBL18" s="890"/>
      <c r="FBM18" s="890"/>
      <c r="FBN18" s="890"/>
      <c r="FBO18" s="890"/>
      <c r="FBP18" s="890"/>
      <c r="FBQ18" s="890"/>
      <c r="FBR18" s="890"/>
      <c r="FBS18" s="890"/>
      <c r="FBT18" s="890"/>
      <c r="FBU18" s="890"/>
      <c r="FBV18" s="890"/>
      <c r="FBW18" s="890"/>
      <c r="FBX18" s="890"/>
      <c r="FBY18" s="890"/>
      <c r="FBZ18" s="890"/>
      <c r="FCA18" s="890"/>
      <c r="FCB18" s="890"/>
      <c r="FCC18" s="890"/>
      <c r="FCD18" s="890"/>
      <c r="FCE18" s="890"/>
      <c r="FCF18" s="890"/>
      <c r="FCG18" s="890"/>
      <c r="FCH18" s="890"/>
      <c r="FCI18" s="890"/>
      <c r="FCJ18" s="890"/>
      <c r="FCK18" s="890"/>
      <c r="FCL18" s="890"/>
      <c r="FCM18" s="890"/>
      <c r="FCN18" s="890"/>
      <c r="FCO18" s="890"/>
      <c r="FCP18" s="890"/>
      <c r="FCQ18" s="890"/>
      <c r="FCR18" s="890"/>
      <c r="FCS18" s="890"/>
      <c r="FCT18" s="890"/>
      <c r="FCU18" s="890"/>
      <c r="FCV18" s="890"/>
      <c r="FCW18" s="890"/>
      <c r="FCX18" s="890"/>
      <c r="FCY18" s="890"/>
      <c r="FCZ18" s="890"/>
      <c r="FDA18" s="890"/>
      <c r="FDB18" s="890"/>
      <c r="FDC18" s="890"/>
      <c r="FDD18" s="890"/>
      <c r="FDE18" s="890"/>
      <c r="FDF18" s="890"/>
      <c r="FDG18" s="890"/>
      <c r="FDH18" s="890"/>
      <c r="FDI18" s="890"/>
      <c r="FDJ18" s="890"/>
      <c r="FDK18" s="890"/>
      <c r="FDL18" s="890"/>
      <c r="FDM18" s="890"/>
      <c r="FDN18" s="890"/>
      <c r="FDO18" s="890"/>
      <c r="FDP18" s="890"/>
      <c r="FDQ18" s="890"/>
      <c r="FDR18" s="890"/>
      <c r="FDS18" s="890"/>
      <c r="FDT18" s="890"/>
      <c r="FDU18" s="890"/>
      <c r="FDV18" s="890"/>
      <c r="FDW18" s="890"/>
      <c r="FDX18" s="890"/>
      <c r="FDY18" s="890"/>
      <c r="FDZ18" s="890"/>
      <c r="FEA18" s="890"/>
      <c r="FEB18" s="890"/>
      <c r="FEC18" s="890"/>
      <c r="FED18" s="890"/>
      <c r="FEE18" s="890"/>
      <c r="FEF18" s="890"/>
      <c r="FEG18" s="890"/>
      <c r="FEH18" s="890"/>
      <c r="FEI18" s="890"/>
      <c r="FEJ18" s="890"/>
      <c r="FEK18" s="890"/>
      <c r="FEL18" s="890"/>
      <c r="FEM18" s="890"/>
      <c r="FEN18" s="890"/>
      <c r="FEO18" s="890"/>
      <c r="FEP18" s="890"/>
      <c r="FEQ18" s="890"/>
      <c r="FER18" s="890"/>
      <c r="FES18" s="890"/>
      <c r="FET18" s="890"/>
      <c r="FEU18" s="890"/>
      <c r="FEV18" s="890"/>
      <c r="FEW18" s="890"/>
      <c r="FEX18" s="890"/>
      <c r="FEY18" s="890"/>
      <c r="FEZ18" s="890"/>
      <c r="FFA18" s="890"/>
      <c r="FFB18" s="890"/>
      <c r="FFC18" s="890"/>
      <c r="FFD18" s="890"/>
      <c r="FFE18" s="890"/>
      <c r="FFF18" s="890"/>
      <c r="FFG18" s="890"/>
      <c r="FFH18" s="890"/>
      <c r="FFI18" s="890"/>
      <c r="FFJ18" s="890"/>
      <c r="FFK18" s="890"/>
      <c r="FFL18" s="890"/>
      <c r="FFM18" s="890"/>
      <c r="FFN18" s="890"/>
      <c r="FFO18" s="890"/>
      <c r="FFP18" s="890"/>
      <c r="FFQ18" s="890"/>
      <c r="FFR18" s="890"/>
      <c r="FFS18" s="890"/>
      <c r="FFT18" s="890"/>
      <c r="FFU18" s="890"/>
      <c r="FFV18" s="890"/>
      <c r="FFW18" s="890"/>
      <c r="FFX18" s="890"/>
      <c r="FFY18" s="890"/>
      <c r="FFZ18" s="890"/>
      <c r="FGA18" s="890"/>
      <c r="FGB18" s="890"/>
      <c r="FGC18" s="890"/>
      <c r="FGD18" s="890"/>
      <c r="FGE18" s="890"/>
      <c r="FGF18" s="890"/>
      <c r="FGG18" s="890"/>
      <c r="FGH18" s="890"/>
      <c r="FGI18" s="890"/>
      <c r="FGJ18" s="890"/>
      <c r="FGK18" s="890"/>
      <c r="FGL18" s="890"/>
      <c r="FGM18" s="890"/>
      <c r="FGN18" s="890"/>
      <c r="FGO18" s="890"/>
      <c r="FGP18" s="890"/>
      <c r="FGQ18" s="890"/>
      <c r="FGR18" s="890"/>
      <c r="FGS18" s="890"/>
      <c r="FGT18" s="890"/>
      <c r="FGU18" s="890"/>
      <c r="FGV18" s="890"/>
      <c r="FGW18" s="890"/>
      <c r="FGX18" s="890"/>
      <c r="FGY18" s="890"/>
      <c r="FGZ18" s="890"/>
      <c r="FHA18" s="890"/>
      <c r="FHB18" s="890"/>
      <c r="FHC18" s="890"/>
      <c r="FHD18" s="890"/>
      <c r="FHE18" s="890"/>
      <c r="FHF18" s="890"/>
      <c r="FHG18" s="890"/>
      <c r="FHH18" s="890"/>
      <c r="FHI18" s="890"/>
      <c r="FHJ18" s="890"/>
      <c r="FHK18" s="890"/>
      <c r="FHL18" s="890"/>
      <c r="FHM18" s="890"/>
      <c r="FHN18" s="890"/>
      <c r="FHO18" s="890"/>
      <c r="FHP18" s="890"/>
      <c r="FHQ18" s="890"/>
      <c r="FHR18" s="890"/>
      <c r="FHS18" s="890"/>
      <c r="FHT18" s="890"/>
      <c r="FHU18" s="890"/>
      <c r="FHV18" s="890"/>
      <c r="FHW18" s="890"/>
      <c r="FHX18" s="890"/>
      <c r="FHY18" s="890"/>
      <c r="FHZ18" s="890"/>
      <c r="FIA18" s="890"/>
      <c r="FIB18" s="890"/>
      <c r="FIC18" s="890"/>
      <c r="FID18" s="890"/>
      <c r="FIE18" s="890"/>
      <c r="FIF18" s="890"/>
      <c r="FIG18" s="890"/>
      <c r="FIH18" s="890"/>
      <c r="FII18" s="890"/>
      <c r="FIJ18" s="890"/>
      <c r="FIK18" s="890"/>
      <c r="FIL18" s="890"/>
      <c r="FIM18" s="890"/>
      <c r="FIN18" s="890"/>
      <c r="FIO18" s="890"/>
      <c r="FIP18" s="890"/>
      <c r="FIQ18" s="890"/>
      <c r="FIR18" s="890"/>
      <c r="FIS18" s="890"/>
      <c r="FIT18" s="890"/>
      <c r="FIU18" s="890"/>
      <c r="FIV18" s="890"/>
      <c r="FIW18" s="890"/>
      <c r="FIX18" s="890"/>
      <c r="FIY18" s="890"/>
      <c r="FIZ18" s="890"/>
      <c r="FJA18" s="890"/>
      <c r="FJB18" s="890"/>
      <c r="FJC18" s="890"/>
      <c r="FJD18" s="890"/>
      <c r="FJE18" s="890"/>
      <c r="FJF18" s="890"/>
      <c r="FJG18" s="890"/>
      <c r="FJH18" s="890"/>
      <c r="FJI18" s="890"/>
      <c r="FJJ18" s="890"/>
      <c r="FJK18" s="890"/>
      <c r="FJL18" s="890"/>
      <c r="FJM18" s="890"/>
      <c r="FJN18" s="890"/>
      <c r="FJO18" s="890"/>
      <c r="FJP18" s="890"/>
      <c r="FJQ18" s="890"/>
      <c r="FJR18" s="890"/>
      <c r="FJS18" s="890"/>
      <c r="FJT18" s="890"/>
      <c r="FJU18" s="890"/>
      <c r="FJV18" s="890"/>
      <c r="FJW18" s="890"/>
      <c r="FJX18" s="890"/>
      <c r="FJY18" s="890"/>
      <c r="FJZ18" s="890"/>
      <c r="FKA18" s="890"/>
      <c r="FKB18" s="890"/>
      <c r="FKC18" s="890"/>
      <c r="FKD18" s="890"/>
      <c r="FKE18" s="890"/>
      <c r="FKF18" s="890"/>
      <c r="FKG18" s="890"/>
      <c r="FKH18" s="890"/>
      <c r="FKI18" s="890"/>
      <c r="FKJ18" s="890"/>
      <c r="FKK18" s="890"/>
      <c r="FKL18" s="890"/>
      <c r="FKM18" s="890"/>
      <c r="FKN18" s="890"/>
      <c r="FKO18" s="890"/>
      <c r="FKP18" s="890"/>
      <c r="FKQ18" s="890"/>
      <c r="FKR18" s="890"/>
      <c r="FKS18" s="890"/>
      <c r="FKT18" s="890"/>
      <c r="FKU18" s="890"/>
      <c r="FKV18" s="890"/>
      <c r="FKW18" s="890"/>
      <c r="FKX18" s="890"/>
      <c r="FKY18" s="890"/>
      <c r="FKZ18" s="890"/>
      <c r="FLA18" s="890"/>
      <c r="FLB18" s="890"/>
      <c r="FLC18" s="890"/>
      <c r="FLD18" s="890"/>
      <c r="FLE18" s="890"/>
      <c r="FLF18" s="890"/>
      <c r="FLG18" s="890"/>
      <c r="FLH18" s="890"/>
      <c r="FLI18" s="890"/>
      <c r="FLJ18" s="890"/>
      <c r="FLK18" s="890"/>
      <c r="FLL18" s="890"/>
      <c r="FLM18" s="890"/>
      <c r="FLN18" s="890"/>
      <c r="FLO18" s="890"/>
      <c r="FLP18" s="890"/>
      <c r="FLQ18" s="890"/>
      <c r="FLR18" s="890"/>
      <c r="FLS18" s="890"/>
      <c r="FLT18" s="890"/>
      <c r="FLU18" s="890"/>
      <c r="FLV18" s="890"/>
      <c r="FLW18" s="890"/>
      <c r="FLX18" s="890"/>
      <c r="FLY18" s="890"/>
      <c r="FLZ18" s="890"/>
      <c r="FMA18" s="890"/>
      <c r="FMB18" s="890"/>
      <c r="FMC18" s="890"/>
      <c r="FMD18" s="890"/>
      <c r="FME18" s="890"/>
      <c r="FMF18" s="890"/>
      <c r="FMG18" s="890"/>
      <c r="FMH18" s="890"/>
      <c r="FMI18" s="890"/>
      <c r="FMJ18" s="890"/>
      <c r="FMK18" s="890"/>
      <c r="FML18" s="890"/>
      <c r="FMM18" s="890"/>
      <c r="FMN18" s="890"/>
      <c r="FMO18" s="890"/>
      <c r="FMP18" s="890"/>
      <c r="FMQ18" s="890"/>
      <c r="FMR18" s="890"/>
      <c r="FMS18" s="890"/>
      <c r="FMT18" s="890"/>
      <c r="FMU18" s="890"/>
      <c r="FMV18" s="890"/>
      <c r="FMW18" s="890"/>
      <c r="FMX18" s="890"/>
      <c r="FMY18" s="890"/>
      <c r="FMZ18" s="890"/>
      <c r="FNA18" s="890"/>
      <c r="FNB18" s="890"/>
      <c r="FNC18" s="890"/>
      <c r="FND18" s="890"/>
      <c r="FNE18" s="890"/>
      <c r="FNF18" s="890"/>
      <c r="FNG18" s="890"/>
      <c r="FNH18" s="890"/>
      <c r="FNI18" s="890"/>
      <c r="FNJ18" s="890"/>
      <c r="FNK18" s="890"/>
      <c r="FNL18" s="890"/>
      <c r="FNM18" s="890"/>
      <c r="FNN18" s="890"/>
      <c r="FNO18" s="890"/>
      <c r="FNP18" s="890"/>
      <c r="FNQ18" s="890"/>
      <c r="FNR18" s="890"/>
      <c r="FNS18" s="890"/>
      <c r="FNT18" s="890"/>
      <c r="FNU18" s="890"/>
      <c r="FNV18" s="890"/>
      <c r="FNW18" s="890"/>
      <c r="FNX18" s="890"/>
      <c r="FNY18" s="890"/>
      <c r="FNZ18" s="890"/>
      <c r="FOA18" s="890"/>
      <c r="FOB18" s="890"/>
      <c r="FOC18" s="890"/>
      <c r="FOD18" s="890"/>
      <c r="FOE18" s="890"/>
      <c r="FOF18" s="890"/>
      <c r="FOG18" s="890"/>
      <c r="FOH18" s="890"/>
      <c r="FOI18" s="890"/>
      <c r="FOJ18" s="890"/>
      <c r="FOK18" s="890"/>
      <c r="FOL18" s="890"/>
      <c r="FOM18" s="890"/>
      <c r="FON18" s="890"/>
      <c r="FOO18" s="890"/>
      <c r="FOP18" s="890"/>
      <c r="FOQ18" s="890"/>
      <c r="FOR18" s="890"/>
      <c r="FOS18" s="890"/>
      <c r="FOT18" s="890"/>
      <c r="FOU18" s="890"/>
      <c r="FOV18" s="890"/>
      <c r="FOW18" s="890"/>
      <c r="FOX18" s="890"/>
      <c r="FOY18" s="890"/>
      <c r="FOZ18" s="890"/>
      <c r="FPA18" s="890"/>
      <c r="FPB18" s="890"/>
      <c r="FPC18" s="890"/>
      <c r="FPD18" s="890"/>
      <c r="FPE18" s="890"/>
      <c r="FPF18" s="890"/>
      <c r="FPG18" s="890"/>
      <c r="FPH18" s="890"/>
      <c r="FPI18" s="890"/>
      <c r="FPJ18" s="890"/>
      <c r="FPK18" s="890"/>
      <c r="FPL18" s="890"/>
      <c r="FPM18" s="890"/>
      <c r="FPN18" s="890"/>
      <c r="FPO18" s="890"/>
      <c r="FPP18" s="890"/>
      <c r="FPQ18" s="890"/>
      <c r="FPR18" s="890"/>
      <c r="FPS18" s="890"/>
      <c r="FPT18" s="890"/>
      <c r="FPU18" s="890"/>
      <c r="FPV18" s="890"/>
      <c r="FPW18" s="890"/>
      <c r="FPX18" s="890"/>
      <c r="FPY18" s="890"/>
      <c r="FPZ18" s="890"/>
      <c r="FQA18" s="890"/>
      <c r="FQB18" s="890"/>
      <c r="FQC18" s="890"/>
      <c r="FQD18" s="890"/>
      <c r="FQE18" s="890"/>
      <c r="FQF18" s="890"/>
      <c r="FQG18" s="890"/>
      <c r="FQH18" s="890"/>
      <c r="FQI18" s="890"/>
      <c r="FQJ18" s="890"/>
      <c r="FQK18" s="890"/>
      <c r="FQL18" s="890"/>
      <c r="FQM18" s="890"/>
      <c r="FQN18" s="890"/>
      <c r="FQO18" s="890"/>
      <c r="FQP18" s="890"/>
      <c r="FQQ18" s="890"/>
      <c r="FQR18" s="890"/>
      <c r="FQS18" s="890"/>
      <c r="FQT18" s="890"/>
      <c r="FQU18" s="890"/>
      <c r="FQV18" s="890"/>
      <c r="FQW18" s="890"/>
      <c r="FQX18" s="890"/>
      <c r="FQY18" s="890"/>
      <c r="FQZ18" s="890"/>
      <c r="FRA18" s="890"/>
      <c r="FRB18" s="890"/>
      <c r="FRC18" s="890"/>
      <c r="FRD18" s="890"/>
      <c r="FRE18" s="890"/>
      <c r="FRF18" s="890"/>
      <c r="FRG18" s="890"/>
      <c r="FRH18" s="890"/>
      <c r="FRI18" s="890"/>
      <c r="FRJ18" s="890"/>
      <c r="FRK18" s="890"/>
      <c r="FRL18" s="890"/>
      <c r="FRM18" s="890"/>
      <c r="FRN18" s="890"/>
      <c r="FRO18" s="890"/>
      <c r="FRP18" s="890"/>
      <c r="FRQ18" s="890"/>
      <c r="FRR18" s="890"/>
      <c r="FRS18" s="890"/>
      <c r="FRT18" s="890"/>
      <c r="FRU18" s="890"/>
      <c r="FRV18" s="890"/>
      <c r="FRW18" s="890"/>
      <c r="FRX18" s="890"/>
      <c r="FRY18" s="890"/>
      <c r="FRZ18" s="890"/>
      <c r="FSA18" s="890"/>
      <c r="FSB18" s="890"/>
      <c r="FSC18" s="890"/>
      <c r="FSD18" s="890"/>
      <c r="FSE18" s="890"/>
      <c r="FSF18" s="890"/>
      <c r="FSG18" s="890"/>
      <c r="FSH18" s="890"/>
      <c r="FSI18" s="890"/>
      <c r="FSJ18" s="890"/>
      <c r="FSK18" s="890"/>
      <c r="FSL18" s="890"/>
      <c r="FSM18" s="890"/>
      <c r="FSN18" s="890"/>
      <c r="FSO18" s="890"/>
      <c r="FSP18" s="890"/>
      <c r="FSQ18" s="890"/>
      <c r="FSR18" s="890"/>
      <c r="FSS18" s="890"/>
      <c r="FST18" s="890"/>
      <c r="FSU18" s="890"/>
      <c r="FSV18" s="890"/>
      <c r="FSW18" s="890"/>
      <c r="FSX18" s="890"/>
      <c r="FSY18" s="890"/>
      <c r="FSZ18" s="890"/>
      <c r="FTA18" s="890"/>
      <c r="FTB18" s="890"/>
      <c r="FTC18" s="890"/>
      <c r="FTD18" s="890"/>
      <c r="FTE18" s="890"/>
      <c r="FTF18" s="890"/>
      <c r="FTG18" s="890"/>
      <c r="FTH18" s="890"/>
      <c r="FTI18" s="890"/>
      <c r="FTJ18" s="890"/>
      <c r="FTK18" s="890"/>
      <c r="FTL18" s="890"/>
      <c r="FTM18" s="890"/>
      <c r="FTN18" s="890"/>
      <c r="FTO18" s="890"/>
      <c r="FTP18" s="890"/>
      <c r="FTQ18" s="890"/>
      <c r="FTR18" s="890"/>
      <c r="FTS18" s="890"/>
      <c r="FTT18" s="890"/>
      <c r="FTU18" s="890"/>
      <c r="FTV18" s="890"/>
      <c r="FTW18" s="890"/>
      <c r="FTX18" s="890"/>
      <c r="FTY18" s="890"/>
      <c r="FTZ18" s="890"/>
      <c r="FUA18" s="890"/>
      <c r="FUB18" s="890"/>
      <c r="FUC18" s="890"/>
      <c r="FUD18" s="890"/>
      <c r="FUE18" s="890"/>
      <c r="FUF18" s="890"/>
      <c r="FUG18" s="890"/>
      <c r="FUH18" s="890"/>
      <c r="FUI18" s="890"/>
      <c r="FUJ18" s="890"/>
      <c r="FUK18" s="890"/>
      <c r="FUL18" s="890"/>
      <c r="FUM18" s="890"/>
      <c r="FUN18" s="890"/>
      <c r="FUO18" s="890"/>
      <c r="FUP18" s="890"/>
      <c r="FUQ18" s="890"/>
      <c r="FUR18" s="890"/>
      <c r="FUS18" s="890"/>
      <c r="FUT18" s="890"/>
      <c r="FUU18" s="890"/>
      <c r="FUV18" s="890"/>
      <c r="FUW18" s="890"/>
      <c r="FUX18" s="890"/>
      <c r="FUY18" s="890"/>
      <c r="FUZ18" s="890"/>
      <c r="FVA18" s="890"/>
      <c r="FVB18" s="890"/>
      <c r="FVC18" s="890"/>
      <c r="FVD18" s="890"/>
      <c r="FVE18" s="890"/>
      <c r="FVF18" s="890"/>
      <c r="FVG18" s="890"/>
      <c r="FVH18" s="890"/>
      <c r="FVI18" s="890"/>
      <c r="FVJ18" s="890"/>
      <c r="FVK18" s="890"/>
      <c r="FVL18" s="890"/>
      <c r="FVM18" s="890"/>
      <c r="FVN18" s="890"/>
      <c r="FVO18" s="890"/>
      <c r="FVP18" s="890"/>
      <c r="FVQ18" s="890"/>
      <c r="FVR18" s="890"/>
      <c r="FVS18" s="890"/>
      <c r="FVT18" s="890"/>
      <c r="FVU18" s="890"/>
      <c r="FVV18" s="890"/>
      <c r="FVW18" s="890"/>
      <c r="FVX18" s="890"/>
      <c r="FVY18" s="890"/>
      <c r="FVZ18" s="890"/>
      <c r="FWA18" s="890"/>
      <c r="FWB18" s="890"/>
      <c r="FWC18" s="890"/>
      <c r="FWD18" s="890"/>
      <c r="FWE18" s="890"/>
      <c r="FWF18" s="890"/>
      <c r="FWG18" s="890"/>
      <c r="FWH18" s="890"/>
      <c r="FWI18" s="890"/>
      <c r="FWJ18" s="890"/>
      <c r="FWK18" s="890"/>
      <c r="FWL18" s="890"/>
      <c r="FWM18" s="890"/>
      <c r="FWN18" s="890"/>
      <c r="FWO18" s="890"/>
      <c r="FWP18" s="890"/>
      <c r="FWQ18" s="890"/>
      <c r="FWR18" s="890"/>
      <c r="FWS18" s="890"/>
      <c r="FWT18" s="890"/>
      <c r="FWU18" s="890"/>
      <c r="FWV18" s="890"/>
      <c r="FWW18" s="890"/>
      <c r="FWX18" s="890"/>
      <c r="FWY18" s="890"/>
      <c r="FWZ18" s="890"/>
      <c r="FXA18" s="890"/>
      <c r="FXB18" s="890"/>
      <c r="FXC18" s="890"/>
      <c r="FXD18" s="890"/>
      <c r="FXE18" s="890"/>
      <c r="FXF18" s="890"/>
      <c r="FXG18" s="890"/>
      <c r="FXH18" s="890"/>
      <c r="FXI18" s="890"/>
      <c r="FXJ18" s="890"/>
      <c r="FXK18" s="890"/>
      <c r="FXL18" s="890"/>
      <c r="FXM18" s="890"/>
      <c r="FXN18" s="890"/>
      <c r="FXO18" s="890"/>
      <c r="FXP18" s="890"/>
      <c r="FXQ18" s="890"/>
      <c r="FXR18" s="890"/>
      <c r="FXS18" s="890"/>
      <c r="FXT18" s="890"/>
      <c r="FXU18" s="890"/>
      <c r="FXV18" s="890"/>
      <c r="FXW18" s="890"/>
      <c r="FXX18" s="890"/>
      <c r="FXY18" s="890"/>
      <c r="FXZ18" s="890"/>
      <c r="FYA18" s="890"/>
      <c r="FYB18" s="890"/>
      <c r="FYC18" s="890"/>
      <c r="FYD18" s="890"/>
      <c r="FYE18" s="890"/>
      <c r="FYF18" s="890"/>
      <c r="FYG18" s="890"/>
      <c r="FYH18" s="890"/>
      <c r="FYI18" s="890"/>
      <c r="FYJ18" s="890"/>
      <c r="FYK18" s="890"/>
      <c r="FYL18" s="890"/>
      <c r="FYM18" s="890"/>
      <c r="FYN18" s="890"/>
      <c r="FYO18" s="890"/>
      <c r="FYP18" s="890"/>
      <c r="FYQ18" s="890"/>
      <c r="FYR18" s="890"/>
      <c r="FYS18" s="890"/>
      <c r="FYT18" s="890"/>
      <c r="FYU18" s="890"/>
      <c r="FYV18" s="890"/>
      <c r="FYW18" s="890"/>
      <c r="FYX18" s="890"/>
      <c r="FYY18" s="890"/>
      <c r="FYZ18" s="890"/>
      <c r="FZA18" s="890"/>
      <c r="FZB18" s="890"/>
      <c r="FZC18" s="890"/>
      <c r="FZD18" s="890"/>
      <c r="FZE18" s="890"/>
      <c r="FZF18" s="890"/>
      <c r="FZG18" s="890"/>
      <c r="FZH18" s="890"/>
      <c r="FZI18" s="890"/>
      <c r="FZJ18" s="890"/>
      <c r="FZK18" s="890"/>
      <c r="FZL18" s="890"/>
      <c r="FZM18" s="890"/>
      <c r="FZN18" s="890"/>
      <c r="FZO18" s="890"/>
      <c r="FZP18" s="890"/>
      <c r="FZQ18" s="890"/>
      <c r="FZR18" s="890"/>
      <c r="FZS18" s="890"/>
      <c r="FZT18" s="890"/>
      <c r="FZU18" s="890"/>
      <c r="FZV18" s="890"/>
      <c r="FZW18" s="890"/>
      <c r="FZX18" s="890"/>
      <c r="FZY18" s="890"/>
      <c r="FZZ18" s="890"/>
      <c r="GAA18" s="890"/>
      <c r="GAB18" s="890"/>
      <c r="GAC18" s="890"/>
      <c r="GAD18" s="890"/>
      <c r="GAE18" s="890"/>
      <c r="GAF18" s="890"/>
      <c r="GAG18" s="890"/>
      <c r="GAH18" s="890"/>
      <c r="GAI18" s="890"/>
      <c r="GAJ18" s="890"/>
      <c r="GAK18" s="890"/>
      <c r="GAL18" s="890"/>
      <c r="GAM18" s="890"/>
      <c r="GAN18" s="890"/>
      <c r="GAO18" s="890"/>
      <c r="GAP18" s="890"/>
      <c r="GAQ18" s="890"/>
      <c r="GAR18" s="890"/>
      <c r="GAS18" s="890"/>
      <c r="GAT18" s="890"/>
      <c r="GAU18" s="890"/>
      <c r="GAV18" s="890"/>
      <c r="GAW18" s="890"/>
      <c r="GAX18" s="890"/>
      <c r="GAY18" s="890"/>
      <c r="GAZ18" s="890"/>
      <c r="GBA18" s="890"/>
      <c r="GBB18" s="890"/>
      <c r="GBC18" s="890"/>
      <c r="GBD18" s="890"/>
      <c r="GBE18" s="890"/>
      <c r="GBF18" s="890"/>
      <c r="GBG18" s="890"/>
      <c r="GBH18" s="890"/>
      <c r="GBI18" s="890"/>
      <c r="GBJ18" s="890"/>
      <c r="GBK18" s="890"/>
      <c r="GBL18" s="890"/>
      <c r="GBM18" s="890"/>
      <c r="GBN18" s="890"/>
      <c r="GBO18" s="890"/>
      <c r="GBP18" s="890"/>
      <c r="GBQ18" s="890"/>
      <c r="GBR18" s="890"/>
      <c r="GBS18" s="890"/>
      <c r="GBT18" s="890"/>
      <c r="GBU18" s="890"/>
      <c r="GBV18" s="890"/>
      <c r="GBW18" s="890"/>
      <c r="GBX18" s="890"/>
      <c r="GBY18" s="890"/>
      <c r="GBZ18" s="890"/>
      <c r="GCA18" s="890"/>
      <c r="GCB18" s="890"/>
      <c r="GCC18" s="890"/>
      <c r="GCD18" s="890"/>
      <c r="GCE18" s="890"/>
      <c r="GCF18" s="890"/>
      <c r="GCG18" s="890"/>
      <c r="GCH18" s="890"/>
      <c r="GCI18" s="890"/>
      <c r="GCJ18" s="890"/>
      <c r="GCK18" s="890"/>
      <c r="GCL18" s="890"/>
      <c r="GCM18" s="890"/>
      <c r="GCN18" s="890"/>
      <c r="GCO18" s="890"/>
      <c r="GCP18" s="890"/>
      <c r="GCQ18" s="890"/>
      <c r="GCR18" s="890"/>
      <c r="GCS18" s="890"/>
      <c r="GCT18" s="890"/>
      <c r="GCU18" s="890"/>
      <c r="GCV18" s="890"/>
      <c r="GCW18" s="890"/>
      <c r="GCX18" s="890"/>
      <c r="GCY18" s="890"/>
      <c r="GCZ18" s="890"/>
      <c r="GDA18" s="890"/>
      <c r="GDB18" s="890"/>
      <c r="GDC18" s="890"/>
      <c r="GDD18" s="890"/>
      <c r="GDE18" s="890"/>
      <c r="GDF18" s="890"/>
      <c r="GDG18" s="890"/>
      <c r="GDH18" s="890"/>
      <c r="GDI18" s="890"/>
      <c r="GDJ18" s="890"/>
      <c r="GDK18" s="890"/>
      <c r="GDL18" s="890"/>
      <c r="GDM18" s="890"/>
      <c r="GDN18" s="890"/>
      <c r="GDO18" s="890"/>
      <c r="GDP18" s="890"/>
      <c r="GDQ18" s="890"/>
      <c r="GDR18" s="890"/>
      <c r="GDS18" s="890"/>
      <c r="GDT18" s="890"/>
      <c r="GDU18" s="890"/>
      <c r="GDV18" s="890"/>
      <c r="GDW18" s="890"/>
      <c r="GDX18" s="890"/>
      <c r="GDY18" s="890"/>
      <c r="GDZ18" s="890"/>
      <c r="GEA18" s="890"/>
      <c r="GEB18" s="890"/>
      <c r="GEC18" s="890"/>
      <c r="GED18" s="890"/>
      <c r="GEE18" s="890"/>
      <c r="GEF18" s="890"/>
      <c r="GEG18" s="890"/>
      <c r="GEH18" s="890"/>
      <c r="GEI18" s="890"/>
      <c r="GEJ18" s="890"/>
      <c r="GEK18" s="890"/>
      <c r="GEL18" s="890"/>
      <c r="GEM18" s="890"/>
      <c r="GEN18" s="890"/>
      <c r="GEO18" s="890"/>
      <c r="GEP18" s="890"/>
      <c r="GEQ18" s="890"/>
      <c r="GER18" s="890"/>
      <c r="GES18" s="890"/>
      <c r="GET18" s="890"/>
      <c r="GEU18" s="890"/>
      <c r="GEV18" s="890"/>
      <c r="GEW18" s="890"/>
      <c r="GEX18" s="890"/>
      <c r="GEY18" s="890"/>
      <c r="GEZ18" s="890"/>
      <c r="GFA18" s="890"/>
      <c r="GFB18" s="890"/>
      <c r="GFC18" s="890"/>
      <c r="GFD18" s="890"/>
      <c r="GFE18" s="890"/>
      <c r="GFF18" s="890"/>
      <c r="GFG18" s="890"/>
      <c r="GFH18" s="890"/>
      <c r="GFI18" s="890"/>
      <c r="GFJ18" s="890"/>
      <c r="GFK18" s="890"/>
      <c r="GFL18" s="890"/>
      <c r="GFM18" s="890"/>
      <c r="GFN18" s="890"/>
      <c r="GFO18" s="890"/>
      <c r="GFP18" s="890"/>
      <c r="GFQ18" s="890"/>
      <c r="GFR18" s="890"/>
      <c r="GFS18" s="890"/>
      <c r="GFT18" s="890"/>
      <c r="GFU18" s="890"/>
      <c r="GFV18" s="890"/>
      <c r="GFW18" s="890"/>
      <c r="GFX18" s="890"/>
      <c r="GFY18" s="890"/>
      <c r="GFZ18" s="890"/>
      <c r="GGA18" s="890"/>
      <c r="GGB18" s="890"/>
      <c r="GGC18" s="890"/>
      <c r="GGD18" s="890"/>
      <c r="GGE18" s="890"/>
      <c r="GGF18" s="890"/>
      <c r="GGG18" s="890"/>
      <c r="GGH18" s="890"/>
      <c r="GGI18" s="890"/>
      <c r="GGJ18" s="890"/>
      <c r="GGK18" s="890"/>
      <c r="GGL18" s="890"/>
      <c r="GGM18" s="890"/>
      <c r="GGN18" s="890"/>
      <c r="GGO18" s="890"/>
      <c r="GGP18" s="890"/>
      <c r="GGQ18" s="890"/>
      <c r="GGR18" s="890"/>
      <c r="GGS18" s="890"/>
      <c r="GGT18" s="890"/>
      <c r="GGU18" s="890"/>
      <c r="GGV18" s="890"/>
      <c r="GGW18" s="890"/>
      <c r="GGX18" s="890"/>
      <c r="GGY18" s="890"/>
      <c r="GGZ18" s="890"/>
      <c r="GHA18" s="890"/>
      <c r="GHB18" s="890"/>
      <c r="GHC18" s="890"/>
      <c r="GHD18" s="890"/>
      <c r="GHE18" s="890"/>
      <c r="GHF18" s="890"/>
      <c r="GHG18" s="890"/>
      <c r="GHH18" s="890"/>
      <c r="GHI18" s="890"/>
      <c r="GHJ18" s="890"/>
      <c r="GHK18" s="890"/>
      <c r="GHL18" s="890"/>
      <c r="GHM18" s="890"/>
      <c r="GHN18" s="890"/>
      <c r="GHO18" s="890"/>
      <c r="GHP18" s="890"/>
      <c r="GHQ18" s="890"/>
      <c r="GHR18" s="890"/>
      <c r="GHS18" s="890"/>
      <c r="GHT18" s="890"/>
      <c r="GHU18" s="890"/>
      <c r="GHV18" s="890"/>
      <c r="GHW18" s="890"/>
      <c r="GHX18" s="890"/>
      <c r="GHY18" s="890"/>
      <c r="GHZ18" s="890"/>
      <c r="GIA18" s="890"/>
      <c r="GIB18" s="890"/>
      <c r="GIC18" s="890"/>
      <c r="GID18" s="890"/>
      <c r="GIE18" s="890"/>
      <c r="GIF18" s="890"/>
      <c r="GIG18" s="890"/>
      <c r="GIH18" s="890"/>
      <c r="GII18" s="890"/>
      <c r="GIJ18" s="890"/>
      <c r="GIK18" s="890"/>
      <c r="GIL18" s="890"/>
      <c r="GIM18" s="890"/>
      <c r="GIN18" s="890"/>
      <c r="GIO18" s="890"/>
      <c r="GIP18" s="890"/>
      <c r="GIQ18" s="890"/>
      <c r="GIR18" s="890"/>
      <c r="GIS18" s="890"/>
      <c r="GIT18" s="890"/>
      <c r="GIU18" s="890"/>
      <c r="GIV18" s="890"/>
      <c r="GIW18" s="890"/>
      <c r="GIX18" s="890"/>
      <c r="GIY18" s="890"/>
      <c r="GIZ18" s="890"/>
      <c r="GJA18" s="890"/>
      <c r="GJB18" s="890"/>
      <c r="GJC18" s="890"/>
      <c r="GJD18" s="890"/>
      <c r="GJE18" s="890"/>
      <c r="GJF18" s="890"/>
      <c r="GJG18" s="890"/>
      <c r="GJH18" s="890"/>
      <c r="GJI18" s="890"/>
      <c r="GJJ18" s="890"/>
      <c r="GJK18" s="890"/>
      <c r="GJL18" s="890"/>
      <c r="GJM18" s="890"/>
      <c r="GJN18" s="890"/>
      <c r="GJO18" s="890"/>
      <c r="GJP18" s="890"/>
      <c r="GJQ18" s="890"/>
      <c r="GJR18" s="890"/>
      <c r="GJS18" s="890"/>
      <c r="GJT18" s="890"/>
      <c r="GJU18" s="890"/>
      <c r="GJV18" s="890"/>
      <c r="GJW18" s="890"/>
      <c r="GJX18" s="890"/>
      <c r="GJY18" s="890"/>
      <c r="GJZ18" s="890"/>
      <c r="GKA18" s="890"/>
      <c r="GKB18" s="890"/>
      <c r="GKC18" s="890"/>
      <c r="GKD18" s="890"/>
      <c r="GKE18" s="890"/>
      <c r="GKF18" s="890"/>
      <c r="GKG18" s="890"/>
      <c r="GKH18" s="890"/>
      <c r="GKI18" s="890"/>
      <c r="GKJ18" s="890"/>
      <c r="GKK18" s="890"/>
      <c r="GKL18" s="890"/>
      <c r="GKM18" s="890"/>
      <c r="GKN18" s="890"/>
      <c r="GKO18" s="890"/>
      <c r="GKP18" s="890"/>
      <c r="GKQ18" s="890"/>
      <c r="GKR18" s="890"/>
      <c r="GKS18" s="890"/>
      <c r="GKT18" s="890"/>
      <c r="GKU18" s="890"/>
      <c r="GKV18" s="890"/>
      <c r="GKW18" s="890"/>
      <c r="GKX18" s="890"/>
      <c r="GKY18" s="890"/>
      <c r="GKZ18" s="890"/>
      <c r="GLA18" s="890"/>
      <c r="GLB18" s="890"/>
      <c r="GLC18" s="890"/>
      <c r="GLD18" s="890"/>
      <c r="GLE18" s="890"/>
      <c r="GLF18" s="890"/>
      <c r="GLG18" s="890"/>
      <c r="GLH18" s="890"/>
      <c r="GLI18" s="890"/>
      <c r="GLJ18" s="890"/>
      <c r="GLK18" s="890"/>
      <c r="GLL18" s="890"/>
      <c r="GLM18" s="890"/>
      <c r="GLN18" s="890"/>
      <c r="GLO18" s="890"/>
      <c r="GLP18" s="890"/>
      <c r="GLQ18" s="890"/>
      <c r="GLR18" s="890"/>
      <c r="GLS18" s="890"/>
      <c r="GLT18" s="890"/>
      <c r="GLU18" s="890"/>
      <c r="GLV18" s="890"/>
      <c r="GLW18" s="890"/>
      <c r="GLX18" s="890"/>
      <c r="GLY18" s="890"/>
      <c r="GLZ18" s="890"/>
      <c r="GMA18" s="890"/>
      <c r="GMB18" s="890"/>
      <c r="GMC18" s="890"/>
      <c r="GMD18" s="890"/>
      <c r="GME18" s="890"/>
      <c r="GMF18" s="890"/>
      <c r="GMG18" s="890"/>
      <c r="GMH18" s="890"/>
      <c r="GMI18" s="890"/>
      <c r="GMJ18" s="890"/>
      <c r="GMK18" s="890"/>
      <c r="GML18" s="890"/>
      <c r="GMM18" s="890"/>
      <c r="GMN18" s="890"/>
      <c r="GMO18" s="890"/>
      <c r="GMP18" s="890"/>
      <c r="GMQ18" s="890"/>
      <c r="GMR18" s="890"/>
      <c r="GMS18" s="890"/>
      <c r="GMT18" s="890"/>
      <c r="GMU18" s="890"/>
      <c r="GMV18" s="890"/>
      <c r="GMW18" s="890"/>
      <c r="GMX18" s="890"/>
      <c r="GMY18" s="890"/>
      <c r="GMZ18" s="890"/>
      <c r="GNA18" s="890"/>
      <c r="GNB18" s="890"/>
      <c r="GNC18" s="890"/>
      <c r="GND18" s="890"/>
      <c r="GNE18" s="890"/>
      <c r="GNF18" s="890"/>
      <c r="GNG18" s="890"/>
      <c r="GNH18" s="890"/>
      <c r="GNI18" s="890"/>
      <c r="GNJ18" s="890"/>
      <c r="GNK18" s="890"/>
      <c r="GNL18" s="890"/>
      <c r="GNM18" s="890"/>
      <c r="GNN18" s="890"/>
      <c r="GNO18" s="890"/>
      <c r="GNP18" s="890"/>
      <c r="GNQ18" s="890"/>
      <c r="GNR18" s="890"/>
      <c r="GNS18" s="890"/>
      <c r="GNT18" s="890"/>
      <c r="GNU18" s="890"/>
      <c r="GNV18" s="890"/>
      <c r="GNW18" s="890"/>
      <c r="GNX18" s="890"/>
      <c r="GNY18" s="890"/>
      <c r="GNZ18" s="890"/>
      <c r="GOA18" s="890"/>
      <c r="GOB18" s="890"/>
      <c r="GOC18" s="890"/>
      <c r="GOD18" s="890"/>
      <c r="GOE18" s="890"/>
      <c r="GOF18" s="890"/>
      <c r="GOG18" s="890"/>
      <c r="GOH18" s="890"/>
      <c r="GOI18" s="890"/>
      <c r="GOJ18" s="890"/>
      <c r="GOK18" s="890"/>
      <c r="GOL18" s="890"/>
      <c r="GOM18" s="890"/>
      <c r="GON18" s="890"/>
      <c r="GOO18" s="890"/>
      <c r="GOP18" s="890"/>
      <c r="GOQ18" s="890"/>
      <c r="GOR18" s="890"/>
      <c r="GOS18" s="890"/>
      <c r="GOT18" s="890"/>
      <c r="GOU18" s="890"/>
      <c r="GOV18" s="890"/>
      <c r="GOW18" s="890"/>
      <c r="GOX18" s="890"/>
      <c r="GOY18" s="890"/>
      <c r="GOZ18" s="890"/>
      <c r="GPA18" s="890"/>
      <c r="GPB18" s="890"/>
      <c r="GPC18" s="890"/>
      <c r="GPD18" s="890"/>
      <c r="GPE18" s="890"/>
      <c r="GPF18" s="890"/>
      <c r="GPG18" s="890"/>
      <c r="GPH18" s="890"/>
      <c r="GPI18" s="890"/>
      <c r="GPJ18" s="890"/>
      <c r="GPK18" s="890"/>
      <c r="GPL18" s="890"/>
      <c r="GPM18" s="890"/>
      <c r="GPN18" s="890"/>
      <c r="GPO18" s="890"/>
      <c r="GPP18" s="890"/>
      <c r="GPQ18" s="890"/>
      <c r="GPR18" s="890"/>
      <c r="GPS18" s="890"/>
      <c r="GPT18" s="890"/>
      <c r="GPU18" s="890"/>
      <c r="GPV18" s="890"/>
      <c r="GPW18" s="890"/>
      <c r="GPX18" s="890"/>
      <c r="GPY18" s="890"/>
      <c r="GPZ18" s="890"/>
      <c r="GQA18" s="890"/>
      <c r="GQB18" s="890"/>
      <c r="GQC18" s="890"/>
      <c r="GQD18" s="890"/>
      <c r="GQE18" s="890"/>
      <c r="GQF18" s="890"/>
      <c r="GQG18" s="890"/>
      <c r="GQH18" s="890"/>
      <c r="GQI18" s="890"/>
      <c r="GQJ18" s="890"/>
      <c r="GQK18" s="890"/>
      <c r="GQL18" s="890"/>
      <c r="GQM18" s="890"/>
      <c r="GQN18" s="890"/>
      <c r="GQO18" s="890"/>
      <c r="GQP18" s="890"/>
      <c r="GQQ18" s="890"/>
      <c r="GQR18" s="890"/>
      <c r="GQS18" s="890"/>
      <c r="GQT18" s="890"/>
      <c r="GQU18" s="890"/>
      <c r="GQV18" s="890"/>
      <c r="GQW18" s="890"/>
      <c r="GQX18" s="890"/>
      <c r="GQY18" s="890"/>
      <c r="GQZ18" s="890"/>
      <c r="GRA18" s="890"/>
      <c r="GRB18" s="890"/>
      <c r="GRC18" s="890"/>
      <c r="GRD18" s="890"/>
      <c r="GRE18" s="890"/>
      <c r="GRF18" s="890"/>
      <c r="GRG18" s="890"/>
      <c r="GRH18" s="890"/>
      <c r="GRI18" s="890"/>
      <c r="GRJ18" s="890"/>
      <c r="GRK18" s="890"/>
      <c r="GRL18" s="890"/>
      <c r="GRM18" s="890"/>
      <c r="GRN18" s="890"/>
      <c r="GRO18" s="890"/>
      <c r="GRP18" s="890"/>
      <c r="GRQ18" s="890"/>
      <c r="GRR18" s="890"/>
      <c r="GRS18" s="890"/>
      <c r="GRT18" s="890"/>
      <c r="GRU18" s="890"/>
      <c r="GRV18" s="890"/>
      <c r="GRW18" s="890"/>
      <c r="GRX18" s="890"/>
      <c r="GRY18" s="890"/>
      <c r="GRZ18" s="890"/>
      <c r="GSA18" s="890"/>
      <c r="GSB18" s="890"/>
      <c r="GSC18" s="890"/>
      <c r="GSD18" s="890"/>
      <c r="GSE18" s="890"/>
      <c r="GSF18" s="890"/>
      <c r="GSG18" s="890"/>
      <c r="GSH18" s="890"/>
      <c r="GSI18" s="890"/>
      <c r="GSJ18" s="890"/>
      <c r="GSK18" s="890"/>
      <c r="GSL18" s="890"/>
      <c r="GSM18" s="890"/>
      <c r="GSN18" s="890"/>
      <c r="GSO18" s="890"/>
      <c r="GSP18" s="890"/>
      <c r="GSQ18" s="890"/>
      <c r="GSR18" s="890"/>
      <c r="GSS18" s="890"/>
      <c r="GST18" s="890"/>
      <c r="GSU18" s="890"/>
      <c r="GSV18" s="890"/>
      <c r="GSW18" s="890"/>
      <c r="GSX18" s="890"/>
      <c r="GSY18" s="890"/>
      <c r="GSZ18" s="890"/>
      <c r="GTA18" s="890"/>
      <c r="GTB18" s="890"/>
      <c r="GTC18" s="890"/>
      <c r="GTD18" s="890"/>
      <c r="GTE18" s="890"/>
      <c r="GTF18" s="890"/>
      <c r="GTG18" s="890"/>
      <c r="GTH18" s="890"/>
      <c r="GTI18" s="890"/>
      <c r="GTJ18" s="890"/>
      <c r="GTK18" s="890"/>
      <c r="GTL18" s="890"/>
      <c r="GTM18" s="890"/>
      <c r="GTN18" s="890"/>
      <c r="GTO18" s="890"/>
      <c r="GTP18" s="890"/>
      <c r="GTQ18" s="890"/>
      <c r="GTR18" s="890"/>
      <c r="GTS18" s="890"/>
      <c r="GTT18" s="890"/>
      <c r="GTU18" s="890"/>
      <c r="GTV18" s="890"/>
      <c r="GTW18" s="890"/>
      <c r="GTX18" s="890"/>
      <c r="GTY18" s="890"/>
      <c r="GTZ18" s="890"/>
      <c r="GUA18" s="890"/>
      <c r="GUB18" s="890"/>
      <c r="GUC18" s="890"/>
      <c r="GUD18" s="890"/>
      <c r="GUE18" s="890"/>
      <c r="GUF18" s="890"/>
      <c r="GUG18" s="890"/>
      <c r="GUH18" s="890"/>
      <c r="GUI18" s="890"/>
      <c r="GUJ18" s="890"/>
      <c r="GUK18" s="890"/>
      <c r="GUL18" s="890"/>
      <c r="GUM18" s="890"/>
      <c r="GUN18" s="890"/>
      <c r="GUO18" s="890"/>
      <c r="GUP18" s="890"/>
      <c r="GUQ18" s="890"/>
      <c r="GUR18" s="890"/>
      <c r="GUS18" s="890"/>
      <c r="GUT18" s="890"/>
      <c r="GUU18" s="890"/>
      <c r="GUV18" s="890"/>
      <c r="GUW18" s="890"/>
      <c r="GUX18" s="890"/>
      <c r="GUY18" s="890"/>
      <c r="GUZ18" s="890"/>
      <c r="GVA18" s="890"/>
      <c r="GVB18" s="890"/>
      <c r="GVC18" s="890"/>
      <c r="GVD18" s="890"/>
      <c r="GVE18" s="890"/>
      <c r="GVF18" s="890"/>
      <c r="GVG18" s="890"/>
      <c r="GVH18" s="890"/>
      <c r="GVI18" s="890"/>
      <c r="GVJ18" s="890"/>
      <c r="GVK18" s="890"/>
      <c r="GVL18" s="890"/>
      <c r="GVM18" s="890"/>
      <c r="GVN18" s="890"/>
      <c r="GVO18" s="890"/>
      <c r="GVP18" s="890"/>
      <c r="GVQ18" s="890"/>
      <c r="GVR18" s="890"/>
      <c r="GVS18" s="890"/>
      <c r="GVT18" s="890"/>
      <c r="GVU18" s="890"/>
      <c r="GVV18" s="890"/>
      <c r="GVW18" s="890"/>
      <c r="GVX18" s="890"/>
      <c r="GVY18" s="890"/>
      <c r="GVZ18" s="890"/>
      <c r="GWA18" s="890"/>
      <c r="GWB18" s="890"/>
      <c r="GWC18" s="890"/>
      <c r="GWD18" s="890"/>
      <c r="GWE18" s="890"/>
      <c r="GWF18" s="890"/>
      <c r="GWG18" s="890"/>
      <c r="GWH18" s="890"/>
      <c r="GWI18" s="890"/>
      <c r="GWJ18" s="890"/>
      <c r="GWK18" s="890"/>
      <c r="GWL18" s="890"/>
      <c r="GWM18" s="890"/>
      <c r="GWN18" s="890"/>
      <c r="GWO18" s="890"/>
      <c r="GWP18" s="890"/>
      <c r="GWQ18" s="890"/>
      <c r="GWR18" s="890"/>
      <c r="GWS18" s="890"/>
      <c r="GWT18" s="890"/>
      <c r="GWU18" s="890"/>
      <c r="GWV18" s="890"/>
      <c r="GWW18" s="890"/>
      <c r="GWX18" s="890"/>
      <c r="GWY18" s="890"/>
      <c r="GWZ18" s="890"/>
      <c r="GXA18" s="890"/>
      <c r="GXB18" s="890"/>
      <c r="GXC18" s="890"/>
      <c r="GXD18" s="890"/>
      <c r="GXE18" s="890"/>
      <c r="GXF18" s="890"/>
      <c r="GXG18" s="890"/>
      <c r="GXH18" s="890"/>
      <c r="GXI18" s="890"/>
      <c r="GXJ18" s="890"/>
      <c r="GXK18" s="890"/>
      <c r="GXL18" s="890"/>
      <c r="GXM18" s="890"/>
      <c r="GXN18" s="890"/>
      <c r="GXO18" s="890"/>
      <c r="GXP18" s="890"/>
      <c r="GXQ18" s="890"/>
      <c r="GXR18" s="890"/>
      <c r="GXS18" s="890"/>
      <c r="GXT18" s="890"/>
      <c r="GXU18" s="890"/>
      <c r="GXV18" s="890"/>
      <c r="GXW18" s="890"/>
      <c r="GXX18" s="890"/>
      <c r="GXY18" s="890"/>
      <c r="GXZ18" s="890"/>
      <c r="GYA18" s="890"/>
      <c r="GYB18" s="890"/>
      <c r="GYC18" s="890"/>
      <c r="GYD18" s="890"/>
      <c r="GYE18" s="890"/>
      <c r="GYF18" s="890"/>
      <c r="GYG18" s="890"/>
      <c r="GYH18" s="890"/>
      <c r="GYI18" s="890"/>
      <c r="GYJ18" s="890"/>
      <c r="GYK18" s="890"/>
      <c r="GYL18" s="890"/>
      <c r="GYM18" s="890"/>
      <c r="GYN18" s="890"/>
      <c r="GYO18" s="890"/>
      <c r="GYP18" s="890"/>
      <c r="GYQ18" s="890"/>
      <c r="GYR18" s="890"/>
      <c r="GYS18" s="890"/>
      <c r="GYT18" s="890"/>
      <c r="GYU18" s="890"/>
      <c r="GYV18" s="890"/>
      <c r="GYW18" s="890"/>
      <c r="GYX18" s="890"/>
      <c r="GYY18" s="890"/>
      <c r="GYZ18" s="890"/>
      <c r="GZA18" s="890"/>
      <c r="GZB18" s="890"/>
      <c r="GZC18" s="890"/>
      <c r="GZD18" s="890"/>
      <c r="GZE18" s="890"/>
      <c r="GZF18" s="890"/>
      <c r="GZG18" s="890"/>
      <c r="GZH18" s="890"/>
      <c r="GZI18" s="890"/>
      <c r="GZJ18" s="890"/>
      <c r="GZK18" s="890"/>
      <c r="GZL18" s="890"/>
      <c r="GZM18" s="890"/>
      <c r="GZN18" s="890"/>
      <c r="GZO18" s="890"/>
      <c r="GZP18" s="890"/>
      <c r="GZQ18" s="890"/>
      <c r="GZR18" s="890"/>
      <c r="GZS18" s="890"/>
      <c r="GZT18" s="890"/>
      <c r="GZU18" s="890"/>
      <c r="GZV18" s="890"/>
      <c r="GZW18" s="890"/>
      <c r="GZX18" s="890"/>
      <c r="GZY18" s="890"/>
      <c r="GZZ18" s="890"/>
      <c r="HAA18" s="890"/>
      <c r="HAB18" s="890"/>
      <c r="HAC18" s="890"/>
      <c r="HAD18" s="890"/>
      <c r="HAE18" s="890"/>
      <c r="HAF18" s="890"/>
      <c r="HAG18" s="890"/>
      <c r="HAH18" s="890"/>
      <c r="HAI18" s="890"/>
      <c r="HAJ18" s="890"/>
      <c r="HAK18" s="890"/>
      <c r="HAL18" s="890"/>
      <c r="HAM18" s="890"/>
      <c r="HAN18" s="890"/>
      <c r="HAO18" s="890"/>
      <c r="HAP18" s="890"/>
      <c r="HAQ18" s="890"/>
      <c r="HAR18" s="890"/>
      <c r="HAS18" s="890"/>
      <c r="HAT18" s="890"/>
      <c r="HAU18" s="890"/>
      <c r="HAV18" s="890"/>
      <c r="HAW18" s="890"/>
      <c r="HAX18" s="890"/>
      <c r="HAY18" s="890"/>
      <c r="HAZ18" s="890"/>
      <c r="HBA18" s="890"/>
      <c r="HBB18" s="890"/>
      <c r="HBC18" s="890"/>
      <c r="HBD18" s="890"/>
      <c r="HBE18" s="890"/>
      <c r="HBF18" s="890"/>
      <c r="HBG18" s="890"/>
      <c r="HBH18" s="890"/>
      <c r="HBI18" s="890"/>
      <c r="HBJ18" s="890"/>
      <c r="HBK18" s="890"/>
      <c r="HBL18" s="890"/>
      <c r="HBM18" s="890"/>
      <c r="HBN18" s="890"/>
      <c r="HBO18" s="890"/>
      <c r="HBP18" s="890"/>
      <c r="HBQ18" s="890"/>
      <c r="HBR18" s="890"/>
      <c r="HBS18" s="890"/>
      <c r="HBT18" s="890"/>
      <c r="HBU18" s="890"/>
      <c r="HBV18" s="890"/>
      <c r="HBW18" s="890"/>
      <c r="HBX18" s="890"/>
      <c r="HBY18" s="890"/>
      <c r="HBZ18" s="890"/>
      <c r="HCA18" s="890"/>
      <c r="HCB18" s="890"/>
      <c r="HCC18" s="890"/>
      <c r="HCD18" s="890"/>
      <c r="HCE18" s="890"/>
      <c r="HCF18" s="890"/>
      <c r="HCG18" s="890"/>
      <c r="HCH18" s="890"/>
      <c r="HCI18" s="890"/>
      <c r="HCJ18" s="890"/>
      <c r="HCK18" s="890"/>
      <c r="HCL18" s="890"/>
      <c r="HCM18" s="890"/>
      <c r="HCN18" s="890"/>
      <c r="HCO18" s="890"/>
      <c r="HCP18" s="890"/>
      <c r="HCQ18" s="890"/>
      <c r="HCR18" s="890"/>
      <c r="HCS18" s="890"/>
      <c r="HCT18" s="890"/>
      <c r="HCU18" s="890"/>
      <c r="HCV18" s="890"/>
      <c r="HCW18" s="890"/>
      <c r="HCX18" s="890"/>
      <c r="HCY18" s="890"/>
      <c r="HCZ18" s="890"/>
      <c r="HDA18" s="890"/>
      <c r="HDB18" s="890"/>
      <c r="HDC18" s="890"/>
      <c r="HDD18" s="890"/>
      <c r="HDE18" s="890"/>
      <c r="HDF18" s="890"/>
      <c r="HDG18" s="890"/>
      <c r="HDH18" s="890"/>
      <c r="HDI18" s="890"/>
      <c r="HDJ18" s="890"/>
      <c r="HDK18" s="890"/>
      <c r="HDL18" s="890"/>
      <c r="HDM18" s="890"/>
      <c r="HDN18" s="890"/>
      <c r="HDO18" s="890"/>
      <c r="HDP18" s="890"/>
      <c r="HDQ18" s="890"/>
      <c r="HDR18" s="890"/>
      <c r="HDS18" s="890"/>
      <c r="HDT18" s="890"/>
      <c r="HDU18" s="890"/>
      <c r="HDV18" s="890"/>
      <c r="HDW18" s="890"/>
      <c r="HDX18" s="890"/>
      <c r="HDY18" s="890"/>
      <c r="HDZ18" s="890"/>
      <c r="HEA18" s="890"/>
      <c r="HEB18" s="890"/>
      <c r="HEC18" s="890"/>
      <c r="HED18" s="890"/>
      <c r="HEE18" s="890"/>
      <c r="HEF18" s="890"/>
      <c r="HEG18" s="890"/>
      <c r="HEH18" s="890"/>
      <c r="HEI18" s="890"/>
      <c r="HEJ18" s="890"/>
      <c r="HEK18" s="890"/>
      <c r="HEL18" s="890"/>
      <c r="HEM18" s="890"/>
      <c r="HEN18" s="890"/>
      <c r="HEO18" s="890"/>
      <c r="HEP18" s="890"/>
      <c r="HEQ18" s="890"/>
      <c r="HER18" s="890"/>
      <c r="HES18" s="890"/>
      <c r="HET18" s="890"/>
      <c r="HEU18" s="890"/>
      <c r="HEV18" s="890"/>
      <c r="HEW18" s="890"/>
      <c r="HEX18" s="890"/>
      <c r="HEY18" s="890"/>
      <c r="HEZ18" s="890"/>
      <c r="HFA18" s="890"/>
      <c r="HFB18" s="890"/>
      <c r="HFC18" s="890"/>
      <c r="HFD18" s="890"/>
      <c r="HFE18" s="890"/>
      <c r="HFF18" s="890"/>
      <c r="HFG18" s="890"/>
      <c r="HFH18" s="890"/>
      <c r="HFI18" s="890"/>
      <c r="HFJ18" s="890"/>
      <c r="HFK18" s="890"/>
      <c r="HFL18" s="890"/>
      <c r="HFM18" s="890"/>
      <c r="HFN18" s="890"/>
      <c r="HFO18" s="890"/>
      <c r="HFP18" s="890"/>
      <c r="HFQ18" s="890"/>
      <c r="HFR18" s="890"/>
      <c r="HFS18" s="890"/>
      <c r="HFT18" s="890"/>
      <c r="HFU18" s="890"/>
      <c r="HFV18" s="890"/>
      <c r="HFW18" s="890"/>
      <c r="HFX18" s="890"/>
      <c r="HFY18" s="890"/>
      <c r="HFZ18" s="890"/>
      <c r="HGA18" s="890"/>
      <c r="HGB18" s="890"/>
      <c r="HGC18" s="890"/>
      <c r="HGD18" s="890"/>
      <c r="HGE18" s="890"/>
      <c r="HGF18" s="890"/>
      <c r="HGG18" s="890"/>
      <c r="HGH18" s="890"/>
      <c r="HGI18" s="890"/>
      <c r="HGJ18" s="890"/>
      <c r="HGK18" s="890"/>
      <c r="HGL18" s="890"/>
      <c r="HGM18" s="890"/>
      <c r="HGN18" s="890"/>
      <c r="HGO18" s="890"/>
      <c r="HGP18" s="890"/>
      <c r="HGQ18" s="890"/>
      <c r="HGR18" s="890"/>
      <c r="HGS18" s="890"/>
      <c r="HGT18" s="890"/>
      <c r="HGU18" s="890"/>
      <c r="HGV18" s="890"/>
      <c r="HGW18" s="890"/>
      <c r="HGX18" s="890"/>
      <c r="HGY18" s="890"/>
      <c r="HGZ18" s="890"/>
      <c r="HHA18" s="890"/>
      <c r="HHB18" s="890"/>
      <c r="HHC18" s="890"/>
      <c r="HHD18" s="890"/>
      <c r="HHE18" s="890"/>
      <c r="HHF18" s="890"/>
      <c r="HHG18" s="890"/>
      <c r="HHH18" s="890"/>
      <c r="HHI18" s="890"/>
      <c r="HHJ18" s="890"/>
      <c r="HHK18" s="890"/>
      <c r="HHL18" s="890"/>
      <c r="HHM18" s="890"/>
      <c r="HHN18" s="890"/>
      <c r="HHO18" s="890"/>
      <c r="HHP18" s="890"/>
      <c r="HHQ18" s="890"/>
      <c r="HHR18" s="890"/>
      <c r="HHS18" s="890"/>
      <c r="HHT18" s="890"/>
      <c r="HHU18" s="890"/>
      <c r="HHV18" s="890"/>
      <c r="HHW18" s="890"/>
      <c r="HHX18" s="890"/>
      <c r="HHY18" s="890"/>
      <c r="HHZ18" s="890"/>
      <c r="HIA18" s="890"/>
      <c r="HIB18" s="890"/>
      <c r="HIC18" s="890"/>
      <c r="HID18" s="890"/>
      <c r="HIE18" s="890"/>
      <c r="HIF18" s="890"/>
      <c r="HIG18" s="890"/>
      <c r="HIH18" s="890"/>
      <c r="HII18" s="890"/>
      <c r="HIJ18" s="890"/>
      <c r="HIK18" s="890"/>
      <c r="HIL18" s="890"/>
      <c r="HIM18" s="890"/>
      <c r="HIN18" s="890"/>
      <c r="HIO18" s="890"/>
      <c r="HIP18" s="890"/>
      <c r="HIQ18" s="890"/>
      <c r="HIR18" s="890"/>
      <c r="HIS18" s="890"/>
      <c r="HIT18" s="890"/>
      <c r="HIU18" s="890"/>
      <c r="HIV18" s="890"/>
      <c r="HIW18" s="890"/>
      <c r="HIX18" s="890"/>
      <c r="HIY18" s="890"/>
      <c r="HIZ18" s="890"/>
      <c r="HJA18" s="890"/>
      <c r="HJB18" s="890"/>
      <c r="HJC18" s="890"/>
      <c r="HJD18" s="890"/>
      <c r="HJE18" s="890"/>
      <c r="HJF18" s="890"/>
      <c r="HJG18" s="890"/>
      <c r="HJH18" s="890"/>
      <c r="HJI18" s="890"/>
      <c r="HJJ18" s="890"/>
      <c r="HJK18" s="890"/>
      <c r="HJL18" s="890"/>
      <c r="HJM18" s="890"/>
      <c r="HJN18" s="890"/>
      <c r="HJO18" s="890"/>
      <c r="HJP18" s="890"/>
      <c r="HJQ18" s="890"/>
      <c r="HJR18" s="890"/>
      <c r="HJS18" s="890"/>
      <c r="HJT18" s="890"/>
      <c r="HJU18" s="890"/>
      <c r="HJV18" s="890"/>
      <c r="HJW18" s="890"/>
      <c r="HJX18" s="890"/>
      <c r="HJY18" s="890"/>
      <c r="HJZ18" s="890"/>
      <c r="HKA18" s="890"/>
      <c r="HKB18" s="890"/>
      <c r="HKC18" s="890"/>
      <c r="HKD18" s="890"/>
      <c r="HKE18" s="890"/>
      <c r="HKF18" s="890"/>
      <c r="HKG18" s="890"/>
      <c r="HKH18" s="890"/>
      <c r="HKI18" s="890"/>
      <c r="HKJ18" s="890"/>
      <c r="HKK18" s="890"/>
      <c r="HKL18" s="890"/>
      <c r="HKM18" s="890"/>
      <c r="HKN18" s="890"/>
      <c r="HKO18" s="890"/>
      <c r="HKP18" s="890"/>
      <c r="HKQ18" s="890"/>
      <c r="HKR18" s="890"/>
      <c r="HKS18" s="890"/>
      <c r="HKT18" s="890"/>
      <c r="HKU18" s="890"/>
      <c r="HKV18" s="890"/>
      <c r="HKW18" s="890"/>
      <c r="HKX18" s="890"/>
      <c r="HKY18" s="890"/>
      <c r="HKZ18" s="890"/>
      <c r="HLA18" s="890"/>
      <c r="HLB18" s="890"/>
      <c r="HLC18" s="890"/>
      <c r="HLD18" s="890"/>
      <c r="HLE18" s="890"/>
      <c r="HLF18" s="890"/>
      <c r="HLG18" s="890"/>
      <c r="HLH18" s="890"/>
      <c r="HLI18" s="890"/>
      <c r="HLJ18" s="890"/>
      <c r="HLK18" s="890"/>
      <c r="HLL18" s="890"/>
      <c r="HLM18" s="890"/>
      <c r="HLN18" s="890"/>
      <c r="HLO18" s="890"/>
      <c r="HLP18" s="890"/>
      <c r="HLQ18" s="890"/>
      <c r="HLR18" s="890"/>
      <c r="HLS18" s="890"/>
      <c r="HLT18" s="890"/>
      <c r="HLU18" s="890"/>
      <c r="HLV18" s="890"/>
      <c r="HLW18" s="890"/>
      <c r="HLX18" s="890"/>
      <c r="HLY18" s="890"/>
      <c r="HLZ18" s="890"/>
      <c r="HMA18" s="890"/>
      <c r="HMB18" s="890"/>
      <c r="HMC18" s="890"/>
      <c r="HMD18" s="890"/>
      <c r="HME18" s="890"/>
      <c r="HMF18" s="890"/>
      <c r="HMG18" s="890"/>
      <c r="HMH18" s="890"/>
      <c r="HMI18" s="890"/>
      <c r="HMJ18" s="890"/>
      <c r="HMK18" s="890"/>
      <c r="HML18" s="890"/>
      <c r="HMM18" s="890"/>
      <c r="HMN18" s="890"/>
      <c r="HMO18" s="890"/>
      <c r="HMP18" s="890"/>
      <c r="HMQ18" s="890"/>
      <c r="HMR18" s="890"/>
      <c r="HMS18" s="890"/>
      <c r="HMT18" s="890"/>
      <c r="HMU18" s="890"/>
      <c r="HMV18" s="890"/>
      <c r="HMW18" s="890"/>
      <c r="HMX18" s="890"/>
      <c r="HMY18" s="890"/>
      <c r="HMZ18" s="890"/>
      <c r="HNA18" s="890"/>
      <c r="HNB18" s="890"/>
      <c r="HNC18" s="890"/>
      <c r="HND18" s="890"/>
      <c r="HNE18" s="890"/>
      <c r="HNF18" s="890"/>
      <c r="HNG18" s="890"/>
      <c r="HNH18" s="890"/>
      <c r="HNI18" s="890"/>
      <c r="HNJ18" s="890"/>
      <c r="HNK18" s="890"/>
      <c r="HNL18" s="890"/>
      <c r="HNM18" s="890"/>
      <c r="HNN18" s="890"/>
      <c r="HNO18" s="890"/>
      <c r="HNP18" s="890"/>
      <c r="HNQ18" s="890"/>
      <c r="HNR18" s="890"/>
      <c r="HNS18" s="890"/>
      <c r="HNT18" s="890"/>
      <c r="HNU18" s="890"/>
      <c r="HNV18" s="890"/>
      <c r="HNW18" s="890"/>
      <c r="HNX18" s="890"/>
      <c r="HNY18" s="890"/>
      <c r="HNZ18" s="890"/>
      <c r="HOA18" s="890"/>
      <c r="HOB18" s="890"/>
      <c r="HOC18" s="890"/>
      <c r="HOD18" s="890"/>
      <c r="HOE18" s="890"/>
      <c r="HOF18" s="890"/>
      <c r="HOG18" s="890"/>
      <c r="HOH18" s="890"/>
      <c r="HOI18" s="890"/>
      <c r="HOJ18" s="890"/>
      <c r="HOK18" s="890"/>
      <c r="HOL18" s="890"/>
      <c r="HOM18" s="890"/>
      <c r="HON18" s="890"/>
      <c r="HOO18" s="890"/>
      <c r="HOP18" s="890"/>
      <c r="HOQ18" s="890"/>
      <c r="HOR18" s="890"/>
      <c r="HOS18" s="890"/>
      <c r="HOT18" s="890"/>
      <c r="HOU18" s="890"/>
      <c r="HOV18" s="890"/>
      <c r="HOW18" s="890"/>
      <c r="HOX18" s="890"/>
      <c r="HOY18" s="890"/>
      <c r="HOZ18" s="890"/>
      <c r="HPA18" s="890"/>
      <c r="HPB18" s="890"/>
      <c r="HPC18" s="890"/>
      <c r="HPD18" s="890"/>
      <c r="HPE18" s="890"/>
      <c r="HPF18" s="890"/>
      <c r="HPG18" s="890"/>
      <c r="HPH18" s="890"/>
      <c r="HPI18" s="890"/>
      <c r="HPJ18" s="890"/>
      <c r="HPK18" s="890"/>
      <c r="HPL18" s="890"/>
      <c r="HPM18" s="890"/>
      <c r="HPN18" s="890"/>
      <c r="HPO18" s="890"/>
      <c r="HPP18" s="890"/>
      <c r="HPQ18" s="890"/>
      <c r="HPR18" s="890"/>
      <c r="HPS18" s="890"/>
      <c r="HPT18" s="890"/>
      <c r="HPU18" s="890"/>
      <c r="HPV18" s="890"/>
      <c r="HPW18" s="890"/>
      <c r="HPX18" s="890"/>
      <c r="HPY18" s="890"/>
      <c r="HPZ18" s="890"/>
      <c r="HQA18" s="890"/>
      <c r="HQB18" s="890"/>
      <c r="HQC18" s="890"/>
      <c r="HQD18" s="890"/>
      <c r="HQE18" s="890"/>
      <c r="HQF18" s="890"/>
      <c r="HQG18" s="890"/>
      <c r="HQH18" s="890"/>
      <c r="HQI18" s="890"/>
      <c r="HQJ18" s="890"/>
      <c r="HQK18" s="890"/>
      <c r="HQL18" s="890"/>
      <c r="HQM18" s="890"/>
      <c r="HQN18" s="890"/>
      <c r="HQO18" s="890"/>
      <c r="HQP18" s="890"/>
      <c r="HQQ18" s="890"/>
      <c r="HQR18" s="890"/>
      <c r="HQS18" s="890"/>
      <c r="HQT18" s="890"/>
      <c r="HQU18" s="890"/>
      <c r="HQV18" s="890"/>
      <c r="HQW18" s="890"/>
      <c r="HQX18" s="890"/>
      <c r="HQY18" s="890"/>
      <c r="HQZ18" s="890"/>
      <c r="HRA18" s="890"/>
      <c r="HRB18" s="890"/>
      <c r="HRC18" s="890"/>
      <c r="HRD18" s="890"/>
      <c r="HRE18" s="890"/>
      <c r="HRF18" s="890"/>
      <c r="HRG18" s="890"/>
      <c r="HRH18" s="890"/>
      <c r="HRI18" s="890"/>
      <c r="HRJ18" s="890"/>
      <c r="HRK18" s="890"/>
      <c r="HRL18" s="890"/>
      <c r="HRM18" s="890"/>
      <c r="HRN18" s="890"/>
      <c r="HRO18" s="890"/>
      <c r="HRP18" s="890"/>
      <c r="HRQ18" s="890"/>
      <c r="HRR18" s="890"/>
      <c r="HRS18" s="890"/>
      <c r="HRT18" s="890"/>
      <c r="HRU18" s="890"/>
      <c r="HRV18" s="890"/>
      <c r="HRW18" s="890"/>
      <c r="HRX18" s="890"/>
      <c r="HRY18" s="890"/>
      <c r="HRZ18" s="890"/>
      <c r="HSA18" s="890"/>
      <c r="HSB18" s="890"/>
      <c r="HSC18" s="890"/>
      <c r="HSD18" s="890"/>
      <c r="HSE18" s="890"/>
      <c r="HSF18" s="890"/>
      <c r="HSG18" s="890"/>
      <c r="HSH18" s="890"/>
      <c r="HSI18" s="890"/>
      <c r="HSJ18" s="890"/>
      <c r="HSK18" s="890"/>
      <c r="HSL18" s="890"/>
      <c r="HSM18" s="890"/>
      <c r="HSN18" s="890"/>
      <c r="HSO18" s="890"/>
      <c r="HSP18" s="890"/>
      <c r="HSQ18" s="890"/>
      <c r="HSR18" s="890"/>
      <c r="HSS18" s="890"/>
      <c r="HST18" s="890"/>
      <c r="HSU18" s="890"/>
      <c r="HSV18" s="890"/>
      <c r="HSW18" s="890"/>
      <c r="HSX18" s="890"/>
      <c r="HSY18" s="890"/>
      <c r="HSZ18" s="890"/>
      <c r="HTA18" s="890"/>
      <c r="HTB18" s="890"/>
      <c r="HTC18" s="890"/>
      <c r="HTD18" s="890"/>
      <c r="HTE18" s="890"/>
      <c r="HTF18" s="890"/>
      <c r="HTG18" s="890"/>
      <c r="HTH18" s="890"/>
      <c r="HTI18" s="890"/>
      <c r="HTJ18" s="890"/>
      <c r="HTK18" s="890"/>
      <c r="HTL18" s="890"/>
      <c r="HTM18" s="890"/>
      <c r="HTN18" s="890"/>
      <c r="HTO18" s="890"/>
      <c r="HTP18" s="890"/>
      <c r="HTQ18" s="890"/>
      <c r="HTR18" s="890"/>
      <c r="HTS18" s="890"/>
      <c r="HTT18" s="890"/>
      <c r="HTU18" s="890"/>
      <c r="HTV18" s="890"/>
      <c r="HTW18" s="890"/>
      <c r="HTX18" s="890"/>
      <c r="HTY18" s="890"/>
      <c r="HTZ18" s="890"/>
      <c r="HUA18" s="890"/>
      <c r="HUB18" s="890"/>
      <c r="HUC18" s="890"/>
      <c r="HUD18" s="890"/>
      <c r="HUE18" s="890"/>
      <c r="HUF18" s="890"/>
      <c r="HUG18" s="890"/>
      <c r="HUH18" s="890"/>
      <c r="HUI18" s="890"/>
      <c r="HUJ18" s="890"/>
      <c r="HUK18" s="890"/>
      <c r="HUL18" s="890"/>
      <c r="HUM18" s="890"/>
      <c r="HUN18" s="890"/>
      <c r="HUO18" s="890"/>
      <c r="HUP18" s="890"/>
      <c r="HUQ18" s="890"/>
      <c r="HUR18" s="890"/>
      <c r="HUS18" s="890"/>
      <c r="HUT18" s="890"/>
      <c r="HUU18" s="890"/>
      <c r="HUV18" s="890"/>
      <c r="HUW18" s="890"/>
      <c r="HUX18" s="890"/>
      <c r="HUY18" s="890"/>
      <c r="HUZ18" s="890"/>
      <c r="HVA18" s="890"/>
      <c r="HVB18" s="890"/>
      <c r="HVC18" s="890"/>
      <c r="HVD18" s="890"/>
      <c r="HVE18" s="890"/>
      <c r="HVF18" s="890"/>
      <c r="HVG18" s="890"/>
      <c r="HVH18" s="890"/>
      <c r="HVI18" s="890"/>
      <c r="HVJ18" s="890"/>
      <c r="HVK18" s="890"/>
      <c r="HVL18" s="890"/>
      <c r="HVM18" s="890"/>
      <c r="HVN18" s="890"/>
      <c r="HVO18" s="890"/>
      <c r="HVP18" s="890"/>
      <c r="HVQ18" s="890"/>
      <c r="HVR18" s="890"/>
      <c r="HVS18" s="890"/>
      <c r="HVT18" s="890"/>
      <c r="HVU18" s="890"/>
      <c r="HVV18" s="890"/>
      <c r="HVW18" s="890"/>
      <c r="HVX18" s="890"/>
      <c r="HVY18" s="890"/>
      <c r="HVZ18" s="890"/>
      <c r="HWA18" s="890"/>
      <c r="HWB18" s="890"/>
      <c r="HWC18" s="890"/>
      <c r="HWD18" s="890"/>
      <c r="HWE18" s="890"/>
      <c r="HWF18" s="890"/>
      <c r="HWG18" s="890"/>
      <c r="HWH18" s="890"/>
      <c r="HWI18" s="890"/>
      <c r="HWJ18" s="890"/>
      <c r="HWK18" s="890"/>
      <c r="HWL18" s="890"/>
      <c r="HWM18" s="890"/>
      <c r="HWN18" s="890"/>
      <c r="HWO18" s="890"/>
      <c r="HWP18" s="890"/>
      <c r="HWQ18" s="890"/>
      <c r="HWR18" s="890"/>
      <c r="HWS18" s="890"/>
      <c r="HWT18" s="890"/>
      <c r="HWU18" s="890"/>
      <c r="HWV18" s="890"/>
      <c r="HWW18" s="890"/>
      <c r="HWX18" s="890"/>
      <c r="HWY18" s="890"/>
      <c r="HWZ18" s="890"/>
      <c r="HXA18" s="890"/>
      <c r="HXB18" s="890"/>
      <c r="HXC18" s="890"/>
      <c r="HXD18" s="890"/>
      <c r="HXE18" s="890"/>
      <c r="HXF18" s="890"/>
      <c r="HXG18" s="890"/>
      <c r="HXH18" s="890"/>
      <c r="HXI18" s="890"/>
      <c r="HXJ18" s="890"/>
      <c r="HXK18" s="890"/>
      <c r="HXL18" s="890"/>
      <c r="HXM18" s="890"/>
      <c r="HXN18" s="890"/>
      <c r="HXO18" s="890"/>
      <c r="HXP18" s="890"/>
      <c r="HXQ18" s="890"/>
      <c r="HXR18" s="890"/>
      <c r="HXS18" s="890"/>
      <c r="HXT18" s="890"/>
      <c r="HXU18" s="890"/>
      <c r="HXV18" s="890"/>
      <c r="HXW18" s="890"/>
      <c r="HXX18" s="890"/>
      <c r="HXY18" s="890"/>
      <c r="HXZ18" s="890"/>
      <c r="HYA18" s="890"/>
      <c r="HYB18" s="890"/>
      <c r="HYC18" s="890"/>
      <c r="HYD18" s="890"/>
      <c r="HYE18" s="890"/>
      <c r="HYF18" s="890"/>
      <c r="HYG18" s="890"/>
      <c r="HYH18" s="890"/>
      <c r="HYI18" s="890"/>
      <c r="HYJ18" s="890"/>
      <c r="HYK18" s="890"/>
      <c r="HYL18" s="890"/>
      <c r="HYM18" s="890"/>
      <c r="HYN18" s="890"/>
      <c r="HYO18" s="890"/>
      <c r="HYP18" s="890"/>
      <c r="HYQ18" s="890"/>
      <c r="HYR18" s="890"/>
      <c r="HYS18" s="890"/>
      <c r="HYT18" s="890"/>
      <c r="HYU18" s="890"/>
      <c r="HYV18" s="890"/>
      <c r="HYW18" s="890"/>
      <c r="HYX18" s="890"/>
      <c r="HYY18" s="890"/>
      <c r="HYZ18" s="890"/>
      <c r="HZA18" s="890"/>
      <c r="HZB18" s="890"/>
      <c r="HZC18" s="890"/>
      <c r="HZD18" s="890"/>
      <c r="HZE18" s="890"/>
      <c r="HZF18" s="890"/>
      <c r="HZG18" s="890"/>
      <c r="HZH18" s="890"/>
      <c r="HZI18" s="890"/>
      <c r="HZJ18" s="890"/>
      <c r="HZK18" s="890"/>
      <c r="HZL18" s="890"/>
      <c r="HZM18" s="890"/>
      <c r="HZN18" s="890"/>
      <c r="HZO18" s="890"/>
      <c r="HZP18" s="890"/>
      <c r="HZQ18" s="890"/>
      <c r="HZR18" s="890"/>
      <c r="HZS18" s="890"/>
      <c r="HZT18" s="890"/>
      <c r="HZU18" s="890"/>
      <c r="HZV18" s="890"/>
      <c r="HZW18" s="890"/>
      <c r="HZX18" s="890"/>
      <c r="HZY18" s="890"/>
      <c r="HZZ18" s="890"/>
      <c r="IAA18" s="890"/>
      <c r="IAB18" s="890"/>
      <c r="IAC18" s="890"/>
      <c r="IAD18" s="890"/>
      <c r="IAE18" s="890"/>
      <c r="IAF18" s="890"/>
      <c r="IAG18" s="890"/>
      <c r="IAH18" s="890"/>
      <c r="IAI18" s="890"/>
      <c r="IAJ18" s="890"/>
      <c r="IAK18" s="890"/>
      <c r="IAL18" s="890"/>
      <c r="IAM18" s="890"/>
      <c r="IAN18" s="890"/>
      <c r="IAO18" s="890"/>
      <c r="IAP18" s="890"/>
      <c r="IAQ18" s="890"/>
      <c r="IAR18" s="890"/>
      <c r="IAS18" s="890"/>
      <c r="IAT18" s="890"/>
      <c r="IAU18" s="890"/>
      <c r="IAV18" s="890"/>
      <c r="IAW18" s="890"/>
      <c r="IAX18" s="890"/>
      <c r="IAY18" s="890"/>
      <c r="IAZ18" s="890"/>
      <c r="IBA18" s="890"/>
      <c r="IBB18" s="890"/>
      <c r="IBC18" s="890"/>
      <c r="IBD18" s="890"/>
      <c r="IBE18" s="890"/>
      <c r="IBF18" s="890"/>
      <c r="IBG18" s="890"/>
      <c r="IBH18" s="890"/>
      <c r="IBI18" s="890"/>
      <c r="IBJ18" s="890"/>
      <c r="IBK18" s="890"/>
      <c r="IBL18" s="890"/>
      <c r="IBM18" s="890"/>
      <c r="IBN18" s="890"/>
      <c r="IBO18" s="890"/>
      <c r="IBP18" s="890"/>
      <c r="IBQ18" s="890"/>
      <c r="IBR18" s="890"/>
      <c r="IBS18" s="890"/>
      <c r="IBT18" s="890"/>
      <c r="IBU18" s="890"/>
      <c r="IBV18" s="890"/>
      <c r="IBW18" s="890"/>
      <c r="IBX18" s="890"/>
      <c r="IBY18" s="890"/>
      <c r="IBZ18" s="890"/>
      <c r="ICA18" s="890"/>
      <c r="ICB18" s="890"/>
      <c r="ICC18" s="890"/>
      <c r="ICD18" s="890"/>
      <c r="ICE18" s="890"/>
      <c r="ICF18" s="890"/>
      <c r="ICG18" s="890"/>
      <c r="ICH18" s="890"/>
      <c r="ICI18" s="890"/>
      <c r="ICJ18" s="890"/>
      <c r="ICK18" s="890"/>
      <c r="ICL18" s="890"/>
      <c r="ICM18" s="890"/>
      <c r="ICN18" s="890"/>
      <c r="ICO18" s="890"/>
      <c r="ICP18" s="890"/>
      <c r="ICQ18" s="890"/>
      <c r="ICR18" s="890"/>
      <c r="ICS18" s="890"/>
      <c r="ICT18" s="890"/>
      <c r="ICU18" s="890"/>
      <c r="ICV18" s="890"/>
      <c r="ICW18" s="890"/>
      <c r="ICX18" s="890"/>
      <c r="ICY18" s="890"/>
      <c r="ICZ18" s="890"/>
      <c r="IDA18" s="890"/>
      <c r="IDB18" s="890"/>
      <c r="IDC18" s="890"/>
      <c r="IDD18" s="890"/>
      <c r="IDE18" s="890"/>
      <c r="IDF18" s="890"/>
      <c r="IDG18" s="890"/>
      <c r="IDH18" s="890"/>
      <c r="IDI18" s="890"/>
      <c r="IDJ18" s="890"/>
      <c r="IDK18" s="890"/>
      <c r="IDL18" s="890"/>
      <c r="IDM18" s="890"/>
      <c r="IDN18" s="890"/>
      <c r="IDO18" s="890"/>
      <c r="IDP18" s="890"/>
      <c r="IDQ18" s="890"/>
      <c r="IDR18" s="890"/>
      <c r="IDS18" s="890"/>
      <c r="IDT18" s="890"/>
      <c r="IDU18" s="890"/>
      <c r="IDV18" s="890"/>
      <c r="IDW18" s="890"/>
      <c r="IDX18" s="890"/>
      <c r="IDY18" s="890"/>
      <c r="IDZ18" s="890"/>
      <c r="IEA18" s="890"/>
      <c r="IEB18" s="890"/>
      <c r="IEC18" s="890"/>
      <c r="IED18" s="890"/>
      <c r="IEE18" s="890"/>
      <c r="IEF18" s="890"/>
      <c r="IEG18" s="890"/>
      <c r="IEH18" s="890"/>
      <c r="IEI18" s="890"/>
      <c r="IEJ18" s="890"/>
      <c r="IEK18" s="890"/>
      <c r="IEL18" s="890"/>
      <c r="IEM18" s="890"/>
      <c r="IEN18" s="890"/>
      <c r="IEO18" s="890"/>
      <c r="IEP18" s="890"/>
      <c r="IEQ18" s="890"/>
      <c r="IER18" s="890"/>
      <c r="IES18" s="890"/>
      <c r="IET18" s="890"/>
      <c r="IEU18" s="890"/>
      <c r="IEV18" s="890"/>
      <c r="IEW18" s="890"/>
      <c r="IEX18" s="890"/>
      <c r="IEY18" s="890"/>
      <c r="IEZ18" s="890"/>
      <c r="IFA18" s="890"/>
      <c r="IFB18" s="890"/>
      <c r="IFC18" s="890"/>
      <c r="IFD18" s="890"/>
      <c r="IFE18" s="890"/>
      <c r="IFF18" s="890"/>
      <c r="IFG18" s="890"/>
      <c r="IFH18" s="890"/>
      <c r="IFI18" s="890"/>
      <c r="IFJ18" s="890"/>
      <c r="IFK18" s="890"/>
      <c r="IFL18" s="890"/>
      <c r="IFM18" s="890"/>
      <c r="IFN18" s="890"/>
      <c r="IFO18" s="890"/>
      <c r="IFP18" s="890"/>
      <c r="IFQ18" s="890"/>
      <c r="IFR18" s="890"/>
      <c r="IFS18" s="890"/>
      <c r="IFT18" s="890"/>
      <c r="IFU18" s="890"/>
      <c r="IFV18" s="890"/>
      <c r="IFW18" s="890"/>
      <c r="IFX18" s="890"/>
      <c r="IFY18" s="890"/>
      <c r="IFZ18" s="890"/>
      <c r="IGA18" s="890"/>
      <c r="IGB18" s="890"/>
      <c r="IGC18" s="890"/>
      <c r="IGD18" s="890"/>
      <c r="IGE18" s="890"/>
      <c r="IGF18" s="890"/>
      <c r="IGG18" s="890"/>
      <c r="IGH18" s="890"/>
      <c r="IGI18" s="890"/>
      <c r="IGJ18" s="890"/>
      <c r="IGK18" s="890"/>
      <c r="IGL18" s="890"/>
      <c r="IGM18" s="890"/>
      <c r="IGN18" s="890"/>
      <c r="IGO18" s="890"/>
      <c r="IGP18" s="890"/>
      <c r="IGQ18" s="890"/>
      <c r="IGR18" s="890"/>
      <c r="IGS18" s="890"/>
      <c r="IGT18" s="890"/>
      <c r="IGU18" s="890"/>
      <c r="IGV18" s="890"/>
      <c r="IGW18" s="890"/>
      <c r="IGX18" s="890"/>
      <c r="IGY18" s="890"/>
      <c r="IGZ18" s="890"/>
      <c r="IHA18" s="890"/>
      <c r="IHB18" s="890"/>
      <c r="IHC18" s="890"/>
      <c r="IHD18" s="890"/>
      <c r="IHE18" s="890"/>
      <c r="IHF18" s="890"/>
      <c r="IHG18" s="890"/>
      <c r="IHH18" s="890"/>
      <c r="IHI18" s="890"/>
      <c r="IHJ18" s="890"/>
      <c r="IHK18" s="890"/>
      <c r="IHL18" s="890"/>
      <c r="IHM18" s="890"/>
      <c r="IHN18" s="890"/>
      <c r="IHO18" s="890"/>
      <c r="IHP18" s="890"/>
      <c r="IHQ18" s="890"/>
      <c r="IHR18" s="890"/>
      <c r="IHS18" s="890"/>
      <c r="IHT18" s="890"/>
      <c r="IHU18" s="890"/>
      <c r="IHV18" s="890"/>
      <c r="IHW18" s="890"/>
      <c r="IHX18" s="890"/>
      <c r="IHY18" s="890"/>
      <c r="IHZ18" s="890"/>
      <c r="IIA18" s="890"/>
      <c r="IIB18" s="890"/>
      <c r="IIC18" s="890"/>
      <c r="IID18" s="890"/>
      <c r="IIE18" s="890"/>
      <c r="IIF18" s="890"/>
      <c r="IIG18" s="890"/>
      <c r="IIH18" s="890"/>
      <c r="III18" s="890"/>
      <c r="IIJ18" s="890"/>
      <c r="IIK18" s="890"/>
      <c r="IIL18" s="890"/>
      <c r="IIM18" s="890"/>
      <c r="IIN18" s="890"/>
      <c r="IIO18" s="890"/>
      <c r="IIP18" s="890"/>
      <c r="IIQ18" s="890"/>
      <c r="IIR18" s="890"/>
      <c r="IIS18" s="890"/>
      <c r="IIT18" s="890"/>
      <c r="IIU18" s="890"/>
      <c r="IIV18" s="890"/>
      <c r="IIW18" s="890"/>
      <c r="IIX18" s="890"/>
      <c r="IIY18" s="890"/>
      <c r="IIZ18" s="890"/>
      <c r="IJA18" s="890"/>
      <c r="IJB18" s="890"/>
      <c r="IJC18" s="890"/>
      <c r="IJD18" s="890"/>
      <c r="IJE18" s="890"/>
      <c r="IJF18" s="890"/>
      <c r="IJG18" s="890"/>
      <c r="IJH18" s="890"/>
      <c r="IJI18" s="890"/>
      <c r="IJJ18" s="890"/>
      <c r="IJK18" s="890"/>
      <c r="IJL18" s="890"/>
      <c r="IJM18" s="890"/>
      <c r="IJN18" s="890"/>
      <c r="IJO18" s="890"/>
      <c r="IJP18" s="890"/>
      <c r="IJQ18" s="890"/>
      <c r="IJR18" s="890"/>
      <c r="IJS18" s="890"/>
      <c r="IJT18" s="890"/>
      <c r="IJU18" s="890"/>
      <c r="IJV18" s="890"/>
      <c r="IJW18" s="890"/>
      <c r="IJX18" s="890"/>
      <c r="IJY18" s="890"/>
      <c r="IJZ18" s="890"/>
      <c r="IKA18" s="890"/>
      <c r="IKB18" s="890"/>
      <c r="IKC18" s="890"/>
      <c r="IKD18" s="890"/>
      <c r="IKE18" s="890"/>
      <c r="IKF18" s="890"/>
      <c r="IKG18" s="890"/>
      <c r="IKH18" s="890"/>
      <c r="IKI18" s="890"/>
      <c r="IKJ18" s="890"/>
      <c r="IKK18" s="890"/>
      <c r="IKL18" s="890"/>
      <c r="IKM18" s="890"/>
      <c r="IKN18" s="890"/>
      <c r="IKO18" s="890"/>
      <c r="IKP18" s="890"/>
      <c r="IKQ18" s="890"/>
      <c r="IKR18" s="890"/>
      <c r="IKS18" s="890"/>
      <c r="IKT18" s="890"/>
      <c r="IKU18" s="890"/>
      <c r="IKV18" s="890"/>
      <c r="IKW18" s="890"/>
      <c r="IKX18" s="890"/>
      <c r="IKY18" s="890"/>
      <c r="IKZ18" s="890"/>
      <c r="ILA18" s="890"/>
      <c r="ILB18" s="890"/>
      <c r="ILC18" s="890"/>
      <c r="ILD18" s="890"/>
      <c r="ILE18" s="890"/>
      <c r="ILF18" s="890"/>
      <c r="ILG18" s="890"/>
      <c r="ILH18" s="890"/>
      <c r="ILI18" s="890"/>
      <c r="ILJ18" s="890"/>
      <c r="ILK18" s="890"/>
      <c r="ILL18" s="890"/>
      <c r="ILM18" s="890"/>
      <c r="ILN18" s="890"/>
      <c r="ILO18" s="890"/>
      <c r="ILP18" s="890"/>
      <c r="ILQ18" s="890"/>
      <c r="ILR18" s="890"/>
      <c r="ILS18" s="890"/>
      <c r="ILT18" s="890"/>
      <c r="ILU18" s="890"/>
      <c r="ILV18" s="890"/>
      <c r="ILW18" s="890"/>
      <c r="ILX18" s="890"/>
      <c r="ILY18" s="890"/>
      <c r="ILZ18" s="890"/>
      <c r="IMA18" s="890"/>
      <c r="IMB18" s="890"/>
      <c r="IMC18" s="890"/>
      <c r="IMD18" s="890"/>
      <c r="IME18" s="890"/>
      <c r="IMF18" s="890"/>
      <c r="IMG18" s="890"/>
      <c r="IMH18" s="890"/>
      <c r="IMI18" s="890"/>
      <c r="IMJ18" s="890"/>
      <c r="IMK18" s="890"/>
      <c r="IML18" s="890"/>
      <c r="IMM18" s="890"/>
      <c r="IMN18" s="890"/>
      <c r="IMO18" s="890"/>
      <c r="IMP18" s="890"/>
      <c r="IMQ18" s="890"/>
      <c r="IMR18" s="890"/>
      <c r="IMS18" s="890"/>
      <c r="IMT18" s="890"/>
      <c r="IMU18" s="890"/>
      <c r="IMV18" s="890"/>
      <c r="IMW18" s="890"/>
      <c r="IMX18" s="890"/>
      <c r="IMY18" s="890"/>
      <c r="IMZ18" s="890"/>
      <c r="INA18" s="890"/>
      <c r="INB18" s="890"/>
      <c r="INC18" s="890"/>
      <c r="IND18" s="890"/>
      <c r="INE18" s="890"/>
      <c r="INF18" s="890"/>
      <c r="ING18" s="890"/>
      <c r="INH18" s="890"/>
      <c r="INI18" s="890"/>
      <c r="INJ18" s="890"/>
      <c r="INK18" s="890"/>
      <c r="INL18" s="890"/>
      <c r="INM18" s="890"/>
      <c r="INN18" s="890"/>
      <c r="INO18" s="890"/>
      <c r="INP18" s="890"/>
      <c r="INQ18" s="890"/>
      <c r="INR18" s="890"/>
      <c r="INS18" s="890"/>
      <c r="INT18" s="890"/>
      <c r="INU18" s="890"/>
      <c r="INV18" s="890"/>
      <c r="INW18" s="890"/>
      <c r="INX18" s="890"/>
      <c r="INY18" s="890"/>
      <c r="INZ18" s="890"/>
      <c r="IOA18" s="890"/>
      <c r="IOB18" s="890"/>
      <c r="IOC18" s="890"/>
      <c r="IOD18" s="890"/>
      <c r="IOE18" s="890"/>
      <c r="IOF18" s="890"/>
      <c r="IOG18" s="890"/>
      <c r="IOH18" s="890"/>
      <c r="IOI18" s="890"/>
      <c r="IOJ18" s="890"/>
      <c r="IOK18" s="890"/>
      <c r="IOL18" s="890"/>
      <c r="IOM18" s="890"/>
      <c r="ION18" s="890"/>
      <c r="IOO18" s="890"/>
      <c r="IOP18" s="890"/>
      <c r="IOQ18" s="890"/>
      <c r="IOR18" s="890"/>
      <c r="IOS18" s="890"/>
      <c r="IOT18" s="890"/>
      <c r="IOU18" s="890"/>
      <c r="IOV18" s="890"/>
      <c r="IOW18" s="890"/>
      <c r="IOX18" s="890"/>
      <c r="IOY18" s="890"/>
      <c r="IOZ18" s="890"/>
      <c r="IPA18" s="890"/>
      <c r="IPB18" s="890"/>
      <c r="IPC18" s="890"/>
      <c r="IPD18" s="890"/>
      <c r="IPE18" s="890"/>
      <c r="IPF18" s="890"/>
      <c r="IPG18" s="890"/>
      <c r="IPH18" s="890"/>
      <c r="IPI18" s="890"/>
      <c r="IPJ18" s="890"/>
      <c r="IPK18" s="890"/>
      <c r="IPL18" s="890"/>
      <c r="IPM18" s="890"/>
      <c r="IPN18" s="890"/>
      <c r="IPO18" s="890"/>
      <c r="IPP18" s="890"/>
      <c r="IPQ18" s="890"/>
      <c r="IPR18" s="890"/>
      <c r="IPS18" s="890"/>
      <c r="IPT18" s="890"/>
      <c r="IPU18" s="890"/>
      <c r="IPV18" s="890"/>
      <c r="IPW18" s="890"/>
      <c r="IPX18" s="890"/>
      <c r="IPY18" s="890"/>
      <c r="IPZ18" s="890"/>
      <c r="IQA18" s="890"/>
      <c r="IQB18" s="890"/>
      <c r="IQC18" s="890"/>
      <c r="IQD18" s="890"/>
      <c r="IQE18" s="890"/>
      <c r="IQF18" s="890"/>
      <c r="IQG18" s="890"/>
      <c r="IQH18" s="890"/>
      <c r="IQI18" s="890"/>
      <c r="IQJ18" s="890"/>
      <c r="IQK18" s="890"/>
      <c r="IQL18" s="890"/>
      <c r="IQM18" s="890"/>
      <c r="IQN18" s="890"/>
      <c r="IQO18" s="890"/>
      <c r="IQP18" s="890"/>
      <c r="IQQ18" s="890"/>
      <c r="IQR18" s="890"/>
      <c r="IQS18" s="890"/>
      <c r="IQT18" s="890"/>
      <c r="IQU18" s="890"/>
      <c r="IQV18" s="890"/>
      <c r="IQW18" s="890"/>
      <c r="IQX18" s="890"/>
      <c r="IQY18" s="890"/>
      <c r="IQZ18" s="890"/>
      <c r="IRA18" s="890"/>
      <c r="IRB18" s="890"/>
      <c r="IRC18" s="890"/>
      <c r="IRD18" s="890"/>
      <c r="IRE18" s="890"/>
      <c r="IRF18" s="890"/>
      <c r="IRG18" s="890"/>
      <c r="IRH18" s="890"/>
      <c r="IRI18" s="890"/>
      <c r="IRJ18" s="890"/>
      <c r="IRK18" s="890"/>
      <c r="IRL18" s="890"/>
      <c r="IRM18" s="890"/>
      <c r="IRN18" s="890"/>
      <c r="IRO18" s="890"/>
      <c r="IRP18" s="890"/>
      <c r="IRQ18" s="890"/>
      <c r="IRR18" s="890"/>
      <c r="IRS18" s="890"/>
      <c r="IRT18" s="890"/>
      <c r="IRU18" s="890"/>
      <c r="IRV18" s="890"/>
      <c r="IRW18" s="890"/>
      <c r="IRX18" s="890"/>
      <c r="IRY18" s="890"/>
      <c r="IRZ18" s="890"/>
      <c r="ISA18" s="890"/>
      <c r="ISB18" s="890"/>
      <c r="ISC18" s="890"/>
      <c r="ISD18" s="890"/>
      <c r="ISE18" s="890"/>
      <c r="ISF18" s="890"/>
      <c r="ISG18" s="890"/>
      <c r="ISH18" s="890"/>
      <c r="ISI18" s="890"/>
      <c r="ISJ18" s="890"/>
      <c r="ISK18" s="890"/>
      <c r="ISL18" s="890"/>
      <c r="ISM18" s="890"/>
      <c r="ISN18" s="890"/>
      <c r="ISO18" s="890"/>
      <c r="ISP18" s="890"/>
      <c r="ISQ18" s="890"/>
      <c r="ISR18" s="890"/>
      <c r="ISS18" s="890"/>
      <c r="IST18" s="890"/>
      <c r="ISU18" s="890"/>
      <c r="ISV18" s="890"/>
      <c r="ISW18" s="890"/>
      <c r="ISX18" s="890"/>
      <c r="ISY18" s="890"/>
      <c r="ISZ18" s="890"/>
      <c r="ITA18" s="890"/>
      <c r="ITB18" s="890"/>
      <c r="ITC18" s="890"/>
      <c r="ITD18" s="890"/>
      <c r="ITE18" s="890"/>
      <c r="ITF18" s="890"/>
      <c r="ITG18" s="890"/>
      <c r="ITH18" s="890"/>
      <c r="ITI18" s="890"/>
      <c r="ITJ18" s="890"/>
      <c r="ITK18" s="890"/>
      <c r="ITL18" s="890"/>
      <c r="ITM18" s="890"/>
      <c r="ITN18" s="890"/>
      <c r="ITO18" s="890"/>
      <c r="ITP18" s="890"/>
      <c r="ITQ18" s="890"/>
      <c r="ITR18" s="890"/>
      <c r="ITS18" s="890"/>
      <c r="ITT18" s="890"/>
      <c r="ITU18" s="890"/>
      <c r="ITV18" s="890"/>
      <c r="ITW18" s="890"/>
      <c r="ITX18" s="890"/>
      <c r="ITY18" s="890"/>
      <c r="ITZ18" s="890"/>
      <c r="IUA18" s="890"/>
      <c r="IUB18" s="890"/>
      <c r="IUC18" s="890"/>
      <c r="IUD18" s="890"/>
      <c r="IUE18" s="890"/>
      <c r="IUF18" s="890"/>
      <c r="IUG18" s="890"/>
      <c r="IUH18" s="890"/>
      <c r="IUI18" s="890"/>
      <c r="IUJ18" s="890"/>
      <c r="IUK18" s="890"/>
      <c r="IUL18" s="890"/>
      <c r="IUM18" s="890"/>
      <c r="IUN18" s="890"/>
      <c r="IUO18" s="890"/>
      <c r="IUP18" s="890"/>
      <c r="IUQ18" s="890"/>
      <c r="IUR18" s="890"/>
      <c r="IUS18" s="890"/>
      <c r="IUT18" s="890"/>
      <c r="IUU18" s="890"/>
      <c r="IUV18" s="890"/>
      <c r="IUW18" s="890"/>
      <c r="IUX18" s="890"/>
      <c r="IUY18" s="890"/>
      <c r="IUZ18" s="890"/>
      <c r="IVA18" s="890"/>
      <c r="IVB18" s="890"/>
      <c r="IVC18" s="890"/>
      <c r="IVD18" s="890"/>
      <c r="IVE18" s="890"/>
      <c r="IVF18" s="890"/>
      <c r="IVG18" s="890"/>
      <c r="IVH18" s="890"/>
      <c r="IVI18" s="890"/>
      <c r="IVJ18" s="890"/>
      <c r="IVK18" s="890"/>
      <c r="IVL18" s="890"/>
      <c r="IVM18" s="890"/>
      <c r="IVN18" s="890"/>
      <c r="IVO18" s="890"/>
      <c r="IVP18" s="890"/>
      <c r="IVQ18" s="890"/>
      <c r="IVR18" s="890"/>
      <c r="IVS18" s="890"/>
      <c r="IVT18" s="890"/>
      <c r="IVU18" s="890"/>
      <c r="IVV18" s="890"/>
      <c r="IVW18" s="890"/>
      <c r="IVX18" s="890"/>
      <c r="IVY18" s="890"/>
      <c r="IVZ18" s="890"/>
      <c r="IWA18" s="890"/>
      <c r="IWB18" s="890"/>
      <c r="IWC18" s="890"/>
      <c r="IWD18" s="890"/>
      <c r="IWE18" s="890"/>
      <c r="IWF18" s="890"/>
      <c r="IWG18" s="890"/>
      <c r="IWH18" s="890"/>
      <c r="IWI18" s="890"/>
      <c r="IWJ18" s="890"/>
      <c r="IWK18" s="890"/>
      <c r="IWL18" s="890"/>
      <c r="IWM18" s="890"/>
      <c r="IWN18" s="890"/>
      <c r="IWO18" s="890"/>
      <c r="IWP18" s="890"/>
      <c r="IWQ18" s="890"/>
      <c r="IWR18" s="890"/>
      <c r="IWS18" s="890"/>
      <c r="IWT18" s="890"/>
      <c r="IWU18" s="890"/>
      <c r="IWV18" s="890"/>
      <c r="IWW18" s="890"/>
      <c r="IWX18" s="890"/>
      <c r="IWY18" s="890"/>
      <c r="IWZ18" s="890"/>
      <c r="IXA18" s="890"/>
      <c r="IXB18" s="890"/>
      <c r="IXC18" s="890"/>
      <c r="IXD18" s="890"/>
      <c r="IXE18" s="890"/>
      <c r="IXF18" s="890"/>
      <c r="IXG18" s="890"/>
      <c r="IXH18" s="890"/>
      <c r="IXI18" s="890"/>
      <c r="IXJ18" s="890"/>
      <c r="IXK18" s="890"/>
      <c r="IXL18" s="890"/>
      <c r="IXM18" s="890"/>
      <c r="IXN18" s="890"/>
      <c r="IXO18" s="890"/>
      <c r="IXP18" s="890"/>
      <c r="IXQ18" s="890"/>
      <c r="IXR18" s="890"/>
      <c r="IXS18" s="890"/>
      <c r="IXT18" s="890"/>
      <c r="IXU18" s="890"/>
      <c r="IXV18" s="890"/>
      <c r="IXW18" s="890"/>
      <c r="IXX18" s="890"/>
      <c r="IXY18" s="890"/>
      <c r="IXZ18" s="890"/>
      <c r="IYA18" s="890"/>
      <c r="IYB18" s="890"/>
      <c r="IYC18" s="890"/>
      <c r="IYD18" s="890"/>
      <c r="IYE18" s="890"/>
      <c r="IYF18" s="890"/>
      <c r="IYG18" s="890"/>
      <c r="IYH18" s="890"/>
      <c r="IYI18" s="890"/>
      <c r="IYJ18" s="890"/>
      <c r="IYK18" s="890"/>
      <c r="IYL18" s="890"/>
      <c r="IYM18" s="890"/>
      <c r="IYN18" s="890"/>
      <c r="IYO18" s="890"/>
      <c r="IYP18" s="890"/>
      <c r="IYQ18" s="890"/>
      <c r="IYR18" s="890"/>
      <c r="IYS18" s="890"/>
      <c r="IYT18" s="890"/>
      <c r="IYU18" s="890"/>
      <c r="IYV18" s="890"/>
      <c r="IYW18" s="890"/>
      <c r="IYX18" s="890"/>
      <c r="IYY18" s="890"/>
      <c r="IYZ18" s="890"/>
      <c r="IZA18" s="890"/>
      <c r="IZB18" s="890"/>
      <c r="IZC18" s="890"/>
      <c r="IZD18" s="890"/>
      <c r="IZE18" s="890"/>
      <c r="IZF18" s="890"/>
      <c r="IZG18" s="890"/>
      <c r="IZH18" s="890"/>
      <c r="IZI18" s="890"/>
      <c r="IZJ18" s="890"/>
      <c r="IZK18" s="890"/>
      <c r="IZL18" s="890"/>
      <c r="IZM18" s="890"/>
      <c r="IZN18" s="890"/>
      <c r="IZO18" s="890"/>
      <c r="IZP18" s="890"/>
      <c r="IZQ18" s="890"/>
      <c r="IZR18" s="890"/>
      <c r="IZS18" s="890"/>
      <c r="IZT18" s="890"/>
      <c r="IZU18" s="890"/>
      <c r="IZV18" s="890"/>
      <c r="IZW18" s="890"/>
      <c r="IZX18" s="890"/>
      <c r="IZY18" s="890"/>
      <c r="IZZ18" s="890"/>
      <c r="JAA18" s="890"/>
      <c r="JAB18" s="890"/>
      <c r="JAC18" s="890"/>
      <c r="JAD18" s="890"/>
      <c r="JAE18" s="890"/>
      <c r="JAF18" s="890"/>
      <c r="JAG18" s="890"/>
      <c r="JAH18" s="890"/>
      <c r="JAI18" s="890"/>
      <c r="JAJ18" s="890"/>
      <c r="JAK18" s="890"/>
      <c r="JAL18" s="890"/>
      <c r="JAM18" s="890"/>
      <c r="JAN18" s="890"/>
      <c r="JAO18" s="890"/>
      <c r="JAP18" s="890"/>
      <c r="JAQ18" s="890"/>
      <c r="JAR18" s="890"/>
      <c r="JAS18" s="890"/>
      <c r="JAT18" s="890"/>
      <c r="JAU18" s="890"/>
      <c r="JAV18" s="890"/>
      <c r="JAW18" s="890"/>
      <c r="JAX18" s="890"/>
      <c r="JAY18" s="890"/>
      <c r="JAZ18" s="890"/>
      <c r="JBA18" s="890"/>
      <c r="JBB18" s="890"/>
      <c r="JBC18" s="890"/>
      <c r="JBD18" s="890"/>
      <c r="JBE18" s="890"/>
      <c r="JBF18" s="890"/>
      <c r="JBG18" s="890"/>
      <c r="JBH18" s="890"/>
      <c r="JBI18" s="890"/>
      <c r="JBJ18" s="890"/>
      <c r="JBK18" s="890"/>
      <c r="JBL18" s="890"/>
      <c r="JBM18" s="890"/>
      <c r="JBN18" s="890"/>
      <c r="JBO18" s="890"/>
      <c r="JBP18" s="890"/>
      <c r="JBQ18" s="890"/>
      <c r="JBR18" s="890"/>
      <c r="JBS18" s="890"/>
      <c r="JBT18" s="890"/>
      <c r="JBU18" s="890"/>
      <c r="JBV18" s="890"/>
      <c r="JBW18" s="890"/>
      <c r="JBX18" s="890"/>
      <c r="JBY18" s="890"/>
      <c r="JBZ18" s="890"/>
      <c r="JCA18" s="890"/>
      <c r="JCB18" s="890"/>
      <c r="JCC18" s="890"/>
      <c r="JCD18" s="890"/>
      <c r="JCE18" s="890"/>
      <c r="JCF18" s="890"/>
      <c r="JCG18" s="890"/>
      <c r="JCH18" s="890"/>
      <c r="JCI18" s="890"/>
      <c r="JCJ18" s="890"/>
      <c r="JCK18" s="890"/>
      <c r="JCL18" s="890"/>
      <c r="JCM18" s="890"/>
      <c r="JCN18" s="890"/>
      <c r="JCO18" s="890"/>
      <c r="JCP18" s="890"/>
      <c r="JCQ18" s="890"/>
      <c r="JCR18" s="890"/>
      <c r="JCS18" s="890"/>
      <c r="JCT18" s="890"/>
      <c r="JCU18" s="890"/>
      <c r="JCV18" s="890"/>
      <c r="JCW18" s="890"/>
      <c r="JCX18" s="890"/>
      <c r="JCY18" s="890"/>
      <c r="JCZ18" s="890"/>
      <c r="JDA18" s="890"/>
      <c r="JDB18" s="890"/>
      <c r="JDC18" s="890"/>
      <c r="JDD18" s="890"/>
      <c r="JDE18" s="890"/>
      <c r="JDF18" s="890"/>
      <c r="JDG18" s="890"/>
      <c r="JDH18" s="890"/>
      <c r="JDI18" s="890"/>
      <c r="JDJ18" s="890"/>
      <c r="JDK18" s="890"/>
      <c r="JDL18" s="890"/>
      <c r="JDM18" s="890"/>
      <c r="JDN18" s="890"/>
      <c r="JDO18" s="890"/>
      <c r="JDP18" s="890"/>
      <c r="JDQ18" s="890"/>
      <c r="JDR18" s="890"/>
      <c r="JDS18" s="890"/>
      <c r="JDT18" s="890"/>
      <c r="JDU18" s="890"/>
      <c r="JDV18" s="890"/>
      <c r="JDW18" s="890"/>
      <c r="JDX18" s="890"/>
      <c r="JDY18" s="890"/>
      <c r="JDZ18" s="890"/>
      <c r="JEA18" s="890"/>
      <c r="JEB18" s="890"/>
      <c r="JEC18" s="890"/>
      <c r="JED18" s="890"/>
      <c r="JEE18" s="890"/>
      <c r="JEF18" s="890"/>
      <c r="JEG18" s="890"/>
      <c r="JEH18" s="890"/>
      <c r="JEI18" s="890"/>
      <c r="JEJ18" s="890"/>
      <c r="JEK18" s="890"/>
      <c r="JEL18" s="890"/>
      <c r="JEM18" s="890"/>
      <c r="JEN18" s="890"/>
      <c r="JEO18" s="890"/>
      <c r="JEP18" s="890"/>
      <c r="JEQ18" s="890"/>
      <c r="JER18" s="890"/>
      <c r="JES18" s="890"/>
      <c r="JET18" s="890"/>
      <c r="JEU18" s="890"/>
      <c r="JEV18" s="890"/>
      <c r="JEW18" s="890"/>
      <c r="JEX18" s="890"/>
      <c r="JEY18" s="890"/>
      <c r="JEZ18" s="890"/>
      <c r="JFA18" s="890"/>
      <c r="JFB18" s="890"/>
      <c r="JFC18" s="890"/>
      <c r="JFD18" s="890"/>
      <c r="JFE18" s="890"/>
      <c r="JFF18" s="890"/>
      <c r="JFG18" s="890"/>
      <c r="JFH18" s="890"/>
      <c r="JFI18" s="890"/>
      <c r="JFJ18" s="890"/>
      <c r="JFK18" s="890"/>
      <c r="JFL18" s="890"/>
      <c r="JFM18" s="890"/>
      <c r="JFN18" s="890"/>
      <c r="JFO18" s="890"/>
      <c r="JFP18" s="890"/>
      <c r="JFQ18" s="890"/>
      <c r="JFR18" s="890"/>
      <c r="JFS18" s="890"/>
      <c r="JFT18" s="890"/>
      <c r="JFU18" s="890"/>
      <c r="JFV18" s="890"/>
      <c r="JFW18" s="890"/>
      <c r="JFX18" s="890"/>
      <c r="JFY18" s="890"/>
      <c r="JFZ18" s="890"/>
      <c r="JGA18" s="890"/>
      <c r="JGB18" s="890"/>
      <c r="JGC18" s="890"/>
      <c r="JGD18" s="890"/>
      <c r="JGE18" s="890"/>
      <c r="JGF18" s="890"/>
      <c r="JGG18" s="890"/>
      <c r="JGH18" s="890"/>
      <c r="JGI18" s="890"/>
      <c r="JGJ18" s="890"/>
      <c r="JGK18" s="890"/>
      <c r="JGL18" s="890"/>
      <c r="JGM18" s="890"/>
      <c r="JGN18" s="890"/>
      <c r="JGO18" s="890"/>
      <c r="JGP18" s="890"/>
      <c r="JGQ18" s="890"/>
      <c r="JGR18" s="890"/>
      <c r="JGS18" s="890"/>
      <c r="JGT18" s="890"/>
      <c r="JGU18" s="890"/>
      <c r="JGV18" s="890"/>
      <c r="JGW18" s="890"/>
      <c r="JGX18" s="890"/>
      <c r="JGY18" s="890"/>
      <c r="JGZ18" s="890"/>
      <c r="JHA18" s="890"/>
      <c r="JHB18" s="890"/>
      <c r="JHC18" s="890"/>
      <c r="JHD18" s="890"/>
      <c r="JHE18" s="890"/>
      <c r="JHF18" s="890"/>
      <c r="JHG18" s="890"/>
      <c r="JHH18" s="890"/>
      <c r="JHI18" s="890"/>
      <c r="JHJ18" s="890"/>
      <c r="JHK18" s="890"/>
      <c r="JHL18" s="890"/>
      <c r="JHM18" s="890"/>
      <c r="JHN18" s="890"/>
      <c r="JHO18" s="890"/>
      <c r="JHP18" s="890"/>
      <c r="JHQ18" s="890"/>
      <c r="JHR18" s="890"/>
      <c r="JHS18" s="890"/>
      <c r="JHT18" s="890"/>
      <c r="JHU18" s="890"/>
      <c r="JHV18" s="890"/>
      <c r="JHW18" s="890"/>
      <c r="JHX18" s="890"/>
      <c r="JHY18" s="890"/>
      <c r="JHZ18" s="890"/>
      <c r="JIA18" s="890"/>
      <c r="JIB18" s="890"/>
      <c r="JIC18" s="890"/>
      <c r="JID18" s="890"/>
      <c r="JIE18" s="890"/>
      <c r="JIF18" s="890"/>
      <c r="JIG18" s="890"/>
      <c r="JIH18" s="890"/>
      <c r="JII18" s="890"/>
      <c r="JIJ18" s="890"/>
      <c r="JIK18" s="890"/>
      <c r="JIL18" s="890"/>
      <c r="JIM18" s="890"/>
      <c r="JIN18" s="890"/>
      <c r="JIO18" s="890"/>
      <c r="JIP18" s="890"/>
      <c r="JIQ18" s="890"/>
      <c r="JIR18" s="890"/>
      <c r="JIS18" s="890"/>
      <c r="JIT18" s="890"/>
      <c r="JIU18" s="890"/>
      <c r="JIV18" s="890"/>
      <c r="JIW18" s="890"/>
      <c r="JIX18" s="890"/>
      <c r="JIY18" s="890"/>
      <c r="JIZ18" s="890"/>
      <c r="JJA18" s="890"/>
      <c r="JJB18" s="890"/>
      <c r="JJC18" s="890"/>
      <c r="JJD18" s="890"/>
      <c r="JJE18" s="890"/>
      <c r="JJF18" s="890"/>
      <c r="JJG18" s="890"/>
      <c r="JJH18" s="890"/>
      <c r="JJI18" s="890"/>
      <c r="JJJ18" s="890"/>
      <c r="JJK18" s="890"/>
      <c r="JJL18" s="890"/>
      <c r="JJM18" s="890"/>
      <c r="JJN18" s="890"/>
      <c r="JJO18" s="890"/>
      <c r="JJP18" s="890"/>
      <c r="JJQ18" s="890"/>
      <c r="JJR18" s="890"/>
      <c r="JJS18" s="890"/>
      <c r="JJT18" s="890"/>
      <c r="JJU18" s="890"/>
      <c r="JJV18" s="890"/>
      <c r="JJW18" s="890"/>
      <c r="JJX18" s="890"/>
      <c r="JJY18" s="890"/>
      <c r="JJZ18" s="890"/>
      <c r="JKA18" s="890"/>
      <c r="JKB18" s="890"/>
      <c r="JKC18" s="890"/>
      <c r="JKD18" s="890"/>
      <c r="JKE18" s="890"/>
      <c r="JKF18" s="890"/>
      <c r="JKG18" s="890"/>
      <c r="JKH18" s="890"/>
      <c r="JKI18" s="890"/>
      <c r="JKJ18" s="890"/>
      <c r="JKK18" s="890"/>
      <c r="JKL18" s="890"/>
      <c r="JKM18" s="890"/>
      <c r="JKN18" s="890"/>
      <c r="JKO18" s="890"/>
      <c r="JKP18" s="890"/>
      <c r="JKQ18" s="890"/>
      <c r="JKR18" s="890"/>
      <c r="JKS18" s="890"/>
      <c r="JKT18" s="890"/>
      <c r="JKU18" s="890"/>
      <c r="JKV18" s="890"/>
      <c r="JKW18" s="890"/>
      <c r="JKX18" s="890"/>
      <c r="JKY18" s="890"/>
      <c r="JKZ18" s="890"/>
      <c r="JLA18" s="890"/>
      <c r="JLB18" s="890"/>
      <c r="JLC18" s="890"/>
      <c r="JLD18" s="890"/>
      <c r="JLE18" s="890"/>
      <c r="JLF18" s="890"/>
      <c r="JLG18" s="890"/>
      <c r="JLH18" s="890"/>
      <c r="JLI18" s="890"/>
      <c r="JLJ18" s="890"/>
      <c r="JLK18" s="890"/>
      <c r="JLL18" s="890"/>
      <c r="JLM18" s="890"/>
      <c r="JLN18" s="890"/>
      <c r="JLO18" s="890"/>
      <c r="JLP18" s="890"/>
      <c r="JLQ18" s="890"/>
      <c r="JLR18" s="890"/>
      <c r="JLS18" s="890"/>
      <c r="JLT18" s="890"/>
      <c r="JLU18" s="890"/>
      <c r="JLV18" s="890"/>
      <c r="JLW18" s="890"/>
      <c r="JLX18" s="890"/>
      <c r="JLY18" s="890"/>
      <c r="JLZ18" s="890"/>
      <c r="JMA18" s="890"/>
      <c r="JMB18" s="890"/>
      <c r="JMC18" s="890"/>
      <c r="JMD18" s="890"/>
      <c r="JME18" s="890"/>
      <c r="JMF18" s="890"/>
      <c r="JMG18" s="890"/>
      <c r="JMH18" s="890"/>
      <c r="JMI18" s="890"/>
      <c r="JMJ18" s="890"/>
      <c r="JMK18" s="890"/>
      <c r="JML18" s="890"/>
      <c r="JMM18" s="890"/>
      <c r="JMN18" s="890"/>
      <c r="JMO18" s="890"/>
      <c r="JMP18" s="890"/>
      <c r="JMQ18" s="890"/>
      <c r="JMR18" s="890"/>
      <c r="JMS18" s="890"/>
      <c r="JMT18" s="890"/>
      <c r="JMU18" s="890"/>
      <c r="JMV18" s="890"/>
      <c r="JMW18" s="890"/>
      <c r="JMX18" s="890"/>
      <c r="JMY18" s="890"/>
      <c r="JMZ18" s="890"/>
      <c r="JNA18" s="890"/>
      <c r="JNB18" s="890"/>
      <c r="JNC18" s="890"/>
      <c r="JND18" s="890"/>
      <c r="JNE18" s="890"/>
      <c r="JNF18" s="890"/>
      <c r="JNG18" s="890"/>
      <c r="JNH18" s="890"/>
      <c r="JNI18" s="890"/>
      <c r="JNJ18" s="890"/>
      <c r="JNK18" s="890"/>
      <c r="JNL18" s="890"/>
      <c r="JNM18" s="890"/>
      <c r="JNN18" s="890"/>
      <c r="JNO18" s="890"/>
      <c r="JNP18" s="890"/>
      <c r="JNQ18" s="890"/>
      <c r="JNR18" s="890"/>
      <c r="JNS18" s="890"/>
      <c r="JNT18" s="890"/>
      <c r="JNU18" s="890"/>
      <c r="JNV18" s="890"/>
      <c r="JNW18" s="890"/>
      <c r="JNX18" s="890"/>
      <c r="JNY18" s="890"/>
      <c r="JNZ18" s="890"/>
      <c r="JOA18" s="890"/>
      <c r="JOB18" s="890"/>
      <c r="JOC18" s="890"/>
      <c r="JOD18" s="890"/>
      <c r="JOE18" s="890"/>
      <c r="JOF18" s="890"/>
      <c r="JOG18" s="890"/>
      <c r="JOH18" s="890"/>
      <c r="JOI18" s="890"/>
      <c r="JOJ18" s="890"/>
      <c r="JOK18" s="890"/>
      <c r="JOL18" s="890"/>
      <c r="JOM18" s="890"/>
      <c r="JON18" s="890"/>
      <c r="JOO18" s="890"/>
      <c r="JOP18" s="890"/>
      <c r="JOQ18" s="890"/>
      <c r="JOR18" s="890"/>
      <c r="JOS18" s="890"/>
      <c r="JOT18" s="890"/>
      <c r="JOU18" s="890"/>
      <c r="JOV18" s="890"/>
      <c r="JOW18" s="890"/>
      <c r="JOX18" s="890"/>
      <c r="JOY18" s="890"/>
      <c r="JOZ18" s="890"/>
      <c r="JPA18" s="890"/>
      <c r="JPB18" s="890"/>
      <c r="JPC18" s="890"/>
      <c r="JPD18" s="890"/>
      <c r="JPE18" s="890"/>
      <c r="JPF18" s="890"/>
      <c r="JPG18" s="890"/>
      <c r="JPH18" s="890"/>
      <c r="JPI18" s="890"/>
      <c r="JPJ18" s="890"/>
      <c r="JPK18" s="890"/>
      <c r="JPL18" s="890"/>
      <c r="JPM18" s="890"/>
      <c r="JPN18" s="890"/>
      <c r="JPO18" s="890"/>
      <c r="JPP18" s="890"/>
      <c r="JPQ18" s="890"/>
      <c r="JPR18" s="890"/>
      <c r="JPS18" s="890"/>
      <c r="JPT18" s="890"/>
      <c r="JPU18" s="890"/>
      <c r="JPV18" s="890"/>
      <c r="JPW18" s="890"/>
      <c r="JPX18" s="890"/>
      <c r="JPY18" s="890"/>
      <c r="JPZ18" s="890"/>
      <c r="JQA18" s="890"/>
      <c r="JQB18" s="890"/>
      <c r="JQC18" s="890"/>
      <c r="JQD18" s="890"/>
      <c r="JQE18" s="890"/>
      <c r="JQF18" s="890"/>
      <c r="JQG18" s="890"/>
      <c r="JQH18" s="890"/>
      <c r="JQI18" s="890"/>
      <c r="JQJ18" s="890"/>
      <c r="JQK18" s="890"/>
      <c r="JQL18" s="890"/>
      <c r="JQM18" s="890"/>
      <c r="JQN18" s="890"/>
      <c r="JQO18" s="890"/>
      <c r="JQP18" s="890"/>
      <c r="JQQ18" s="890"/>
      <c r="JQR18" s="890"/>
      <c r="JQS18" s="890"/>
      <c r="JQT18" s="890"/>
      <c r="JQU18" s="890"/>
      <c r="JQV18" s="890"/>
      <c r="JQW18" s="890"/>
      <c r="JQX18" s="890"/>
      <c r="JQY18" s="890"/>
      <c r="JQZ18" s="890"/>
      <c r="JRA18" s="890"/>
      <c r="JRB18" s="890"/>
      <c r="JRC18" s="890"/>
      <c r="JRD18" s="890"/>
      <c r="JRE18" s="890"/>
      <c r="JRF18" s="890"/>
      <c r="JRG18" s="890"/>
      <c r="JRH18" s="890"/>
      <c r="JRI18" s="890"/>
      <c r="JRJ18" s="890"/>
      <c r="JRK18" s="890"/>
      <c r="JRL18" s="890"/>
      <c r="JRM18" s="890"/>
      <c r="JRN18" s="890"/>
      <c r="JRO18" s="890"/>
      <c r="JRP18" s="890"/>
      <c r="JRQ18" s="890"/>
      <c r="JRR18" s="890"/>
      <c r="JRS18" s="890"/>
      <c r="JRT18" s="890"/>
      <c r="JRU18" s="890"/>
      <c r="JRV18" s="890"/>
      <c r="JRW18" s="890"/>
      <c r="JRX18" s="890"/>
      <c r="JRY18" s="890"/>
      <c r="JRZ18" s="890"/>
      <c r="JSA18" s="890"/>
      <c r="JSB18" s="890"/>
      <c r="JSC18" s="890"/>
      <c r="JSD18" s="890"/>
      <c r="JSE18" s="890"/>
      <c r="JSF18" s="890"/>
      <c r="JSG18" s="890"/>
      <c r="JSH18" s="890"/>
      <c r="JSI18" s="890"/>
      <c r="JSJ18" s="890"/>
      <c r="JSK18" s="890"/>
      <c r="JSL18" s="890"/>
      <c r="JSM18" s="890"/>
      <c r="JSN18" s="890"/>
      <c r="JSO18" s="890"/>
      <c r="JSP18" s="890"/>
      <c r="JSQ18" s="890"/>
      <c r="JSR18" s="890"/>
      <c r="JSS18" s="890"/>
      <c r="JST18" s="890"/>
      <c r="JSU18" s="890"/>
      <c r="JSV18" s="890"/>
      <c r="JSW18" s="890"/>
      <c r="JSX18" s="890"/>
      <c r="JSY18" s="890"/>
      <c r="JSZ18" s="890"/>
      <c r="JTA18" s="890"/>
      <c r="JTB18" s="890"/>
      <c r="JTC18" s="890"/>
      <c r="JTD18" s="890"/>
      <c r="JTE18" s="890"/>
      <c r="JTF18" s="890"/>
      <c r="JTG18" s="890"/>
      <c r="JTH18" s="890"/>
      <c r="JTI18" s="890"/>
      <c r="JTJ18" s="890"/>
      <c r="JTK18" s="890"/>
      <c r="JTL18" s="890"/>
      <c r="JTM18" s="890"/>
      <c r="JTN18" s="890"/>
      <c r="JTO18" s="890"/>
      <c r="JTP18" s="890"/>
      <c r="JTQ18" s="890"/>
      <c r="JTR18" s="890"/>
      <c r="JTS18" s="890"/>
      <c r="JTT18" s="890"/>
      <c r="JTU18" s="890"/>
      <c r="JTV18" s="890"/>
      <c r="JTW18" s="890"/>
      <c r="JTX18" s="890"/>
      <c r="JTY18" s="890"/>
      <c r="JTZ18" s="890"/>
      <c r="JUA18" s="890"/>
      <c r="JUB18" s="890"/>
      <c r="JUC18" s="890"/>
      <c r="JUD18" s="890"/>
      <c r="JUE18" s="890"/>
      <c r="JUF18" s="890"/>
      <c r="JUG18" s="890"/>
      <c r="JUH18" s="890"/>
      <c r="JUI18" s="890"/>
      <c r="JUJ18" s="890"/>
      <c r="JUK18" s="890"/>
      <c r="JUL18" s="890"/>
      <c r="JUM18" s="890"/>
      <c r="JUN18" s="890"/>
      <c r="JUO18" s="890"/>
      <c r="JUP18" s="890"/>
      <c r="JUQ18" s="890"/>
      <c r="JUR18" s="890"/>
      <c r="JUS18" s="890"/>
      <c r="JUT18" s="890"/>
      <c r="JUU18" s="890"/>
      <c r="JUV18" s="890"/>
      <c r="JUW18" s="890"/>
      <c r="JUX18" s="890"/>
      <c r="JUY18" s="890"/>
      <c r="JUZ18" s="890"/>
      <c r="JVA18" s="890"/>
      <c r="JVB18" s="890"/>
      <c r="JVC18" s="890"/>
      <c r="JVD18" s="890"/>
      <c r="JVE18" s="890"/>
      <c r="JVF18" s="890"/>
      <c r="JVG18" s="890"/>
      <c r="JVH18" s="890"/>
      <c r="JVI18" s="890"/>
      <c r="JVJ18" s="890"/>
      <c r="JVK18" s="890"/>
      <c r="JVL18" s="890"/>
      <c r="JVM18" s="890"/>
      <c r="JVN18" s="890"/>
      <c r="JVO18" s="890"/>
      <c r="JVP18" s="890"/>
      <c r="JVQ18" s="890"/>
      <c r="JVR18" s="890"/>
      <c r="JVS18" s="890"/>
      <c r="JVT18" s="890"/>
      <c r="JVU18" s="890"/>
      <c r="JVV18" s="890"/>
      <c r="JVW18" s="890"/>
      <c r="JVX18" s="890"/>
      <c r="JVY18" s="890"/>
      <c r="JVZ18" s="890"/>
      <c r="JWA18" s="890"/>
      <c r="JWB18" s="890"/>
      <c r="JWC18" s="890"/>
      <c r="JWD18" s="890"/>
      <c r="JWE18" s="890"/>
      <c r="JWF18" s="890"/>
      <c r="JWG18" s="890"/>
      <c r="JWH18" s="890"/>
      <c r="JWI18" s="890"/>
      <c r="JWJ18" s="890"/>
      <c r="JWK18" s="890"/>
      <c r="JWL18" s="890"/>
      <c r="JWM18" s="890"/>
      <c r="JWN18" s="890"/>
      <c r="JWO18" s="890"/>
      <c r="JWP18" s="890"/>
      <c r="JWQ18" s="890"/>
      <c r="JWR18" s="890"/>
      <c r="JWS18" s="890"/>
      <c r="JWT18" s="890"/>
      <c r="JWU18" s="890"/>
      <c r="JWV18" s="890"/>
      <c r="JWW18" s="890"/>
      <c r="JWX18" s="890"/>
      <c r="JWY18" s="890"/>
      <c r="JWZ18" s="890"/>
      <c r="JXA18" s="890"/>
      <c r="JXB18" s="890"/>
      <c r="JXC18" s="890"/>
      <c r="JXD18" s="890"/>
      <c r="JXE18" s="890"/>
      <c r="JXF18" s="890"/>
      <c r="JXG18" s="890"/>
      <c r="JXH18" s="890"/>
      <c r="JXI18" s="890"/>
      <c r="JXJ18" s="890"/>
      <c r="JXK18" s="890"/>
      <c r="JXL18" s="890"/>
      <c r="JXM18" s="890"/>
      <c r="JXN18" s="890"/>
      <c r="JXO18" s="890"/>
      <c r="JXP18" s="890"/>
      <c r="JXQ18" s="890"/>
      <c r="JXR18" s="890"/>
      <c r="JXS18" s="890"/>
      <c r="JXT18" s="890"/>
      <c r="JXU18" s="890"/>
      <c r="JXV18" s="890"/>
      <c r="JXW18" s="890"/>
      <c r="JXX18" s="890"/>
      <c r="JXY18" s="890"/>
      <c r="JXZ18" s="890"/>
      <c r="JYA18" s="890"/>
      <c r="JYB18" s="890"/>
      <c r="JYC18" s="890"/>
      <c r="JYD18" s="890"/>
      <c r="JYE18" s="890"/>
      <c r="JYF18" s="890"/>
      <c r="JYG18" s="890"/>
      <c r="JYH18" s="890"/>
      <c r="JYI18" s="890"/>
      <c r="JYJ18" s="890"/>
      <c r="JYK18" s="890"/>
      <c r="JYL18" s="890"/>
      <c r="JYM18" s="890"/>
      <c r="JYN18" s="890"/>
      <c r="JYO18" s="890"/>
      <c r="JYP18" s="890"/>
      <c r="JYQ18" s="890"/>
      <c r="JYR18" s="890"/>
      <c r="JYS18" s="890"/>
      <c r="JYT18" s="890"/>
      <c r="JYU18" s="890"/>
      <c r="JYV18" s="890"/>
      <c r="JYW18" s="890"/>
      <c r="JYX18" s="890"/>
      <c r="JYY18" s="890"/>
      <c r="JYZ18" s="890"/>
      <c r="JZA18" s="890"/>
      <c r="JZB18" s="890"/>
      <c r="JZC18" s="890"/>
      <c r="JZD18" s="890"/>
      <c r="JZE18" s="890"/>
      <c r="JZF18" s="890"/>
      <c r="JZG18" s="890"/>
      <c r="JZH18" s="890"/>
      <c r="JZI18" s="890"/>
      <c r="JZJ18" s="890"/>
      <c r="JZK18" s="890"/>
      <c r="JZL18" s="890"/>
      <c r="JZM18" s="890"/>
      <c r="JZN18" s="890"/>
      <c r="JZO18" s="890"/>
      <c r="JZP18" s="890"/>
      <c r="JZQ18" s="890"/>
      <c r="JZR18" s="890"/>
      <c r="JZS18" s="890"/>
      <c r="JZT18" s="890"/>
      <c r="JZU18" s="890"/>
      <c r="JZV18" s="890"/>
      <c r="JZW18" s="890"/>
      <c r="JZX18" s="890"/>
      <c r="JZY18" s="890"/>
      <c r="JZZ18" s="890"/>
      <c r="KAA18" s="890"/>
      <c r="KAB18" s="890"/>
      <c r="KAC18" s="890"/>
      <c r="KAD18" s="890"/>
      <c r="KAE18" s="890"/>
      <c r="KAF18" s="890"/>
      <c r="KAG18" s="890"/>
      <c r="KAH18" s="890"/>
      <c r="KAI18" s="890"/>
      <c r="KAJ18" s="890"/>
      <c r="KAK18" s="890"/>
      <c r="KAL18" s="890"/>
      <c r="KAM18" s="890"/>
      <c r="KAN18" s="890"/>
      <c r="KAO18" s="890"/>
      <c r="KAP18" s="890"/>
      <c r="KAQ18" s="890"/>
      <c r="KAR18" s="890"/>
      <c r="KAS18" s="890"/>
      <c r="KAT18" s="890"/>
      <c r="KAU18" s="890"/>
      <c r="KAV18" s="890"/>
      <c r="KAW18" s="890"/>
      <c r="KAX18" s="890"/>
      <c r="KAY18" s="890"/>
      <c r="KAZ18" s="890"/>
      <c r="KBA18" s="890"/>
      <c r="KBB18" s="890"/>
      <c r="KBC18" s="890"/>
      <c r="KBD18" s="890"/>
      <c r="KBE18" s="890"/>
      <c r="KBF18" s="890"/>
      <c r="KBG18" s="890"/>
      <c r="KBH18" s="890"/>
      <c r="KBI18" s="890"/>
      <c r="KBJ18" s="890"/>
      <c r="KBK18" s="890"/>
      <c r="KBL18" s="890"/>
      <c r="KBM18" s="890"/>
      <c r="KBN18" s="890"/>
      <c r="KBO18" s="890"/>
      <c r="KBP18" s="890"/>
      <c r="KBQ18" s="890"/>
      <c r="KBR18" s="890"/>
      <c r="KBS18" s="890"/>
      <c r="KBT18" s="890"/>
      <c r="KBU18" s="890"/>
      <c r="KBV18" s="890"/>
      <c r="KBW18" s="890"/>
      <c r="KBX18" s="890"/>
      <c r="KBY18" s="890"/>
      <c r="KBZ18" s="890"/>
      <c r="KCA18" s="890"/>
      <c r="KCB18" s="890"/>
      <c r="KCC18" s="890"/>
      <c r="KCD18" s="890"/>
      <c r="KCE18" s="890"/>
      <c r="KCF18" s="890"/>
      <c r="KCG18" s="890"/>
      <c r="KCH18" s="890"/>
      <c r="KCI18" s="890"/>
      <c r="KCJ18" s="890"/>
      <c r="KCK18" s="890"/>
      <c r="KCL18" s="890"/>
      <c r="KCM18" s="890"/>
      <c r="KCN18" s="890"/>
      <c r="KCO18" s="890"/>
      <c r="KCP18" s="890"/>
      <c r="KCQ18" s="890"/>
      <c r="KCR18" s="890"/>
      <c r="KCS18" s="890"/>
      <c r="KCT18" s="890"/>
      <c r="KCU18" s="890"/>
      <c r="KCV18" s="890"/>
      <c r="KCW18" s="890"/>
      <c r="KCX18" s="890"/>
      <c r="KCY18" s="890"/>
      <c r="KCZ18" s="890"/>
      <c r="KDA18" s="890"/>
      <c r="KDB18" s="890"/>
      <c r="KDC18" s="890"/>
      <c r="KDD18" s="890"/>
      <c r="KDE18" s="890"/>
      <c r="KDF18" s="890"/>
      <c r="KDG18" s="890"/>
      <c r="KDH18" s="890"/>
      <c r="KDI18" s="890"/>
      <c r="KDJ18" s="890"/>
      <c r="KDK18" s="890"/>
      <c r="KDL18" s="890"/>
      <c r="KDM18" s="890"/>
      <c r="KDN18" s="890"/>
      <c r="KDO18" s="890"/>
      <c r="KDP18" s="890"/>
      <c r="KDQ18" s="890"/>
      <c r="KDR18" s="890"/>
      <c r="KDS18" s="890"/>
      <c r="KDT18" s="890"/>
      <c r="KDU18" s="890"/>
      <c r="KDV18" s="890"/>
      <c r="KDW18" s="890"/>
      <c r="KDX18" s="890"/>
      <c r="KDY18" s="890"/>
      <c r="KDZ18" s="890"/>
      <c r="KEA18" s="890"/>
      <c r="KEB18" s="890"/>
      <c r="KEC18" s="890"/>
      <c r="KED18" s="890"/>
      <c r="KEE18" s="890"/>
      <c r="KEF18" s="890"/>
      <c r="KEG18" s="890"/>
      <c r="KEH18" s="890"/>
      <c r="KEI18" s="890"/>
      <c r="KEJ18" s="890"/>
      <c r="KEK18" s="890"/>
      <c r="KEL18" s="890"/>
      <c r="KEM18" s="890"/>
      <c r="KEN18" s="890"/>
      <c r="KEO18" s="890"/>
      <c r="KEP18" s="890"/>
      <c r="KEQ18" s="890"/>
      <c r="KER18" s="890"/>
      <c r="KES18" s="890"/>
      <c r="KET18" s="890"/>
      <c r="KEU18" s="890"/>
      <c r="KEV18" s="890"/>
      <c r="KEW18" s="890"/>
      <c r="KEX18" s="890"/>
      <c r="KEY18" s="890"/>
      <c r="KEZ18" s="890"/>
      <c r="KFA18" s="890"/>
      <c r="KFB18" s="890"/>
      <c r="KFC18" s="890"/>
      <c r="KFD18" s="890"/>
      <c r="KFE18" s="890"/>
      <c r="KFF18" s="890"/>
      <c r="KFG18" s="890"/>
      <c r="KFH18" s="890"/>
      <c r="KFI18" s="890"/>
      <c r="KFJ18" s="890"/>
      <c r="KFK18" s="890"/>
      <c r="KFL18" s="890"/>
      <c r="KFM18" s="890"/>
      <c r="KFN18" s="890"/>
      <c r="KFO18" s="890"/>
      <c r="KFP18" s="890"/>
      <c r="KFQ18" s="890"/>
      <c r="KFR18" s="890"/>
      <c r="KFS18" s="890"/>
      <c r="KFT18" s="890"/>
      <c r="KFU18" s="890"/>
      <c r="KFV18" s="890"/>
      <c r="KFW18" s="890"/>
      <c r="KFX18" s="890"/>
      <c r="KFY18" s="890"/>
      <c r="KFZ18" s="890"/>
      <c r="KGA18" s="890"/>
      <c r="KGB18" s="890"/>
      <c r="KGC18" s="890"/>
      <c r="KGD18" s="890"/>
      <c r="KGE18" s="890"/>
      <c r="KGF18" s="890"/>
      <c r="KGG18" s="890"/>
      <c r="KGH18" s="890"/>
      <c r="KGI18" s="890"/>
      <c r="KGJ18" s="890"/>
      <c r="KGK18" s="890"/>
      <c r="KGL18" s="890"/>
      <c r="KGM18" s="890"/>
      <c r="KGN18" s="890"/>
      <c r="KGO18" s="890"/>
      <c r="KGP18" s="890"/>
      <c r="KGQ18" s="890"/>
      <c r="KGR18" s="890"/>
      <c r="KGS18" s="890"/>
      <c r="KGT18" s="890"/>
      <c r="KGU18" s="890"/>
      <c r="KGV18" s="890"/>
      <c r="KGW18" s="890"/>
      <c r="KGX18" s="890"/>
      <c r="KGY18" s="890"/>
      <c r="KGZ18" s="890"/>
      <c r="KHA18" s="890"/>
      <c r="KHB18" s="890"/>
      <c r="KHC18" s="890"/>
      <c r="KHD18" s="890"/>
      <c r="KHE18" s="890"/>
      <c r="KHF18" s="890"/>
      <c r="KHG18" s="890"/>
      <c r="KHH18" s="890"/>
      <c r="KHI18" s="890"/>
      <c r="KHJ18" s="890"/>
      <c r="KHK18" s="890"/>
      <c r="KHL18" s="890"/>
      <c r="KHM18" s="890"/>
      <c r="KHN18" s="890"/>
      <c r="KHO18" s="890"/>
      <c r="KHP18" s="890"/>
      <c r="KHQ18" s="890"/>
      <c r="KHR18" s="890"/>
      <c r="KHS18" s="890"/>
      <c r="KHT18" s="890"/>
      <c r="KHU18" s="890"/>
      <c r="KHV18" s="890"/>
      <c r="KHW18" s="890"/>
      <c r="KHX18" s="890"/>
      <c r="KHY18" s="890"/>
      <c r="KHZ18" s="890"/>
      <c r="KIA18" s="890"/>
      <c r="KIB18" s="890"/>
      <c r="KIC18" s="890"/>
      <c r="KID18" s="890"/>
      <c r="KIE18" s="890"/>
      <c r="KIF18" s="890"/>
      <c r="KIG18" s="890"/>
      <c r="KIH18" s="890"/>
      <c r="KII18" s="890"/>
      <c r="KIJ18" s="890"/>
      <c r="KIK18" s="890"/>
      <c r="KIL18" s="890"/>
      <c r="KIM18" s="890"/>
      <c r="KIN18" s="890"/>
      <c r="KIO18" s="890"/>
      <c r="KIP18" s="890"/>
      <c r="KIQ18" s="890"/>
      <c r="KIR18" s="890"/>
      <c r="KIS18" s="890"/>
      <c r="KIT18" s="890"/>
      <c r="KIU18" s="890"/>
      <c r="KIV18" s="890"/>
      <c r="KIW18" s="890"/>
      <c r="KIX18" s="890"/>
      <c r="KIY18" s="890"/>
      <c r="KIZ18" s="890"/>
      <c r="KJA18" s="890"/>
      <c r="KJB18" s="890"/>
      <c r="KJC18" s="890"/>
      <c r="KJD18" s="890"/>
      <c r="KJE18" s="890"/>
      <c r="KJF18" s="890"/>
      <c r="KJG18" s="890"/>
      <c r="KJH18" s="890"/>
      <c r="KJI18" s="890"/>
      <c r="KJJ18" s="890"/>
      <c r="KJK18" s="890"/>
      <c r="KJL18" s="890"/>
      <c r="KJM18" s="890"/>
      <c r="KJN18" s="890"/>
      <c r="KJO18" s="890"/>
      <c r="KJP18" s="890"/>
      <c r="KJQ18" s="890"/>
      <c r="KJR18" s="890"/>
      <c r="KJS18" s="890"/>
      <c r="KJT18" s="890"/>
      <c r="KJU18" s="890"/>
      <c r="KJV18" s="890"/>
      <c r="KJW18" s="890"/>
      <c r="KJX18" s="890"/>
      <c r="KJY18" s="890"/>
      <c r="KJZ18" s="890"/>
      <c r="KKA18" s="890"/>
      <c r="KKB18" s="890"/>
      <c r="KKC18" s="890"/>
      <c r="KKD18" s="890"/>
      <c r="KKE18" s="890"/>
      <c r="KKF18" s="890"/>
      <c r="KKG18" s="890"/>
      <c r="KKH18" s="890"/>
      <c r="KKI18" s="890"/>
      <c r="KKJ18" s="890"/>
      <c r="KKK18" s="890"/>
      <c r="KKL18" s="890"/>
      <c r="KKM18" s="890"/>
      <c r="KKN18" s="890"/>
      <c r="KKO18" s="890"/>
      <c r="KKP18" s="890"/>
      <c r="KKQ18" s="890"/>
      <c r="KKR18" s="890"/>
      <c r="KKS18" s="890"/>
      <c r="KKT18" s="890"/>
      <c r="KKU18" s="890"/>
      <c r="KKV18" s="890"/>
      <c r="KKW18" s="890"/>
      <c r="KKX18" s="890"/>
      <c r="KKY18" s="890"/>
      <c r="KKZ18" s="890"/>
      <c r="KLA18" s="890"/>
      <c r="KLB18" s="890"/>
      <c r="KLC18" s="890"/>
      <c r="KLD18" s="890"/>
      <c r="KLE18" s="890"/>
      <c r="KLF18" s="890"/>
      <c r="KLG18" s="890"/>
      <c r="KLH18" s="890"/>
      <c r="KLI18" s="890"/>
      <c r="KLJ18" s="890"/>
      <c r="KLK18" s="890"/>
      <c r="KLL18" s="890"/>
      <c r="KLM18" s="890"/>
      <c r="KLN18" s="890"/>
      <c r="KLO18" s="890"/>
      <c r="KLP18" s="890"/>
      <c r="KLQ18" s="890"/>
      <c r="KLR18" s="890"/>
      <c r="KLS18" s="890"/>
      <c r="KLT18" s="890"/>
      <c r="KLU18" s="890"/>
      <c r="KLV18" s="890"/>
      <c r="KLW18" s="890"/>
      <c r="KLX18" s="890"/>
      <c r="KLY18" s="890"/>
      <c r="KLZ18" s="890"/>
      <c r="KMA18" s="890"/>
      <c r="KMB18" s="890"/>
      <c r="KMC18" s="890"/>
      <c r="KMD18" s="890"/>
      <c r="KME18" s="890"/>
      <c r="KMF18" s="890"/>
      <c r="KMG18" s="890"/>
      <c r="KMH18" s="890"/>
      <c r="KMI18" s="890"/>
      <c r="KMJ18" s="890"/>
      <c r="KMK18" s="890"/>
      <c r="KML18" s="890"/>
      <c r="KMM18" s="890"/>
      <c r="KMN18" s="890"/>
      <c r="KMO18" s="890"/>
      <c r="KMP18" s="890"/>
      <c r="KMQ18" s="890"/>
      <c r="KMR18" s="890"/>
      <c r="KMS18" s="890"/>
      <c r="KMT18" s="890"/>
      <c r="KMU18" s="890"/>
      <c r="KMV18" s="890"/>
      <c r="KMW18" s="890"/>
      <c r="KMX18" s="890"/>
      <c r="KMY18" s="890"/>
      <c r="KMZ18" s="890"/>
      <c r="KNA18" s="890"/>
      <c r="KNB18" s="890"/>
      <c r="KNC18" s="890"/>
      <c r="KND18" s="890"/>
      <c r="KNE18" s="890"/>
      <c r="KNF18" s="890"/>
      <c r="KNG18" s="890"/>
      <c r="KNH18" s="890"/>
      <c r="KNI18" s="890"/>
      <c r="KNJ18" s="890"/>
      <c r="KNK18" s="890"/>
      <c r="KNL18" s="890"/>
      <c r="KNM18" s="890"/>
      <c r="KNN18" s="890"/>
      <c r="KNO18" s="890"/>
      <c r="KNP18" s="890"/>
      <c r="KNQ18" s="890"/>
      <c r="KNR18" s="890"/>
      <c r="KNS18" s="890"/>
      <c r="KNT18" s="890"/>
      <c r="KNU18" s="890"/>
      <c r="KNV18" s="890"/>
      <c r="KNW18" s="890"/>
      <c r="KNX18" s="890"/>
      <c r="KNY18" s="890"/>
      <c r="KNZ18" s="890"/>
      <c r="KOA18" s="890"/>
      <c r="KOB18" s="890"/>
      <c r="KOC18" s="890"/>
      <c r="KOD18" s="890"/>
      <c r="KOE18" s="890"/>
      <c r="KOF18" s="890"/>
      <c r="KOG18" s="890"/>
      <c r="KOH18" s="890"/>
      <c r="KOI18" s="890"/>
      <c r="KOJ18" s="890"/>
      <c r="KOK18" s="890"/>
      <c r="KOL18" s="890"/>
      <c r="KOM18" s="890"/>
      <c r="KON18" s="890"/>
      <c r="KOO18" s="890"/>
      <c r="KOP18" s="890"/>
      <c r="KOQ18" s="890"/>
      <c r="KOR18" s="890"/>
      <c r="KOS18" s="890"/>
      <c r="KOT18" s="890"/>
      <c r="KOU18" s="890"/>
      <c r="KOV18" s="890"/>
      <c r="KOW18" s="890"/>
      <c r="KOX18" s="890"/>
      <c r="KOY18" s="890"/>
      <c r="KOZ18" s="890"/>
      <c r="KPA18" s="890"/>
      <c r="KPB18" s="890"/>
      <c r="KPC18" s="890"/>
      <c r="KPD18" s="890"/>
      <c r="KPE18" s="890"/>
      <c r="KPF18" s="890"/>
      <c r="KPG18" s="890"/>
      <c r="KPH18" s="890"/>
      <c r="KPI18" s="890"/>
      <c r="KPJ18" s="890"/>
      <c r="KPK18" s="890"/>
      <c r="KPL18" s="890"/>
      <c r="KPM18" s="890"/>
      <c r="KPN18" s="890"/>
      <c r="KPO18" s="890"/>
      <c r="KPP18" s="890"/>
      <c r="KPQ18" s="890"/>
      <c r="KPR18" s="890"/>
      <c r="KPS18" s="890"/>
      <c r="KPT18" s="890"/>
      <c r="KPU18" s="890"/>
      <c r="KPV18" s="890"/>
      <c r="KPW18" s="890"/>
      <c r="KPX18" s="890"/>
      <c r="KPY18" s="890"/>
      <c r="KPZ18" s="890"/>
      <c r="KQA18" s="890"/>
      <c r="KQB18" s="890"/>
      <c r="KQC18" s="890"/>
      <c r="KQD18" s="890"/>
      <c r="KQE18" s="890"/>
      <c r="KQF18" s="890"/>
      <c r="KQG18" s="890"/>
      <c r="KQH18" s="890"/>
      <c r="KQI18" s="890"/>
      <c r="KQJ18" s="890"/>
      <c r="KQK18" s="890"/>
      <c r="KQL18" s="890"/>
      <c r="KQM18" s="890"/>
      <c r="KQN18" s="890"/>
      <c r="KQO18" s="890"/>
      <c r="KQP18" s="890"/>
      <c r="KQQ18" s="890"/>
      <c r="KQR18" s="890"/>
      <c r="KQS18" s="890"/>
      <c r="KQT18" s="890"/>
      <c r="KQU18" s="890"/>
      <c r="KQV18" s="890"/>
      <c r="KQW18" s="890"/>
      <c r="KQX18" s="890"/>
      <c r="KQY18" s="890"/>
      <c r="KQZ18" s="890"/>
      <c r="KRA18" s="890"/>
      <c r="KRB18" s="890"/>
      <c r="KRC18" s="890"/>
      <c r="KRD18" s="890"/>
      <c r="KRE18" s="890"/>
      <c r="KRF18" s="890"/>
      <c r="KRG18" s="890"/>
      <c r="KRH18" s="890"/>
      <c r="KRI18" s="890"/>
      <c r="KRJ18" s="890"/>
      <c r="KRK18" s="890"/>
      <c r="KRL18" s="890"/>
      <c r="KRM18" s="890"/>
      <c r="KRN18" s="890"/>
      <c r="KRO18" s="890"/>
      <c r="KRP18" s="890"/>
      <c r="KRQ18" s="890"/>
      <c r="KRR18" s="890"/>
      <c r="KRS18" s="890"/>
      <c r="KRT18" s="890"/>
      <c r="KRU18" s="890"/>
      <c r="KRV18" s="890"/>
      <c r="KRW18" s="890"/>
      <c r="KRX18" s="890"/>
      <c r="KRY18" s="890"/>
      <c r="KRZ18" s="890"/>
      <c r="KSA18" s="890"/>
      <c r="KSB18" s="890"/>
      <c r="KSC18" s="890"/>
      <c r="KSD18" s="890"/>
      <c r="KSE18" s="890"/>
      <c r="KSF18" s="890"/>
      <c r="KSG18" s="890"/>
      <c r="KSH18" s="890"/>
      <c r="KSI18" s="890"/>
      <c r="KSJ18" s="890"/>
      <c r="KSK18" s="890"/>
      <c r="KSL18" s="890"/>
      <c r="KSM18" s="890"/>
      <c r="KSN18" s="890"/>
      <c r="KSO18" s="890"/>
      <c r="KSP18" s="890"/>
      <c r="KSQ18" s="890"/>
      <c r="KSR18" s="890"/>
      <c r="KSS18" s="890"/>
      <c r="KST18" s="890"/>
      <c r="KSU18" s="890"/>
      <c r="KSV18" s="890"/>
      <c r="KSW18" s="890"/>
      <c r="KSX18" s="890"/>
      <c r="KSY18" s="890"/>
      <c r="KSZ18" s="890"/>
      <c r="KTA18" s="890"/>
      <c r="KTB18" s="890"/>
      <c r="KTC18" s="890"/>
      <c r="KTD18" s="890"/>
      <c r="KTE18" s="890"/>
      <c r="KTF18" s="890"/>
      <c r="KTG18" s="890"/>
      <c r="KTH18" s="890"/>
      <c r="KTI18" s="890"/>
      <c r="KTJ18" s="890"/>
      <c r="KTK18" s="890"/>
      <c r="KTL18" s="890"/>
      <c r="KTM18" s="890"/>
      <c r="KTN18" s="890"/>
      <c r="KTO18" s="890"/>
      <c r="KTP18" s="890"/>
      <c r="KTQ18" s="890"/>
      <c r="KTR18" s="890"/>
      <c r="KTS18" s="890"/>
      <c r="KTT18" s="890"/>
      <c r="KTU18" s="890"/>
      <c r="KTV18" s="890"/>
      <c r="KTW18" s="890"/>
      <c r="KTX18" s="890"/>
      <c r="KTY18" s="890"/>
      <c r="KTZ18" s="890"/>
      <c r="KUA18" s="890"/>
      <c r="KUB18" s="890"/>
      <c r="KUC18" s="890"/>
      <c r="KUD18" s="890"/>
      <c r="KUE18" s="890"/>
      <c r="KUF18" s="890"/>
      <c r="KUG18" s="890"/>
      <c r="KUH18" s="890"/>
      <c r="KUI18" s="890"/>
      <c r="KUJ18" s="890"/>
      <c r="KUK18" s="890"/>
      <c r="KUL18" s="890"/>
      <c r="KUM18" s="890"/>
      <c r="KUN18" s="890"/>
      <c r="KUO18" s="890"/>
      <c r="KUP18" s="890"/>
      <c r="KUQ18" s="890"/>
      <c r="KUR18" s="890"/>
      <c r="KUS18" s="890"/>
      <c r="KUT18" s="890"/>
      <c r="KUU18" s="890"/>
      <c r="KUV18" s="890"/>
      <c r="KUW18" s="890"/>
      <c r="KUX18" s="890"/>
      <c r="KUY18" s="890"/>
      <c r="KUZ18" s="890"/>
      <c r="KVA18" s="890"/>
      <c r="KVB18" s="890"/>
      <c r="KVC18" s="890"/>
      <c r="KVD18" s="890"/>
      <c r="KVE18" s="890"/>
      <c r="KVF18" s="890"/>
      <c r="KVG18" s="890"/>
      <c r="KVH18" s="890"/>
      <c r="KVI18" s="890"/>
      <c r="KVJ18" s="890"/>
      <c r="KVK18" s="890"/>
      <c r="KVL18" s="890"/>
      <c r="KVM18" s="890"/>
      <c r="KVN18" s="890"/>
      <c r="KVO18" s="890"/>
      <c r="KVP18" s="890"/>
      <c r="KVQ18" s="890"/>
      <c r="KVR18" s="890"/>
      <c r="KVS18" s="890"/>
      <c r="KVT18" s="890"/>
      <c r="KVU18" s="890"/>
      <c r="KVV18" s="890"/>
      <c r="KVW18" s="890"/>
      <c r="KVX18" s="890"/>
      <c r="KVY18" s="890"/>
      <c r="KVZ18" s="890"/>
      <c r="KWA18" s="890"/>
      <c r="KWB18" s="890"/>
      <c r="KWC18" s="890"/>
      <c r="KWD18" s="890"/>
      <c r="KWE18" s="890"/>
      <c r="KWF18" s="890"/>
      <c r="KWG18" s="890"/>
      <c r="KWH18" s="890"/>
      <c r="KWI18" s="890"/>
      <c r="KWJ18" s="890"/>
      <c r="KWK18" s="890"/>
      <c r="KWL18" s="890"/>
      <c r="KWM18" s="890"/>
      <c r="KWN18" s="890"/>
      <c r="KWO18" s="890"/>
      <c r="KWP18" s="890"/>
      <c r="KWQ18" s="890"/>
      <c r="KWR18" s="890"/>
      <c r="KWS18" s="890"/>
      <c r="KWT18" s="890"/>
      <c r="KWU18" s="890"/>
      <c r="KWV18" s="890"/>
      <c r="KWW18" s="890"/>
      <c r="KWX18" s="890"/>
      <c r="KWY18" s="890"/>
      <c r="KWZ18" s="890"/>
      <c r="KXA18" s="890"/>
      <c r="KXB18" s="890"/>
      <c r="KXC18" s="890"/>
      <c r="KXD18" s="890"/>
      <c r="KXE18" s="890"/>
      <c r="KXF18" s="890"/>
      <c r="KXG18" s="890"/>
      <c r="KXH18" s="890"/>
      <c r="KXI18" s="890"/>
      <c r="KXJ18" s="890"/>
      <c r="KXK18" s="890"/>
      <c r="KXL18" s="890"/>
      <c r="KXM18" s="890"/>
      <c r="KXN18" s="890"/>
      <c r="KXO18" s="890"/>
      <c r="KXP18" s="890"/>
      <c r="KXQ18" s="890"/>
      <c r="KXR18" s="890"/>
      <c r="KXS18" s="890"/>
      <c r="KXT18" s="890"/>
      <c r="KXU18" s="890"/>
      <c r="KXV18" s="890"/>
      <c r="KXW18" s="890"/>
      <c r="KXX18" s="890"/>
      <c r="KXY18" s="890"/>
      <c r="KXZ18" s="890"/>
      <c r="KYA18" s="890"/>
      <c r="KYB18" s="890"/>
      <c r="KYC18" s="890"/>
      <c r="KYD18" s="890"/>
      <c r="KYE18" s="890"/>
      <c r="KYF18" s="890"/>
      <c r="KYG18" s="890"/>
      <c r="KYH18" s="890"/>
      <c r="KYI18" s="890"/>
      <c r="KYJ18" s="890"/>
      <c r="KYK18" s="890"/>
      <c r="KYL18" s="890"/>
      <c r="KYM18" s="890"/>
      <c r="KYN18" s="890"/>
      <c r="KYO18" s="890"/>
      <c r="KYP18" s="890"/>
      <c r="KYQ18" s="890"/>
      <c r="KYR18" s="890"/>
      <c r="KYS18" s="890"/>
      <c r="KYT18" s="890"/>
      <c r="KYU18" s="890"/>
      <c r="KYV18" s="890"/>
      <c r="KYW18" s="890"/>
      <c r="KYX18" s="890"/>
      <c r="KYY18" s="890"/>
      <c r="KYZ18" s="890"/>
      <c r="KZA18" s="890"/>
      <c r="KZB18" s="890"/>
      <c r="KZC18" s="890"/>
      <c r="KZD18" s="890"/>
      <c r="KZE18" s="890"/>
      <c r="KZF18" s="890"/>
      <c r="KZG18" s="890"/>
      <c r="KZH18" s="890"/>
      <c r="KZI18" s="890"/>
      <c r="KZJ18" s="890"/>
      <c r="KZK18" s="890"/>
      <c r="KZL18" s="890"/>
      <c r="KZM18" s="890"/>
      <c r="KZN18" s="890"/>
      <c r="KZO18" s="890"/>
      <c r="KZP18" s="890"/>
      <c r="KZQ18" s="890"/>
      <c r="KZR18" s="890"/>
      <c r="KZS18" s="890"/>
      <c r="KZT18" s="890"/>
      <c r="KZU18" s="890"/>
      <c r="KZV18" s="890"/>
      <c r="KZW18" s="890"/>
      <c r="KZX18" s="890"/>
      <c r="KZY18" s="890"/>
      <c r="KZZ18" s="890"/>
      <c r="LAA18" s="890"/>
      <c r="LAB18" s="890"/>
      <c r="LAC18" s="890"/>
      <c r="LAD18" s="890"/>
      <c r="LAE18" s="890"/>
      <c r="LAF18" s="890"/>
      <c r="LAG18" s="890"/>
      <c r="LAH18" s="890"/>
      <c r="LAI18" s="890"/>
      <c r="LAJ18" s="890"/>
      <c r="LAK18" s="890"/>
      <c r="LAL18" s="890"/>
      <c r="LAM18" s="890"/>
      <c r="LAN18" s="890"/>
      <c r="LAO18" s="890"/>
      <c r="LAP18" s="890"/>
      <c r="LAQ18" s="890"/>
      <c r="LAR18" s="890"/>
      <c r="LAS18" s="890"/>
      <c r="LAT18" s="890"/>
      <c r="LAU18" s="890"/>
      <c r="LAV18" s="890"/>
      <c r="LAW18" s="890"/>
      <c r="LAX18" s="890"/>
      <c r="LAY18" s="890"/>
      <c r="LAZ18" s="890"/>
      <c r="LBA18" s="890"/>
      <c r="LBB18" s="890"/>
      <c r="LBC18" s="890"/>
      <c r="LBD18" s="890"/>
      <c r="LBE18" s="890"/>
      <c r="LBF18" s="890"/>
      <c r="LBG18" s="890"/>
      <c r="LBH18" s="890"/>
      <c r="LBI18" s="890"/>
      <c r="LBJ18" s="890"/>
      <c r="LBK18" s="890"/>
      <c r="LBL18" s="890"/>
      <c r="LBM18" s="890"/>
      <c r="LBN18" s="890"/>
      <c r="LBO18" s="890"/>
      <c r="LBP18" s="890"/>
      <c r="LBQ18" s="890"/>
      <c r="LBR18" s="890"/>
      <c r="LBS18" s="890"/>
      <c r="LBT18" s="890"/>
      <c r="LBU18" s="890"/>
      <c r="LBV18" s="890"/>
      <c r="LBW18" s="890"/>
      <c r="LBX18" s="890"/>
      <c r="LBY18" s="890"/>
      <c r="LBZ18" s="890"/>
      <c r="LCA18" s="890"/>
      <c r="LCB18" s="890"/>
      <c r="LCC18" s="890"/>
      <c r="LCD18" s="890"/>
      <c r="LCE18" s="890"/>
      <c r="LCF18" s="890"/>
      <c r="LCG18" s="890"/>
      <c r="LCH18" s="890"/>
      <c r="LCI18" s="890"/>
      <c r="LCJ18" s="890"/>
      <c r="LCK18" s="890"/>
      <c r="LCL18" s="890"/>
      <c r="LCM18" s="890"/>
      <c r="LCN18" s="890"/>
      <c r="LCO18" s="890"/>
      <c r="LCP18" s="890"/>
      <c r="LCQ18" s="890"/>
      <c r="LCR18" s="890"/>
      <c r="LCS18" s="890"/>
      <c r="LCT18" s="890"/>
      <c r="LCU18" s="890"/>
      <c r="LCV18" s="890"/>
      <c r="LCW18" s="890"/>
      <c r="LCX18" s="890"/>
      <c r="LCY18" s="890"/>
      <c r="LCZ18" s="890"/>
      <c r="LDA18" s="890"/>
      <c r="LDB18" s="890"/>
      <c r="LDC18" s="890"/>
      <c r="LDD18" s="890"/>
      <c r="LDE18" s="890"/>
      <c r="LDF18" s="890"/>
      <c r="LDG18" s="890"/>
      <c r="LDH18" s="890"/>
      <c r="LDI18" s="890"/>
      <c r="LDJ18" s="890"/>
      <c r="LDK18" s="890"/>
      <c r="LDL18" s="890"/>
      <c r="LDM18" s="890"/>
      <c r="LDN18" s="890"/>
      <c r="LDO18" s="890"/>
      <c r="LDP18" s="890"/>
      <c r="LDQ18" s="890"/>
      <c r="LDR18" s="890"/>
      <c r="LDS18" s="890"/>
      <c r="LDT18" s="890"/>
      <c r="LDU18" s="890"/>
      <c r="LDV18" s="890"/>
      <c r="LDW18" s="890"/>
      <c r="LDX18" s="890"/>
      <c r="LDY18" s="890"/>
      <c r="LDZ18" s="890"/>
      <c r="LEA18" s="890"/>
      <c r="LEB18" s="890"/>
      <c r="LEC18" s="890"/>
      <c r="LED18" s="890"/>
      <c r="LEE18" s="890"/>
      <c r="LEF18" s="890"/>
      <c r="LEG18" s="890"/>
      <c r="LEH18" s="890"/>
      <c r="LEI18" s="890"/>
      <c r="LEJ18" s="890"/>
      <c r="LEK18" s="890"/>
      <c r="LEL18" s="890"/>
      <c r="LEM18" s="890"/>
      <c r="LEN18" s="890"/>
      <c r="LEO18" s="890"/>
      <c r="LEP18" s="890"/>
      <c r="LEQ18" s="890"/>
      <c r="LER18" s="890"/>
      <c r="LES18" s="890"/>
      <c r="LET18" s="890"/>
      <c r="LEU18" s="890"/>
      <c r="LEV18" s="890"/>
      <c r="LEW18" s="890"/>
      <c r="LEX18" s="890"/>
      <c r="LEY18" s="890"/>
      <c r="LEZ18" s="890"/>
      <c r="LFA18" s="890"/>
      <c r="LFB18" s="890"/>
      <c r="LFC18" s="890"/>
      <c r="LFD18" s="890"/>
      <c r="LFE18" s="890"/>
      <c r="LFF18" s="890"/>
      <c r="LFG18" s="890"/>
      <c r="LFH18" s="890"/>
      <c r="LFI18" s="890"/>
      <c r="LFJ18" s="890"/>
      <c r="LFK18" s="890"/>
      <c r="LFL18" s="890"/>
      <c r="LFM18" s="890"/>
      <c r="LFN18" s="890"/>
      <c r="LFO18" s="890"/>
      <c r="LFP18" s="890"/>
      <c r="LFQ18" s="890"/>
      <c r="LFR18" s="890"/>
      <c r="LFS18" s="890"/>
      <c r="LFT18" s="890"/>
      <c r="LFU18" s="890"/>
      <c r="LFV18" s="890"/>
      <c r="LFW18" s="890"/>
      <c r="LFX18" s="890"/>
      <c r="LFY18" s="890"/>
      <c r="LFZ18" s="890"/>
      <c r="LGA18" s="890"/>
      <c r="LGB18" s="890"/>
      <c r="LGC18" s="890"/>
      <c r="LGD18" s="890"/>
      <c r="LGE18" s="890"/>
      <c r="LGF18" s="890"/>
      <c r="LGG18" s="890"/>
      <c r="LGH18" s="890"/>
      <c r="LGI18" s="890"/>
      <c r="LGJ18" s="890"/>
      <c r="LGK18" s="890"/>
      <c r="LGL18" s="890"/>
      <c r="LGM18" s="890"/>
      <c r="LGN18" s="890"/>
      <c r="LGO18" s="890"/>
      <c r="LGP18" s="890"/>
      <c r="LGQ18" s="890"/>
      <c r="LGR18" s="890"/>
      <c r="LGS18" s="890"/>
      <c r="LGT18" s="890"/>
      <c r="LGU18" s="890"/>
      <c r="LGV18" s="890"/>
      <c r="LGW18" s="890"/>
      <c r="LGX18" s="890"/>
      <c r="LGY18" s="890"/>
      <c r="LGZ18" s="890"/>
      <c r="LHA18" s="890"/>
      <c r="LHB18" s="890"/>
      <c r="LHC18" s="890"/>
      <c r="LHD18" s="890"/>
      <c r="LHE18" s="890"/>
      <c r="LHF18" s="890"/>
      <c r="LHG18" s="890"/>
      <c r="LHH18" s="890"/>
      <c r="LHI18" s="890"/>
      <c r="LHJ18" s="890"/>
      <c r="LHK18" s="890"/>
      <c r="LHL18" s="890"/>
      <c r="LHM18" s="890"/>
      <c r="LHN18" s="890"/>
      <c r="LHO18" s="890"/>
      <c r="LHP18" s="890"/>
      <c r="LHQ18" s="890"/>
      <c r="LHR18" s="890"/>
      <c r="LHS18" s="890"/>
      <c r="LHT18" s="890"/>
      <c r="LHU18" s="890"/>
      <c r="LHV18" s="890"/>
      <c r="LHW18" s="890"/>
      <c r="LHX18" s="890"/>
      <c r="LHY18" s="890"/>
      <c r="LHZ18" s="890"/>
      <c r="LIA18" s="890"/>
      <c r="LIB18" s="890"/>
      <c r="LIC18" s="890"/>
      <c r="LID18" s="890"/>
      <c r="LIE18" s="890"/>
      <c r="LIF18" s="890"/>
      <c r="LIG18" s="890"/>
      <c r="LIH18" s="890"/>
      <c r="LII18" s="890"/>
      <c r="LIJ18" s="890"/>
      <c r="LIK18" s="890"/>
      <c r="LIL18" s="890"/>
      <c r="LIM18" s="890"/>
      <c r="LIN18" s="890"/>
      <c r="LIO18" s="890"/>
      <c r="LIP18" s="890"/>
      <c r="LIQ18" s="890"/>
      <c r="LIR18" s="890"/>
      <c r="LIS18" s="890"/>
      <c r="LIT18" s="890"/>
      <c r="LIU18" s="890"/>
      <c r="LIV18" s="890"/>
      <c r="LIW18" s="890"/>
      <c r="LIX18" s="890"/>
      <c r="LIY18" s="890"/>
      <c r="LIZ18" s="890"/>
      <c r="LJA18" s="890"/>
      <c r="LJB18" s="890"/>
      <c r="LJC18" s="890"/>
      <c r="LJD18" s="890"/>
      <c r="LJE18" s="890"/>
      <c r="LJF18" s="890"/>
      <c r="LJG18" s="890"/>
      <c r="LJH18" s="890"/>
      <c r="LJI18" s="890"/>
      <c r="LJJ18" s="890"/>
      <c r="LJK18" s="890"/>
      <c r="LJL18" s="890"/>
      <c r="LJM18" s="890"/>
      <c r="LJN18" s="890"/>
      <c r="LJO18" s="890"/>
      <c r="LJP18" s="890"/>
      <c r="LJQ18" s="890"/>
      <c r="LJR18" s="890"/>
      <c r="LJS18" s="890"/>
      <c r="LJT18" s="890"/>
      <c r="LJU18" s="890"/>
      <c r="LJV18" s="890"/>
      <c r="LJW18" s="890"/>
      <c r="LJX18" s="890"/>
      <c r="LJY18" s="890"/>
      <c r="LJZ18" s="890"/>
      <c r="LKA18" s="890"/>
      <c r="LKB18" s="890"/>
      <c r="LKC18" s="890"/>
      <c r="LKD18" s="890"/>
      <c r="LKE18" s="890"/>
      <c r="LKF18" s="890"/>
      <c r="LKG18" s="890"/>
      <c r="LKH18" s="890"/>
      <c r="LKI18" s="890"/>
      <c r="LKJ18" s="890"/>
      <c r="LKK18" s="890"/>
      <c r="LKL18" s="890"/>
      <c r="LKM18" s="890"/>
      <c r="LKN18" s="890"/>
      <c r="LKO18" s="890"/>
      <c r="LKP18" s="890"/>
      <c r="LKQ18" s="890"/>
      <c r="LKR18" s="890"/>
      <c r="LKS18" s="890"/>
      <c r="LKT18" s="890"/>
      <c r="LKU18" s="890"/>
      <c r="LKV18" s="890"/>
      <c r="LKW18" s="890"/>
      <c r="LKX18" s="890"/>
      <c r="LKY18" s="890"/>
      <c r="LKZ18" s="890"/>
      <c r="LLA18" s="890"/>
      <c r="LLB18" s="890"/>
      <c r="LLC18" s="890"/>
      <c r="LLD18" s="890"/>
      <c r="LLE18" s="890"/>
      <c r="LLF18" s="890"/>
      <c r="LLG18" s="890"/>
      <c r="LLH18" s="890"/>
      <c r="LLI18" s="890"/>
      <c r="LLJ18" s="890"/>
      <c r="LLK18" s="890"/>
      <c r="LLL18" s="890"/>
      <c r="LLM18" s="890"/>
      <c r="LLN18" s="890"/>
      <c r="LLO18" s="890"/>
      <c r="LLP18" s="890"/>
      <c r="LLQ18" s="890"/>
      <c r="LLR18" s="890"/>
      <c r="LLS18" s="890"/>
      <c r="LLT18" s="890"/>
      <c r="LLU18" s="890"/>
      <c r="LLV18" s="890"/>
      <c r="LLW18" s="890"/>
      <c r="LLX18" s="890"/>
      <c r="LLY18" s="890"/>
      <c r="LLZ18" s="890"/>
      <c r="LMA18" s="890"/>
      <c r="LMB18" s="890"/>
      <c r="LMC18" s="890"/>
      <c r="LMD18" s="890"/>
      <c r="LME18" s="890"/>
      <c r="LMF18" s="890"/>
      <c r="LMG18" s="890"/>
      <c r="LMH18" s="890"/>
      <c r="LMI18" s="890"/>
      <c r="LMJ18" s="890"/>
      <c r="LMK18" s="890"/>
      <c r="LML18" s="890"/>
      <c r="LMM18" s="890"/>
      <c r="LMN18" s="890"/>
      <c r="LMO18" s="890"/>
      <c r="LMP18" s="890"/>
      <c r="LMQ18" s="890"/>
      <c r="LMR18" s="890"/>
      <c r="LMS18" s="890"/>
      <c r="LMT18" s="890"/>
      <c r="LMU18" s="890"/>
      <c r="LMV18" s="890"/>
      <c r="LMW18" s="890"/>
      <c r="LMX18" s="890"/>
      <c r="LMY18" s="890"/>
      <c r="LMZ18" s="890"/>
      <c r="LNA18" s="890"/>
      <c r="LNB18" s="890"/>
      <c r="LNC18" s="890"/>
      <c r="LND18" s="890"/>
      <c r="LNE18" s="890"/>
      <c r="LNF18" s="890"/>
      <c r="LNG18" s="890"/>
      <c r="LNH18" s="890"/>
      <c r="LNI18" s="890"/>
      <c r="LNJ18" s="890"/>
      <c r="LNK18" s="890"/>
      <c r="LNL18" s="890"/>
      <c r="LNM18" s="890"/>
      <c r="LNN18" s="890"/>
      <c r="LNO18" s="890"/>
      <c r="LNP18" s="890"/>
      <c r="LNQ18" s="890"/>
      <c r="LNR18" s="890"/>
      <c r="LNS18" s="890"/>
      <c r="LNT18" s="890"/>
      <c r="LNU18" s="890"/>
      <c r="LNV18" s="890"/>
      <c r="LNW18" s="890"/>
      <c r="LNX18" s="890"/>
      <c r="LNY18" s="890"/>
      <c r="LNZ18" s="890"/>
      <c r="LOA18" s="890"/>
      <c r="LOB18" s="890"/>
      <c r="LOC18" s="890"/>
      <c r="LOD18" s="890"/>
      <c r="LOE18" s="890"/>
      <c r="LOF18" s="890"/>
      <c r="LOG18" s="890"/>
      <c r="LOH18" s="890"/>
      <c r="LOI18" s="890"/>
      <c r="LOJ18" s="890"/>
      <c r="LOK18" s="890"/>
      <c r="LOL18" s="890"/>
      <c r="LOM18" s="890"/>
      <c r="LON18" s="890"/>
      <c r="LOO18" s="890"/>
      <c r="LOP18" s="890"/>
      <c r="LOQ18" s="890"/>
      <c r="LOR18" s="890"/>
      <c r="LOS18" s="890"/>
      <c r="LOT18" s="890"/>
      <c r="LOU18" s="890"/>
      <c r="LOV18" s="890"/>
      <c r="LOW18" s="890"/>
      <c r="LOX18" s="890"/>
      <c r="LOY18" s="890"/>
      <c r="LOZ18" s="890"/>
      <c r="LPA18" s="890"/>
      <c r="LPB18" s="890"/>
      <c r="LPC18" s="890"/>
      <c r="LPD18" s="890"/>
      <c r="LPE18" s="890"/>
      <c r="LPF18" s="890"/>
      <c r="LPG18" s="890"/>
      <c r="LPH18" s="890"/>
      <c r="LPI18" s="890"/>
      <c r="LPJ18" s="890"/>
      <c r="LPK18" s="890"/>
      <c r="LPL18" s="890"/>
      <c r="LPM18" s="890"/>
      <c r="LPN18" s="890"/>
      <c r="LPO18" s="890"/>
      <c r="LPP18" s="890"/>
      <c r="LPQ18" s="890"/>
      <c r="LPR18" s="890"/>
      <c r="LPS18" s="890"/>
      <c r="LPT18" s="890"/>
      <c r="LPU18" s="890"/>
      <c r="LPV18" s="890"/>
      <c r="LPW18" s="890"/>
      <c r="LPX18" s="890"/>
      <c r="LPY18" s="890"/>
      <c r="LPZ18" s="890"/>
      <c r="LQA18" s="890"/>
      <c r="LQB18" s="890"/>
      <c r="LQC18" s="890"/>
      <c r="LQD18" s="890"/>
      <c r="LQE18" s="890"/>
      <c r="LQF18" s="890"/>
      <c r="LQG18" s="890"/>
      <c r="LQH18" s="890"/>
      <c r="LQI18" s="890"/>
      <c r="LQJ18" s="890"/>
      <c r="LQK18" s="890"/>
      <c r="LQL18" s="890"/>
      <c r="LQM18" s="890"/>
      <c r="LQN18" s="890"/>
      <c r="LQO18" s="890"/>
      <c r="LQP18" s="890"/>
      <c r="LQQ18" s="890"/>
      <c r="LQR18" s="890"/>
      <c r="LQS18" s="890"/>
      <c r="LQT18" s="890"/>
      <c r="LQU18" s="890"/>
      <c r="LQV18" s="890"/>
      <c r="LQW18" s="890"/>
      <c r="LQX18" s="890"/>
      <c r="LQY18" s="890"/>
      <c r="LQZ18" s="890"/>
      <c r="LRA18" s="890"/>
      <c r="LRB18" s="890"/>
      <c r="LRC18" s="890"/>
      <c r="LRD18" s="890"/>
      <c r="LRE18" s="890"/>
      <c r="LRF18" s="890"/>
      <c r="LRG18" s="890"/>
      <c r="LRH18" s="890"/>
      <c r="LRI18" s="890"/>
      <c r="LRJ18" s="890"/>
      <c r="LRK18" s="890"/>
      <c r="LRL18" s="890"/>
      <c r="LRM18" s="890"/>
      <c r="LRN18" s="890"/>
      <c r="LRO18" s="890"/>
      <c r="LRP18" s="890"/>
      <c r="LRQ18" s="890"/>
      <c r="LRR18" s="890"/>
      <c r="LRS18" s="890"/>
      <c r="LRT18" s="890"/>
      <c r="LRU18" s="890"/>
      <c r="LRV18" s="890"/>
      <c r="LRW18" s="890"/>
      <c r="LRX18" s="890"/>
      <c r="LRY18" s="890"/>
      <c r="LRZ18" s="890"/>
      <c r="LSA18" s="890"/>
      <c r="LSB18" s="890"/>
      <c r="LSC18" s="890"/>
      <c r="LSD18" s="890"/>
      <c r="LSE18" s="890"/>
      <c r="LSF18" s="890"/>
      <c r="LSG18" s="890"/>
      <c r="LSH18" s="890"/>
      <c r="LSI18" s="890"/>
      <c r="LSJ18" s="890"/>
      <c r="LSK18" s="890"/>
      <c r="LSL18" s="890"/>
      <c r="LSM18" s="890"/>
      <c r="LSN18" s="890"/>
      <c r="LSO18" s="890"/>
      <c r="LSP18" s="890"/>
      <c r="LSQ18" s="890"/>
      <c r="LSR18" s="890"/>
      <c r="LSS18" s="890"/>
      <c r="LST18" s="890"/>
      <c r="LSU18" s="890"/>
      <c r="LSV18" s="890"/>
      <c r="LSW18" s="890"/>
      <c r="LSX18" s="890"/>
      <c r="LSY18" s="890"/>
      <c r="LSZ18" s="890"/>
      <c r="LTA18" s="890"/>
      <c r="LTB18" s="890"/>
      <c r="LTC18" s="890"/>
      <c r="LTD18" s="890"/>
      <c r="LTE18" s="890"/>
      <c r="LTF18" s="890"/>
      <c r="LTG18" s="890"/>
      <c r="LTH18" s="890"/>
      <c r="LTI18" s="890"/>
      <c r="LTJ18" s="890"/>
      <c r="LTK18" s="890"/>
      <c r="LTL18" s="890"/>
      <c r="LTM18" s="890"/>
      <c r="LTN18" s="890"/>
      <c r="LTO18" s="890"/>
      <c r="LTP18" s="890"/>
      <c r="LTQ18" s="890"/>
      <c r="LTR18" s="890"/>
      <c r="LTS18" s="890"/>
      <c r="LTT18" s="890"/>
      <c r="LTU18" s="890"/>
      <c r="LTV18" s="890"/>
      <c r="LTW18" s="890"/>
      <c r="LTX18" s="890"/>
      <c r="LTY18" s="890"/>
      <c r="LTZ18" s="890"/>
      <c r="LUA18" s="890"/>
      <c r="LUB18" s="890"/>
      <c r="LUC18" s="890"/>
      <c r="LUD18" s="890"/>
      <c r="LUE18" s="890"/>
      <c r="LUF18" s="890"/>
      <c r="LUG18" s="890"/>
      <c r="LUH18" s="890"/>
      <c r="LUI18" s="890"/>
      <c r="LUJ18" s="890"/>
      <c r="LUK18" s="890"/>
      <c r="LUL18" s="890"/>
      <c r="LUM18" s="890"/>
      <c r="LUN18" s="890"/>
      <c r="LUO18" s="890"/>
      <c r="LUP18" s="890"/>
      <c r="LUQ18" s="890"/>
      <c r="LUR18" s="890"/>
      <c r="LUS18" s="890"/>
      <c r="LUT18" s="890"/>
      <c r="LUU18" s="890"/>
      <c r="LUV18" s="890"/>
      <c r="LUW18" s="890"/>
      <c r="LUX18" s="890"/>
      <c r="LUY18" s="890"/>
      <c r="LUZ18" s="890"/>
      <c r="LVA18" s="890"/>
      <c r="LVB18" s="890"/>
      <c r="LVC18" s="890"/>
      <c r="LVD18" s="890"/>
      <c r="LVE18" s="890"/>
      <c r="LVF18" s="890"/>
      <c r="LVG18" s="890"/>
      <c r="LVH18" s="890"/>
      <c r="LVI18" s="890"/>
      <c r="LVJ18" s="890"/>
      <c r="LVK18" s="890"/>
      <c r="LVL18" s="890"/>
      <c r="LVM18" s="890"/>
      <c r="LVN18" s="890"/>
      <c r="LVO18" s="890"/>
      <c r="LVP18" s="890"/>
      <c r="LVQ18" s="890"/>
      <c r="LVR18" s="890"/>
      <c r="LVS18" s="890"/>
      <c r="LVT18" s="890"/>
      <c r="LVU18" s="890"/>
      <c r="LVV18" s="890"/>
      <c r="LVW18" s="890"/>
      <c r="LVX18" s="890"/>
      <c r="LVY18" s="890"/>
      <c r="LVZ18" s="890"/>
      <c r="LWA18" s="890"/>
      <c r="LWB18" s="890"/>
      <c r="LWC18" s="890"/>
      <c r="LWD18" s="890"/>
      <c r="LWE18" s="890"/>
      <c r="LWF18" s="890"/>
      <c r="LWG18" s="890"/>
      <c r="LWH18" s="890"/>
      <c r="LWI18" s="890"/>
      <c r="LWJ18" s="890"/>
      <c r="LWK18" s="890"/>
      <c r="LWL18" s="890"/>
      <c r="LWM18" s="890"/>
      <c r="LWN18" s="890"/>
      <c r="LWO18" s="890"/>
      <c r="LWP18" s="890"/>
      <c r="LWQ18" s="890"/>
      <c r="LWR18" s="890"/>
      <c r="LWS18" s="890"/>
      <c r="LWT18" s="890"/>
      <c r="LWU18" s="890"/>
      <c r="LWV18" s="890"/>
      <c r="LWW18" s="890"/>
      <c r="LWX18" s="890"/>
      <c r="LWY18" s="890"/>
      <c r="LWZ18" s="890"/>
      <c r="LXA18" s="890"/>
      <c r="LXB18" s="890"/>
      <c r="LXC18" s="890"/>
      <c r="LXD18" s="890"/>
      <c r="LXE18" s="890"/>
      <c r="LXF18" s="890"/>
      <c r="LXG18" s="890"/>
      <c r="LXH18" s="890"/>
      <c r="LXI18" s="890"/>
      <c r="LXJ18" s="890"/>
      <c r="LXK18" s="890"/>
      <c r="LXL18" s="890"/>
      <c r="LXM18" s="890"/>
      <c r="LXN18" s="890"/>
      <c r="LXO18" s="890"/>
      <c r="LXP18" s="890"/>
      <c r="LXQ18" s="890"/>
      <c r="LXR18" s="890"/>
      <c r="LXS18" s="890"/>
      <c r="LXT18" s="890"/>
      <c r="LXU18" s="890"/>
      <c r="LXV18" s="890"/>
      <c r="LXW18" s="890"/>
      <c r="LXX18" s="890"/>
      <c r="LXY18" s="890"/>
      <c r="LXZ18" s="890"/>
      <c r="LYA18" s="890"/>
      <c r="LYB18" s="890"/>
      <c r="LYC18" s="890"/>
      <c r="LYD18" s="890"/>
      <c r="LYE18" s="890"/>
      <c r="LYF18" s="890"/>
      <c r="LYG18" s="890"/>
      <c r="LYH18" s="890"/>
      <c r="LYI18" s="890"/>
      <c r="LYJ18" s="890"/>
      <c r="LYK18" s="890"/>
      <c r="LYL18" s="890"/>
      <c r="LYM18" s="890"/>
      <c r="LYN18" s="890"/>
      <c r="LYO18" s="890"/>
      <c r="LYP18" s="890"/>
      <c r="LYQ18" s="890"/>
      <c r="LYR18" s="890"/>
      <c r="LYS18" s="890"/>
      <c r="LYT18" s="890"/>
      <c r="LYU18" s="890"/>
      <c r="LYV18" s="890"/>
      <c r="LYW18" s="890"/>
      <c r="LYX18" s="890"/>
      <c r="LYY18" s="890"/>
      <c r="LYZ18" s="890"/>
      <c r="LZA18" s="890"/>
      <c r="LZB18" s="890"/>
      <c r="LZC18" s="890"/>
      <c r="LZD18" s="890"/>
      <c r="LZE18" s="890"/>
      <c r="LZF18" s="890"/>
      <c r="LZG18" s="890"/>
      <c r="LZH18" s="890"/>
      <c r="LZI18" s="890"/>
      <c r="LZJ18" s="890"/>
      <c r="LZK18" s="890"/>
      <c r="LZL18" s="890"/>
      <c r="LZM18" s="890"/>
      <c r="LZN18" s="890"/>
      <c r="LZO18" s="890"/>
      <c r="LZP18" s="890"/>
      <c r="LZQ18" s="890"/>
      <c r="LZR18" s="890"/>
      <c r="LZS18" s="890"/>
      <c r="LZT18" s="890"/>
      <c r="LZU18" s="890"/>
      <c r="LZV18" s="890"/>
      <c r="LZW18" s="890"/>
      <c r="LZX18" s="890"/>
      <c r="LZY18" s="890"/>
      <c r="LZZ18" s="890"/>
      <c r="MAA18" s="890"/>
      <c r="MAB18" s="890"/>
      <c r="MAC18" s="890"/>
      <c r="MAD18" s="890"/>
      <c r="MAE18" s="890"/>
      <c r="MAF18" s="890"/>
      <c r="MAG18" s="890"/>
      <c r="MAH18" s="890"/>
      <c r="MAI18" s="890"/>
      <c r="MAJ18" s="890"/>
      <c r="MAK18" s="890"/>
      <c r="MAL18" s="890"/>
      <c r="MAM18" s="890"/>
      <c r="MAN18" s="890"/>
      <c r="MAO18" s="890"/>
      <c r="MAP18" s="890"/>
      <c r="MAQ18" s="890"/>
      <c r="MAR18" s="890"/>
      <c r="MAS18" s="890"/>
      <c r="MAT18" s="890"/>
      <c r="MAU18" s="890"/>
      <c r="MAV18" s="890"/>
      <c r="MAW18" s="890"/>
      <c r="MAX18" s="890"/>
      <c r="MAY18" s="890"/>
      <c r="MAZ18" s="890"/>
      <c r="MBA18" s="890"/>
      <c r="MBB18" s="890"/>
      <c r="MBC18" s="890"/>
      <c r="MBD18" s="890"/>
      <c r="MBE18" s="890"/>
      <c r="MBF18" s="890"/>
      <c r="MBG18" s="890"/>
      <c r="MBH18" s="890"/>
      <c r="MBI18" s="890"/>
      <c r="MBJ18" s="890"/>
      <c r="MBK18" s="890"/>
      <c r="MBL18" s="890"/>
      <c r="MBM18" s="890"/>
      <c r="MBN18" s="890"/>
      <c r="MBO18" s="890"/>
      <c r="MBP18" s="890"/>
      <c r="MBQ18" s="890"/>
      <c r="MBR18" s="890"/>
      <c r="MBS18" s="890"/>
      <c r="MBT18" s="890"/>
      <c r="MBU18" s="890"/>
      <c r="MBV18" s="890"/>
      <c r="MBW18" s="890"/>
      <c r="MBX18" s="890"/>
      <c r="MBY18" s="890"/>
      <c r="MBZ18" s="890"/>
      <c r="MCA18" s="890"/>
      <c r="MCB18" s="890"/>
      <c r="MCC18" s="890"/>
      <c r="MCD18" s="890"/>
      <c r="MCE18" s="890"/>
      <c r="MCF18" s="890"/>
      <c r="MCG18" s="890"/>
      <c r="MCH18" s="890"/>
      <c r="MCI18" s="890"/>
      <c r="MCJ18" s="890"/>
      <c r="MCK18" s="890"/>
      <c r="MCL18" s="890"/>
      <c r="MCM18" s="890"/>
      <c r="MCN18" s="890"/>
      <c r="MCO18" s="890"/>
      <c r="MCP18" s="890"/>
      <c r="MCQ18" s="890"/>
      <c r="MCR18" s="890"/>
      <c r="MCS18" s="890"/>
      <c r="MCT18" s="890"/>
      <c r="MCU18" s="890"/>
      <c r="MCV18" s="890"/>
      <c r="MCW18" s="890"/>
      <c r="MCX18" s="890"/>
      <c r="MCY18" s="890"/>
      <c r="MCZ18" s="890"/>
      <c r="MDA18" s="890"/>
      <c r="MDB18" s="890"/>
      <c r="MDC18" s="890"/>
      <c r="MDD18" s="890"/>
      <c r="MDE18" s="890"/>
      <c r="MDF18" s="890"/>
      <c r="MDG18" s="890"/>
      <c r="MDH18" s="890"/>
      <c r="MDI18" s="890"/>
      <c r="MDJ18" s="890"/>
      <c r="MDK18" s="890"/>
      <c r="MDL18" s="890"/>
      <c r="MDM18" s="890"/>
      <c r="MDN18" s="890"/>
      <c r="MDO18" s="890"/>
      <c r="MDP18" s="890"/>
      <c r="MDQ18" s="890"/>
      <c r="MDR18" s="890"/>
      <c r="MDS18" s="890"/>
      <c r="MDT18" s="890"/>
      <c r="MDU18" s="890"/>
      <c r="MDV18" s="890"/>
      <c r="MDW18" s="890"/>
      <c r="MDX18" s="890"/>
      <c r="MDY18" s="890"/>
      <c r="MDZ18" s="890"/>
      <c r="MEA18" s="890"/>
      <c r="MEB18" s="890"/>
      <c r="MEC18" s="890"/>
      <c r="MED18" s="890"/>
      <c r="MEE18" s="890"/>
      <c r="MEF18" s="890"/>
      <c r="MEG18" s="890"/>
      <c r="MEH18" s="890"/>
      <c r="MEI18" s="890"/>
      <c r="MEJ18" s="890"/>
      <c r="MEK18" s="890"/>
      <c r="MEL18" s="890"/>
      <c r="MEM18" s="890"/>
      <c r="MEN18" s="890"/>
      <c r="MEO18" s="890"/>
      <c r="MEP18" s="890"/>
      <c r="MEQ18" s="890"/>
      <c r="MER18" s="890"/>
      <c r="MES18" s="890"/>
      <c r="MET18" s="890"/>
      <c r="MEU18" s="890"/>
      <c r="MEV18" s="890"/>
      <c r="MEW18" s="890"/>
      <c r="MEX18" s="890"/>
      <c r="MEY18" s="890"/>
      <c r="MEZ18" s="890"/>
      <c r="MFA18" s="890"/>
      <c r="MFB18" s="890"/>
      <c r="MFC18" s="890"/>
      <c r="MFD18" s="890"/>
      <c r="MFE18" s="890"/>
      <c r="MFF18" s="890"/>
      <c r="MFG18" s="890"/>
      <c r="MFH18" s="890"/>
      <c r="MFI18" s="890"/>
      <c r="MFJ18" s="890"/>
      <c r="MFK18" s="890"/>
      <c r="MFL18" s="890"/>
      <c r="MFM18" s="890"/>
      <c r="MFN18" s="890"/>
      <c r="MFO18" s="890"/>
      <c r="MFP18" s="890"/>
      <c r="MFQ18" s="890"/>
      <c r="MFR18" s="890"/>
      <c r="MFS18" s="890"/>
      <c r="MFT18" s="890"/>
      <c r="MFU18" s="890"/>
      <c r="MFV18" s="890"/>
      <c r="MFW18" s="890"/>
      <c r="MFX18" s="890"/>
      <c r="MFY18" s="890"/>
      <c r="MFZ18" s="890"/>
      <c r="MGA18" s="890"/>
      <c r="MGB18" s="890"/>
      <c r="MGC18" s="890"/>
      <c r="MGD18" s="890"/>
      <c r="MGE18" s="890"/>
      <c r="MGF18" s="890"/>
      <c r="MGG18" s="890"/>
      <c r="MGH18" s="890"/>
      <c r="MGI18" s="890"/>
      <c r="MGJ18" s="890"/>
      <c r="MGK18" s="890"/>
      <c r="MGL18" s="890"/>
      <c r="MGM18" s="890"/>
      <c r="MGN18" s="890"/>
      <c r="MGO18" s="890"/>
      <c r="MGP18" s="890"/>
      <c r="MGQ18" s="890"/>
      <c r="MGR18" s="890"/>
      <c r="MGS18" s="890"/>
      <c r="MGT18" s="890"/>
      <c r="MGU18" s="890"/>
      <c r="MGV18" s="890"/>
      <c r="MGW18" s="890"/>
      <c r="MGX18" s="890"/>
      <c r="MGY18" s="890"/>
      <c r="MGZ18" s="890"/>
      <c r="MHA18" s="890"/>
      <c r="MHB18" s="890"/>
      <c r="MHC18" s="890"/>
      <c r="MHD18" s="890"/>
      <c r="MHE18" s="890"/>
      <c r="MHF18" s="890"/>
      <c r="MHG18" s="890"/>
      <c r="MHH18" s="890"/>
      <c r="MHI18" s="890"/>
      <c r="MHJ18" s="890"/>
      <c r="MHK18" s="890"/>
      <c r="MHL18" s="890"/>
      <c r="MHM18" s="890"/>
      <c r="MHN18" s="890"/>
      <c r="MHO18" s="890"/>
      <c r="MHP18" s="890"/>
      <c r="MHQ18" s="890"/>
      <c r="MHR18" s="890"/>
      <c r="MHS18" s="890"/>
      <c r="MHT18" s="890"/>
      <c r="MHU18" s="890"/>
      <c r="MHV18" s="890"/>
      <c r="MHW18" s="890"/>
      <c r="MHX18" s="890"/>
      <c r="MHY18" s="890"/>
      <c r="MHZ18" s="890"/>
      <c r="MIA18" s="890"/>
      <c r="MIB18" s="890"/>
      <c r="MIC18" s="890"/>
      <c r="MID18" s="890"/>
      <c r="MIE18" s="890"/>
      <c r="MIF18" s="890"/>
      <c r="MIG18" s="890"/>
      <c r="MIH18" s="890"/>
      <c r="MII18" s="890"/>
      <c r="MIJ18" s="890"/>
      <c r="MIK18" s="890"/>
      <c r="MIL18" s="890"/>
      <c r="MIM18" s="890"/>
      <c r="MIN18" s="890"/>
      <c r="MIO18" s="890"/>
      <c r="MIP18" s="890"/>
      <c r="MIQ18" s="890"/>
      <c r="MIR18" s="890"/>
      <c r="MIS18" s="890"/>
      <c r="MIT18" s="890"/>
      <c r="MIU18" s="890"/>
      <c r="MIV18" s="890"/>
      <c r="MIW18" s="890"/>
      <c r="MIX18" s="890"/>
      <c r="MIY18" s="890"/>
      <c r="MIZ18" s="890"/>
      <c r="MJA18" s="890"/>
      <c r="MJB18" s="890"/>
      <c r="MJC18" s="890"/>
      <c r="MJD18" s="890"/>
      <c r="MJE18" s="890"/>
      <c r="MJF18" s="890"/>
      <c r="MJG18" s="890"/>
      <c r="MJH18" s="890"/>
      <c r="MJI18" s="890"/>
      <c r="MJJ18" s="890"/>
      <c r="MJK18" s="890"/>
      <c r="MJL18" s="890"/>
      <c r="MJM18" s="890"/>
      <c r="MJN18" s="890"/>
      <c r="MJO18" s="890"/>
      <c r="MJP18" s="890"/>
      <c r="MJQ18" s="890"/>
      <c r="MJR18" s="890"/>
      <c r="MJS18" s="890"/>
      <c r="MJT18" s="890"/>
      <c r="MJU18" s="890"/>
      <c r="MJV18" s="890"/>
      <c r="MJW18" s="890"/>
      <c r="MJX18" s="890"/>
      <c r="MJY18" s="890"/>
      <c r="MJZ18" s="890"/>
      <c r="MKA18" s="890"/>
      <c r="MKB18" s="890"/>
      <c r="MKC18" s="890"/>
      <c r="MKD18" s="890"/>
      <c r="MKE18" s="890"/>
      <c r="MKF18" s="890"/>
      <c r="MKG18" s="890"/>
      <c r="MKH18" s="890"/>
      <c r="MKI18" s="890"/>
      <c r="MKJ18" s="890"/>
      <c r="MKK18" s="890"/>
      <c r="MKL18" s="890"/>
      <c r="MKM18" s="890"/>
      <c r="MKN18" s="890"/>
      <c r="MKO18" s="890"/>
      <c r="MKP18" s="890"/>
      <c r="MKQ18" s="890"/>
      <c r="MKR18" s="890"/>
      <c r="MKS18" s="890"/>
      <c r="MKT18" s="890"/>
      <c r="MKU18" s="890"/>
      <c r="MKV18" s="890"/>
      <c r="MKW18" s="890"/>
      <c r="MKX18" s="890"/>
      <c r="MKY18" s="890"/>
      <c r="MKZ18" s="890"/>
      <c r="MLA18" s="890"/>
      <c r="MLB18" s="890"/>
      <c r="MLC18" s="890"/>
      <c r="MLD18" s="890"/>
      <c r="MLE18" s="890"/>
      <c r="MLF18" s="890"/>
      <c r="MLG18" s="890"/>
      <c r="MLH18" s="890"/>
      <c r="MLI18" s="890"/>
      <c r="MLJ18" s="890"/>
      <c r="MLK18" s="890"/>
      <c r="MLL18" s="890"/>
      <c r="MLM18" s="890"/>
      <c r="MLN18" s="890"/>
      <c r="MLO18" s="890"/>
      <c r="MLP18" s="890"/>
      <c r="MLQ18" s="890"/>
      <c r="MLR18" s="890"/>
      <c r="MLS18" s="890"/>
      <c r="MLT18" s="890"/>
      <c r="MLU18" s="890"/>
      <c r="MLV18" s="890"/>
      <c r="MLW18" s="890"/>
      <c r="MLX18" s="890"/>
      <c r="MLY18" s="890"/>
      <c r="MLZ18" s="890"/>
      <c r="MMA18" s="890"/>
      <c r="MMB18" s="890"/>
      <c r="MMC18" s="890"/>
      <c r="MMD18" s="890"/>
      <c r="MME18" s="890"/>
      <c r="MMF18" s="890"/>
      <c r="MMG18" s="890"/>
      <c r="MMH18" s="890"/>
      <c r="MMI18" s="890"/>
      <c r="MMJ18" s="890"/>
      <c r="MMK18" s="890"/>
      <c r="MML18" s="890"/>
      <c r="MMM18" s="890"/>
      <c r="MMN18" s="890"/>
      <c r="MMO18" s="890"/>
      <c r="MMP18" s="890"/>
      <c r="MMQ18" s="890"/>
      <c r="MMR18" s="890"/>
      <c r="MMS18" s="890"/>
      <c r="MMT18" s="890"/>
      <c r="MMU18" s="890"/>
      <c r="MMV18" s="890"/>
      <c r="MMW18" s="890"/>
      <c r="MMX18" s="890"/>
      <c r="MMY18" s="890"/>
      <c r="MMZ18" s="890"/>
      <c r="MNA18" s="890"/>
      <c r="MNB18" s="890"/>
      <c r="MNC18" s="890"/>
      <c r="MND18" s="890"/>
      <c r="MNE18" s="890"/>
      <c r="MNF18" s="890"/>
      <c r="MNG18" s="890"/>
      <c r="MNH18" s="890"/>
      <c r="MNI18" s="890"/>
      <c r="MNJ18" s="890"/>
      <c r="MNK18" s="890"/>
      <c r="MNL18" s="890"/>
      <c r="MNM18" s="890"/>
      <c r="MNN18" s="890"/>
      <c r="MNO18" s="890"/>
      <c r="MNP18" s="890"/>
      <c r="MNQ18" s="890"/>
      <c r="MNR18" s="890"/>
      <c r="MNS18" s="890"/>
      <c r="MNT18" s="890"/>
      <c r="MNU18" s="890"/>
      <c r="MNV18" s="890"/>
      <c r="MNW18" s="890"/>
      <c r="MNX18" s="890"/>
      <c r="MNY18" s="890"/>
      <c r="MNZ18" s="890"/>
      <c r="MOA18" s="890"/>
      <c r="MOB18" s="890"/>
      <c r="MOC18" s="890"/>
      <c r="MOD18" s="890"/>
      <c r="MOE18" s="890"/>
      <c r="MOF18" s="890"/>
      <c r="MOG18" s="890"/>
      <c r="MOH18" s="890"/>
      <c r="MOI18" s="890"/>
      <c r="MOJ18" s="890"/>
      <c r="MOK18" s="890"/>
      <c r="MOL18" s="890"/>
      <c r="MOM18" s="890"/>
      <c r="MON18" s="890"/>
      <c r="MOO18" s="890"/>
      <c r="MOP18" s="890"/>
      <c r="MOQ18" s="890"/>
      <c r="MOR18" s="890"/>
      <c r="MOS18" s="890"/>
      <c r="MOT18" s="890"/>
      <c r="MOU18" s="890"/>
      <c r="MOV18" s="890"/>
      <c r="MOW18" s="890"/>
      <c r="MOX18" s="890"/>
      <c r="MOY18" s="890"/>
      <c r="MOZ18" s="890"/>
      <c r="MPA18" s="890"/>
      <c r="MPB18" s="890"/>
      <c r="MPC18" s="890"/>
      <c r="MPD18" s="890"/>
      <c r="MPE18" s="890"/>
      <c r="MPF18" s="890"/>
      <c r="MPG18" s="890"/>
      <c r="MPH18" s="890"/>
      <c r="MPI18" s="890"/>
      <c r="MPJ18" s="890"/>
      <c r="MPK18" s="890"/>
      <c r="MPL18" s="890"/>
      <c r="MPM18" s="890"/>
      <c r="MPN18" s="890"/>
      <c r="MPO18" s="890"/>
      <c r="MPP18" s="890"/>
      <c r="MPQ18" s="890"/>
      <c r="MPR18" s="890"/>
      <c r="MPS18" s="890"/>
      <c r="MPT18" s="890"/>
      <c r="MPU18" s="890"/>
      <c r="MPV18" s="890"/>
      <c r="MPW18" s="890"/>
      <c r="MPX18" s="890"/>
      <c r="MPY18" s="890"/>
      <c r="MPZ18" s="890"/>
      <c r="MQA18" s="890"/>
      <c r="MQB18" s="890"/>
      <c r="MQC18" s="890"/>
      <c r="MQD18" s="890"/>
      <c r="MQE18" s="890"/>
      <c r="MQF18" s="890"/>
      <c r="MQG18" s="890"/>
      <c r="MQH18" s="890"/>
      <c r="MQI18" s="890"/>
      <c r="MQJ18" s="890"/>
      <c r="MQK18" s="890"/>
      <c r="MQL18" s="890"/>
      <c r="MQM18" s="890"/>
      <c r="MQN18" s="890"/>
      <c r="MQO18" s="890"/>
      <c r="MQP18" s="890"/>
      <c r="MQQ18" s="890"/>
      <c r="MQR18" s="890"/>
      <c r="MQS18" s="890"/>
      <c r="MQT18" s="890"/>
      <c r="MQU18" s="890"/>
      <c r="MQV18" s="890"/>
      <c r="MQW18" s="890"/>
      <c r="MQX18" s="890"/>
      <c r="MQY18" s="890"/>
      <c r="MQZ18" s="890"/>
      <c r="MRA18" s="890"/>
      <c r="MRB18" s="890"/>
      <c r="MRC18" s="890"/>
      <c r="MRD18" s="890"/>
      <c r="MRE18" s="890"/>
      <c r="MRF18" s="890"/>
      <c r="MRG18" s="890"/>
      <c r="MRH18" s="890"/>
      <c r="MRI18" s="890"/>
      <c r="MRJ18" s="890"/>
      <c r="MRK18" s="890"/>
      <c r="MRL18" s="890"/>
      <c r="MRM18" s="890"/>
      <c r="MRN18" s="890"/>
      <c r="MRO18" s="890"/>
      <c r="MRP18" s="890"/>
      <c r="MRQ18" s="890"/>
      <c r="MRR18" s="890"/>
      <c r="MRS18" s="890"/>
      <c r="MRT18" s="890"/>
      <c r="MRU18" s="890"/>
      <c r="MRV18" s="890"/>
      <c r="MRW18" s="890"/>
      <c r="MRX18" s="890"/>
      <c r="MRY18" s="890"/>
      <c r="MRZ18" s="890"/>
      <c r="MSA18" s="890"/>
      <c r="MSB18" s="890"/>
      <c r="MSC18" s="890"/>
      <c r="MSD18" s="890"/>
      <c r="MSE18" s="890"/>
      <c r="MSF18" s="890"/>
      <c r="MSG18" s="890"/>
      <c r="MSH18" s="890"/>
      <c r="MSI18" s="890"/>
      <c r="MSJ18" s="890"/>
      <c r="MSK18" s="890"/>
      <c r="MSL18" s="890"/>
      <c r="MSM18" s="890"/>
      <c r="MSN18" s="890"/>
      <c r="MSO18" s="890"/>
      <c r="MSP18" s="890"/>
      <c r="MSQ18" s="890"/>
      <c r="MSR18" s="890"/>
      <c r="MSS18" s="890"/>
      <c r="MST18" s="890"/>
      <c r="MSU18" s="890"/>
      <c r="MSV18" s="890"/>
      <c r="MSW18" s="890"/>
      <c r="MSX18" s="890"/>
      <c r="MSY18" s="890"/>
      <c r="MSZ18" s="890"/>
      <c r="MTA18" s="890"/>
      <c r="MTB18" s="890"/>
      <c r="MTC18" s="890"/>
      <c r="MTD18" s="890"/>
      <c r="MTE18" s="890"/>
      <c r="MTF18" s="890"/>
      <c r="MTG18" s="890"/>
      <c r="MTH18" s="890"/>
      <c r="MTI18" s="890"/>
      <c r="MTJ18" s="890"/>
      <c r="MTK18" s="890"/>
      <c r="MTL18" s="890"/>
      <c r="MTM18" s="890"/>
      <c r="MTN18" s="890"/>
      <c r="MTO18" s="890"/>
      <c r="MTP18" s="890"/>
      <c r="MTQ18" s="890"/>
      <c r="MTR18" s="890"/>
      <c r="MTS18" s="890"/>
      <c r="MTT18" s="890"/>
      <c r="MTU18" s="890"/>
      <c r="MTV18" s="890"/>
      <c r="MTW18" s="890"/>
      <c r="MTX18" s="890"/>
      <c r="MTY18" s="890"/>
      <c r="MTZ18" s="890"/>
      <c r="MUA18" s="890"/>
      <c r="MUB18" s="890"/>
      <c r="MUC18" s="890"/>
      <c r="MUD18" s="890"/>
      <c r="MUE18" s="890"/>
      <c r="MUF18" s="890"/>
      <c r="MUG18" s="890"/>
      <c r="MUH18" s="890"/>
      <c r="MUI18" s="890"/>
      <c r="MUJ18" s="890"/>
      <c r="MUK18" s="890"/>
      <c r="MUL18" s="890"/>
      <c r="MUM18" s="890"/>
      <c r="MUN18" s="890"/>
      <c r="MUO18" s="890"/>
      <c r="MUP18" s="890"/>
      <c r="MUQ18" s="890"/>
      <c r="MUR18" s="890"/>
      <c r="MUS18" s="890"/>
      <c r="MUT18" s="890"/>
      <c r="MUU18" s="890"/>
      <c r="MUV18" s="890"/>
      <c r="MUW18" s="890"/>
      <c r="MUX18" s="890"/>
      <c r="MUY18" s="890"/>
      <c r="MUZ18" s="890"/>
      <c r="MVA18" s="890"/>
      <c r="MVB18" s="890"/>
      <c r="MVC18" s="890"/>
      <c r="MVD18" s="890"/>
      <c r="MVE18" s="890"/>
      <c r="MVF18" s="890"/>
      <c r="MVG18" s="890"/>
      <c r="MVH18" s="890"/>
      <c r="MVI18" s="890"/>
      <c r="MVJ18" s="890"/>
      <c r="MVK18" s="890"/>
      <c r="MVL18" s="890"/>
      <c r="MVM18" s="890"/>
      <c r="MVN18" s="890"/>
      <c r="MVO18" s="890"/>
      <c r="MVP18" s="890"/>
      <c r="MVQ18" s="890"/>
      <c r="MVR18" s="890"/>
      <c r="MVS18" s="890"/>
      <c r="MVT18" s="890"/>
      <c r="MVU18" s="890"/>
      <c r="MVV18" s="890"/>
      <c r="MVW18" s="890"/>
      <c r="MVX18" s="890"/>
      <c r="MVY18" s="890"/>
      <c r="MVZ18" s="890"/>
      <c r="MWA18" s="890"/>
      <c r="MWB18" s="890"/>
      <c r="MWC18" s="890"/>
      <c r="MWD18" s="890"/>
      <c r="MWE18" s="890"/>
      <c r="MWF18" s="890"/>
      <c r="MWG18" s="890"/>
      <c r="MWH18" s="890"/>
      <c r="MWI18" s="890"/>
      <c r="MWJ18" s="890"/>
      <c r="MWK18" s="890"/>
      <c r="MWL18" s="890"/>
      <c r="MWM18" s="890"/>
      <c r="MWN18" s="890"/>
      <c r="MWO18" s="890"/>
      <c r="MWP18" s="890"/>
      <c r="MWQ18" s="890"/>
      <c r="MWR18" s="890"/>
      <c r="MWS18" s="890"/>
      <c r="MWT18" s="890"/>
      <c r="MWU18" s="890"/>
      <c r="MWV18" s="890"/>
      <c r="MWW18" s="890"/>
      <c r="MWX18" s="890"/>
      <c r="MWY18" s="890"/>
      <c r="MWZ18" s="890"/>
      <c r="MXA18" s="890"/>
      <c r="MXB18" s="890"/>
      <c r="MXC18" s="890"/>
      <c r="MXD18" s="890"/>
      <c r="MXE18" s="890"/>
      <c r="MXF18" s="890"/>
      <c r="MXG18" s="890"/>
      <c r="MXH18" s="890"/>
      <c r="MXI18" s="890"/>
      <c r="MXJ18" s="890"/>
      <c r="MXK18" s="890"/>
      <c r="MXL18" s="890"/>
      <c r="MXM18" s="890"/>
      <c r="MXN18" s="890"/>
      <c r="MXO18" s="890"/>
      <c r="MXP18" s="890"/>
      <c r="MXQ18" s="890"/>
      <c r="MXR18" s="890"/>
      <c r="MXS18" s="890"/>
      <c r="MXT18" s="890"/>
      <c r="MXU18" s="890"/>
      <c r="MXV18" s="890"/>
      <c r="MXW18" s="890"/>
      <c r="MXX18" s="890"/>
      <c r="MXY18" s="890"/>
      <c r="MXZ18" s="890"/>
      <c r="MYA18" s="890"/>
      <c r="MYB18" s="890"/>
      <c r="MYC18" s="890"/>
      <c r="MYD18" s="890"/>
      <c r="MYE18" s="890"/>
      <c r="MYF18" s="890"/>
      <c r="MYG18" s="890"/>
      <c r="MYH18" s="890"/>
      <c r="MYI18" s="890"/>
      <c r="MYJ18" s="890"/>
      <c r="MYK18" s="890"/>
      <c r="MYL18" s="890"/>
      <c r="MYM18" s="890"/>
      <c r="MYN18" s="890"/>
      <c r="MYO18" s="890"/>
      <c r="MYP18" s="890"/>
      <c r="MYQ18" s="890"/>
      <c r="MYR18" s="890"/>
      <c r="MYS18" s="890"/>
      <c r="MYT18" s="890"/>
      <c r="MYU18" s="890"/>
      <c r="MYV18" s="890"/>
      <c r="MYW18" s="890"/>
      <c r="MYX18" s="890"/>
      <c r="MYY18" s="890"/>
      <c r="MYZ18" s="890"/>
      <c r="MZA18" s="890"/>
      <c r="MZB18" s="890"/>
      <c r="MZC18" s="890"/>
      <c r="MZD18" s="890"/>
      <c r="MZE18" s="890"/>
      <c r="MZF18" s="890"/>
      <c r="MZG18" s="890"/>
      <c r="MZH18" s="890"/>
      <c r="MZI18" s="890"/>
      <c r="MZJ18" s="890"/>
      <c r="MZK18" s="890"/>
      <c r="MZL18" s="890"/>
      <c r="MZM18" s="890"/>
      <c r="MZN18" s="890"/>
      <c r="MZO18" s="890"/>
      <c r="MZP18" s="890"/>
      <c r="MZQ18" s="890"/>
      <c r="MZR18" s="890"/>
      <c r="MZS18" s="890"/>
      <c r="MZT18" s="890"/>
      <c r="MZU18" s="890"/>
      <c r="MZV18" s="890"/>
      <c r="MZW18" s="890"/>
      <c r="MZX18" s="890"/>
      <c r="MZY18" s="890"/>
      <c r="MZZ18" s="890"/>
      <c r="NAA18" s="890"/>
      <c r="NAB18" s="890"/>
      <c r="NAC18" s="890"/>
      <c r="NAD18" s="890"/>
      <c r="NAE18" s="890"/>
      <c r="NAF18" s="890"/>
      <c r="NAG18" s="890"/>
      <c r="NAH18" s="890"/>
      <c r="NAI18" s="890"/>
      <c r="NAJ18" s="890"/>
      <c r="NAK18" s="890"/>
      <c r="NAL18" s="890"/>
      <c r="NAM18" s="890"/>
      <c r="NAN18" s="890"/>
      <c r="NAO18" s="890"/>
      <c r="NAP18" s="890"/>
      <c r="NAQ18" s="890"/>
      <c r="NAR18" s="890"/>
      <c r="NAS18" s="890"/>
      <c r="NAT18" s="890"/>
      <c r="NAU18" s="890"/>
      <c r="NAV18" s="890"/>
      <c r="NAW18" s="890"/>
      <c r="NAX18" s="890"/>
      <c r="NAY18" s="890"/>
      <c r="NAZ18" s="890"/>
      <c r="NBA18" s="890"/>
      <c r="NBB18" s="890"/>
      <c r="NBC18" s="890"/>
      <c r="NBD18" s="890"/>
      <c r="NBE18" s="890"/>
      <c r="NBF18" s="890"/>
      <c r="NBG18" s="890"/>
      <c r="NBH18" s="890"/>
      <c r="NBI18" s="890"/>
      <c r="NBJ18" s="890"/>
      <c r="NBK18" s="890"/>
      <c r="NBL18" s="890"/>
      <c r="NBM18" s="890"/>
      <c r="NBN18" s="890"/>
      <c r="NBO18" s="890"/>
      <c r="NBP18" s="890"/>
      <c r="NBQ18" s="890"/>
      <c r="NBR18" s="890"/>
      <c r="NBS18" s="890"/>
      <c r="NBT18" s="890"/>
      <c r="NBU18" s="890"/>
      <c r="NBV18" s="890"/>
      <c r="NBW18" s="890"/>
      <c r="NBX18" s="890"/>
      <c r="NBY18" s="890"/>
      <c r="NBZ18" s="890"/>
      <c r="NCA18" s="890"/>
      <c r="NCB18" s="890"/>
      <c r="NCC18" s="890"/>
      <c r="NCD18" s="890"/>
      <c r="NCE18" s="890"/>
      <c r="NCF18" s="890"/>
      <c r="NCG18" s="890"/>
      <c r="NCH18" s="890"/>
      <c r="NCI18" s="890"/>
      <c r="NCJ18" s="890"/>
      <c r="NCK18" s="890"/>
      <c r="NCL18" s="890"/>
      <c r="NCM18" s="890"/>
      <c r="NCN18" s="890"/>
      <c r="NCO18" s="890"/>
      <c r="NCP18" s="890"/>
      <c r="NCQ18" s="890"/>
      <c r="NCR18" s="890"/>
      <c r="NCS18" s="890"/>
      <c r="NCT18" s="890"/>
      <c r="NCU18" s="890"/>
      <c r="NCV18" s="890"/>
      <c r="NCW18" s="890"/>
      <c r="NCX18" s="890"/>
      <c r="NCY18" s="890"/>
      <c r="NCZ18" s="890"/>
      <c r="NDA18" s="890"/>
      <c r="NDB18" s="890"/>
      <c r="NDC18" s="890"/>
      <c r="NDD18" s="890"/>
      <c r="NDE18" s="890"/>
      <c r="NDF18" s="890"/>
      <c r="NDG18" s="890"/>
      <c r="NDH18" s="890"/>
      <c r="NDI18" s="890"/>
      <c r="NDJ18" s="890"/>
      <c r="NDK18" s="890"/>
      <c r="NDL18" s="890"/>
      <c r="NDM18" s="890"/>
      <c r="NDN18" s="890"/>
      <c r="NDO18" s="890"/>
      <c r="NDP18" s="890"/>
      <c r="NDQ18" s="890"/>
      <c r="NDR18" s="890"/>
      <c r="NDS18" s="890"/>
      <c r="NDT18" s="890"/>
      <c r="NDU18" s="890"/>
      <c r="NDV18" s="890"/>
      <c r="NDW18" s="890"/>
      <c r="NDX18" s="890"/>
      <c r="NDY18" s="890"/>
      <c r="NDZ18" s="890"/>
      <c r="NEA18" s="890"/>
      <c r="NEB18" s="890"/>
      <c r="NEC18" s="890"/>
      <c r="NED18" s="890"/>
      <c r="NEE18" s="890"/>
      <c r="NEF18" s="890"/>
      <c r="NEG18" s="890"/>
      <c r="NEH18" s="890"/>
      <c r="NEI18" s="890"/>
      <c r="NEJ18" s="890"/>
      <c r="NEK18" s="890"/>
      <c r="NEL18" s="890"/>
      <c r="NEM18" s="890"/>
      <c r="NEN18" s="890"/>
      <c r="NEO18" s="890"/>
      <c r="NEP18" s="890"/>
      <c r="NEQ18" s="890"/>
      <c r="NER18" s="890"/>
      <c r="NES18" s="890"/>
      <c r="NET18" s="890"/>
      <c r="NEU18" s="890"/>
      <c r="NEV18" s="890"/>
      <c r="NEW18" s="890"/>
      <c r="NEX18" s="890"/>
      <c r="NEY18" s="890"/>
      <c r="NEZ18" s="890"/>
      <c r="NFA18" s="890"/>
      <c r="NFB18" s="890"/>
      <c r="NFC18" s="890"/>
      <c r="NFD18" s="890"/>
      <c r="NFE18" s="890"/>
      <c r="NFF18" s="890"/>
      <c r="NFG18" s="890"/>
      <c r="NFH18" s="890"/>
      <c r="NFI18" s="890"/>
      <c r="NFJ18" s="890"/>
      <c r="NFK18" s="890"/>
      <c r="NFL18" s="890"/>
      <c r="NFM18" s="890"/>
      <c r="NFN18" s="890"/>
      <c r="NFO18" s="890"/>
      <c r="NFP18" s="890"/>
      <c r="NFQ18" s="890"/>
      <c r="NFR18" s="890"/>
      <c r="NFS18" s="890"/>
      <c r="NFT18" s="890"/>
      <c r="NFU18" s="890"/>
      <c r="NFV18" s="890"/>
      <c r="NFW18" s="890"/>
      <c r="NFX18" s="890"/>
      <c r="NFY18" s="890"/>
      <c r="NFZ18" s="890"/>
      <c r="NGA18" s="890"/>
      <c r="NGB18" s="890"/>
      <c r="NGC18" s="890"/>
      <c r="NGD18" s="890"/>
      <c r="NGE18" s="890"/>
      <c r="NGF18" s="890"/>
      <c r="NGG18" s="890"/>
      <c r="NGH18" s="890"/>
      <c r="NGI18" s="890"/>
      <c r="NGJ18" s="890"/>
      <c r="NGK18" s="890"/>
      <c r="NGL18" s="890"/>
      <c r="NGM18" s="890"/>
      <c r="NGN18" s="890"/>
      <c r="NGO18" s="890"/>
      <c r="NGP18" s="890"/>
      <c r="NGQ18" s="890"/>
      <c r="NGR18" s="890"/>
      <c r="NGS18" s="890"/>
      <c r="NGT18" s="890"/>
      <c r="NGU18" s="890"/>
      <c r="NGV18" s="890"/>
      <c r="NGW18" s="890"/>
      <c r="NGX18" s="890"/>
      <c r="NGY18" s="890"/>
      <c r="NGZ18" s="890"/>
      <c r="NHA18" s="890"/>
      <c r="NHB18" s="890"/>
      <c r="NHC18" s="890"/>
      <c r="NHD18" s="890"/>
      <c r="NHE18" s="890"/>
      <c r="NHF18" s="890"/>
      <c r="NHG18" s="890"/>
      <c r="NHH18" s="890"/>
      <c r="NHI18" s="890"/>
      <c r="NHJ18" s="890"/>
      <c r="NHK18" s="890"/>
      <c r="NHL18" s="890"/>
      <c r="NHM18" s="890"/>
      <c r="NHN18" s="890"/>
      <c r="NHO18" s="890"/>
      <c r="NHP18" s="890"/>
      <c r="NHQ18" s="890"/>
      <c r="NHR18" s="890"/>
      <c r="NHS18" s="890"/>
      <c r="NHT18" s="890"/>
      <c r="NHU18" s="890"/>
      <c r="NHV18" s="890"/>
      <c r="NHW18" s="890"/>
      <c r="NHX18" s="890"/>
      <c r="NHY18" s="890"/>
      <c r="NHZ18" s="890"/>
      <c r="NIA18" s="890"/>
      <c r="NIB18" s="890"/>
      <c r="NIC18" s="890"/>
      <c r="NID18" s="890"/>
      <c r="NIE18" s="890"/>
      <c r="NIF18" s="890"/>
      <c r="NIG18" s="890"/>
      <c r="NIH18" s="890"/>
      <c r="NII18" s="890"/>
      <c r="NIJ18" s="890"/>
      <c r="NIK18" s="890"/>
      <c r="NIL18" s="890"/>
      <c r="NIM18" s="890"/>
      <c r="NIN18" s="890"/>
      <c r="NIO18" s="890"/>
      <c r="NIP18" s="890"/>
      <c r="NIQ18" s="890"/>
      <c r="NIR18" s="890"/>
      <c r="NIS18" s="890"/>
      <c r="NIT18" s="890"/>
      <c r="NIU18" s="890"/>
      <c r="NIV18" s="890"/>
      <c r="NIW18" s="890"/>
      <c r="NIX18" s="890"/>
      <c r="NIY18" s="890"/>
      <c r="NIZ18" s="890"/>
      <c r="NJA18" s="890"/>
      <c r="NJB18" s="890"/>
      <c r="NJC18" s="890"/>
      <c r="NJD18" s="890"/>
      <c r="NJE18" s="890"/>
      <c r="NJF18" s="890"/>
      <c r="NJG18" s="890"/>
      <c r="NJH18" s="890"/>
      <c r="NJI18" s="890"/>
      <c r="NJJ18" s="890"/>
      <c r="NJK18" s="890"/>
      <c r="NJL18" s="890"/>
      <c r="NJM18" s="890"/>
      <c r="NJN18" s="890"/>
      <c r="NJO18" s="890"/>
      <c r="NJP18" s="890"/>
      <c r="NJQ18" s="890"/>
      <c r="NJR18" s="890"/>
      <c r="NJS18" s="890"/>
      <c r="NJT18" s="890"/>
      <c r="NJU18" s="890"/>
      <c r="NJV18" s="890"/>
      <c r="NJW18" s="890"/>
      <c r="NJX18" s="890"/>
      <c r="NJY18" s="890"/>
      <c r="NJZ18" s="890"/>
      <c r="NKA18" s="890"/>
      <c r="NKB18" s="890"/>
      <c r="NKC18" s="890"/>
      <c r="NKD18" s="890"/>
      <c r="NKE18" s="890"/>
      <c r="NKF18" s="890"/>
      <c r="NKG18" s="890"/>
      <c r="NKH18" s="890"/>
      <c r="NKI18" s="890"/>
      <c r="NKJ18" s="890"/>
      <c r="NKK18" s="890"/>
      <c r="NKL18" s="890"/>
      <c r="NKM18" s="890"/>
      <c r="NKN18" s="890"/>
      <c r="NKO18" s="890"/>
      <c r="NKP18" s="890"/>
      <c r="NKQ18" s="890"/>
      <c r="NKR18" s="890"/>
      <c r="NKS18" s="890"/>
      <c r="NKT18" s="890"/>
      <c r="NKU18" s="890"/>
      <c r="NKV18" s="890"/>
      <c r="NKW18" s="890"/>
      <c r="NKX18" s="890"/>
      <c r="NKY18" s="890"/>
      <c r="NKZ18" s="890"/>
      <c r="NLA18" s="890"/>
      <c r="NLB18" s="890"/>
      <c r="NLC18" s="890"/>
      <c r="NLD18" s="890"/>
      <c r="NLE18" s="890"/>
      <c r="NLF18" s="890"/>
      <c r="NLG18" s="890"/>
      <c r="NLH18" s="890"/>
      <c r="NLI18" s="890"/>
      <c r="NLJ18" s="890"/>
      <c r="NLK18" s="890"/>
      <c r="NLL18" s="890"/>
      <c r="NLM18" s="890"/>
      <c r="NLN18" s="890"/>
      <c r="NLO18" s="890"/>
      <c r="NLP18" s="890"/>
      <c r="NLQ18" s="890"/>
      <c r="NLR18" s="890"/>
      <c r="NLS18" s="890"/>
      <c r="NLT18" s="890"/>
      <c r="NLU18" s="890"/>
      <c r="NLV18" s="890"/>
      <c r="NLW18" s="890"/>
      <c r="NLX18" s="890"/>
      <c r="NLY18" s="890"/>
      <c r="NLZ18" s="890"/>
      <c r="NMA18" s="890"/>
      <c r="NMB18" s="890"/>
      <c r="NMC18" s="890"/>
      <c r="NMD18" s="890"/>
      <c r="NME18" s="890"/>
      <c r="NMF18" s="890"/>
      <c r="NMG18" s="890"/>
      <c r="NMH18" s="890"/>
      <c r="NMI18" s="890"/>
      <c r="NMJ18" s="890"/>
      <c r="NMK18" s="890"/>
      <c r="NML18" s="890"/>
      <c r="NMM18" s="890"/>
      <c r="NMN18" s="890"/>
      <c r="NMO18" s="890"/>
      <c r="NMP18" s="890"/>
      <c r="NMQ18" s="890"/>
      <c r="NMR18" s="890"/>
      <c r="NMS18" s="890"/>
      <c r="NMT18" s="890"/>
      <c r="NMU18" s="890"/>
      <c r="NMV18" s="890"/>
      <c r="NMW18" s="890"/>
      <c r="NMX18" s="890"/>
      <c r="NMY18" s="890"/>
      <c r="NMZ18" s="890"/>
      <c r="NNA18" s="890"/>
      <c r="NNB18" s="890"/>
      <c r="NNC18" s="890"/>
      <c r="NND18" s="890"/>
      <c r="NNE18" s="890"/>
      <c r="NNF18" s="890"/>
      <c r="NNG18" s="890"/>
      <c r="NNH18" s="890"/>
      <c r="NNI18" s="890"/>
      <c r="NNJ18" s="890"/>
      <c r="NNK18" s="890"/>
      <c r="NNL18" s="890"/>
      <c r="NNM18" s="890"/>
      <c r="NNN18" s="890"/>
      <c r="NNO18" s="890"/>
      <c r="NNP18" s="890"/>
      <c r="NNQ18" s="890"/>
      <c r="NNR18" s="890"/>
      <c r="NNS18" s="890"/>
      <c r="NNT18" s="890"/>
      <c r="NNU18" s="890"/>
      <c r="NNV18" s="890"/>
      <c r="NNW18" s="890"/>
      <c r="NNX18" s="890"/>
      <c r="NNY18" s="890"/>
      <c r="NNZ18" s="890"/>
      <c r="NOA18" s="890"/>
      <c r="NOB18" s="890"/>
      <c r="NOC18" s="890"/>
      <c r="NOD18" s="890"/>
      <c r="NOE18" s="890"/>
      <c r="NOF18" s="890"/>
      <c r="NOG18" s="890"/>
      <c r="NOH18" s="890"/>
      <c r="NOI18" s="890"/>
      <c r="NOJ18" s="890"/>
      <c r="NOK18" s="890"/>
      <c r="NOL18" s="890"/>
      <c r="NOM18" s="890"/>
      <c r="NON18" s="890"/>
      <c r="NOO18" s="890"/>
      <c r="NOP18" s="890"/>
      <c r="NOQ18" s="890"/>
      <c r="NOR18" s="890"/>
      <c r="NOS18" s="890"/>
      <c r="NOT18" s="890"/>
      <c r="NOU18" s="890"/>
      <c r="NOV18" s="890"/>
      <c r="NOW18" s="890"/>
      <c r="NOX18" s="890"/>
      <c r="NOY18" s="890"/>
      <c r="NOZ18" s="890"/>
      <c r="NPA18" s="890"/>
      <c r="NPB18" s="890"/>
      <c r="NPC18" s="890"/>
      <c r="NPD18" s="890"/>
      <c r="NPE18" s="890"/>
      <c r="NPF18" s="890"/>
      <c r="NPG18" s="890"/>
      <c r="NPH18" s="890"/>
      <c r="NPI18" s="890"/>
      <c r="NPJ18" s="890"/>
      <c r="NPK18" s="890"/>
      <c r="NPL18" s="890"/>
      <c r="NPM18" s="890"/>
      <c r="NPN18" s="890"/>
      <c r="NPO18" s="890"/>
      <c r="NPP18" s="890"/>
      <c r="NPQ18" s="890"/>
      <c r="NPR18" s="890"/>
      <c r="NPS18" s="890"/>
      <c r="NPT18" s="890"/>
      <c r="NPU18" s="890"/>
      <c r="NPV18" s="890"/>
      <c r="NPW18" s="890"/>
      <c r="NPX18" s="890"/>
      <c r="NPY18" s="890"/>
      <c r="NPZ18" s="890"/>
      <c r="NQA18" s="890"/>
      <c r="NQB18" s="890"/>
      <c r="NQC18" s="890"/>
      <c r="NQD18" s="890"/>
      <c r="NQE18" s="890"/>
      <c r="NQF18" s="890"/>
      <c r="NQG18" s="890"/>
      <c r="NQH18" s="890"/>
      <c r="NQI18" s="890"/>
      <c r="NQJ18" s="890"/>
      <c r="NQK18" s="890"/>
      <c r="NQL18" s="890"/>
      <c r="NQM18" s="890"/>
      <c r="NQN18" s="890"/>
      <c r="NQO18" s="890"/>
      <c r="NQP18" s="890"/>
      <c r="NQQ18" s="890"/>
      <c r="NQR18" s="890"/>
      <c r="NQS18" s="890"/>
      <c r="NQT18" s="890"/>
      <c r="NQU18" s="890"/>
      <c r="NQV18" s="890"/>
      <c r="NQW18" s="890"/>
      <c r="NQX18" s="890"/>
      <c r="NQY18" s="890"/>
      <c r="NQZ18" s="890"/>
      <c r="NRA18" s="890"/>
      <c r="NRB18" s="890"/>
      <c r="NRC18" s="890"/>
      <c r="NRD18" s="890"/>
      <c r="NRE18" s="890"/>
      <c r="NRF18" s="890"/>
      <c r="NRG18" s="890"/>
      <c r="NRH18" s="890"/>
      <c r="NRI18" s="890"/>
      <c r="NRJ18" s="890"/>
      <c r="NRK18" s="890"/>
      <c r="NRL18" s="890"/>
      <c r="NRM18" s="890"/>
      <c r="NRN18" s="890"/>
      <c r="NRO18" s="890"/>
      <c r="NRP18" s="890"/>
      <c r="NRQ18" s="890"/>
      <c r="NRR18" s="890"/>
      <c r="NRS18" s="890"/>
      <c r="NRT18" s="890"/>
      <c r="NRU18" s="890"/>
      <c r="NRV18" s="890"/>
      <c r="NRW18" s="890"/>
      <c r="NRX18" s="890"/>
      <c r="NRY18" s="890"/>
      <c r="NRZ18" s="890"/>
      <c r="NSA18" s="890"/>
      <c r="NSB18" s="890"/>
      <c r="NSC18" s="890"/>
      <c r="NSD18" s="890"/>
      <c r="NSE18" s="890"/>
      <c r="NSF18" s="890"/>
      <c r="NSG18" s="890"/>
      <c r="NSH18" s="890"/>
      <c r="NSI18" s="890"/>
      <c r="NSJ18" s="890"/>
      <c r="NSK18" s="890"/>
      <c r="NSL18" s="890"/>
      <c r="NSM18" s="890"/>
      <c r="NSN18" s="890"/>
      <c r="NSO18" s="890"/>
      <c r="NSP18" s="890"/>
      <c r="NSQ18" s="890"/>
      <c r="NSR18" s="890"/>
      <c r="NSS18" s="890"/>
      <c r="NST18" s="890"/>
      <c r="NSU18" s="890"/>
      <c r="NSV18" s="890"/>
      <c r="NSW18" s="890"/>
      <c r="NSX18" s="890"/>
      <c r="NSY18" s="890"/>
      <c r="NSZ18" s="890"/>
      <c r="NTA18" s="890"/>
      <c r="NTB18" s="890"/>
      <c r="NTC18" s="890"/>
      <c r="NTD18" s="890"/>
      <c r="NTE18" s="890"/>
      <c r="NTF18" s="890"/>
      <c r="NTG18" s="890"/>
      <c r="NTH18" s="890"/>
      <c r="NTI18" s="890"/>
      <c r="NTJ18" s="890"/>
      <c r="NTK18" s="890"/>
      <c r="NTL18" s="890"/>
      <c r="NTM18" s="890"/>
      <c r="NTN18" s="890"/>
      <c r="NTO18" s="890"/>
      <c r="NTP18" s="890"/>
      <c r="NTQ18" s="890"/>
      <c r="NTR18" s="890"/>
      <c r="NTS18" s="890"/>
      <c r="NTT18" s="890"/>
      <c r="NTU18" s="890"/>
      <c r="NTV18" s="890"/>
      <c r="NTW18" s="890"/>
      <c r="NTX18" s="890"/>
      <c r="NTY18" s="890"/>
      <c r="NTZ18" s="890"/>
      <c r="NUA18" s="890"/>
      <c r="NUB18" s="890"/>
      <c r="NUC18" s="890"/>
      <c r="NUD18" s="890"/>
      <c r="NUE18" s="890"/>
      <c r="NUF18" s="890"/>
      <c r="NUG18" s="890"/>
      <c r="NUH18" s="890"/>
      <c r="NUI18" s="890"/>
      <c r="NUJ18" s="890"/>
      <c r="NUK18" s="890"/>
      <c r="NUL18" s="890"/>
      <c r="NUM18" s="890"/>
      <c r="NUN18" s="890"/>
      <c r="NUO18" s="890"/>
      <c r="NUP18" s="890"/>
      <c r="NUQ18" s="890"/>
      <c r="NUR18" s="890"/>
      <c r="NUS18" s="890"/>
      <c r="NUT18" s="890"/>
      <c r="NUU18" s="890"/>
      <c r="NUV18" s="890"/>
      <c r="NUW18" s="890"/>
      <c r="NUX18" s="890"/>
      <c r="NUY18" s="890"/>
      <c r="NUZ18" s="890"/>
      <c r="NVA18" s="890"/>
      <c r="NVB18" s="890"/>
      <c r="NVC18" s="890"/>
      <c r="NVD18" s="890"/>
      <c r="NVE18" s="890"/>
      <c r="NVF18" s="890"/>
      <c r="NVG18" s="890"/>
      <c r="NVH18" s="890"/>
      <c r="NVI18" s="890"/>
      <c r="NVJ18" s="890"/>
      <c r="NVK18" s="890"/>
      <c r="NVL18" s="890"/>
      <c r="NVM18" s="890"/>
      <c r="NVN18" s="890"/>
      <c r="NVO18" s="890"/>
      <c r="NVP18" s="890"/>
      <c r="NVQ18" s="890"/>
      <c r="NVR18" s="890"/>
      <c r="NVS18" s="890"/>
      <c r="NVT18" s="890"/>
      <c r="NVU18" s="890"/>
      <c r="NVV18" s="890"/>
      <c r="NVW18" s="890"/>
      <c r="NVX18" s="890"/>
      <c r="NVY18" s="890"/>
      <c r="NVZ18" s="890"/>
      <c r="NWA18" s="890"/>
      <c r="NWB18" s="890"/>
      <c r="NWC18" s="890"/>
      <c r="NWD18" s="890"/>
      <c r="NWE18" s="890"/>
      <c r="NWF18" s="890"/>
      <c r="NWG18" s="890"/>
      <c r="NWH18" s="890"/>
      <c r="NWI18" s="890"/>
      <c r="NWJ18" s="890"/>
      <c r="NWK18" s="890"/>
      <c r="NWL18" s="890"/>
      <c r="NWM18" s="890"/>
      <c r="NWN18" s="890"/>
      <c r="NWO18" s="890"/>
      <c r="NWP18" s="890"/>
      <c r="NWQ18" s="890"/>
      <c r="NWR18" s="890"/>
      <c r="NWS18" s="890"/>
      <c r="NWT18" s="890"/>
      <c r="NWU18" s="890"/>
      <c r="NWV18" s="890"/>
      <c r="NWW18" s="890"/>
      <c r="NWX18" s="890"/>
      <c r="NWY18" s="890"/>
      <c r="NWZ18" s="890"/>
      <c r="NXA18" s="890"/>
      <c r="NXB18" s="890"/>
      <c r="NXC18" s="890"/>
      <c r="NXD18" s="890"/>
      <c r="NXE18" s="890"/>
      <c r="NXF18" s="890"/>
      <c r="NXG18" s="890"/>
      <c r="NXH18" s="890"/>
      <c r="NXI18" s="890"/>
      <c r="NXJ18" s="890"/>
      <c r="NXK18" s="890"/>
      <c r="NXL18" s="890"/>
      <c r="NXM18" s="890"/>
      <c r="NXN18" s="890"/>
      <c r="NXO18" s="890"/>
      <c r="NXP18" s="890"/>
      <c r="NXQ18" s="890"/>
      <c r="NXR18" s="890"/>
      <c r="NXS18" s="890"/>
      <c r="NXT18" s="890"/>
      <c r="NXU18" s="890"/>
      <c r="NXV18" s="890"/>
      <c r="NXW18" s="890"/>
      <c r="NXX18" s="890"/>
      <c r="NXY18" s="890"/>
      <c r="NXZ18" s="890"/>
      <c r="NYA18" s="890"/>
      <c r="NYB18" s="890"/>
      <c r="NYC18" s="890"/>
      <c r="NYD18" s="890"/>
      <c r="NYE18" s="890"/>
      <c r="NYF18" s="890"/>
      <c r="NYG18" s="890"/>
      <c r="NYH18" s="890"/>
      <c r="NYI18" s="890"/>
      <c r="NYJ18" s="890"/>
      <c r="NYK18" s="890"/>
      <c r="NYL18" s="890"/>
      <c r="NYM18" s="890"/>
      <c r="NYN18" s="890"/>
      <c r="NYO18" s="890"/>
      <c r="NYP18" s="890"/>
      <c r="NYQ18" s="890"/>
      <c r="NYR18" s="890"/>
      <c r="NYS18" s="890"/>
      <c r="NYT18" s="890"/>
      <c r="NYU18" s="890"/>
      <c r="NYV18" s="890"/>
      <c r="NYW18" s="890"/>
      <c r="NYX18" s="890"/>
      <c r="NYY18" s="890"/>
      <c r="NYZ18" s="890"/>
      <c r="NZA18" s="890"/>
      <c r="NZB18" s="890"/>
      <c r="NZC18" s="890"/>
      <c r="NZD18" s="890"/>
      <c r="NZE18" s="890"/>
      <c r="NZF18" s="890"/>
      <c r="NZG18" s="890"/>
      <c r="NZH18" s="890"/>
      <c r="NZI18" s="890"/>
      <c r="NZJ18" s="890"/>
      <c r="NZK18" s="890"/>
      <c r="NZL18" s="890"/>
      <c r="NZM18" s="890"/>
      <c r="NZN18" s="890"/>
      <c r="NZO18" s="890"/>
      <c r="NZP18" s="890"/>
      <c r="NZQ18" s="890"/>
      <c r="NZR18" s="890"/>
      <c r="NZS18" s="890"/>
      <c r="NZT18" s="890"/>
      <c r="NZU18" s="890"/>
      <c r="NZV18" s="890"/>
      <c r="NZW18" s="890"/>
      <c r="NZX18" s="890"/>
      <c r="NZY18" s="890"/>
      <c r="NZZ18" s="890"/>
      <c r="OAA18" s="890"/>
      <c r="OAB18" s="890"/>
      <c r="OAC18" s="890"/>
      <c r="OAD18" s="890"/>
      <c r="OAE18" s="890"/>
      <c r="OAF18" s="890"/>
      <c r="OAG18" s="890"/>
      <c r="OAH18" s="890"/>
      <c r="OAI18" s="890"/>
      <c r="OAJ18" s="890"/>
      <c r="OAK18" s="890"/>
      <c r="OAL18" s="890"/>
      <c r="OAM18" s="890"/>
      <c r="OAN18" s="890"/>
      <c r="OAO18" s="890"/>
      <c r="OAP18" s="890"/>
      <c r="OAQ18" s="890"/>
      <c r="OAR18" s="890"/>
      <c r="OAS18" s="890"/>
      <c r="OAT18" s="890"/>
      <c r="OAU18" s="890"/>
      <c r="OAV18" s="890"/>
      <c r="OAW18" s="890"/>
      <c r="OAX18" s="890"/>
      <c r="OAY18" s="890"/>
      <c r="OAZ18" s="890"/>
      <c r="OBA18" s="890"/>
      <c r="OBB18" s="890"/>
      <c r="OBC18" s="890"/>
      <c r="OBD18" s="890"/>
      <c r="OBE18" s="890"/>
      <c r="OBF18" s="890"/>
      <c r="OBG18" s="890"/>
      <c r="OBH18" s="890"/>
      <c r="OBI18" s="890"/>
      <c r="OBJ18" s="890"/>
      <c r="OBK18" s="890"/>
      <c r="OBL18" s="890"/>
      <c r="OBM18" s="890"/>
      <c r="OBN18" s="890"/>
      <c r="OBO18" s="890"/>
      <c r="OBP18" s="890"/>
      <c r="OBQ18" s="890"/>
      <c r="OBR18" s="890"/>
      <c r="OBS18" s="890"/>
      <c r="OBT18" s="890"/>
      <c r="OBU18" s="890"/>
      <c r="OBV18" s="890"/>
      <c r="OBW18" s="890"/>
      <c r="OBX18" s="890"/>
      <c r="OBY18" s="890"/>
      <c r="OBZ18" s="890"/>
      <c r="OCA18" s="890"/>
      <c r="OCB18" s="890"/>
      <c r="OCC18" s="890"/>
      <c r="OCD18" s="890"/>
      <c r="OCE18" s="890"/>
      <c r="OCF18" s="890"/>
      <c r="OCG18" s="890"/>
      <c r="OCH18" s="890"/>
      <c r="OCI18" s="890"/>
      <c r="OCJ18" s="890"/>
      <c r="OCK18" s="890"/>
      <c r="OCL18" s="890"/>
      <c r="OCM18" s="890"/>
      <c r="OCN18" s="890"/>
      <c r="OCO18" s="890"/>
      <c r="OCP18" s="890"/>
      <c r="OCQ18" s="890"/>
      <c r="OCR18" s="890"/>
      <c r="OCS18" s="890"/>
      <c r="OCT18" s="890"/>
      <c r="OCU18" s="890"/>
      <c r="OCV18" s="890"/>
      <c r="OCW18" s="890"/>
      <c r="OCX18" s="890"/>
      <c r="OCY18" s="890"/>
      <c r="OCZ18" s="890"/>
      <c r="ODA18" s="890"/>
      <c r="ODB18" s="890"/>
      <c r="ODC18" s="890"/>
      <c r="ODD18" s="890"/>
      <c r="ODE18" s="890"/>
      <c r="ODF18" s="890"/>
      <c r="ODG18" s="890"/>
      <c r="ODH18" s="890"/>
      <c r="ODI18" s="890"/>
      <c r="ODJ18" s="890"/>
      <c r="ODK18" s="890"/>
      <c r="ODL18" s="890"/>
      <c r="ODM18" s="890"/>
      <c r="ODN18" s="890"/>
      <c r="ODO18" s="890"/>
      <c r="ODP18" s="890"/>
      <c r="ODQ18" s="890"/>
      <c r="ODR18" s="890"/>
      <c r="ODS18" s="890"/>
      <c r="ODT18" s="890"/>
      <c r="ODU18" s="890"/>
      <c r="ODV18" s="890"/>
      <c r="ODW18" s="890"/>
      <c r="ODX18" s="890"/>
      <c r="ODY18" s="890"/>
      <c r="ODZ18" s="890"/>
      <c r="OEA18" s="890"/>
      <c r="OEB18" s="890"/>
      <c r="OEC18" s="890"/>
      <c r="OED18" s="890"/>
      <c r="OEE18" s="890"/>
      <c r="OEF18" s="890"/>
      <c r="OEG18" s="890"/>
      <c r="OEH18" s="890"/>
      <c r="OEI18" s="890"/>
      <c r="OEJ18" s="890"/>
      <c r="OEK18" s="890"/>
      <c r="OEL18" s="890"/>
      <c r="OEM18" s="890"/>
      <c r="OEN18" s="890"/>
      <c r="OEO18" s="890"/>
      <c r="OEP18" s="890"/>
      <c r="OEQ18" s="890"/>
      <c r="OER18" s="890"/>
      <c r="OES18" s="890"/>
      <c r="OET18" s="890"/>
      <c r="OEU18" s="890"/>
      <c r="OEV18" s="890"/>
      <c r="OEW18" s="890"/>
      <c r="OEX18" s="890"/>
      <c r="OEY18" s="890"/>
      <c r="OEZ18" s="890"/>
      <c r="OFA18" s="890"/>
      <c r="OFB18" s="890"/>
      <c r="OFC18" s="890"/>
      <c r="OFD18" s="890"/>
      <c r="OFE18" s="890"/>
      <c r="OFF18" s="890"/>
      <c r="OFG18" s="890"/>
      <c r="OFH18" s="890"/>
      <c r="OFI18" s="890"/>
      <c r="OFJ18" s="890"/>
      <c r="OFK18" s="890"/>
      <c r="OFL18" s="890"/>
      <c r="OFM18" s="890"/>
      <c r="OFN18" s="890"/>
      <c r="OFO18" s="890"/>
      <c r="OFP18" s="890"/>
      <c r="OFQ18" s="890"/>
      <c r="OFR18" s="890"/>
      <c r="OFS18" s="890"/>
      <c r="OFT18" s="890"/>
      <c r="OFU18" s="890"/>
      <c r="OFV18" s="890"/>
      <c r="OFW18" s="890"/>
      <c r="OFX18" s="890"/>
      <c r="OFY18" s="890"/>
      <c r="OFZ18" s="890"/>
      <c r="OGA18" s="890"/>
      <c r="OGB18" s="890"/>
      <c r="OGC18" s="890"/>
      <c r="OGD18" s="890"/>
      <c r="OGE18" s="890"/>
      <c r="OGF18" s="890"/>
      <c r="OGG18" s="890"/>
      <c r="OGH18" s="890"/>
      <c r="OGI18" s="890"/>
      <c r="OGJ18" s="890"/>
      <c r="OGK18" s="890"/>
      <c r="OGL18" s="890"/>
      <c r="OGM18" s="890"/>
      <c r="OGN18" s="890"/>
      <c r="OGO18" s="890"/>
      <c r="OGP18" s="890"/>
      <c r="OGQ18" s="890"/>
      <c r="OGR18" s="890"/>
      <c r="OGS18" s="890"/>
      <c r="OGT18" s="890"/>
      <c r="OGU18" s="890"/>
      <c r="OGV18" s="890"/>
      <c r="OGW18" s="890"/>
      <c r="OGX18" s="890"/>
      <c r="OGY18" s="890"/>
      <c r="OGZ18" s="890"/>
      <c r="OHA18" s="890"/>
      <c r="OHB18" s="890"/>
      <c r="OHC18" s="890"/>
      <c r="OHD18" s="890"/>
      <c r="OHE18" s="890"/>
      <c r="OHF18" s="890"/>
      <c r="OHG18" s="890"/>
      <c r="OHH18" s="890"/>
      <c r="OHI18" s="890"/>
      <c r="OHJ18" s="890"/>
      <c r="OHK18" s="890"/>
      <c r="OHL18" s="890"/>
      <c r="OHM18" s="890"/>
      <c r="OHN18" s="890"/>
      <c r="OHO18" s="890"/>
      <c r="OHP18" s="890"/>
      <c r="OHQ18" s="890"/>
      <c r="OHR18" s="890"/>
      <c r="OHS18" s="890"/>
      <c r="OHT18" s="890"/>
      <c r="OHU18" s="890"/>
      <c r="OHV18" s="890"/>
      <c r="OHW18" s="890"/>
      <c r="OHX18" s="890"/>
      <c r="OHY18" s="890"/>
      <c r="OHZ18" s="890"/>
      <c r="OIA18" s="890"/>
      <c r="OIB18" s="890"/>
      <c r="OIC18" s="890"/>
      <c r="OID18" s="890"/>
      <c r="OIE18" s="890"/>
      <c r="OIF18" s="890"/>
      <c r="OIG18" s="890"/>
      <c r="OIH18" s="890"/>
      <c r="OII18" s="890"/>
      <c r="OIJ18" s="890"/>
      <c r="OIK18" s="890"/>
      <c r="OIL18" s="890"/>
      <c r="OIM18" s="890"/>
      <c r="OIN18" s="890"/>
      <c r="OIO18" s="890"/>
      <c r="OIP18" s="890"/>
      <c r="OIQ18" s="890"/>
      <c r="OIR18" s="890"/>
      <c r="OIS18" s="890"/>
      <c r="OIT18" s="890"/>
      <c r="OIU18" s="890"/>
      <c r="OIV18" s="890"/>
      <c r="OIW18" s="890"/>
      <c r="OIX18" s="890"/>
      <c r="OIY18" s="890"/>
      <c r="OIZ18" s="890"/>
      <c r="OJA18" s="890"/>
      <c r="OJB18" s="890"/>
      <c r="OJC18" s="890"/>
      <c r="OJD18" s="890"/>
      <c r="OJE18" s="890"/>
      <c r="OJF18" s="890"/>
      <c r="OJG18" s="890"/>
      <c r="OJH18" s="890"/>
      <c r="OJI18" s="890"/>
      <c r="OJJ18" s="890"/>
      <c r="OJK18" s="890"/>
      <c r="OJL18" s="890"/>
      <c r="OJM18" s="890"/>
      <c r="OJN18" s="890"/>
      <c r="OJO18" s="890"/>
      <c r="OJP18" s="890"/>
      <c r="OJQ18" s="890"/>
      <c r="OJR18" s="890"/>
      <c r="OJS18" s="890"/>
      <c r="OJT18" s="890"/>
      <c r="OJU18" s="890"/>
      <c r="OJV18" s="890"/>
      <c r="OJW18" s="890"/>
      <c r="OJX18" s="890"/>
      <c r="OJY18" s="890"/>
      <c r="OJZ18" s="890"/>
      <c r="OKA18" s="890"/>
      <c r="OKB18" s="890"/>
      <c r="OKC18" s="890"/>
      <c r="OKD18" s="890"/>
      <c r="OKE18" s="890"/>
      <c r="OKF18" s="890"/>
      <c r="OKG18" s="890"/>
      <c r="OKH18" s="890"/>
      <c r="OKI18" s="890"/>
      <c r="OKJ18" s="890"/>
      <c r="OKK18" s="890"/>
      <c r="OKL18" s="890"/>
      <c r="OKM18" s="890"/>
      <c r="OKN18" s="890"/>
      <c r="OKO18" s="890"/>
      <c r="OKP18" s="890"/>
      <c r="OKQ18" s="890"/>
      <c r="OKR18" s="890"/>
      <c r="OKS18" s="890"/>
      <c r="OKT18" s="890"/>
      <c r="OKU18" s="890"/>
      <c r="OKV18" s="890"/>
      <c r="OKW18" s="890"/>
      <c r="OKX18" s="890"/>
      <c r="OKY18" s="890"/>
      <c r="OKZ18" s="890"/>
      <c r="OLA18" s="890"/>
      <c r="OLB18" s="890"/>
      <c r="OLC18" s="890"/>
      <c r="OLD18" s="890"/>
      <c r="OLE18" s="890"/>
      <c r="OLF18" s="890"/>
      <c r="OLG18" s="890"/>
      <c r="OLH18" s="890"/>
      <c r="OLI18" s="890"/>
      <c r="OLJ18" s="890"/>
      <c r="OLK18" s="890"/>
      <c r="OLL18" s="890"/>
      <c r="OLM18" s="890"/>
      <c r="OLN18" s="890"/>
      <c r="OLO18" s="890"/>
      <c r="OLP18" s="890"/>
      <c r="OLQ18" s="890"/>
      <c r="OLR18" s="890"/>
      <c r="OLS18" s="890"/>
      <c r="OLT18" s="890"/>
      <c r="OLU18" s="890"/>
      <c r="OLV18" s="890"/>
      <c r="OLW18" s="890"/>
      <c r="OLX18" s="890"/>
      <c r="OLY18" s="890"/>
      <c r="OLZ18" s="890"/>
      <c r="OMA18" s="890"/>
      <c r="OMB18" s="890"/>
      <c r="OMC18" s="890"/>
      <c r="OMD18" s="890"/>
      <c r="OME18" s="890"/>
      <c r="OMF18" s="890"/>
      <c r="OMG18" s="890"/>
      <c r="OMH18" s="890"/>
      <c r="OMI18" s="890"/>
      <c r="OMJ18" s="890"/>
      <c r="OMK18" s="890"/>
      <c r="OML18" s="890"/>
      <c r="OMM18" s="890"/>
      <c r="OMN18" s="890"/>
      <c r="OMO18" s="890"/>
      <c r="OMP18" s="890"/>
      <c r="OMQ18" s="890"/>
      <c r="OMR18" s="890"/>
      <c r="OMS18" s="890"/>
      <c r="OMT18" s="890"/>
      <c r="OMU18" s="890"/>
      <c r="OMV18" s="890"/>
      <c r="OMW18" s="890"/>
      <c r="OMX18" s="890"/>
      <c r="OMY18" s="890"/>
      <c r="OMZ18" s="890"/>
      <c r="ONA18" s="890"/>
      <c r="ONB18" s="890"/>
      <c r="ONC18" s="890"/>
      <c r="OND18" s="890"/>
      <c r="ONE18" s="890"/>
      <c r="ONF18" s="890"/>
      <c r="ONG18" s="890"/>
      <c r="ONH18" s="890"/>
      <c r="ONI18" s="890"/>
      <c r="ONJ18" s="890"/>
      <c r="ONK18" s="890"/>
      <c r="ONL18" s="890"/>
      <c r="ONM18" s="890"/>
      <c r="ONN18" s="890"/>
      <c r="ONO18" s="890"/>
      <c r="ONP18" s="890"/>
      <c r="ONQ18" s="890"/>
      <c r="ONR18" s="890"/>
      <c r="ONS18" s="890"/>
      <c r="ONT18" s="890"/>
      <c r="ONU18" s="890"/>
      <c r="ONV18" s="890"/>
      <c r="ONW18" s="890"/>
      <c r="ONX18" s="890"/>
      <c r="ONY18" s="890"/>
      <c r="ONZ18" s="890"/>
      <c r="OOA18" s="890"/>
      <c r="OOB18" s="890"/>
      <c r="OOC18" s="890"/>
      <c r="OOD18" s="890"/>
      <c r="OOE18" s="890"/>
      <c r="OOF18" s="890"/>
      <c r="OOG18" s="890"/>
      <c r="OOH18" s="890"/>
      <c r="OOI18" s="890"/>
      <c r="OOJ18" s="890"/>
      <c r="OOK18" s="890"/>
      <c r="OOL18" s="890"/>
      <c r="OOM18" s="890"/>
      <c r="OON18" s="890"/>
      <c r="OOO18" s="890"/>
      <c r="OOP18" s="890"/>
      <c r="OOQ18" s="890"/>
      <c r="OOR18" s="890"/>
      <c r="OOS18" s="890"/>
      <c r="OOT18" s="890"/>
      <c r="OOU18" s="890"/>
      <c r="OOV18" s="890"/>
      <c r="OOW18" s="890"/>
      <c r="OOX18" s="890"/>
      <c r="OOY18" s="890"/>
      <c r="OOZ18" s="890"/>
      <c r="OPA18" s="890"/>
      <c r="OPB18" s="890"/>
      <c r="OPC18" s="890"/>
      <c r="OPD18" s="890"/>
      <c r="OPE18" s="890"/>
      <c r="OPF18" s="890"/>
      <c r="OPG18" s="890"/>
      <c r="OPH18" s="890"/>
      <c r="OPI18" s="890"/>
      <c r="OPJ18" s="890"/>
      <c r="OPK18" s="890"/>
      <c r="OPL18" s="890"/>
      <c r="OPM18" s="890"/>
      <c r="OPN18" s="890"/>
      <c r="OPO18" s="890"/>
      <c r="OPP18" s="890"/>
      <c r="OPQ18" s="890"/>
      <c r="OPR18" s="890"/>
      <c r="OPS18" s="890"/>
      <c r="OPT18" s="890"/>
      <c r="OPU18" s="890"/>
      <c r="OPV18" s="890"/>
      <c r="OPW18" s="890"/>
      <c r="OPX18" s="890"/>
      <c r="OPY18" s="890"/>
      <c r="OPZ18" s="890"/>
      <c r="OQA18" s="890"/>
      <c r="OQB18" s="890"/>
      <c r="OQC18" s="890"/>
      <c r="OQD18" s="890"/>
      <c r="OQE18" s="890"/>
      <c r="OQF18" s="890"/>
      <c r="OQG18" s="890"/>
      <c r="OQH18" s="890"/>
      <c r="OQI18" s="890"/>
      <c r="OQJ18" s="890"/>
      <c r="OQK18" s="890"/>
      <c r="OQL18" s="890"/>
      <c r="OQM18" s="890"/>
      <c r="OQN18" s="890"/>
      <c r="OQO18" s="890"/>
      <c r="OQP18" s="890"/>
      <c r="OQQ18" s="890"/>
      <c r="OQR18" s="890"/>
      <c r="OQS18" s="890"/>
      <c r="OQT18" s="890"/>
      <c r="OQU18" s="890"/>
      <c r="OQV18" s="890"/>
      <c r="OQW18" s="890"/>
      <c r="OQX18" s="890"/>
      <c r="OQY18" s="890"/>
      <c r="OQZ18" s="890"/>
      <c r="ORA18" s="890"/>
      <c r="ORB18" s="890"/>
      <c r="ORC18" s="890"/>
      <c r="ORD18" s="890"/>
      <c r="ORE18" s="890"/>
      <c r="ORF18" s="890"/>
      <c r="ORG18" s="890"/>
      <c r="ORH18" s="890"/>
      <c r="ORI18" s="890"/>
      <c r="ORJ18" s="890"/>
      <c r="ORK18" s="890"/>
      <c r="ORL18" s="890"/>
      <c r="ORM18" s="890"/>
      <c r="ORN18" s="890"/>
      <c r="ORO18" s="890"/>
      <c r="ORP18" s="890"/>
      <c r="ORQ18" s="890"/>
      <c r="ORR18" s="890"/>
      <c r="ORS18" s="890"/>
      <c r="ORT18" s="890"/>
      <c r="ORU18" s="890"/>
      <c r="ORV18" s="890"/>
      <c r="ORW18" s="890"/>
      <c r="ORX18" s="890"/>
      <c r="ORY18" s="890"/>
      <c r="ORZ18" s="890"/>
      <c r="OSA18" s="890"/>
      <c r="OSB18" s="890"/>
      <c r="OSC18" s="890"/>
      <c r="OSD18" s="890"/>
      <c r="OSE18" s="890"/>
      <c r="OSF18" s="890"/>
      <c r="OSG18" s="890"/>
      <c r="OSH18" s="890"/>
      <c r="OSI18" s="890"/>
      <c r="OSJ18" s="890"/>
      <c r="OSK18" s="890"/>
      <c r="OSL18" s="890"/>
      <c r="OSM18" s="890"/>
      <c r="OSN18" s="890"/>
      <c r="OSO18" s="890"/>
      <c r="OSP18" s="890"/>
      <c r="OSQ18" s="890"/>
      <c r="OSR18" s="890"/>
      <c r="OSS18" s="890"/>
      <c r="OST18" s="890"/>
      <c r="OSU18" s="890"/>
      <c r="OSV18" s="890"/>
      <c r="OSW18" s="890"/>
      <c r="OSX18" s="890"/>
      <c r="OSY18" s="890"/>
      <c r="OSZ18" s="890"/>
      <c r="OTA18" s="890"/>
      <c r="OTB18" s="890"/>
      <c r="OTC18" s="890"/>
      <c r="OTD18" s="890"/>
      <c r="OTE18" s="890"/>
      <c r="OTF18" s="890"/>
      <c r="OTG18" s="890"/>
      <c r="OTH18" s="890"/>
      <c r="OTI18" s="890"/>
      <c r="OTJ18" s="890"/>
      <c r="OTK18" s="890"/>
      <c r="OTL18" s="890"/>
      <c r="OTM18" s="890"/>
      <c r="OTN18" s="890"/>
      <c r="OTO18" s="890"/>
      <c r="OTP18" s="890"/>
      <c r="OTQ18" s="890"/>
      <c r="OTR18" s="890"/>
      <c r="OTS18" s="890"/>
      <c r="OTT18" s="890"/>
      <c r="OTU18" s="890"/>
      <c r="OTV18" s="890"/>
      <c r="OTW18" s="890"/>
      <c r="OTX18" s="890"/>
      <c r="OTY18" s="890"/>
      <c r="OTZ18" s="890"/>
      <c r="OUA18" s="890"/>
      <c r="OUB18" s="890"/>
      <c r="OUC18" s="890"/>
      <c r="OUD18" s="890"/>
      <c r="OUE18" s="890"/>
      <c r="OUF18" s="890"/>
      <c r="OUG18" s="890"/>
      <c r="OUH18" s="890"/>
      <c r="OUI18" s="890"/>
      <c r="OUJ18" s="890"/>
      <c r="OUK18" s="890"/>
      <c r="OUL18" s="890"/>
      <c r="OUM18" s="890"/>
      <c r="OUN18" s="890"/>
      <c r="OUO18" s="890"/>
      <c r="OUP18" s="890"/>
      <c r="OUQ18" s="890"/>
      <c r="OUR18" s="890"/>
      <c r="OUS18" s="890"/>
      <c r="OUT18" s="890"/>
      <c r="OUU18" s="890"/>
      <c r="OUV18" s="890"/>
      <c r="OUW18" s="890"/>
      <c r="OUX18" s="890"/>
      <c r="OUY18" s="890"/>
      <c r="OUZ18" s="890"/>
      <c r="OVA18" s="890"/>
      <c r="OVB18" s="890"/>
      <c r="OVC18" s="890"/>
      <c r="OVD18" s="890"/>
      <c r="OVE18" s="890"/>
      <c r="OVF18" s="890"/>
      <c r="OVG18" s="890"/>
      <c r="OVH18" s="890"/>
      <c r="OVI18" s="890"/>
      <c r="OVJ18" s="890"/>
      <c r="OVK18" s="890"/>
      <c r="OVL18" s="890"/>
      <c r="OVM18" s="890"/>
      <c r="OVN18" s="890"/>
      <c r="OVO18" s="890"/>
      <c r="OVP18" s="890"/>
      <c r="OVQ18" s="890"/>
      <c r="OVR18" s="890"/>
      <c r="OVS18" s="890"/>
      <c r="OVT18" s="890"/>
      <c r="OVU18" s="890"/>
      <c r="OVV18" s="890"/>
      <c r="OVW18" s="890"/>
      <c r="OVX18" s="890"/>
      <c r="OVY18" s="890"/>
      <c r="OVZ18" s="890"/>
      <c r="OWA18" s="890"/>
      <c r="OWB18" s="890"/>
      <c r="OWC18" s="890"/>
      <c r="OWD18" s="890"/>
      <c r="OWE18" s="890"/>
      <c r="OWF18" s="890"/>
      <c r="OWG18" s="890"/>
      <c r="OWH18" s="890"/>
      <c r="OWI18" s="890"/>
      <c r="OWJ18" s="890"/>
      <c r="OWK18" s="890"/>
      <c r="OWL18" s="890"/>
      <c r="OWM18" s="890"/>
      <c r="OWN18" s="890"/>
      <c r="OWO18" s="890"/>
      <c r="OWP18" s="890"/>
      <c r="OWQ18" s="890"/>
      <c r="OWR18" s="890"/>
      <c r="OWS18" s="890"/>
      <c r="OWT18" s="890"/>
      <c r="OWU18" s="890"/>
      <c r="OWV18" s="890"/>
      <c r="OWW18" s="890"/>
      <c r="OWX18" s="890"/>
      <c r="OWY18" s="890"/>
      <c r="OWZ18" s="890"/>
      <c r="OXA18" s="890"/>
      <c r="OXB18" s="890"/>
      <c r="OXC18" s="890"/>
      <c r="OXD18" s="890"/>
      <c r="OXE18" s="890"/>
      <c r="OXF18" s="890"/>
      <c r="OXG18" s="890"/>
      <c r="OXH18" s="890"/>
      <c r="OXI18" s="890"/>
      <c r="OXJ18" s="890"/>
      <c r="OXK18" s="890"/>
      <c r="OXL18" s="890"/>
      <c r="OXM18" s="890"/>
      <c r="OXN18" s="890"/>
      <c r="OXO18" s="890"/>
      <c r="OXP18" s="890"/>
      <c r="OXQ18" s="890"/>
      <c r="OXR18" s="890"/>
      <c r="OXS18" s="890"/>
      <c r="OXT18" s="890"/>
      <c r="OXU18" s="890"/>
      <c r="OXV18" s="890"/>
      <c r="OXW18" s="890"/>
      <c r="OXX18" s="890"/>
      <c r="OXY18" s="890"/>
      <c r="OXZ18" s="890"/>
      <c r="OYA18" s="890"/>
      <c r="OYB18" s="890"/>
      <c r="OYC18" s="890"/>
      <c r="OYD18" s="890"/>
      <c r="OYE18" s="890"/>
      <c r="OYF18" s="890"/>
      <c r="OYG18" s="890"/>
      <c r="OYH18" s="890"/>
      <c r="OYI18" s="890"/>
      <c r="OYJ18" s="890"/>
      <c r="OYK18" s="890"/>
      <c r="OYL18" s="890"/>
      <c r="OYM18" s="890"/>
      <c r="OYN18" s="890"/>
      <c r="OYO18" s="890"/>
      <c r="OYP18" s="890"/>
      <c r="OYQ18" s="890"/>
      <c r="OYR18" s="890"/>
      <c r="OYS18" s="890"/>
      <c r="OYT18" s="890"/>
      <c r="OYU18" s="890"/>
      <c r="OYV18" s="890"/>
      <c r="OYW18" s="890"/>
      <c r="OYX18" s="890"/>
      <c r="OYY18" s="890"/>
      <c r="OYZ18" s="890"/>
      <c r="OZA18" s="890"/>
      <c r="OZB18" s="890"/>
      <c r="OZC18" s="890"/>
      <c r="OZD18" s="890"/>
      <c r="OZE18" s="890"/>
      <c r="OZF18" s="890"/>
      <c r="OZG18" s="890"/>
      <c r="OZH18" s="890"/>
      <c r="OZI18" s="890"/>
      <c r="OZJ18" s="890"/>
      <c r="OZK18" s="890"/>
      <c r="OZL18" s="890"/>
      <c r="OZM18" s="890"/>
      <c r="OZN18" s="890"/>
      <c r="OZO18" s="890"/>
      <c r="OZP18" s="890"/>
      <c r="OZQ18" s="890"/>
      <c r="OZR18" s="890"/>
      <c r="OZS18" s="890"/>
      <c r="OZT18" s="890"/>
      <c r="OZU18" s="890"/>
      <c r="OZV18" s="890"/>
      <c r="OZW18" s="890"/>
      <c r="OZX18" s="890"/>
      <c r="OZY18" s="890"/>
      <c r="OZZ18" s="890"/>
      <c r="PAA18" s="890"/>
      <c r="PAB18" s="890"/>
      <c r="PAC18" s="890"/>
      <c r="PAD18" s="890"/>
      <c r="PAE18" s="890"/>
      <c r="PAF18" s="890"/>
      <c r="PAG18" s="890"/>
      <c r="PAH18" s="890"/>
      <c r="PAI18" s="890"/>
      <c r="PAJ18" s="890"/>
      <c r="PAK18" s="890"/>
      <c r="PAL18" s="890"/>
      <c r="PAM18" s="890"/>
      <c r="PAN18" s="890"/>
      <c r="PAO18" s="890"/>
      <c r="PAP18" s="890"/>
      <c r="PAQ18" s="890"/>
      <c r="PAR18" s="890"/>
      <c r="PAS18" s="890"/>
      <c r="PAT18" s="890"/>
      <c r="PAU18" s="890"/>
      <c r="PAV18" s="890"/>
      <c r="PAW18" s="890"/>
      <c r="PAX18" s="890"/>
      <c r="PAY18" s="890"/>
      <c r="PAZ18" s="890"/>
      <c r="PBA18" s="890"/>
      <c r="PBB18" s="890"/>
      <c r="PBC18" s="890"/>
      <c r="PBD18" s="890"/>
      <c r="PBE18" s="890"/>
      <c r="PBF18" s="890"/>
      <c r="PBG18" s="890"/>
      <c r="PBH18" s="890"/>
      <c r="PBI18" s="890"/>
      <c r="PBJ18" s="890"/>
      <c r="PBK18" s="890"/>
      <c r="PBL18" s="890"/>
      <c r="PBM18" s="890"/>
      <c r="PBN18" s="890"/>
      <c r="PBO18" s="890"/>
      <c r="PBP18" s="890"/>
      <c r="PBQ18" s="890"/>
      <c r="PBR18" s="890"/>
      <c r="PBS18" s="890"/>
      <c r="PBT18" s="890"/>
      <c r="PBU18" s="890"/>
      <c r="PBV18" s="890"/>
      <c r="PBW18" s="890"/>
      <c r="PBX18" s="890"/>
      <c r="PBY18" s="890"/>
      <c r="PBZ18" s="890"/>
      <c r="PCA18" s="890"/>
      <c r="PCB18" s="890"/>
      <c r="PCC18" s="890"/>
      <c r="PCD18" s="890"/>
      <c r="PCE18" s="890"/>
      <c r="PCF18" s="890"/>
      <c r="PCG18" s="890"/>
      <c r="PCH18" s="890"/>
      <c r="PCI18" s="890"/>
      <c r="PCJ18" s="890"/>
      <c r="PCK18" s="890"/>
      <c r="PCL18" s="890"/>
      <c r="PCM18" s="890"/>
      <c r="PCN18" s="890"/>
      <c r="PCO18" s="890"/>
      <c r="PCP18" s="890"/>
      <c r="PCQ18" s="890"/>
      <c r="PCR18" s="890"/>
      <c r="PCS18" s="890"/>
      <c r="PCT18" s="890"/>
      <c r="PCU18" s="890"/>
      <c r="PCV18" s="890"/>
      <c r="PCW18" s="890"/>
      <c r="PCX18" s="890"/>
      <c r="PCY18" s="890"/>
      <c r="PCZ18" s="890"/>
      <c r="PDA18" s="890"/>
      <c r="PDB18" s="890"/>
      <c r="PDC18" s="890"/>
      <c r="PDD18" s="890"/>
      <c r="PDE18" s="890"/>
      <c r="PDF18" s="890"/>
      <c r="PDG18" s="890"/>
      <c r="PDH18" s="890"/>
      <c r="PDI18" s="890"/>
      <c r="PDJ18" s="890"/>
      <c r="PDK18" s="890"/>
      <c r="PDL18" s="890"/>
      <c r="PDM18" s="890"/>
      <c r="PDN18" s="890"/>
      <c r="PDO18" s="890"/>
      <c r="PDP18" s="890"/>
      <c r="PDQ18" s="890"/>
      <c r="PDR18" s="890"/>
      <c r="PDS18" s="890"/>
      <c r="PDT18" s="890"/>
      <c r="PDU18" s="890"/>
      <c r="PDV18" s="890"/>
      <c r="PDW18" s="890"/>
      <c r="PDX18" s="890"/>
      <c r="PDY18" s="890"/>
      <c r="PDZ18" s="890"/>
      <c r="PEA18" s="890"/>
      <c r="PEB18" s="890"/>
      <c r="PEC18" s="890"/>
      <c r="PED18" s="890"/>
      <c r="PEE18" s="890"/>
      <c r="PEF18" s="890"/>
      <c r="PEG18" s="890"/>
      <c r="PEH18" s="890"/>
      <c r="PEI18" s="890"/>
      <c r="PEJ18" s="890"/>
      <c r="PEK18" s="890"/>
      <c r="PEL18" s="890"/>
      <c r="PEM18" s="890"/>
      <c r="PEN18" s="890"/>
      <c r="PEO18" s="890"/>
      <c r="PEP18" s="890"/>
      <c r="PEQ18" s="890"/>
      <c r="PER18" s="890"/>
      <c r="PES18" s="890"/>
      <c r="PET18" s="890"/>
      <c r="PEU18" s="890"/>
      <c r="PEV18" s="890"/>
      <c r="PEW18" s="890"/>
      <c r="PEX18" s="890"/>
      <c r="PEY18" s="890"/>
      <c r="PEZ18" s="890"/>
      <c r="PFA18" s="890"/>
      <c r="PFB18" s="890"/>
      <c r="PFC18" s="890"/>
      <c r="PFD18" s="890"/>
      <c r="PFE18" s="890"/>
      <c r="PFF18" s="890"/>
      <c r="PFG18" s="890"/>
      <c r="PFH18" s="890"/>
      <c r="PFI18" s="890"/>
      <c r="PFJ18" s="890"/>
      <c r="PFK18" s="890"/>
      <c r="PFL18" s="890"/>
      <c r="PFM18" s="890"/>
      <c r="PFN18" s="890"/>
      <c r="PFO18" s="890"/>
      <c r="PFP18" s="890"/>
      <c r="PFQ18" s="890"/>
      <c r="PFR18" s="890"/>
      <c r="PFS18" s="890"/>
      <c r="PFT18" s="890"/>
      <c r="PFU18" s="890"/>
      <c r="PFV18" s="890"/>
      <c r="PFW18" s="890"/>
      <c r="PFX18" s="890"/>
      <c r="PFY18" s="890"/>
      <c r="PFZ18" s="890"/>
      <c r="PGA18" s="890"/>
      <c r="PGB18" s="890"/>
      <c r="PGC18" s="890"/>
      <c r="PGD18" s="890"/>
      <c r="PGE18" s="890"/>
      <c r="PGF18" s="890"/>
      <c r="PGG18" s="890"/>
      <c r="PGH18" s="890"/>
      <c r="PGI18" s="890"/>
      <c r="PGJ18" s="890"/>
      <c r="PGK18" s="890"/>
      <c r="PGL18" s="890"/>
      <c r="PGM18" s="890"/>
      <c r="PGN18" s="890"/>
      <c r="PGO18" s="890"/>
      <c r="PGP18" s="890"/>
      <c r="PGQ18" s="890"/>
      <c r="PGR18" s="890"/>
      <c r="PGS18" s="890"/>
      <c r="PGT18" s="890"/>
      <c r="PGU18" s="890"/>
      <c r="PGV18" s="890"/>
      <c r="PGW18" s="890"/>
      <c r="PGX18" s="890"/>
      <c r="PGY18" s="890"/>
      <c r="PGZ18" s="890"/>
      <c r="PHA18" s="890"/>
      <c r="PHB18" s="890"/>
      <c r="PHC18" s="890"/>
      <c r="PHD18" s="890"/>
      <c r="PHE18" s="890"/>
      <c r="PHF18" s="890"/>
      <c r="PHG18" s="890"/>
      <c r="PHH18" s="890"/>
      <c r="PHI18" s="890"/>
      <c r="PHJ18" s="890"/>
      <c r="PHK18" s="890"/>
      <c r="PHL18" s="890"/>
      <c r="PHM18" s="890"/>
      <c r="PHN18" s="890"/>
      <c r="PHO18" s="890"/>
      <c r="PHP18" s="890"/>
      <c r="PHQ18" s="890"/>
      <c r="PHR18" s="890"/>
      <c r="PHS18" s="890"/>
      <c r="PHT18" s="890"/>
      <c r="PHU18" s="890"/>
      <c r="PHV18" s="890"/>
      <c r="PHW18" s="890"/>
      <c r="PHX18" s="890"/>
      <c r="PHY18" s="890"/>
      <c r="PHZ18" s="890"/>
      <c r="PIA18" s="890"/>
      <c r="PIB18" s="890"/>
      <c r="PIC18" s="890"/>
      <c r="PID18" s="890"/>
      <c r="PIE18" s="890"/>
      <c r="PIF18" s="890"/>
      <c r="PIG18" s="890"/>
      <c r="PIH18" s="890"/>
      <c r="PII18" s="890"/>
      <c r="PIJ18" s="890"/>
      <c r="PIK18" s="890"/>
      <c r="PIL18" s="890"/>
      <c r="PIM18" s="890"/>
      <c r="PIN18" s="890"/>
      <c r="PIO18" s="890"/>
      <c r="PIP18" s="890"/>
      <c r="PIQ18" s="890"/>
      <c r="PIR18" s="890"/>
      <c r="PIS18" s="890"/>
      <c r="PIT18" s="890"/>
      <c r="PIU18" s="890"/>
      <c r="PIV18" s="890"/>
      <c r="PIW18" s="890"/>
      <c r="PIX18" s="890"/>
      <c r="PIY18" s="890"/>
      <c r="PIZ18" s="890"/>
      <c r="PJA18" s="890"/>
      <c r="PJB18" s="890"/>
      <c r="PJC18" s="890"/>
      <c r="PJD18" s="890"/>
      <c r="PJE18" s="890"/>
      <c r="PJF18" s="890"/>
      <c r="PJG18" s="890"/>
      <c r="PJH18" s="890"/>
      <c r="PJI18" s="890"/>
      <c r="PJJ18" s="890"/>
      <c r="PJK18" s="890"/>
      <c r="PJL18" s="890"/>
      <c r="PJM18" s="890"/>
      <c r="PJN18" s="890"/>
      <c r="PJO18" s="890"/>
      <c r="PJP18" s="890"/>
      <c r="PJQ18" s="890"/>
      <c r="PJR18" s="890"/>
      <c r="PJS18" s="890"/>
      <c r="PJT18" s="890"/>
      <c r="PJU18" s="890"/>
      <c r="PJV18" s="890"/>
      <c r="PJW18" s="890"/>
      <c r="PJX18" s="890"/>
      <c r="PJY18" s="890"/>
      <c r="PJZ18" s="890"/>
      <c r="PKA18" s="890"/>
      <c r="PKB18" s="890"/>
      <c r="PKC18" s="890"/>
      <c r="PKD18" s="890"/>
      <c r="PKE18" s="890"/>
      <c r="PKF18" s="890"/>
      <c r="PKG18" s="890"/>
      <c r="PKH18" s="890"/>
      <c r="PKI18" s="890"/>
      <c r="PKJ18" s="890"/>
      <c r="PKK18" s="890"/>
      <c r="PKL18" s="890"/>
      <c r="PKM18" s="890"/>
      <c r="PKN18" s="890"/>
      <c r="PKO18" s="890"/>
      <c r="PKP18" s="890"/>
      <c r="PKQ18" s="890"/>
      <c r="PKR18" s="890"/>
      <c r="PKS18" s="890"/>
      <c r="PKT18" s="890"/>
      <c r="PKU18" s="890"/>
      <c r="PKV18" s="890"/>
      <c r="PKW18" s="890"/>
      <c r="PKX18" s="890"/>
      <c r="PKY18" s="890"/>
      <c r="PKZ18" s="890"/>
      <c r="PLA18" s="890"/>
      <c r="PLB18" s="890"/>
      <c r="PLC18" s="890"/>
      <c r="PLD18" s="890"/>
      <c r="PLE18" s="890"/>
      <c r="PLF18" s="890"/>
      <c r="PLG18" s="890"/>
      <c r="PLH18" s="890"/>
      <c r="PLI18" s="890"/>
      <c r="PLJ18" s="890"/>
      <c r="PLK18" s="890"/>
      <c r="PLL18" s="890"/>
      <c r="PLM18" s="890"/>
      <c r="PLN18" s="890"/>
      <c r="PLO18" s="890"/>
      <c r="PLP18" s="890"/>
      <c r="PLQ18" s="890"/>
      <c r="PLR18" s="890"/>
      <c r="PLS18" s="890"/>
      <c r="PLT18" s="890"/>
      <c r="PLU18" s="890"/>
      <c r="PLV18" s="890"/>
      <c r="PLW18" s="890"/>
      <c r="PLX18" s="890"/>
      <c r="PLY18" s="890"/>
      <c r="PLZ18" s="890"/>
      <c r="PMA18" s="890"/>
      <c r="PMB18" s="890"/>
      <c r="PMC18" s="890"/>
      <c r="PMD18" s="890"/>
      <c r="PME18" s="890"/>
      <c r="PMF18" s="890"/>
      <c r="PMG18" s="890"/>
      <c r="PMH18" s="890"/>
      <c r="PMI18" s="890"/>
      <c r="PMJ18" s="890"/>
      <c r="PMK18" s="890"/>
      <c r="PML18" s="890"/>
      <c r="PMM18" s="890"/>
      <c r="PMN18" s="890"/>
      <c r="PMO18" s="890"/>
      <c r="PMP18" s="890"/>
      <c r="PMQ18" s="890"/>
      <c r="PMR18" s="890"/>
      <c r="PMS18" s="890"/>
      <c r="PMT18" s="890"/>
      <c r="PMU18" s="890"/>
      <c r="PMV18" s="890"/>
      <c r="PMW18" s="890"/>
      <c r="PMX18" s="890"/>
      <c r="PMY18" s="890"/>
      <c r="PMZ18" s="890"/>
      <c r="PNA18" s="890"/>
      <c r="PNB18" s="890"/>
      <c r="PNC18" s="890"/>
      <c r="PND18" s="890"/>
      <c r="PNE18" s="890"/>
      <c r="PNF18" s="890"/>
      <c r="PNG18" s="890"/>
      <c r="PNH18" s="890"/>
      <c r="PNI18" s="890"/>
      <c r="PNJ18" s="890"/>
      <c r="PNK18" s="890"/>
      <c r="PNL18" s="890"/>
      <c r="PNM18" s="890"/>
      <c r="PNN18" s="890"/>
      <c r="PNO18" s="890"/>
      <c r="PNP18" s="890"/>
      <c r="PNQ18" s="890"/>
      <c r="PNR18" s="890"/>
      <c r="PNS18" s="890"/>
      <c r="PNT18" s="890"/>
      <c r="PNU18" s="890"/>
      <c r="PNV18" s="890"/>
      <c r="PNW18" s="890"/>
      <c r="PNX18" s="890"/>
      <c r="PNY18" s="890"/>
      <c r="PNZ18" s="890"/>
      <c r="POA18" s="890"/>
      <c r="POB18" s="890"/>
      <c r="POC18" s="890"/>
      <c r="POD18" s="890"/>
      <c r="POE18" s="890"/>
      <c r="POF18" s="890"/>
      <c r="POG18" s="890"/>
      <c r="POH18" s="890"/>
      <c r="POI18" s="890"/>
      <c r="POJ18" s="890"/>
      <c r="POK18" s="890"/>
      <c r="POL18" s="890"/>
      <c r="POM18" s="890"/>
      <c r="PON18" s="890"/>
      <c r="POO18" s="890"/>
      <c r="POP18" s="890"/>
      <c r="POQ18" s="890"/>
      <c r="POR18" s="890"/>
      <c r="POS18" s="890"/>
      <c r="POT18" s="890"/>
      <c r="POU18" s="890"/>
      <c r="POV18" s="890"/>
      <c r="POW18" s="890"/>
      <c r="POX18" s="890"/>
      <c r="POY18" s="890"/>
      <c r="POZ18" s="890"/>
      <c r="PPA18" s="890"/>
      <c r="PPB18" s="890"/>
      <c r="PPC18" s="890"/>
      <c r="PPD18" s="890"/>
      <c r="PPE18" s="890"/>
      <c r="PPF18" s="890"/>
      <c r="PPG18" s="890"/>
      <c r="PPH18" s="890"/>
      <c r="PPI18" s="890"/>
      <c r="PPJ18" s="890"/>
      <c r="PPK18" s="890"/>
      <c r="PPL18" s="890"/>
      <c r="PPM18" s="890"/>
      <c r="PPN18" s="890"/>
      <c r="PPO18" s="890"/>
      <c r="PPP18" s="890"/>
      <c r="PPQ18" s="890"/>
      <c r="PPR18" s="890"/>
      <c r="PPS18" s="890"/>
      <c r="PPT18" s="890"/>
      <c r="PPU18" s="890"/>
      <c r="PPV18" s="890"/>
      <c r="PPW18" s="890"/>
      <c r="PPX18" s="890"/>
      <c r="PPY18" s="890"/>
      <c r="PPZ18" s="890"/>
      <c r="PQA18" s="890"/>
      <c r="PQB18" s="890"/>
      <c r="PQC18" s="890"/>
      <c r="PQD18" s="890"/>
      <c r="PQE18" s="890"/>
      <c r="PQF18" s="890"/>
      <c r="PQG18" s="890"/>
      <c r="PQH18" s="890"/>
      <c r="PQI18" s="890"/>
      <c r="PQJ18" s="890"/>
      <c r="PQK18" s="890"/>
      <c r="PQL18" s="890"/>
      <c r="PQM18" s="890"/>
      <c r="PQN18" s="890"/>
      <c r="PQO18" s="890"/>
      <c r="PQP18" s="890"/>
      <c r="PQQ18" s="890"/>
      <c r="PQR18" s="890"/>
      <c r="PQS18" s="890"/>
      <c r="PQT18" s="890"/>
      <c r="PQU18" s="890"/>
      <c r="PQV18" s="890"/>
      <c r="PQW18" s="890"/>
      <c r="PQX18" s="890"/>
      <c r="PQY18" s="890"/>
      <c r="PQZ18" s="890"/>
      <c r="PRA18" s="890"/>
      <c r="PRB18" s="890"/>
      <c r="PRC18" s="890"/>
      <c r="PRD18" s="890"/>
      <c r="PRE18" s="890"/>
      <c r="PRF18" s="890"/>
      <c r="PRG18" s="890"/>
      <c r="PRH18" s="890"/>
      <c r="PRI18" s="890"/>
      <c r="PRJ18" s="890"/>
      <c r="PRK18" s="890"/>
      <c r="PRL18" s="890"/>
      <c r="PRM18" s="890"/>
      <c r="PRN18" s="890"/>
      <c r="PRO18" s="890"/>
      <c r="PRP18" s="890"/>
      <c r="PRQ18" s="890"/>
      <c r="PRR18" s="890"/>
      <c r="PRS18" s="890"/>
      <c r="PRT18" s="890"/>
      <c r="PRU18" s="890"/>
      <c r="PRV18" s="890"/>
      <c r="PRW18" s="890"/>
      <c r="PRX18" s="890"/>
      <c r="PRY18" s="890"/>
      <c r="PRZ18" s="890"/>
      <c r="PSA18" s="890"/>
      <c r="PSB18" s="890"/>
      <c r="PSC18" s="890"/>
      <c r="PSD18" s="890"/>
      <c r="PSE18" s="890"/>
      <c r="PSF18" s="890"/>
      <c r="PSG18" s="890"/>
      <c r="PSH18" s="890"/>
      <c r="PSI18" s="890"/>
      <c r="PSJ18" s="890"/>
      <c r="PSK18" s="890"/>
      <c r="PSL18" s="890"/>
      <c r="PSM18" s="890"/>
      <c r="PSN18" s="890"/>
      <c r="PSO18" s="890"/>
      <c r="PSP18" s="890"/>
      <c r="PSQ18" s="890"/>
      <c r="PSR18" s="890"/>
      <c r="PSS18" s="890"/>
      <c r="PST18" s="890"/>
      <c r="PSU18" s="890"/>
      <c r="PSV18" s="890"/>
      <c r="PSW18" s="890"/>
      <c r="PSX18" s="890"/>
      <c r="PSY18" s="890"/>
      <c r="PSZ18" s="890"/>
      <c r="PTA18" s="890"/>
      <c r="PTB18" s="890"/>
      <c r="PTC18" s="890"/>
      <c r="PTD18" s="890"/>
      <c r="PTE18" s="890"/>
      <c r="PTF18" s="890"/>
      <c r="PTG18" s="890"/>
      <c r="PTH18" s="890"/>
      <c r="PTI18" s="890"/>
      <c r="PTJ18" s="890"/>
      <c r="PTK18" s="890"/>
      <c r="PTL18" s="890"/>
      <c r="PTM18" s="890"/>
      <c r="PTN18" s="890"/>
      <c r="PTO18" s="890"/>
      <c r="PTP18" s="890"/>
      <c r="PTQ18" s="890"/>
      <c r="PTR18" s="890"/>
      <c r="PTS18" s="890"/>
      <c r="PTT18" s="890"/>
      <c r="PTU18" s="890"/>
      <c r="PTV18" s="890"/>
      <c r="PTW18" s="890"/>
      <c r="PTX18" s="890"/>
      <c r="PTY18" s="890"/>
      <c r="PTZ18" s="890"/>
      <c r="PUA18" s="890"/>
      <c r="PUB18" s="890"/>
      <c r="PUC18" s="890"/>
      <c r="PUD18" s="890"/>
      <c r="PUE18" s="890"/>
      <c r="PUF18" s="890"/>
      <c r="PUG18" s="890"/>
      <c r="PUH18" s="890"/>
      <c r="PUI18" s="890"/>
      <c r="PUJ18" s="890"/>
      <c r="PUK18" s="890"/>
      <c r="PUL18" s="890"/>
      <c r="PUM18" s="890"/>
      <c r="PUN18" s="890"/>
      <c r="PUO18" s="890"/>
      <c r="PUP18" s="890"/>
      <c r="PUQ18" s="890"/>
      <c r="PUR18" s="890"/>
      <c r="PUS18" s="890"/>
      <c r="PUT18" s="890"/>
      <c r="PUU18" s="890"/>
      <c r="PUV18" s="890"/>
      <c r="PUW18" s="890"/>
      <c r="PUX18" s="890"/>
      <c r="PUY18" s="890"/>
      <c r="PUZ18" s="890"/>
      <c r="PVA18" s="890"/>
      <c r="PVB18" s="890"/>
      <c r="PVC18" s="890"/>
      <c r="PVD18" s="890"/>
      <c r="PVE18" s="890"/>
      <c r="PVF18" s="890"/>
      <c r="PVG18" s="890"/>
      <c r="PVH18" s="890"/>
      <c r="PVI18" s="890"/>
      <c r="PVJ18" s="890"/>
      <c r="PVK18" s="890"/>
      <c r="PVL18" s="890"/>
      <c r="PVM18" s="890"/>
      <c r="PVN18" s="890"/>
      <c r="PVO18" s="890"/>
      <c r="PVP18" s="890"/>
      <c r="PVQ18" s="890"/>
      <c r="PVR18" s="890"/>
      <c r="PVS18" s="890"/>
      <c r="PVT18" s="890"/>
      <c r="PVU18" s="890"/>
      <c r="PVV18" s="890"/>
      <c r="PVW18" s="890"/>
      <c r="PVX18" s="890"/>
      <c r="PVY18" s="890"/>
      <c r="PVZ18" s="890"/>
      <c r="PWA18" s="890"/>
      <c r="PWB18" s="890"/>
      <c r="PWC18" s="890"/>
      <c r="PWD18" s="890"/>
      <c r="PWE18" s="890"/>
      <c r="PWF18" s="890"/>
      <c r="PWG18" s="890"/>
      <c r="PWH18" s="890"/>
      <c r="PWI18" s="890"/>
      <c r="PWJ18" s="890"/>
      <c r="PWK18" s="890"/>
      <c r="PWL18" s="890"/>
      <c r="PWM18" s="890"/>
      <c r="PWN18" s="890"/>
      <c r="PWO18" s="890"/>
      <c r="PWP18" s="890"/>
      <c r="PWQ18" s="890"/>
      <c r="PWR18" s="890"/>
      <c r="PWS18" s="890"/>
      <c r="PWT18" s="890"/>
      <c r="PWU18" s="890"/>
      <c r="PWV18" s="890"/>
      <c r="PWW18" s="890"/>
      <c r="PWX18" s="890"/>
      <c r="PWY18" s="890"/>
      <c r="PWZ18" s="890"/>
      <c r="PXA18" s="890"/>
      <c r="PXB18" s="890"/>
      <c r="PXC18" s="890"/>
      <c r="PXD18" s="890"/>
      <c r="PXE18" s="890"/>
      <c r="PXF18" s="890"/>
      <c r="PXG18" s="890"/>
      <c r="PXH18" s="890"/>
      <c r="PXI18" s="890"/>
      <c r="PXJ18" s="890"/>
      <c r="PXK18" s="890"/>
      <c r="PXL18" s="890"/>
      <c r="PXM18" s="890"/>
      <c r="PXN18" s="890"/>
      <c r="PXO18" s="890"/>
      <c r="PXP18" s="890"/>
      <c r="PXQ18" s="890"/>
      <c r="PXR18" s="890"/>
      <c r="PXS18" s="890"/>
      <c r="PXT18" s="890"/>
      <c r="PXU18" s="890"/>
      <c r="PXV18" s="890"/>
      <c r="PXW18" s="890"/>
      <c r="PXX18" s="890"/>
      <c r="PXY18" s="890"/>
      <c r="PXZ18" s="890"/>
      <c r="PYA18" s="890"/>
      <c r="PYB18" s="890"/>
      <c r="PYC18" s="890"/>
      <c r="PYD18" s="890"/>
      <c r="PYE18" s="890"/>
      <c r="PYF18" s="890"/>
      <c r="PYG18" s="890"/>
      <c r="PYH18" s="890"/>
      <c r="PYI18" s="890"/>
      <c r="PYJ18" s="890"/>
      <c r="PYK18" s="890"/>
      <c r="PYL18" s="890"/>
      <c r="PYM18" s="890"/>
      <c r="PYN18" s="890"/>
      <c r="PYO18" s="890"/>
      <c r="PYP18" s="890"/>
      <c r="PYQ18" s="890"/>
      <c r="PYR18" s="890"/>
      <c r="PYS18" s="890"/>
      <c r="PYT18" s="890"/>
      <c r="PYU18" s="890"/>
      <c r="PYV18" s="890"/>
      <c r="PYW18" s="890"/>
      <c r="PYX18" s="890"/>
      <c r="PYY18" s="890"/>
      <c r="PYZ18" s="890"/>
      <c r="PZA18" s="890"/>
      <c r="PZB18" s="890"/>
      <c r="PZC18" s="890"/>
      <c r="PZD18" s="890"/>
      <c r="PZE18" s="890"/>
      <c r="PZF18" s="890"/>
      <c r="PZG18" s="890"/>
      <c r="PZH18" s="890"/>
      <c r="PZI18" s="890"/>
      <c r="PZJ18" s="890"/>
      <c r="PZK18" s="890"/>
      <c r="PZL18" s="890"/>
      <c r="PZM18" s="890"/>
      <c r="PZN18" s="890"/>
      <c r="PZO18" s="890"/>
      <c r="PZP18" s="890"/>
      <c r="PZQ18" s="890"/>
      <c r="PZR18" s="890"/>
      <c r="PZS18" s="890"/>
      <c r="PZT18" s="890"/>
      <c r="PZU18" s="890"/>
      <c r="PZV18" s="890"/>
      <c r="PZW18" s="890"/>
      <c r="PZX18" s="890"/>
      <c r="PZY18" s="890"/>
      <c r="PZZ18" s="890"/>
      <c r="QAA18" s="890"/>
      <c r="QAB18" s="890"/>
      <c r="QAC18" s="890"/>
      <c r="QAD18" s="890"/>
      <c r="QAE18" s="890"/>
      <c r="QAF18" s="890"/>
      <c r="QAG18" s="890"/>
      <c r="QAH18" s="890"/>
      <c r="QAI18" s="890"/>
      <c r="QAJ18" s="890"/>
      <c r="QAK18" s="890"/>
      <c r="QAL18" s="890"/>
      <c r="QAM18" s="890"/>
      <c r="QAN18" s="890"/>
      <c r="QAO18" s="890"/>
      <c r="QAP18" s="890"/>
      <c r="QAQ18" s="890"/>
      <c r="QAR18" s="890"/>
      <c r="QAS18" s="890"/>
      <c r="QAT18" s="890"/>
      <c r="QAU18" s="890"/>
      <c r="QAV18" s="890"/>
      <c r="QAW18" s="890"/>
      <c r="QAX18" s="890"/>
      <c r="QAY18" s="890"/>
      <c r="QAZ18" s="890"/>
      <c r="QBA18" s="890"/>
      <c r="QBB18" s="890"/>
      <c r="QBC18" s="890"/>
      <c r="QBD18" s="890"/>
      <c r="QBE18" s="890"/>
      <c r="QBF18" s="890"/>
      <c r="QBG18" s="890"/>
      <c r="QBH18" s="890"/>
      <c r="QBI18" s="890"/>
      <c r="QBJ18" s="890"/>
      <c r="QBK18" s="890"/>
      <c r="QBL18" s="890"/>
      <c r="QBM18" s="890"/>
      <c r="QBN18" s="890"/>
      <c r="QBO18" s="890"/>
      <c r="QBP18" s="890"/>
      <c r="QBQ18" s="890"/>
      <c r="QBR18" s="890"/>
      <c r="QBS18" s="890"/>
      <c r="QBT18" s="890"/>
      <c r="QBU18" s="890"/>
      <c r="QBV18" s="890"/>
      <c r="QBW18" s="890"/>
      <c r="QBX18" s="890"/>
      <c r="QBY18" s="890"/>
      <c r="QBZ18" s="890"/>
      <c r="QCA18" s="890"/>
      <c r="QCB18" s="890"/>
      <c r="QCC18" s="890"/>
      <c r="QCD18" s="890"/>
      <c r="QCE18" s="890"/>
      <c r="QCF18" s="890"/>
      <c r="QCG18" s="890"/>
      <c r="QCH18" s="890"/>
      <c r="QCI18" s="890"/>
      <c r="QCJ18" s="890"/>
      <c r="QCK18" s="890"/>
      <c r="QCL18" s="890"/>
      <c r="QCM18" s="890"/>
      <c r="QCN18" s="890"/>
      <c r="QCO18" s="890"/>
      <c r="QCP18" s="890"/>
      <c r="QCQ18" s="890"/>
      <c r="QCR18" s="890"/>
      <c r="QCS18" s="890"/>
      <c r="QCT18" s="890"/>
      <c r="QCU18" s="890"/>
      <c r="QCV18" s="890"/>
      <c r="QCW18" s="890"/>
      <c r="QCX18" s="890"/>
      <c r="QCY18" s="890"/>
      <c r="QCZ18" s="890"/>
      <c r="QDA18" s="890"/>
      <c r="QDB18" s="890"/>
      <c r="QDC18" s="890"/>
      <c r="QDD18" s="890"/>
      <c r="QDE18" s="890"/>
      <c r="QDF18" s="890"/>
      <c r="QDG18" s="890"/>
      <c r="QDH18" s="890"/>
      <c r="QDI18" s="890"/>
      <c r="QDJ18" s="890"/>
      <c r="QDK18" s="890"/>
      <c r="QDL18" s="890"/>
      <c r="QDM18" s="890"/>
      <c r="QDN18" s="890"/>
      <c r="QDO18" s="890"/>
      <c r="QDP18" s="890"/>
      <c r="QDQ18" s="890"/>
      <c r="QDR18" s="890"/>
      <c r="QDS18" s="890"/>
      <c r="QDT18" s="890"/>
      <c r="QDU18" s="890"/>
      <c r="QDV18" s="890"/>
      <c r="QDW18" s="890"/>
      <c r="QDX18" s="890"/>
      <c r="QDY18" s="890"/>
      <c r="QDZ18" s="890"/>
      <c r="QEA18" s="890"/>
      <c r="QEB18" s="890"/>
      <c r="QEC18" s="890"/>
      <c r="QED18" s="890"/>
      <c r="QEE18" s="890"/>
      <c r="QEF18" s="890"/>
      <c r="QEG18" s="890"/>
      <c r="QEH18" s="890"/>
      <c r="QEI18" s="890"/>
      <c r="QEJ18" s="890"/>
      <c r="QEK18" s="890"/>
      <c r="QEL18" s="890"/>
      <c r="QEM18" s="890"/>
      <c r="QEN18" s="890"/>
      <c r="QEO18" s="890"/>
      <c r="QEP18" s="890"/>
      <c r="QEQ18" s="890"/>
      <c r="QER18" s="890"/>
      <c r="QES18" s="890"/>
      <c r="QET18" s="890"/>
      <c r="QEU18" s="890"/>
      <c r="QEV18" s="890"/>
      <c r="QEW18" s="890"/>
      <c r="QEX18" s="890"/>
      <c r="QEY18" s="890"/>
      <c r="QEZ18" s="890"/>
      <c r="QFA18" s="890"/>
      <c r="QFB18" s="890"/>
      <c r="QFC18" s="890"/>
      <c r="QFD18" s="890"/>
      <c r="QFE18" s="890"/>
      <c r="QFF18" s="890"/>
      <c r="QFG18" s="890"/>
      <c r="QFH18" s="890"/>
      <c r="QFI18" s="890"/>
      <c r="QFJ18" s="890"/>
      <c r="QFK18" s="890"/>
      <c r="QFL18" s="890"/>
      <c r="QFM18" s="890"/>
      <c r="QFN18" s="890"/>
      <c r="QFO18" s="890"/>
      <c r="QFP18" s="890"/>
      <c r="QFQ18" s="890"/>
      <c r="QFR18" s="890"/>
      <c r="QFS18" s="890"/>
      <c r="QFT18" s="890"/>
      <c r="QFU18" s="890"/>
      <c r="QFV18" s="890"/>
      <c r="QFW18" s="890"/>
      <c r="QFX18" s="890"/>
      <c r="QFY18" s="890"/>
      <c r="QFZ18" s="890"/>
      <c r="QGA18" s="890"/>
      <c r="QGB18" s="890"/>
      <c r="QGC18" s="890"/>
      <c r="QGD18" s="890"/>
      <c r="QGE18" s="890"/>
      <c r="QGF18" s="890"/>
      <c r="QGG18" s="890"/>
      <c r="QGH18" s="890"/>
      <c r="QGI18" s="890"/>
      <c r="QGJ18" s="890"/>
      <c r="QGK18" s="890"/>
      <c r="QGL18" s="890"/>
      <c r="QGM18" s="890"/>
      <c r="QGN18" s="890"/>
      <c r="QGO18" s="890"/>
      <c r="QGP18" s="890"/>
      <c r="QGQ18" s="890"/>
      <c r="QGR18" s="890"/>
      <c r="QGS18" s="890"/>
      <c r="QGT18" s="890"/>
      <c r="QGU18" s="890"/>
      <c r="QGV18" s="890"/>
      <c r="QGW18" s="890"/>
      <c r="QGX18" s="890"/>
      <c r="QGY18" s="890"/>
      <c r="QGZ18" s="890"/>
      <c r="QHA18" s="890"/>
      <c r="QHB18" s="890"/>
      <c r="QHC18" s="890"/>
      <c r="QHD18" s="890"/>
      <c r="QHE18" s="890"/>
      <c r="QHF18" s="890"/>
      <c r="QHG18" s="890"/>
      <c r="QHH18" s="890"/>
      <c r="QHI18" s="890"/>
      <c r="QHJ18" s="890"/>
      <c r="QHK18" s="890"/>
      <c r="QHL18" s="890"/>
      <c r="QHM18" s="890"/>
      <c r="QHN18" s="890"/>
      <c r="QHO18" s="890"/>
      <c r="QHP18" s="890"/>
      <c r="QHQ18" s="890"/>
      <c r="QHR18" s="890"/>
      <c r="QHS18" s="890"/>
      <c r="QHT18" s="890"/>
      <c r="QHU18" s="890"/>
      <c r="QHV18" s="890"/>
      <c r="QHW18" s="890"/>
      <c r="QHX18" s="890"/>
      <c r="QHY18" s="890"/>
      <c r="QHZ18" s="890"/>
      <c r="QIA18" s="890"/>
      <c r="QIB18" s="890"/>
      <c r="QIC18" s="890"/>
      <c r="QID18" s="890"/>
      <c r="QIE18" s="890"/>
      <c r="QIF18" s="890"/>
      <c r="QIG18" s="890"/>
      <c r="QIH18" s="890"/>
      <c r="QII18" s="890"/>
      <c r="QIJ18" s="890"/>
      <c r="QIK18" s="890"/>
      <c r="QIL18" s="890"/>
      <c r="QIM18" s="890"/>
      <c r="QIN18" s="890"/>
      <c r="QIO18" s="890"/>
      <c r="QIP18" s="890"/>
      <c r="QIQ18" s="890"/>
      <c r="QIR18" s="890"/>
      <c r="QIS18" s="890"/>
      <c r="QIT18" s="890"/>
      <c r="QIU18" s="890"/>
      <c r="QIV18" s="890"/>
      <c r="QIW18" s="890"/>
      <c r="QIX18" s="890"/>
      <c r="QIY18" s="890"/>
      <c r="QIZ18" s="890"/>
      <c r="QJA18" s="890"/>
      <c r="QJB18" s="890"/>
      <c r="QJC18" s="890"/>
      <c r="QJD18" s="890"/>
      <c r="QJE18" s="890"/>
      <c r="QJF18" s="890"/>
      <c r="QJG18" s="890"/>
      <c r="QJH18" s="890"/>
      <c r="QJI18" s="890"/>
      <c r="QJJ18" s="890"/>
      <c r="QJK18" s="890"/>
      <c r="QJL18" s="890"/>
      <c r="QJM18" s="890"/>
      <c r="QJN18" s="890"/>
      <c r="QJO18" s="890"/>
      <c r="QJP18" s="890"/>
      <c r="QJQ18" s="890"/>
      <c r="QJR18" s="890"/>
      <c r="QJS18" s="890"/>
      <c r="QJT18" s="890"/>
      <c r="QJU18" s="890"/>
      <c r="QJV18" s="890"/>
      <c r="QJW18" s="890"/>
      <c r="QJX18" s="890"/>
      <c r="QJY18" s="890"/>
      <c r="QJZ18" s="890"/>
      <c r="QKA18" s="890"/>
      <c r="QKB18" s="890"/>
      <c r="QKC18" s="890"/>
      <c r="QKD18" s="890"/>
      <c r="QKE18" s="890"/>
      <c r="QKF18" s="890"/>
      <c r="QKG18" s="890"/>
      <c r="QKH18" s="890"/>
      <c r="QKI18" s="890"/>
      <c r="QKJ18" s="890"/>
      <c r="QKK18" s="890"/>
      <c r="QKL18" s="890"/>
      <c r="QKM18" s="890"/>
      <c r="QKN18" s="890"/>
      <c r="QKO18" s="890"/>
      <c r="QKP18" s="890"/>
      <c r="QKQ18" s="890"/>
      <c r="QKR18" s="890"/>
      <c r="QKS18" s="890"/>
      <c r="QKT18" s="890"/>
      <c r="QKU18" s="890"/>
      <c r="QKV18" s="890"/>
      <c r="QKW18" s="890"/>
      <c r="QKX18" s="890"/>
      <c r="QKY18" s="890"/>
      <c r="QKZ18" s="890"/>
      <c r="QLA18" s="890"/>
      <c r="QLB18" s="890"/>
      <c r="QLC18" s="890"/>
      <c r="QLD18" s="890"/>
      <c r="QLE18" s="890"/>
      <c r="QLF18" s="890"/>
      <c r="QLG18" s="890"/>
      <c r="QLH18" s="890"/>
      <c r="QLI18" s="890"/>
      <c r="QLJ18" s="890"/>
      <c r="QLK18" s="890"/>
      <c r="QLL18" s="890"/>
      <c r="QLM18" s="890"/>
      <c r="QLN18" s="890"/>
      <c r="QLO18" s="890"/>
      <c r="QLP18" s="890"/>
      <c r="QLQ18" s="890"/>
      <c r="QLR18" s="890"/>
      <c r="QLS18" s="890"/>
      <c r="QLT18" s="890"/>
      <c r="QLU18" s="890"/>
      <c r="QLV18" s="890"/>
      <c r="QLW18" s="890"/>
      <c r="QLX18" s="890"/>
      <c r="QLY18" s="890"/>
      <c r="QLZ18" s="890"/>
      <c r="QMA18" s="890"/>
      <c r="QMB18" s="890"/>
      <c r="QMC18" s="890"/>
      <c r="QMD18" s="890"/>
      <c r="QME18" s="890"/>
      <c r="QMF18" s="890"/>
      <c r="QMG18" s="890"/>
      <c r="QMH18" s="890"/>
      <c r="QMI18" s="890"/>
      <c r="QMJ18" s="890"/>
      <c r="QMK18" s="890"/>
      <c r="QML18" s="890"/>
      <c r="QMM18" s="890"/>
      <c r="QMN18" s="890"/>
      <c r="QMO18" s="890"/>
      <c r="QMP18" s="890"/>
      <c r="QMQ18" s="890"/>
      <c r="QMR18" s="890"/>
      <c r="QMS18" s="890"/>
      <c r="QMT18" s="890"/>
      <c r="QMU18" s="890"/>
      <c r="QMV18" s="890"/>
      <c r="QMW18" s="890"/>
      <c r="QMX18" s="890"/>
      <c r="QMY18" s="890"/>
      <c r="QMZ18" s="890"/>
      <c r="QNA18" s="890"/>
      <c r="QNB18" s="890"/>
      <c r="QNC18" s="890"/>
      <c r="QND18" s="890"/>
      <c r="QNE18" s="890"/>
      <c r="QNF18" s="890"/>
      <c r="QNG18" s="890"/>
      <c r="QNH18" s="890"/>
      <c r="QNI18" s="890"/>
      <c r="QNJ18" s="890"/>
      <c r="QNK18" s="890"/>
      <c r="QNL18" s="890"/>
      <c r="QNM18" s="890"/>
      <c r="QNN18" s="890"/>
      <c r="QNO18" s="890"/>
      <c r="QNP18" s="890"/>
      <c r="QNQ18" s="890"/>
      <c r="QNR18" s="890"/>
      <c r="QNS18" s="890"/>
      <c r="QNT18" s="890"/>
      <c r="QNU18" s="890"/>
      <c r="QNV18" s="890"/>
      <c r="QNW18" s="890"/>
      <c r="QNX18" s="890"/>
      <c r="QNY18" s="890"/>
      <c r="QNZ18" s="890"/>
      <c r="QOA18" s="890"/>
      <c r="QOB18" s="890"/>
      <c r="QOC18" s="890"/>
      <c r="QOD18" s="890"/>
      <c r="QOE18" s="890"/>
      <c r="QOF18" s="890"/>
      <c r="QOG18" s="890"/>
      <c r="QOH18" s="890"/>
      <c r="QOI18" s="890"/>
      <c r="QOJ18" s="890"/>
      <c r="QOK18" s="890"/>
      <c r="QOL18" s="890"/>
      <c r="QOM18" s="890"/>
      <c r="QON18" s="890"/>
      <c r="QOO18" s="890"/>
      <c r="QOP18" s="890"/>
      <c r="QOQ18" s="890"/>
      <c r="QOR18" s="890"/>
      <c r="QOS18" s="890"/>
      <c r="QOT18" s="890"/>
      <c r="QOU18" s="890"/>
      <c r="QOV18" s="890"/>
      <c r="QOW18" s="890"/>
      <c r="QOX18" s="890"/>
      <c r="QOY18" s="890"/>
      <c r="QOZ18" s="890"/>
      <c r="QPA18" s="890"/>
      <c r="QPB18" s="890"/>
      <c r="QPC18" s="890"/>
      <c r="QPD18" s="890"/>
      <c r="QPE18" s="890"/>
      <c r="QPF18" s="890"/>
      <c r="QPG18" s="890"/>
      <c r="QPH18" s="890"/>
      <c r="QPI18" s="890"/>
      <c r="QPJ18" s="890"/>
      <c r="QPK18" s="890"/>
      <c r="QPL18" s="890"/>
      <c r="QPM18" s="890"/>
      <c r="QPN18" s="890"/>
      <c r="QPO18" s="890"/>
      <c r="QPP18" s="890"/>
      <c r="QPQ18" s="890"/>
      <c r="QPR18" s="890"/>
      <c r="QPS18" s="890"/>
      <c r="QPT18" s="890"/>
      <c r="QPU18" s="890"/>
      <c r="QPV18" s="890"/>
      <c r="QPW18" s="890"/>
      <c r="QPX18" s="890"/>
      <c r="QPY18" s="890"/>
      <c r="QPZ18" s="890"/>
      <c r="QQA18" s="890"/>
      <c r="QQB18" s="890"/>
      <c r="QQC18" s="890"/>
      <c r="QQD18" s="890"/>
      <c r="QQE18" s="890"/>
      <c r="QQF18" s="890"/>
      <c r="QQG18" s="890"/>
      <c r="QQH18" s="890"/>
      <c r="QQI18" s="890"/>
      <c r="QQJ18" s="890"/>
      <c r="QQK18" s="890"/>
      <c r="QQL18" s="890"/>
      <c r="QQM18" s="890"/>
      <c r="QQN18" s="890"/>
      <c r="QQO18" s="890"/>
      <c r="QQP18" s="890"/>
      <c r="QQQ18" s="890"/>
      <c r="QQR18" s="890"/>
      <c r="QQS18" s="890"/>
      <c r="QQT18" s="890"/>
      <c r="QQU18" s="890"/>
      <c r="QQV18" s="890"/>
      <c r="QQW18" s="890"/>
      <c r="QQX18" s="890"/>
      <c r="QQY18" s="890"/>
      <c r="QQZ18" s="890"/>
      <c r="QRA18" s="890"/>
      <c r="QRB18" s="890"/>
      <c r="QRC18" s="890"/>
      <c r="QRD18" s="890"/>
      <c r="QRE18" s="890"/>
      <c r="QRF18" s="890"/>
      <c r="QRG18" s="890"/>
      <c r="QRH18" s="890"/>
      <c r="QRI18" s="890"/>
      <c r="QRJ18" s="890"/>
      <c r="QRK18" s="890"/>
      <c r="QRL18" s="890"/>
      <c r="QRM18" s="890"/>
      <c r="QRN18" s="890"/>
      <c r="QRO18" s="890"/>
      <c r="QRP18" s="890"/>
      <c r="QRQ18" s="890"/>
      <c r="QRR18" s="890"/>
      <c r="QRS18" s="890"/>
      <c r="QRT18" s="890"/>
      <c r="QRU18" s="890"/>
      <c r="QRV18" s="890"/>
      <c r="QRW18" s="890"/>
      <c r="QRX18" s="890"/>
      <c r="QRY18" s="890"/>
      <c r="QRZ18" s="890"/>
      <c r="QSA18" s="890"/>
      <c r="QSB18" s="890"/>
      <c r="QSC18" s="890"/>
      <c r="QSD18" s="890"/>
      <c r="QSE18" s="890"/>
      <c r="QSF18" s="890"/>
      <c r="QSG18" s="890"/>
      <c r="QSH18" s="890"/>
      <c r="QSI18" s="890"/>
      <c r="QSJ18" s="890"/>
      <c r="QSK18" s="890"/>
      <c r="QSL18" s="890"/>
      <c r="QSM18" s="890"/>
      <c r="QSN18" s="890"/>
      <c r="QSO18" s="890"/>
      <c r="QSP18" s="890"/>
      <c r="QSQ18" s="890"/>
      <c r="QSR18" s="890"/>
      <c r="QSS18" s="890"/>
      <c r="QST18" s="890"/>
      <c r="QSU18" s="890"/>
      <c r="QSV18" s="890"/>
      <c r="QSW18" s="890"/>
      <c r="QSX18" s="890"/>
      <c r="QSY18" s="890"/>
      <c r="QSZ18" s="890"/>
      <c r="QTA18" s="890"/>
      <c r="QTB18" s="890"/>
      <c r="QTC18" s="890"/>
      <c r="QTD18" s="890"/>
      <c r="QTE18" s="890"/>
      <c r="QTF18" s="890"/>
      <c r="QTG18" s="890"/>
      <c r="QTH18" s="890"/>
      <c r="QTI18" s="890"/>
      <c r="QTJ18" s="890"/>
      <c r="QTK18" s="890"/>
      <c r="QTL18" s="890"/>
      <c r="QTM18" s="890"/>
      <c r="QTN18" s="890"/>
      <c r="QTO18" s="890"/>
      <c r="QTP18" s="890"/>
      <c r="QTQ18" s="890"/>
      <c r="QTR18" s="890"/>
      <c r="QTS18" s="890"/>
      <c r="QTT18" s="890"/>
      <c r="QTU18" s="890"/>
      <c r="QTV18" s="890"/>
      <c r="QTW18" s="890"/>
      <c r="QTX18" s="890"/>
      <c r="QTY18" s="890"/>
      <c r="QTZ18" s="890"/>
      <c r="QUA18" s="890"/>
      <c r="QUB18" s="890"/>
      <c r="QUC18" s="890"/>
      <c r="QUD18" s="890"/>
      <c r="QUE18" s="890"/>
      <c r="QUF18" s="890"/>
      <c r="QUG18" s="890"/>
      <c r="QUH18" s="890"/>
      <c r="QUI18" s="890"/>
      <c r="QUJ18" s="890"/>
      <c r="QUK18" s="890"/>
      <c r="QUL18" s="890"/>
      <c r="QUM18" s="890"/>
      <c r="QUN18" s="890"/>
      <c r="QUO18" s="890"/>
      <c r="QUP18" s="890"/>
      <c r="QUQ18" s="890"/>
      <c r="QUR18" s="890"/>
      <c r="QUS18" s="890"/>
      <c r="QUT18" s="890"/>
      <c r="QUU18" s="890"/>
      <c r="QUV18" s="890"/>
      <c r="QUW18" s="890"/>
      <c r="QUX18" s="890"/>
      <c r="QUY18" s="890"/>
      <c r="QUZ18" s="890"/>
      <c r="QVA18" s="890"/>
      <c r="QVB18" s="890"/>
      <c r="QVC18" s="890"/>
      <c r="QVD18" s="890"/>
      <c r="QVE18" s="890"/>
      <c r="QVF18" s="890"/>
      <c r="QVG18" s="890"/>
      <c r="QVH18" s="890"/>
      <c r="QVI18" s="890"/>
      <c r="QVJ18" s="890"/>
      <c r="QVK18" s="890"/>
      <c r="QVL18" s="890"/>
      <c r="QVM18" s="890"/>
      <c r="QVN18" s="890"/>
      <c r="QVO18" s="890"/>
      <c r="QVP18" s="890"/>
      <c r="QVQ18" s="890"/>
      <c r="QVR18" s="890"/>
      <c r="QVS18" s="890"/>
      <c r="QVT18" s="890"/>
      <c r="QVU18" s="890"/>
      <c r="QVV18" s="890"/>
      <c r="QVW18" s="890"/>
      <c r="QVX18" s="890"/>
      <c r="QVY18" s="890"/>
      <c r="QVZ18" s="890"/>
      <c r="QWA18" s="890"/>
      <c r="QWB18" s="890"/>
      <c r="QWC18" s="890"/>
      <c r="QWD18" s="890"/>
      <c r="QWE18" s="890"/>
      <c r="QWF18" s="890"/>
      <c r="QWG18" s="890"/>
      <c r="QWH18" s="890"/>
      <c r="QWI18" s="890"/>
      <c r="QWJ18" s="890"/>
      <c r="QWK18" s="890"/>
      <c r="QWL18" s="890"/>
      <c r="QWM18" s="890"/>
      <c r="QWN18" s="890"/>
      <c r="QWO18" s="890"/>
      <c r="QWP18" s="890"/>
      <c r="QWQ18" s="890"/>
      <c r="QWR18" s="890"/>
      <c r="QWS18" s="890"/>
      <c r="QWT18" s="890"/>
      <c r="QWU18" s="890"/>
      <c r="QWV18" s="890"/>
      <c r="QWW18" s="890"/>
      <c r="QWX18" s="890"/>
      <c r="QWY18" s="890"/>
      <c r="QWZ18" s="890"/>
      <c r="QXA18" s="890"/>
      <c r="QXB18" s="890"/>
      <c r="QXC18" s="890"/>
      <c r="QXD18" s="890"/>
      <c r="QXE18" s="890"/>
      <c r="QXF18" s="890"/>
      <c r="QXG18" s="890"/>
      <c r="QXH18" s="890"/>
      <c r="QXI18" s="890"/>
      <c r="QXJ18" s="890"/>
      <c r="QXK18" s="890"/>
      <c r="QXL18" s="890"/>
      <c r="QXM18" s="890"/>
      <c r="QXN18" s="890"/>
      <c r="QXO18" s="890"/>
      <c r="QXP18" s="890"/>
      <c r="QXQ18" s="890"/>
      <c r="QXR18" s="890"/>
      <c r="QXS18" s="890"/>
      <c r="QXT18" s="890"/>
      <c r="QXU18" s="890"/>
      <c r="QXV18" s="890"/>
      <c r="QXW18" s="890"/>
      <c r="QXX18" s="890"/>
      <c r="QXY18" s="890"/>
      <c r="QXZ18" s="890"/>
      <c r="QYA18" s="890"/>
      <c r="QYB18" s="890"/>
      <c r="QYC18" s="890"/>
      <c r="QYD18" s="890"/>
      <c r="QYE18" s="890"/>
      <c r="QYF18" s="890"/>
      <c r="QYG18" s="890"/>
      <c r="QYH18" s="890"/>
      <c r="QYI18" s="890"/>
      <c r="QYJ18" s="890"/>
      <c r="QYK18" s="890"/>
      <c r="QYL18" s="890"/>
      <c r="QYM18" s="890"/>
      <c r="QYN18" s="890"/>
      <c r="QYO18" s="890"/>
      <c r="QYP18" s="890"/>
      <c r="QYQ18" s="890"/>
      <c r="QYR18" s="890"/>
      <c r="QYS18" s="890"/>
      <c r="QYT18" s="890"/>
      <c r="QYU18" s="890"/>
      <c r="QYV18" s="890"/>
      <c r="QYW18" s="890"/>
      <c r="QYX18" s="890"/>
      <c r="QYY18" s="890"/>
      <c r="QYZ18" s="890"/>
      <c r="QZA18" s="890"/>
      <c r="QZB18" s="890"/>
      <c r="QZC18" s="890"/>
      <c r="QZD18" s="890"/>
      <c r="QZE18" s="890"/>
      <c r="QZF18" s="890"/>
      <c r="QZG18" s="890"/>
      <c r="QZH18" s="890"/>
      <c r="QZI18" s="890"/>
      <c r="QZJ18" s="890"/>
      <c r="QZK18" s="890"/>
      <c r="QZL18" s="890"/>
      <c r="QZM18" s="890"/>
      <c r="QZN18" s="890"/>
      <c r="QZO18" s="890"/>
      <c r="QZP18" s="890"/>
      <c r="QZQ18" s="890"/>
      <c r="QZR18" s="890"/>
      <c r="QZS18" s="890"/>
      <c r="QZT18" s="890"/>
      <c r="QZU18" s="890"/>
      <c r="QZV18" s="890"/>
      <c r="QZW18" s="890"/>
      <c r="QZX18" s="890"/>
      <c r="QZY18" s="890"/>
      <c r="QZZ18" s="890"/>
      <c r="RAA18" s="890"/>
      <c r="RAB18" s="890"/>
      <c r="RAC18" s="890"/>
      <c r="RAD18" s="890"/>
      <c r="RAE18" s="890"/>
      <c r="RAF18" s="890"/>
      <c r="RAG18" s="890"/>
      <c r="RAH18" s="890"/>
      <c r="RAI18" s="890"/>
      <c r="RAJ18" s="890"/>
      <c r="RAK18" s="890"/>
      <c r="RAL18" s="890"/>
      <c r="RAM18" s="890"/>
      <c r="RAN18" s="890"/>
      <c r="RAO18" s="890"/>
      <c r="RAP18" s="890"/>
      <c r="RAQ18" s="890"/>
      <c r="RAR18" s="890"/>
      <c r="RAS18" s="890"/>
      <c r="RAT18" s="890"/>
      <c r="RAU18" s="890"/>
      <c r="RAV18" s="890"/>
      <c r="RAW18" s="890"/>
      <c r="RAX18" s="890"/>
      <c r="RAY18" s="890"/>
      <c r="RAZ18" s="890"/>
      <c r="RBA18" s="890"/>
      <c r="RBB18" s="890"/>
      <c r="RBC18" s="890"/>
      <c r="RBD18" s="890"/>
      <c r="RBE18" s="890"/>
      <c r="RBF18" s="890"/>
      <c r="RBG18" s="890"/>
      <c r="RBH18" s="890"/>
      <c r="RBI18" s="890"/>
      <c r="RBJ18" s="890"/>
      <c r="RBK18" s="890"/>
      <c r="RBL18" s="890"/>
      <c r="RBM18" s="890"/>
      <c r="RBN18" s="890"/>
      <c r="RBO18" s="890"/>
      <c r="RBP18" s="890"/>
      <c r="RBQ18" s="890"/>
      <c r="RBR18" s="890"/>
      <c r="RBS18" s="890"/>
      <c r="RBT18" s="890"/>
      <c r="RBU18" s="890"/>
      <c r="RBV18" s="890"/>
      <c r="RBW18" s="890"/>
      <c r="RBX18" s="890"/>
      <c r="RBY18" s="890"/>
      <c r="RBZ18" s="890"/>
      <c r="RCA18" s="890"/>
      <c r="RCB18" s="890"/>
      <c r="RCC18" s="890"/>
      <c r="RCD18" s="890"/>
      <c r="RCE18" s="890"/>
      <c r="RCF18" s="890"/>
      <c r="RCG18" s="890"/>
      <c r="RCH18" s="890"/>
      <c r="RCI18" s="890"/>
      <c r="RCJ18" s="890"/>
      <c r="RCK18" s="890"/>
      <c r="RCL18" s="890"/>
      <c r="RCM18" s="890"/>
      <c r="RCN18" s="890"/>
      <c r="RCO18" s="890"/>
      <c r="RCP18" s="890"/>
      <c r="RCQ18" s="890"/>
      <c r="RCR18" s="890"/>
      <c r="RCS18" s="890"/>
      <c r="RCT18" s="890"/>
      <c r="RCU18" s="890"/>
      <c r="RCV18" s="890"/>
      <c r="RCW18" s="890"/>
      <c r="RCX18" s="890"/>
      <c r="RCY18" s="890"/>
      <c r="RCZ18" s="890"/>
      <c r="RDA18" s="890"/>
      <c r="RDB18" s="890"/>
      <c r="RDC18" s="890"/>
      <c r="RDD18" s="890"/>
      <c r="RDE18" s="890"/>
      <c r="RDF18" s="890"/>
      <c r="RDG18" s="890"/>
      <c r="RDH18" s="890"/>
      <c r="RDI18" s="890"/>
      <c r="RDJ18" s="890"/>
      <c r="RDK18" s="890"/>
      <c r="RDL18" s="890"/>
      <c r="RDM18" s="890"/>
      <c r="RDN18" s="890"/>
      <c r="RDO18" s="890"/>
      <c r="RDP18" s="890"/>
      <c r="RDQ18" s="890"/>
      <c r="RDR18" s="890"/>
      <c r="RDS18" s="890"/>
      <c r="RDT18" s="890"/>
      <c r="RDU18" s="890"/>
      <c r="RDV18" s="890"/>
      <c r="RDW18" s="890"/>
      <c r="RDX18" s="890"/>
      <c r="RDY18" s="890"/>
      <c r="RDZ18" s="890"/>
      <c r="REA18" s="890"/>
      <c r="REB18" s="890"/>
      <c r="REC18" s="890"/>
      <c r="RED18" s="890"/>
      <c r="REE18" s="890"/>
      <c r="REF18" s="890"/>
      <c r="REG18" s="890"/>
      <c r="REH18" s="890"/>
      <c r="REI18" s="890"/>
      <c r="REJ18" s="890"/>
      <c r="REK18" s="890"/>
      <c r="REL18" s="890"/>
      <c r="REM18" s="890"/>
      <c r="REN18" s="890"/>
      <c r="REO18" s="890"/>
      <c r="REP18" s="890"/>
      <c r="REQ18" s="890"/>
      <c r="RER18" s="890"/>
      <c r="RES18" s="890"/>
      <c r="RET18" s="890"/>
      <c r="REU18" s="890"/>
      <c r="REV18" s="890"/>
      <c r="REW18" s="890"/>
      <c r="REX18" s="890"/>
      <c r="REY18" s="890"/>
      <c r="REZ18" s="890"/>
      <c r="RFA18" s="890"/>
      <c r="RFB18" s="890"/>
      <c r="RFC18" s="890"/>
      <c r="RFD18" s="890"/>
      <c r="RFE18" s="890"/>
      <c r="RFF18" s="890"/>
      <c r="RFG18" s="890"/>
      <c r="RFH18" s="890"/>
      <c r="RFI18" s="890"/>
      <c r="RFJ18" s="890"/>
      <c r="RFK18" s="890"/>
      <c r="RFL18" s="890"/>
      <c r="RFM18" s="890"/>
      <c r="RFN18" s="890"/>
      <c r="RFO18" s="890"/>
      <c r="RFP18" s="890"/>
      <c r="RFQ18" s="890"/>
      <c r="RFR18" s="890"/>
      <c r="RFS18" s="890"/>
      <c r="RFT18" s="890"/>
      <c r="RFU18" s="890"/>
      <c r="RFV18" s="890"/>
      <c r="RFW18" s="890"/>
      <c r="RFX18" s="890"/>
      <c r="RFY18" s="890"/>
      <c r="RFZ18" s="890"/>
      <c r="RGA18" s="890"/>
      <c r="RGB18" s="890"/>
      <c r="RGC18" s="890"/>
      <c r="RGD18" s="890"/>
      <c r="RGE18" s="890"/>
      <c r="RGF18" s="890"/>
      <c r="RGG18" s="890"/>
      <c r="RGH18" s="890"/>
      <c r="RGI18" s="890"/>
      <c r="RGJ18" s="890"/>
      <c r="RGK18" s="890"/>
      <c r="RGL18" s="890"/>
      <c r="RGM18" s="890"/>
      <c r="RGN18" s="890"/>
      <c r="RGO18" s="890"/>
      <c r="RGP18" s="890"/>
      <c r="RGQ18" s="890"/>
      <c r="RGR18" s="890"/>
      <c r="RGS18" s="890"/>
      <c r="RGT18" s="890"/>
      <c r="RGU18" s="890"/>
      <c r="RGV18" s="890"/>
      <c r="RGW18" s="890"/>
      <c r="RGX18" s="890"/>
      <c r="RGY18" s="890"/>
      <c r="RGZ18" s="890"/>
      <c r="RHA18" s="890"/>
      <c r="RHB18" s="890"/>
      <c r="RHC18" s="890"/>
      <c r="RHD18" s="890"/>
      <c r="RHE18" s="890"/>
      <c r="RHF18" s="890"/>
      <c r="RHG18" s="890"/>
      <c r="RHH18" s="890"/>
      <c r="RHI18" s="890"/>
      <c r="RHJ18" s="890"/>
      <c r="RHK18" s="890"/>
      <c r="RHL18" s="890"/>
      <c r="RHM18" s="890"/>
      <c r="RHN18" s="890"/>
      <c r="RHO18" s="890"/>
      <c r="RHP18" s="890"/>
      <c r="RHQ18" s="890"/>
      <c r="RHR18" s="890"/>
      <c r="RHS18" s="890"/>
      <c r="RHT18" s="890"/>
      <c r="RHU18" s="890"/>
      <c r="RHV18" s="890"/>
      <c r="RHW18" s="890"/>
      <c r="RHX18" s="890"/>
      <c r="RHY18" s="890"/>
      <c r="RHZ18" s="890"/>
      <c r="RIA18" s="890"/>
      <c r="RIB18" s="890"/>
      <c r="RIC18" s="890"/>
      <c r="RID18" s="890"/>
      <c r="RIE18" s="890"/>
      <c r="RIF18" s="890"/>
      <c r="RIG18" s="890"/>
      <c r="RIH18" s="890"/>
      <c r="RII18" s="890"/>
      <c r="RIJ18" s="890"/>
      <c r="RIK18" s="890"/>
      <c r="RIL18" s="890"/>
      <c r="RIM18" s="890"/>
      <c r="RIN18" s="890"/>
      <c r="RIO18" s="890"/>
      <c r="RIP18" s="890"/>
      <c r="RIQ18" s="890"/>
      <c r="RIR18" s="890"/>
      <c r="RIS18" s="890"/>
      <c r="RIT18" s="890"/>
      <c r="RIU18" s="890"/>
      <c r="RIV18" s="890"/>
      <c r="RIW18" s="890"/>
      <c r="RIX18" s="890"/>
      <c r="RIY18" s="890"/>
      <c r="RIZ18" s="890"/>
      <c r="RJA18" s="890"/>
      <c r="RJB18" s="890"/>
      <c r="RJC18" s="890"/>
      <c r="RJD18" s="890"/>
      <c r="RJE18" s="890"/>
      <c r="RJF18" s="890"/>
      <c r="RJG18" s="890"/>
      <c r="RJH18" s="890"/>
      <c r="RJI18" s="890"/>
      <c r="RJJ18" s="890"/>
      <c r="RJK18" s="890"/>
      <c r="RJL18" s="890"/>
      <c r="RJM18" s="890"/>
      <c r="RJN18" s="890"/>
      <c r="RJO18" s="890"/>
      <c r="RJP18" s="890"/>
      <c r="RJQ18" s="890"/>
      <c r="RJR18" s="890"/>
      <c r="RJS18" s="890"/>
      <c r="RJT18" s="890"/>
      <c r="RJU18" s="890"/>
      <c r="RJV18" s="890"/>
      <c r="RJW18" s="890"/>
      <c r="RJX18" s="890"/>
      <c r="RJY18" s="890"/>
      <c r="RJZ18" s="890"/>
      <c r="RKA18" s="890"/>
      <c r="RKB18" s="890"/>
      <c r="RKC18" s="890"/>
      <c r="RKD18" s="890"/>
      <c r="RKE18" s="890"/>
      <c r="RKF18" s="890"/>
      <c r="RKG18" s="890"/>
      <c r="RKH18" s="890"/>
      <c r="RKI18" s="890"/>
      <c r="RKJ18" s="890"/>
      <c r="RKK18" s="890"/>
      <c r="RKL18" s="890"/>
      <c r="RKM18" s="890"/>
      <c r="RKN18" s="890"/>
      <c r="RKO18" s="890"/>
      <c r="RKP18" s="890"/>
      <c r="RKQ18" s="890"/>
      <c r="RKR18" s="890"/>
      <c r="RKS18" s="890"/>
      <c r="RKT18" s="890"/>
      <c r="RKU18" s="890"/>
      <c r="RKV18" s="890"/>
      <c r="RKW18" s="890"/>
      <c r="RKX18" s="890"/>
      <c r="RKY18" s="890"/>
      <c r="RKZ18" s="890"/>
      <c r="RLA18" s="890"/>
      <c r="RLB18" s="890"/>
      <c r="RLC18" s="890"/>
      <c r="RLD18" s="890"/>
      <c r="RLE18" s="890"/>
      <c r="RLF18" s="890"/>
      <c r="RLG18" s="890"/>
      <c r="RLH18" s="890"/>
      <c r="RLI18" s="890"/>
      <c r="RLJ18" s="890"/>
      <c r="RLK18" s="890"/>
      <c r="RLL18" s="890"/>
      <c r="RLM18" s="890"/>
      <c r="RLN18" s="890"/>
      <c r="RLO18" s="890"/>
      <c r="RLP18" s="890"/>
      <c r="RLQ18" s="890"/>
      <c r="RLR18" s="890"/>
      <c r="RLS18" s="890"/>
      <c r="RLT18" s="890"/>
      <c r="RLU18" s="890"/>
      <c r="RLV18" s="890"/>
      <c r="RLW18" s="890"/>
      <c r="RLX18" s="890"/>
      <c r="RLY18" s="890"/>
      <c r="RLZ18" s="890"/>
      <c r="RMA18" s="890"/>
      <c r="RMB18" s="890"/>
      <c r="RMC18" s="890"/>
      <c r="RMD18" s="890"/>
      <c r="RME18" s="890"/>
      <c r="RMF18" s="890"/>
      <c r="RMG18" s="890"/>
      <c r="RMH18" s="890"/>
      <c r="RMI18" s="890"/>
      <c r="RMJ18" s="890"/>
      <c r="RMK18" s="890"/>
      <c r="RML18" s="890"/>
      <c r="RMM18" s="890"/>
      <c r="RMN18" s="890"/>
      <c r="RMO18" s="890"/>
      <c r="RMP18" s="890"/>
      <c r="RMQ18" s="890"/>
      <c r="RMR18" s="890"/>
      <c r="RMS18" s="890"/>
      <c r="RMT18" s="890"/>
      <c r="RMU18" s="890"/>
      <c r="RMV18" s="890"/>
      <c r="RMW18" s="890"/>
      <c r="RMX18" s="890"/>
      <c r="RMY18" s="890"/>
      <c r="RMZ18" s="890"/>
      <c r="RNA18" s="890"/>
      <c r="RNB18" s="890"/>
      <c r="RNC18" s="890"/>
      <c r="RND18" s="890"/>
      <c r="RNE18" s="890"/>
      <c r="RNF18" s="890"/>
      <c r="RNG18" s="890"/>
      <c r="RNH18" s="890"/>
      <c r="RNI18" s="890"/>
      <c r="RNJ18" s="890"/>
      <c r="RNK18" s="890"/>
      <c r="RNL18" s="890"/>
      <c r="RNM18" s="890"/>
      <c r="RNN18" s="890"/>
      <c r="RNO18" s="890"/>
      <c r="RNP18" s="890"/>
      <c r="RNQ18" s="890"/>
      <c r="RNR18" s="890"/>
      <c r="RNS18" s="890"/>
      <c r="RNT18" s="890"/>
      <c r="RNU18" s="890"/>
      <c r="RNV18" s="890"/>
      <c r="RNW18" s="890"/>
      <c r="RNX18" s="890"/>
      <c r="RNY18" s="890"/>
      <c r="RNZ18" s="890"/>
      <c r="ROA18" s="890"/>
      <c r="ROB18" s="890"/>
      <c r="ROC18" s="890"/>
      <c r="ROD18" s="890"/>
      <c r="ROE18" s="890"/>
      <c r="ROF18" s="890"/>
      <c r="ROG18" s="890"/>
      <c r="ROH18" s="890"/>
      <c r="ROI18" s="890"/>
      <c r="ROJ18" s="890"/>
      <c r="ROK18" s="890"/>
      <c r="ROL18" s="890"/>
      <c r="ROM18" s="890"/>
      <c r="RON18" s="890"/>
      <c r="ROO18" s="890"/>
      <c r="ROP18" s="890"/>
      <c r="ROQ18" s="890"/>
      <c r="ROR18" s="890"/>
      <c r="ROS18" s="890"/>
      <c r="ROT18" s="890"/>
      <c r="ROU18" s="890"/>
      <c r="ROV18" s="890"/>
      <c r="ROW18" s="890"/>
      <c r="ROX18" s="890"/>
      <c r="ROY18" s="890"/>
      <c r="ROZ18" s="890"/>
      <c r="RPA18" s="890"/>
      <c r="RPB18" s="890"/>
      <c r="RPC18" s="890"/>
      <c r="RPD18" s="890"/>
      <c r="RPE18" s="890"/>
      <c r="RPF18" s="890"/>
      <c r="RPG18" s="890"/>
      <c r="RPH18" s="890"/>
      <c r="RPI18" s="890"/>
      <c r="RPJ18" s="890"/>
      <c r="RPK18" s="890"/>
      <c r="RPL18" s="890"/>
      <c r="RPM18" s="890"/>
      <c r="RPN18" s="890"/>
      <c r="RPO18" s="890"/>
      <c r="RPP18" s="890"/>
      <c r="RPQ18" s="890"/>
      <c r="RPR18" s="890"/>
      <c r="RPS18" s="890"/>
      <c r="RPT18" s="890"/>
      <c r="RPU18" s="890"/>
      <c r="RPV18" s="890"/>
      <c r="RPW18" s="890"/>
      <c r="RPX18" s="890"/>
      <c r="RPY18" s="890"/>
      <c r="RPZ18" s="890"/>
      <c r="RQA18" s="890"/>
      <c r="RQB18" s="890"/>
      <c r="RQC18" s="890"/>
      <c r="RQD18" s="890"/>
      <c r="RQE18" s="890"/>
      <c r="RQF18" s="890"/>
      <c r="RQG18" s="890"/>
      <c r="RQH18" s="890"/>
      <c r="RQI18" s="890"/>
      <c r="RQJ18" s="890"/>
      <c r="RQK18" s="890"/>
      <c r="RQL18" s="890"/>
      <c r="RQM18" s="890"/>
      <c r="RQN18" s="890"/>
      <c r="RQO18" s="890"/>
      <c r="RQP18" s="890"/>
      <c r="RQQ18" s="890"/>
      <c r="RQR18" s="890"/>
      <c r="RQS18" s="890"/>
      <c r="RQT18" s="890"/>
      <c r="RQU18" s="890"/>
      <c r="RQV18" s="890"/>
      <c r="RQW18" s="890"/>
      <c r="RQX18" s="890"/>
      <c r="RQY18" s="890"/>
      <c r="RQZ18" s="890"/>
      <c r="RRA18" s="890"/>
      <c r="RRB18" s="890"/>
      <c r="RRC18" s="890"/>
      <c r="RRD18" s="890"/>
      <c r="RRE18" s="890"/>
      <c r="RRF18" s="890"/>
      <c r="RRG18" s="890"/>
      <c r="RRH18" s="890"/>
      <c r="RRI18" s="890"/>
      <c r="RRJ18" s="890"/>
      <c r="RRK18" s="890"/>
      <c r="RRL18" s="890"/>
      <c r="RRM18" s="890"/>
      <c r="RRN18" s="890"/>
      <c r="RRO18" s="890"/>
      <c r="RRP18" s="890"/>
      <c r="RRQ18" s="890"/>
      <c r="RRR18" s="890"/>
      <c r="RRS18" s="890"/>
      <c r="RRT18" s="890"/>
      <c r="RRU18" s="890"/>
      <c r="RRV18" s="890"/>
      <c r="RRW18" s="890"/>
      <c r="RRX18" s="890"/>
      <c r="RRY18" s="890"/>
      <c r="RRZ18" s="890"/>
      <c r="RSA18" s="890"/>
      <c r="RSB18" s="890"/>
      <c r="RSC18" s="890"/>
      <c r="RSD18" s="890"/>
      <c r="RSE18" s="890"/>
      <c r="RSF18" s="890"/>
      <c r="RSG18" s="890"/>
      <c r="RSH18" s="890"/>
      <c r="RSI18" s="890"/>
      <c r="RSJ18" s="890"/>
      <c r="RSK18" s="890"/>
      <c r="RSL18" s="890"/>
      <c r="RSM18" s="890"/>
      <c r="RSN18" s="890"/>
      <c r="RSO18" s="890"/>
      <c r="RSP18" s="890"/>
      <c r="RSQ18" s="890"/>
      <c r="RSR18" s="890"/>
      <c r="RSS18" s="890"/>
      <c r="RST18" s="890"/>
      <c r="RSU18" s="890"/>
      <c r="RSV18" s="890"/>
      <c r="RSW18" s="890"/>
      <c r="RSX18" s="890"/>
      <c r="RSY18" s="890"/>
      <c r="RSZ18" s="890"/>
      <c r="RTA18" s="890"/>
      <c r="RTB18" s="890"/>
      <c r="RTC18" s="890"/>
      <c r="RTD18" s="890"/>
      <c r="RTE18" s="890"/>
      <c r="RTF18" s="890"/>
      <c r="RTG18" s="890"/>
      <c r="RTH18" s="890"/>
      <c r="RTI18" s="890"/>
      <c r="RTJ18" s="890"/>
      <c r="RTK18" s="890"/>
      <c r="RTL18" s="890"/>
      <c r="RTM18" s="890"/>
      <c r="RTN18" s="890"/>
      <c r="RTO18" s="890"/>
      <c r="RTP18" s="890"/>
      <c r="RTQ18" s="890"/>
      <c r="RTR18" s="890"/>
      <c r="RTS18" s="890"/>
      <c r="RTT18" s="890"/>
      <c r="RTU18" s="890"/>
      <c r="RTV18" s="890"/>
      <c r="RTW18" s="890"/>
      <c r="RTX18" s="890"/>
      <c r="RTY18" s="890"/>
      <c r="RTZ18" s="890"/>
      <c r="RUA18" s="890"/>
      <c r="RUB18" s="890"/>
      <c r="RUC18" s="890"/>
      <c r="RUD18" s="890"/>
      <c r="RUE18" s="890"/>
      <c r="RUF18" s="890"/>
      <c r="RUG18" s="890"/>
      <c r="RUH18" s="890"/>
      <c r="RUI18" s="890"/>
      <c r="RUJ18" s="890"/>
      <c r="RUK18" s="890"/>
      <c r="RUL18" s="890"/>
      <c r="RUM18" s="890"/>
      <c r="RUN18" s="890"/>
      <c r="RUO18" s="890"/>
      <c r="RUP18" s="890"/>
      <c r="RUQ18" s="890"/>
      <c r="RUR18" s="890"/>
      <c r="RUS18" s="890"/>
      <c r="RUT18" s="890"/>
      <c r="RUU18" s="890"/>
      <c r="RUV18" s="890"/>
      <c r="RUW18" s="890"/>
      <c r="RUX18" s="890"/>
      <c r="RUY18" s="890"/>
      <c r="RUZ18" s="890"/>
      <c r="RVA18" s="890"/>
      <c r="RVB18" s="890"/>
      <c r="RVC18" s="890"/>
      <c r="RVD18" s="890"/>
      <c r="RVE18" s="890"/>
      <c r="RVF18" s="890"/>
      <c r="RVG18" s="890"/>
      <c r="RVH18" s="890"/>
      <c r="RVI18" s="890"/>
      <c r="RVJ18" s="890"/>
      <c r="RVK18" s="890"/>
      <c r="RVL18" s="890"/>
      <c r="RVM18" s="890"/>
      <c r="RVN18" s="890"/>
      <c r="RVO18" s="890"/>
      <c r="RVP18" s="890"/>
      <c r="RVQ18" s="890"/>
      <c r="RVR18" s="890"/>
      <c r="RVS18" s="890"/>
      <c r="RVT18" s="890"/>
      <c r="RVU18" s="890"/>
      <c r="RVV18" s="890"/>
      <c r="RVW18" s="890"/>
      <c r="RVX18" s="890"/>
      <c r="RVY18" s="890"/>
      <c r="RVZ18" s="890"/>
      <c r="RWA18" s="890"/>
      <c r="RWB18" s="890"/>
      <c r="RWC18" s="890"/>
      <c r="RWD18" s="890"/>
      <c r="RWE18" s="890"/>
      <c r="RWF18" s="890"/>
      <c r="RWG18" s="890"/>
      <c r="RWH18" s="890"/>
      <c r="RWI18" s="890"/>
      <c r="RWJ18" s="890"/>
      <c r="RWK18" s="890"/>
      <c r="RWL18" s="890"/>
      <c r="RWM18" s="890"/>
      <c r="RWN18" s="890"/>
      <c r="RWO18" s="890"/>
      <c r="RWP18" s="890"/>
      <c r="RWQ18" s="890"/>
      <c r="RWR18" s="890"/>
      <c r="RWS18" s="890"/>
      <c r="RWT18" s="890"/>
      <c r="RWU18" s="890"/>
      <c r="RWV18" s="890"/>
      <c r="RWW18" s="890"/>
      <c r="RWX18" s="890"/>
      <c r="RWY18" s="890"/>
      <c r="RWZ18" s="890"/>
      <c r="RXA18" s="890"/>
      <c r="RXB18" s="890"/>
      <c r="RXC18" s="890"/>
      <c r="RXD18" s="890"/>
      <c r="RXE18" s="890"/>
      <c r="RXF18" s="890"/>
      <c r="RXG18" s="890"/>
      <c r="RXH18" s="890"/>
      <c r="RXI18" s="890"/>
      <c r="RXJ18" s="890"/>
      <c r="RXK18" s="890"/>
      <c r="RXL18" s="890"/>
      <c r="RXM18" s="890"/>
      <c r="RXN18" s="890"/>
      <c r="RXO18" s="890"/>
      <c r="RXP18" s="890"/>
      <c r="RXQ18" s="890"/>
      <c r="RXR18" s="890"/>
      <c r="RXS18" s="890"/>
      <c r="RXT18" s="890"/>
      <c r="RXU18" s="890"/>
      <c r="RXV18" s="890"/>
      <c r="RXW18" s="890"/>
      <c r="RXX18" s="890"/>
      <c r="RXY18" s="890"/>
      <c r="RXZ18" s="890"/>
      <c r="RYA18" s="890"/>
      <c r="RYB18" s="890"/>
      <c r="RYC18" s="890"/>
      <c r="RYD18" s="890"/>
      <c r="RYE18" s="890"/>
      <c r="RYF18" s="890"/>
      <c r="RYG18" s="890"/>
      <c r="RYH18" s="890"/>
      <c r="RYI18" s="890"/>
      <c r="RYJ18" s="890"/>
      <c r="RYK18" s="890"/>
      <c r="RYL18" s="890"/>
      <c r="RYM18" s="890"/>
      <c r="RYN18" s="890"/>
      <c r="RYO18" s="890"/>
      <c r="RYP18" s="890"/>
      <c r="RYQ18" s="890"/>
      <c r="RYR18" s="890"/>
      <c r="RYS18" s="890"/>
      <c r="RYT18" s="890"/>
      <c r="RYU18" s="890"/>
      <c r="RYV18" s="890"/>
      <c r="RYW18" s="890"/>
      <c r="RYX18" s="890"/>
      <c r="RYY18" s="890"/>
      <c r="RYZ18" s="890"/>
      <c r="RZA18" s="890"/>
      <c r="RZB18" s="890"/>
      <c r="RZC18" s="890"/>
      <c r="RZD18" s="890"/>
      <c r="RZE18" s="890"/>
      <c r="RZF18" s="890"/>
      <c r="RZG18" s="890"/>
      <c r="RZH18" s="890"/>
      <c r="RZI18" s="890"/>
      <c r="RZJ18" s="890"/>
      <c r="RZK18" s="890"/>
      <c r="RZL18" s="890"/>
      <c r="RZM18" s="890"/>
      <c r="RZN18" s="890"/>
      <c r="RZO18" s="890"/>
      <c r="RZP18" s="890"/>
      <c r="RZQ18" s="890"/>
      <c r="RZR18" s="890"/>
      <c r="RZS18" s="890"/>
      <c r="RZT18" s="890"/>
      <c r="RZU18" s="890"/>
      <c r="RZV18" s="890"/>
      <c r="RZW18" s="890"/>
      <c r="RZX18" s="890"/>
      <c r="RZY18" s="890"/>
      <c r="RZZ18" s="890"/>
      <c r="SAA18" s="890"/>
      <c r="SAB18" s="890"/>
      <c r="SAC18" s="890"/>
      <c r="SAD18" s="890"/>
      <c r="SAE18" s="890"/>
      <c r="SAF18" s="890"/>
      <c r="SAG18" s="890"/>
      <c r="SAH18" s="890"/>
      <c r="SAI18" s="890"/>
      <c r="SAJ18" s="890"/>
      <c r="SAK18" s="890"/>
      <c r="SAL18" s="890"/>
      <c r="SAM18" s="890"/>
      <c r="SAN18" s="890"/>
      <c r="SAO18" s="890"/>
      <c r="SAP18" s="890"/>
      <c r="SAQ18" s="890"/>
      <c r="SAR18" s="890"/>
      <c r="SAS18" s="890"/>
      <c r="SAT18" s="890"/>
      <c r="SAU18" s="890"/>
      <c r="SAV18" s="890"/>
      <c r="SAW18" s="890"/>
      <c r="SAX18" s="890"/>
      <c r="SAY18" s="890"/>
      <c r="SAZ18" s="890"/>
      <c r="SBA18" s="890"/>
      <c r="SBB18" s="890"/>
      <c r="SBC18" s="890"/>
      <c r="SBD18" s="890"/>
      <c r="SBE18" s="890"/>
      <c r="SBF18" s="890"/>
      <c r="SBG18" s="890"/>
      <c r="SBH18" s="890"/>
      <c r="SBI18" s="890"/>
      <c r="SBJ18" s="890"/>
      <c r="SBK18" s="890"/>
      <c r="SBL18" s="890"/>
      <c r="SBM18" s="890"/>
      <c r="SBN18" s="890"/>
      <c r="SBO18" s="890"/>
      <c r="SBP18" s="890"/>
      <c r="SBQ18" s="890"/>
      <c r="SBR18" s="890"/>
      <c r="SBS18" s="890"/>
      <c r="SBT18" s="890"/>
      <c r="SBU18" s="890"/>
      <c r="SBV18" s="890"/>
      <c r="SBW18" s="890"/>
      <c r="SBX18" s="890"/>
      <c r="SBY18" s="890"/>
      <c r="SBZ18" s="890"/>
      <c r="SCA18" s="890"/>
      <c r="SCB18" s="890"/>
      <c r="SCC18" s="890"/>
      <c r="SCD18" s="890"/>
      <c r="SCE18" s="890"/>
      <c r="SCF18" s="890"/>
      <c r="SCG18" s="890"/>
      <c r="SCH18" s="890"/>
      <c r="SCI18" s="890"/>
      <c r="SCJ18" s="890"/>
      <c r="SCK18" s="890"/>
      <c r="SCL18" s="890"/>
      <c r="SCM18" s="890"/>
      <c r="SCN18" s="890"/>
      <c r="SCO18" s="890"/>
      <c r="SCP18" s="890"/>
      <c r="SCQ18" s="890"/>
      <c r="SCR18" s="890"/>
      <c r="SCS18" s="890"/>
      <c r="SCT18" s="890"/>
      <c r="SCU18" s="890"/>
      <c r="SCV18" s="890"/>
      <c r="SCW18" s="890"/>
      <c r="SCX18" s="890"/>
      <c r="SCY18" s="890"/>
      <c r="SCZ18" s="890"/>
      <c r="SDA18" s="890"/>
      <c r="SDB18" s="890"/>
      <c r="SDC18" s="890"/>
      <c r="SDD18" s="890"/>
      <c r="SDE18" s="890"/>
      <c r="SDF18" s="890"/>
      <c r="SDG18" s="890"/>
      <c r="SDH18" s="890"/>
      <c r="SDI18" s="890"/>
      <c r="SDJ18" s="890"/>
      <c r="SDK18" s="890"/>
      <c r="SDL18" s="890"/>
      <c r="SDM18" s="890"/>
      <c r="SDN18" s="890"/>
      <c r="SDO18" s="890"/>
      <c r="SDP18" s="890"/>
      <c r="SDQ18" s="890"/>
      <c r="SDR18" s="890"/>
      <c r="SDS18" s="890"/>
      <c r="SDT18" s="890"/>
      <c r="SDU18" s="890"/>
      <c r="SDV18" s="890"/>
      <c r="SDW18" s="890"/>
      <c r="SDX18" s="890"/>
      <c r="SDY18" s="890"/>
      <c r="SDZ18" s="890"/>
      <c r="SEA18" s="890"/>
      <c r="SEB18" s="890"/>
      <c r="SEC18" s="890"/>
      <c r="SED18" s="890"/>
      <c r="SEE18" s="890"/>
      <c r="SEF18" s="890"/>
      <c r="SEG18" s="890"/>
      <c r="SEH18" s="890"/>
      <c r="SEI18" s="890"/>
      <c r="SEJ18" s="890"/>
      <c r="SEK18" s="890"/>
      <c r="SEL18" s="890"/>
      <c r="SEM18" s="890"/>
      <c r="SEN18" s="890"/>
      <c r="SEO18" s="890"/>
      <c r="SEP18" s="890"/>
      <c r="SEQ18" s="890"/>
      <c r="SER18" s="890"/>
      <c r="SES18" s="890"/>
      <c r="SET18" s="890"/>
      <c r="SEU18" s="890"/>
      <c r="SEV18" s="890"/>
      <c r="SEW18" s="890"/>
      <c r="SEX18" s="890"/>
      <c r="SEY18" s="890"/>
      <c r="SEZ18" s="890"/>
      <c r="SFA18" s="890"/>
      <c r="SFB18" s="890"/>
      <c r="SFC18" s="890"/>
      <c r="SFD18" s="890"/>
      <c r="SFE18" s="890"/>
      <c r="SFF18" s="890"/>
      <c r="SFG18" s="890"/>
      <c r="SFH18" s="890"/>
      <c r="SFI18" s="890"/>
      <c r="SFJ18" s="890"/>
      <c r="SFK18" s="890"/>
      <c r="SFL18" s="890"/>
      <c r="SFM18" s="890"/>
      <c r="SFN18" s="890"/>
      <c r="SFO18" s="890"/>
      <c r="SFP18" s="890"/>
      <c r="SFQ18" s="890"/>
      <c r="SFR18" s="890"/>
      <c r="SFS18" s="890"/>
      <c r="SFT18" s="890"/>
      <c r="SFU18" s="890"/>
      <c r="SFV18" s="890"/>
      <c r="SFW18" s="890"/>
      <c r="SFX18" s="890"/>
      <c r="SFY18" s="890"/>
      <c r="SFZ18" s="890"/>
      <c r="SGA18" s="890"/>
      <c r="SGB18" s="890"/>
      <c r="SGC18" s="890"/>
      <c r="SGD18" s="890"/>
      <c r="SGE18" s="890"/>
      <c r="SGF18" s="890"/>
      <c r="SGG18" s="890"/>
      <c r="SGH18" s="890"/>
      <c r="SGI18" s="890"/>
      <c r="SGJ18" s="890"/>
      <c r="SGK18" s="890"/>
      <c r="SGL18" s="890"/>
      <c r="SGM18" s="890"/>
      <c r="SGN18" s="890"/>
      <c r="SGO18" s="890"/>
      <c r="SGP18" s="890"/>
      <c r="SGQ18" s="890"/>
      <c r="SGR18" s="890"/>
      <c r="SGS18" s="890"/>
      <c r="SGT18" s="890"/>
      <c r="SGU18" s="890"/>
      <c r="SGV18" s="890"/>
      <c r="SGW18" s="890"/>
      <c r="SGX18" s="890"/>
      <c r="SGY18" s="890"/>
      <c r="SGZ18" s="890"/>
      <c r="SHA18" s="890"/>
      <c r="SHB18" s="890"/>
      <c r="SHC18" s="890"/>
      <c r="SHD18" s="890"/>
      <c r="SHE18" s="890"/>
      <c r="SHF18" s="890"/>
      <c r="SHG18" s="890"/>
      <c r="SHH18" s="890"/>
      <c r="SHI18" s="890"/>
      <c r="SHJ18" s="890"/>
      <c r="SHK18" s="890"/>
      <c r="SHL18" s="890"/>
      <c r="SHM18" s="890"/>
      <c r="SHN18" s="890"/>
      <c r="SHO18" s="890"/>
      <c r="SHP18" s="890"/>
      <c r="SHQ18" s="890"/>
      <c r="SHR18" s="890"/>
      <c r="SHS18" s="890"/>
      <c r="SHT18" s="890"/>
      <c r="SHU18" s="890"/>
      <c r="SHV18" s="890"/>
      <c r="SHW18" s="890"/>
      <c r="SHX18" s="890"/>
      <c r="SHY18" s="890"/>
      <c r="SHZ18" s="890"/>
      <c r="SIA18" s="890"/>
      <c r="SIB18" s="890"/>
      <c r="SIC18" s="890"/>
      <c r="SID18" s="890"/>
      <c r="SIE18" s="890"/>
      <c r="SIF18" s="890"/>
      <c r="SIG18" s="890"/>
      <c r="SIH18" s="890"/>
      <c r="SII18" s="890"/>
      <c r="SIJ18" s="890"/>
      <c r="SIK18" s="890"/>
      <c r="SIL18" s="890"/>
      <c r="SIM18" s="890"/>
      <c r="SIN18" s="890"/>
      <c r="SIO18" s="890"/>
      <c r="SIP18" s="890"/>
      <c r="SIQ18" s="890"/>
      <c r="SIR18" s="890"/>
      <c r="SIS18" s="890"/>
      <c r="SIT18" s="890"/>
      <c r="SIU18" s="890"/>
      <c r="SIV18" s="890"/>
      <c r="SIW18" s="890"/>
      <c r="SIX18" s="890"/>
      <c r="SIY18" s="890"/>
      <c r="SIZ18" s="890"/>
      <c r="SJA18" s="890"/>
      <c r="SJB18" s="890"/>
      <c r="SJC18" s="890"/>
      <c r="SJD18" s="890"/>
      <c r="SJE18" s="890"/>
      <c r="SJF18" s="890"/>
      <c r="SJG18" s="890"/>
      <c r="SJH18" s="890"/>
      <c r="SJI18" s="890"/>
      <c r="SJJ18" s="890"/>
      <c r="SJK18" s="890"/>
      <c r="SJL18" s="890"/>
      <c r="SJM18" s="890"/>
      <c r="SJN18" s="890"/>
      <c r="SJO18" s="890"/>
      <c r="SJP18" s="890"/>
      <c r="SJQ18" s="890"/>
      <c r="SJR18" s="890"/>
      <c r="SJS18" s="890"/>
      <c r="SJT18" s="890"/>
      <c r="SJU18" s="890"/>
      <c r="SJV18" s="890"/>
      <c r="SJW18" s="890"/>
      <c r="SJX18" s="890"/>
      <c r="SJY18" s="890"/>
      <c r="SJZ18" s="890"/>
      <c r="SKA18" s="890"/>
      <c r="SKB18" s="890"/>
      <c r="SKC18" s="890"/>
      <c r="SKD18" s="890"/>
      <c r="SKE18" s="890"/>
      <c r="SKF18" s="890"/>
      <c r="SKG18" s="890"/>
      <c r="SKH18" s="890"/>
      <c r="SKI18" s="890"/>
      <c r="SKJ18" s="890"/>
      <c r="SKK18" s="890"/>
      <c r="SKL18" s="890"/>
      <c r="SKM18" s="890"/>
      <c r="SKN18" s="890"/>
      <c r="SKO18" s="890"/>
      <c r="SKP18" s="890"/>
      <c r="SKQ18" s="890"/>
      <c r="SKR18" s="890"/>
      <c r="SKS18" s="890"/>
      <c r="SKT18" s="890"/>
      <c r="SKU18" s="890"/>
      <c r="SKV18" s="890"/>
      <c r="SKW18" s="890"/>
      <c r="SKX18" s="890"/>
      <c r="SKY18" s="890"/>
      <c r="SKZ18" s="890"/>
      <c r="SLA18" s="890"/>
      <c r="SLB18" s="890"/>
      <c r="SLC18" s="890"/>
      <c r="SLD18" s="890"/>
      <c r="SLE18" s="890"/>
      <c r="SLF18" s="890"/>
      <c r="SLG18" s="890"/>
      <c r="SLH18" s="890"/>
      <c r="SLI18" s="890"/>
      <c r="SLJ18" s="890"/>
      <c r="SLK18" s="890"/>
      <c r="SLL18" s="890"/>
      <c r="SLM18" s="890"/>
      <c r="SLN18" s="890"/>
      <c r="SLO18" s="890"/>
      <c r="SLP18" s="890"/>
      <c r="SLQ18" s="890"/>
      <c r="SLR18" s="890"/>
      <c r="SLS18" s="890"/>
      <c r="SLT18" s="890"/>
      <c r="SLU18" s="890"/>
      <c r="SLV18" s="890"/>
      <c r="SLW18" s="890"/>
      <c r="SLX18" s="890"/>
      <c r="SLY18" s="890"/>
      <c r="SLZ18" s="890"/>
      <c r="SMA18" s="890"/>
      <c r="SMB18" s="890"/>
      <c r="SMC18" s="890"/>
      <c r="SMD18" s="890"/>
      <c r="SME18" s="890"/>
      <c r="SMF18" s="890"/>
      <c r="SMG18" s="890"/>
      <c r="SMH18" s="890"/>
      <c r="SMI18" s="890"/>
      <c r="SMJ18" s="890"/>
      <c r="SMK18" s="890"/>
      <c r="SML18" s="890"/>
      <c r="SMM18" s="890"/>
      <c r="SMN18" s="890"/>
      <c r="SMO18" s="890"/>
      <c r="SMP18" s="890"/>
      <c r="SMQ18" s="890"/>
      <c r="SMR18" s="890"/>
      <c r="SMS18" s="890"/>
      <c r="SMT18" s="890"/>
      <c r="SMU18" s="890"/>
      <c r="SMV18" s="890"/>
      <c r="SMW18" s="890"/>
      <c r="SMX18" s="890"/>
      <c r="SMY18" s="890"/>
      <c r="SMZ18" s="890"/>
      <c r="SNA18" s="890"/>
      <c r="SNB18" s="890"/>
      <c r="SNC18" s="890"/>
      <c r="SND18" s="890"/>
      <c r="SNE18" s="890"/>
      <c r="SNF18" s="890"/>
      <c r="SNG18" s="890"/>
      <c r="SNH18" s="890"/>
      <c r="SNI18" s="890"/>
      <c r="SNJ18" s="890"/>
      <c r="SNK18" s="890"/>
      <c r="SNL18" s="890"/>
      <c r="SNM18" s="890"/>
      <c r="SNN18" s="890"/>
      <c r="SNO18" s="890"/>
      <c r="SNP18" s="890"/>
      <c r="SNQ18" s="890"/>
      <c r="SNR18" s="890"/>
      <c r="SNS18" s="890"/>
      <c r="SNT18" s="890"/>
      <c r="SNU18" s="890"/>
      <c r="SNV18" s="890"/>
      <c r="SNW18" s="890"/>
      <c r="SNX18" s="890"/>
      <c r="SNY18" s="890"/>
      <c r="SNZ18" s="890"/>
      <c r="SOA18" s="890"/>
      <c r="SOB18" s="890"/>
      <c r="SOC18" s="890"/>
      <c r="SOD18" s="890"/>
      <c r="SOE18" s="890"/>
      <c r="SOF18" s="890"/>
      <c r="SOG18" s="890"/>
      <c r="SOH18" s="890"/>
      <c r="SOI18" s="890"/>
      <c r="SOJ18" s="890"/>
      <c r="SOK18" s="890"/>
      <c r="SOL18" s="890"/>
      <c r="SOM18" s="890"/>
      <c r="SON18" s="890"/>
      <c r="SOO18" s="890"/>
      <c r="SOP18" s="890"/>
      <c r="SOQ18" s="890"/>
      <c r="SOR18" s="890"/>
      <c r="SOS18" s="890"/>
      <c r="SOT18" s="890"/>
      <c r="SOU18" s="890"/>
      <c r="SOV18" s="890"/>
      <c r="SOW18" s="890"/>
      <c r="SOX18" s="890"/>
      <c r="SOY18" s="890"/>
      <c r="SOZ18" s="890"/>
      <c r="SPA18" s="890"/>
      <c r="SPB18" s="890"/>
      <c r="SPC18" s="890"/>
      <c r="SPD18" s="890"/>
      <c r="SPE18" s="890"/>
      <c r="SPF18" s="890"/>
      <c r="SPG18" s="890"/>
      <c r="SPH18" s="890"/>
      <c r="SPI18" s="890"/>
      <c r="SPJ18" s="890"/>
      <c r="SPK18" s="890"/>
      <c r="SPL18" s="890"/>
      <c r="SPM18" s="890"/>
      <c r="SPN18" s="890"/>
      <c r="SPO18" s="890"/>
      <c r="SPP18" s="890"/>
      <c r="SPQ18" s="890"/>
      <c r="SPR18" s="890"/>
      <c r="SPS18" s="890"/>
      <c r="SPT18" s="890"/>
      <c r="SPU18" s="890"/>
      <c r="SPV18" s="890"/>
      <c r="SPW18" s="890"/>
      <c r="SPX18" s="890"/>
      <c r="SPY18" s="890"/>
      <c r="SPZ18" s="890"/>
      <c r="SQA18" s="890"/>
      <c r="SQB18" s="890"/>
      <c r="SQC18" s="890"/>
      <c r="SQD18" s="890"/>
      <c r="SQE18" s="890"/>
      <c r="SQF18" s="890"/>
      <c r="SQG18" s="890"/>
      <c r="SQH18" s="890"/>
      <c r="SQI18" s="890"/>
      <c r="SQJ18" s="890"/>
      <c r="SQK18" s="890"/>
      <c r="SQL18" s="890"/>
      <c r="SQM18" s="890"/>
      <c r="SQN18" s="890"/>
      <c r="SQO18" s="890"/>
      <c r="SQP18" s="890"/>
      <c r="SQQ18" s="890"/>
      <c r="SQR18" s="890"/>
      <c r="SQS18" s="890"/>
      <c r="SQT18" s="890"/>
      <c r="SQU18" s="890"/>
      <c r="SQV18" s="890"/>
      <c r="SQW18" s="890"/>
      <c r="SQX18" s="890"/>
      <c r="SQY18" s="890"/>
      <c r="SQZ18" s="890"/>
      <c r="SRA18" s="890"/>
      <c r="SRB18" s="890"/>
      <c r="SRC18" s="890"/>
      <c r="SRD18" s="890"/>
      <c r="SRE18" s="890"/>
      <c r="SRF18" s="890"/>
      <c r="SRG18" s="890"/>
      <c r="SRH18" s="890"/>
      <c r="SRI18" s="890"/>
      <c r="SRJ18" s="890"/>
      <c r="SRK18" s="890"/>
      <c r="SRL18" s="890"/>
      <c r="SRM18" s="890"/>
      <c r="SRN18" s="890"/>
      <c r="SRO18" s="890"/>
      <c r="SRP18" s="890"/>
      <c r="SRQ18" s="890"/>
      <c r="SRR18" s="890"/>
      <c r="SRS18" s="890"/>
      <c r="SRT18" s="890"/>
      <c r="SRU18" s="890"/>
      <c r="SRV18" s="890"/>
      <c r="SRW18" s="890"/>
      <c r="SRX18" s="890"/>
      <c r="SRY18" s="890"/>
      <c r="SRZ18" s="890"/>
      <c r="SSA18" s="890"/>
      <c r="SSB18" s="890"/>
      <c r="SSC18" s="890"/>
      <c r="SSD18" s="890"/>
      <c r="SSE18" s="890"/>
      <c r="SSF18" s="890"/>
      <c r="SSG18" s="890"/>
      <c r="SSH18" s="890"/>
      <c r="SSI18" s="890"/>
      <c r="SSJ18" s="890"/>
      <c r="SSK18" s="890"/>
      <c r="SSL18" s="890"/>
      <c r="SSM18" s="890"/>
      <c r="SSN18" s="890"/>
      <c r="SSO18" s="890"/>
      <c r="SSP18" s="890"/>
      <c r="SSQ18" s="890"/>
      <c r="SSR18" s="890"/>
      <c r="SSS18" s="890"/>
      <c r="SST18" s="890"/>
      <c r="SSU18" s="890"/>
      <c r="SSV18" s="890"/>
      <c r="SSW18" s="890"/>
      <c r="SSX18" s="890"/>
      <c r="SSY18" s="890"/>
      <c r="SSZ18" s="890"/>
      <c r="STA18" s="890"/>
      <c r="STB18" s="890"/>
      <c r="STC18" s="890"/>
      <c r="STD18" s="890"/>
      <c r="STE18" s="890"/>
      <c r="STF18" s="890"/>
      <c r="STG18" s="890"/>
      <c r="STH18" s="890"/>
      <c r="STI18" s="890"/>
      <c r="STJ18" s="890"/>
      <c r="STK18" s="890"/>
      <c r="STL18" s="890"/>
      <c r="STM18" s="890"/>
      <c r="STN18" s="890"/>
      <c r="STO18" s="890"/>
      <c r="STP18" s="890"/>
      <c r="STQ18" s="890"/>
      <c r="STR18" s="890"/>
      <c r="STS18" s="890"/>
      <c r="STT18" s="890"/>
      <c r="STU18" s="890"/>
      <c r="STV18" s="890"/>
      <c r="STW18" s="890"/>
      <c r="STX18" s="890"/>
      <c r="STY18" s="890"/>
      <c r="STZ18" s="890"/>
      <c r="SUA18" s="890"/>
      <c r="SUB18" s="890"/>
      <c r="SUC18" s="890"/>
      <c r="SUD18" s="890"/>
      <c r="SUE18" s="890"/>
      <c r="SUF18" s="890"/>
      <c r="SUG18" s="890"/>
      <c r="SUH18" s="890"/>
      <c r="SUI18" s="890"/>
      <c r="SUJ18" s="890"/>
      <c r="SUK18" s="890"/>
      <c r="SUL18" s="890"/>
      <c r="SUM18" s="890"/>
      <c r="SUN18" s="890"/>
      <c r="SUO18" s="890"/>
      <c r="SUP18" s="890"/>
      <c r="SUQ18" s="890"/>
      <c r="SUR18" s="890"/>
      <c r="SUS18" s="890"/>
      <c r="SUT18" s="890"/>
      <c r="SUU18" s="890"/>
      <c r="SUV18" s="890"/>
      <c r="SUW18" s="890"/>
      <c r="SUX18" s="890"/>
      <c r="SUY18" s="890"/>
      <c r="SUZ18" s="890"/>
      <c r="SVA18" s="890"/>
      <c r="SVB18" s="890"/>
      <c r="SVC18" s="890"/>
      <c r="SVD18" s="890"/>
      <c r="SVE18" s="890"/>
      <c r="SVF18" s="890"/>
      <c r="SVG18" s="890"/>
      <c r="SVH18" s="890"/>
      <c r="SVI18" s="890"/>
      <c r="SVJ18" s="890"/>
      <c r="SVK18" s="890"/>
      <c r="SVL18" s="890"/>
      <c r="SVM18" s="890"/>
      <c r="SVN18" s="890"/>
      <c r="SVO18" s="890"/>
      <c r="SVP18" s="890"/>
      <c r="SVQ18" s="890"/>
      <c r="SVR18" s="890"/>
      <c r="SVS18" s="890"/>
      <c r="SVT18" s="890"/>
      <c r="SVU18" s="890"/>
      <c r="SVV18" s="890"/>
      <c r="SVW18" s="890"/>
      <c r="SVX18" s="890"/>
      <c r="SVY18" s="890"/>
      <c r="SVZ18" s="890"/>
      <c r="SWA18" s="890"/>
      <c r="SWB18" s="890"/>
      <c r="SWC18" s="890"/>
      <c r="SWD18" s="890"/>
      <c r="SWE18" s="890"/>
      <c r="SWF18" s="890"/>
      <c r="SWG18" s="890"/>
      <c r="SWH18" s="890"/>
      <c r="SWI18" s="890"/>
      <c r="SWJ18" s="890"/>
      <c r="SWK18" s="890"/>
      <c r="SWL18" s="890"/>
      <c r="SWM18" s="890"/>
      <c r="SWN18" s="890"/>
      <c r="SWO18" s="890"/>
      <c r="SWP18" s="890"/>
      <c r="SWQ18" s="890"/>
      <c r="SWR18" s="890"/>
      <c r="SWS18" s="890"/>
      <c r="SWT18" s="890"/>
      <c r="SWU18" s="890"/>
      <c r="SWV18" s="890"/>
      <c r="SWW18" s="890"/>
      <c r="SWX18" s="890"/>
      <c r="SWY18" s="890"/>
      <c r="SWZ18" s="890"/>
      <c r="SXA18" s="890"/>
      <c r="SXB18" s="890"/>
      <c r="SXC18" s="890"/>
      <c r="SXD18" s="890"/>
      <c r="SXE18" s="890"/>
      <c r="SXF18" s="890"/>
      <c r="SXG18" s="890"/>
      <c r="SXH18" s="890"/>
      <c r="SXI18" s="890"/>
      <c r="SXJ18" s="890"/>
      <c r="SXK18" s="890"/>
      <c r="SXL18" s="890"/>
      <c r="SXM18" s="890"/>
      <c r="SXN18" s="890"/>
      <c r="SXO18" s="890"/>
      <c r="SXP18" s="890"/>
      <c r="SXQ18" s="890"/>
      <c r="SXR18" s="890"/>
      <c r="SXS18" s="890"/>
      <c r="SXT18" s="890"/>
      <c r="SXU18" s="890"/>
      <c r="SXV18" s="890"/>
      <c r="SXW18" s="890"/>
      <c r="SXX18" s="890"/>
      <c r="SXY18" s="890"/>
      <c r="SXZ18" s="890"/>
      <c r="SYA18" s="890"/>
      <c r="SYB18" s="890"/>
      <c r="SYC18" s="890"/>
      <c r="SYD18" s="890"/>
      <c r="SYE18" s="890"/>
      <c r="SYF18" s="890"/>
      <c r="SYG18" s="890"/>
      <c r="SYH18" s="890"/>
      <c r="SYI18" s="890"/>
      <c r="SYJ18" s="890"/>
      <c r="SYK18" s="890"/>
      <c r="SYL18" s="890"/>
      <c r="SYM18" s="890"/>
      <c r="SYN18" s="890"/>
      <c r="SYO18" s="890"/>
      <c r="SYP18" s="890"/>
      <c r="SYQ18" s="890"/>
      <c r="SYR18" s="890"/>
      <c r="SYS18" s="890"/>
      <c r="SYT18" s="890"/>
      <c r="SYU18" s="890"/>
      <c r="SYV18" s="890"/>
      <c r="SYW18" s="890"/>
      <c r="SYX18" s="890"/>
      <c r="SYY18" s="890"/>
      <c r="SYZ18" s="890"/>
      <c r="SZA18" s="890"/>
      <c r="SZB18" s="890"/>
      <c r="SZC18" s="890"/>
      <c r="SZD18" s="890"/>
      <c r="SZE18" s="890"/>
      <c r="SZF18" s="890"/>
      <c r="SZG18" s="890"/>
      <c r="SZH18" s="890"/>
      <c r="SZI18" s="890"/>
      <c r="SZJ18" s="890"/>
      <c r="SZK18" s="890"/>
      <c r="SZL18" s="890"/>
      <c r="SZM18" s="890"/>
      <c r="SZN18" s="890"/>
      <c r="SZO18" s="890"/>
      <c r="SZP18" s="890"/>
      <c r="SZQ18" s="890"/>
      <c r="SZR18" s="890"/>
      <c r="SZS18" s="890"/>
      <c r="SZT18" s="890"/>
      <c r="SZU18" s="890"/>
      <c r="SZV18" s="890"/>
      <c r="SZW18" s="890"/>
      <c r="SZX18" s="890"/>
      <c r="SZY18" s="890"/>
      <c r="SZZ18" s="890"/>
      <c r="TAA18" s="890"/>
      <c r="TAB18" s="890"/>
      <c r="TAC18" s="890"/>
      <c r="TAD18" s="890"/>
      <c r="TAE18" s="890"/>
      <c r="TAF18" s="890"/>
      <c r="TAG18" s="890"/>
      <c r="TAH18" s="890"/>
      <c r="TAI18" s="890"/>
      <c r="TAJ18" s="890"/>
      <c r="TAK18" s="890"/>
      <c r="TAL18" s="890"/>
      <c r="TAM18" s="890"/>
      <c r="TAN18" s="890"/>
      <c r="TAO18" s="890"/>
      <c r="TAP18" s="890"/>
      <c r="TAQ18" s="890"/>
      <c r="TAR18" s="890"/>
      <c r="TAS18" s="890"/>
      <c r="TAT18" s="890"/>
      <c r="TAU18" s="890"/>
      <c r="TAV18" s="890"/>
      <c r="TAW18" s="890"/>
      <c r="TAX18" s="890"/>
      <c r="TAY18" s="890"/>
      <c r="TAZ18" s="890"/>
      <c r="TBA18" s="890"/>
      <c r="TBB18" s="890"/>
      <c r="TBC18" s="890"/>
      <c r="TBD18" s="890"/>
      <c r="TBE18" s="890"/>
      <c r="TBF18" s="890"/>
      <c r="TBG18" s="890"/>
      <c r="TBH18" s="890"/>
      <c r="TBI18" s="890"/>
      <c r="TBJ18" s="890"/>
      <c r="TBK18" s="890"/>
      <c r="TBL18" s="890"/>
      <c r="TBM18" s="890"/>
      <c r="TBN18" s="890"/>
      <c r="TBO18" s="890"/>
      <c r="TBP18" s="890"/>
      <c r="TBQ18" s="890"/>
      <c r="TBR18" s="890"/>
      <c r="TBS18" s="890"/>
      <c r="TBT18" s="890"/>
      <c r="TBU18" s="890"/>
      <c r="TBV18" s="890"/>
      <c r="TBW18" s="890"/>
      <c r="TBX18" s="890"/>
      <c r="TBY18" s="890"/>
      <c r="TBZ18" s="890"/>
      <c r="TCA18" s="890"/>
      <c r="TCB18" s="890"/>
      <c r="TCC18" s="890"/>
      <c r="TCD18" s="890"/>
      <c r="TCE18" s="890"/>
      <c r="TCF18" s="890"/>
      <c r="TCG18" s="890"/>
      <c r="TCH18" s="890"/>
      <c r="TCI18" s="890"/>
      <c r="TCJ18" s="890"/>
      <c r="TCK18" s="890"/>
      <c r="TCL18" s="890"/>
      <c r="TCM18" s="890"/>
      <c r="TCN18" s="890"/>
      <c r="TCO18" s="890"/>
      <c r="TCP18" s="890"/>
      <c r="TCQ18" s="890"/>
      <c r="TCR18" s="890"/>
      <c r="TCS18" s="890"/>
      <c r="TCT18" s="890"/>
      <c r="TCU18" s="890"/>
      <c r="TCV18" s="890"/>
      <c r="TCW18" s="890"/>
      <c r="TCX18" s="890"/>
      <c r="TCY18" s="890"/>
      <c r="TCZ18" s="890"/>
      <c r="TDA18" s="890"/>
      <c r="TDB18" s="890"/>
      <c r="TDC18" s="890"/>
      <c r="TDD18" s="890"/>
      <c r="TDE18" s="890"/>
      <c r="TDF18" s="890"/>
      <c r="TDG18" s="890"/>
      <c r="TDH18" s="890"/>
      <c r="TDI18" s="890"/>
      <c r="TDJ18" s="890"/>
      <c r="TDK18" s="890"/>
      <c r="TDL18" s="890"/>
      <c r="TDM18" s="890"/>
      <c r="TDN18" s="890"/>
      <c r="TDO18" s="890"/>
      <c r="TDP18" s="890"/>
      <c r="TDQ18" s="890"/>
      <c r="TDR18" s="890"/>
      <c r="TDS18" s="890"/>
      <c r="TDT18" s="890"/>
      <c r="TDU18" s="890"/>
      <c r="TDV18" s="890"/>
      <c r="TDW18" s="890"/>
      <c r="TDX18" s="890"/>
      <c r="TDY18" s="890"/>
      <c r="TDZ18" s="890"/>
      <c r="TEA18" s="890"/>
      <c r="TEB18" s="890"/>
      <c r="TEC18" s="890"/>
      <c r="TED18" s="890"/>
      <c r="TEE18" s="890"/>
      <c r="TEF18" s="890"/>
      <c r="TEG18" s="890"/>
      <c r="TEH18" s="890"/>
      <c r="TEI18" s="890"/>
      <c r="TEJ18" s="890"/>
      <c r="TEK18" s="890"/>
      <c r="TEL18" s="890"/>
      <c r="TEM18" s="890"/>
      <c r="TEN18" s="890"/>
      <c r="TEO18" s="890"/>
      <c r="TEP18" s="890"/>
      <c r="TEQ18" s="890"/>
      <c r="TER18" s="890"/>
      <c r="TES18" s="890"/>
      <c r="TET18" s="890"/>
      <c r="TEU18" s="890"/>
      <c r="TEV18" s="890"/>
      <c r="TEW18" s="890"/>
      <c r="TEX18" s="890"/>
      <c r="TEY18" s="890"/>
      <c r="TEZ18" s="890"/>
      <c r="TFA18" s="890"/>
      <c r="TFB18" s="890"/>
      <c r="TFC18" s="890"/>
      <c r="TFD18" s="890"/>
      <c r="TFE18" s="890"/>
      <c r="TFF18" s="890"/>
      <c r="TFG18" s="890"/>
      <c r="TFH18" s="890"/>
      <c r="TFI18" s="890"/>
      <c r="TFJ18" s="890"/>
      <c r="TFK18" s="890"/>
      <c r="TFL18" s="890"/>
      <c r="TFM18" s="890"/>
      <c r="TFN18" s="890"/>
      <c r="TFO18" s="890"/>
      <c r="TFP18" s="890"/>
      <c r="TFQ18" s="890"/>
      <c r="TFR18" s="890"/>
      <c r="TFS18" s="890"/>
      <c r="TFT18" s="890"/>
      <c r="TFU18" s="890"/>
      <c r="TFV18" s="890"/>
      <c r="TFW18" s="890"/>
      <c r="TFX18" s="890"/>
      <c r="TFY18" s="890"/>
      <c r="TFZ18" s="890"/>
      <c r="TGA18" s="890"/>
      <c r="TGB18" s="890"/>
      <c r="TGC18" s="890"/>
      <c r="TGD18" s="890"/>
      <c r="TGE18" s="890"/>
      <c r="TGF18" s="890"/>
      <c r="TGG18" s="890"/>
      <c r="TGH18" s="890"/>
      <c r="TGI18" s="890"/>
      <c r="TGJ18" s="890"/>
      <c r="TGK18" s="890"/>
      <c r="TGL18" s="890"/>
      <c r="TGM18" s="890"/>
      <c r="TGN18" s="890"/>
      <c r="TGO18" s="890"/>
      <c r="TGP18" s="890"/>
      <c r="TGQ18" s="890"/>
      <c r="TGR18" s="890"/>
      <c r="TGS18" s="890"/>
      <c r="TGT18" s="890"/>
      <c r="TGU18" s="890"/>
      <c r="TGV18" s="890"/>
      <c r="TGW18" s="890"/>
      <c r="TGX18" s="890"/>
      <c r="TGY18" s="890"/>
      <c r="TGZ18" s="890"/>
      <c r="THA18" s="890"/>
      <c r="THB18" s="890"/>
      <c r="THC18" s="890"/>
      <c r="THD18" s="890"/>
      <c r="THE18" s="890"/>
      <c r="THF18" s="890"/>
      <c r="THG18" s="890"/>
      <c r="THH18" s="890"/>
      <c r="THI18" s="890"/>
      <c r="THJ18" s="890"/>
      <c r="THK18" s="890"/>
      <c r="THL18" s="890"/>
      <c r="THM18" s="890"/>
      <c r="THN18" s="890"/>
      <c r="THO18" s="890"/>
      <c r="THP18" s="890"/>
      <c r="THQ18" s="890"/>
      <c r="THR18" s="890"/>
      <c r="THS18" s="890"/>
      <c r="THT18" s="890"/>
      <c r="THU18" s="890"/>
      <c r="THV18" s="890"/>
      <c r="THW18" s="890"/>
      <c r="THX18" s="890"/>
      <c r="THY18" s="890"/>
      <c r="THZ18" s="890"/>
      <c r="TIA18" s="890"/>
      <c r="TIB18" s="890"/>
      <c r="TIC18" s="890"/>
      <c r="TID18" s="890"/>
      <c r="TIE18" s="890"/>
      <c r="TIF18" s="890"/>
      <c r="TIG18" s="890"/>
      <c r="TIH18" s="890"/>
      <c r="TII18" s="890"/>
      <c r="TIJ18" s="890"/>
      <c r="TIK18" s="890"/>
      <c r="TIL18" s="890"/>
      <c r="TIM18" s="890"/>
      <c r="TIN18" s="890"/>
      <c r="TIO18" s="890"/>
      <c r="TIP18" s="890"/>
      <c r="TIQ18" s="890"/>
      <c r="TIR18" s="890"/>
      <c r="TIS18" s="890"/>
      <c r="TIT18" s="890"/>
      <c r="TIU18" s="890"/>
      <c r="TIV18" s="890"/>
      <c r="TIW18" s="890"/>
      <c r="TIX18" s="890"/>
      <c r="TIY18" s="890"/>
      <c r="TIZ18" s="890"/>
      <c r="TJA18" s="890"/>
      <c r="TJB18" s="890"/>
      <c r="TJC18" s="890"/>
      <c r="TJD18" s="890"/>
      <c r="TJE18" s="890"/>
      <c r="TJF18" s="890"/>
      <c r="TJG18" s="890"/>
      <c r="TJH18" s="890"/>
      <c r="TJI18" s="890"/>
      <c r="TJJ18" s="890"/>
      <c r="TJK18" s="890"/>
      <c r="TJL18" s="890"/>
      <c r="TJM18" s="890"/>
      <c r="TJN18" s="890"/>
      <c r="TJO18" s="890"/>
      <c r="TJP18" s="890"/>
      <c r="TJQ18" s="890"/>
      <c r="TJR18" s="890"/>
      <c r="TJS18" s="890"/>
      <c r="TJT18" s="890"/>
      <c r="TJU18" s="890"/>
      <c r="TJV18" s="890"/>
      <c r="TJW18" s="890"/>
      <c r="TJX18" s="890"/>
      <c r="TJY18" s="890"/>
      <c r="TJZ18" s="890"/>
      <c r="TKA18" s="890"/>
      <c r="TKB18" s="890"/>
      <c r="TKC18" s="890"/>
      <c r="TKD18" s="890"/>
      <c r="TKE18" s="890"/>
      <c r="TKF18" s="890"/>
      <c r="TKG18" s="890"/>
      <c r="TKH18" s="890"/>
      <c r="TKI18" s="890"/>
      <c r="TKJ18" s="890"/>
      <c r="TKK18" s="890"/>
      <c r="TKL18" s="890"/>
      <c r="TKM18" s="890"/>
      <c r="TKN18" s="890"/>
      <c r="TKO18" s="890"/>
      <c r="TKP18" s="890"/>
      <c r="TKQ18" s="890"/>
      <c r="TKR18" s="890"/>
      <c r="TKS18" s="890"/>
      <c r="TKT18" s="890"/>
      <c r="TKU18" s="890"/>
      <c r="TKV18" s="890"/>
      <c r="TKW18" s="890"/>
      <c r="TKX18" s="890"/>
      <c r="TKY18" s="890"/>
      <c r="TKZ18" s="890"/>
      <c r="TLA18" s="890"/>
      <c r="TLB18" s="890"/>
      <c r="TLC18" s="890"/>
      <c r="TLD18" s="890"/>
      <c r="TLE18" s="890"/>
      <c r="TLF18" s="890"/>
      <c r="TLG18" s="890"/>
      <c r="TLH18" s="890"/>
      <c r="TLI18" s="890"/>
      <c r="TLJ18" s="890"/>
      <c r="TLK18" s="890"/>
      <c r="TLL18" s="890"/>
      <c r="TLM18" s="890"/>
      <c r="TLN18" s="890"/>
      <c r="TLO18" s="890"/>
      <c r="TLP18" s="890"/>
      <c r="TLQ18" s="890"/>
      <c r="TLR18" s="890"/>
      <c r="TLS18" s="890"/>
      <c r="TLT18" s="890"/>
      <c r="TLU18" s="890"/>
      <c r="TLV18" s="890"/>
      <c r="TLW18" s="890"/>
      <c r="TLX18" s="890"/>
      <c r="TLY18" s="890"/>
      <c r="TLZ18" s="890"/>
      <c r="TMA18" s="890"/>
      <c r="TMB18" s="890"/>
      <c r="TMC18" s="890"/>
      <c r="TMD18" s="890"/>
      <c r="TME18" s="890"/>
      <c r="TMF18" s="890"/>
      <c r="TMG18" s="890"/>
      <c r="TMH18" s="890"/>
      <c r="TMI18" s="890"/>
      <c r="TMJ18" s="890"/>
      <c r="TMK18" s="890"/>
      <c r="TML18" s="890"/>
      <c r="TMM18" s="890"/>
      <c r="TMN18" s="890"/>
      <c r="TMO18" s="890"/>
      <c r="TMP18" s="890"/>
      <c r="TMQ18" s="890"/>
      <c r="TMR18" s="890"/>
      <c r="TMS18" s="890"/>
      <c r="TMT18" s="890"/>
      <c r="TMU18" s="890"/>
      <c r="TMV18" s="890"/>
      <c r="TMW18" s="890"/>
      <c r="TMX18" s="890"/>
      <c r="TMY18" s="890"/>
      <c r="TMZ18" s="890"/>
      <c r="TNA18" s="890"/>
      <c r="TNB18" s="890"/>
      <c r="TNC18" s="890"/>
      <c r="TND18" s="890"/>
      <c r="TNE18" s="890"/>
      <c r="TNF18" s="890"/>
      <c r="TNG18" s="890"/>
      <c r="TNH18" s="890"/>
      <c r="TNI18" s="890"/>
      <c r="TNJ18" s="890"/>
      <c r="TNK18" s="890"/>
      <c r="TNL18" s="890"/>
      <c r="TNM18" s="890"/>
      <c r="TNN18" s="890"/>
      <c r="TNO18" s="890"/>
      <c r="TNP18" s="890"/>
      <c r="TNQ18" s="890"/>
      <c r="TNR18" s="890"/>
      <c r="TNS18" s="890"/>
      <c r="TNT18" s="890"/>
      <c r="TNU18" s="890"/>
      <c r="TNV18" s="890"/>
      <c r="TNW18" s="890"/>
      <c r="TNX18" s="890"/>
      <c r="TNY18" s="890"/>
      <c r="TNZ18" s="890"/>
      <c r="TOA18" s="890"/>
      <c r="TOB18" s="890"/>
      <c r="TOC18" s="890"/>
      <c r="TOD18" s="890"/>
      <c r="TOE18" s="890"/>
      <c r="TOF18" s="890"/>
      <c r="TOG18" s="890"/>
      <c r="TOH18" s="890"/>
      <c r="TOI18" s="890"/>
      <c r="TOJ18" s="890"/>
      <c r="TOK18" s="890"/>
      <c r="TOL18" s="890"/>
      <c r="TOM18" s="890"/>
      <c r="TON18" s="890"/>
      <c r="TOO18" s="890"/>
      <c r="TOP18" s="890"/>
      <c r="TOQ18" s="890"/>
      <c r="TOR18" s="890"/>
      <c r="TOS18" s="890"/>
      <c r="TOT18" s="890"/>
      <c r="TOU18" s="890"/>
      <c r="TOV18" s="890"/>
      <c r="TOW18" s="890"/>
      <c r="TOX18" s="890"/>
      <c r="TOY18" s="890"/>
      <c r="TOZ18" s="890"/>
      <c r="TPA18" s="890"/>
      <c r="TPB18" s="890"/>
      <c r="TPC18" s="890"/>
      <c r="TPD18" s="890"/>
      <c r="TPE18" s="890"/>
      <c r="TPF18" s="890"/>
      <c r="TPG18" s="890"/>
      <c r="TPH18" s="890"/>
      <c r="TPI18" s="890"/>
      <c r="TPJ18" s="890"/>
      <c r="TPK18" s="890"/>
      <c r="TPL18" s="890"/>
      <c r="TPM18" s="890"/>
      <c r="TPN18" s="890"/>
      <c r="TPO18" s="890"/>
      <c r="TPP18" s="890"/>
      <c r="TPQ18" s="890"/>
      <c r="TPR18" s="890"/>
      <c r="TPS18" s="890"/>
      <c r="TPT18" s="890"/>
      <c r="TPU18" s="890"/>
      <c r="TPV18" s="890"/>
      <c r="TPW18" s="890"/>
      <c r="TPX18" s="890"/>
      <c r="TPY18" s="890"/>
      <c r="TPZ18" s="890"/>
      <c r="TQA18" s="890"/>
      <c r="TQB18" s="890"/>
      <c r="TQC18" s="890"/>
      <c r="TQD18" s="890"/>
      <c r="TQE18" s="890"/>
      <c r="TQF18" s="890"/>
      <c r="TQG18" s="890"/>
      <c r="TQH18" s="890"/>
      <c r="TQI18" s="890"/>
      <c r="TQJ18" s="890"/>
      <c r="TQK18" s="890"/>
      <c r="TQL18" s="890"/>
      <c r="TQM18" s="890"/>
      <c r="TQN18" s="890"/>
      <c r="TQO18" s="890"/>
      <c r="TQP18" s="890"/>
      <c r="TQQ18" s="890"/>
      <c r="TQR18" s="890"/>
      <c r="TQS18" s="890"/>
      <c r="TQT18" s="890"/>
      <c r="TQU18" s="890"/>
      <c r="TQV18" s="890"/>
      <c r="TQW18" s="890"/>
      <c r="TQX18" s="890"/>
      <c r="TQY18" s="890"/>
      <c r="TQZ18" s="890"/>
      <c r="TRA18" s="890"/>
      <c r="TRB18" s="890"/>
      <c r="TRC18" s="890"/>
      <c r="TRD18" s="890"/>
      <c r="TRE18" s="890"/>
      <c r="TRF18" s="890"/>
      <c r="TRG18" s="890"/>
      <c r="TRH18" s="890"/>
      <c r="TRI18" s="890"/>
      <c r="TRJ18" s="890"/>
      <c r="TRK18" s="890"/>
      <c r="TRL18" s="890"/>
      <c r="TRM18" s="890"/>
      <c r="TRN18" s="890"/>
      <c r="TRO18" s="890"/>
      <c r="TRP18" s="890"/>
      <c r="TRQ18" s="890"/>
      <c r="TRR18" s="890"/>
      <c r="TRS18" s="890"/>
      <c r="TRT18" s="890"/>
      <c r="TRU18" s="890"/>
      <c r="TRV18" s="890"/>
      <c r="TRW18" s="890"/>
      <c r="TRX18" s="890"/>
      <c r="TRY18" s="890"/>
      <c r="TRZ18" s="890"/>
      <c r="TSA18" s="890"/>
      <c r="TSB18" s="890"/>
      <c r="TSC18" s="890"/>
      <c r="TSD18" s="890"/>
      <c r="TSE18" s="890"/>
      <c r="TSF18" s="890"/>
      <c r="TSG18" s="890"/>
      <c r="TSH18" s="890"/>
      <c r="TSI18" s="890"/>
      <c r="TSJ18" s="890"/>
      <c r="TSK18" s="890"/>
      <c r="TSL18" s="890"/>
      <c r="TSM18" s="890"/>
      <c r="TSN18" s="890"/>
      <c r="TSO18" s="890"/>
      <c r="TSP18" s="890"/>
      <c r="TSQ18" s="890"/>
      <c r="TSR18" s="890"/>
      <c r="TSS18" s="890"/>
      <c r="TST18" s="890"/>
      <c r="TSU18" s="890"/>
      <c r="TSV18" s="890"/>
      <c r="TSW18" s="890"/>
      <c r="TSX18" s="890"/>
      <c r="TSY18" s="890"/>
      <c r="TSZ18" s="890"/>
      <c r="TTA18" s="890"/>
      <c r="TTB18" s="890"/>
      <c r="TTC18" s="890"/>
      <c r="TTD18" s="890"/>
      <c r="TTE18" s="890"/>
      <c r="TTF18" s="890"/>
      <c r="TTG18" s="890"/>
      <c r="TTH18" s="890"/>
      <c r="TTI18" s="890"/>
      <c r="TTJ18" s="890"/>
      <c r="TTK18" s="890"/>
      <c r="TTL18" s="890"/>
      <c r="TTM18" s="890"/>
      <c r="TTN18" s="890"/>
      <c r="TTO18" s="890"/>
      <c r="TTP18" s="890"/>
      <c r="TTQ18" s="890"/>
      <c r="TTR18" s="890"/>
      <c r="TTS18" s="890"/>
      <c r="TTT18" s="890"/>
      <c r="TTU18" s="890"/>
      <c r="TTV18" s="890"/>
      <c r="TTW18" s="890"/>
      <c r="TTX18" s="890"/>
      <c r="TTY18" s="890"/>
      <c r="TTZ18" s="890"/>
      <c r="TUA18" s="890"/>
      <c r="TUB18" s="890"/>
      <c r="TUC18" s="890"/>
      <c r="TUD18" s="890"/>
      <c r="TUE18" s="890"/>
      <c r="TUF18" s="890"/>
      <c r="TUG18" s="890"/>
      <c r="TUH18" s="890"/>
      <c r="TUI18" s="890"/>
      <c r="TUJ18" s="890"/>
      <c r="TUK18" s="890"/>
      <c r="TUL18" s="890"/>
      <c r="TUM18" s="890"/>
      <c r="TUN18" s="890"/>
      <c r="TUO18" s="890"/>
      <c r="TUP18" s="890"/>
      <c r="TUQ18" s="890"/>
      <c r="TUR18" s="890"/>
      <c r="TUS18" s="890"/>
      <c r="TUT18" s="890"/>
      <c r="TUU18" s="890"/>
      <c r="TUV18" s="890"/>
      <c r="TUW18" s="890"/>
      <c r="TUX18" s="890"/>
      <c r="TUY18" s="890"/>
      <c r="TUZ18" s="890"/>
      <c r="TVA18" s="890"/>
      <c r="TVB18" s="890"/>
      <c r="TVC18" s="890"/>
      <c r="TVD18" s="890"/>
      <c r="TVE18" s="890"/>
      <c r="TVF18" s="890"/>
      <c r="TVG18" s="890"/>
      <c r="TVH18" s="890"/>
      <c r="TVI18" s="890"/>
      <c r="TVJ18" s="890"/>
      <c r="TVK18" s="890"/>
      <c r="TVL18" s="890"/>
      <c r="TVM18" s="890"/>
      <c r="TVN18" s="890"/>
      <c r="TVO18" s="890"/>
      <c r="TVP18" s="890"/>
      <c r="TVQ18" s="890"/>
      <c r="TVR18" s="890"/>
      <c r="TVS18" s="890"/>
      <c r="TVT18" s="890"/>
      <c r="TVU18" s="890"/>
      <c r="TVV18" s="890"/>
      <c r="TVW18" s="890"/>
      <c r="TVX18" s="890"/>
      <c r="TVY18" s="890"/>
      <c r="TVZ18" s="890"/>
      <c r="TWA18" s="890"/>
      <c r="TWB18" s="890"/>
      <c r="TWC18" s="890"/>
      <c r="TWD18" s="890"/>
      <c r="TWE18" s="890"/>
      <c r="TWF18" s="890"/>
      <c r="TWG18" s="890"/>
      <c r="TWH18" s="890"/>
      <c r="TWI18" s="890"/>
      <c r="TWJ18" s="890"/>
      <c r="TWK18" s="890"/>
      <c r="TWL18" s="890"/>
      <c r="TWM18" s="890"/>
      <c r="TWN18" s="890"/>
      <c r="TWO18" s="890"/>
      <c r="TWP18" s="890"/>
      <c r="TWQ18" s="890"/>
      <c r="TWR18" s="890"/>
      <c r="TWS18" s="890"/>
      <c r="TWT18" s="890"/>
      <c r="TWU18" s="890"/>
      <c r="TWV18" s="890"/>
      <c r="TWW18" s="890"/>
      <c r="TWX18" s="890"/>
      <c r="TWY18" s="890"/>
      <c r="TWZ18" s="890"/>
      <c r="TXA18" s="890"/>
      <c r="TXB18" s="890"/>
      <c r="TXC18" s="890"/>
      <c r="TXD18" s="890"/>
      <c r="TXE18" s="890"/>
      <c r="TXF18" s="890"/>
      <c r="TXG18" s="890"/>
      <c r="TXH18" s="890"/>
      <c r="TXI18" s="890"/>
      <c r="TXJ18" s="890"/>
      <c r="TXK18" s="890"/>
      <c r="TXL18" s="890"/>
      <c r="TXM18" s="890"/>
      <c r="TXN18" s="890"/>
      <c r="TXO18" s="890"/>
      <c r="TXP18" s="890"/>
      <c r="TXQ18" s="890"/>
      <c r="TXR18" s="890"/>
      <c r="TXS18" s="890"/>
      <c r="TXT18" s="890"/>
      <c r="TXU18" s="890"/>
      <c r="TXV18" s="890"/>
      <c r="TXW18" s="890"/>
      <c r="TXX18" s="890"/>
      <c r="TXY18" s="890"/>
      <c r="TXZ18" s="890"/>
      <c r="TYA18" s="890"/>
      <c r="TYB18" s="890"/>
      <c r="TYC18" s="890"/>
      <c r="TYD18" s="890"/>
      <c r="TYE18" s="890"/>
      <c r="TYF18" s="890"/>
      <c r="TYG18" s="890"/>
      <c r="TYH18" s="890"/>
      <c r="TYI18" s="890"/>
      <c r="TYJ18" s="890"/>
      <c r="TYK18" s="890"/>
      <c r="TYL18" s="890"/>
      <c r="TYM18" s="890"/>
      <c r="TYN18" s="890"/>
      <c r="TYO18" s="890"/>
      <c r="TYP18" s="890"/>
      <c r="TYQ18" s="890"/>
      <c r="TYR18" s="890"/>
      <c r="TYS18" s="890"/>
      <c r="TYT18" s="890"/>
      <c r="TYU18" s="890"/>
      <c r="TYV18" s="890"/>
      <c r="TYW18" s="890"/>
      <c r="TYX18" s="890"/>
      <c r="TYY18" s="890"/>
      <c r="TYZ18" s="890"/>
      <c r="TZA18" s="890"/>
      <c r="TZB18" s="890"/>
      <c r="TZC18" s="890"/>
      <c r="TZD18" s="890"/>
      <c r="TZE18" s="890"/>
      <c r="TZF18" s="890"/>
      <c r="TZG18" s="890"/>
      <c r="TZH18" s="890"/>
      <c r="TZI18" s="890"/>
      <c r="TZJ18" s="890"/>
      <c r="TZK18" s="890"/>
      <c r="TZL18" s="890"/>
      <c r="TZM18" s="890"/>
      <c r="TZN18" s="890"/>
      <c r="TZO18" s="890"/>
      <c r="TZP18" s="890"/>
      <c r="TZQ18" s="890"/>
      <c r="TZR18" s="890"/>
      <c r="TZS18" s="890"/>
      <c r="TZT18" s="890"/>
      <c r="TZU18" s="890"/>
      <c r="TZV18" s="890"/>
      <c r="TZW18" s="890"/>
      <c r="TZX18" s="890"/>
      <c r="TZY18" s="890"/>
      <c r="TZZ18" s="890"/>
      <c r="UAA18" s="890"/>
      <c r="UAB18" s="890"/>
      <c r="UAC18" s="890"/>
      <c r="UAD18" s="890"/>
      <c r="UAE18" s="890"/>
      <c r="UAF18" s="890"/>
      <c r="UAG18" s="890"/>
      <c r="UAH18" s="890"/>
      <c r="UAI18" s="890"/>
      <c r="UAJ18" s="890"/>
      <c r="UAK18" s="890"/>
      <c r="UAL18" s="890"/>
      <c r="UAM18" s="890"/>
      <c r="UAN18" s="890"/>
      <c r="UAO18" s="890"/>
      <c r="UAP18" s="890"/>
      <c r="UAQ18" s="890"/>
      <c r="UAR18" s="890"/>
      <c r="UAS18" s="890"/>
      <c r="UAT18" s="890"/>
      <c r="UAU18" s="890"/>
      <c r="UAV18" s="890"/>
      <c r="UAW18" s="890"/>
      <c r="UAX18" s="890"/>
      <c r="UAY18" s="890"/>
      <c r="UAZ18" s="890"/>
      <c r="UBA18" s="890"/>
      <c r="UBB18" s="890"/>
      <c r="UBC18" s="890"/>
      <c r="UBD18" s="890"/>
      <c r="UBE18" s="890"/>
      <c r="UBF18" s="890"/>
      <c r="UBG18" s="890"/>
      <c r="UBH18" s="890"/>
      <c r="UBI18" s="890"/>
      <c r="UBJ18" s="890"/>
      <c r="UBK18" s="890"/>
      <c r="UBL18" s="890"/>
      <c r="UBM18" s="890"/>
      <c r="UBN18" s="890"/>
      <c r="UBO18" s="890"/>
      <c r="UBP18" s="890"/>
      <c r="UBQ18" s="890"/>
      <c r="UBR18" s="890"/>
      <c r="UBS18" s="890"/>
      <c r="UBT18" s="890"/>
      <c r="UBU18" s="890"/>
      <c r="UBV18" s="890"/>
      <c r="UBW18" s="890"/>
      <c r="UBX18" s="890"/>
      <c r="UBY18" s="890"/>
      <c r="UBZ18" s="890"/>
      <c r="UCA18" s="890"/>
      <c r="UCB18" s="890"/>
      <c r="UCC18" s="890"/>
      <c r="UCD18" s="890"/>
      <c r="UCE18" s="890"/>
      <c r="UCF18" s="890"/>
      <c r="UCG18" s="890"/>
      <c r="UCH18" s="890"/>
      <c r="UCI18" s="890"/>
      <c r="UCJ18" s="890"/>
      <c r="UCK18" s="890"/>
      <c r="UCL18" s="890"/>
      <c r="UCM18" s="890"/>
      <c r="UCN18" s="890"/>
      <c r="UCO18" s="890"/>
      <c r="UCP18" s="890"/>
      <c r="UCQ18" s="890"/>
      <c r="UCR18" s="890"/>
      <c r="UCS18" s="890"/>
      <c r="UCT18" s="890"/>
      <c r="UCU18" s="890"/>
      <c r="UCV18" s="890"/>
      <c r="UCW18" s="890"/>
      <c r="UCX18" s="890"/>
      <c r="UCY18" s="890"/>
      <c r="UCZ18" s="890"/>
      <c r="UDA18" s="890"/>
      <c r="UDB18" s="890"/>
      <c r="UDC18" s="890"/>
      <c r="UDD18" s="890"/>
      <c r="UDE18" s="890"/>
      <c r="UDF18" s="890"/>
      <c r="UDG18" s="890"/>
      <c r="UDH18" s="890"/>
      <c r="UDI18" s="890"/>
      <c r="UDJ18" s="890"/>
      <c r="UDK18" s="890"/>
      <c r="UDL18" s="890"/>
      <c r="UDM18" s="890"/>
      <c r="UDN18" s="890"/>
      <c r="UDO18" s="890"/>
      <c r="UDP18" s="890"/>
      <c r="UDQ18" s="890"/>
      <c r="UDR18" s="890"/>
      <c r="UDS18" s="890"/>
      <c r="UDT18" s="890"/>
      <c r="UDU18" s="890"/>
      <c r="UDV18" s="890"/>
      <c r="UDW18" s="890"/>
      <c r="UDX18" s="890"/>
      <c r="UDY18" s="890"/>
      <c r="UDZ18" s="890"/>
      <c r="UEA18" s="890"/>
      <c r="UEB18" s="890"/>
      <c r="UEC18" s="890"/>
      <c r="UED18" s="890"/>
      <c r="UEE18" s="890"/>
      <c r="UEF18" s="890"/>
      <c r="UEG18" s="890"/>
      <c r="UEH18" s="890"/>
      <c r="UEI18" s="890"/>
      <c r="UEJ18" s="890"/>
      <c r="UEK18" s="890"/>
      <c r="UEL18" s="890"/>
      <c r="UEM18" s="890"/>
      <c r="UEN18" s="890"/>
      <c r="UEO18" s="890"/>
      <c r="UEP18" s="890"/>
      <c r="UEQ18" s="890"/>
      <c r="UER18" s="890"/>
      <c r="UES18" s="890"/>
      <c r="UET18" s="890"/>
      <c r="UEU18" s="890"/>
      <c r="UEV18" s="890"/>
      <c r="UEW18" s="890"/>
      <c r="UEX18" s="890"/>
      <c r="UEY18" s="890"/>
      <c r="UEZ18" s="890"/>
      <c r="UFA18" s="890"/>
      <c r="UFB18" s="890"/>
      <c r="UFC18" s="890"/>
      <c r="UFD18" s="890"/>
      <c r="UFE18" s="890"/>
      <c r="UFF18" s="890"/>
      <c r="UFG18" s="890"/>
      <c r="UFH18" s="890"/>
      <c r="UFI18" s="890"/>
      <c r="UFJ18" s="890"/>
      <c r="UFK18" s="890"/>
      <c r="UFL18" s="890"/>
      <c r="UFM18" s="890"/>
      <c r="UFN18" s="890"/>
      <c r="UFO18" s="890"/>
      <c r="UFP18" s="890"/>
      <c r="UFQ18" s="890"/>
      <c r="UFR18" s="890"/>
      <c r="UFS18" s="890"/>
      <c r="UFT18" s="890"/>
      <c r="UFU18" s="890"/>
      <c r="UFV18" s="890"/>
      <c r="UFW18" s="890"/>
      <c r="UFX18" s="890"/>
      <c r="UFY18" s="890"/>
      <c r="UFZ18" s="890"/>
      <c r="UGA18" s="890"/>
      <c r="UGB18" s="890"/>
      <c r="UGC18" s="890"/>
      <c r="UGD18" s="890"/>
      <c r="UGE18" s="890"/>
      <c r="UGF18" s="890"/>
      <c r="UGG18" s="890"/>
      <c r="UGH18" s="890"/>
      <c r="UGI18" s="890"/>
      <c r="UGJ18" s="890"/>
      <c r="UGK18" s="890"/>
      <c r="UGL18" s="890"/>
      <c r="UGM18" s="890"/>
      <c r="UGN18" s="890"/>
      <c r="UGO18" s="890"/>
      <c r="UGP18" s="890"/>
      <c r="UGQ18" s="890"/>
      <c r="UGR18" s="890"/>
      <c r="UGS18" s="890"/>
      <c r="UGT18" s="890"/>
      <c r="UGU18" s="890"/>
      <c r="UGV18" s="890"/>
      <c r="UGW18" s="890"/>
      <c r="UGX18" s="890"/>
      <c r="UGY18" s="890"/>
      <c r="UGZ18" s="890"/>
      <c r="UHA18" s="890"/>
      <c r="UHB18" s="890"/>
      <c r="UHC18" s="890"/>
      <c r="UHD18" s="890"/>
      <c r="UHE18" s="890"/>
      <c r="UHF18" s="890"/>
      <c r="UHG18" s="890"/>
      <c r="UHH18" s="890"/>
      <c r="UHI18" s="890"/>
      <c r="UHJ18" s="890"/>
      <c r="UHK18" s="890"/>
      <c r="UHL18" s="890"/>
      <c r="UHM18" s="890"/>
      <c r="UHN18" s="890"/>
      <c r="UHO18" s="890"/>
      <c r="UHP18" s="890"/>
      <c r="UHQ18" s="890"/>
      <c r="UHR18" s="890"/>
      <c r="UHS18" s="890"/>
      <c r="UHT18" s="890"/>
      <c r="UHU18" s="890"/>
      <c r="UHV18" s="890"/>
      <c r="UHW18" s="890"/>
      <c r="UHX18" s="890"/>
      <c r="UHY18" s="890"/>
      <c r="UHZ18" s="890"/>
      <c r="UIA18" s="890"/>
      <c r="UIB18" s="890"/>
      <c r="UIC18" s="890"/>
      <c r="UID18" s="890"/>
      <c r="UIE18" s="890"/>
      <c r="UIF18" s="890"/>
      <c r="UIG18" s="890"/>
      <c r="UIH18" s="890"/>
      <c r="UII18" s="890"/>
      <c r="UIJ18" s="890"/>
      <c r="UIK18" s="890"/>
      <c r="UIL18" s="890"/>
      <c r="UIM18" s="890"/>
      <c r="UIN18" s="890"/>
      <c r="UIO18" s="890"/>
      <c r="UIP18" s="890"/>
      <c r="UIQ18" s="890"/>
      <c r="UIR18" s="890"/>
      <c r="UIS18" s="890"/>
      <c r="UIT18" s="890"/>
      <c r="UIU18" s="890"/>
      <c r="UIV18" s="890"/>
      <c r="UIW18" s="890"/>
      <c r="UIX18" s="890"/>
      <c r="UIY18" s="890"/>
      <c r="UIZ18" s="890"/>
      <c r="UJA18" s="890"/>
      <c r="UJB18" s="890"/>
      <c r="UJC18" s="890"/>
      <c r="UJD18" s="890"/>
      <c r="UJE18" s="890"/>
      <c r="UJF18" s="890"/>
      <c r="UJG18" s="890"/>
      <c r="UJH18" s="890"/>
      <c r="UJI18" s="890"/>
      <c r="UJJ18" s="890"/>
      <c r="UJK18" s="890"/>
      <c r="UJL18" s="890"/>
      <c r="UJM18" s="890"/>
      <c r="UJN18" s="890"/>
      <c r="UJO18" s="890"/>
      <c r="UJP18" s="890"/>
      <c r="UJQ18" s="890"/>
      <c r="UJR18" s="890"/>
      <c r="UJS18" s="890"/>
      <c r="UJT18" s="890"/>
      <c r="UJU18" s="890"/>
      <c r="UJV18" s="890"/>
      <c r="UJW18" s="890"/>
      <c r="UJX18" s="890"/>
      <c r="UJY18" s="890"/>
      <c r="UJZ18" s="890"/>
      <c r="UKA18" s="890"/>
      <c r="UKB18" s="890"/>
      <c r="UKC18" s="890"/>
      <c r="UKD18" s="890"/>
      <c r="UKE18" s="890"/>
      <c r="UKF18" s="890"/>
      <c r="UKG18" s="890"/>
      <c r="UKH18" s="890"/>
      <c r="UKI18" s="890"/>
      <c r="UKJ18" s="890"/>
      <c r="UKK18" s="890"/>
      <c r="UKL18" s="890"/>
      <c r="UKM18" s="890"/>
      <c r="UKN18" s="890"/>
      <c r="UKO18" s="890"/>
      <c r="UKP18" s="890"/>
      <c r="UKQ18" s="890"/>
      <c r="UKR18" s="890"/>
      <c r="UKS18" s="890"/>
      <c r="UKT18" s="890"/>
      <c r="UKU18" s="890"/>
      <c r="UKV18" s="890"/>
      <c r="UKW18" s="890"/>
      <c r="UKX18" s="890"/>
      <c r="UKY18" s="890"/>
      <c r="UKZ18" s="890"/>
      <c r="ULA18" s="890"/>
      <c r="ULB18" s="890"/>
      <c r="ULC18" s="890"/>
      <c r="ULD18" s="890"/>
      <c r="ULE18" s="890"/>
      <c r="ULF18" s="890"/>
      <c r="ULG18" s="890"/>
      <c r="ULH18" s="890"/>
      <c r="ULI18" s="890"/>
      <c r="ULJ18" s="890"/>
      <c r="ULK18" s="890"/>
      <c r="ULL18" s="890"/>
      <c r="ULM18" s="890"/>
      <c r="ULN18" s="890"/>
      <c r="ULO18" s="890"/>
      <c r="ULP18" s="890"/>
      <c r="ULQ18" s="890"/>
      <c r="ULR18" s="890"/>
      <c r="ULS18" s="890"/>
      <c r="ULT18" s="890"/>
      <c r="ULU18" s="890"/>
      <c r="ULV18" s="890"/>
      <c r="ULW18" s="890"/>
      <c r="ULX18" s="890"/>
      <c r="ULY18" s="890"/>
      <c r="ULZ18" s="890"/>
      <c r="UMA18" s="890"/>
      <c r="UMB18" s="890"/>
      <c r="UMC18" s="890"/>
      <c r="UMD18" s="890"/>
      <c r="UME18" s="890"/>
      <c r="UMF18" s="890"/>
      <c r="UMG18" s="890"/>
      <c r="UMH18" s="890"/>
      <c r="UMI18" s="890"/>
      <c r="UMJ18" s="890"/>
      <c r="UMK18" s="890"/>
      <c r="UML18" s="890"/>
      <c r="UMM18" s="890"/>
      <c r="UMN18" s="890"/>
      <c r="UMO18" s="890"/>
      <c r="UMP18" s="890"/>
      <c r="UMQ18" s="890"/>
      <c r="UMR18" s="890"/>
      <c r="UMS18" s="890"/>
      <c r="UMT18" s="890"/>
      <c r="UMU18" s="890"/>
      <c r="UMV18" s="890"/>
      <c r="UMW18" s="890"/>
      <c r="UMX18" s="890"/>
      <c r="UMY18" s="890"/>
      <c r="UMZ18" s="890"/>
      <c r="UNA18" s="890"/>
      <c r="UNB18" s="890"/>
      <c r="UNC18" s="890"/>
      <c r="UND18" s="890"/>
      <c r="UNE18" s="890"/>
      <c r="UNF18" s="890"/>
      <c r="UNG18" s="890"/>
      <c r="UNH18" s="890"/>
      <c r="UNI18" s="890"/>
      <c r="UNJ18" s="890"/>
      <c r="UNK18" s="890"/>
      <c r="UNL18" s="890"/>
      <c r="UNM18" s="890"/>
      <c r="UNN18" s="890"/>
      <c r="UNO18" s="890"/>
      <c r="UNP18" s="890"/>
      <c r="UNQ18" s="890"/>
      <c r="UNR18" s="890"/>
      <c r="UNS18" s="890"/>
      <c r="UNT18" s="890"/>
      <c r="UNU18" s="890"/>
      <c r="UNV18" s="890"/>
      <c r="UNW18" s="890"/>
      <c r="UNX18" s="890"/>
      <c r="UNY18" s="890"/>
      <c r="UNZ18" s="890"/>
      <c r="UOA18" s="890"/>
      <c r="UOB18" s="890"/>
      <c r="UOC18" s="890"/>
      <c r="UOD18" s="890"/>
      <c r="UOE18" s="890"/>
      <c r="UOF18" s="890"/>
      <c r="UOG18" s="890"/>
      <c r="UOH18" s="890"/>
      <c r="UOI18" s="890"/>
      <c r="UOJ18" s="890"/>
      <c r="UOK18" s="890"/>
      <c r="UOL18" s="890"/>
      <c r="UOM18" s="890"/>
      <c r="UON18" s="890"/>
      <c r="UOO18" s="890"/>
      <c r="UOP18" s="890"/>
      <c r="UOQ18" s="890"/>
      <c r="UOR18" s="890"/>
      <c r="UOS18" s="890"/>
      <c r="UOT18" s="890"/>
      <c r="UOU18" s="890"/>
      <c r="UOV18" s="890"/>
      <c r="UOW18" s="890"/>
      <c r="UOX18" s="890"/>
      <c r="UOY18" s="890"/>
      <c r="UOZ18" s="890"/>
      <c r="UPA18" s="890"/>
      <c r="UPB18" s="890"/>
      <c r="UPC18" s="890"/>
      <c r="UPD18" s="890"/>
      <c r="UPE18" s="890"/>
      <c r="UPF18" s="890"/>
      <c r="UPG18" s="890"/>
      <c r="UPH18" s="890"/>
      <c r="UPI18" s="890"/>
      <c r="UPJ18" s="890"/>
      <c r="UPK18" s="890"/>
      <c r="UPL18" s="890"/>
      <c r="UPM18" s="890"/>
      <c r="UPN18" s="890"/>
      <c r="UPO18" s="890"/>
      <c r="UPP18" s="890"/>
      <c r="UPQ18" s="890"/>
      <c r="UPR18" s="890"/>
      <c r="UPS18" s="890"/>
      <c r="UPT18" s="890"/>
      <c r="UPU18" s="890"/>
      <c r="UPV18" s="890"/>
      <c r="UPW18" s="890"/>
      <c r="UPX18" s="890"/>
      <c r="UPY18" s="890"/>
      <c r="UPZ18" s="890"/>
      <c r="UQA18" s="890"/>
      <c r="UQB18" s="890"/>
      <c r="UQC18" s="890"/>
      <c r="UQD18" s="890"/>
      <c r="UQE18" s="890"/>
      <c r="UQF18" s="890"/>
      <c r="UQG18" s="890"/>
      <c r="UQH18" s="890"/>
      <c r="UQI18" s="890"/>
      <c r="UQJ18" s="890"/>
      <c r="UQK18" s="890"/>
      <c r="UQL18" s="890"/>
      <c r="UQM18" s="890"/>
      <c r="UQN18" s="890"/>
      <c r="UQO18" s="890"/>
      <c r="UQP18" s="890"/>
      <c r="UQQ18" s="890"/>
      <c r="UQR18" s="890"/>
      <c r="UQS18" s="890"/>
      <c r="UQT18" s="890"/>
      <c r="UQU18" s="890"/>
      <c r="UQV18" s="890"/>
      <c r="UQW18" s="890"/>
      <c r="UQX18" s="890"/>
      <c r="UQY18" s="890"/>
      <c r="UQZ18" s="890"/>
      <c r="URA18" s="890"/>
      <c r="URB18" s="890"/>
      <c r="URC18" s="890"/>
      <c r="URD18" s="890"/>
      <c r="URE18" s="890"/>
      <c r="URF18" s="890"/>
      <c r="URG18" s="890"/>
      <c r="URH18" s="890"/>
      <c r="URI18" s="890"/>
      <c r="URJ18" s="890"/>
      <c r="URK18" s="890"/>
      <c r="URL18" s="890"/>
      <c r="URM18" s="890"/>
      <c r="URN18" s="890"/>
      <c r="URO18" s="890"/>
      <c r="URP18" s="890"/>
      <c r="URQ18" s="890"/>
      <c r="URR18" s="890"/>
      <c r="URS18" s="890"/>
      <c r="URT18" s="890"/>
      <c r="URU18" s="890"/>
      <c r="URV18" s="890"/>
      <c r="URW18" s="890"/>
      <c r="URX18" s="890"/>
      <c r="URY18" s="890"/>
      <c r="URZ18" s="890"/>
      <c r="USA18" s="890"/>
      <c r="USB18" s="890"/>
      <c r="USC18" s="890"/>
      <c r="USD18" s="890"/>
      <c r="USE18" s="890"/>
      <c r="USF18" s="890"/>
      <c r="USG18" s="890"/>
      <c r="USH18" s="890"/>
      <c r="USI18" s="890"/>
      <c r="USJ18" s="890"/>
      <c r="USK18" s="890"/>
      <c r="USL18" s="890"/>
      <c r="USM18" s="890"/>
      <c r="USN18" s="890"/>
      <c r="USO18" s="890"/>
      <c r="USP18" s="890"/>
      <c r="USQ18" s="890"/>
      <c r="USR18" s="890"/>
      <c r="USS18" s="890"/>
      <c r="UST18" s="890"/>
      <c r="USU18" s="890"/>
      <c r="USV18" s="890"/>
      <c r="USW18" s="890"/>
      <c r="USX18" s="890"/>
      <c r="USY18" s="890"/>
      <c r="USZ18" s="890"/>
      <c r="UTA18" s="890"/>
      <c r="UTB18" s="890"/>
      <c r="UTC18" s="890"/>
      <c r="UTD18" s="890"/>
      <c r="UTE18" s="890"/>
      <c r="UTF18" s="890"/>
      <c r="UTG18" s="890"/>
      <c r="UTH18" s="890"/>
      <c r="UTI18" s="890"/>
      <c r="UTJ18" s="890"/>
      <c r="UTK18" s="890"/>
      <c r="UTL18" s="890"/>
      <c r="UTM18" s="890"/>
      <c r="UTN18" s="890"/>
      <c r="UTO18" s="890"/>
      <c r="UTP18" s="890"/>
      <c r="UTQ18" s="890"/>
      <c r="UTR18" s="890"/>
      <c r="UTS18" s="890"/>
      <c r="UTT18" s="890"/>
      <c r="UTU18" s="890"/>
      <c r="UTV18" s="890"/>
      <c r="UTW18" s="890"/>
      <c r="UTX18" s="890"/>
      <c r="UTY18" s="890"/>
      <c r="UTZ18" s="890"/>
      <c r="UUA18" s="890"/>
      <c r="UUB18" s="890"/>
      <c r="UUC18" s="890"/>
      <c r="UUD18" s="890"/>
      <c r="UUE18" s="890"/>
      <c r="UUF18" s="890"/>
      <c r="UUG18" s="890"/>
      <c r="UUH18" s="890"/>
      <c r="UUI18" s="890"/>
      <c r="UUJ18" s="890"/>
      <c r="UUK18" s="890"/>
      <c r="UUL18" s="890"/>
      <c r="UUM18" s="890"/>
      <c r="UUN18" s="890"/>
      <c r="UUO18" s="890"/>
      <c r="UUP18" s="890"/>
      <c r="UUQ18" s="890"/>
      <c r="UUR18" s="890"/>
      <c r="UUS18" s="890"/>
      <c r="UUT18" s="890"/>
      <c r="UUU18" s="890"/>
      <c r="UUV18" s="890"/>
      <c r="UUW18" s="890"/>
      <c r="UUX18" s="890"/>
      <c r="UUY18" s="890"/>
      <c r="UUZ18" s="890"/>
      <c r="UVA18" s="890"/>
      <c r="UVB18" s="890"/>
      <c r="UVC18" s="890"/>
      <c r="UVD18" s="890"/>
      <c r="UVE18" s="890"/>
      <c r="UVF18" s="890"/>
      <c r="UVG18" s="890"/>
      <c r="UVH18" s="890"/>
      <c r="UVI18" s="890"/>
      <c r="UVJ18" s="890"/>
      <c r="UVK18" s="890"/>
      <c r="UVL18" s="890"/>
      <c r="UVM18" s="890"/>
      <c r="UVN18" s="890"/>
      <c r="UVO18" s="890"/>
      <c r="UVP18" s="890"/>
      <c r="UVQ18" s="890"/>
      <c r="UVR18" s="890"/>
      <c r="UVS18" s="890"/>
      <c r="UVT18" s="890"/>
      <c r="UVU18" s="890"/>
      <c r="UVV18" s="890"/>
      <c r="UVW18" s="890"/>
      <c r="UVX18" s="890"/>
      <c r="UVY18" s="890"/>
      <c r="UVZ18" s="890"/>
      <c r="UWA18" s="890"/>
      <c r="UWB18" s="890"/>
      <c r="UWC18" s="890"/>
      <c r="UWD18" s="890"/>
      <c r="UWE18" s="890"/>
      <c r="UWF18" s="890"/>
      <c r="UWG18" s="890"/>
      <c r="UWH18" s="890"/>
      <c r="UWI18" s="890"/>
      <c r="UWJ18" s="890"/>
      <c r="UWK18" s="890"/>
      <c r="UWL18" s="890"/>
      <c r="UWM18" s="890"/>
      <c r="UWN18" s="890"/>
      <c r="UWO18" s="890"/>
      <c r="UWP18" s="890"/>
      <c r="UWQ18" s="890"/>
      <c r="UWR18" s="890"/>
      <c r="UWS18" s="890"/>
      <c r="UWT18" s="890"/>
      <c r="UWU18" s="890"/>
      <c r="UWV18" s="890"/>
      <c r="UWW18" s="890"/>
      <c r="UWX18" s="890"/>
      <c r="UWY18" s="890"/>
      <c r="UWZ18" s="890"/>
      <c r="UXA18" s="890"/>
      <c r="UXB18" s="890"/>
      <c r="UXC18" s="890"/>
      <c r="UXD18" s="890"/>
      <c r="UXE18" s="890"/>
      <c r="UXF18" s="890"/>
      <c r="UXG18" s="890"/>
      <c r="UXH18" s="890"/>
      <c r="UXI18" s="890"/>
      <c r="UXJ18" s="890"/>
      <c r="UXK18" s="890"/>
      <c r="UXL18" s="890"/>
      <c r="UXM18" s="890"/>
      <c r="UXN18" s="890"/>
      <c r="UXO18" s="890"/>
      <c r="UXP18" s="890"/>
      <c r="UXQ18" s="890"/>
      <c r="UXR18" s="890"/>
      <c r="UXS18" s="890"/>
      <c r="UXT18" s="890"/>
      <c r="UXU18" s="890"/>
      <c r="UXV18" s="890"/>
      <c r="UXW18" s="890"/>
      <c r="UXX18" s="890"/>
      <c r="UXY18" s="890"/>
      <c r="UXZ18" s="890"/>
      <c r="UYA18" s="890"/>
      <c r="UYB18" s="890"/>
      <c r="UYC18" s="890"/>
      <c r="UYD18" s="890"/>
      <c r="UYE18" s="890"/>
      <c r="UYF18" s="890"/>
      <c r="UYG18" s="890"/>
      <c r="UYH18" s="890"/>
      <c r="UYI18" s="890"/>
      <c r="UYJ18" s="890"/>
      <c r="UYK18" s="890"/>
      <c r="UYL18" s="890"/>
      <c r="UYM18" s="890"/>
      <c r="UYN18" s="890"/>
      <c r="UYO18" s="890"/>
      <c r="UYP18" s="890"/>
      <c r="UYQ18" s="890"/>
      <c r="UYR18" s="890"/>
      <c r="UYS18" s="890"/>
      <c r="UYT18" s="890"/>
      <c r="UYU18" s="890"/>
      <c r="UYV18" s="890"/>
      <c r="UYW18" s="890"/>
      <c r="UYX18" s="890"/>
      <c r="UYY18" s="890"/>
      <c r="UYZ18" s="890"/>
      <c r="UZA18" s="890"/>
      <c r="UZB18" s="890"/>
      <c r="UZC18" s="890"/>
      <c r="UZD18" s="890"/>
      <c r="UZE18" s="890"/>
      <c r="UZF18" s="890"/>
      <c r="UZG18" s="890"/>
      <c r="UZH18" s="890"/>
      <c r="UZI18" s="890"/>
      <c r="UZJ18" s="890"/>
      <c r="UZK18" s="890"/>
      <c r="UZL18" s="890"/>
      <c r="UZM18" s="890"/>
      <c r="UZN18" s="890"/>
      <c r="UZO18" s="890"/>
      <c r="UZP18" s="890"/>
      <c r="UZQ18" s="890"/>
      <c r="UZR18" s="890"/>
      <c r="UZS18" s="890"/>
      <c r="UZT18" s="890"/>
      <c r="UZU18" s="890"/>
      <c r="UZV18" s="890"/>
      <c r="UZW18" s="890"/>
      <c r="UZX18" s="890"/>
      <c r="UZY18" s="890"/>
      <c r="UZZ18" s="890"/>
      <c r="VAA18" s="890"/>
      <c r="VAB18" s="890"/>
      <c r="VAC18" s="890"/>
      <c r="VAD18" s="890"/>
      <c r="VAE18" s="890"/>
      <c r="VAF18" s="890"/>
      <c r="VAG18" s="890"/>
      <c r="VAH18" s="890"/>
      <c r="VAI18" s="890"/>
      <c r="VAJ18" s="890"/>
      <c r="VAK18" s="890"/>
      <c r="VAL18" s="890"/>
      <c r="VAM18" s="890"/>
      <c r="VAN18" s="890"/>
      <c r="VAO18" s="890"/>
      <c r="VAP18" s="890"/>
      <c r="VAQ18" s="890"/>
      <c r="VAR18" s="890"/>
      <c r="VAS18" s="890"/>
      <c r="VAT18" s="890"/>
      <c r="VAU18" s="890"/>
      <c r="VAV18" s="890"/>
      <c r="VAW18" s="890"/>
      <c r="VAX18" s="890"/>
      <c r="VAY18" s="890"/>
      <c r="VAZ18" s="890"/>
      <c r="VBA18" s="890"/>
      <c r="VBB18" s="890"/>
      <c r="VBC18" s="890"/>
      <c r="VBD18" s="890"/>
      <c r="VBE18" s="890"/>
      <c r="VBF18" s="890"/>
      <c r="VBG18" s="890"/>
      <c r="VBH18" s="890"/>
      <c r="VBI18" s="890"/>
      <c r="VBJ18" s="890"/>
      <c r="VBK18" s="890"/>
      <c r="VBL18" s="890"/>
      <c r="VBM18" s="890"/>
      <c r="VBN18" s="890"/>
      <c r="VBO18" s="890"/>
      <c r="VBP18" s="890"/>
      <c r="VBQ18" s="890"/>
      <c r="VBR18" s="890"/>
      <c r="VBS18" s="890"/>
      <c r="VBT18" s="890"/>
      <c r="VBU18" s="890"/>
      <c r="VBV18" s="890"/>
      <c r="VBW18" s="890"/>
      <c r="VBX18" s="890"/>
      <c r="VBY18" s="890"/>
      <c r="VBZ18" s="890"/>
      <c r="VCA18" s="890"/>
      <c r="VCB18" s="890"/>
      <c r="VCC18" s="890"/>
      <c r="VCD18" s="890"/>
      <c r="VCE18" s="890"/>
      <c r="VCF18" s="890"/>
      <c r="VCG18" s="890"/>
      <c r="VCH18" s="890"/>
      <c r="VCI18" s="890"/>
      <c r="VCJ18" s="890"/>
      <c r="VCK18" s="890"/>
      <c r="VCL18" s="890"/>
      <c r="VCM18" s="890"/>
      <c r="VCN18" s="890"/>
      <c r="VCO18" s="890"/>
      <c r="VCP18" s="890"/>
      <c r="VCQ18" s="890"/>
      <c r="VCR18" s="890"/>
      <c r="VCS18" s="890"/>
      <c r="VCT18" s="890"/>
      <c r="VCU18" s="890"/>
      <c r="VCV18" s="890"/>
      <c r="VCW18" s="890"/>
      <c r="VCX18" s="890"/>
      <c r="VCY18" s="890"/>
      <c r="VCZ18" s="890"/>
      <c r="VDA18" s="890"/>
      <c r="VDB18" s="890"/>
      <c r="VDC18" s="890"/>
      <c r="VDD18" s="890"/>
      <c r="VDE18" s="890"/>
      <c r="VDF18" s="890"/>
      <c r="VDG18" s="890"/>
      <c r="VDH18" s="890"/>
      <c r="VDI18" s="890"/>
      <c r="VDJ18" s="890"/>
      <c r="VDK18" s="890"/>
      <c r="VDL18" s="890"/>
      <c r="VDM18" s="890"/>
      <c r="VDN18" s="890"/>
      <c r="VDO18" s="890"/>
      <c r="VDP18" s="890"/>
      <c r="VDQ18" s="890"/>
      <c r="VDR18" s="890"/>
      <c r="VDS18" s="890"/>
      <c r="VDT18" s="890"/>
      <c r="VDU18" s="890"/>
      <c r="VDV18" s="890"/>
      <c r="VDW18" s="890"/>
      <c r="VDX18" s="890"/>
      <c r="VDY18" s="890"/>
      <c r="VDZ18" s="890"/>
      <c r="VEA18" s="890"/>
      <c r="VEB18" s="890"/>
      <c r="VEC18" s="890"/>
      <c r="VED18" s="890"/>
      <c r="VEE18" s="890"/>
      <c r="VEF18" s="890"/>
      <c r="VEG18" s="890"/>
      <c r="VEH18" s="890"/>
      <c r="VEI18" s="890"/>
      <c r="VEJ18" s="890"/>
      <c r="VEK18" s="890"/>
      <c r="VEL18" s="890"/>
      <c r="VEM18" s="890"/>
      <c r="VEN18" s="890"/>
      <c r="VEO18" s="890"/>
      <c r="VEP18" s="890"/>
      <c r="VEQ18" s="890"/>
      <c r="VER18" s="890"/>
      <c r="VES18" s="890"/>
      <c r="VET18" s="890"/>
      <c r="VEU18" s="890"/>
      <c r="VEV18" s="890"/>
      <c r="VEW18" s="890"/>
      <c r="VEX18" s="890"/>
      <c r="VEY18" s="890"/>
      <c r="VEZ18" s="890"/>
      <c r="VFA18" s="890"/>
      <c r="VFB18" s="890"/>
      <c r="VFC18" s="890"/>
      <c r="VFD18" s="890"/>
      <c r="VFE18" s="890"/>
      <c r="VFF18" s="890"/>
      <c r="VFG18" s="890"/>
      <c r="VFH18" s="890"/>
      <c r="VFI18" s="890"/>
      <c r="VFJ18" s="890"/>
      <c r="VFK18" s="890"/>
      <c r="VFL18" s="890"/>
      <c r="VFM18" s="890"/>
      <c r="VFN18" s="890"/>
      <c r="VFO18" s="890"/>
      <c r="VFP18" s="890"/>
      <c r="VFQ18" s="890"/>
      <c r="VFR18" s="890"/>
      <c r="VFS18" s="890"/>
      <c r="VFT18" s="890"/>
      <c r="VFU18" s="890"/>
      <c r="VFV18" s="890"/>
      <c r="VFW18" s="890"/>
      <c r="VFX18" s="890"/>
      <c r="VFY18" s="890"/>
      <c r="VFZ18" s="890"/>
      <c r="VGA18" s="890"/>
      <c r="VGB18" s="890"/>
      <c r="VGC18" s="890"/>
      <c r="VGD18" s="890"/>
      <c r="VGE18" s="890"/>
      <c r="VGF18" s="890"/>
      <c r="VGG18" s="890"/>
      <c r="VGH18" s="890"/>
      <c r="VGI18" s="890"/>
      <c r="VGJ18" s="890"/>
      <c r="VGK18" s="890"/>
      <c r="VGL18" s="890"/>
      <c r="VGM18" s="890"/>
      <c r="VGN18" s="890"/>
      <c r="VGO18" s="890"/>
      <c r="VGP18" s="890"/>
      <c r="VGQ18" s="890"/>
      <c r="VGR18" s="890"/>
      <c r="VGS18" s="890"/>
      <c r="VGT18" s="890"/>
      <c r="VGU18" s="890"/>
      <c r="VGV18" s="890"/>
      <c r="VGW18" s="890"/>
      <c r="VGX18" s="890"/>
      <c r="VGY18" s="890"/>
      <c r="VGZ18" s="890"/>
      <c r="VHA18" s="890"/>
      <c r="VHB18" s="890"/>
      <c r="VHC18" s="890"/>
      <c r="VHD18" s="890"/>
      <c r="VHE18" s="890"/>
      <c r="VHF18" s="890"/>
      <c r="VHG18" s="890"/>
      <c r="VHH18" s="890"/>
      <c r="VHI18" s="890"/>
      <c r="VHJ18" s="890"/>
      <c r="VHK18" s="890"/>
      <c r="VHL18" s="890"/>
      <c r="VHM18" s="890"/>
      <c r="VHN18" s="890"/>
      <c r="VHO18" s="890"/>
      <c r="VHP18" s="890"/>
      <c r="VHQ18" s="890"/>
      <c r="VHR18" s="890"/>
      <c r="VHS18" s="890"/>
      <c r="VHT18" s="890"/>
      <c r="VHU18" s="890"/>
      <c r="VHV18" s="890"/>
      <c r="VHW18" s="890"/>
      <c r="VHX18" s="890"/>
      <c r="VHY18" s="890"/>
      <c r="VHZ18" s="890"/>
      <c r="VIA18" s="890"/>
      <c r="VIB18" s="890"/>
      <c r="VIC18" s="890"/>
      <c r="VID18" s="890"/>
      <c r="VIE18" s="890"/>
      <c r="VIF18" s="890"/>
      <c r="VIG18" s="890"/>
      <c r="VIH18" s="890"/>
      <c r="VII18" s="890"/>
      <c r="VIJ18" s="890"/>
      <c r="VIK18" s="890"/>
      <c r="VIL18" s="890"/>
      <c r="VIM18" s="890"/>
      <c r="VIN18" s="890"/>
      <c r="VIO18" s="890"/>
      <c r="VIP18" s="890"/>
      <c r="VIQ18" s="890"/>
      <c r="VIR18" s="890"/>
      <c r="VIS18" s="890"/>
      <c r="VIT18" s="890"/>
      <c r="VIU18" s="890"/>
      <c r="VIV18" s="890"/>
      <c r="VIW18" s="890"/>
      <c r="VIX18" s="890"/>
      <c r="VIY18" s="890"/>
      <c r="VIZ18" s="890"/>
      <c r="VJA18" s="890"/>
      <c r="VJB18" s="890"/>
      <c r="VJC18" s="890"/>
      <c r="VJD18" s="890"/>
      <c r="VJE18" s="890"/>
      <c r="VJF18" s="890"/>
      <c r="VJG18" s="890"/>
      <c r="VJH18" s="890"/>
      <c r="VJI18" s="890"/>
      <c r="VJJ18" s="890"/>
      <c r="VJK18" s="890"/>
      <c r="VJL18" s="890"/>
      <c r="VJM18" s="890"/>
      <c r="VJN18" s="890"/>
      <c r="VJO18" s="890"/>
      <c r="VJP18" s="890"/>
      <c r="VJQ18" s="890"/>
      <c r="VJR18" s="890"/>
      <c r="VJS18" s="890"/>
      <c r="VJT18" s="890"/>
      <c r="VJU18" s="890"/>
      <c r="VJV18" s="890"/>
      <c r="VJW18" s="890"/>
      <c r="VJX18" s="890"/>
      <c r="VJY18" s="890"/>
      <c r="VJZ18" s="890"/>
      <c r="VKA18" s="890"/>
      <c r="VKB18" s="890"/>
      <c r="VKC18" s="890"/>
      <c r="VKD18" s="890"/>
      <c r="VKE18" s="890"/>
      <c r="VKF18" s="890"/>
      <c r="VKG18" s="890"/>
      <c r="VKH18" s="890"/>
      <c r="VKI18" s="890"/>
      <c r="VKJ18" s="890"/>
      <c r="VKK18" s="890"/>
      <c r="VKL18" s="890"/>
      <c r="VKM18" s="890"/>
      <c r="VKN18" s="890"/>
      <c r="VKO18" s="890"/>
      <c r="VKP18" s="890"/>
      <c r="VKQ18" s="890"/>
      <c r="VKR18" s="890"/>
      <c r="VKS18" s="890"/>
      <c r="VKT18" s="890"/>
      <c r="VKU18" s="890"/>
      <c r="VKV18" s="890"/>
      <c r="VKW18" s="890"/>
      <c r="VKX18" s="890"/>
      <c r="VKY18" s="890"/>
      <c r="VKZ18" s="890"/>
      <c r="VLA18" s="890"/>
      <c r="VLB18" s="890"/>
      <c r="VLC18" s="890"/>
      <c r="VLD18" s="890"/>
      <c r="VLE18" s="890"/>
      <c r="VLF18" s="890"/>
      <c r="VLG18" s="890"/>
      <c r="VLH18" s="890"/>
      <c r="VLI18" s="890"/>
      <c r="VLJ18" s="890"/>
      <c r="VLK18" s="890"/>
      <c r="VLL18" s="890"/>
      <c r="VLM18" s="890"/>
      <c r="VLN18" s="890"/>
      <c r="VLO18" s="890"/>
      <c r="VLP18" s="890"/>
      <c r="VLQ18" s="890"/>
      <c r="VLR18" s="890"/>
      <c r="VLS18" s="890"/>
      <c r="VLT18" s="890"/>
      <c r="VLU18" s="890"/>
      <c r="VLV18" s="890"/>
      <c r="VLW18" s="890"/>
      <c r="VLX18" s="890"/>
      <c r="VLY18" s="890"/>
      <c r="VLZ18" s="890"/>
      <c r="VMA18" s="890"/>
      <c r="VMB18" s="890"/>
      <c r="VMC18" s="890"/>
      <c r="VMD18" s="890"/>
      <c r="VME18" s="890"/>
      <c r="VMF18" s="890"/>
      <c r="VMG18" s="890"/>
      <c r="VMH18" s="890"/>
      <c r="VMI18" s="890"/>
      <c r="VMJ18" s="890"/>
      <c r="VMK18" s="890"/>
      <c r="VML18" s="890"/>
      <c r="VMM18" s="890"/>
      <c r="VMN18" s="890"/>
      <c r="VMO18" s="890"/>
      <c r="VMP18" s="890"/>
      <c r="VMQ18" s="890"/>
      <c r="VMR18" s="890"/>
      <c r="VMS18" s="890"/>
      <c r="VMT18" s="890"/>
      <c r="VMU18" s="890"/>
      <c r="VMV18" s="890"/>
      <c r="VMW18" s="890"/>
      <c r="VMX18" s="890"/>
      <c r="VMY18" s="890"/>
      <c r="VMZ18" s="890"/>
      <c r="VNA18" s="890"/>
      <c r="VNB18" s="890"/>
      <c r="VNC18" s="890"/>
      <c r="VND18" s="890"/>
      <c r="VNE18" s="890"/>
      <c r="VNF18" s="890"/>
      <c r="VNG18" s="890"/>
      <c r="VNH18" s="890"/>
      <c r="VNI18" s="890"/>
      <c r="VNJ18" s="890"/>
      <c r="VNK18" s="890"/>
      <c r="VNL18" s="890"/>
      <c r="VNM18" s="890"/>
      <c r="VNN18" s="890"/>
      <c r="VNO18" s="890"/>
      <c r="VNP18" s="890"/>
      <c r="VNQ18" s="890"/>
      <c r="VNR18" s="890"/>
      <c r="VNS18" s="890"/>
      <c r="VNT18" s="890"/>
      <c r="VNU18" s="890"/>
      <c r="VNV18" s="890"/>
      <c r="VNW18" s="890"/>
      <c r="VNX18" s="890"/>
      <c r="VNY18" s="890"/>
      <c r="VNZ18" s="890"/>
      <c r="VOA18" s="890"/>
      <c r="VOB18" s="890"/>
      <c r="VOC18" s="890"/>
      <c r="VOD18" s="890"/>
      <c r="VOE18" s="890"/>
      <c r="VOF18" s="890"/>
      <c r="VOG18" s="890"/>
      <c r="VOH18" s="890"/>
      <c r="VOI18" s="890"/>
      <c r="VOJ18" s="890"/>
      <c r="VOK18" s="890"/>
      <c r="VOL18" s="890"/>
      <c r="VOM18" s="890"/>
      <c r="VON18" s="890"/>
      <c r="VOO18" s="890"/>
      <c r="VOP18" s="890"/>
      <c r="VOQ18" s="890"/>
      <c r="VOR18" s="890"/>
      <c r="VOS18" s="890"/>
      <c r="VOT18" s="890"/>
      <c r="VOU18" s="890"/>
      <c r="VOV18" s="890"/>
      <c r="VOW18" s="890"/>
      <c r="VOX18" s="890"/>
      <c r="VOY18" s="890"/>
      <c r="VOZ18" s="890"/>
      <c r="VPA18" s="890"/>
      <c r="VPB18" s="890"/>
      <c r="VPC18" s="890"/>
      <c r="VPD18" s="890"/>
      <c r="VPE18" s="890"/>
      <c r="VPF18" s="890"/>
      <c r="VPG18" s="890"/>
      <c r="VPH18" s="890"/>
      <c r="VPI18" s="890"/>
      <c r="VPJ18" s="890"/>
      <c r="VPK18" s="890"/>
      <c r="VPL18" s="890"/>
      <c r="VPM18" s="890"/>
      <c r="VPN18" s="890"/>
      <c r="VPO18" s="890"/>
      <c r="VPP18" s="890"/>
      <c r="VPQ18" s="890"/>
      <c r="VPR18" s="890"/>
      <c r="VPS18" s="890"/>
      <c r="VPT18" s="890"/>
      <c r="VPU18" s="890"/>
      <c r="VPV18" s="890"/>
      <c r="VPW18" s="890"/>
      <c r="VPX18" s="890"/>
      <c r="VPY18" s="890"/>
      <c r="VPZ18" s="890"/>
      <c r="VQA18" s="890"/>
      <c r="VQB18" s="890"/>
      <c r="VQC18" s="890"/>
      <c r="VQD18" s="890"/>
      <c r="VQE18" s="890"/>
      <c r="VQF18" s="890"/>
      <c r="VQG18" s="890"/>
      <c r="VQH18" s="890"/>
      <c r="VQI18" s="890"/>
      <c r="VQJ18" s="890"/>
      <c r="VQK18" s="890"/>
      <c r="VQL18" s="890"/>
      <c r="VQM18" s="890"/>
      <c r="VQN18" s="890"/>
      <c r="VQO18" s="890"/>
      <c r="VQP18" s="890"/>
      <c r="VQQ18" s="890"/>
      <c r="VQR18" s="890"/>
      <c r="VQS18" s="890"/>
      <c r="VQT18" s="890"/>
      <c r="VQU18" s="890"/>
      <c r="VQV18" s="890"/>
      <c r="VQW18" s="890"/>
      <c r="VQX18" s="890"/>
      <c r="VQY18" s="890"/>
      <c r="VQZ18" s="890"/>
      <c r="VRA18" s="890"/>
      <c r="VRB18" s="890"/>
      <c r="VRC18" s="890"/>
      <c r="VRD18" s="890"/>
      <c r="VRE18" s="890"/>
      <c r="VRF18" s="890"/>
      <c r="VRG18" s="890"/>
      <c r="VRH18" s="890"/>
      <c r="VRI18" s="890"/>
      <c r="VRJ18" s="890"/>
      <c r="VRK18" s="890"/>
      <c r="VRL18" s="890"/>
      <c r="VRM18" s="890"/>
      <c r="VRN18" s="890"/>
      <c r="VRO18" s="890"/>
      <c r="VRP18" s="890"/>
      <c r="VRQ18" s="890"/>
      <c r="VRR18" s="890"/>
      <c r="VRS18" s="890"/>
      <c r="VRT18" s="890"/>
      <c r="VRU18" s="890"/>
      <c r="VRV18" s="890"/>
      <c r="VRW18" s="890"/>
      <c r="VRX18" s="890"/>
      <c r="VRY18" s="890"/>
      <c r="VRZ18" s="890"/>
      <c r="VSA18" s="890"/>
      <c r="VSB18" s="890"/>
      <c r="VSC18" s="890"/>
      <c r="VSD18" s="890"/>
      <c r="VSE18" s="890"/>
      <c r="VSF18" s="890"/>
      <c r="VSG18" s="890"/>
      <c r="VSH18" s="890"/>
      <c r="VSI18" s="890"/>
      <c r="VSJ18" s="890"/>
      <c r="VSK18" s="890"/>
      <c r="VSL18" s="890"/>
      <c r="VSM18" s="890"/>
      <c r="VSN18" s="890"/>
      <c r="VSO18" s="890"/>
      <c r="VSP18" s="890"/>
      <c r="VSQ18" s="890"/>
      <c r="VSR18" s="890"/>
      <c r="VSS18" s="890"/>
      <c r="VST18" s="890"/>
      <c r="VSU18" s="890"/>
      <c r="VSV18" s="890"/>
      <c r="VSW18" s="890"/>
      <c r="VSX18" s="890"/>
      <c r="VSY18" s="890"/>
      <c r="VSZ18" s="890"/>
      <c r="VTA18" s="890"/>
      <c r="VTB18" s="890"/>
      <c r="VTC18" s="890"/>
      <c r="VTD18" s="890"/>
      <c r="VTE18" s="890"/>
      <c r="VTF18" s="890"/>
      <c r="VTG18" s="890"/>
      <c r="VTH18" s="890"/>
      <c r="VTI18" s="890"/>
      <c r="VTJ18" s="890"/>
      <c r="VTK18" s="890"/>
      <c r="VTL18" s="890"/>
      <c r="VTM18" s="890"/>
      <c r="VTN18" s="890"/>
      <c r="VTO18" s="890"/>
      <c r="VTP18" s="890"/>
      <c r="VTQ18" s="890"/>
      <c r="VTR18" s="890"/>
      <c r="VTS18" s="890"/>
      <c r="VTT18" s="890"/>
      <c r="VTU18" s="890"/>
      <c r="VTV18" s="890"/>
      <c r="VTW18" s="890"/>
      <c r="VTX18" s="890"/>
      <c r="VTY18" s="890"/>
      <c r="VTZ18" s="890"/>
      <c r="VUA18" s="890"/>
      <c r="VUB18" s="890"/>
      <c r="VUC18" s="890"/>
      <c r="VUD18" s="890"/>
      <c r="VUE18" s="890"/>
      <c r="VUF18" s="890"/>
      <c r="VUG18" s="890"/>
      <c r="VUH18" s="890"/>
      <c r="VUI18" s="890"/>
      <c r="VUJ18" s="890"/>
      <c r="VUK18" s="890"/>
      <c r="VUL18" s="890"/>
      <c r="VUM18" s="890"/>
      <c r="VUN18" s="890"/>
      <c r="VUO18" s="890"/>
      <c r="VUP18" s="890"/>
      <c r="VUQ18" s="890"/>
      <c r="VUR18" s="890"/>
      <c r="VUS18" s="890"/>
      <c r="VUT18" s="890"/>
      <c r="VUU18" s="890"/>
      <c r="VUV18" s="890"/>
      <c r="VUW18" s="890"/>
      <c r="VUX18" s="890"/>
      <c r="VUY18" s="890"/>
      <c r="VUZ18" s="890"/>
      <c r="VVA18" s="890"/>
      <c r="VVB18" s="890"/>
      <c r="VVC18" s="890"/>
      <c r="VVD18" s="890"/>
      <c r="VVE18" s="890"/>
      <c r="VVF18" s="890"/>
      <c r="VVG18" s="890"/>
      <c r="VVH18" s="890"/>
      <c r="VVI18" s="890"/>
      <c r="VVJ18" s="890"/>
      <c r="VVK18" s="890"/>
      <c r="VVL18" s="890"/>
      <c r="VVM18" s="890"/>
      <c r="VVN18" s="890"/>
      <c r="VVO18" s="890"/>
      <c r="VVP18" s="890"/>
      <c r="VVQ18" s="890"/>
      <c r="VVR18" s="890"/>
      <c r="VVS18" s="890"/>
      <c r="VVT18" s="890"/>
      <c r="VVU18" s="890"/>
      <c r="VVV18" s="890"/>
      <c r="VVW18" s="890"/>
      <c r="VVX18" s="890"/>
      <c r="VVY18" s="890"/>
      <c r="VVZ18" s="890"/>
      <c r="VWA18" s="890"/>
      <c r="VWB18" s="890"/>
      <c r="VWC18" s="890"/>
      <c r="VWD18" s="890"/>
      <c r="VWE18" s="890"/>
      <c r="VWF18" s="890"/>
      <c r="VWG18" s="890"/>
      <c r="VWH18" s="890"/>
      <c r="VWI18" s="890"/>
      <c r="VWJ18" s="890"/>
      <c r="VWK18" s="890"/>
      <c r="VWL18" s="890"/>
      <c r="VWM18" s="890"/>
      <c r="VWN18" s="890"/>
      <c r="VWO18" s="890"/>
      <c r="VWP18" s="890"/>
      <c r="VWQ18" s="890"/>
      <c r="VWR18" s="890"/>
      <c r="VWS18" s="890"/>
      <c r="VWT18" s="890"/>
      <c r="VWU18" s="890"/>
      <c r="VWV18" s="890"/>
      <c r="VWW18" s="890"/>
      <c r="VWX18" s="890"/>
      <c r="VWY18" s="890"/>
      <c r="VWZ18" s="890"/>
      <c r="VXA18" s="890"/>
      <c r="VXB18" s="890"/>
      <c r="VXC18" s="890"/>
      <c r="VXD18" s="890"/>
      <c r="VXE18" s="890"/>
      <c r="VXF18" s="890"/>
      <c r="VXG18" s="890"/>
      <c r="VXH18" s="890"/>
      <c r="VXI18" s="890"/>
      <c r="VXJ18" s="890"/>
      <c r="VXK18" s="890"/>
      <c r="VXL18" s="890"/>
      <c r="VXM18" s="890"/>
      <c r="VXN18" s="890"/>
      <c r="VXO18" s="890"/>
      <c r="VXP18" s="890"/>
      <c r="VXQ18" s="890"/>
      <c r="VXR18" s="890"/>
      <c r="VXS18" s="890"/>
      <c r="VXT18" s="890"/>
      <c r="VXU18" s="890"/>
      <c r="VXV18" s="890"/>
      <c r="VXW18" s="890"/>
      <c r="VXX18" s="890"/>
      <c r="VXY18" s="890"/>
      <c r="VXZ18" s="890"/>
      <c r="VYA18" s="890"/>
      <c r="VYB18" s="890"/>
      <c r="VYC18" s="890"/>
      <c r="VYD18" s="890"/>
      <c r="VYE18" s="890"/>
      <c r="VYF18" s="890"/>
      <c r="VYG18" s="890"/>
      <c r="VYH18" s="890"/>
      <c r="VYI18" s="890"/>
      <c r="VYJ18" s="890"/>
      <c r="VYK18" s="890"/>
      <c r="VYL18" s="890"/>
      <c r="VYM18" s="890"/>
      <c r="VYN18" s="890"/>
      <c r="VYO18" s="890"/>
      <c r="VYP18" s="890"/>
      <c r="VYQ18" s="890"/>
      <c r="VYR18" s="890"/>
      <c r="VYS18" s="890"/>
      <c r="VYT18" s="890"/>
      <c r="VYU18" s="890"/>
      <c r="VYV18" s="890"/>
      <c r="VYW18" s="890"/>
      <c r="VYX18" s="890"/>
      <c r="VYY18" s="890"/>
      <c r="VYZ18" s="890"/>
      <c r="VZA18" s="890"/>
      <c r="VZB18" s="890"/>
      <c r="VZC18" s="890"/>
      <c r="VZD18" s="890"/>
      <c r="VZE18" s="890"/>
      <c r="VZF18" s="890"/>
      <c r="VZG18" s="890"/>
      <c r="VZH18" s="890"/>
      <c r="VZI18" s="890"/>
      <c r="VZJ18" s="890"/>
      <c r="VZK18" s="890"/>
      <c r="VZL18" s="890"/>
      <c r="VZM18" s="890"/>
      <c r="VZN18" s="890"/>
      <c r="VZO18" s="890"/>
      <c r="VZP18" s="890"/>
      <c r="VZQ18" s="890"/>
      <c r="VZR18" s="890"/>
      <c r="VZS18" s="890"/>
      <c r="VZT18" s="890"/>
      <c r="VZU18" s="890"/>
      <c r="VZV18" s="890"/>
      <c r="VZW18" s="890"/>
      <c r="VZX18" s="890"/>
      <c r="VZY18" s="890"/>
      <c r="VZZ18" s="890"/>
      <c r="WAA18" s="890"/>
      <c r="WAB18" s="890"/>
      <c r="WAC18" s="890"/>
      <c r="WAD18" s="890"/>
      <c r="WAE18" s="890"/>
      <c r="WAF18" s="890"/>
      <c r="WAG18" s="890"/>
      <c r="WAH18" s="890"/>
      <c r="WAI18" s="890"/>
      <c r="WAJ18" s="890"/>
      <c r="WAK18" s="890"/>
      <c r="WAL18" s="890"/>
      <c r="WAM18" s="890"/>
      <c r="WAN18" s="890"/>
      <c r="WAO18" s="890"/>
      <c r="WAP18" s="890"/>
      <c r="WAQ18" s="890"/>
      <c r="WAR18" s="890"/>
      <c r="WAS18" s="890"/>
      <c r="WAT18" s="890"/>
      <c r="WAU18" s="890"/>
      <c r="WAV18" s="890"/>
      <c r="WAW18" s="890"/>
      <c r="WAX18" s="890"/>
      <c r="WAY18" s="890"/>
      <c r="WAZ18" s="890"/>
      <c r="WBA18" s="890"/>
      <c r="WBB18" s="890"/>
      <c r="WBC18" s="890"/>
      <c r="WBD18" s="890"/>
      <c r="WBE18" s="890"/>
      <c r="WBF18" s="890"/>
      <c r="WBG18" s="890"/>
      <c r="WBH18" s="890"/>
      <c r="WBI18" s="890"/>
      <c r="WBJ18" s="890"/>
      <c r="WBK18" s="890"/>
      <c r="WBL18" s="890"/>
      <c r="WBM18" s="890"/>
      <c r="WBN18" s="890"/>
      <c r="WBO18" s="890"/>
      <c r="WBP18" s="890"/>
      <c r="WBQ18" s="890"/>
      <c r="WBR18" s="890"/>
      <c r="WBS18" s="890"/>
      <c r="WBT18" s="890"/>
      <c r="WBU18" s="890"/>
      <c r="WBV18" s="890"/>
      <c r="WBW18" s="890"/>
      <c r="WBX18" s="890"/>
      <c r="WBY18" s="890"/>
      <c r="WBZ18" s="890"/>
      <c r="WCA18" s="890"/>
      <c r="WCB18" s="890"/>
      <c r="WCC18" s="890"/>
      <c r="WCD18" s="890"/>
      <c r="WCE18" s="890"/>
      <c r="WCF18" s="890"/>
      <c r="WCG18" s="890"/>
      <c r="WCH18" s="890"/>
      <c r="WCI18" s="890"/>
      <c r="WCJ18" s="890"/>
      <c r="WCK18" s="890"/>
      <c r="WCL18" s="890"/>
      <c r="WCM18" s="890"/>
      <c r="WCN18" s="890"/>
      <c r="WCO18" s="890"/>
      <c r="WCP18" s="890"/>
      <c r="WCQ18" s="890"/>
      <c r="WCR18" s="890"/>
      <c r="WCS18" s="890"/>
      <c r="WCT18" s="890"/>
      <c r="WCU18" s="890"/>
      <c r="WCV18" s="890"/>
      <c r="WCW18" s="890"/>
      <c r="WCX18" s="890"/>
      <c r="WCY18" s="890"/>
      <c r="WCZ18" s="890"/>
      <c r="WDA18" s="890"/>
      <c r="WDB18" s="890"/>
      <c r="WDC18" s="890"/>
      <c r="WDD18" s="890"/>
      <c r="WDE18" s="890"/>
      <c r="WDF18" s="890"/>
      <c r="WDG18" s="890"/>
      <c r="WDH18" s="890"/>
      <c r="WDI18" s="890"/>
      <c r="WDJ18" s="890"/>
      <c r="WDK18" s="890"/>
      <c r="WDL18" s="890"/>
      <c r="WDM18" s="890"/>
      <c r="WDN18" s="890"/>
      <c r="WDO18" s="890"/>
      <c r="WDP18" s="890"/>
      <c r="WDQ18" s="890"/>
      <c r="WDR18" s="890"/>
      <c r="WDS18" s="890"/>
      <c r="WDT18" s="890"/>
      <c r="WDU18" s="890"/>
      <c r="WDV18" s="890"/>
      <c r="WDW18" s="890"/>
      <c r="WDX18" s="890"/>
      <c r="WDY18" s="890"/>
      <c r="WDZ18" s="890"/>
      <c r="WEA18" s="890"/>
      <c r="WEB18" s="890"/>
      <c r="WEC18" s="890"/>
      <c r="WED18" s="890"/>
      <c r="WEE18" s="890"/>
      <c r="WEF18" s="890"/>
      <c r="WEG18" s="890"/>
      <c r="WEH18" s="890"/>
      <c r="WEI18" s="890"/>
      <c r="WEJ18" s="890"/>
      <c r="WEK18" s="890"/>
      <c r="WEL18" s="890"/>
      <c r="WEM18" s="890"/>
      <c r="WEN18" s="890"/>
      <c r="WEO18" s="890"/>
      <c r="WEP18" s="890"/>
      <c r="WEQ18" s="890"/>
      <c r="WER18" s="890"/>
      <c r="WES18" s="890"/>
      <c r="WET18" s="890"/>
      <c r="WEU18" s="890"/>
      <c r="WEV18" s="890"/>
      <c r="WEW18" s="890"/>
      <c r="WEX18" s="890"/>
      <c r="WEY18" s="890"/>
      <c r="WEZ18" s="890"/>
      <c r="WFA18" s="890"/>
      <c r="WFB18" s="890"/>
      <c r="WFC18" s="890"/>
      <c r="WFD18" s="890"/>
      <c r="WFE18" s="890"/>
      <c r="WFF18" s="890"/>
      <c r="WFG18" s="890"/>
      <c r="WFH18" s="890"/>
      <c r="WFI18" s="890"/>
      <c r="WFJ18" s="890"/>
      <c r="WFK18" s="890"/>
      <c r="WFL18" s="890"/>
      <c r="WFM18" s="890"/>
      <c r="WFN18" s="890"/>
      <c r="WFO18" s="890"/>
      <c r="WFP18" s="890"/>
      <c r="WFQ18" s="890"/>
      <c r="WFR18" s="890"/>
      <c r="WFS18" s="890"/>
      <c r="WFT18" s="890"/>
      <c r="WFU18" s="890"/>
      <c r="WFV18" s="890"/>
      <c r="WFW18" s="890"/>
      <c r="WFX18" s="890"/>
      <c r="WFY18" s="890"/>
      <c r="WFZ18" s="890"/>
      <c r="WGA18" s="890"/>
      <c r="WGB18" s="890"/>
      <c r="WGC18" s="890"/>
      <c r="WGD18" s="890"/>
      <c r="WGE18" s="890"/>
      <c r="WGF18" s="890"/>
      <c r="WGG18" s="890"/>
      <c r="WGH18" s="890"/>
      <c r="WGI18" s="890"/>
      <c r="WGJ18" s="890"/>
      <c r="WGK18" s="890"/>
      <c r="WGL18" s="890"/>
      <c r="WGM18" s="890"/>
      <c r="WGN18" s="890"/>
      <c r="WGO18" s="890"/>
      <c r="WGP18" s="890"/>
      <c r="WGQ18" s="890"/>
      <c r="WGR18" s="890"/>
      <c r="WGS18" s="890"/>
      <c r="WGT18" s="890"/>
      <c r="WGU18" s="890"/>
      <c r="WGV18" s="890"/>
      <c r="WGW18" s="890"/>
      <c r="WGX18" s="890"/>
      <c r="WGY18" s="890"/>
      <c r="WGZ18" s="890"/>
      <c r="WHA18" s="890"/>
      <c r="WHB18" s="890"/>
      <c r="WHC18" s="890"/>
      <c r="WHD18" s="890"/>
      <c r="WHE18" s="890"/>
      <c r="WHF18" s="890"/>
      <c r="WHG18" s="890"/>
      <c r="WHH18" s="890"/>
      <c r="WHI18" s="890"/>
      <c r="WHJ18" s="890"/>
      <c r="WHK18" s="890"/>
      <c r="WHL18" s="890"/>
      <c r="WHM18" s="890"/>
      <c r="WHN18" s="890"/>
      <c r="WHO18" s="890"/>
      <c r="WHP18" s="890"/>
      <c r="WHQ18" s="890"/>
      <c r="WHR18" s="890"/>
      <c r="WHS18" s="890"/>
      <c r="WHT18" s="890"/>
      <c r="WHU18" s="890"/>
      <c r="WHV18" s="890"/>
      <c r="WHW18" s="890"/>
      <c r="WHX18" s="890"/>
      <c r="WHY18" s="890"/>
      <c r="WHZ18" s="890"/>
      <c r="WIA18" s="890"/>
      <c r="WIB18" s="890"/>
      <c r="WIC18" s="890"/>
      <c r="WID18" s="890"/>
      <c r="WIE18" s="890"/>
      <c r="WIF18" s="890"/>
      <c r="WIG18" s="890"/>
      <c r="WIH18" s="890"/>
      <c r="WII18" s="890"/>
      <c r="WIJ18" s="890"/>
      <c r="WIK18" s="890"/>
      <c r="WIL18" s="890"/>
      <c r="WIM18" s="890"/>
      <c r="WIN18" s="890"/>
      <c r="WIO18" s="890"/>
      <c r="WIP18" s="890"/>
      <c r="WIQ18" s="890"/>
      <c r="WIR18" s="890"/>
      <c r="WIS18" s="890"/>
      <c r="WIT18" s="890"/>
      <c r="WIU18" s="890"/>
      <c r="WIV18" s="890"/>
      <c r="WIW18" s="890"/>
      <c r="WIX18" s="890"/>
      <c r="WIY18" s="890"/>
      <c r="WIZ18" s="890"/>
      <c r="WJA18" s="890"/>
      <c r="WJB18" s="890"/>
      <c r="WJC18" s="890"/>
      <c r="WJD18" s="890"/>
      <c r="WJE18" s="890"/>
      <c r="WJF18" s="890"/>
      <c r="WJG18" s="890"/>
      <c r="WJH18" s="890"/>
      <c r="WJI18" s="890"/>
      <c r="WJJ18" s="890"/>
      <c r="WJK18" s="890"/>
      <c r="WJL18" s="890"/>
      <c r="WJM18" s="890"/>
      <c r="WJN18" s="890"/>
      <c r="WJO18" s="890"/>
      <c r="WJP18" s="890"/>
      <c r="WJQ18" s="890"/>
      <c r="WJR18" s="890"/>
      <c r="WJS18" s="890"/>
      <c r="WJT18" s="890"/>
      <c r="WJU18" s="890"/>
      <c r="WJV18" s="890"/>
      <c r="WJW18" s="890"/>
      <c r="WJX18" s="890"/>
      <c r="WJY18" s="890"/>
      <c r="WJZ18" s="890"/>
      <c r="WKA18" s="890"/>
      <c r="WKB18" s="890"/>
      <c r="WKC18" s="890"/>
      <c r="WKD18" s="890"/>
      <c r="WKE18" s="890"/>
      <c r="WKF18" s="890"/>
      <c r="WKG18" s="890"/>
      <c r="WKH18" s="890"/>
      <c r="WKI18" s="890"/>
      <c r="WKJ18" s="890"/>
      <c r="WKK18" s="890"/>
      <c r="WKL18" s="890"/>
      <c r="WKM18" s="890"/>
      <c r="WKN18" s="890"/>
      <c r="WKO18" s="890"/>
      <c r="WKP18" s="890"/>
      <c r="WKQ18" s="890"/>
      <c r="WKR18" s="890"/>
      <c r="WKS18" s="890"/>
      <c r="WKT18" s="890"/>
      <c r="WKU18" s="890"/>
      <c r="WKV18" s="890"/>
      <c r="WKW18" s="890"/>
      <c r="WKX18" s="890"/>
      <c r="WKY18" s="890"/>
      <c r="WKZ18" s="890"/>
      <c r="WLA18" s="890"/>
      <c r="WLB18" s="890"/>
      <c r="WLC18" s="890"/>
      <c r="WLD18" s="890"/>
      <c r="WLE18" s="890"/>
      <c r="WLF18" s="890"/>
      <c r="WLG18" s="890"/>
      <c r="WLH18" s="890"/>
      <c r="WLI18" s="890"/>
      <c r="WLJ18" s="890"/>
      <c r="WLK18" s="890"/>
      <c r="WLL18" s="890"/>
      <c r="WLM18" s="890"/>
      <c r="WLN18" s="890"/>
      <c r="WLO18" s="890"/>
      <c r="WLP18" s="890"/>
      <c r="WLQ18" s="890"/>
      <c r="WLR18" s="890"/>
      <c r="WLS18" s="890"/>
      <c r="WLT18" s="890"/>
      <c r="WLU18" s="890"/>
      <c r="WLV18" s="890"/>
      <c r="WLW18" s="890"/>
      <c r="WLX18" s="890"/>
      <c r="WLY18" s="890"/>
      <c r="WLZ18" s="890"/>
      <c r="WMA18" s="890"/>
      <c r="WMB18" s="890"/>
      <c r="WMC18" s="890"/>
      <c r="WMD18" s="890"/>
      <c r="WME18" s="890"/>
      <c r="WMF18" s="890"/>
      <c r="WMG18" s="890"/>
      <c r="WMH18" s="890"/>
      <c r="WMI18" s="890"/>
      <c r="WMJ18" s="890"/>
      <c r="WMK18" s="890"/>
      <c r="WML18" s="890"/>
      <c r="WMM18" s="890"/>
      <c r="WMN18" s="890"/>
      <c r="WMO18" s="890"/>
      <c r="WMP18" s="890"/>
      <c r="WMQ18" s="890"/>
      <c r="WMR18" s="890"/>
      <c r="WMS18" s="890"/>
      <c r="WMT18" s="890"/>
      <c r="WMU18" s="890"/>
      <c r="WMV18" s="890"/>
      <c r="WMW18" s="890"/>
      <c r="WMX18" s="890"/>
      <c r="WMY18" s="890"/>
      <c r="WMZ18" s="890"/>
      <c r="WNA18" s="890"/>
      <c r="WNB18" s="890"/>
      <c r="WNC18" s="890"/>
      <c r="WND18" s="890"/>
      <c r="WNE18" s="890"/>
      <c r="WNF18" s="890"/>
      <c r="WNG18" s="890"/>
      <c r="WNH18" s="890"/>
      <c r="WNI18" s="890"/>
      <c r="WNJ18" s="890"/>
      <c r="WNK18" s="890"/>
      <c r="WNL18" s="890"/>
      <c r="WNM18" s="890"/>
      <c r="WNN18" s="890"/>
      <c r="WNO18" s="890"/>
      <c r="WNP18" s="890"/>
      <c r="WNQ18" s="890"/>
      <c r="WNR18" s="890"/>
      <c r="WNS18" s="890"/>
      <c r="WNT18" s="890"/>
      <c r="WNU18" s="890"/>
      <c r="WNV18" s="890"/>
      <c r="WNW18" s="890"/>
      <c r="WNX18" s="890"/>
      <c r="WNY18" s="890"/>
      <c r="WNZ18" s="890"/>
      <c r="WOA18" s="890"/>
      <c r="WOB18" s="890"/>
      <c r="WOC18" s="890"/>
      <c r="WOD18" s="890"/>
      <c r="WOE18" s="890"/>
      <c r="WOF18" s="890"/>
      <c r="WOG18" s="890"/>
      <c r="WOH18" s="890"/>
      <c r="WOI18" s="890"/>
      <c r="WOJ18" s="890"/>
      <c r="WOK18" s="890"/>
      <c r="WOL18" s="890"/>
      <c r="WOM18" s="890"/>
      <c r="WON18" s="890"/>
      <c r="WOO18" s="890"/>
      <c r="WOP18" s="890"/>
      <c r="WOQ18" s="890"/>
      <c r="WOR18" s="890"/>
      <c r="WOS18" s="890"/>
      <c r="WOT18" s="890"/>
      <c r="WOU18" s="890"/>
      <c r="WOV18" s="890"/>
      <c r="WOW18" s="890"/>
      <c r="WOX18" s="890"/>
      <c r="WOY18" s="890"/>
      <c r="WOZ18" s="890"/>
      <c r="WPA18" s="890"/>
      <c r="WPB18" s="890"/>
      <c r="WPC18" s="890"/>
      <c r="WPD18" s="890"/>
      <c r="WPE18" s="890"/>
      <c r="WPF18" s="890"/>
      <c r="WPG18" s="890"/>
      <c r="WPH18" s="890"/>
      <c r="WPI18" s="890"/>
      <c r="WPJ18" s="890"/>
      <c r="WPK18" s="890"/>
      <c r="WPL18" s="890"/>
      <c r="WPM18" s="890"/>
      <c r="WPN18" s="890"/>
      <c r="WPO18" s="890"/>
      <c r="WPP18" s="890"/>
      <c r="WPQ18" s="890"/>
      <c r="WPR18" s="890"/>
      <c r="WPS18" s="890"/>
      <c r="WPT18" s="890"/>
      <c r="WPU18" s="890"/>
      <c r="WPV18" s="890"/>
      <c r="WPW18" s="890"/>
      <c r="WPX18" s="890"/>
      <c r="WPY18" s="890"/>
      <c r="WPZ18" s="890"/>
      <c r="WQA18" s="890"/>
      <c r="WQB18" s="890"/>
      <c r="WQC18" s="890"/>
      <c r="WQD18" s="890"/>
      <c r="WQE18" s="890"/>
      <c r="WQF18" s="890"/>
      <c r="WQG18" s="890"/>
      <c r="WQH18" s="890"/>
      <c r="WQI18" s="890"/>
      <c r="WQJ18" s="890"/>
      <c r="WQK18" s="890"/>
      <c r="WQL18" s="890"/>
      <c r="WQM18" s="890"/>
      <c r="WQN18" s="890"/>
      <c r="WQO18" s="890"/>
      <c r="WQP18" s="890"/>
      <c r="WQQ18" s="890"/>
      <c r="WQR18" s="890"/>
      <c r="WQS18" s="890"/>
      <c r="WQT18" s="890"/>
      <c r="WQU18" s="890"/>
      <c r="WQV18" s="890"/>
      <c r="WQW18" s="890"/>
      <c r="WQX18" s="890"/>
      <c r="WQY18" s="890"/>
      <c r="WQZ18" s="890"/>
      <c r="WRA18" s="890"/>
      <c r="WRB18" s="890"/>
      <c r="WRC18" s="890"/>
      <c r="WRD18" s="890"/>
      <c r="WRE18" s="890"/>
      <c r="WRF18" s="890"/>
      <c r="WRG18" s="890"/>
      <c r="WRH18" s="890"/>
      <c r="WRI18" s="890"/>
      <c r="WRJ18" s="890"/>
      <c r="WRK18" s="890"/>
      <c r="WRL18" s="890"/>
      <c r="WRM18" s="890"/>
      <c r="WRN18" s="890"/>
      <c r="WRO18" s="890"/>
      <c r="WRP18" s="890"/>
      <c r="WRQ18" s="890"/>
      <c r="WRR18" s="890"/>
      <c r="WRS18" s="890"/>
      <c r="WRT18" s="890"/>
      <c r="WRU18" s="890"/>
      <c r="WRV18" s="890"/>
      <c r="WRW18" s="890"/>
      <c r="WRX18" s="890"/>
      <c r="WRY18" s="890"/>
      <c r="WRZ18" s="890"/>
      <c r="WSA18" s="890"/>
      <c r="WSB18" s="890"/>
      <c r="WSC18" s="890"/>
      <c r="WSD18" s="890"/>
      <c r="WSE18" s="890"/>
      <c r="WSF18" s="890"/>
      <c r="WSG18" s="890"/>
      <c r="WSH18" s="890"/>
      <c r="WSI18" s="890"/>
      <c r="WSJ18" s="890"/>
      <c r="WSK18" s="890"/>
      <c r="WSL18" s="890"/>
      <c r="WSM18" s="890"/>
      <c r="WSN18" s="890"/>
      <c r="WSO18" s="890"/>
      <c r="WSP18" s="890"/>
      <c r="WSQ18" s="890"/>
      <c r="WSR18" s="890"/>
      <c r="WSS18" s="890"/>
      <c r="WST18" s="890"/>
      <c r="WSU18" s="890"/>
      <c r="WSV18" s="890"/>
      <c r="WSW18" s="890"/>
      <c r="WSX18" s="890"/>
      <c r="WSY18" s="890"/>
      <c r="WSZ18" s="890"/>
      <c r="WTA18" s="890"/>
      <c r="WTB18" s="890"/>
      <c r="WTC18" s="890"/>
      <c r="WTD18" s="890"/>
      <c r="WTE18" s="890"/>
      <c r="WTF18" s="890"/>
      <c r="WTG18" s="890"/>
      <c r="WTH18" s="890"/>
      <c r="WTI18" s="890"/>
      <c r="WTJ18" s="890"/>
      <c r="WTK18" s="890"/>
      <c r="WTL18" s="890"/>
      <c r="WTM18" s="890"/>
      <c r="WTN18" s="890"/>
      <c r="WTO18" s="890"/>
      <c r="WTP18" s="890"/>
      <c r="WTQ18" s="890"/>
      <c r="WTR18" s="890"/>
      <c r="WTS18" s="890"/>
      <c r="WTT18" s="890"/>
      <c r="WTU18" s="890"/>
      <c r="WTV18" s="890"/>
      <c r="WTW18" s="890"/>
      <c r="WTX18" s="890"/>
      <c r="WTY18" s="890"/>
      <c r="WTZ18" s="890"/>
      <c r="WUA18" s="890"/>
      <c r="WUB18" s="890"/>
      <c r="WUC18" s="890"/>
      <c r="WUD18" s="890"/>
      <c r="WUE18" s="890"/>
      <c r="WUF18" s="890"/>
      <c r="WUG18" s="890"/>
      <c r="WUH18" s="890"/>
      <c r="WUI18" s="890"/>
      <c r="WUJ18" s="890"/>
      <c r="WUK18" s="890"/>
      <c r="WUL18" s="890"/>
      <c r="WUM18" s="890"/>
      <c r="WUN18" s="890"/>
      <c r="WUO18" s="890"/>
      <c r="WUP18" s="890"/>
      <c r="WUQ18" s="890"/>
      <c r="WUR18" s="890"/>
      <c r="WUS18" s="890"/>
      <c r="WUT18" s="890"/>
      <c r="WUU18" s="890"/>
      <c r="WUV18" s="890"/>
      <c r="WUW18" s="890"/>
      <c r="WUX18" s="890"/>
      <c r="WUY18" s="890"/>
      <c r="WUZ18" s="890"/>
      <c r="WVA18" s="890"/>
      <c r="WVB18" s="890"/>
      <c r="WVC18" s="890"/>
      <c r="WVD18" s="890"/>
      <c r="WVE18" s="890"/>
      <c r="WVF18" s="890"/>
      <c r="WVG18" s="890"/>
      <c r="WVH18" s="890"/>
      <c r="WVI18" s="890"/>
      <c r="WVJ18" s="890"/>
      <c r="WVK18" s="890"/>
      <c r="WVL18" s="890"/>
      <c r="WVM18" s="890"/>
      <c r="WVN18" s="890"/>
      <c r="WVO18" s="890"/>
      <c r="WVP18" s="890"/>
      <c r="WVQ18" s="890"/>
      <c r="WVR18" s="890"/>
      <c r="WVS18" s="890"/>
      <c r="WVT18" s="890"/>
      <c r="WVU18" s="890"/>
      <c r="WVV18" s="890"/>
      <c r="WVW18" s="890"/>
      <c r="WVX18" s="890"/>
      <c r="WVY18" s="890"/>
      <c r="WVZ18" s="890"/>
      <c r="WWA18" s="890"/>
      <c r="WWB18" s="890"/>
      <c r="WWC18" s="890"/>
      <c r="WWD18" s="890"/>
      <c r="WWE18" s="890"/>
      <c r="WWF18" s="890"/>
      <c r="WWG18" s="890"/>
      <c r="WWH18" s="890"/>
      <c r="WWI18" s="890"/>
      <c r="WWJ18" s="890"/>
      <c r="WWK18" s="890"/>
      <c r="WWL18" s="890"/>
      <c r="WWM18" s="890"/>
      <c r="WWN18" s="890"/>
      <c r="WWO18" s="890"/>
      <c r="WWP18" s="890"/>
      <c r="WWQ18" s="890"/>
      <c r="WWR18" s="890"/>
      <c r="WWS18" s="890"/>
      <c r="WWT18" s="890"/>
      <c r="WWU18" s="890"/>
      <c r="WWV18" s="890"/>
      <c r="WWW18" s="890"/>
      <c r="WWX18" s="890"/>
      <c r="WWY18" s="890"/>
      <c r="WWZ18" s="890"/>
      <c r="WXA18" s="890"/>
      <c r="WXB18" s="890"/>
      <c r="WXC18" s="890"/>
      <c r="WXD18" s="890"/>
      <c r="WXE18" s="890"/>
      <c r="WXF18" s="890"/>
      <c r="WXG18" s="890"/>
      <c r="WXH18" s="890"/>
      <c r="WXI18" s="890"/>
      <c r="WXJ18" s="890"/>
      <c r="WXK18" s="890"/>
      <c r="WXL18" s="890"/>
      <c r="WXM18" s="890"/>
      <c r="WXN18" s="890"/>
      <c r="WXO18" s="890"/>
      <c r="WXP18" s="890"/>
      <c r="WXQ18" s="890"/>
      <c r="WXR18" s="890"/>
      <c r="WXS18" s="890"/>
      <c r="WXT18" s="890"/>
      <c r="WXU18" s="890"/>
      <c r="WXV18" s="890"/>
      <c r="WXW18" s="890"/>
      <c r="WXX18" s="890"/>
      <c r="WXY18" s="890"/>
      <c r="WXZ18" s="890"/>
      <c r="WYA18" s="890"/>
      <c r="WYB18" s="890"/>
      <c r="WYC18" s="890"/>
      <c r="WYD18" s="890"/>
      <c r="WYE18" s="890"/>
      <c r="WYF18" s="890"/>
      <c r="WYG18" s="890"/>
      <c r="WYH18" s="890"/>
      <c r="WYI18" s="890"/>
      <c r="WYJ18" s="890"/>
      <c r="WYK18" s="890"/>
      <c r="WYL18" s="890"/>
      <c r="WYM18" s="890"/>
      <c r="WYN18" s="890"/>
      <c r="WYO18" s="890"/>
      <c r="WYP18" s="890"/>
      <c r="WYQ18" s="890"/>
      <c r="WYR18" s="890"/>
      <c r="WYS18" s="890"/>
      <c r="WYT18" s="890"/>
      <c r="WYU18" s="890"/>
      <c r="WYV18" s="890"/>
      <c r="WYW18" s="890"/>
      <c r="WYX18" s="890"/>
      <c r="WYY18" s="890"/>
      <c r="WYZ18" s="890"/>
      <c r="WZA18" s="890"/>
      <c r="WZB18" s="890"/>
      <c r="WZC18" s="890"/>
      <c r="WZD18" s="890"/>
      <c r="WZE18" s="890"/>
      <c r="WZF18" s="890"/>
      <c r="WZG18" s="890"/>
      <c r="WZH18" s="890"/>
      <c r="WZI18" s="890"/>
      <c r="WZJ18" s="890"/>
      <c r="WZK18" s="890"/>
      <c r="WZL18" s="890"/>
      <c r="WZM18" s="890"/>
      <c r="WZN18" s="890"/>
      <c r="WZO18" s="890"/>
      <c r="WZP18" s="890"/>
      <c r="WZQ18" s="890"/>
      <c r="WZR18" s="890"/>
      <c r="WZS18" s="890"/>
      <c r="WZT18" s="890"/>
      <c r="WZU18" s="890"/>
      <c r="WZV18" s="890"/>
      <c r="WZW18" s="890"/>
      <c r="WZX18" s="890"/>
      <c r="WZY18" s="890"/>
      <c r="WZZ18" s="890"/>
      <c r="XAA18" s="890"/>
      <c r="XAB18" s="890"/>
      <c r="XAC18" s="890"/>
      <c r="XAD18" s="890"/>
      <c r="XAE18" s="890"/>
      <c r="XAF18" s="890"/>
      <c r="XAG18" s="890"/>
      <c r="XAH18" s="890"/>
      <c r="XAI18" s="890"/>
      <c r="XAJ18" s="890"/>
      <c r="XAK18" s="890"/>
      <c r="XAL18" s="890"/>
      <c r="XAM18" s="890"/>
      <c r="XAN18" s="890"/>
      <c r="XAO18" s="890"/>
      <c r="XAP18" s="890"/>
      <c r="XAQ18" s="890"/>
      <c r="XAR18" s="890"/>
      <c r="XAS18" s="890"/>
      <c r="XAT18" s="890"/>
      <c r="XAU18" s="890"/>
      <c r="XAV18" s="890"/>
      <c r="XAW18" s="890"/>
      <c r="XAX18" s="890"/>
      <c r="XAY18" s="890"/>
      <c r="XAZ18" s="890"/>
      <c r="XBA18" s="890"/>
      <c r="XBB18" s="890"/>
      <c r="XBC18" s="890"/>
      <c r="XBD18" s="890"/>
      <c r="XBE18" s="890"/>
      <c r="XBF18" s="890"/>
      <c r="XBG18" s="890"/>
      <c r="XBH18" s="890"/>
      <c r="XBI18" s="890"/>
      <c r="XBJ18" s="890"/>
      <c r="XBK18" s="890"/>
      <c r="XBL18" s="890"/>
      <c r="XBM18" s="890"/>
      <c r="XBN18" s="890"/>
      <c r="XBO18" s="890"/>
      <c r="XBP18" s="890"/>
      <c r="XBQ18" s="890"/>
      <c r="XBR18" s="890"/>
      <c r="XBS18" s="890"/>
      <c r="XBT18" s="890"/>
      <c r="XBU18" s="890"/>
      <c r="XBV18" s="890"/>
      <c r="XBW18" s="890"/>
      <c r="XBX18" s="890"/>
      <c r="XBY18" s="890"/>
      <c r="XBZ18" s="890"/>
      <c r="XCA18" s="890"/>
      <c r="XCB18" s="890"/>
      <c r="XCC18" s="890"/>
      <c r="XCD18" s="890"/>
      <c r="XCE18" s="890"/>
      <c r="XCF18" s="890"/>
      <c r="XCG18" s="890"/>
      <c r="XCH18" s="890"/>
      <c r="XCI18" s="890"/>
      <c r="XCJ18" s="890"/>
      <c r="XCK18" s="890"/>
      <c r="XCL18" s="890"/>
      <c r="XCM18" s="890"/>
      <c r="XCN18" s="890"/>
      <c r="XCO18" s="890"/>
      <c r="XCP18" s="890"/>
      <c r="XCQ18" s="890"/>
      <c r="XCR18" s="890"/>
      <c r="XCS18" s="890"/>
      <c r="XCT18" s="890"/>
      <c r="XCU18" s="890"/>
      <c r="XCV18" s="890"/>
      <c r="XCW18" s="890"/>
      <c r="XCX18" s="890"/>
      <c r="XCY18" s="890"/>
      <c r="XCZ18" s="890"/>
      <c r="XDA18" s="890"/>
      <c r="XDB18" s="890"/>
      <c r="XDC18" s="890"/>
      <c r="XDD18" s="890"/>
      <c r="XDE18" s="890"/>
      <c r="XDF18" s="890"/>
      <c r="XDG18" s="890"/>
      <c r="XDH18" s="890"/>
      <c r="XDI18" s="890"/>
      <c r="XDJ18" s="890"/>
      <c r="XDK18" s="890"/>
      <c r="XDL18" s="890"/>
      <c r="XDM18" s="890"/>
      <c r="XDN18" s="890"/>
      <c r="XDO18" s="890"/>
      <c r="XDP18" s="890"/>
      <c r="XDQ18" s="890"/>
      <c r="XDR18" s="890"/>
      <c r="XDS18" s="890"/>
      <c r="XDT18" s="890"/>
      <c r="XDU18" s="890"/>
      <c r="XDV18" s="890"/>
      <c r="XDW18" s="890"/>
      <c r="XDX18" s="890"/>
      <c r="XDY18" s="890"/>
      <c r="XDZ18" s="890"/>
      <c r="XEA18" s="890"/>
      <c r="XEB18" s="890"/>
      <c r="XEC18" s="890"/>
      <c r="XED18" s="890"/>
      <c r="XEE18" s="890"/>
      <c r="XEF18" s="890"/>
      <c r="XEG18" s="890"/>
      <c r="XEH18" s="890"/>
      <c r="XEI18" s="890"/>
      <c r="XEJ18" s="890"/>
      <c r="XEK18" s="890"/>
      <c r="XEL18" s="890"/>
      <c r="XEM18" s="890"/>
      <c r="XEN18" s="890"/>
      <c r="XEO18" s="890"/>
      <c r="XEP18" s="890"/>
      <c r="XEQ18" s="890"/>
      <c r="XER18" s="890"/>
      <c r="XES18" s="890"/>
      <c r="XET18" s="890"/>
      <c r="XEU18" s="890"/>
      <c r="XEV18" s="890"/>
      <c r="XEW18" s="890"/>
      <c r="XEX18" s="890"/>
      <c r="XEY18" s="890"/>
      <c r="XEZ18" s="890"/>
      <c r="XFA18" s="890"/>
      <c r="XFB18" s="890"/>
      <c r="XFC18" s="890"/>
      <c r="XFD18" s="890"/>
    </row>
    <row r="19" spans="1:16384" s="891" customFormat="1">
      <c r="B19" s="963"/>
      <c r="C19" s="916" t="s">
        <v>4797</v>
      </c>
      <c r="D19" s="890"/>
      <c r="E19" s="913" t="s">
        <v>4745</v>
      </c>
      <c r="F19" s="896" t="s">
        <v>4796</v>
      </c>
      <c r="G19" s="890"/>
      <c r="H19" s="890"/>
      <c r="I19" s="890"/>
      <c r="J19" s="890"/>
      <c r="K19" s="890"/>
      <c r="L19" s="890"/>
      <c r="M19" s="890"/>
      <c r="N19" s="890"/>
      <c r="O19" s="890"/>
      <c r="P19" s="890"/>
      <c r="Q19" s="890"/>
      <c r="R19" s="890"/>
      <c r="S19" s="890"/>
      <c r="T19" s="890"/>
      <c r="U19" s="890"/>
      <c r="V19" s="890"/>
      <c r="W19" s="890"/>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c r="IW19" s="890"/>
      <c r="IX19" s="890"/>
      <c r="IY19" s="890"/>
      <c r="IZ19" s="890"/>
      <c r="JA19" s="890"/>
      <c r="JB19" s="890"/>
      <c r="JC19" s="890"/>
      <c r="JD19" s="890"/>
      <c r="JE19" s="890"/>
      <c r="JF19" s="890"/>
      <c r="JG19" s="890"/>
      <c r="JH19" s="890"/>
      <c r="JI19" s="890"/>
      <c r="JJ19" s="890"/>
      <c r="JK19" s="890"/>
      <c r="JL19" s="890"/>
      <c r="JM19" s="890"/>
      <c r="JN19" s="890"/>
      <c r="JO19" s="890"/>
      <c r="JP19" s="890"/>
      <c r="JQ19" s="890"/>
      <c r="JR19" s="890"/>
      <c r="JS19" s="890"/>
      <c r="JT19" s="890"/>
      <c r="JU19" s="890"/>
      <c r="JV19" s="890"/>
      <c r="JW19" s="890"/>
      <c r="JX19" s="890"/>
      <c r="JY19" s="890"/>
      <c r="JZ19" s="890"/>
      <c r="KA19" s="890"/>
      <c r="KB19" s="890"/>
      <c r="KC19" s="890"/>
      <c r="KD19" s="890"/>
      <c r="KE19" s="890"/>
      <c r="KF19" s="890"/>
      <c r="KG19" s="890"/>
      <c r="KH19" s="890"/>
      <c r="KI19" s="890"/>
      <c r="KJ19" s="890"/>
      <c r="KK19" s="890"/>
      <c r="KL19" s="890"/>
      <c r="KM19" s="890"/>
      <c r="KN19" s="890"/>
      <c r="KO19" s="890"/>
      <c r="KP19" s="890"/>
      <c r="KQ19" s="890"/>
      <c r="KR19" s="890"/>
      <c r="KS19" s="890"/>
      <c r="KT19" s="890"/>
      <c r="KU19" s="890"/>
      <c r="KV19" s="890"/>
      <c r="KW19" s="890"/>
      <c r="KX19" s="890"/>
      <c r="KY19" s="890"/>
      <c r="KZ19" s="890"/>
      <c r="LA19" s="890"/>
      <c r="LB19" s="890"/>
      <c r="LC19" s="890"/>
      <c r="LD19" s="890"/>
      <c r="LE19" s="890"/>
      <c r="LF19" s="890"/>
      <c r="LG19" s="890"/>
      <c r="LH19" s="890"/>
      <c r="LI19" s="890"/>
      <c r="LJ19" s="890"/>
      <c r="LK19" s="890"/>
      <c r="LL19" s="890"/>
      <c r="LM19" s="890"/>
      <c r="LN19" s="890"/>
      <c r="LO19" s="890"/>
      <c r="LP19" s="890"/>
      <c r="LQ19" s="890"/>
      <c r="LR19" s="890"/>
      <c r="LS19" s="890"/>
      <c r="LT19" s="890"/>
      <c r="LU19" s="890"/>
      <c r="LV19" s="890"/>
      <c r="LW19" s="890"/>
      <c r="LX19" s="890"/>
      <c r="LY19" s="890"/>
      <c r="LZ19" s="890"/>
      <c r="MA19" s="890"/>
      <c r="MB19" s="890"/>
      <c r="MC19" s="890"/>
      <c r="MD19" s="890"/>
      <c r="ME19" s="890"/>
      <c r="MF19" s="890"/>
      <c r="MG19" s="890"/>
      <c r="MH19" s="890"/>
      <c r="MI19" s="890"/>
      <c r="MJ19" s="890"/>
      <c r="MK19" s="890"/>
      <c r="ML19" s="890"/>
      <c r="MM19" s="890"/>
      <c r="MN19" s="890"/>
      <c r="MO19" s="890"/>
      <c r="MP19" s="890"/>
      <c r="MQ19" s="890"/>
      <c r="MR19" s="890"/>
      <c r="MS19" s="890"/>
      <c r="MT19" s="890"/>
      <c r="MU19" s="890"/>
      <c r="MV19" s="890"/>
      <c r="MW19" s="890"/>
      <c r="MX19" s="890"/>
      <c r="MY19" s="890"/>
      <c r="MZ19" s="890"/>
      <c r="NA19" s="890"/>
      <c r="NB19" s="890"/>
      <c r="NC19" s="890"/>
      <c r="ND19" s="890"/>
      <c r="NE19" s="890"/>
      <c r="NF19" s="890"/>
      <c r="NG19" s="890"/>
      <c r="NH19" s="890"/>
      <c r="NI19" s="890"/>
      <c r="NJ19" s="890"/>
      <c r="NK19" s="890"/>
      <c r="NL19" s="890"/>
      <c r="NM19" s="890"/>
      <c r="NN19" s="890"/>
      <c r="NO19" s="890"/>
      <c r="NP19" s="890"/>
      <c r="NQ19" s="890"/>
      <c r="NR19" s="890"/>
      <c r="NS19" s="890"/>
      <c r="NT19" s="890"/>
      <c r="NU19" s="890"/>
      <c r="NV19" s="890"/>
      <c r="NW19" s="890"/>
      <c r="NX19" s="890"/>
      <c r="NY19" s="890"/>
      <c r="NZ19" s="890"/>
      <c r="OA19" s="890"/>
      <c r="OB19" s="890"/>
      <c r="OC19" s="890"/>
      <c r="OD19" s="890"/>
      <c r="OE19" s="890"/>
      <c r="OF19" s="890"/>
      <c r="OG19" s="890"/>
      <c r="OH19" s="890"/>
      <c r="OI19" s="890"/>
      <c r="OJ19" s="890"/>
      <c r="OK19" s="890"/>
      <c r="OL19" s="890"/>
      <c r="OM19" s="890"/>
      <c r="ON19" s="890"/>
      <c r="OO19" s="890"/>
      <c r="OP19" s="890"/>
      <c r="OQ19" s="890"/>
      <c r="OR19" s="890"/>
      <c r="OS19" s="890"/>
      <c r="OT19" s="890"/>
      <c r="OU19" s="890"/>
      <c r="OV19" s="890"/>
      <c r="OW19" s="890"/>
      <c r="OX19" s="890"/>
      <c r="OY19" s="890"/>
      <c r="OZ19" s="890"/>
      <c r="PA19" s="890"/>
      <c r="PB19" s="890"/>
      <c r="PC19" s="890"/>
      <c r="PD19" s="890"/>
      <c r="PE19" s="890"/>
      <c r="PF19" s="890"/>
      <c r="PG19" s="890"/>
      <c r="PH19" s="890"/>
      <c r="PI19" s="890"/>
      <c r="PJ19" s="890"/>
      <c r="PK19" s="890"/>
      <c r="PL19" s="890"/>
      <c r="PM19" s="890"/>
      <c r="PN19" s="890"/>
      <c r="PO19" s="890"/>
      <c r="PP19" s="890"/>
      <c r="PQ19" s="890"/>
      <c r="PR19" s="890"/>
      <c r="PS19" s="890"/>
      <c r="PT19" s="890"/>
      <c r="PU19" s="890"/>
      <c r="PV19" s="890"/>
      <c r="PW19" s="890"/>
      <c r="PX19" s="890"/>
      <c r="PY19" s="890"/>
      <c r="PZ19" s="890"/>
      <c r="QA19" s="890"/>
      <c r="QB19" s="890"/>
      <c r="QC19" s="890"/>
      <c r="QD19" s="890"/>
      <c r="QE19" s="890"/>
      <c r="QF19" s="890"/>
      <c r="QG19" s="890"/>
      <c r="QH19" s="890"/>
      <c r="QI19" s="890"/>
      <c r="QJ19" s="890"/>
      <c r="QK19" s="890"/>
      <c r="QL19" s="890"/>
      <c r="QM19" s="890"/>
      <c r="QN19" s="890"/>
      <c r="QO19" s="890"/>
      <c r="QP19" s="890"/>
      <c r="QQ19" s="890"/>
      <c r="QR19" s="890"/>
      <c r="QS19" s="890"/>
      <c r="QT19" s="890"/>
      <c r="QU19" s="890"/>
      <c r="QV19" s="890"/>
      <c r="QW19" s="890"/>
      <c r="QX19" s="890"/>
      <c r="QY19" s="890"/>
      <c r="QZ19" s="890"/>
      <c r="RA19" s="890"/>
      <c r="RB19" s="890"/>
      <c r="RC19" s="890"/>
      <c r="RD19" s="890"/>
      <c r="RE19" s="890"/>
      <c r="RF19" s="890"/>
      <c r="RG19" s="890"/>
      <c r="RH19" s="890"/>
      <c r="RI19" s="890"/>
      <c r="RJ19" s="890"/>
      <c r="RK19" s="890"/>
      <c r="RL19" s="890"/>
      <c r="RM19" s="890"/>
      <c r="RN19" s="890"/>
      <c r="RO19" s="890"/>
      <c r="RP19" s="890"/>
      <c r="RQ19" s="890"/>
      <c r="RR19" s="890"/>
      <c r="RS19" s="890"/>
      <c r="RT19" s="890"/>
      <c r="RU19" s="890"/>
      <c r="RV19" s="890"/>
      <c r="RW19" s="890"/>
      <c r="RX19" s="890"/>
      <c r="RY19" s="890"/>
      <c r="RZ19" s="890"/>
      <c r="SA19" s="890"/>
      <c r="SB19" s="890"/>
      <c r="SC19" s="890"/>
      <c r="SD19" s="890"/>
      <c r="SE19" s="890"/>
      <c r="SF19" s="890"/>
      <c r="SG19" s="890"/>
      <c r="SH19" s="890"/>
      <c r="SI19" s="890"/>
      <c r="SJ19" s="890"/>
      <c r="SK19" s="890"/>
      <c r="SL19" s="890"/>
      <c r="SM19" s="890"/>
      <c r="SN19" s="890"/>
      <c r="SO19" s="890"/>
      <c r="SP19" s="890"/>
      <c r="SQ19" s="890"/>
      <c r="SR19" s="890"/>
      <c r="SS19" s="890"/>
      <c r="ST19" s="890"/>
      <c r="SU19" s="890"/>
      <c r="SV19" s="890"/>
      <c r="SW19" s="890"/>
      <c r="SX19" s="890"/>
      <c r="SY19" s="890"/>
      <c r="SZ19" s="890"/>
      <c r="TA19" s="890"/>
      <c r="TB19" s="890"/>
      <c r="TC19" s="890"/>
      <c r="TD19" s="890"/>
      <c r="TE19" s="890"/>
      <c r="TF19" s="890"/>
      <c r="TG19" s="890"/>
      <c r="TH19" s="890"/>
      <c r="TI19" s="890"/>
      <c r="TJ19" s="890"/>
      <c r="TK19" s="890"/>
      <c r="TL19" s="890"/>
      <c r="TM19" s="890"/>
      <c r="TN19" s="890"/>
      <c r="TO19" s="890"/>
      <c r="TP19" s="890"/>
      <c r="TQ19" s="890"/>
      <c r="TR19" s="890"/>
      <c r="TS19" s="890"/>
      <c r="TT19" s="890"/>
      <c r="TU19" s="890"/>
      <c r="TV19" s="890"/>
      <c r="TW19" s="890"/>
      <c r="TX19" s="890"/>
      <c r="TY19" s="890"/>
      <c r="TZ19" s="890"/>
      <c r="UA19" s="890"/>
      <c r="UB19" s="890"/>
      <c r="UC19" s="890"/>
      <c r="UD19" s="890"/>
      <c r="UE19" s="890"/>
      <c r="UF19" s="890"/>
      <c r="UG19" s="890"/>
      <c r="UH19" s="890"/>
      <c r="UI19" s="890"/>
      <c r="UJ19" s="890"/>
      <c r="UK19" s="890"/>
      <c r="UL19" s="890"/>
      <c r="UM19" s="890"/>
      <c r="UN19" s="890"/>
      <c r="UO19" s="890"/>
      <c r="UP19" s="890"/>
      <c r="UQ19" s="890"/>
      <c r="UR19" s="890"/>
      <c r="US19" s="890"/>
      <c r="UT19" s="890"/>
      <c r="UU19" s="890"/>
      <c r="UV19" s="890"/>
      <c r="UW19" s="890"/>
      <c r="UX19" s="890"/>
      <c r="UY19" s="890"/>
      <c r="UZ19" s="890"/>
      <c r="VA19" s="890"/>
      <c r="VB19" s="890"/>
      <c r="VC19" s="890"/>
      <c r="VD19" s="890"/>
      <c r="VE19" s="890"/>
      <c r="VF19" s="890"/>
      <c r="VG19" s="890"/>
      <c r="VH19" s="890"/>
      <c r="VI19" s="890"/>
      <c r="VJ19" s="890"/>
      <c r="VK19" s="890"/>
      <c r="VL19" s="890"/>
      <c r="VM19" s="890"/>
      <c r="VN19" s="890"/>
      <c r="VO19" s="890"/>
      <c r="VP19" s="890"/>
      <c r="VQ19" s="890"/>
      <c r="VR19" s="890"/>
      <c r="VS19" s="890"/>
      <c r="VT19" s="890"/>
      <c r="VU19" s="890"/>
      <c r="VV19" s="890"/>
      <c r="VW19" s="890"/>
      <c r="VX19" s="890"/>
      <c r="VY19" s="890"/>
      <c r="VZ19" s="890"/>
      <c r="WA19" s="890"/>
      <c r="WB19" s="890"/>
      <c r="WC19" s="890"/>
      <c r="WD19" s="890"/>
      <c r="WE19" s="890"/>
      <c r="WF19" s="890"/>
      <c r="WG19" s="890"/>
      <c r="WH19" s="890"/>
      <c r="WI19" s="890"/>
      <c r="WJ19" s="890"/>
      <c r="WK19" s="890"/>
      <c r="WL19" s="890"/>
      <c r="WM19" s="890"/>
      <c r="WN19" s="890"/>
      <c r="WO19" s="890"/>
      <c r="WP19" s="890"/>
      <c r="WQ19" s="890"/>
      <c r="WR19" s="890"/>
      <c r="WS19" s="890"/>
      <c r="WT19" s="890"/>
      <c r="WU19" s="890"/>
      <c r="WV19" s="890"/>
      <c r="WW19" s="890"/>
      <c r="WX19" s="890"/>
      <c r="WY19" s="890"/>
      <c r="WZ19" s="890"/>
      <c r="XA19" s="890"/>
      <c r="XB19" s="890"/>
      <c r="XC19" s="890"/>
      <c r="XD19" s="890"/>
      <c r="XE19" s="890"/>
      <c r="XF19" s="890"/>
      <c r="XG19" s="890"/>
      <c r="XH19" s="890"/>
      <c r="XI19" s="890"/>
      <c r="XJ19" s="890"/>
      <c r="XK19" s="890"/>
      <c r="XL19" s="890"/>
      <c r="XM19" s="890"/>
      <c r="XN19" s="890"/>
      <c r="XO19" s="890"/>
      <c r="XP19" s="890"/>
      <c r="XQ19" s="890"/>
      <c r="XR19" s="890"/>
      <c r="XS19" s="890"/>
      <c r="XT19" s="890"/>
      <c r="XU19" s="890"/>
      <c r="XV19" s="890"/>
      <c r="XW19" s="890"/>
      <c r="XX19" s="890"/>
      <c r="XY19" s="890"/>
      <c r="XZ19" s="890"/>
      <c r="YA19" s="890"/>
      <c r="YB19" s="890"/>
      <c r="YC19" s="890"/>
      <c r="YD19" s="890"/>
      <c r="YE19" s="890"/>
      <c r="YF19" s="890"/>
      <c r="YG19" s="890"/>
      <c r="YH19" s="890"/>
      <c r="YI19" s="890"/>
      <c r="YJ19" s="890"/>
      <c r="YK19" s="890"/>
      <c r="YL19" s="890"/>
      <c r="YM19" s="890"/>
      <c r="YN19" s="890"/>
      <c r="YO19" s="890"/>
      <c r="YP19" s="890"/>
      <c r="YQ19" s="890"/>
      <c r="YR19" s="890"/>
      <c r="YS19" s="890"/>
      <c r="YT19" s="890"/>
      <c r="YU19" s="890"/>
      <c r="YV19" s="890"/>
      <c r="YW19" s="890"/>
      <c r="YX19" s="890"/>
      <c r="YY19" s="890"/>
      <c r="YZ19" s="890"/>
      <c r="ZA19" s="890"/>
      <c r="ZB19" s="890"/>
      <c r="ZC19" s="890"/>
      <c r="ZD19" s="890"/>
      <c r="ZE19" s="890"/>
      <c r="ZF19" s="890"/>
      <c r="ZG19" s="890"/>
      <c r="ZH19" s="890"/>
      <c r="ZI19" s="890"/>
      <c r="ZJ19" s="890"/>
      <c r="ZK19" s="890"/>
      <c r="ZL19" s="890"/>
      <c r="ZM19" s="890"/>
      <c r="ZN19" s="890"/>
      <c r="ZO19" s="890"/>
      <c r="ZP19" s="890"/>
      <c r="ZQ19" s="890"/>
      <c r="ZR19" s="890"/>
      <c r="ZS19" s="890"/>
      <c r="ZT19" s="890"/>
      <c r="ZU19" s="890"/>
      <c r="ZV19" s="890"/>
      <c r="ZW19" s="890"/>
      <c r="ZX19" s="890"/>
      <c r="ZY19" s="890"/>
      <c r="ZZ19" s="890"/>
      <c r="AAA19" s="890"/>
      <c r="AAB19" s="890"/>
      <c r="AAC19" s="890"/>
      <c r="AAD19" s="890"/>
      <c r="AAE19" s="890"/>
      <c r="AAF19" s="890"/>
      <c r="AAG19" s="890"/>
      <c r="AAH19" s="890"/>
      <c r="AAI19" s="890"/>
      <c r="AAJ19" s="890"/>
      <c r="AAK19" s="890"/>
      <c r="AAL19" s="890"/>
      <c r="AAM19" s="890"/>
      <c r="AAN19" s="890"/>
      <c r="AAO19" s="890"/>
      <c r="AAP19" s="890"/>
      <c r="AAQ19" s="890"/>
      <c r="AAR19" s="890"/>
      <c r="AAS19" s="890"/>
      <c r="AAT19" s="890"/>
      <c r="AAU19" s="890"/>
      <c r="AAV19" s="890"/>
      <c r="AAW19" s="890"/>
      <c r="AAX19" s="890"/>
      <c r="AAY19" s="890"/>
      <c r="AAZ19" s="890"/>
      <c r="ABA19" s="890"/>
      <c r="ABB19" s="890"/>
      <c r="ABC19" s="890"/>
      <c r="ABD19" s="890"/>
      <c r="ABE19" s="890"/>
      <c r="ABF19" s="890"/>
      <c r="ABG19" s="890"/>
      <c r="ABH19" s="890"/>
      <c r="ABI19" s="890"/>
      <c r="ABJ19" s="890"/>
      <c r="ABK19" s="890"/>
      <c r="ABL19" s="890"/>
      <c r="ABM19" s="890"/>
      <c r="ABN19" s="890"/>
      <c r="ABO19" s="890"/>
      <c r="ABP19" s="890"/>
      <c r="ABQ19" s="890"/>
      <c r="ABR19" s="890"/>
      <c r="ABS19" s="890"/>
      <c r="ABT19" s="890"/>
      <c r="ABU19" s="890"/>
      <c r="ABV19" s="890"/>
      <c r="ABW19" s="890"/>
      <c r="ABX19" s="890"/>
      <c r="ABY19" s="890"/>
      <c r="ABZ19" s="890"/>
      <c r="ACA19" s="890"/>
      <c r="ACB19" s="890"/>
      <c r="ACC19" s="890"/>
      <c r="ACD19" s="890"/>
      <c r="ACE19" s="890"/>
      <c r="ACF19" s="890"/>
      <c r="ACG19" s="890"/>
      <c r="ACH19" s="890"/>
      <c r="ACI19" s="890"/>
      <c r="ACJ19" s="890"/>
      <c r="ACK19" s="890"/>
      <c r="ACL19" s="890"/>
      <c r="ACM19" s="890"/>
      <c r="ACN19" s="890"/>
      <c r="ACO19" s="890"/>
      <c r="ACP19" s="890"/>
      <c r="ACQ19" s="890"/>
      <c r="ACR19" s="890"/>
      <c r="ACS19" s="890"/>
      <c r="ACT19" s="890"/>
      <c r="ACU19" s="890"/>
      <c r="ACV19" s="890"/>
      <c r="ACW19" s="890"/>
      <c r="ACX19" s="890"/>
      <c r="ACY19" s="890"/>
      <c r="ACZ19" s="890"/>
      <c r="ADA19" s="890"/>
      <c r="ADB19" s="890"/>
      <c r="ADC19" s="890"/>
      <c r="ADD19" s="890"/>
      <c r="ADE19" s="890"/>
      <c r="ADF19" s="890"/>
      <c r="ADG19" s="890"/>
      <c r="ADH19" s="890"/>
      <c r="ADI19" s="890"/>
      <c r="ADJ19" s="890"/>
      <c r="ADK19" s="890"/>
      <c r="ADL19" s="890"/>
      <c r="ADM19" s="890"/>
      <c r="ADN19" s="890"/>
      <c r="ADO19" s="890"/>
      <c r="ADP19" s="890"/>
      <c r="ADQ19" s="890"/>
      <c r="ADR19" s="890"/>
      <c r="ADS19" s="890"/>
      <c r="ADT19" s="890"/>
      <c r="ADU19" s="890"/>
      <c r="ADV19" s="890"/>
      <c r="ADW19" s="890"/>
      <c r="ADX19" s="890"/>
      <c r="ADY19" s="890"/>
      <c r="ADZ19" s="890"/>
      <c r="AEA19" s="890"/>
      <c r="AEB19" s="890"/>
      <c r="AEC19" s="890"/>
      <c r="AED19" s="890"/>
      <c r="AEE19" s="890"/>
      <c r="AEF19" s="890"/>
      <c r="AEG19" s="890"/>
      <c r="AEH19" s="890"/>
      <c r="AEI19" s="890"/>
      <c r="AEJ19" s="890"/>
      <c r="AEK19" s="890"/>
      <c r="AEL19" s="890"/>
      <c r="AEM19" s="890"/>
      <c r="AEN19" s="890"/>
      <c r="AEO19" s="890"/>
      <c r="AEP19" s="890"/>
      <c r="AEQ19" s="890"/>
      <c r="AER19" s="890"/>
      <c r="AES19" s="890"/>
      <c r="AET19" s="890"/>
      <c r="AEU19" s="890"/>
      <c r="AEV19" s="890"/>
      <c r="AEW19" s="890"/>
      <c r="AEX19" s="890"/>
      <c r="AEY19" s="890"/>
      <c r="AEZ19" s="890"/>
      <c r="AFA19" s="890"/>
      <c r="AFB19" s="890"/>
      <c r="AFC19" s="890"/>
      <c r="AFD19" s="890"/>
      <c r="AFE19" s="890"/>
      <c r="AFF19" s="890"/>
      <c r="AFG19" s="890"/>
      <c r="AFH19" s="890"/>
      <c r="AFI19" s="890"/>
      <c r="AFJ19" s="890"/>
      <c r="AFK19" s="890"/>
      <c r="AFL19" s="890"/>
      <c r="AFM19" s="890"/>
      <c r="AFN19" s="890"/>
      <c r="AFO19" s="890"/>
      <c r="AFP19" s="890"/>
      <c r="AFQ19" s="890"/>
      <c r="AFR19" s="890"/>
      <c r="AFS19" s="890"/>
      <c r="AFT19" s="890"/>
      <c r="AFU19" s="890"/>
      <c r="AFV19" s="890"/>
      <c r="AFW19" s="890"/>
      <c r="AFX19" s="890"/>
      <c r="AFY19" s="890"/>
      <c r="AFZ19" s="890"/>
      <c r="AGA19" s="890"/>
      <c r="AGB19" s="890"/>
      <c r="AGC19" s="890"/>
      <c r="AGD19" s="890"/>
      <c r="AGE19" s="890"/>
      <c r="AGF19" s="890"/>
      <c r="AGG19" s="890"/>
      <c r="AGH19" s="890"/>
      <c r="AGI19" s="890"/>
      <c r="AGJ19" s="890"/>
      <c r="AGK19" s="890"/>
      <c r="AGL19" s="890"/>
      <c r="AGM19" s="890"/>
      <c r="AGN19" s="890"/>
      <c r="AGO19" s="890"/>
      <c r="AGP19" s="890"/>
      <c r="AGQ19" s="890"/>
      <c r="AGR19" s="890"/>
      <c r="AGS19" s="890"/>
      <c r="AGT19" s="890"/>
      <c r="AGU19" s="890"/>
      <c r="AGV19" s="890"/>
      <c r="AGW19" s="890"/>
      <c r="AGX19" s="890"/>
      <c r="AGY19" s="890"/>
      <c r="AGZ19" s="890"/>
      <c r="AHA19" s="890"/>
      <c r="AHB19" s="890"/>
      <c r="AHC19" s="890"/>
      <c r="AHD19" s="890"/>
      <c r="AHE19" s="890"/>
      <c r="AHF19" s="890"/>
      <c r="AHG19" s="890"/>
      <c r="AHH19" s="890"/>
      <c r="AHI19" s="890"/>
      <c r="AHJ19" s="890"/>
      <c r="AHK19" s="890"/>
      <c r="AHL19" s="890"/>
      <c r="AHM19" s="890"/>
      <c r="AHN19" s="890"/>
      <c r="AHO19" s="890"/>
      <c r="AHP19" s="890"/>
      <c r="AHQ19" s="890"/>
      <c r="AHR19" s="890"/>
      <c r="AHS19" s="890"/>
      <c r="AHT19" s="890"/>
      <c r="AHU19" s="890"/>
      <c r="AHV19" s="890"/>
      <c r="AHW19" s="890"/>
      <c r="AHX19" s="890"/>
      <c r="AHY19" s="890"/>
      <c r="AHZ19" s="890"/>
      <c r="AIA19" s="890"/>
      <c r="AIB19" s="890"/>
      <c r="AIC19" s="890"/>
      <c r="AID19" s="890"/>
      <c r="AIE19" s="890"/>
      <c r="AIF19" s="890"/>
      <c r="AIG19" s="890"/>
      <c r="AIH19" s="890"/>
      <c r="AII19" s="890"/>
      <c r="AIJ19" s="890"/>
      <c r="AIK19" s="890"/>
      <c r="AIL19" s="890"/>
      <c r="AIM19" s="890"/>
      <c r="AIN19" s="890"/>
      <c r="AIO19" s="890"/>
      <c r="AIP19" s="890"/>
      <c r="AIQ19" s="890"/>
      <c r="AIR19" s="890"/>
      <c r="AIS19" s="890"/>
      <c r="AIT19" s="890"/>
      <c r="AIU19" s="890"/>
      <c r="AIV19" s="890"/>
      <c r="AIW19" s="890"/>
      <c r="AIX19" s="890"/>
      <c r="AIY19" s="890"/>
      <c r="AIZ19" s="890"/>
      <c r="AJA19" s="890"/>
      <c r="AJB19" s="890"/>
      <c r="AJC19" s="890"/>
      <c r="AJD19" s="890"/>
      <c r="AJE19" s="890"/>
      <c r="AJF19" s="890"/>
      <c r="AJG19" s="890"/>
      <c r="AJH19" s="890"/>
      <c r="AJI19" s="890"/>
      <c r="AJJ19" s="890"/>
      <c r="AJK19" s="890"/>
      <c r="AJL19" s="890"/>
      <c r="AJM19" s="890"/>
      <c r="AJN19" s="890"/>
      <c r="AJO19" s="890"/>
      <c r="AJP19" s="890"/>
      <c r="AJQ19" s="890"/>
      <c r="AJR19" s="890"/>
      <c r="AJS19" s="890"/>
      <c r="AJT19" s="890"/>
      <c r="AJU19" s="890"/>
      <c r="AJV19" s="890"/>
      <c r="AJW19" s="890"/>
      <c r="AJX19" s="890"/>
      <c r="AJY19" s="890"/>
      <c r="AJZ19" s="890"/>
      <c r="AKA19" s="890"/>
      <c r="AKB19" s="890"/>
      <c r="AKC19" s="890"/>
      <c r="AKD19" s="890"/>
      <c r="AKE19" s="890"/>
      <c r="AKF19" s="890"/>
      <c r="AKG19" s="890"/>
      <c r="AKH19" s="890"/>
      <c r="AKI19" s="890"/>
      <c r="AKJ19" s="890"/>
      <c r="AKK19" s="890"/>
      <c r="AKL19" s="890"/>
      <c r="AKM19" s="890"/>
      <c r="AKN19" s="890"/>
      <c r="AKO19" s="890"/>
      <c r="AKP19" s="890"/>
      <c r="AKQ19" s="890"/>
      <c r="AKR19" s="890"/>
      <c r="AKS19" s="890"/>
      <c r="AKT19" s="890"/>
      <c r="AKU19" s="890"/>
      <c r="AKV19" s="890"/>
      <c r="AKW19" s="890"/>
      <c r="AKX19" s="890"/>
      <c r="AKY19" s="890"/>
      <c r="AKZ19" s="890"/>
      <c r="ALA19" s="890"/>
      <c r="ALB19" s="890"/>
      <c r="ALC19" s="890"/>
      <c r="ALD19" s="890"/>
      <c r="ALE19" s="890"/>
      <c r="ALF19" s="890"/>
      <c r="ALG19" s="890"/>
      <c r="ALH19" s="890"/>
      <c r="ALI19" s="890"/>
      <c r="ALJ19" s="890"/>
      <c r="ALK19" s="890"/>
      <c r="ALL19" s="890"/>
      <c r="ALM19" s="890"/>
      <c r="ALN19" s="890"/>
      <c r="ALO19" s="890"/>
      <c r="ALP19" s="890"/>
      <c r="ALQ19" s="890"/>
      <c r="ALR19" s="890"/>
      <c r="ALS19" s="890"/>
      <c r="ALT19" s="890"/>
      <c r="ALU19" s="890"/>
      <c r="ALV19" s="890"/>
      <c r="ALW19" s="890"/>
      <c r="ALX19" s="890"/>
      <c r="ALY19" s="890"/>
      <c r="ALZ19" s="890"/>
      <c r="AMA19" s="890"/>
      <c r="AMB19" s="890"/>
      <c r="AMC19" s="890"/>
      <c r="AMD19" s="890"/>
      <c r="AME19" s="890"/>
      <c r="AMF19" s="890"/>
      <c r="AMG19" s="890"/>
      <c r="AMH19" s="890"/>
      <c r="AMI19" s="890"/>
      <c r="AMJ19" s="890"/>
      <c r="AMK19" s="890"/>
      <c r="AML19" s="890"/>
      <c r="AMM19" s="890"/>
      <c r="AMN19" s="890"/>
      <c r="AMO19" s="890"/>
      <c r="AMP19" s="890"/>
      <c r="AMQ19" s="890"/>
      <c r="AMR19" s="890"/>
      <c r="AMS19" s="890"/>
      <c r="AMT19" s="890"/>
      <c r="AMU19" s="890"/>
      <c r="AMV19" s="890"/>
      <c r="AMW19" s="890"/>
      <c r="AMX19" s="890"/>
      <c r="AMY19" s="890"/>
      <c r="AMZ19" s="890"/>
      <c r="ANA19" s="890"/>
      <c r="ANB19" s="890"/>
      <c r="ANC19" s="890"/>
      <c r="AND19" s="890"/>
      <c r="ANE19" s="890"/>
      <c r="ANF19" s="890"/>
      <c r="ANG19" s="890"/>
      <c r="ANH19" s="890"/>
      <c r="ANI19" s="890"/>
      <c r="ANJ19" s="890"/>
      <c r="ANK19" s="890"/>
      <c r="ANL19" s="890"/>
      <c r="ANM19" s="890"/>
      <c r="ANN19" s="890"/>
      <c r="ANO19" s="890"/>
      <c r="ANP19" s="890"/>
      <c r="ANQ19" s="890"/>
      <c r="ANR19" s="890"/>
      <c r="ANS19" s="890"/>
      <c r="ANT19" s="890"/>
      <c r="ANU19" s="890"/>
      <c r="ANV19" s="890"/>
      <c r="ANW19" s="890"/>
      <c r="ANX19" s="890"/>
      <c r="ANY19" s="890"/>
      <c r="ANZ19" s="890"/>
      <c r="AOA19" s="890"/>
      <c r="AOB19" s="890"/>
      <c r="AOC19" s="890"/>
      <c r="AOD19" s="890"/>
      <c r="AOE19" s="890"/>
      <c r="AOF19" s="890"/>
      <c r="AOG19" s="890"/>
      <c r="AOH19" s="890"/>
      <c r="AOI19" s="890"/>
      <c r="AOJ19" s="890"/>
      <c r="AOK19" s="890"/>
      <c r="AOL19" s="890"/>
      <c r="AOM19" s="890"/>
      <c r="AON19" s="890"/>
      <c r="AOO19" s="890"/>
      <c r="AOP19" s="890"/>
      <c r="AOQ19" s="890"/>
      <c r="AOR19" s="890"/>
      <c r="AOS19" s="890"/>
      <c r="AOT19" s="890"/>
      <c r="AOU19" s="890"/>
      <c r="AOV19" s="890"/>
      <c r="AOW19" s="890"/>
      <c r="AOX19" s="890"/>
      <c r="AOY19" s="890"/>
      <c r="AOZ19" s="890"/>
      <c r="APA19" s="890"/>
      <c r="APB19" s="890"/>
      <c r="APC19" s="890"/>
      <c r="APD19" s="890"/>
      <c r="APE19" s="890"/>
      <c r="APF19" s="890"/>
      <c r="APG19" s="890"/>
      <c r="APH19" s="890"/>
      <c r="API19" s="890"/>
      <c r="APJ19" s="890"/>
      <c r="APK19" s="890"/>
      <c r="APL19" s="890"/>
      <c r="APM19" s="890"/>
      <c r="APN19" s="890"/>
      <c r="APO19" s="890"/>
      <c r="APP19" s="890"/>
      <c r="APQ19" s="890"/>
      <c r="APR19" s="890"/>
      <c r="APS19" s="890"/>
      <c r="APT19" s="890"/>
      <c r="APU19" s="890"/>
      <c r="APV19" s="890"/>
      <c r="APW19" s="890"/>
      <c r="APX19" s="890"/>
      <c r="APY19" s="890"/>
      <c r="APZ19" s="890"/>
      <c r="AQA19" s="890"/>
      <c r="AQB19" s="890"/>
      <c r="AQC19" s="890"/>
      <c r="AQD19" s="890"/>
      <c r="AQE19" s="890"/>
      <c r="AQF19" s="890"/>
      <c r="AQG19" s="890"/>
      <c r="AQH19" s="890"/>
      <c r="AQI19" s="890"/>
      <c r="AQJ19" s="890"/>
      <c r="AQK19" s="890"/>
      <c r="AQL19" s="890"/>
      <c r="AQM19" s="890"/>
      <c r="AQN19" s="890"/>
      <c r="AQO19" s="890"/>
      <c r="AQP19" s="890"/>
      <c r="AQQ19" s="890"/>
      <c r="AQR19" s="890"/>
      <c r="AQS19" s="890"/>
      <c r="AQT19" s="890"/>
      <c r="AQU19" s="890"/>
      <c r="AQV19" s="890"/>
      <c r="AQW19" s="890"/>
      <c r="AQX19" s="890"/>
      <c r="AQY19" s="890"/>
      <c r="AQZ19" s="890"/>
      <c r="ARA19" s="890"/>
      <c r="ARB19" s="890"/>
      <c r="ARC19" s="890"/>
      <c r="ARD19" s="890"/>
      <c r="ARE19" s="890"/>
      <c r="ARF19" s="890"/>
      <c r="ARG19" s="890"/>
      <c r="ARH19" s="890"/>
      <c r="ARI19" s="890"/>
      <c r="ARJ19" s="890"/>
      <c r="ARK19" s="890"/>
      <c r="ARL19" s="890"/>
      <c r="ARM19" s="890"/>
      <c r="ARN19" s="890"/>
      <c r="ARO19" s="890"/>
      <c r="ARP19" s="890"/>
      <c r="ARQ19" s="890"/>
      <c r="ARR19" s="890"/>
      <c r="ARS19" s="890"/>
      <c r="ART19" s="890"/>
      <c r="ARU19" s="890"/>
      <c r="ARV19" s="890"/>
      <c r="ARW19" s="890"/>
      <c r="ARX19" s="890"/>
      <c r="ARY19" s="890"/>
      <c r="ARZ19" s="890"/>
      <c r="ASA19" s="890"/>
      <c r="ASB19" s="890"/>
      <c r="ASC19" s="890"/>
      <c r="ASD19" s="890"/>
      <c r="ASE19" s="890"/>
      <c r="ASF19" s="890"/>
      <c r="ASG19" s="890"/>
      <c r="ASH19" s="890"/>
      <c r="ASI19" s="890"/>
      <c r="ASJ19" s="890"/>
      <c r="ASK19" s="890"/>
      <c r="ASL19" s="890"/>
      <c r="ASM19" s="890"/>
      <c r="ASN19" s="890"/>
      <c r="ASO19" s="890"/>
      <c r="ASP19" s="890"/>
      <c r="ASQ19" s="890"/>
      <c r="ASR19" s="890"/>
      <c r="ASS19" s="890"/>
      <c r="AST19" s="890"/>
      <c r="ASU19" s="890"/>
      <c r="ASV19" s="890"/>
      <c r="ASW19" s="890"/>
      <c r="ASX19" s="890"/>
      <c r="ASY19" s="890"/>
      <c r="ASZ19" s="890"/>
      <c r="ATA19" s="890"/>
      <c r="ATB19" s="890"/>
      <c r="ATC19" s="890"/>
      <c r="ATD19" s="890"/>
      <c r="ATE19" s="890"/>
      <c r="ATF19" s="890"/>
      <c r="ATG19" s="890"/>
      <c r="ATH19" s="890"/>
      <c r="ATI19" s="890"/>
      <c r="ATJ19" s="890"/>
      <c r="ATK19" s="890"/>
      <c r="ATL19" s="890"/>
      <c r="ATM19" s="890"/>
      <c r="ATN19" s="890"/>
      <c r="ATO19" s="890"/>
      <c r="ATP19" s="890"/>
      <c r="ATQ19" s="890"/>
      <c r="ATR19" s="890"/>
      <c r="ATS19" s="890"/>
      <c r="ATT19" s="890"/>
      <c r="ATU19" s="890"/>
      <c r="ATV19" s="890"/>
      <c r="ATW19" s="890"/>
      <c r="ATX19" s="890"/>
      <c r="ATY19" s="890"/>
      <c r="ATZ19" s="890"/>
      <c r="AUA19" s="890"/>
      <c r="AUB19" s="890"/>
      <c r="AUC19" s="890"/>
      <c r="AUD19" s="890"/>
      <c r="AUE19" s="890"/>
      <c r="AUF19" s="890"/>
      <c r="AUG19" s="890"/>
      <c r="AUH19" s="890"/>
      <c r="AUI19" s="890"/>
      <c r="AUJ19" s="890"/>
      <c r="AUK19" s="890"/>
      <c r="AUL19" s="890"/>
      <c r="AUM19" s="890"/>
      <c r="AUN19" s="890"/>
      <c r="AUO19" s="890"/>
      <c r="AUP19" s="890"/>
      <c r="AUQ19" s="890"/>
      <c r="AUR19" s="890"/>
      <c r="AUS19" s="890"/>
      <c r="AUT19" s="890"/>
      <c r="AUU19" s="890"/>
      <c r="AUV19" s="890"/>
      <c r="AUW19" s="890"/>
      <c r="AUX19" s="890"/>
      <c r="AUY19" s="890"/>
      <c r="AUZ19" s="890"/>
      <c r="AVA19" s="890"/>
      <c r="AVB19" s="890"/>
      <c r="AVC19" s="890"/>
      <c r="AVD19" s="890"/>
      <c r="AVE19" s="890"/>
      <c r="AVF19" s="890"/>
      <c r="AVG19" s="890"/>
      <c r="AVH19" s="890"/>
      <c r="AVI19" s="890"/>
      <c r="AVJ19" s="890"/>
      <c r="AVK19" s="890"/>
      <c r="AVL19" s="890"/>
      <c r="AVM19" s="890"/>
      <c r="AVN19" s="890"/>
      <c r="AVO19" s="890"/>
      <c r="AVP19" s="890"/>
      <c r="AVQ19" s="890"/>
      <c r="AVR19" s="890"/>
      <c r="AVS19" s="890"/>
      <c r="AVT19" s="890"/>
      <c r="AVU19" s="890"/>
      <c r="AVV19" s="890"/>
      <c r="AVW19" s="890"/>
      <c r="AVX19" s="890"/>
      <c r="AVY19" s="890"/>
      <c r="AVZ19" s="890"/>
      <c r="AWA19" s="890"/>
      <c r="AWB19" s="890"/>
      <c r="AWC19" s="890"/>
      <c r="AWD19" s="890"/>
      <c r="AWE19" s="890"/>
      <c r="AWF19" s="890"/>
      <c r="AWG19" s="890"/>
      <c r="AWH19" s="890"/>
      <c r="AWI19" s="890"/>
      <c r="AWJ19" s="890"/>
      <c r="AWK19" s="890"/>
      <c r="AWL19" s="890"/>
      <c r="AWM19" s="890"/>
      <c r="AWN19" s="890"/>
      <c r="AWO19" s="890"/>
      <c r="AWP19" s="890"/>
      <c r="AWQ19" s="890"/>
      <c r="AWR19" s="890"/>
      <c r="AWS19" s="890"/>
      <c r="AWT19" s="890"/>
      <c r="AWU19" s="890"/>
      <c r="AWV19" s="890"/>
      <c r="AWW19" s="890"/>
      <c r="AWX19" s="890"/>
      <c r="AWY19" s="890"/>
      <c r="AWZ19" s="890"/>
      <c r="AXA19" s="890"/>
      <c r="AXB19" s="890"/>
      <c r="AXC19" s="890"/>
      <c r="AXD19" s="890"/>
      <c r="AXE19" s="890"/>
      <c r="AXF19" s="890"/>
      <c r="AXG19" s="890"/>
      <c r="AXH19" s="890"/>
      <c r="AXI19" s="890"/>
      <c r="AXJ19" s="890"/>
      <c r="AXK19" s="890"/>
      <c r="AXL19" s="890"/>
      <c r="AXM19" s="890"/>
      <c r="AXN19" s="890"/>
      <c r="AXO19" s="890"/>
      <c r="AXP19" s="890"/>
      <c r="AXQ19" s="890"/>
      <c r="AXR19" s="890"/>
      <c r="AXS19" s="890"/>
      <c r="AXT19" s="890"/>
      <c r="AXU19" s="890"/>
      <c r="AXV19" s="890"/>
      <c r="AXW19" s="890"/>
      <c r="AXX19" s="890"/>
      <c r="AXY19" s="890"/>
      <c r="AXZ19" s="890"/>
      <c r="AYA19" s="890"/>
      <c r="AYB19" s="890"/>
      <c r="AYC19" s="890"/>
      <c r="AYD19" s="890"/>
      <c r="AYE19" s="890"/>
      <c r="AYF19" s="890"/>
      <c r="AYG19" s="890"/>
      <c r="AYH19" s="890"/>
      <c r="AYI19" s="890"/>
      <c r="AYJ19" s="890"/>
      <c r="AYK19" s="890"/>
      <c r="AYL19" s="890"/>
      <c r="AYM19" s="890"/>
      <c r="AYN19" s="890"/>
      <c r="AYO19" s="890"/>
      <c r="AYP19" s="890"/>
      <c r="AYQ19" s="890"/>
      <c r="AYR19" s="890"/>
      <c r="AYS19" s="890"/>
      <c r="AYT19" s="890"/>
      <c r="AYU19" s="890"/>
      <c r="AYV19" s="890"/>
      <c r="AYW19" s="890"/>
      <c r="AYX19" s="890"/>
      <c r="AYY19" s="890"/>
      <c r="AYZ19" s="890"/>
      <c r="AZA19" s="890"/>
      <c r="AZB19" s="890"/>
      <c r="AZC19" s="890"/>
      <c r="AZD19" s="890"/>
      <c r="AZE19" s="890"/>
      <c r="AZF19" s="890"/>
      <c r="AZG19" s="890"/>
      <c r="AZH19" s="890"/>
      <c r="AZI19" s="890"/>
      <c r="AZJ19" s="890"/>
      <c r="AZK19" s="890"/>
      <c r="AZL19" s="890"/>
      <c r="AZM19" s="890"/>
      <c r="AZN19" s="890"/>
      <c r="AZO19" s="890"/>
      <c r="AZP19" s="890"/>
      <c r="AZQ19" s="890"/>
      <c r="AZR19" s="890"/>
      <c r="AZS19" s="890"/>
      <c r="AZT19" s="890"/>
      <c r="AZU19" s="890"/>
      <c r="AZV19" s="890"/>
      <c r="AZW19" s="890"/>
      <c r="AZX19" s="890"/>
      <c r="AZY19" s="890"/>
      <c r="AZZ19" s="890"/>
      <c r="BAA19" s="890"/>
      <c r="BAB19" s="890"/>
      <c r="BAC19" s="890"/>
      <c r="BAD19" s="890"/>
      <c r="BAE19" s="890"/>
      <c r="BAF19" s="890"/>
      <c r="BAG19" s="890"/>
      <c r="BAH19" s="890"/>
      <c r="BAI19" s="890"/>
      <c r="BAJ19" s="890"/>
      <c r="BAK19" s="890"/>
      <c r="BAL19" s="890"/>
      <c r="BAM19" s="890"/>
      <c r="BAN19" s="890"/>
      <c r="BAO19" s="890"/>
      <c r="BAP19" s="890"/>
      <c r="BAQ19" s="890"/>
      <c r="BAR19" s="890"/>
      <c r="BAS19" s="890"/>
      <c r="BAT19" s="890"/>
      <c r="BAU19" s="890"/>
      <c r="BAV19" s="890"/>
      <c r="BAW19" s="890"/>
      <c r="BAX19" s="890"/>
      <c r="BAY19" s="890"/>
      <c r="BAZ19" s="890"/>
      <c r="BBA19" s="890"/>
      <c r="BBB19" s="890"/>
      <c r="BBC19" s="890"/>
      <c r="BBD19" s="890"/>
      <c r="BBE19" s="890"/>
      <c r="BBF19" s="890"/>
      <c r="BBG19" s="890"/>
      <c r="BBH19" s="890"/>
      <c r="BBI19" s="890"/>
      <c r="BBJ19" s="890"/>
      <c r="BBK19" s="890"/>
      <c r="BBL19" s="890"/>
      <c r="BBM19" s="890"/>
      <c r="BBN19" s="890"/>
      <c r="BBO19" s="890"/>
      <c r="BBP19" s="890"/>
      <c r="BBQ19" s="890"/>
      <c r="BBR19" s="890"/>
      <c r="BBS19" s="890"/>
      <c r="BBT19" s="890"/>
      <c r="BBU19" s="890"/>
      <c r="BBV19" s="890"/>
      <c r="BBW19" s="890"/>
      <c r="BBX19" s="890"/>
      <c r="BBY19" s="890"/>
      <c r="BBZ19" s="890"/>
      <c r="BCA19" s="890"/>
      <c r="BCB19" s="890"/>
      <c r="BCC19" s="890"/>
      <c r="BCD19" s="890"/>
      <c r="BCE19" s="890"/>
      <c r="BCF19" s="890"/>
      <c r="BCG19" s="890"/>
      <c r="BCH19" s="890"/>
      <c r="BCI19" s="890"/>
      <c r="BCJ19" s="890"/>
      <c r="BCK19" s="890"/>
      <c r="BCL19" s="890"/>
      <c r="BCM19" s="890"/>
      <c r="BCN19" s="890"/>
      <c r="BCO19" s="890"/>
      <c r="BCP19" s="890"/>
      <c r="BCQ19" s="890"/>
      <c r="BCR19" s="890"/>
      <c r="BCS19" s="890"/>
      <c r="BCT19" s="890"/>
      <c r="BCU19" s="890"/>
      <c r="BCV19" s="890"/>
      <c r="BCW19" s="890"/>
      <c r="BCX19" s="890"/>
      <c r="BCY19" s="890"/>
      <c r="BCZ19" s="890"/>
      <c r="BDA19" s="890"/>
      <c r="BDB19" s="890"/>
      <c r="BDC19" s="890"/>
      <c r="BDD19" s="890"/>
      <c r="BDE19" s="890"/>
      <c r="BDF19" s="890"/>
      <c r="BDG19" s="890"/>
      <c r="BDH19" s="890"/>
      <c r="BDI19" s="890"/>
      <c r="BDJ19" s="890"/>
      <c r="BDK19" s="890"/>
      <c r="BDL19" s="890"/>
      <c r="BDM19" s="890"/>
      <c r="BDN19" s="890"/>
      <c r="BDO19" s="890"/>
      <c r="BDP19" s="890"/>
      <c r="BDQ19" s="890"/>
      <c r="BDR19" s="890"/>
      <c r="BDS19" s="890"/>
      <c r="BDT19" s="890"/>
      <c r="BDU19" s="890"/>
      <c r="BDV19" s="890"/>
      <c r="BDW19" s="890"/>
      <c r="BDX19" s="890"/>
      <c r="BDY19" s="890"/>
      <c r="BDZ19" s="890"/>
      <c r="BEA19" s="890"/>
      <c r="BEB19" s="890"/>
      <c r="BEC19" s="890"/>
      <c r="BED19" s="890"/>
      <c r="BEE19" s="890"/>
      <c r="BEF19" s="890"/>
      <c r="BEG19" s="890"/>
      <c r="BEH19" s="890"/>
      <c r="BEI19" s="890"/>
      <c r="BEJ19" s="890"/>
      <c r="BEK19" s="890"/>
      <c r="BEL19" s="890"/>
      <c r="BEM19" s="890"/>
      <c r="BEN19" s="890"/>
      <c r="BEO19" s="890"/>
      <c r="BEP19" s="890"/>
      <c r="BEQ19" s="890"/>
      <c r="BER19" s="890"/>
      <c r="BES19" s="890"/>
      <c r="BET19" s="890"/>
      <c r="BEU19" s="890"/>
      <c r="BEV19" s="890"/>
      <c r="BEW19" s="890"/>
      <c r="BEX19" s="890"/>
      <c r="BEY19" s="890"/>
      <c r="BEZ19" s="890"/>
      <c r="BFA19" s="890"/>
      <c r="BFB19" s="890"/>
      <c r="BFC19" s="890"/>
      <c r="BFD19" s="890"/>
      <c r="BFE19" s="890"/>
      <c r="BFF19" s="890"/>
      <c r="BFG19" s="890"/>
      <c r="BFH19" s="890"/>
      <c r="BFI19" s="890"/>
      <c r="BFJ19" s="890"/>
      <c r="BFK19" s="890"/>
      <c r="BFL19" s="890"/>
      <c r="BFM19" s="890"/>
      <c r="BFN19" s="890"/>
      <c r="BFO19" s="890"/>
      <c r="BFP19" s="890"/>
      <c r="BFQ19" s="890"/>
      <c r="BFR19" s="890"/>
      <c r="BFS19" s="890"/>
      <c r="BFT19" s="890"/>
      <c r="BFU19" s="890"/>
      <c r="BFV19" s="890"/>
      <c r="BFW19" s="890"/>
      <c r="BFX19" s="890"/>
      <c r="BFY19" s="890"/>
      <c r="BFZ19" s="890"/>
      <c r="BGA19" s="890"/>
      <c r="BGB19" s="890"/>
      <c r="BGC19" s="890"/>
      <c r="BGD19" s="890"/>
      <c r="BGE19" s="890"/>
      <c r="BGF19" s="890"/>
      <c r="BGG19" s="890"/>
      <c r="BGH19" s="890"/>
      <c r="BGI19" s="890"/>
      <c r="BGJ19" s="890"/>
      <c r="BGK19" s="890"/>
      <c r="BGL19" s="890"/>
      <c r="BGM19" s="890"/>
      <c r="BGN19" s="890"/>
      <c r="BGO19" s="890"/>
      <c r="BGP19" s="890"/>
      <c r="BGQ19" s="890"/>
      <c r="BGR19" s="890"/>
      <c r="BGS19" s="890"/>
      <c r="BGT19" s="890"/>
      <c r="BGU19" s="890"/>
      <c r="BGV19" s="890"/>
      <c r="BGW19" s="890"/>
      <c r="BGX19" s="890"/>
      <c r="BGY19" s="890"/>
      <c r="BGZ19" s="890"/>
      <c r="BHA19" s="890"/>
      <c r="BHB19" s="890"/>
      <c r="BHC19" s="890"/>
      <c r="BHD19" s="890"/>
      <c r="BHE19" s="890"/>
      <c r="BHF19" s="890"/>
      <c r="BHG19" s="890"/>
      <c r="BHH19" s="890"/>
      <c r="BHI19" s="890"/>
      <c r="BHJ19" s="890"/>
      <c r="BHK19" s="890"/>
      <c r="BHL19" s="890"/>
      <c r="BHM19" s="890"/>
      <c r="BHN19" s="890"/>
      <c r="BHO19" s="890"/>
      <c r="BHP19" s="890"/>
      <c r="BHQ19" s="890"/>
      <c r="BHR19" s="890"/>
      <c r="BHS19" s="890"/>
      <c r="BHT19" s="890"/>
      <c r="BHU19" s="890"/>
      <c r="BHV19" s="890"/>
      <c r="BHW19" s="890"/>
      <c r="BHX19" s="890"/>
      <c r="BHY19" s="890"/>
      <c r="BHZ19" s="890"/>
      <c r="BIA19" s="890"/>
      <c r="BIB19" s="890"/>
      <c r="BIC19" s="890"/>
      <c r="BID19" s="890"/>
      <c r="BIE19" s="890"/>
      <c r="BIF19" s="890"/>
      <c r="BIG19" s="890"/>
      <c r="BIH19" s="890"/>
      <c r="BII19" s="890"/>
      <c r="BIJ19" s="890"/>
      <c r="BIK19" s="890"/>
      <c r="BIL19" s="890"/>
      <c r="BIM19" s="890"/>
      <c r="BIN19" s="890"/>
      <c r="BIO19" s="890"/>
      <c r="BIP19" s="890"/>
      <c r="BIQ19" s="890"/>
      <c r="BIR19" s="890"/>
      <c r="BIS19" s="890"/>
      <c r="BIT19" s="890"/>
      <c r="BIU19" s="890"/>
      <c r="BIV19" s="890"/>
      <c r="BIW19" s="890"/>
      <c r="BIX19" s="890"/>
      <c r="BIY19" s="890"/>
      <c r="BIZ19" s="890"/>
      <c r="BJA19" s="890"/>
      <c r="BJB19" s="890"/>
      <c r="BJC19" s="890"/>
      <c r="BJD19" s="890"/>
      <c r="BJE19" s="890"/>
      <c r="BJF19" s="890"/>
      <c r="BJG19" s="890"/>
      <c r="BJH19" s="890"/>
      <c r="BJI19" s="890"/>
      <c r="BJJ19" s="890"/>
      <c r="BJK19" s="890"/>
      <c r="BJL19" s="890"/>
      <c r="BJM19" s="890"/>
      <c r="BJN19" s="890"/>
      <c r="BJO19" s="890"/>
      <c r="BJP19" s="890"/>
      <c r="BJQ19" s="890"/>
      <c r="BJR19" s="890"/>
      <c r="BJS19" s="890"/>
      <c r="BJT19" s="890"/>
      <c r="BJU19" s="890"/>
      <c r="BJV19" s="890"/>
      <c r="BJW19" s="890"/>
      <c r="BJX19" s="890"/>
      <c r="BJY19" s="890"/>
      <c r="BJZ19" s="890"/>
      <c r="BKA19" s="890"/>
      <c r="BKB19" s="890"/>
      <c r="BKC19" s="890"/>
      <c r="BKD19" s="890"/>
      <c r="BKE19" s="890"/>
      <c r="BKF19" s="890"/>
      <c r="BKG19" s="890"/>
      <c r="BKH19" s="890"/>
      <c r="BKI19" s="890"/>
      <c r="BKJ19" s="890"/>
      <c r="BKK19" s="890"/>
      <c r="BKL19" s="890"/>
      <c r="BKM19" s="890"/>
      <c r="BKN19" s="890"/>
      <c r="BKO19" s="890"/>
      <c r="BKP19" s="890"/>
      <c r="BKQ19" s="890"/>
      <c r="BKR19" s="890"/>
      <c r="BKS19" s="890"/>
      <c r="BKT19" s="890"/>
      <c r="BKU19" s="890"/>
      <c r="BKV19" s="890"/>
      <c r="BKW19" s="890"/>
      <c r="BKX19" s="890"/>
      <c r="BKY19" s="890"/>
      <c r="BKZ19" s="890"/>
      <c r="BLA19" s="890"/>
      <c r="BLB19" s="890"/>
      <c r="BLC19" s="890"/>
      <c r="BLD19" s="890"/>
      <c r="BLE19" s="890"/>
      <c r="BLF19" s="890"/>
      <c r="BLG19" s="890"/>
      <c r="BLH19" s="890"/>
      <c r="BLI19" s="890"/>
      <c r="BLJ19" s="890"/>
      <c r="BLK19" s="890"/>
      <c r="BLL19" s="890"/>
      <c r="BLM19" s="890"/>
      <c r="BLN19" s="890"/>
      <c r="BLO19" s="890"/>
      <c r="BLP19" s="890"/>
      <c r="BLQ19" s="890"/>
      <c r="BLR19" s="890"/>
      <c r="BLS19" s="890"/>
      <c r="BLT19" s="890"/>
      <c r="BLU19" s="890"/>
      <c r="BLV19" s="890"/>
      <c r="BLW19" s="890"/>
      <c r="BLX19" s="890"/>
      <c r="BLY19" s="890"/>
      <c r="BLZ19" s="890"/>
      <c r="BMA19" s="890"/>
      <c r="BMB19" s="890"/>
      <c r="BMC19" s="890"/>
      <c r="BMD19" s="890"/>
      <c r="BME19" s="890"/>
      <c r="BMF19" s="890"/>
      <c r="BMG19" s="890"/>
      <c r="BMH19" s="890"/>
      <c r="BMI19" s="890"/>
      <c r="BMJ19" s="890"/>
      <c r="BMK19" s="890"/>
      <c r="BML19" s="890"/>
      <c r="BMM19" s="890"/>
      <c r="BMN19" s="890"/>
      <c r="BMO19" s="890"/>
      <c r="BMP19" s="890"/>
      <c r="BMQ19" s="890"/>
      <c r="BMR19" s="890"/>
      <c r="BMS19" s="890"/>
      <c r="BMT19" s="890"/>
      <c r="BMU19" s="890"/>
      <c r="BMV19" s="890"/>
      <c r="BMW19" s="890"/>
      <c r="BMX19" s="890"/>
      <c r="BMY19" s="890"/>
      <c r="BMZ19" s="890"/>
      <c r="BNA19" s="890"/>
      <c r="BNB19" s="890"/>
      <c r="BNC19" s="890"/>
      <c r="BND19" s="890"/>
      <c r="BNE19" s="890"/>
      <c r="BNF19" s="890"/>
      <c r="BNG19" s="890"/>
      <c r="BNH19" s="890"/>
      <c r="BNI19" s="890"/>
      <c r="BNJ19" s="890"/>
      <c r="BNK19" s="890"/>
      <c r="BNL19" s="890"/>
      <c r="BNM19" s="890"/>
      <c r="BNN19" s="890"/>
      <c r="BNO19" s="890"/>
      <c r="BNP19" s="890"/>
      <c r="BNQ19" s="890"/>
      <c r="BNR19" s="890"/>
      <c r="BNS19" s="890"/>
      <c r="BNT19" s="890"/>
      <c r="BNU19" s="890"/>
      <c r="BNV19" s="890"/>
      <c r="BNW19" s="890"/>
      <c r="BNX19" s="890"/>
      <c r="BNY19" s="890"/>
      <c r="BNZ19" s="890"/>
      <c r="BOA19" s="890"/>
      <c r="BOB19" s="890"/>
      <c r="BOC19" s="890"/>
      <c r="BOD19" s="890"/>
      <c r="BOE19" s="890"/>
      <c r="BOF19" s="890"/>
      <c r="BOG19" s="890"/>
      <c r="BOH19" s="890"/>
      <c r="BOI19" s="890"/>
      <c r="BOJ19" s="890"/>
      <c r="BOK19" s="890"/>
      <c r="BOL19" s="890"/>
      <c r="BOM19" s="890"/>
      <c r="BON19" s="890"/>
      <c r="BOO19" s="890"/>
      <c r="BOP19" s="890"/>
      <c r="BOQ19" s="890"/>
      <c r="BOR19" s="890"/>
      <c r="BOS19" s="890"/>
      <c r="BOT19" s="890"/>
      <c r="BOU19" s="890"/>
      <c r="BOV19" s="890"/>
      <c r="BOW19" s="890"/>
      <c r="BOX19" s="890"/>
      <c r="BOY19" s="890"/>
      <c r="BOZ19" s="890"/>
      <c r="BPA19" s="890"/>
      <c r="BPB19" s="890"/>
      <c r="BPC19" s="890"/>
      <c r="BPD19" s="890"/>
      <c r="BPE19" s="890"/>
      <c r="BPF19" s="890"/>
      <c r="BPG19" s="890"/>
      <c r="BPH19" s="890"/>
      <c r="BPI19" s="890"/>
      <c r="BPJ19" s="890"/>
      <c r="BPK19" s="890"/>
      <c r="BPL19" s="890"/>
      <c r="BPM19" s="890"/>
      <c r="BPN19" s="890"/>
      <c r="BPO19" s="890"/>
      <c r="BPP19" s="890"/>
      <c r="BPQ19" s="890"/>
      <c r="BPR19" s="890"/>
      <c r="BPS19" s="890"/>
      <c r="BPT19" s="890"/>
      <c r="BPU19" s="890"/>
      <c r="BPV19" s="890"/>
      <c r="BPW19" s="890"/>
      <c r="BPX19" s="890"/>
      <c r="BPY19" s="890"/>
      <c r="BPZ19" s="890"/>
      <c r="BQA19" s="890"/>
      <c r="BQB19" s="890"/>
      <c r="BQC19" s="890"/>
      <c r="BQD19" s="890"/>
      <c r="BQE19" s="890"/>
      <c r="BQF19" s="890"/>
      <c r="BQG19" s="890"/>
      <c r="BQH19" s="890"/>
      <c r="BQI19" s="890"/>
      <c r="BQJ19" s="890"/>
      <c r="BQK19" s="890"/>
      <c r="BQL19" s="890"/>
      <c r="BQM19" s="890"/>
      <c r="BQN19" s="890"/>
      <c r="BQO19" s="890"/>
      <c r="BQP19" s="890"/>
      <c r="BQQ19" s="890"/>
      <c r="BQR19" s="890"/>
      <c r="BQS19" s="890"/>
      <c r="BQT19" s="890"/>
      <c r="BQU19" s="890"/>
      <c r="BQV19" s="890"/>
      <c r="BQW19" s="890"/>
      <c r="BQX19" s="890"/>
      <c r="BQY19" s="890"/>
      <c r="BQZ19" s="890"/>
      <c r="BRA19" s="890"/>
      <c r="BRB19" s="890"/>
      <c r="BRC19" s="890"/>
      <c r="BRD19" s="890"/>
      <c r="BRE19" s="890"/>
      <c r="BRF19" s="890"/>
      <c r="BRG19" s="890"/>
      <c r="BRH19" s="890"/>
      <c r="BRI19" s="890"/>
      <c r="BRJ19" s="890"/>
      <c r="BRK19" s="890"/>
      <c r="BRL19" s="890"/>
      <c r="BRM19" s="890"/>
      <c r="BRN19" s="890"/>
      <c r="BRO19" s="890"/>
      <c r="BRP19" s="890"/>
      <c r="BRQ19" s="890"/>
      <c r="BRR19" s="890"/>
      <c r="BRS19" s="890"/>
      <c r="BRT19" s="890"/>
      <c r="BRU19" s="890"/>
      <c r="BRV19" s="890"/>
      <c r="BRW19" s="890"/>
      <c r="BRX19" s="890"/>
      <c r="BRY19" s="890"/>
      <c r="BRZ19" s="890"/>
      <c r="BSA19" s="890"/>
      <c r="BSB19" s="890"/>
      <c r="BSC19" s="890"/>
      <c r="BSD19" s="890"/>
      <c r="BSE19" s="890"/>
      <c r="BSF19" s="890"/>
      <c r="BSG19" s="890"/>
      <c r="BSH19" s="890"/>
      <c r="BSI19" s="890"/>
      <c r="BSJ19" s="890"/>
      <c r="BSK19" s="890"/>
      <c r="BSL19" s="890"/>
      <c r="BSM19" s="890"/>
      <c r="BSN19" s="890"/>
      <c r="BSO19" s="890"/>
      <c r="BSP19" s="890"/>
      <c r="BSQ19" s="890"/>
      <c r="BSR19" s="890"/>
      <c r="BSS19" s="890"/>
      <c r="BST19" s="890"/>
      <c r="BSU19" s="890"/>
      <c r="BSV19" s="890"/>
      <c r="BSW19" s="890"/>
      <c r="BSX19" s="890"/>
      <c r="BSY19" s="890"/>
      <c r="BSZ19" s="890"/>
      <c r="BTA19" s="890"/>
      <c r="BTB19" s="890"/>
      <c r="BTC19" s="890"/>
      <c r="BTD19" s="890"/>
      <c r="BTE19" s="890"/>
      <c r="BTF19" s="890"/>
      <c r="BTG19" s="890"/>
      <c r="BTH19" s="890"/>
      <c r="BTI19" s="890"/>
      <c r="BTJ19" s="890"/>
      <c r="BTK19" s="890"/>
      <c r="BTL19" s="890"/>
      <c r="BTM19" s="890"/>
      <c r="BTN19" s="890"/>
      <c r="BTO19" s="890"/>
      <c r="BTP19" s="890"/>
      <c r="BTQ19" s="890"/>
      <c r="BTR19" s="890"/>
      <c r="BTS19" s="890"/>
      <c r="BTT19" s="890"/>
      <c r="BTU19" s="890"/>
      <c r="BTV19" s="890"/>
      <c r="BTW19" s="890"/>
      <c r="BTX19" s="890"/>
      <c r="BTY19" s="890"/>
      <c r="BTZ19" s="890"/>
      <c r="BUA19" s="890"/>
      <c r="BUB19" s="890"/>
      <c r="BUC19" s="890"/>
      <c r="BUD19" s="890"/>
      <c r="BUE19" s="890"/>
      <c r="BUF19" s="890"/>
      <c r="BUG19" s="890"/>
      <c r="BUH19" s="890"/>
      <c r="BUI19" s="890"/>
      <c r="BUJ19" s="890"/>
      <c r="BUK19" s="890"/>
      <c r="BUL19" s="890"/>
      <c r="BUM19" s="890"/>
      <c r="BUN19" s="890"/>
      <c r="BUO19" s="890"/>
      <c r="BUP19" s="890"/>
      <c r="BUQ19" s="890"/>
      <c r="BUR19" s="890"/>
      <c r="BUS19" s="890"/>
      <c r="BUT19" s="890"/>
      <c r="BUU19" s="890"/>
      <c r="BUV19" s="890"/>
      <c r="BUW19" s="890"/>
      <c r="BUX19" s="890"/>
      <c r="BUY19" s="890"/>
      <c r="BUZ19" s="890"/>
      <c r="BVA19" s="890"/>
      <c r="BVB19" s="890"/>
      <c r="BVC19" s="890"/>
      <c r="BVD19" s="890"/>
      <c r="BVE19" s="890"/>
      <c r="BVF19" s="890"/>
      <c r="BVG19" s="890"/>
      <c r="BVH19" s="890"/>
      <c r="BVI19" s="890"/>
      <c r="BVJ19" s="890"/>
      <c r="BVK19" s="890"/>
      <c r="BVL19" s="890"/>
      <c r="BVM19" s="890"/>
      <c r="BVN19" s="890"/>
      <c r="BVO19" s="890"/>
      <c r="BVP19" s="890"/>
      <c r="BVQ19" s="890"/>
      <c r="BVR19" s="890"/>
      <c r="BVS19" s="890"/>
      <c r="BVT19" s="890"/>
      <c r="BVU19" s="890"/>
      <c r="BVV19" s="890"/>
      <c r="BVW19" s="890"/>
      <c r="BVX19" s="890"/>
      <c r="BVY19" s="890"/>
      <c r="BVZ19" s="890"/>
      <c r="BWA19" s="890"/>
      <c r="BWB19" s="890"/>
      <c r="BWC19" s="890"/>
      <c r="BWD19" s="890"/>
      <c r="BWE19" s="890"/>
      <c r="BWF19" s="890"/>
      <c r="BWG19" s="890"/>
      <c r="BWH19" s="890"/>
      <c r="BWI19" s="890"/>
      <c r="BWJ19" s="890"/>
      <c r="BWK19" s="890"/>
      <c r="BWL19" s="890"/>
      <c r="BWM19" s="890"/>
      <c r="BWN19" s="890"/>
      <c r="BWO19" s="890"/>
      <c r="BWP19" s="890"/>
      <c r="BWQ19" s="890"/>
      <c r="BWR19" s="890"/>
      <c r="BWS19" s="890"/>
      <c r="BWT19" s="890"/>
      <c r="BWU19" s="890"/>
      <c r="BWV19" s="890"/>
      <c r="BWW19" s="890"/>
      <c r="BWX19" s="890"/>
      <c r="BWY19" s="890"/>
      <c r="BWZ19" s="890"/>
      <c r="BXA19" s="890"/>
      <c r="BXB19" s="890"/>
      <c r="BXC19" s="890"/>
      <c r="BXD19" s="890"/>
      <c r="BXE19" s="890"/>
      <c r="BXF19" s="890"/>
      <c r="BXG19" s="890"/>
      <c r="BXH19" s="890"/>
      <c r="BXI19" s="890"/>
      <c r="BXJ19" s="890"/>
      <c r="BXK19" s="890"/>
      <c r="BXL19" s="890"/>
      <c r="BXM19" s="890"/>
      <c r="BXN19" s="890"/>
      <c r="BXO19" s="890"/>
      <c r="BXP19" s="890"/>
      <c r="BXQ19" s="890"/>
      <c r="BXR19" s="890"/>
      <c r="BXS19" s="890"/>
      <c r="BXT19" s="890"/>
      <c r="BXU19" s="890"/>
      <c r="BXV19" s="890"/>
      <c r="BXW19" s="890"/>
      <c r="BXX19" s="890"/>
      <c r="BXY19" s="890"/>
      <c r="BXZ19" s="890"/>
      <c r="BYA19" s="890"/>
      <c r="BYB19" s="890"/>
      <c r="BYC19" s="890"/>
      <c r="BYD19" s="890"/>
      <c r="BYE19" s="890"/>
      <c r="BYF19" s="890"/>
      <c r="BYG19" s="890"/>
      <c r="BYH19" s="890"/>
      <c r="BYI19" s="890"/>
      <c r="BYJ19" s="890"/>
      <c r="BYK19" s="890"/>
      <c r="BYL19" s="890"/>
      <c r="BYM19" s="890"/>
      <c r="BYN19" s="890"/>
      <c r="BYO19" s="890"/>
      <c r="BYP19" s="890"/>
      <c r="BYQ19" s="890"/>
      <c r="BYR19" s="890"/>
      <c r="BYS19" s="890"/>
      <c r="BYT19" s="890"/>
      <c r="BYU19" s="890"/>
      <c r="BYV19" s="890"/>
      <c r="BYW19" s="890"/>
      <c r="BYX19" s="890"/>
      <c r="BYY19" s="890"/>
      <c r="BYZ19" s="890"/>
      <c r="BZA19" s="890"/>
      <c r="BZB19" s="890"/>
      <c r="BZC19" s="890"/>
      <c r="BZD19" s="890"/>
      <c r="BZE19" s="890"/>
      <c r="BZF19" s="890"/>
      <c r="BZG19" s="890"/>
      <c r="BZH19" s="890"/>
      <c r="BZI19" s="890"/>
      <c r="BZJ19" s="890"/>
      <c r="BZK19" s="890"/>
      <c r="BZL19" s="890"/>
      <c r="BZM19" s="890"/>
      <c r="BZN19" s="890"/>
      <c r="BZO19" s="890"/>
      <c r="BZP19" s="890"/>
      <c r="BZQ19" s="890"/>
      <c r="BZR19" s="890"/>
      <c r="BZS19" s="890"/>
      <c r="BZT19" s="890"/>
      <c r="BZU19" s="890"/>
      <c r="BZV19" s="890"/>
      <c r="BZW19" s="890"/>
      <c r="BZX19" s="890"/>
      <c r="BZY19" s="890"/>
      <c r="BZZ19" s="890"/>
      <c r="CAA19" s="890"/>
      <c r="CAB19" s="890"/>
      <c r="CAC19" s="890"/>
      <c r="CAD19" s="890"/>
      <c r="CAE19" s="890"/>
      <c r="CAF19" s="890"/>
      <c r="CAG19" s="890"/>
      <c r="CAH19" s="890"/>
      <c r="CAI19" s="890"/>
      <c r="CAJ19" s="890"/>
      <c r="CAK19" s="890"/>
      <c r="CAL19" s="890"/>
      <c r="CAM19" s="890"/>
      <c r="CAN19" s="890"/>
      <c r="CAO19" s="890"/>
      <c r="CAP19" s="890"/>
      <c r="CAQ19" s="890"/>
      <c r="CAR19" s="890"/>
      <c r="CAS19" s="890"/>
      <c r="CAT19" s="890"/>
      <c r="CAU19" s="890"/>
      <c r="CAV19" s="890"/>
      <c r="CAW19" s="890"/>
      <c r="CAX19" s="890"/>
      <c r="CAY19" s="890"/>
      <c r="CAZ19" s="890"/>
      <c r="CBA19" s="890"/>
      <c r="CBB19" s="890"/>
      <c r="CBC19" s="890"/>
      <c r="CBD19" s="890"/>
      <c r="CBE19" s="890"/>
      <c r="CBF19" s="890"/>
      <c r="CBG19" s="890"/>
      <c r="CBH19" s="890"/>
      <c r="CBI19" s="890"/>
      <c r="CBJ19" s="890"/>
      <c r="CBK19" s="890"/>
      <c r="CBL19" s="890"/>
      <c r="CBM19" s="890"/>
      <c r="CBN19" s="890"/>
      <c r="CBO19" s="890"/>
      <c r="CBP19" s="890"/>
      <c r="CBQ19" s="890"/>
      <c r="CBR19" s="890"/>
      <c r="CBS19" s="890"/>
      <c r="CBT19" s="890"/>
      <c r="CBU19" s="890"/>
      <c r="CBV19" s="890"/>
      <c r="CBW19" s="890"/>
      <c r="CBX19" s="890"/>
      <c r="CBY19" s="890"/>
      <c r="CBZ19" s="890"/>
      <c r="CCA19" s="890"/>
      <c r="CCB19" s="890"/>
      <c r="CCC19" s="890"/>
      <c r="CCD19" s="890"/>
      <c r="CCE19" s="890"/>
      <c r="CCF19" s="890"/>
      <c r="CCG19" s="890"/>
      <c r="CCH19" s="890"/>
      <c r="CCI19" s="890"/>
      <c r="CCJ19" s="890"/>
      <c r="CCK19" s="890"/>
      <c r="CCL19" s="890"/>
      <c r="CCM19" s="890"/>
      <c r="CCN19" s="890"/>
      <c r="CCO19" s="890"/>
      <c r="CCP19" s="890"/>
      <c r="CCQ19" s="890"/>
      <c r="CCR19" s="890"/>
      <c r="CCS19" s="890"/>
      <c r="CCT19" s="890"/>
      <c r="CCU19" s="890"/>
      <c r="CCV19" s="890"/>
      <c r="CCW19" s="890"/>
      <c r="CCX19" s="890"/>
      <c r="CCY19" s="890"/>
      <c r="CCZ19" s="890"/>
      <c r="CDA19" s="890"/>
      <c r="CDB19" s="890"/>
      <c r="CDC19" s="890"/>
      <c r="CDD19" s="890"/>
      <c r="CDE19" s="890"/>
      <c r="CDF19" s="890"/>
      <c r="CDG19" s="890"/>
      <c r="CDH19" s="890"/>
      <c r="CDI19" s="890"/>
      <c r="CDJ19" s="890"/>
      <c r="CDK19" s="890"/>
      <c r="CDL19" s="890"/>
      <c r="CDM19" s="890"/>
      <c r="CDN19" s="890"/>
      <c r="CDO19" s="890"/>
      <c r="CDP19" s="890"/>
      <c r="CDQ19" s="890"/>
      <c r="CDR19" s="890"/>
      <c r="CDS19" s="890"/>
      <c r="CDT19" s="890"/>
      <c r="CDU19" s="890"/>
      <c r="CDV19" s="890"/>
      <c r="CDW19" s="890"/>
      <c r="CDX19" s="890"/>
      <c r="CDY19" s="890"/>
      <c r="CDZ19" s="890"/>
      <c r="CEA19" s="890"/>
      <c r="CEB19" s="890"/>
      <c r="CEC19" s="890"/>
      <c r="CED19" s="890"/>
      <c r="CEE19" s="890"/>
      <c r="CEF19" s="890"/>
      <c r="CEG19" s="890"/>
      <c r="CEH19" s="890"/>
      <c r="CEI19" s="890"/>
      <c r="CEJ19" s="890"/>
      <c r="CEK19" s="890"/>
      <c r="CEL19" s="890"/>
      <c r="CEM19" s="890"/>
      <c r="CEN19" s="890"/>
      <c r="CEO19" s="890"/>
      <c r="CEP19" s="890"/>
      <c r="CEQ19" s="890"/>
      <c r="CER19" s="890"/>
      <c r="CES19" s="890"/>
      <c r="CET19" s="890"/>
      <c r="CEU19" s="890"/>
      <c r="CEV19" s="890"/>
      <c r="CEW19" s="890"/>
      <c r="CEX19" s="890"/>
      <c r="CEY19" s="890"/>
      <c r="CEZ19" s="890"/>
      <c r="CFA19" s="890"/>
      <c r="CFB19" s="890"/>
      <c r="CFC19" s="890"/>
      <c r="CFD19" s="890"/>
      <c r="CFE19" s="890"/>
      <c r="CFF19" s="890"/>
      <c r="CFG19" s="890"/>
      <c r="CFH19" s="890"/>
      <c r="CFI19" s="890"/>
      <c r="CFJ19" s="890"/>
      <c r="CFK19" s="890"/>
      <c r="CFL19" s="890"/>
      <c r="CFM19" s="890"/>
      <c r="CFN19" s="890"/>
      <c r="CFO19" s="890"/>
      <c r="CFP19" s="890"/>
      <c r="CFQ19" s="890"/>
      <c r="CFR19" s="890"/>
      <c r="CFS19" s="890"/>
      <c r="CFT19" s="890"/>
      <c r="CFU19" s="890"/>
      <c r="CFV19" s="890"/>
      <c r="CFW19" s="890"/>
      <c r="CFX19" s="890"/>
      <c r="CFY19" s="890"/>
      <c r="CFZ19" s="890"/>
      <c r="CGA19" s="890"/>
      <c r="CGB19" s="890"/>
      <c r="CGC19" s="890"/>
      <c r="CGD19" s="890"/>
      <c r="CGE19" s="890"/>
      <c r="CGF19" s="890"/>
      <c r="CGG19" s="890"/>
      <c r="CGH19" s="890"/>
      <c r="CGI19" s="890"/>
      <c r="CGJ19" s="890"/>
      <c r="CGK19" s="890"/>
      <c r="CGL19" s="890"/>
      <c r="CGM19" s="890"/>
      <c r="CGN19" s="890"/>
      <c r="CGO19" s="890"/>
      <c r="CGP19" s="890"/>
      <c r="CGQ19" s="890"/>
      <c r="CGR19" s="890"/>
      <c r="CGS19" s="890"/>
      <c r="CGT19" s="890"/>
      <c r="CGU19" s="890"/>
      <c r="CGV19" s="890"/>
      <c r="CGW19" s="890"/>
      <c r="CGX19" s="890"/>
      <c r="CGY19" s="890"/>
      <c r="CGZ19" s="890"/>
      <c r="CHA19" s="890"/>
      <c r="CHB19" s="890"/>
      <c r="CHC19" s="890"/>
      <c r="CHD19" s="890"/>
      <c r="CHE19" s="890"/>
      <c r="CHF19" s="890"/>
      <c r="CHG19" s="890"/>
      <c r="CHH19" s="890"/>
      <c r="CHI19" s="890"/>
      <c r="CHJ19" s="890"/>
      <c r="CHK19" s="890"/>
      <c r="CHL19" s="890"/>
      <c r="CHM19" s="890"/>
      <c r="CHN19" s="890"/>
      <c r="CHO19" s="890"/>
      <c r="CHP19" s="890"/>
      <c r="CHQ19" s="890"/>
      <c r="CHR19" s="890"/>
      <c r="CHS19" s="890"/>
      <c r="CHT19" s="890"/>
      <c r="CHU19" s="890"/>
      <c r="CHV19" s="890"/>
      <c r="CHW19" s="890"/>
      <c r="CHX19" s="890"/>
      <c r="CHY19" s="890"/>
      <c r="CHZ19" s="890"/>
      <c r="CIA19" s="890"/>
      <c r="CIB19" s="890"/>
      <c r="CIC19" s="890"/>
      <c r="CID19" s="890"/>
      <c r="CIE19" s="890"/>
      <c r="CIF19" s="890"/>
      <c r="CIG19" s="890"/>
      <c r="CIH19" s="890"/>
      <c r="CII19" s="890"/>
      <c r="CIJ19" s="890"/>
      <c r="CIK19" s="890"/>
      <c r="CIL19" s="890"/>
      <c r="CIM19" s="890"/>
      <c r="CIN19" s="890"/>
      <c r="CIO19" s="890"/>
      <c r="CIP19" s="890"/>
      <c r="CIQ19" s="890"/>
      <c r="CIR19" s="890"/>
      <c r="CIS19" s="890"/>
      <c r="CIT19" s="890"/>
      <c r="CIU19" s="890"/>
      <c r="CIV19" s="890"/>
      <c r="CIW19" s="890"/>
      <c r="CIX19" s="890"/>
      <c r="CIY19" s="890"/>
      <c r="CIZ19" s="890"/>
      <c r="CJA19" s="890"/>
      <c r="CJB19" s="890"/>
      <c r="CJC19" s="890"/>
      <c r="CJD19" s="890"/>
      <c r="CJE19" s="890"/>
      <c r="CJF19" s="890"/>
      <c r="CJG19" s="890"/>
      <c r="CJH19" s="890"/>
      <c r="CJI19" s="890"/>
      <c r="CJJ19" s="890"/>
      <c r="CJK19" s="890"/>
      <c r="CJL19" s="890"/>
      <c r="CJM19" s="890"/>
      <c r="CJN19" s="890"/>
      <c r="CJO19" s="890"/>
      <c r="CJP19" s="890"/>
      <c r="CJQ19" s="890"/>
      <c r="CJR19" s="890"/>
      <c r="CJS19" s="890"/>
      <c r="CJT19" s="890"/>
      <c r="CJU19" s="890"/>
      <c r="CJV19" s="890"/>
      <c r="CJW19" s="890"/>
      <c r="CJX19" s="890"/>
      <c r="CJY19" s="890"/>
      <c r="CJZ19" s="890"/>
      <c r="CKA19" s="890"/>
      <c r="CKB19" s="890"/>
      <c r="CKC19" s="890"/>
      <c r="CKD19" s="890"/>
      <c r="CKE19" s="890"/>
      <c r="CKF19" s="890"/>
      <c r="CKG19" s="890"/>
      <c r="CKH19" s="890"/>
      <c r="CKI19" s="890"/>
      <c r="CKJ19" s="890"/>
      <c r="CKK19" s="890"/>
      <c r="CKL19" s="890"/>
      <c r="CKM19" s="890"/>
      <c r="CKN19" s="890"/>
      <c r="CKO19" s="890"/>
      <c r="CKP19" s="890"/>
      <c r="CKQ19" s="890"/>
      <c r="CKR19" s="890"/>
      <c r="CKS19" s="890"/>
      <c r="CKT19" s="890"/>
      <c r="CKU19" s="890"/>
      <c r="CKV19" s="890"/>
      <c r="CKW19" s="890"/>
      <c r="CKX19" s="890"/>
      <c r="CKY19" s="890"/>
      <c r="CKZ19" s="890"/>
      <c r="CLA19" s="890"/>
      <c r="CLB19" s="890"/>
      <c r="CLC19" s="890"/>
      <c r="CLD19" s="890"/>
      <c r="CLE19" s="890"/>
      <c r="CLF19" s="890"/>
      <c r="CLG19" s="890"/>
      <c r="CLH19" s="890"/>
      <c r="CLI19" s="890"/>
      <c r="CLJ19" s="890"/>
      <c r="CLK19" s="890"/>
      <c r="CLL19" s="890"/>
      <c r="CLM19" s="890"/>
      <c r="CLN19" s="890"/>
      <c r="CLO19" s="890"/>
      <c r="CLP19" s="890"/>
      <c r="CLQ19" s="890"/>
      <c r="CLR19" s="890"/>
      <c r="CLS19" s="890"/>
      <c r="CLT19" s="890"/>
      <c r="CLU19" s="890"/>
      <c r="CLV19" s="890"/>
      <c r="CLW19" s="890"/>
      <c r="CLX19" s="890"/>
      <c r="CLY19" s="890"/>
      <c r="CLZ19" s="890"/>
      <c r="CMA19" s="890"/>
      <c r="CMB19" s="890"/>
      <c r="CMC19" s="890"/>
      <c r="CMD19" s="890"/>
      <c r="CME19" s="890"/>
      <c r="CMF19" s="890"/>
      <c r="CMG19" s="890"/>
      <c r="CMH19" s="890"/>
      <c r="CMI19" s="890"/>
      <c r="CMJ19" s="890"/>
      <c r="CMK19" s="890"/>
      <c r="CML19" s="890"/>
      <c r="CMM19" s="890"/>
      <c r="CMN19" s="890"/>
      <c r="CMO19" s="890"/>
      <c r="CMP19" s="890"/>
      <c r="CMQ19" s="890"/>
      <c r="CMR19" s="890"/>
      <c r="CMS19" s="890"/>
      <c r="CMT19" s="890"/>
      <c r="CMU19" s="890"/>
      <c r="CMV19" s="890"/>
      <c r="CMW19" s="890"/>
      <c r="CMX19" s="890"/>
      <c r="CMY19" s="890"/>
      <c r="CMZ19" s="890"/>
      <c r="CNA19" s="890"/>
      <c r="CNB19" s="890"/>
      <c r="CNC19" s="890"/>
      <c r="CND19" s="890"/>
      <c r="CNE19" s="890"/>
      <c r="CNF19" s="890"/>
      <c r="CNG19" s="890"/>
      <c r="CNH19" s="890"/>
      <c r="CNI19" s="890"/>
      <c r="CNJ19" s="890"/>
      <c r="CNK19" s="890"/>
      <c r="CNL19" s="890"/>
      <c r="CNM19" s="890"/>
      <c r="CNN19" s="890"/>
      <c r="CNO19" s="890"/>
      <c r="CNP19" s="890"/>
      <c r="CNQ19" s="890"/>
      <c r="CNR19" s="890"/>
      <c r="CNS19" s="890"/>
      <c r="CNT19" s="890"/>
      <c r="CNU19" s="890"/>
      <c r="CNV19" s="890"/>
      <c r="CNW19" s="890"/>
      <c r="CNX19" s="890"/>
      <c r="CNY19" s="890"/>
      <c r="CNZ19" s="890"/>
      <c r="COA19" s="890"/>
      <c r="COB19" s="890"/>
      <c r="COC19" s="890"/>
      <c r="COD19" s="890"/>
      <c r="COE19" s="890"/>
      <c r="COF19" s="890"/>
      <c r="COG19" s="890"/>
      <c r="COH19" s="890"/>
      <c r="COI19" s="890"/>
      <c r="COJ19" s="890"/>
      <c r="COK19" s="890"/>
      <c r="COL19" s="890"/>
      <c r="COM19" s="890"/>
      <c r="CON19" s="890"/>
      <c r="COO19" s="890"/>
      <c r="COP19" s="890"/>
      <c r="COQ19" s="890"/>
      <c r="COR19" s="890"/>
      <c r="COS19" s="890"/>
      <c r="COT19" s="890"/>
      <c r="COU19" s="890"/>
      <c r="COV19" s="890"/>
      <c r="COW19" s="890"/>
      <c r="COX19" s="890"/>
      <c r="COY19" s="890"/>
      <c r="COZ19" s="890"/>
      <c r="CPA19" s="890"/>
      <c r="CPB19" s="890"/>
      <c r="CPC19" s="890"/>
      <c r="CPD19" s="890"/>
      <c r="CPE19" s="890"/>
      <c r="CPF19" s="890"/>
      <c r="CPG19" s="890"/>
      <c r="CPH19" s="890"/>
      <c r="CPI19" s="890"/>
      <c r="CPJ19" s="890"/>
      <c r="CPK19" s="890"/>
      <c r="CPL19" s="890"/>
      <c r="CPM19" s="890"/>
      <c r="CPN19" s="890"/>
      <c r="CPO19" s="890"/>
      <c r="CPP19" s="890"/>
      <c r="CPQ19" s="890"/>
      <c r="CPR19" s="890"/>
      <c r="CPS19" s="890"/>
      <c r="CPT19" s="890"/>
      <c r="CPU19" s="890"/>
      <c r="CPV19" s="890"/>
      <c r="CPW19" s="890"/>
      <c r="CPX19" s="890"/>
      <c r="CPY19" s="890"/>
      <c r="CPZ19" s="890"/>
      <c r="CQA19" s="890"/>
      <c r="CQB19" s="890"/>
      <c r="CQC19" s="890"/>
      <c r="CQD19" s="890"/>
      <c r="CQE19" s="890"/>
      <c r="CQF19" s="890"/>
      <c r="CQG19" s="890"/>
      <c r="CQH19" s="890"/>
      <c r="CQI19" s="890"/>
      <c r="CQJ19" s="890"/>
      <c r="CQK19" s="890"/>
      <c r="CQL19" s="890"/>
      <c r="CQM19" s="890"/>
      <c r="CQN19" s="890"/>
      <c r="CQO19" s="890"/>
      <c r="CQP19" s="890"/>
      <c r="CQQ19" s="890"/>
      <c r="CQR19" s="890"/>
      <c r="CQS19" s="890"/>
      <c r="CQT19" s="890"/>
      <c r="CQU19" s="890"/>
      <c r="CQV19" s="890"/>
      <c r="CQW19" s="890"/>
      <c r="CQX19" s="890"/>
      <c r="CQY19" s="890"/>
      <c r="CQZ19" s="890"/>
      <c r="CRA19" s="890"/>
      <c r="CRB19" s="890"/>
      <c r="CRC19" s="890"/>
      <c r="CRD19" s="890"/>
      <c r="CRE19" s="890"/>
      <c r="CRF19" s="890"/>
      <c r="CRG19" s="890"/>
      <c r="CRH19" s="890"/>
      <c r="CRI19" s="890"/>
      <c r="CRJ19" s="890"/>
      <c r="CRK19" s="890"/>
      <c r="CRL19" s="890"/>
      <c r="CRM19" s="890"/>
      <c r="CRN19" s="890"/>
      <c r="CRO19" s="890"/>
      <c r="CRP19" s="890"/>
      <c r="CRQ19" s="890"/>
      <c r="CRR19" s="890"/>
      <c r="CRS19" s="890"/>
      <c r="CRT19" s="890"/>
      <c r="CRU19" s="890"/>
      <c r="CRV19" s="890"/>
      <c r="CRW19" s="890"/>
      <c r="CRX19" s="890"/>
      <c r="CRY19" s="890"/>
      <c r="CRZ19" s="890"/>
      <c r="CSA19" s="890"/>
      <c r="CSB19" s="890"/>
      <c r="CSC19" s="890"/>
      <c r="CSD19" s="890"/>
      <c r="CSE19" s="890"/>
      <c r="CSF19" s="890"/>
      <c r="CSG19" s="890"/>
      <c r="CSH19" s="890"/>
      <c r="CSI19" s="890"/>
      <c r="CSJ19" s="890"/>
      <c r="CSK19" s="890"/>
      <c r="CSL19" s="890"/>
      <c r="CSM19" s="890"/>
      <c r="CSN19" s="890"/>
      <c r="CSO19" s="890"/>
      <c r="CSP19" s="890"/>
      <c r="CSQ19" s="890"/>
      <c r="CSR19" s="890"/>
      <c r="CSS19" s="890"/>
      <c r="CST19" s="890"/>
      <c r="CSU19" s="890"/>
      <c r="CSV19" s="890"/>
      <c r="CSW19" s="890"/>
      <c r="CSX19" s="890"/>
      <c r="CSY19" s="890"/>
      <c r="CSZ19" s="890"/>
      <c r="CTA19" s="890"/>
      <c r="CTB19" s="890"/>
      <c r="CTC19" s="890"/>
      <c r="CTD19" s="890"/>
      <c r="CTE19" s="890"/>
      <c r="CTF19" s="890"/>
      <c r="CTG19" s="890"/>
      <c r="CTH19" s="890"/>
      <c r="CTI19" s="890"/>
      <c r="CTJ19" s="890"/>
      <c r="CTK19" s="890"/>
      <c r="CTL19" s="890"/>
      <c r="CTM19" s="890"/>
      <c r="CTN19" s="890"/>
      <c r="CTO19" s="890"/>
      <c r="CTP19" s="890"/>
      <c r="CTQ19" s="890"/>
      <c r="CTR19" s="890"/>
      <c r="CTS19" s="890"/>
      <c r="CTT19" s="890"/>
      <c r="CTU19" s="890"/>
      <c r="CTV19" s="890"/>
      <c r="CTW19" s="890"/>
      <c r="CTX19" s="890"/>
      <c r="CTY19" s="890"/>
      <c r="CTZ19" s="890"/>
      <c r="CUA19" s="890"/>
      <c r="CUB19" s="890"/>
      <c r="CUC19" s="890"/>
      <c r="CUD19" s="890"/>
      <c r="CUE19" s="890"/>
      <c r="CUF19" s="890"/>
      <c r="CUG19" s="890"/>
      <c r="CUH19" s="890"/>
      <c r="CUI19" s="890"/>
      <c r="CUJ19" s="890"/>
      <c r="CUK19" s="890"/>
      <c r="CUL19" s="890"/>
      <c r="CUM19" s="890"/>
      <c r="CUN19" s="890"/>
      <c r="CUO19" s="890"/>
      <c r="CUP19" s="890"/>
      <c r="CUQ19" s="890"/>
      <c r="CUR19" s="890"/>
      <c r="CUS19" s="890"/>
      <c r="CUT19" s="890"/>
      <c r="CUU19" s="890"/>
      <c r="CUV19" s="890"/>
      <c r="CUW19" s="890"/>
      <c r="CUX19" s="890"/>
      <c r="CUY19" s="890"/>
      <c r="CUZ19" s="890"/>
      <c r="CVA19" s="890"/>
      <c r="CVB19" s="890"/>
      <c r="CVC19" s="890"/>
      <c r="CVD19" s="890"/>
      <c r="CVE19" s="890"/>
      <c r="CVF19" s="890"/>
      <c r="CVG19" s="890"/>
      <c r="CVH19" s="890"/>
      <c r="CVI19" s="890"/>
      <c r="CVJ19" s="890"/>
      <c r="CVK19" s="890"/>
      <c r="CVL19" s="890"/>
      <c r="CVM19" s="890"/>
      <c r="CVN19" s="890"/>
      <c r="CVO19" s="890"/>
      <c r="CVP19" s="890"/>
      <c r="CVQ19" s="890"/>
      <c r="CVR19" s="890"/>
      <c r="CVS19" s="890"/>
      <c r="CVT19" s="890"/>
      <c r="CVU19" s="890"/>
      <c r="CVV19" s="890"/>
      <c r="CVW19" s="890"/>
      <c r="CVX19" s="890"/>
      <c r="CVY19" s="890"/>
      <c r="CVZ19" s="890"/>
      <c r="CWA19" s="890"/>
      <c r="CWB19" s="890"/>
      <c r="CWC19" s="890"/>
      <c r="CWD19" s="890"/>
      <c r="CWE19" s="890"/>
      <c r="CWF19" s="890"/>
      <c r="CWG19" s="890"/>
      <c r="CWH19" s="890"/>
      <c r="CWI19" s="890"/>
      <c r="CWJ19" s="890"/>
      <c r="CWK19" s="890"/>
      <c r="CWL19" s="890"/>
      <c r="CWM19" s="890"/>
      <c r="CWN19" s="890"/>
      <c r="CWO19" s="890"/>
      <c r="CWP19" s="890"/>
      <c r="CWQ19" s="890"/>
      <c r="CWR19" s="890"/>
      <c r="CWS19" s="890"/>
      <c r="CWT19" s="890"/>
      <c r="CWU19" s="890"/>
      <c r="CWV19" s="890"/>
      <c r="CWW19" s="890"/>
      <c r="CWX19" s="890"/>
      <c r="CWY19" s="890"/>
      <c r="CWZ19" s="890"/>
      <c r="CXA19" s="890"/>
      <c r="CXB19" s="890"/>
      <c r="CXC19" s="890"/>
      <c r="CXD19" s="890"/>
      <c r="CXE19" s="890"/>
      <c r="CXF19" s="890"/>
      <c r="CXG19" s="890"/>
      <c r="CXH19" s="890"/>
      <c r="CXI19" s="890"/>
      <c r="CXJ19" s="890"/>
      <c r="CXK19" s="890"/>
      <c r="CXL19" s="890"/>
      <c r="CXM19" s="890"/>
      <c r="CXN19" s="890"/>
      <c r="CXO19" s="890"/>
      <c r="CXP19" s="890"/>
      <c r="CXQ19" s="890"/>
      <c r="CXR19" s="890"/>
      <c r="CXS19" s="890"/>
      <c r="CXT19" s="890"/>
      <c r="CXU19" s="890"/>
      <c r="CXV19" s="890"/>
      <c r="CXW19" s="890"/>
      <c r="CXX19" s="890"/>
      <c r="CXY19" s="890"/>
      <c r="CXZ19" s="890"/>
      <c r="CYA19" s="890"/>
      <c r="CYB19" s="890"/>
      <c r="CYC19" s="890"/>
      <c r="CYD19" s="890"/>
      <c r="CYE19" s="890"/>
      <c r="CYF19" s="890"/>
      <c r="CYG19" s="890"/>
      <c r="CYH19" s="890"/>
      <c r="CYI19" s="890"/>
      <c r="CYJ19" s="890"/>
      <c r="CYK19" s="890"/>
      <c r="CYL19" s="890"/>
      <c r="CYM19" s="890"/>
      <c r="CYN19" s="890"/>
      <c r="CYO19" s="890"/>
      <c r="CYP19" s="890"/>
      <c r="CYQ19" s="890"/>
      <c r="CYR19" s="890"/>
      <c r="CYS19" s="890"/>
      <c r="CYT19" s="890"/>
      <c r="CYU19" s="890"/>
      <c r="CYV19" s="890"/>
      <c r="CYW19" s="890"/>
      <c r="CYX19" s="890"/>
      <c r="CYY19" s="890"/>
      <c r="CYZ19" s="890"/>
      <c r="CZA19" s="890"/>
      <c r="CZB19" s="890"/>
      <c r="CZC19" s="890"/>
      <c r="CZD19" s="890"/>
      <c r="CZE19" s="890"/>
      <c r="CZF19" s="890"/>
      <c r="CZG19" s="890"/>
      <c r="CZH19" s="890"/>
      <c r="CZI19" s="890"/>
      <c r="CZJ19" s="890"/>
      <c r="CZK19" s="890"/>
      <c r="CZL19" s="890"/>
      <c r="CZM19" s="890"/>
      <c r="CZN19" s="890"/>
      <c r="CZO19" s="890"/>
      <c r="CZP19" s="890"/>
      <c r="CZQ19" s="890"/>
      <c r="CZR19" s="890"/>
      <c r="CZS19" s="890"/>
      <c r="CZT19" s="890"/>
      <c r="CZU19" s="890"/>
      <c r="CZV19" s="890"/>
      <c r="CZW19" s="890"/>
      <c r="CZX19" s="890"/>
      <c r="CZY19" s="890"/>
      <c r="CZZ19" s="890"/>
      <c r="DAA19" s="890"/>
      <c r="DAB19" s="890"/>
      <c r="DAC19" s="890"/>
      <c r="DAD19" s="890"/>
      <c r="DAE19" s="890"/>
      <c r="DAF19" s="890"/>
      <c r="DAG19" s="890"/>
      <c r="DAH19" s="890"/>
      <c r="DAI19" s="890"/>
      <c r="DAJ19" s="890"/>
      <c r="DAK19" s="890"/>
      <c r="DAL19" s="890"/>
      <c r="DAM19" s="890"/>
      <c r="DAN19" s="890"/>
      <c r="DAO19" s="890"/>
      <c r="DAP19" s="890"/>
      <c r="DAQ19" s="890"/>
      <c r="DAR19" s="890"/>
      <c r="DAS19" s="890"/>
      <c r="DAT19" s="890"/>
      <c r="DAU19" s="890"/>
      <c r="DAV19" s="890"/>
      <c r="DAW19" s="890"/>
      <c r="DAX19" s="890"/>
      <c r="DAY19" s="890"/>
      <c r="DAZ19" s="890"/>
      <c r="DBA19" s="890"/>
      <c r="DBB19" s="890"/>
      <c r="DBC19" s="890"/>
      <c r="DBD19" s="890"/>
      <c r="DBE19" s="890"/>
      <c r="DBF19" s="890"/>
      <c r="DBG19" s="890"/>
      <c r="DBH19" s="890"/>
      <c r="DBI19" s="890"/>
      <c r="DBJ19" s="890"/>
      <c r="DBK19" s="890"/>
      <c r="DBL19" s="890"/>
      <c r="DBM19" s="890"/>
      <c r="DBN19" s="890"/>
      <c r="DBO19" s="890"/>
      <c r="DBP19" s="890"/>
      <c r="DBQ19" s="890"/>
      <c r="DBR19" s="890"/>
      <c r="DBS19" s="890"/>
      <c r="DBT19" s="890"/>
      <c r="DBU19" s="890"/>
      <c r="DBV19" s="890"/>
      <c r="DBW19" s="890"/>
      <c r="DBX19" s="890"/>
      <c r="DBY19" s="890"/>
      <c r="DBZ19" s="890"/>
      <c r="DCA19" s="890"/>
      <c r="DCB19" s="890"/>
      <c r="DCC19" s="890"/>
      <c r="DCD19" s="890"/>
      <c r="DCE19" s="890"/>
      <c r="DCF19" s="890"/>
      <c r="DCG19" s="890"/>
      <c r="DCH19" s="890"/>
      <c r="DCI19" s="890"/>
      <c r="DCJ19" s="890"/>
      <c r="DCK19" s="890"/>
      <c r="DCL19" s="890"/>
      <c r="DCM19" s="890"/>
      <c r="DCN19" s="890"/>
      <c r="DCO19" s="890"/>
      <c r="DCP19" s="890"/>
      <c r="DCQ19" s="890"/>
      <c r="DCR19" s="890"/>
      <c r="DCS19" s="890"/>
      <c r="DCT19" s="890"/>
      <c r="DCU19" s="890"/>
      <c r="DCV19" s="890"/>
      <c r="DCW19" s="890"/>
      <c r="DCX19" s="890"/>
      <c r="DCY19" s="890"/>
      <c r="DCZ19" s="890"/>
      <c r="DDA19" s="890"/>
      <c r="DDB19" s="890"/>
      <c r="DDC19" s="890"/>
      <c r="DDD19" s="890"/>
      <c r="DDE19" s="890"/>
      <c r="DDF19" s="890"/>
      <c r="DDG19" s="890"/>
      <c r="DDH19" s="890"/>
      <c r="DDI19" s="890"/>
      <c r="DDJ19" s="890"/>
      <c r="DDK19" s="890"/>
      <c r="DDL19" s="890"/>
      <c r="DDM19" s="890"/>
      <c r="DDN19" s="890"/>
      <c r="DDO19" s="890"/>
      <c r="DDP19" s="890"/>
      <c r="DDQ19" s="890"/>
      <c r="DDR19" s="890"/>
      <c r="DDS19" s="890"/>
      <c r="DDT19" s="890"/>
      <c r="DDU19" s="890"/>
      <c r="DDV19" s="890"/>
      <c r="DDW19" s="890"/>
      <c r="DDX19" s="890"/>
      <c r="DDY19" s="890"/>
      <c r="DDZ19" s="890"/>
      <c r="DEA19" s="890"/>
      <c r="DEB19" s="890"/>
      <c r="DEC19" s="890"/>
      <c r="DED19" s="890"/>
      <c r="DEE19" s="890"/>
      <c r="DEF19" s="890"/>
      <c r="DEG19" s="890"/>
      <c r="DEH19" s="890"/>
      <c r="DEI19" s="890"/>
      <c r="DEJ19" s="890"/>
      <c r="DEK19" s="890"/>
      <c r="DEL19" s="890"/>
      <c r="DEM19" s="890"/>
      <c r="DEN19" s="890"/>
      <c r="DEO19" s="890"/>
      <c r="DEP19" s="890"/>
      <c r="DEQ19" s="890"/>
      <c r="DER19" s="890"/>
      <c r="DES19" s="890"/>
      <c r="DET19" s="890"/>
      <c r="DEU19" s="890"/>
      <c r="DEV19" s="890"/>
      <c r="DEW19" s="890"/>
      <c r="DEX19" s="890"/>
      <c r="DEY19" s="890"/>
      <c r="DEZ19" s="890"/>
      <c r="DFA19" s="890"/>
      <c r="DFB19" s="890"/>
      <c r="DFC19" s="890"/>
      <c r="DFD19" s="890"/>
      <c r="DFE19" s="890"/>
      <c r="DFF19" s="890"/>
      <c r="DFG19" s="890"/>
      <c r="DFH19" s="890"/>
      <c r="DFI19" s="890"/>
      <c r="DFJ19" s="890"/>
      <c r="DFK19" s="890"/>
      <c r="DFL19" s="890"/>
      <c r="DFM19" s="890"/>
      <c r="DFN19" s="890"/>
      <c r="DFO19" s="890"/>
      <c r="DFP19" s="890"/>
      <c r="DFQ19" s="890"/>
      <c r="DFR19" s="890"/>
      <c r="DFS19" s="890"/>
      <c r="DFT19" s="890"/>
      <c r="DFU19" s="890"/>
      <c r="DFV19" s="890"/>
      <c r="DFW19" s="890"/>
      <c r="DFX19" s="890"/>
      <c r="DFY19" s="890"/>
      <c r="DFZ19" s="890"/>
      <c r="DGA19" s="890"/>
      <c r="DGB19" s="890"/>
      <c r="DGC19" s="890"/>
      <c r="DGD19" s="890"/>
      <c r="DGE19" s="890"/>
      <c r="DGF19" s="890"/>
      <c r="DGG19" s="890"/>
      <c r="DGH19" s="890"/>
      <c r="DGI19" s="890"/>
      <c r="DGJ19" s="890"/>
      <c r="DGK19" s="890"/>
      <c r="DGL19" s="890"/>
      <c r="DGM19" s="890"/>
      <c r="DGN19" s="890"/>
      <c r="DGO19" s="890"/>
      <c r="DGP19" s="890"/>
      <c r="DGQ19" s="890"/>
      <c r="DGR19" s="890"/>
      <c r="DGS19" s="890"/>
      <c r="DGT19" s="890"/>
      <c r="DGU19" s="890"/>
      <c r="DGV19" s="890"/>
      <c r="DGW19" s="890"/>
      <c r="DGX19" s="890"/>
      <c r="DGY19" s="890"/>
      <c r="DGZ19" s="890"/>
      <c r="DHA19" s="890"/>
      <c r="DHB19" s="890"/>
      <c r="DHC19" s="890"/>
      <c r="DHD19" s="890"/>
      <c r="DHE19" s="890"/>
      <c r="DHF19" s="890"/>
      <c r="DHG19" s="890"/>
      <c r="DHH19" s="890"/>
      <c r="DHI19" s="890"/>
      <c r="DHJ19" s="890"/>
      <c r="DHK19" s="890"/>
      <c r="DHL19" s="890"/>
      <c r="DHM19" s="890"/>
      <c r="DHN19" s="890"/>
      <c r="DHO19" s="890"/>
      <c r="DHP19" s="890"/>
      <c r="DHQ19" s="890"/>
      <c r="DHR19" s="890"/>
      <c r="DHS19" s="890"/>
      <c r="DHT19" s="890"/>
      <c r="DHU19" s="890"/>
      <c r="DHV19" s="890"/>
      <c r="DHW19" s="890"/>
      <c r="DHX19" s="890"/>
      <c r="DHY19" s="890"/>
      <c r="DHZ19" s="890"/>
      <c r="DIA19" s="890"/>
      <c r="DIB19" s="890"/>
      <c r="DIC19" s="890"/>
      <c r="DID19" s="890"/>
      <c r="DIE19" s="890"/>
      <c r="DIF19" s="890"/>
      <c r="DIG19" s="890"/>
      <c r="DIH19" s="890"/>
      <c r="DII19" s="890"/>
      <c r="DIJ19" s="890"/>
      <c r="DIK19" s="890"/>
      <c r="DIL19" s="890"/>
      <c r="DIM19" s="890"/>
      <c r="DIN19" s="890"/>
      <c r="DIO19" s="890"/>
      <c r="DIP19" s="890"/>
      <c r="DIQ19" s="890"/>
      <c r="DIR19" s="890"/>
      <c r="DIS19" s="890"/>
      <c r="DIT19" s="890"/>
      <c r="DIU19" s="890"/>
      <c r="DIV19" s="890"/>
      <c r="DIW19" s="890"/>
      <c r="DIX19" s="890"/>
      <c r="DIY19" s="890"/>
      <c r="DIZ19" s="890"/>
      <c r="DJA19" s="890"/>
      <c r="DJB19" s="890"/>
      <c r="DJC19" s="890"/>
      <c r="DJD19" s="890"/>
      <c r="DJE19" s="890"/>
      <c r="DJF19" s="890"/>
      <c r="DJG19" s="890"/>
      <c r="DJH19" s="890"/>
      <c r="DJI19" s="890"/>
      <c r="DJJ19" s="890"/>
      <c r="DJK19" s="890"/>
      <c r="DJL19" s="890"/>
      <c r="DJM19" s="890"/>
      <c r="DJN19" s="890"/>
      <c r="DJO19" s="890"/>
      <c r="DJP19" s="890"/>
      <c r="DJQ19" s="890"/>
      <c r="DJR19" s="890"/>
      <c r="DJS19" s="890"/>
      <c r="DJT19" s="890"/>
      <c r="DJU19" s="890"/>
      <c r="DJV19" s="890"/>
      <c r="DJW19" s="890"/>
      <c r="DJX19" s="890"/>
      <c r="DJY19" s="890"/>
      <c r="DJZ19" s="890"/>
      <c r="DKA19" s="890"/>
      <c r="DKB19" s="890"/>
      <c r="DKC19" s="890"/>
      <c r="DKD19" s="890"/>
      <c r="DKE19" s="890"/>
      <c r="DKF19" s="890"/>
      <c r="DKG19" s="890"/>
      <c r="DKH19" s="890"/>
      <c r="DKI19" s="890"/>
      <c r="DKJ19" s="890"/>
      <c r="DKK19" s="890"/>
      <c r="DKL19" s="890"/>
      <c r="DKM19" s="890"/>
      <c r="DKN19" s="890"/>
      <c r="DKO19" s="890"/>
      <c r="DKP19" s="890"/>
      <c r="DKQ19" s="890"/>
      <c r="DKR19" s="890"/>
      <c r="DKS19" s="890"/>
      <c r="DKT19" s="890"/>
      <c r="DKU19" s="890"/>
      <c r="DKV19" s="890"/>
      <c r="DKW19" s="890"/>
      <c r="DKX19" s="890"/>
      <c r="DKY19" s="890"/>
      <c r="DKZ19" s="890"/>
      <c r="DLA19" s="890"/>
      <c r="DLB19" s="890"/>
      <c r="DLC19" s="890"/>
      <c r="DLD19" s="890"/>
      <c r="DLE19" s="890"/>
      <c r="DLF19" s="890"/>
      <c r="DLG19" s="890"/>
      <c r="DLH19" s="890"/>
      <c r="DLI19" s="890"/>
      <c r="DLJ19" s="890"/>
      <c r="DLK19" s="890"/>
      <c r="DLL19" s="890"/>
      <c r="DLM19" s="890"/>
      <c r="DLN19" s="890"/>
      <c r="DLO19" s="890"/>
      <c r="DLP19" s="890"/>
      <c r="DLQ19" s="890"/>
      <c r="DLR19" s="890"/>
      <c r="DLS19" s="890"/>
      <c r="DLT19" s="890"/>
      <c r="DLU19" s="890"/>
      <c r="DLV19" s="890"/>
      <c r="DLW19" s="890"/>
      <c r="DLX19" s="890"/>
      <c r="DLY19" s="890"/>
      <c r="DLZ19" s="890"/>
      <c r="DMA19" s="890"/>
      <c r="DMB19" s="890"/>
      <c r="DMC19" s="890"/>
      <c r="DMD19" s="890"/>
      <c r="DME19" s="890"/>
      <c r="DMF19" s="890"/>
      <c r="DMG19" s="890"/>
      <c r="DMH19" s="890"/>
      <c r="DMI19" s="890"/>
      <c r="DMJ19" s="890"/>
      <c r="DMK19" s="890"/>
      <c r="DML19" s="890"/>
      <c r="DMM19" s="890"/>
      <c r="DMN19" s="890"/>
      <c r="DMO19" s="890"/>
      <c r="DMP19" s="890"/>
      <c r="DMQ19" s="890"/>
      <c r="DMR19" s="890"/>
      <c r="DMS19" s="890"/>
      <c r="DMT19" s="890"/>
      <c r="DMU19" s="890"/>
      <c r="DMV19" s="890"/>
      <c r="DMW19" s="890"/>
      <c r="DMX19" s="890"/>
      <c r="DMY19" s="890"/>
      <c r="DMZ19" s="890"/>
      <c r="DNA19" s="890"/>
      <c r="DNB19" s="890"/>
      <c r="DNC19" s="890"/>
      <c r="DND19" s="890"/>
      <c r="DNE19" s="890"/>
      <c r="DNF19" s="890"/>
      <c r="DNG19" s="890"/>
      <c r="DNH19" s="890"/>
      <c r="DNI19" s="890"/>
      <c r="DNJ19" s="890"/>
      <c r="DNK19" s="890"/>
      <c r="DNL19" s="890"/>
      <c r="DNM19" s="890"/>
      <c r="DNN19" s="890"/>
      <c r="DNO19" s="890"/>
      <c r="DNP19" s="890"/>
      <c r="DNQ19" s="890"/>
      <c r="DNR19" s="890"/>
      <c r="DNS19" s="890"/>
      <c r="DNT19" s="890"/>
      <c r="DNU19" s="890"/>
      <c r="DNV19" s="890"/>
      <c r="DNW19" s="890"/>
      <c r="DNX19" s="890"/>
      <c r="DNY19" s="890"/>
      <c r="DNZ19" s="890"/>
      <c r="DOA19" s="890"/>
      <c r="DOB19" s="890"/>
      <c r="DOC19" s="890"/>
      <c r="DOD19" s="890"/>
      <c r="DOE19" s="890"/>
      <c r="DOF19" s="890"/>
      <c r="DOG19" s="890"/>
      <c r="DOH19" s="890"/>
      <c r="DOI19" s="890"/>
      <c r="DOJ19" s="890"/>
      <c r="DOK19" s="890"/>
      <c r="DOL19" s="890"/>
      <c r="DOM19" s="890"/>
      <c r="DON19" s="890"/>
      <c r="DOO19" s="890"/>
      <c r="DOP19" s="890"/>
      <c r="DOQ19" s="890"/>
      <c r="DOR19" s="890"/>
      <c r="DOS19" s="890"/>
      <c r="DOT19" s="890"/>
      <c r="DOU19" s="890"/>
      <c r="DOV19" s="890"/>
      <c r="DOW19" s="890"/>
      <c r="DOX19" s="890"/>
      <c r="DOY19" s="890"/>
      <c r="DOZ19" s="890"/>
      <c r="DPA19" s="890"/>
      <c r="DPB19" s="890"/>
      <c r="DPC19" s="890"/>
      <c r="DPD19" s="890"/>
      <c r="DPE19" s="890"/>
      <c r="DPF19" s="890"/>
      <c r="DPG19" s="890"/>
      <c r="DPH19" s="890"/>
      <c r="DPI19" s="890"/>
      <c r="DPJ19" s="890"/>
      <c r="DPK19" s="890"/>
      <c r="DPL19" s="890"/>
      <c r="DPM19" s="890"/>
      <c r="DPN19" s="890"/>
      <c r="DPO19" s="890"/>
      <c r="DPP19" s="890"/>
      <c r="DPQ19" s="890"/>
      <c r="DPR19" s="890"/>
      <c r="DPS19" s="890"/>
      <c r="DPT19" s="890"/>
      <c r="DPU19" s="890"/>
      <c r="DPV19" s="890"/>
      <c r="DPW19" s="890"/>
      <c r="DPX19" s="890"/>
      <c r="DPY19" s="890"/>
      <c r="DPZ19" s="890"/>
      <c r="DQA19" s="890"/>
      <c r="DQB19" s="890"/>
      <c r="DQC19" s="890"/>
      <c r="DQD19" s="890"/>
      <c r="DQE19" s="890"/>
      <c r="DQF19" s="890"/>
      <c r="DQG19" s="890"/>
      <c r="DQH19" s="890"/>
      <c r="DQI19" s="890"/>
      <c r="DQJ19" s="890"/>
      <c r="DQK19" s="890"/>
      <c r="DQL19" s="890"/>
      <c r="DQM19" s="890"/>
      <c r="DQN19" s="890"/>
      <c r="DQO19" s="890"/>
      <c r="DQP19" s="890"/>
      <c r="DQQ19" s="890"/>
      <c r="DQR19" s="890"/>
      <c r="DQS19" s="890"/>
      <c r="DQT19" s="890"/>
      <c r="DQU19" s="890"/>
      <c r="DQV19" s="890"/>
      <c r="DQW19" s="890"/>
      <c r="DQX19" s="890"/>
      <c r="DQY19" s="890"/>
      <c r="DQZ19" s="890"/>
      <c r="DRA19" s="890"/>
      <c r="DRB19" s="890"/>
      <c r="DRC19" s="890"/>
      <c r="DRD19" s="890"/>
      <c r="DRE19" s="890"/>
      <c r="DRF19" s="890"/>
      <c r="DRG19" s="890"/>
      <c r="DRH19" s="890"/>
      <c r="DRI19" s="890"/>
      <c r="DRJ19" s="890"/>
      <c r="DRK19" s="890"/>
      <c r="DRL19" s="890"/>
      <c r="DRM19" s="890"/>
      <c r="DRN19" s="890"/>
      <c r="DRO19" s="890"/>
      <c r="DRP19" s="890"/>
      <c r="DRQ19" s="890"/>
      <c r="DRR19" s="890"/>
      <c r="DRS19" s="890"/>
      <c r="DRT19" s="890"/>
      <c r="DRU19" s="890"/>
      <c r="DRV19" s="890"/>
      <c r="DRW19" s="890"/>
      <c r="DRX19" s="890"/>
      <c r="DRY19" s="890"/>
      <c r="DRZ19" s="890"/>
      <c r="DSA19" s="890"/>
      <c r="DSB19" s="890"/>
      <c r="DSC19" s="890"/>
      <c r="DSD19" s="890"/>
      <c r="DSE19" s="890"/>
      <c r="DSF19" s="890"/>
      <c r="DSG19" s="890"/>
      <c r="DSH19" s="890"/>
      <c r="DSI19" s="890"/>
      <c r="DSJ19" s="890"/>
      <c r="DSK19" s="890"/>
      <c r="DSL19" s="890"/>
      <c r="DSM19" s="890"/>
      <c r="DSN19" s="890"/>
      <c r="DSO19" s="890"/>
      <c r="DSP19" s="890"/>
      <c r="DSQ19" s="890"/>
      <c r="DSR19" s="890"/>
      <c r="DSS19" s="890"/>
      <c r="DST19" s="890"/>
      <c r="DSU19" s="890"/>
      <c r="DSV19" s="890"/>
      <c r="DSW19" s="890"/>
      <c r="DSX19" s="890"/>
      <c r="DSY19" s="890"/>
      <c r="DSZ19" s="890"/>
      <c r="DTA19" s="890"/>
      <c r="DTB19" s="890"/>
      <c r="DTC19" s="890"/>
      <c r="DTD19" s="890"/>
      <c r="DTE19" s="890"/>
      <c r="DTF19" s="890"/>
      <c r="DTG19" s="890"/>
      <c r="DTH19" s="890"/>
      <c r="DTI19" s="890"/>
      <c r="DTJ19" s="890"/>
      <c r="DTK19" s="890"/>
      <c r="DTL19" s="890"/>
      <c r="DTM19" s="890"/>
      <c r="DTN19" s="890"/>
      <c r="DTO19" s="890"/>
      <c r="DTP19" s="890"/>
      <c r="DTQ19" s="890"/>
      <c r="DTR19" s="890"/>
      <c r="DTS19" s="890"/>
      <c r="DTT19" s="890"/>
      <c r="DTU19" s="890"/>
      <c r="DTV19" s="890"/>
      <c r="DTW19" s="890"/>
      <c r="DTX19" s="890"/>
      <c r="DTY19" s="890"/>
      <c r="DTZ19" s="890"/>
      <c r="DUA19" s="890"/>
      <c r="DUB19" s="890"/>
      <c r="DUC19" s="890"/>
      <c r="DUD19" s="890"/>
      <c r="DUE19" s="890"/>
      <c r="DUF19" s="890"/>
      <c r="DUG19" s="890"/>
      <c r="DUH19" s="890"/>
      <c r="DUI19" s="890"/>
      <c r="DUJ19" s="890"/>
      <c r="DUK19" s="890"/>
      <c r="DUL19" s="890"/>
      <c r="DUM19" s="890"/>
      <c r="DUN19" s="890"/>
      <c r="DUO19" s="890"/>
      <c r="DUP19" s="890"/>
      <c r="DUQ19" s="890"/>
      <c r="DUR19" s="890"/>
      <c r="DUS19" s="890"/>
      <c r="DUT19" s="890"/>
      <c r="DUU19" s="890"/>
      <c r="DUV19" s="890"/>
      <c r="DUW19" s="890"/>
      <c r="DUX19" s="890"/>
      <c r="DUY19" s="890"/>
      <c r="DUZ19" s="890"/>
      <c r="DVA19" s="890"/>
      <c r="DVB19" s="890"/>
      <c r="DVC19" s="890"/>
      <c r="DVD19" s="890"/>
      <c r="DVE19" s="890"/>
      <c r="DVF19" s="890"/>
      <c r="DVG19" s="890"/>
      <c r="DVH19" s="890"/>
      <c r="DVI19" s="890"/>
      <c r="DVJ19" s="890"/>
      <c r="DVK19" s="890"/>
      <c r="DVL19" s="890"/>
      <c r="DVM19" s="890"/>
      <c r="DVN19" s="890"/>
      <c r="DVO19" s="890"/>
      <c r="DVP19" s="890"/>
      <c r="DVQ19" s="890"/>
      <c r="DVR19" s="890"/>
      <c r="DVS19" s="890"/>
      <c r="DVT19" s="890"/>
      <c r="DVU19" s="890"/>
      <c r="DVV19" s="890"/>
      <c r="DVW19" s="890"/>
      <c r="DVX19" s="890"/>
      <c r="DVY19" s="890"/>
      <c r="DVZ19" s="890"/>
      <c r="DWA19" s="890"/>
      <c r="DWB19" s="890"/>
      <c r="DWC19" s="890"/>
      <c r="DWD19" s="890"/>
      <c r="DWE19" s="890"/>
      <c r="DWF19" s="890"/>
      <c r="DWG19" s="890"/>
      <c r="DWH19" s="890"/>
      <c r="DWI19" s="890"/>
      <c r="DWJ19" s="890"/>
      <c r="DWK19" s="890"/>
      <c r="DWL19" s="890"/>
      <c r="DWM19" s="890"/>
      <c r="DWN19" s="890"/>
      <c r="DWO19" s="890"/>
      <c r="DWP19" s="890"/>
      <c r="DWQ19" s="890"/>
      <c r="DWR19" s="890"/>
      <c r="DWS19" s="890"/>
      <c r="DWT19" s="890"/>
      <c r="DWU19" s="890"/>
      <c r="DWV19" s="890"/>
      <c r="DWW19" s="890"/>
      <c r="DWX19" s="890"/>
      <c r="DWY19" s="890"/>
      <c r="DWZ19" s="890"/>
      <c r="DXA19" s="890"/>
      <c r="DXB19" s="890"/>
      <c r="DXC19" s="890"/>
      <c r="DXD19" s="890"/>
      <c r="DXE19" s="890"/>
      <c r="DXF19" s="890"/>
      <c r="DXG19" s="890"/>
      <c r="DXH19" s="890"/>
      <c r="DXI19" s="890"/>
      <c r="DXJ19" s="890"/>
      <c r="DXK19" s="890"/>
      <c r="DXL19" s="890"/>
      <c r="DXM19" s="890"/>
      <c r="DXN19" s="890"/>
      <c r="DXO19" s="890"/>
      <c r="DXP19" s="890"/>
      <c r="DXQ19" s="890"/>
      <c r="DXR19" s="890"/>
      <c r="DXS19" s="890"/>
      <c r="DXT19" s="890"/>
      <c r="DXU19" s="890"/>
      <c r="DXV19" s="890"/>
      <c r="DXW19" s="890"/>
      <c r="DXX19" s="890"/>
      <c r="DXY19" s="890"/>
      <c r="DXZ19" s="890"/>
      <c r="DYA19" s="890"/>
      <c r="DYB19" s="890"/>
      <c r="DYC19" s="890"/>
      <c r="DYD19" s="890"/>
      <c r="DYE19" s="890"/>
      <c r="DYF19" s="890"/>
      <c r="DYG19" s="890"/>
      <c r="DYH19" s="890"/>
      <c r="DYI19" s="890"/>
      <c r="DYJ19" s="890"/>
      <c r="DYK19" s="890"/>
      <c r="DYL19" s="890"/>
      <c r="DYM19" s="890"/>
      <c r="DYN19" s="890"/>
      <c r="DYO19" s="890"/>
      <c r="DYP19" s="890"/>
      <c r="DYQ19" s="890"/>
      <c r="DYR19" s="890"/>
      <c r="DYS19" s="890"/>
      <c r="DYT19" s="890"/>
      <c r="DYU19" s="890"/>
      <c r="DYV19" s="890"/>
      <c r="DYW19" s="890"/>
      <c r="DYX19" s="890"/>
      <c r="DYY19" s="890"/>
      <c r="DYZ19" s="890"/>
      <c r="DZA19" s="890"/>
      <c r="DZB19" s="890"/>
      <c r="DZC19" s="890"/>
      <c r="DZD19" s="890"/>
      <c r="DZE19" s="890"/>
      <c r="DZF19" s="890"/>
      <c r="DZG19" s="890"/>
      <c r="DZH19" s="890"/>
      <c r="DZI19" s="890"/>
      <c r="DZJ19" s="890"/>
      <c r="DZK19" s="890"/>
      <c r="DZL19" s="890"/>
      <c r="DZM19" s="890"/>
      <c r="DZN19" s="890"/>
      <c r="DZO19" s="890"/>
      <c r="DZP19" s="890"/>
      <c r="DZQ19" s="890"/>
      <c r="DZR19" s="890"/>
      <c r="DZS19" s="890"/>
      <c r="DZT19" s="890"/>
      <c r="DZU19" s="890"/>
      <c r="DZV19" s="890"/>
      <c r="DZW19" s="890"/>
      <c r="DZX19" s="890"/>
      <c r="DZY19" s="890"/>
      <c r="DZZ19" s="890"/>
      <c r="EAA19" s="890"/>
      <c r="EAB19" s="890"/>
      <c r="EAC19" s="890"/>
      <c r="EAD19" s="890"/>
      <c r="EAE19" s="890"/>
      <c r="EAF19" s="890"/>
      <c r="EAG19" s="890"/>
      <c r="EAH19" s="890"/>
      <c r="EAI19" s="890"/>
      <c r="EAJ19" s="890"/>
      <c r="EAK19" s="890"/>
      <c r="EAL19" s="890"/>
      <c r="EAM19" s="890"/>
      <c r="EAN19" s="890"/>
      <c r="EAO19" s="890"/>
      <c r="EAP19" s="890"/>
      <c r="EAQ19" s="890"/>
      <c r="EAR19" s="890"/>
      <c r="EAS19" s="890"/>
      <c r="EAT19" s="890"/>
      <c r="EAU19" s="890"/>
      <c r="EAV19" s="890"/>
      <c r="EAW19" s="890"/>
      <c r="EAX19" s="890"/>
      <c r="EAY19" s="890"/>
      <c r="EAZ19" s="890"/>
      <c r="EBA19" s="890"/>
      <c r="EBB19" s="890"/>
      <c r="EBC19" s="890"/>
      <c r="EBD19" s="890"/>
      <c r="EBE19" s="890"/>
      <c r="EBF19" s="890"/>
      <c r="EBG19" s="890"/>
      <c r="EBH19" s="890"/>
      <c r="EBI19" s="890"/>
      <c r="EBJ19" s="890"/>
      <c r="EBK19" s="890"/>
      <c r="EBL19" s="890"/>
      <c r="EBM19" s="890"/>
      <c r="EBN19" s="890"/>
      <c r="EBO19" s="890"/>
      <c r="EBP19" s="890"/>
      <c r="EBQ19" s="890"/>
      <c r="EBR19" s="890"/>
      <c r="EBS19" s="890"/>
      <c r="EBT19" s="890"/>
      <c r="EBU19" s="890"/>
      <c r="EBV19" s="890"/>
      <c r="EBW19" s="890"/>
      <c r="EBX19" s="890"/>
      <c r="EBY19" s="890"/>
      <c r="EBZ19" s="890"/>
      <c r="ECA19" s="890"/>
      <c r="ECB19" s="890"/>
      <c r="ECC19" s="890"/>
      <c r="ECD19" s="890"/>
      <c r="ECE19" s="890"/>
      <c r="ECF19" s="890"/>
      <c r="ECG19" s="890"/>
      <c r="ECH19" s="890"/>
      <c r="ECI19" s="890"/>
      <c r="ECJ19" s="890"/>
      <c r="ECK19" s="890"/>
      <c r="ECL19" s="890"/>
      <c r="ECM19" s="890"/>
      <c r="ECN19" s="890"/>
      <c r="ECO19" s="890"/>
      <c r="ECP19" s="890"/>
      <c r="ECQ19" s="890"/>
      <c r="ECR19" s="890"/>
      <c r="ECS19" s="890"/>
      <c r="ECT19" s="890"/>
      <c r="ECU19" s="890"/>
      <c r="ECV19" s="890"/>
      <c r="ECW19" s="890"/>
      <c r="ECX19" s="890"/>
      <c r="ECY19" s="890"/>
      <c r="ECZ19" s="890"/>
      <c r="EDA19" s="890"/>
      <c r="EDB19" s="890"/>
      <c r="EDC19" s="890"/>
      <c r="EDD19" s="890"/>
      <c r="EDE19" s="890"/>
      <c r="EDF19" s="890"/>
      <c r="EDG19" s="890"/>
      <c r="EDH19" s="890"/>
      <c r="EDI19" s="890"/>
      <c r="EDJ19" s="890"/>
      <c r="EDK19" s="890"/>
      <c r="EDL19" s="890"/>
      <c r="EDM19" s="890"/>
      <c r="EDN19" s="890"/>
      <c r="EDO19" s="890"/>
      <c r="EDP19" s="890"/>
      <c r="EDQ19" s="890"/>
      <c r="EDR19" s="890"/>
      <c r="EDS19" s="890"/>
      <c r="EDT19" s="890"/>
      <c r="EDU19" s="890"/>
      <c r="EDV19" s="890"/>
      <c r="EDW19" s="890"/>
      <c r="EDX19" s="890"/>
      <c r="EDY19" s="890"/>
      <c r="EDZ19" s="890"/>
      <c r="EEA19" s="890"/>
      <c r="EEB19" s="890"/>
      <c r="EEC19" s="890"/>
      <c r="EED19" s="890"/>
      <c r="EEE19" s="890"/>
      <c r="EEF19" s="890"/>
      <c r="EEG19" s="890"/>
      <c r="EEH19" s="890"/>
      <c r="EEI19" s="890"/>
      <c r="EEJ19" s="890"/>
      <c r="EEK19" s="890"/>
      <c r="EEL19" s="890"/>
      <c r="EEM19" s="890"/>
      <c r="EEN19" s="890"/>
      <c r="EEO19" s="890"/>
      <c r="EEP19" s="890"/>
      <c r="EEQ19" s="890"/>
      <c r="EER19" s="890"/>
      <c r="EES19" s="890"/>
      <c r="EET19" s="890"/>
      <c r="EEU19" s="890"/>
      <c r="EEV19" s="890"/>
      <c r="EEW19" s="890"/>
      <c r="EEX19" s="890"/>
      <c r="EEY19" s="890"/>
      <c r="EEZ19" s="890"/>
      <c r="EFA19" s="890"/>
      <c r="EFB19" s="890"/>
      <c r="EFC19" s="890"/>
      <c r="EFD19" s="890"/>
      <c r="EFE19" s="890"/>
      <c r="EFF19" s="890"/>
      <c r="EFG19" s="890"/>
      <c r="EFH19" s="890"/>
      <c r="EFI19" s="890"/>
      <c r="EFJ19" s="890"/>
      <c r="EFK19" s="890"/>
      <c r="EFL19" s="890"/>
      <c r="EFM19" s="890"/>
      <c r="EFN19" s="890"/>
      <c r="EFO19" s="890"/>
      <c r="EFP19" s="890"/>
      <c r="EFQ19" s="890"/>
      <c r="EFR19" s="890"/>
      <c r="EFS19" s="890"/>
      <c r="EFT19" s="890"/>
      <c r="EFU19" s="890"/>
      <c r="EFV19" s="890"/>
      <c r="EFW19" s="890"/>
      <c r="EFX19" s="890"/>
      <c r="EFY19" s="890"/>
      <c r="EFZ19" s="890"/>
      <c r="EGA19" s="890"/>
      <c r="EGB19" s="890"/>
      <c r="EGC19" s="890"/>
      <c r="EGD19" s="890"/>
      <c r="EGE19" s="890"/>
      <c r="EGF19" s="890"/>
      <c r="EGG19" s="890"/>
      <c r="EGH19" s="890"/>
      <c r="EGI19" s="890"/>
      <c r="EGJ19" s="890"/>
      <c r="EGK19" s="890"/>
      <c r="EGL19" s="890"/>
      <c r="EGM19" s="890"/>
      <c r="EGN19" s="890"/>
      <c r="EGO19" s="890"/>
      <c r="EGP19" s="890"/>
      <c r="EGQ19" s="890"/>
      <c r="EGR19" s="890"/>
      <c r="EGS19" s="890"/>
      <c r="EGT19" s="890"/>
      <c r="EGU19" s="890"/>
      <c r="EGV19" s="890"/>
      <c r="EGW19" s="890"/>
      <c r="EGX19" s="890"/>
      <c r="EGY19" s="890"/>
      <c r="EGZ19" s="890"/>
      <c r="EHA19" s="890"/>
      <c r="EHB19" s="890"/>
      <c r="EHC19" s="890"/>
      <c r="EHD19" s="890"/>
      <c r="EHE19" s="890"/>
      <c r="EHF19" s="890"/>
      <c r="EHG19" s="890"/>
      <c r="EHH19" s="890"/>
      <c r="EHI19" s="890"/>
      <c r="EHJ19" s="890"/>
      <c r="EHK19" s="890"/>
      <c r="EHL19" s="890"/>
      <c r="EHM19" s="890"/>
      <c r="EHN19" s="890"/>
      <c r="EHO19" s="890"/>
      <c r="EHP19" s="890"/>
      <c r="EHQ19" s="890"/>
      <c r="EHR19" s="890"/>
      <c r="EHS19" s="890"/>
      <c r="EHT19" s="890"/>
      <c r="EHU19" s="890"/>
      <c r="EHV19" s="890"/>
      <c r="EHW19" s="890"/>
      <c r="EHX19" s="890"/>
      <c r="EHY19" s="890"/>
      <c r="EHZ19" s="890"/>
      <c r="EIA19" s="890"/>
      <c r="EIB19" s="890"/>
      <c r="EIC19" s="890"/>
      <c r="EID19" s="890"/>
      <c r="EIE19" s="890"/>
      <c r="EIF19" s="890"/>
      <c r="EIG19" s="890"/>
      <c r="EIH19" s="890"/>
      <c r="EII19" s="890"/>
      <c r="EIJ19" s="890"/>
      <c r="EIK19" s="890"/>
      <c r="EIL19" s="890"/>
      <c r="EIM19" s="890"/>
      <c r="EIN19" s="890"/>
      <c r="EIO19" s="890"/>
      <c r="EIP19" s="890"/>
      <c r="EIQ19" s="890"/>
      <c r="EIR19" s="890"/>
      <c r="EIS19" s="890"/>
      <c r="EIT19" s="890"/>
      <c r="EIU19" s="890"/>
      <c r="EIV19" s="890"/>
      <c r="EIW19" s="890"/>
      <c r="EIX19" s="890"/>
      <c r="EIY19" s="890"/>
      <c r="EIZ19" s="890"/>
      <c r="EJA19" s="890"/>
      <c r="EJB19" s="890"/>
      <c r="EJC19" s="890"/>
      <c r="EJD19" s="890"/>
      <c r="EJE19" s="890"/>
      <c r="EJF19" s="890"/>
      <c r="EJG19" s="890"/>
      <c r="EJH19" s="890"/>
      <c r="EJI19" s="890"/>
      <c r="EJJ19" s="890"/>
      <c r="EJK19" s="890"/>
      <c r="EJL19" s="890"/>
      <c r="EJM19" s="890"/>
      <c r="EJN19" s="890"/>
      <c r="EJO19" s="890"/>
      <c r="EJP19" s="890"/>
      <c r="EJQ19" s="890"/>
      <c r="EJR19" s="890"/>
      <c r="EJS19" s="890"/>
      <c r="EJT19" s="890"/>
      <c r="EJU19" s="890"/>
      <c r="EJV19" s="890"/>
      <c r="EJW19" s="890"/>
      <c r="EJX19" s="890"/>
      <c r="EJY19" s="890"/>
      <c r="EJZ19" s="890"/>
      <c r="EKA19" s="890"/>
      <c r="EKB19" s="890"/>
      <c r="EKC19" s="890"/>
      <c r="EKD19" s="890"/>
      <c r="EKE19" s="890"/>
      <c r="EKF19" s="890"/>
      <c r="EKG19" s="890"/>
      <c r="EKH19" s="890"/>
      <c r="EKI19" s="890"/>
      <c r="EKJ19" s="890"/>
      <c r="EKK19" s="890"/>
      <c r="EKL19" s="890"/>
      <c r="EKM19" s="890"/>
      <c r="EKN19" s="890"/>
      <c r="EKO19" s="890"/>
      <c r="EKP19" s="890"/>
      <c r="EKQ19" s="890"/>
      <c r="EKR19" s="890"/>
      <c r="EKS19" s="890"/>
      <c r="EKT19" s="890"/>
      <c r="EKU19" s="890"/>
      <c r="EKV19" s="890"/>
      <c r="EKW19" s="890"/>
      <c r="EKX19" s="890"/>
      <c r="EKY19" s="890"/>
      <c r="EKZ19" s="890"/>
      <c r="ELA19" s="890"/>
      <c r="ELB19" s="890"/>
      <c r="ELC19" s="890"/>
      <c r="ELD19" s="890"/>
      <c r="ELE19" s="890"/>
      <c r="ELF19" s="890"/>
      <c r="ELG19" s="890"/>
      <c r="ELH19" s="890"/>
      <c r="ELI19" s="890"/>
      <c r="ELJ19" s="890"/>
      <c r="ELK19" s="890"/>
      <c r="ELL19" s="890"/>
      <c r="ELM19" s="890"/>
      <c r="ELN19" s="890"/>
      <c r="ELO19" s="890"/>
      <c r="ELP19" s="890"/>
      <c r="ELQ19" s="890"/>
      <c r="ELR19" s="890"/>
      <c r="ELS19" s="890"/>
      <c r="ELT19" s="890"/>
      <c r="ELU19" s="890"/>
      <c r="ELV19" s="890"/>
      <c r="ELW19" s="890"/>
      <c r="ELX19" s="890"/>
      <c r="ELY19" s="890"/>
      <c r="ELZ19" s="890"/>
      <c r="EMA19" s="890"/>
      <c r="EMB19" s="890"/>
      <c r="EMC19" s="890"/>
      <c r="EMD19" s="890"/>
      <c r="EME19" s="890"/>
      <c r="EMF19" s="890"/>
      <c r="EMG19" s="890"/>
      <c r="EMH19" s="890"/>
      <c r="EMI19" s="890"/>
      <c r="EMJ19" s="890"/>
      <c r="EMK19" s="890"/>
      <c r="EML19" s="890"/>
      <c r="EMM19" s="890"/>
      <c r="EMN19" s="890"/>
      <c r="EMO19" s="890"/>
      <c r="EMP19" s="890"/>
      <c r="EMQ19" s="890"/>
      <c r="EMR19" s="890"/>
      <c r="EMS19" s="890"/>
      <c r="EMT19" s="890"/>
      <c r="EMU19" s="890"/>
      <c r="EMV19" s="890"/>
      <c r="EMW19" s="890"/>
      <c r="EMX19" s="890"/>
      <c r="EMY19" s="890"/>
      <c r="EMZ19" s="890"/>
      <c r="ENA19" s="890"/>
      <c r="ENB19" s="890"/>
      <c r="ENC19" s="890"/>
      <c r="END19" s="890"/>
      <c r="ENE19" s="890"/>
      <c r="ENF19" s="890"/>
      <c r="ENG19" s="890"/>
      <c r="ENH19" s="890"/>
      <c r="ENI19" s="890"/>
      <c r="ENJ19" s="890"/>
      <c r="ENK19" s="890"/>
      <c r="ENL19" s="890"/>
      <c r="ENM19" s="890"/>
      <c r="ENN19" s="890"/>
      <c r="ENO19" s="890"/>
      <c r="ENP19" s="890"/>
      <c r="ENQ19" s="890"/>
      <c r="ENR19" s="890"/>
      <c r="ENS19" s="890"/>
      <c r="ENT19" s="890"/>
      <c r="ENU19" s="890"/>
      <c r="ENV19" s="890"/>
      <c r="ENW19" s="890"/>
      <c r="ENX19" s="890"/>
      <c r="ENY19" s="890"/>
      <c r="ENZ19" s="890"/>
      <c r="EOA19" s="890"/>
      <c r="EOB19" s="890"/>
      <c r="EOC19" s="890"/>
      <c r="EOD19" s="890"/>
      <c r="EOE19" s="890"/>
      <c r="EOF19" s="890"/>
      <c r="EOG19" s="890"/>
      <c r="EOH19" s="890"/>
      <c r="EOI19" s="890"/>
      <c r="EOJ19" s="890"/>
      <c r="EOK19" s="890"/>
      <c r="EOL19" s="890"/>
      <c r="EOM19" s="890"/>
      <c r="EON19" s="890"/>
      <c r="EOO19" s="890"/>
      <c r="EOP19" s="890"/>
      <c r="EOQ19" s="890"/>
      <c r="EOR19" s="890"/>
      <c r="EOS19" s="890"/>
      <c r="EOT19" s="890"/>
      <c r="EOU19" s="890"/>
      <c r="EOV19" s="890"/>
      <c r="EOW19" s="890"/>
      <c r="EOX19" s="890"/>
      <c r="EOY19" s="890"/>
      <c r="EOZ19" s="890"/>
      <c r="EPA19" s="890"/>
      <c r="EPB19" s="890"/>
      <c r="EPC19" s="890"/>
      <c r="EPD19" s="890"/>
      <c r="EPE19" s="890"/>
      <c r="EPF19" s="890"/>
      <c r="EPG19" s="890"/>
      <c r="EPH19" s="890"/>
      <c r="EPI19" s="890"/>
      <c r="EPJ19" s="890"/>
      <c r="EPK19" s="890"/>
      <c r="EPL19" s="890"/>
      <c r="EPM19" s="890"/>
      <c r="EPN19" s="890"/>
      <c r="EPO19" s="890"/>
      <c r="EPP19" s="890"/>
      <c r="EPQ19" s="890"/>
      <c r="EPR19" s="890"/>
      <c r="EPS19" s="890"/>
      <c r="EPT19" s="890"/>
      <c r="EPU19" s="890"/>
      <c r="EPV19" s="890"/>
      <c r="EPW19" s="890"/>
      <c r="EPX19" s="890"/>
      <c r="EPY19" s="890"/>
      <c r="EPZ19" s="890"/>
      <c r="EQA19" s="890"/>
      <c r="EQB19" s="890"/>
      <c r="EQC19" s="890"/>
      <c r="EQD19" s="890"/>
      <c r="EQE19" s="890"/>
      <c r="EQF19" s="890"/>
      <c r="EQG19" s="890"/>
      <c r="EQH19" s="890"/>
      <c r="EQI19" s="890"/>
      <c r="EQJ19" s="890"/>
      <c r="EQK19" s="890"/>
      <c r="EQL19" s="890"/>
      <c r="EQM19" s="890"/>
      <c r="EQN19" s="890"/>
      <c r="EQO19" s="890"/>
      <c r="EQP19" s="890"/>
      <c r="EQQ19" s="890"/>
      <c r="EQR19" s="890"/>
      <c r="EQS19" s="890"/>
      <c r="EQT19" s="890"/>
      <c r="EQU19" s="890"/>
      <c r="EQV19" s="890"/>
      <c r="EQW19" s="890"/>
      <c r="EQX19" s="890"/>
      <c r="EQY19" s="890"/>
      <c r="EQZ19" s="890"/>
      <c r="ERA19" s="890"/>
      <c r="ERB19" s="890"/>
      <c r="ERC19" s="890"/>
      <c r="ERD19" s="890"/>
      <c r="ERE19" s="890"/>
      <c r="ERF19" s="890"/>
      <c r="ERG19" s="890"/>
      <c r="ERH19" s="890"/>
      <c r="ERI19" s="890"/>
      <c r="ERJ19" s="890"/>
      <c r="ERK19" s="890"/>
      <c r="ERL19" s="890"/>
      <c r="ERM19" s="890"/>
      <c r="ERN19" s="890"/>
      <c r="ERO19" s="890"/>
      <c r="ERP19" s="890"/>
      <c r="ERQ19" s="890"/>
      <c r="ERR19" s="890"/>
      <c r="ERS19" s="890"/>
      <c r="ERT19" s="890"/>
      <c r="ERU19" s="890"/>
      <c r="ERV19" s="890"/>
      <c r="ERW19" s="890"/>
      <c r="ERX19" s="890"/>
      <c r="ERY19" s="890"/>
      <c r="ERZ19" s="890"/>
      <c r="ESA19" s="890"/>
      <c r="ESB19" s="890"/>
      <c r="ESC19" s="890"/>
      <c r="ESD19" s="890"/>
      <c r="ESE19" s="890"/>
      <c r="ESF19" s="890"/>
      <c r="ESG19" s="890"/>
      <c r="ESH19" s="890"/>
      <c r="ESI19" s="890"/>
      <c r="ESJ19" s="890"/>
      <c r="ESK19" s="890"/>
      <c r="ESL19" s="890"/>
      <c r="ESM19" s="890"/>
      <c r="ESN19" s="890"/>
      <c r="ESO19" s="890"/>
      <c r="ESP19" s="890"/>
      <c r="ESQ19" s="890"/>
      <c r="ESR19" s="890"/>
      <c r="ESS19" s="890"/>
      <c r="EST19" s="890"/>
      <c r="ESU19" s="890"/>
      <c r="ESV19" s="890"/>
      <c r="ESW19" s="890"/>
      <c r="ESX19" s="890"/>
      <c r="ESY19" s="890"/>
      <c r="ESZ19" s="890"/>
      <c r="ETA19" s="890"/>
      <c r="ETB19" s="890"/>
      <c r="ETC19" s="890"/>
      <c r="ETD19" s="890"/>
      <c r="ETE19" s="890"/>
      <c r="ETF19" s="890"/>
      <c r="ETG19" s="890"/>
      <c r="ETH19" s="890"/>
      <c r="ETI19" s="890"/>
      <c r="ETJ19" s="890"/>
      <c r="ETK19" s="890"/>
      <c r="ETL19" s="890"/>
      <c r="ETM19" s="890"/>
      <c r="ETN19" s="890"/>
      <c r="ETO19" s="890"/>
      <c r="ETP19" s="890"/>
      <c r="ETQ19" s="890"/>
      <c r="ETR19" s="890"/>
      <c r="ETS19" s="890"/>
      <c r="ETT19" s="890"/>
      <c r="ETU19" s="890"/>
      <c r="ETV19" s="890"/>
      <c r="ETW19" s="890"/>
      <c r="ETX19" s="890"/>
      <c r="ETY19" s="890"/>
      <c r="ETZ19" s="890"/>
      <c r="EUA19" s="890"/>
      <c r="EUB19" s="890"/>
      <c r="EUC19" s="890"/>
      <c r="EUD19" s="890"/>
      <c r="EUE19" s="890"/>
      <c r="EUF19" s="890"/>
      <c r="EUG19" s="890"/>
      <c r="EUH19" s="890"/>
      <c r="EUI19" s="890"/>
      <c r="EUJ19" s="890"/>
      <c r="EUK19" s="890"/>
      <c r="EUL19" s="890"/>
      <c r="EUM19" s="890"/>
      <c r="EUN19" s="890"/>
      <c r="EUO19" s="890"/>
      <c r="EUP19" s="890"/>
      <c r="EUQ19" s="890"/>
      <c r="EUR19" s="890"/>
      <c r="EUS19" s="890"/>
      <c r="EUT19" s="890"/>
      <c r="EUU19" s="890"/>
      <c r="EUV19" s="890"/>
      <c r="EUW19" s="890"/>
      <c r="EUX19" s="890"/>
      <c r="EUY19" s="890"/>
      <c r="EUZ19" s="890"/>
      <c r="EVA19" s="890"/>
      <c r="EVB19" s="890"/>
      <c r="EVC19" s="890"/>
      <c r="EVD19" s="890"/>
      <c r="EVE19" s="890"/>
      <c r="EVF19" s="890"/>
      <c r="EVG19" s="890"/>
      <c r="EVH19" s="890"/>
      <c r="EVI19" s="890"/>
      <c r="EVJ19" s="890"/>
      <c r="EVK19" s="890"/>
      <c r="EVL19" s="890"/>
      <c r="EVM19" s="890"/>
      <c r="EVN19" s="890"/>
      <c r="EVO19" s="890"/>
      <c r="EVP19" s="890"/>
      <c r="EVQ19" s="890"/>
      <c r="EVR19" s="890"/>
      <c r="EVS19" s="890"/>
      <c r="EVT19" s="890"/>
      <c r="EVU19" s="890"/>
      <c r="EVV19" s="890"/>
      <c r="EVW19" s="890"/>
      <c r="EVX19" s="890"/>
      <c r="EVY19" s="890"/>
      <c r="EVZ19" s="890"/>
      <c r="EWA19" s="890"/>
      <c r="EWB19" s="890"/>
      <c r="EWC19" s="890"/>
      <c r="EWD19" s="890"/>
      <c r="EWE19" s="890"/>
      <c r="EWF19" s="890"/>
      <c r="EWG19" s="890"/>
      <c r="EWH19" s="890"/>
      <c r="EWI19" s="890"/>
      <c r="EWJ19" s="890"/>
      <c r="EWK19" s="890"/>
      <c r="EWL19" s="890"/>
      <c r="EWM19" s="890"/>
      <c r="EWN19" s="890"/>
      <c r="EWO19" s="890"/>
      <c r="EWP19" s="890"/>
      <c r="EWQ19" s="890"/>
      <c r="EWR19" s="890"/>
      <c r="EWS19" s="890"/>
      <c r="EWT19" s="890"/>
      <c r="EWU19" s="890"/>
      <c r="EWV19" s="890"/>
      <c r="EWW19" s="890"/>
      <c r="EWX19" s="890"/>
      <c r="EWY19" s="890"/>
      <c r="EWZ19" s="890"/>
      <c r="EXA19" s="890"/>
      <c r="EXB19" s="890"/>
      <c r="EXC19" s="890"/>
      <c r="EXD19" s="890"/>
      <c r="EXE19" s="890"/>
      <c r="EXF19" s="890"/>
      <c r="EXG19" s="890"/>
      <c r="EXH19" s="890"/>
      <c r="EXI19" s="890"/>
      <c r="EXJ19" s="890"/>
      <c r="EXK19" s="890"/>
      <c r="EXL19" s="890"/>
      <c r="EXM19" s="890"/>
      <c r="EXN19" s="890"/>
      <c r="EXO19" s="890"/>
      <c r="EXP19" s="890"/>
      <c r="EXQ19" s="890"/>
      <c r="EXR19" s="890"/>
      <c r="EXS19" s="890"/>
      <c r="EXT19" s="890"/>
      <c r="EXU19" s="890"/>
      <c r="EXV19" s="890"/>
      <c r="EXW19" s="890"/>
      <c r="EXX19" s="890"/>
      <c r="EXY19" s="890"/>
      <c r="EXZ19" s="890"/>
      <c r="EYA19" s="890"/>
      <c r="EYB19" s="890"/>
      <c r="EYC19" s="890"/>
      <c r="EYD19" s="890"/>
      <c r="EYE19" s="890"/>
      <c r="EYF19" s="890"/>
      <c r="EYG19" s="890"/>
      <c r="EYH19" s="890"/>
      <c r="EYI19" s="890"/>
      <c r="EYJ19" s="890"/>
      <c r="EYK19" s="890"/>
      <c r="EYL19" s="890"/>
      <c r="EYM19" s="890"/>
      <c r="EYN19" s="890"/>
      <c r="EYO19" s="890"/>
      <c r="EYP19" s="890"/>
      <c r="EYQ19" s="890"/>
      <c r="EYR19" s="890"/>
      <c r="EYS19" s="890"/>
      <c r="EYT19" s="890"/>
      <c r="EYU19" s="890"/>
      <c r="EYV19" s="890"/>
      <c r="EYW19" s="890"/>
      <c r="EYX19" s="890"/>
      <c r="EYY19" s="890"/>
      <c r="EYZ19" s="890"/>
      <c r="EZA19" s="890"/>
      <c r="EZB19" s="890"/>
      <c r="EZC19" s="890"/>
      <c r="EZD19" s="890"/>
      <c r="EZE19" s="890"/>
      <c r="EZF19" s="890"/>
      <c r="EZG19" s="890"/>
      <c r="EZH19" s="890"/>
      <c r="EZI19" s="890"/>
      <c r="EZJ19" s="890"/>
      <c r="EZK19" s="890"/>
      <c r="EZL19" s="890"/>
      <c r="EZM19" s="890"/>
      <c r="EZN19" s="890"/>
      <c r="EZO19" s="890"/>
      <c r="EZP19" s="890"/>
      <c r="EZQ19" s="890"/>
      <c r="EZR19" s="890"/>
      <c r="EZS19" s="890"/>
      <c r="EZT19" s="890"/>
      <c r="EZU19" s="890"/>
      <c r="EZV19" s="890"/>
      <c r="EZW19" s="890"/>
      <c r="EZX19" s="890"/>
      <c r="EZY19" s="890"/>
      <c r="EZZ19" s="890"/>
      <c r="FAA19" s="890"/>
      <c r="FAB19" s="890"/>
      <c r="FAC19" s="890"/>
      <c r="FAD19" s="890"/>
      <c r="FAE19" s="890"/>
      <c r="FAF19" s="890"/>
      <c r="FAG19" s="890"/>
      <c r="FAH19" s="890"/>
      <c r="FAI19" s="890"/>
      <c r="FAJ19" s="890"/>
      <c r="FAK19" s="890"/>
      <c r="FAL19" s="890"/>
      <c r="FAM19" s="890"/>
      <c r="FAN19" s="890"/>
      <c r="FAO19" s="890"/>
      <c r="FAP19" s="890"/>
      <c r="FAQ19" s="890"/>
      <c r="FAR19" s="890"/>
      <c r="FAS19" s="890"/>
      <c r="FAT19" s="890"/>
      <c r="FAU19" s="890"/>
      <c r="FAV19" s="890"/>
      <c r="FAW19" s="890"/>
      <c r="FAX19" s="890"/>
      <c r="FAY19" s="890"/>
      <c r="FAZ19" s="890"/>
      <c r="FBA19" s="890"/>
      <c r="FBB19" s="890"/>
      <c r="FBC19" s="890"/>
      <c r="FBD19" s="890"/>
      <c r="FBE19" s="890"/>
      <c r="FBF19" s="890"/>
      <c r="FBG19" s="890"/>
      <c r="FBH19" s="890"/>
      <c r="FBI19" s="890"/>
      <c r="FBJ19" s="890"/>
      <c r="FBK19" s="890"/>
      <c r="FBL19" s="890"/>
      <c r="FBM19" s="890"/>
      <c r="FBN19" s="890"/>
      <c r="FBO19" s="890"/>
      <c r="FBP19" s="890"/>
      <c r="FBQ19" s="890"/>
      <c r="FBR19" s="890"/>
      <c r="FBS19" s="890"/>
      <c r="FBT19" s="890"/>
      <c r="FBU19" s="890"/>
      <c r="FBV19" s="890"/>
      <c r="FBW19" s="890"/>
      <c r="FBX19" s="890"/>
      <c r="FBY19" s="890"/>
      <c r="FBZ19" s="890"/>
      <c r="FCA19" s="890"/>
      <c r="FCB19" s="890"/>
      <c r="FCC19" s="890"/>
      <c r="FCD19" s="890"/>
      <c r="FCE19" s="890"/>
      <c r="FCF19" s="890"/>
      <c r="FCG19" s="890"/>
      <c r="FCH19" s="890"/>
      <c r="FCI19" s="890"/>
      <c r="FCJ19" s="890"/>
      <c r="FCK19" s="890"/>
      <c r="FCL19" s="890"/>
      <c r="FCM19" s="890"/>
      <c r="FCN19" s="890"/>
      <c r="FCO19" s="890"/>
      <c r="FCP19" s="890"/>
      <c r="FCQ19" s="890"/>
      <c r="FCR19" s="890"/>
      <c r="FCS19" s="890"/>
      <c r="FCT19" s="890"/>
      <c r="FCU19" s="890"/>
      <c r="FCV19" s="890"/>
      <c r="FCW19" s="890"/>
      <c r="FCX19" s="890"/>
      <c r="FCY19" s="890"/>
      <c r="FCZ19" s="890"/>
      <c r="FDA19" s="890"/>
      <c r="FDB19" s="890"/>
      <c r="FDC19" s="890"/>
      <c r="FDD19" s="890"/>
      <c r="FDE19" s="890"/>
      <c r="FDF19" s="890"/>
      <c r="FDG19" s="890"/>
      <c r="FDH19" s="890"/>
      <c r="FDI19" s="890"/>
      <c r="FDJ19" s="890"/>
      <c r="FDK19" s="890"/>
      <c r="FDL19" s="890"/>
      <c r="FDM19" s="890"/>
      <c r="FDN19" s="890"/>
      <c r="FDO19" s="890"/>
      <c r="FDP19" s="890"/>
      <c r="FDQ19" s="890"/>
      <c r="FDR19" s="890"/>
      <c r="FDS19" s="890"/>
      <c r="FDT19" s="890"/>
      <c r="FDU19" s="890"/>
      <c r="FDV19" s="890"/>
      <c r="FDW19" s="890"/>
      <c r="FDX19" s="890"/>
      <c r="FDY19" s="890"/>
      <c r="FDZ19" s="890"/>
      <c r="FEA19" s="890"/>
      <c r="FEB19" s="890"/>
      <c r="FEC19" s="890"/>
      <c r="FED19" s="890"/>
      <c r="FEE19" s="890"/>
      <c r="FEF19" s="890"/>
      <c r="FEG19" s="890"/>
      <c r="FEH19" s="890"/>
      <c r="FEI19" s="890"/>
      <c r="FEJ19" s="890"/>
      <c r="FEK19" s="890"/>
      <c r="FEL19" s="890"/>
      <c r="FEM19" s="890"/>
      <c r="FEN19" s="890"/>
      <c r="FEO19" s="890"/>
      <c r="FEP19" s="890"/>
      <c r="FEQ19" s="890"/>
      <c r="FER19" s="890"/>
      <c r="FES19" s="890"/>
      <c r="FET19" s="890"/>
      <c r="FEU19" s="890"/>
      <c r="FEV19" s="890"/>
      <c r="FEW19" s="890"/>
      <c r="FEX19" s="890"/>
      <c r="FEY19" s="890"/>
      <c r="FEZ19" s="890"/>
      <c r="FFA19" s="890"/>
      <c r="FFB19" s="890"/>
      <c r="FFC19" s="890"/>
      <c r="FFD19" s="890"/>
      <c r="FFE19" s="890"/>
      <c r="FFF19" s="890"/>
      <c r="FFG19" s="890"/>
      <c r="FFH19" s="890"/>
      <c r="FFI19" s="890"/>
      <c r="FFJ19" s="890"/>
      <c r="FFK19" s="890"/>
      <c r="FFL19" s="890"/>
      <c r="FFM19" s="890"/>
      <c r="FFN19" s="890"/>
      <c r="FFO19" s="890"/>
      <c r="FFP19" s="890"/>
      <c r="FFQ19" s="890"/>
      <c r="FFR19" s="890"/>
      <c r="FFS19" s="890"/>
      <c r="FFT19" s="890"/>
      <c r="FFU19" s="890"/>
      <c r="FFV19" s="890"/>
      <c r="FFW19" s="890"/>
      <c r="FFX19" s="890"/>
      <c r="FFY19" s="890"/>
      <c r="FFZ19" s="890"/>
      <c r="FGA19" s="890"/>
      <c r="FGB19" s="890"/>
      <c r="FGC19" s="890"/>
      <c r="FGD19" s="890"/>
      <c r="FGE19" s="890"/>
      <c r="FGF19" s="890"/>
      <c r="FGG19" s="890"/>
      <c r="FGH19" s="890"/>
      <c r="FGI19" s="890"/>
      <c r="FGJ19" s="890"/>
      <c r="FGK19" s="890"/>
      <c r="FGL19" s="890"/>
      <c r="FGM19" s="890"/>
      <c r="FGN19" s="890"/>
      <c r="FGO19" s="890"/>
      <c r="FGP19" s="890"/>
      <c r="FGQ19" s="890"/>
      <c r="FGR19" s="890"/>
      <c r="FGS19" s="890"/>
      <c r="FGT19" s="890"/>
      <c r="FGU19" s="890"/>
      <c r="FGV19" s="890"/>
      <c r="FGW19" s="890"/>
      <c r="FGX19" s="890"/>
      <c r="FGY19" s="890"/>
      <c r="FGZ19" s="890"/>
      <c r="FHA19" s="890"/>
      <c r="FHB19" s="890"/>
      <c r="FHC19" s="890"/>
      <c r="FHD19" s="890"/>
      <c r="FHE19" s="890"/>
      <c r="FHF19" s="890"/>
      <c r="FHG19" s="890"/>
      <c r="FHH19" s="890"/>
      <c r="FHI19" s="890"/>
      <c r="FHJ19" s="890"/>
      <c r="FHK19" s="890"/>
      <c r="FHL19" s="890"/>
      <c r="FHM19" s="890"/>
      <c r="FHN19" s="890"/>
      <c r="FHO19" s="890"/>
      <c r="FHP19" s="890"/>
      <c r="FHQ19" s="890"/>
      <c r="FHR19" s="890"/>
      <c r="FHS19" s="890"/>
      <c r="FHT19" s="890"/>
      <c r="FHU19" s="890"/>
      <c r="FHV19" s="890"/>
      <c r="FHW19" s="890"/>
      <c r="FHX19" s="890"/>
      <c r="FHY19" s="890"/>
      <c r="FHZ19" s="890"/>
      <c r="FIA19" s="890"/>
      <c r="FIB19" s="890"/>
      <c r="FIC19" s="890"/>
      <c r="FID19" s="890"/>
      <c r="FIE19" s="890"/>
      <c r="FIF19" s="890"/>
      <c r="FIG19" s="890"/>
      <c r="FIH19" s="890"/>
      <c r="FII19" s="890"/>
      <c r="FIJ19" s="890"/>
      <c r="FIK19" s="890"/>
      <c r="FIL19" s="890"/>
      <c r="FIM19" s="890"/>
      <c r="FIN19" s="890"/>
      <c r="FIO19" s="890"/>
      <c r="FIP19" s="890"/>
      <c r="FIQ19" s="890"/>
      <c r="FIR19" s="890"/>
      <c r="FIS19" s="890"/>
      <c r="FIT19" s="890"/>
      <c r="FIU19" s="890"/>
      <c r="FIV19" s="890"/>
      <c r="FIW19" s="890"/>
      <c r="FIX19" s="890"/>
      <c r="FIY19" s="890"/>
      <c r="FIZ19" s="890"/>
      <c r="FJA19" s="890"/>
      <c r="FJB19" s="890"/>
      <c r="FJC19" s="890"/>
      <c r="FJD19" s="890"/>
      <c r="FJE19" s="890"/>
      <c r="FJF19" s="890"/>
      <c r="FJG19" s="890"/>
      <c r="FJH19" s="890"/>
      <c r="FJI19" s="890"/>
      <c r="FJJ19" s="890"/>
      <c r="FJK19" s="890"/>
      <c r="FJL19" s="890"/>
      <c r="FJM19" s="890"/>
      <c r="FJN19" s="890"/>
      <c r="FJO19" s="890"/>
      <c r="FJP19" s="890"/>
      <c r="FJQ19" s="890"/>
      <c r="FJR19" s="890"/>
      <c r="FJS19" s="890"/>
      <c r="FJT19" s="890"/>
      <c r="FJU19" s="890"/>
      <c r="FJV19" s="890"/>
      <c r="FJW19" s="890"/>
      <c r="FJX19" s="890"/>
      <c r="FJY19" s="890"/>
      <c r="FJZ19" s="890"/>
      <c r="FKA19" s="890"/>
      <c r="FKB19" s="890"/>
      <c r="FKC19" s="890"/>
      <c r="FKD19" s="890"/>
      <c r="FKE19" s="890"/>
      <c r="FKF19" s="890"/>
      <c r="FKG19" s="890"/>
      <c r="FKH19" s="890"/>
      <c r="FKI19" s="890"/>
      <c r="FKJ19" s="890"/>
      <c r="FKK19" s="890"/>
      <c r="FKL19" s="890"/>
      <c r="FKM19" s="890"/>
      <c r="FKN19" s="890"/>
      <c r="FKO19" s="890"/>
      <c r="FKP19" s="890"/>
      <c r="FKQ19" s="890"/>
      <c r="FKR19" s="890"/>
      <c r="FKS19" s="890"/>
      <c r="FKT19" s="890"/>
      <c r="FKU19" s="890"/>
      <c r="FKV19" s="890"/>
      <c r="FKW19" s="890"/>
      <c r="FKX19" s="890"/>
      <c r="FKY19" s="890"/>
      <c r="FKZ19" s="890"/>
      <c r="FLA19" s="890"/>
      <c r="FLB19" s="890"/>
      <c r="FLC19" s="890"/>
      <c r="FLD19" s="890"/>
      <c r="FLE19" s="890"/>
      <c r="FLF19" s="890"/>
      <c r="FLG19" s="890"/>
      <c r="FLH19" s="890"/>
      <c r="FLI19" s="890"/>
      <c r="FLJ19" s="890"/>
      <c r="FLK19" s="890"/>
      <c r="FLL19" s="890"/>
      <c r="FLM19" s="890"/>
      <c r="FLN19" s="890"/>
      <c r="FLO19" s="890"/>
      <c r="FLP19" s="890"/>
      <c r="FLQ19" s="890"/>
      <c r="FLR19" s="890"/>
      <c r="FLS19" s="890"/>
      <c r="FLT19" s="890"/>
      <c r="FLU19" s="890"/>
      <c r="FLV19" s="890"/>
      <c r="FLW19" s="890"/>
      <c r="FLX19" s="890"/>
      <c r="FLY19" s="890"/>
      <c r="FLZ19" s="890"/>
      <c r="FMA19" s="890"/>
      <c r="FMB19" s="890"/>
      <c r="FMC19" s="890"/>
      <c r="FMD19" s="890"/>
      <c r="FME19" s="890"/>
      <c r="FMF19" s="890"/>
      <c r="FMG19" s="890"/>
      <c r="FMH19" s="890"/>
      <c r="FMI19" s="890"/>
      <c r="FMJ19" s="890"/>
      <c r="FMK19" s="890"/>
      <c r="FML19" s="890"/>
      <c r="FMM19" s="890"/>
      <c r="FMN19" s="890"/>
      <c r="FMO19" s="890"/>
      <c r="FMP19" s="890"/>
      <c r="FMQ19" s="890"/>
      <c r="FMR19" s="890"/>
      <c r="FMS19" s="890"/>
      <c r="FMT19" s="890"/>
      <c r="FMU19" s="890"/>
      <c r="FMV19" s="890"/>
      <c r="FMW19" s="890"/>
      <c r="FMX19" s="890"/>
      <c r="FMY19" s="890"/>
      <c r="FMZ19" s="890"/>
      <c r="FNA19" s="890"/>
      <c r="FNB19" s="890"/>
      <c r="FNC19" s="890"/>
      <c r="FND19" s="890"/>
      <c r="FNE19" s="890"/>
      <c r="FNF19" s="890"/>
      <c r="FNG19" s="890"/>
      <c r="FNH19" s="890"/>
      <c r="FNI19" s="890"/>
      <c r="FNJ19" s="890"/>
      <c r="FNK19" s="890"/>
      <c r="FNL19" s="890"/>
      <c r="FNM19" s="890"/>
      <c r="FNN19" s="890"/>
      <c r="FNO19" s="890"/>
      <c r="FNP19" s="890"/>
      <c r="FNQ19" s="890"/>
      <c r="FNR19" s="890"/>
      <c r="FNS19" s="890"/>
      <c r="FNT19" s="890"/>
      <c r="FNU19" s="890"/>
      <c r="FNV19" s="890"/>
      <c r="FNW19" s="890"/>
      <c r="FNX19" s="890"/>
      <c r="FNY19" s="890"/>
      <c r="FNZ19" s="890"/>
      <c r="FOA19" s="890"/>
      <c r="FOB19" s="890"/>
      <c r="FOC19" s="890"/>
      <c r="FOD19" s="890"/>
      <c r="FOE19" s="890"/>
      <c r="FOF19" s="890"/>
      <c r="FOG19" s="890"/>
      <c r="FOH19" s="890"/>
      <c r="FOI19" s="890"/>
      <c r="FOJ19" s="890"/>
      <c r="FOK19" s="890"/>
      <c r="FOL19" s="890"/>
      <c r="FOM19" s="890"/>
      <c r="FON19" s="890"/>
      <c r="FOO19" s="890"/>
      <c r="FOP19" s="890"/>
      <c r="FOQ19" s="890"/>
      <c r="FOR19" s="890"/>
      <c r="FOS19" s="890"/>
      <c r="FOT19" s="890"/>
      <c r="FOU19" s="890"/>
      <c r="FOV19" s="890"/>
      <c r="FOW19" s="890"/>
      <c r="FOX19" s="890"/>
      <c r="FOY19" s="890"/>
      <c r="FOZ19" s="890"/>
      <c r="FPA19" s="890"/>
      <c r="FPB19" s="890"/>
      <c r="FPC19" s="890"/>
      <c r="FPD19" s="890"/>
      <c r="FPE19" s="890"/>
      <c r="FPF19" s="890"/>
      <c r="FPG19" s="890"/>
      <c r="FPH19" s="890"/>
      <c r="FPI19" s="890"/>
      <c r="FPJ19" s="890"/>
      <c r="FPK19" s="890"/>
      <c r="FPL19" s="890"/>
      <c r="FPM19" s="890"/>
      <c r="FPN19" s="890"/>
      <c r="FPO19" s="890"/>
      <c r="FPP19" s="890"/>
      <c r="FPQ19" s="890"/>
      <c r="FPR19" s="890"/>
      <c r="FPS19" s="890"/>
      <c r="FPT19" s="890"/>
      <c r="FPU19" s="890"/>
      <c r="FPV19" s="890"/>
      <c r="FPW19" s="890"/>
      <c r="FPX19" s="890"/>
      <c r="FPY19" s="890"/>
      <c r="FPZ19" s="890"/>
      <c r="FQA19" s="890"/>
      <c r="FQB19" s="890"/>
      <c r="FQC19" s="890"/>
      <c r="FQD19" s="890"/>
      <c r="FQE19" s="890"/>
      <c r="FQF19" s="890"/>
      <c r="FQG19" s="890"/>
      <c r="FQH19" s="890"/>
      <c r="FQI19" s="890"/>
      <c r="FQJ19" s="890"/>
      <c r="FQK19" s="890"/>
      <c r="FQL19" s="890"/>
      <c r="FQM19" s="890"/>
      <c r="FQN19" s="890"/>
      <c r="FQO19" s="890"/>
      <c r="FQP19" s="890"/>
      <c r="FQQ19" s="890"/>
      <c r="FQR19" s="890"/>
      <c r="FQS19" s="890"/>
      <c r="FQT19" s="890"/>
      <c r="FQU19" s="890"/>
      <c r="FQV19" s="890"/>
      <c r="FQW19" s="890"/>
      <c r="FQX19" s="890"/>
      <c r="FQY19" s="890"/>
      <c r="FQZ19" s="890"/>
      <c r="FRA19" s="890"/>
      <c r="FRB19" s="890"/>
      <c r="FRC19" s="890"/>
      <c r="FRD19" s="890"/>
      <c r="FRE19" s="890"/>
      <c r="FRF19" s="890"/>
      <c r="FRG19" s="890"/>
      <c r="FRH19" s="890"/>
      <c r="FRI19" s="890"/>
      <c r="FRJ19" s="890"/>
      <c r="FRK19" s="890"/>
      <c r="FRL19" s="890"/>
      <c r="FRM19" s="890"/>
      <c r="FRN19" s="890"/>
      <c r="FRO19" s="890"/>
      <c r="FRP19" s="890"/>
      <c r="FRQ19" s="890"/>
      <c r="FRR19" s="890"/>
      <c r="FRS19" s="890"/>
      <c r="FRT19" s="890"/>
      <c r="FRU19" s="890"/>
      <c r="FRV19" s="890"/>
      <c r="FRW19" s="890"/>
      <c r="FRX19" s="890"/>
      <c r="FRY19" s="890"/>
      <c r="FRZ19" s="890"/>
      <c r="FSA19" s="890"/>
      <c r="FSB19" s="890"/>
      <c r="FSC19" s="890"/>
      <c r="FSD19" s="890"/>
      <c r="FSE19" s="890"/>
      <c r="FSF19" s="890"/>
      <c r="FSG19" s="890"/>
      <c r="FSH19" s="890"/>
      <c r="FSI19" s="890"/>
      <c r="FSJ19" s="890"/>
      <c r="FSK19" s="890"/>
      <c r="FSL19" s="890"/>
      <c r="FSM19" s="890"/>
      <c r="FSN19" s="890"/>
      <c r="FSO19" s="890"/>
      <c r="FSP19" s="890"/>
      <c r="FSQ19" s="890"/>
      <c r="FSR19" s="890"/>
      <c r="FSS19" s="890"/>
      <c r="FST19" s="890"/>
      <c r="FSU19" s="890"/>
      <c r="FSV19" s="890"/>
      <c r="FSW19" s="890"/>
      <c r="FSX19" s="890"/>
      <c r="FSY19" s="890"/>
      <c r="FSZ19" s="890"/>
      <c r="FTA19" s="890"/>
      <c r="FTB19" s="890"/>
      <c r="FTC19" s="890"/>
      <c r="FTD19" s="890"/>
      <c r="FTE19" s="890"/>
      <c r="FTF19" s="890"/>
      <c r="FTG19" s="890"/>
      <c r="FTH19" s="890"/>
      <c r="FTI19" s="890"/>
      <c r="FTJ19" s="890"/>
      <c r="FTK19" s="890"/>
      <c r="FTL19" s="890"/>
      <c r="FTM19" s="890"/>
      <c r="FTN19" s="890"/>
      <c r="FTO19" s="890"/>
      <c r="FTP19" s="890"/>
      <c r="FTQ19" s="890"/>
      <c r="FTR19" s="890"/>
      <c r="FTS19" s="890"/>
      <c r="FTT19" s="890"/>
      <c r="FTU19" s="890"/>
      <c r="FTV19" s="890"/>
      <c r="FTW19" s="890"/>
      <c r="FTX19" s="890"/>
      <c r="FTY19" s="890"/>
      <c r="FTZ19" s="890"/>
      <c r="FUA19" s="890"/>
      <c r="FUB19" s="890"/>
      <c r="FUC19" s="890"/>
      <c r="FUD19" s="890"/>
      <c r="FUE19" s="890"/>
      <c r="FUF19" s="890"/>
      <c r="FUG19" s="890"/>
      <c r="FUH19" s="890"/>
      <c r="FUI19" s="890"/>
      <c r="FUJ19" s="890"/>
      <c r="FUK19" s="890"/>
      <c r="FUL19" s="890"/>
      <c r="FUM19" s="890"/>
      <c r="FUN19" s="890"/>
      <c r="FUO19" s="890"/>
      <c r="FUP19" s="890"/>
      <c r="FUQ19" s="890"/>
      <c r="FUR19" s="890"/>
      <c r="FUS19" s="890"/>
      <c r="FUT19" s="890"/>
      <c r="FUU19" s="890"/>
      <c r="FUV19" s="890"/>
      <c r="FUW19" s="890"/>
      <c r="FUX19" s="890"/>
      <c r="FUY19" s="890"/>
      <c r="FUZ19" s="890"/>
      <c r="FVA19" s="890"/>
      <c r="FVB19" s="890"/>
      <c r="FVC19" s="890"/>
      <c r="FVD19" s="890"/>
      <c r="FVE19" s="890"/>
      <c r="FVF19" s="890"/>
      <c r="FVG19" s="890"/>
      <c r="FVH19" s="890"/>
      <c r="FVI19" s="890"/>
      <c r="FVJ19" s="890"/>
      <c r="FVK19" s="890"/>
      <c r="FVL19" s="890"/>
      <c r="FVM19" s="890"/>
      <c r="FVN19" s="890"/>
      <c r="FVO19" s="890"/>
      <c r="FVP19" s="890"/>
      <c r="FVQ19" s="890"/>
      <c r="FVR19" s="890"/>
      <c r="FVS19" s="890"/>
      <c r="FVT19" s="890"/>
      <c r="FVU19" s="890"/>
      <c r="FVV19" s="890"/>
      <c r="FVW19" s="890"/>
      <c r="FVX19" s="890"/>
      <c r="FVY19" s="890"/>
      <c r="FVZ19" s="890"/>
      <c r="FWA19" s="890"/>
      <c r="FWB19" s="890"/>
      <c r="FWC19" s="890"/>
      <c r="FWD19" s="890"/>
      <c r="FWE19" s="890"/>
      <c r="FWF19" s="890"/>
      <c r="FWG19" s="890"/>
      <c r="FWH19" s="890"/>
      <c r="FWI19" s="890"/>
      <c r="FWJ19" s="890"/>
      <c r="FWK19" s="890"/>
      <c r="FWL19" s="890"/>
      <c r="FWM19" s="890"/>
      <c r="FWN19" s="890"/>
      <c r="FWO19" s="890"/>
      <c r="FWP19" s="890"/>
      <c r="FWQ19" s="890"/>
      <c r="FWR19" s="890"/>
      <c r="FWS19" s="890"/>
      <c r="FWT19" s="890"/>
      <c r="FWU19" s="890"/>
      <c r="FWV19" s="890"/>
      <c r="FWW19" s="890"/>
      <c r="FWX19" s="890"/>
      <c r="FWY19" s="890"/>
      <c r="FWZ19" s="890"/>
      <c r="FXA19" s="890"/>
      <c r="FXB19" s="890"/>
      <c r="FXC19" s="890"/>
      <c r="FXD19" s="890"/>
      <c r="FXE19" s="890"/>
      <c r="FXF19" s="890"/>
      <c r="FXG19" s="890"/>
      <c r="FXH19" s="890"/>
      <c r="FXI19" s="890"/>
      <c r="FXJ19" s="890"/>
      <c r="FXK19" s="890"/>
      <c r="FXL19" s="890"/>
      <c r="FXM19" s="890"/>
      <c r="FXN19" s="890"/>
      <c r="FXO19" s="890"/>
      <c r="FXP19" s="890"/>
      <c r="FXQ19" s="890"/>
      <c r="FXR19" s="890"/>
      <c r="FXS19" s="890"/>
      <c r="FXT19" s="890"/>
      <c r="FXU19" s="890"/>
      <c r="FXV19" s="890"/>
      <c r="FXW19" s="890"/>
      <c r="FXX19" s="890"/>
      <c r="FXY19" s="890"/>
      <c r="FXZ19" s="890"/>
      <c r="FYA19" s="890"/>
      <c r="FYB19" s="890"/>
      <c r="FYC19" s="890"/>
      <c r="FYD19" s="890"/>
      <c r="FYE19" s="890"/>
      <c r="FYF19" s="890"/>
      <c r="FYG19" s="890"/>
      <c r="FYH19" s="890"/>
      <c r="FYI19" s="890"/>
      <c r="FYJ19" s="890"/>
      <c r="FYK19" s="890"/>
      <c r="FYL19" s="890"/>
      <c r="FYM19" s="890"/>
      <c r="FYN19" s="890"/>
      <c r="FYO19" s="890"/>
      <c r="FYP19" s="890"/>
      <c r="FYQ19" s="890"/>
      <c r="FYR19" s="890"/>
      <c r="FYS19" s="890"/>
      <c r="FYT19" s="890"/>
      <c r="FYU19" s="890"/>
      <c r="FYV19" s="890"/>
      <c r="FYW19" s="890"/>
      <c r="FYX19" s="890"/>
      <c r="FYY19" s="890"/>
      <c r="FYZ19" s="890"/>
      <c r="FZA19" s="890"/>
      <c r="FZB19" s="890"/>
      <c r="FZC19" s="890"/>
      <c r="FZD19" s="890"/>
      <c r="FZE19" s="890"/>
      <c r="FZF19" s="890"/>
      <c r="FZG19" s="890"/>
      <c r="FZH19" s="890"/>
      <c r="FZI19" s="890"/>
      <c r="FZJ19" s="890"/>
      <c r="FZK19" s="890"/>
      <c r="FZL19" s="890"/>
      <c r="FZM19" s="890"/>
      <c r="FZN19" s="890"/>
      <c r="FZO19" s="890"/>
      <c r="FZP19" s="890"/>
      <c r="FZQ19" s="890"/>
      <c r="FZR19" s="890"/>
      <c r="FZS19" s="890"/>
      <c r="FZT19" s="890"/>
      <c r="FZU19" s="890"/>
      <c r="FZV19" s="890"/>
      <c r="FZW19" s="890"/>
      <c r="FZX19" s="890"/>
      <c r="FZY19" s="890"/>
      <c r="FZZ19" s="890"/>
      <c r="GAA19" s="890"/>
      <c r="GAB19" s="890"/>
      <c r="GAC19" s="890"/>
      <c r="GAD19" s="890"/>
      <c r="GAE19" s="890"/>
      <c r="GAF19" s="890"/>
      <c r="GAG19" s="890"/>
      <c r="GAH19" s="890"/>
      <c r="GAI19" s="890"/>
      <c r="GAJ19" s="890"/>
      <c r="GAK19" s="890"/>
      <c r="GAL19" s="890"/>
      <c r="GAM19" s="890"/>
      <c r="GAN19" s="890"/>
      <c r="GAO19" s="890"/>
      <c r="GAP19" s="890"/>
      <c r="GAQ19" s="890"/>
      <c r="GAR19" s="890"/>
      <c r="GAS19" s="890"/>
      <c r="GAT19" s="890"/>
      <c r="GAU19" s="890"/>
      <c r="GAV19" s="890"/>
      <c r="GAW19" s="890"/>
      <c r="GAX19" s="890"/>
      <c r="GAY19" s="890"/>
      <c r="GAZ19" s="890"/>
      <c r="GBA19" s="890"/>
      <c r="GBB19" s="890"/>
      <c r="GBC19" s="890"/>
      <c r="GBD19" s="890"/>
      <c r="GBE19" s="890"/>
      <c r="GBF19" s="890"/>
      <c r="GBG19" s="890"/>
      <c r="GBH19" s="890"/>
      <c r="GBI19" s="890"/>
      <c r="GBJ19" s="890"/>
      <c r="GBK19" s="890"/>
      <c r="GBL19" s="890"/>
      <c r="GBM19" s="890"/>
      <c r="GBN19" s="890"/>
      <c r="GBO19" s="890"/>
      <c r="GBP19" s="890"/>
      <c r="GBQ19" s="890"/>
      <c r="GBR19" s="890"/>
      <c r="GBS19" s="890"/>
      <c r="GBT19" s="890"/>
      <c r="GBU19" s="890"/>
      <c r="GBV19" s="890"/>
      <c r="GBW19" s="890"/>
      <c r="GBX19" s="890"/>
      <c r="GBY19" s="890"/>
      <c r="GBZ19" s="890"/>
      <c r="GCA19" s="890"/>
      <c r="GCB19" s="890"/>
      <c r="GCC19" s="890"/>
      <c r="GCD19" s="890"/>
      <c r="GCE19" s="890"/>
      <c r="GCF19" s="890"/>
      <c r="GCG19" s="890"/>
      <c r="GCH19" s="890"/>
      <c r="GCI19" s="890"/>
      <c r="GCJ19" s="890"/>
      <c r="GCK19" s="890"/>
      <c r="GCL19" s="890"/>
      <c r="GCM19" s="890"/>
      <c r="GCN19" s="890"/>
      <c r="GCO19" s="890"/>
      <c r="GCP19" s="890"/>
      <c r="GCQ19" s="890"/>
      <c r="GCR19" s="890"/>
      <c r="GCS19" s="890"/>
      <c r="GCT19" s="890"/>
      <c r="GCU19" s="890"/>
      <c r="GCV19" s="890"/>
      <c r="GCW19" s="890"/>
      <c r="GCX19" s="890"/>
      <c r="GCY19" s="890"/>
      <c r="GCZ19" s="890"/>
      <c r="GDA19" s="890"/>
      <c r="GDB19" s="890"/>
      <c r="GDC19" s="890"/>
      <c r="GDD19" s="890"/>
      <c r="GDE19" s="890"/>
      <c r="GDF19" s="890"/>
      <c r="GDG19" s="890"/>
      <c r="GDH19" s="890"/>
      <c r="GDI19" s="890"/>
      <c r="GDJ19" s="890"/>
      <c r="GDK19" s="890"/>
      <c r="GDL19" s="890"/>
      <c r="GDM19" s="890"/>
      <c r="GDN19" s="890"/>
      <c r="GDO19" s="890"/>
      <c r="GDP19" s="890"/>
      <c r="GDQ19" s="890"/>
      <c r="GDR19" s="890"/>
      <c r="GDS19" s="890"/>
      <c r="GDT19" s="890"/>
      <c r="GDU19" s="890"/>
      <c r="GDV19" s="890"/>
      <c r="GDW19" s="890"/>
      <c r="GDX19" s="890"/>
      <c r="GDY19" s="890"/>
      <c r="GDZ19" s="890"/>
      <c r="GEA19" s="890"/>
      <c r="GEB19" s="890"/>
      <c r="GEC19" s="890"/>
      <c r="GED19" s="890"/>
      <c r="GEE19" s="890"/>
      <c r="GEF19" s="890"/>
      <c r="GEG19" s="890"/>
      <c r="GEH19" s="890"/>
      <c r="GEI19" s="890"/>
      <c r="GEJ19" s="890"/>
      <c r="GEK19" s="890"/>
      <c r="GEL19" s="890"/>
      <c r="GEM19" s="890"/>
      <c r="GEN19" s="890"/>
      <c r="GEO19" s="890"/>
      <c r="GEP19" s="890"/>
      <c r="GEQ19" s="890"/>
      <c r="GER19" s="890"/>
      <c r="GES19" s="890"/>
      <c r="GET19" s="890"/>
      <c r="GEU19" s="890"/>
      <c r="GEV19" s="890"/>
      <c r="GEW19" s="890"/>
      <c r="GEX19" s="890"/>
      <c r="GEY19" s="890"/>
      <c r="GEZ19" s="890"/>
      <c r="GFA19" s="890"/>
      <c r="GFB19" s="890"/>
      <c r="GFC19" s="890"/>
      <c r="GFD19" s="890"/>
      <c r="GFE19" s="890"/>
      <c r="GFF19" s="890"/>
      <c r="GFG19" s="890"/>
      <c r="GFH19" s="890"/>
      <c r="GFI19" s="890"/>
      <c r="GFJ19" s="890"/>
      <c r="GFK19" s="890"/>
      <c r="GFL19" s="890"/>
      <c r="GFM19" s="890"/>
      <c r="GFN19" s="890"/>
      <c r="GFO19" s="890"/>
      <c r="GFP19" s="890"/>
      <c r="GFQ19" s="890"/>
      <c r="GFR19" s="890"/>
      <c r="GFS19" s="890"/>
      <c r="GFT19" s="890"/>
      <c r="GFU19" s="890"/>
      <c r="GFV19" s="890"/>
      <c r="GFW19" s="890"/>
      <c r="GFX19" s="890"/>
      <c r="GFY19" s="890"/>
      <c r="GFZ19" s="890"/>
      <c r="GGA19" s="890"/>
      <c r="GGB19" s="890"/>
      <c r="GGC19" s="890"/>
      <c r="GGD19" s="890"/>
      <c r="GGE19" s="890"/>
      <c r="GGF19" s="890"/>
      <c r="GGG19" s="890"/>
      <c r="GGH19" s="890"/>
      <c r="GGI19" s="890"/>
      <c r="GGJ19" s="890"/>
      <c r="GGK19" s="890"/>
      <c r="GGL19" s="890"/>
      <c r="GGM19" s="890"/>
      <c r="GGN19" s="890"/>
      <c r="GGO19" s="890"/>
      <c r="GGP19" s="890"/>
      <c r="GGQ19" s="890"/>
      <c r="GGR19" s="890"/>
      <c r="GGS19" s="890"/>
      <c r="GGT19" s="890"/>
      <c r="GGU19" s="890"/>
      <c r="GGV19" s="890"/>
      <c r="GGW19" s="890"/>
      <c r="GGX19" s="890"/>
      <c r="GGY19" s="890"/>
      <c r="GGZ19" s="890"/>
      <c r="GHA19" s="890"/>
      <c r="GHB19" s="890"/>
      <c r="GHC19" s="890"/>
      <c r="GHD19" s="890"/>
      <c r="GHE19" s="890"/>
      <c r="GHF19" s="890"/>
      <c r="GHG19" s="890"/>
      <c r="GHH19" s="890"/>
      <c r="GHI19" s="890"/>
      <c r="GHJ19" s="890"/>
      <c r="GHK19" s="890"/>
      <c r="GHL19" s="890"/>
      <c r="GHM19" s="890"/>
      <c r="GHN19" s="890"/>
      <c r="GHO19" s="890"/>
      <c r="GHP19" s="890"/>
      <c r="GHQ19" s="890"/>
      <c r="GHR19" s="890"/>
      <c r="GHS19" s="890"/>
      <c r="GHT19" s="890"/>
      <c r="GHU19" s="890"/>
      <c r="GHV19" s="890"/>
      <c r="GHW19" s="890"/>
      <c r="GHX19" s="890"/>
      <c r="GHY19" s="890"/>
      <c r="GHZ19" s="890"/>
      <c r="GIA19" s="890"/>
      <c r="GIB19" s="890"/>
      <c r="GIC19" s="890"/>
      <c r="GID19" s="890"/>
      <c r="GIE19" s="890"/>
      <c r="GIF19" s="890"/>
      <c r="GIG19" s="890"/>
      <c r="GIH19" s="890"/>
      <c r="GII19" s="890"/>
      <c r="GIJ19" s="890"/>
      <c r="GIK19" s="890"/>
      <c r="GIL19" s="890"/>
      <c r="GIM19" s="890"/>
      <c r="GIN19" s="890"/>
      <c r="GIO19" s="890"/>
      <c r="GIP19" s="890"/>
      <c r="GIQ19" s="890"/>
      <c r="GIR19" s="890"/>
      <c r="GIS19" s="890"/>
      <c r="GIT19" s="890"/>
      <c r="GIU19" s="890"/>
      <c r="GIV19" s="890"/>
      <c r="GIW19" s="890"/>
      <c r="GIX19" s="890"/>
      <c r="GIY19" s="890"/>
      <c r="GIZ19" s="890"/>
      <c r="GJA19" s="890"/>
      <c r="GJB19" s="890"/>
      <c r="GJC19" s="890"/>
      <c r="GJD19" s="890"/>
      <c r="GJE19" s="890"/>
      <c r="GJF19" s="890"/>
      <c r="GJG19" s="890"/>
      <c r="GJH19" s="890"/>
      <c r="GJI19" s="890"/>
      <c r="GJJ19" s="890"/>
      <c r="GJK19" s="890"/>
      <c r="GJL19" s="890"/>
      <c r="GJM19" s="890"/>
      <c r="GJN19" s="890"/>
      <c r="GJO19" s="890"/>
      <c r="GJP19" s="890"/>
      <c r="GJQ19" s="890"/>
      <c r="GJR19" s="890"/>
      <c r="GJS19" s="890"/>
      <c r="GJT19" s="890"/>
      <c r="GJU19" s="890"/>
      <c r="GJV19" s="890"/>
      <c r="GJW19" s="890"/>
      <c r="GJX19" s="890"/>
      <c r="GJY19" s="890"/>
      <c r="GJZ19" s="890"/>
      <c r="GKA19" s="890"/>
      <c r="GKB19" s="890"/>
      <c r="GKC19" s="890"/>
      <c r="GKD19" s="890"/>
      <c r="GKE19" s="890"/>
      <c r="GKF19" s="890"/>
      <c r="GKG19" s="890"/>
      <c r="GKH19" s="890"/>
      <c r="GKI19" s="890"/>
      <c r="GKJ19" s="890"/>
      <c r="GKK19" s="890"/>
      <c r="GKL19" s="890"/>
      <c r="GKM19" s="890"/>
      <c r="GKN19" s="890"/>
      <c r="GKO19" s="890"/>
      <c r="GKP19" s="890"/>
      <c r="GKQ19" s="890"/>
      <c r="GKR19" s="890"/>
      <c r="GKS19" s="890"/>
      <c r="GKT19" s="890"/>
      <c r="GKU19" s="890"/>
      <c r="GKV19" s="890"/>
      <c r="GKW19" s="890"/>
      <c r="GKX19" s="890"/>
      <c r="GKY19" s="890"/>
      <c r="GKZ19" s="890"/>
      <c r="GLA19" s="890"/>
      <c r="GLB19" s="890"/>
      <c r="GLC19" s="890"/>
      <c r="GLD19" s="890"/>
      <c r="GLE19" s="890"/>
      <c r="GLF19" s="890"/>
      <c r="GLG19" s="890"/>
      <c r="GLH19" s="890"/>
      <c r="GLI19" s="890"/>
      <c r="GLJ19" s="890"/>
      <c r="GLK19" s="890"/>
      <c r="GLL19" s="890"/>
      <c r="GLM19" s="890"/>
      <c r="GLN19" s="890"/>
      <c r="GLO19" s="890"/>
      <c r="GLP19" s="890"/>
      <c r="GLQ19" s="890"/>
      <c r="GLR19" s="890"/>
      <c r="GLS19" s="890"/>
      <c r="GLT19" s="890"/>
      <c r="GLU19" s="890"/>
      <c r="GLV19" s="890"/>
      <c r="GLW19" s="890"/>
      <c r="GLX19" s="890"/>
      <c r="GLY19" s="890"/>
      <c r="GLZ19" s="890"/>
      <c r="GMA19" s="890"/>
      <c r="GMB19" s="890"/>
      <c r="GMC19" s="890"/>
      <c r="GMD19" s="890"/>
      <c r="GME19" s="890"/>
      <c r="GMF19" s="890"/>
      <c r="GMG19" s="890"/>
      <c r="GMH19" s="890"/>
      <c r="GMI19" s="890"/>
      <c r="GMJ19" s="890"/>
      <c r="GMK19" s="890"/>
      <c r="GML19" s="890"/>
      <c r="GMM19" s="890"/>
      <c r="GMN19" s="890"/>
      <c r="GMO19" s="890"/>
      <c r="GMP19" s="890"/>
      <c r="GMQ19" s="890"/>
      <c r="GMR19" s="890"/>
      <c r="GMS19" s="890"/>
      <c r="GMT19" s="890"/>
      <c r="GMU19" s="890"/>
      <c r="GMV19" s="890"/>
      <c r="GMW19" s="890"/>
      <c r="GMX19" s="890"/>
      <c r="GMY19" s="890"/>
      <c r="GMZ19" s="890"/>
      <c r="GNA19" s="890"/>
      <c r="GNB19" s="890"/>
      <c r="GNC19" s="890"/>
      <c r="GND19" s="890"/>
      <c r="GNE19" s="890"/>
      <c r="GNF19" s="890"/>
      <c r="GNG19" s="890"/>
      <c r="GNH19" s="890"/>
      <c r="GNI19" s="890"/>
      <c r="GNJ19" s="890"/>
      <c r="GNK19" s="890"/>
      <c r="GNL19" s="890"/>
      <c r="GNM19" s="890"/>
      <c r="GNN19" s="890"/>
      <c r="GNO19" s="890"/>
      <c r="GNP19" s="890"/>
      <c r="GNQ19" s="890"/>
      <c r="GNR19" s="890"/>
      <c r="GNS19" s="890"/>
      <c r="GNT19" s="890"/>
      <c r="GNU19" s="890"/>
      <c r="GNV19" s="890"/>
      <c r="GNW19" s="890"/>
      <c r="GNX19" s="890"/>
      <c r="GNY19" s="890"/>
      <c r="GNZ19" s="890"/>
      <c r="GOA19" s="890"/>
      <c r="GOB19" s="890"/>
      <c r="GOC19" s="890"/>
      <c r="GOD19" s="890"/>
      <c r="GOE19" s="890"/>
      <c r="GOF19" s="890"/>
      <c r="GOG19" s="890"/>
      <c r="GOH19" s="890"/>
      <c r="GOI19" s="890"/>
      <c r="GOJ19" s="890"/>
      <c r="GOK19" s="890"/>
      <c r="GOL19" s="890"/>
      <c r="GOM19" s="890"/>
      <c r="GON19" s="890"/>
      <c r="GOO19" s="890"/>
      <c r="GOP19" s="890"/>
      <c r="GOQ19" s="890"/>
      <c r="GOR19" s="890"/>
      <c r="GOS19" s="890"/>
      <c r="GOT19" s="890"/>
      <c r="GOU19" s="890"/>
      <c r="GOV19" s="890"/>
      <c r="GOW19" s="890"/>
      <c r="GOX19" s="890"/>
      <c r="GOY19" s="890"/>
      <c r="GOZ19" s="890"/>
      <c r="GPA19" s="890"/>
      <c r="GPB19" s="890"/>
      <c r="GPC19" s="890"/>
      <c r="GPD19" s="890"/>
      <c r="GPE19" s="890"/>
      <c r="GPF19" s="890"/>
      <c r="GPG19" s="890"/>
      <c r="GPH19" s="890"/>
      <c r="GPI19" s="890"/>
      <c r="GPJ19" s="890"/>
      <c r="GPK19" s="890"/>
      <c r="GPL19" s="890"/>
      <c r="GPM19" s="890"/>
      <c r="GPN19" s="890"/>
      <c r="GPO19" s="890"/>
      <c r="GPP19" s="890"/>
      <c r="GPQ19" s="890"/>
      <c r="GPR19" s="890"/>
      <c r="GPS19" s="890"/>
      <c r="GPT19" s="890"/>
      <c r="GPU19" s="890"/>
      <c r="GPV19" s="890"/>
      <c r="GPW19" s="890"/>
      <c r="GPX19" s="890"/>
      <c r="GPY19" s="890"/>
      <c r="GPZ19" s="890"/>
      <c r="GQA19" s="890"/>
      <c r="GQB19" s="890"/>
      <c r="GQC19" s="890"/>
      <c r="GQD19" s="890"/>
      <c r="GQE19" s="890"/>
      <c r="GQF19" s="890"/>
      <c r="GQG19" s="890"/>
      <c r="GQH19" s="890"/>
      <c r="GQI19" s="890"/>
      <c r="GQJ19" s="890"/>
      <c r="GQK19" s="890"/>
      <c r="GQL19" s="890"/>
      <c r="GQM19" s="890"/>
      <c r="GQN19" s="890"/>
      <c r="GQO19" s="890"/>
      <c r="GQP19" s="890"/>
      <c r="GQQ19" s="890"/>
      <c r="GQR19" s="890"/>
      <c r="GQS19" s="890"/>
      <c r="GQT19" s="890"/>
      <c r="GQU19" s="890"/>
      <c r="GQV19" s="890"/>
      <c r="GQW19" s="890"/>
      <c r="GQX19" s="890"/>
      <c r="GQY19" s="890"/>
      <c r="GQZ19" s="890"/>
      <c r="GRA19" s="890"/>
      <c r="GRB19" s="890"/>
      <c r="GRC19" s="890"/>
      <c r="GRD19" s="890"/>
      <c r="GRE19" s="890"/>
      <c r="GRF19" s="890"/>
      <c r="GRG19" s="890"/>
      <c r="GRH19" s="890"/>
      <c r="GRI19" s="890"/>
      <c r="GRJ19" s="890"/>
      <c r="GRK19" s="890"/>
      <c r="GRL19" s="890"/>
      <c r="GRM19" s="890"/>
      <c r="GRN19" s="890"/>
      <c r="GRO19" s="890"/>
      <c r="GRP19" s="890"/>
      <c r="GRQ19" s="890"/>
      <c r="GRR19" s="890"/>
      <c r="GRS19" s="890"/>
      <c r="GRT19" s="890"/>
      <c r="GRU19" s="890"/>
      <c r="GRV19" s="890"/>
      <c r="GRW19" s="890"/>
      <c r="GRX19" s="890"/>
      <c r="GRY19" s="890"/>
      <c r="GRZ19" s="890"/>
      <c r="GSA19" s="890"/>
      <c r="GSB19" s="890"/>
      <c r="GSC19" s="890"/>
      <c r="GSD19" s="890"/>
      <c r="GSE19" s="890"/>
      <c r="GSF19" s="890"/>
      <c r="GSG19" s="890"/>
      <c r="GSH19" s="890"/>
      <c r="GSI19" s="890"/>
      <c r="GSJ19" s="890"/>
      <c r="GSK19" s="890"/>
      <c r="GSL19" s="890"/>
      <c r="GSM19" s="890"/>
      <c r="GSN19" s="890"/>
      <c r="GSO19" s="890"/>
      <c r="GSP19" s="890"/>
      <c r="GSQ19" s="890"/>
      <c r="GSR19" s="890"/>
      <c r="GSS19" s="890"/>
      <c r="GST19" s="890"/>
      <c r="GSU19" s="890"/>
      <c r="GSV19" s="890"/>
      <c r="GSW19" s="890"/>
      <c r="GSX19" s="890"/>
      <c r="GSY19" s="890"/>
      <c r="GSZ19" s="890"/>
      <c r="GTA19" s="890"/>
      <c r="GTB19" s="890"/>
      <c r="GTC19" s="890"/>
      <c r="GTD19" s="890"/>
      <c r="GTE19" s="890"/>
      <c r="GTF19" s="890"/>
      <c r="GTG19" s="890"/>
      <c r="GTH19" s="890"/>
      <c r="GTI19" s="890"/>
      <c r="GTJ19" s="890"/>
      <c r="GTK19" s="890"/>
      <c r="GTL19" s="890"/>
      <c r="GTM19" s="890"/>
      <c r="GTN19" s="890"/>
      <c r="GTO19" s="890"/>
      <c r="GTP19" s="890"/>
      <c r="GTQ19" s="890"/>
      <c r="GTR19" s="890"/>
      <c r="GTS19" s="890"/>
      <c r="GTT19" s="890"/>
      <c r="GTU19" s="890"/>
      <c r="GTV19" s="890"/>
      <c r="GTW19" s="890"/>
      <c r="GTX19" s="890"/>
      <c r="GTY19" s="890"/>
      <c r="GTZ19" s="890"/>
      <c r="GUA19" s="890"/>
      <c r="GUB19" s="890"/>
      <c r="GUC19" s="890"/>
      <c r="GUD19" s="890"/>
      <c r="GUE19" s="890"/>
      <c r="GUF19" s="890"/>
      <c r="GUG19" s="890"/>
      <c r="GUH19" s="890"/>
      <c r="GUI19" s="890"/>
      <c r="GUJ19" s="890"/>
      <c r="GUK19" s="890"/>
      <c r="GUL19" s="890"/>
      <c r="GUM19" s="890"/>
      <c r="GUN19" s="890"/>
      <c r="GUO19" s="890"/>
      <c r="GUP19" s="890"/>
      <c r="GUQ19" s="890"/>
      <c r="GUR19" s="890"/>
      <c r="GUS19" s="890"/>
      <c r="GUT19" s="890"/>
      <c r="GUU19" s="890"/>
      <c r="GUV19" s="890"/>
      <c r="GUW19" s="890"/>
      <c r="GUX19" s="890"/>
      <c r="GUY19" s="890"/>
      <c r="GUZ19" s="890"/>
      <c r="GVA19" s="890"/>
      <c r="GVB19" s="890"/>
      <c r="GVC19" s="890"/>
      <c r="GVD19" s="890"/>
      <c r="GVE19" s="890"/>
      <c r="GVF19" s="890"/>
      <c r="GVG19" s="890"/>
      <c r="GVH19" s="890"/>
      <c r="GVI19" s="890"/>
      <c r="GVJ19" s="890"/>
      <c r="GVK19" s="890"/>
      <c r="GVL19" s="890"/>
      <c r="GVM19" s="890"/>
      <c r="GVN19" s="890"/>
      <c r="GVO19" s="890"/>
      <c r="GVP19" s="890"/>
      <c r="GVQ19" s="890"/>
      <c r="GVR19" s="890"/>
      <c r="GVS19" s="890"/>
      <c r="GVT19" s="890"/>
      <c r="GVU19" s="890"/>
      <c r="GVV19" s="890"/>
      <c r="GVW19" s="890"/>
      <c r="GVX19" s="890"/>
      <c r="GVY19" s="890"/>
      <c r="GVZ19" s="890"/>
      <c r="GWA19" s="890"/>
      <c r="GWB19" s="890"/>
      <c r="GWC19" s="890"/>
      <c r="GWD19" s="890"/>
      <c r="GWE19" s="890"/>
      <c r="GWF19" s="890"/>
      <c r="GWG19" s="890"/>
      <c r="GWH19" s="890"/>
      <c r="GWI19" s="890"/>
      <c r="GWJ19" s="890"/>
      <c r="GWK19" s="890"/>
      <c r="GWL19" s="890"/>
      <c r="GWM19" s="890"/>
      <c r="GWN19" s="890"/>
      <c r="GWO19" s="890"/>
      <c r="GWP19" s="890"/>
      <c r="GWQ19" s="890"/>
      <c r="GWR19" s="890"/>
      <c r="GWS19" s="890"/>
      <c r="GWT19" s="890"/>
      <c r="GWU19" s="890"/>
      <c r="GWV19" s="890"/>
      <c r="GWW19" s="890"/>
      <c r="GWX19" s="890"/>
      <c r="GWY19" s="890"/>
      <c r="GWZ19" s="890"/>
      <c r="GXA19" s="890"/>
      <c r="GXB19" s="890"/>
      <c r="GXC19" s="890"/>
      <c r="GXD19" s="890"/>
      <c r="GXE19" s="890"/>
      <c r="GXF19" s="890"/>
      <c r="GXG19" s="890"/>
      <c r="GXH19" s="890"/>
      <c r="GXI19" s="890"/>
      <c r="GXJ19" s="890"/>
      <c r="GXK19" s="890"/>
      <c r="GXL19" s="890"/>
      <c r="GXM19" s="890"/>
      <c r="GXN19" s="890"/>
      <c r="GXO19" s="890"/>
      <c r="GXP19" s="890"/>
      <c r="GXQ19" s="890"/>
      <c r="GXR19" s="890"/>
      <c r="GXS19" s="890"/>
      <c r="GXT19" s="890"/>
      <c r="GXU19" s="890"/>
      <c r="GXV19" s="890"/>
      <c r="GXW19" s="890"/>
      <c r="GXX19" s="890"/>
      <c r="GXY19" s="890"/>
      <c r="GXZ19" s="890"/>
      <c r="GYA19" s="890"/>
      <c r="GYB19" s="890"/>
      <c r="GYC19" s="890"/>
      <c r="GYD19" s="890"/>
      <c r="GYE19" s="890"/>
      <c r="GYF19" s="890"/>
      <c r="GYG19" s="890"/>
      <c r="GYH19" s="890"/>
      <c r="GYI19" s="890"/>
      <c r="GYJ19" s="890"/>
      <c r="GYK19" s="890"/>
      <c r="GYL19" s="890"/>
      <c r="GYM19" s="890"/>
      <c r="GYN19" s="890"/>
      <c r="GYO19" s="890"/>
      <c r="GYP19" s="890"/>
      <c r="GYQ19" s="890"/>
      <c r="GYR19" s="890"/>
      <c r="GYS19" s="890"/>
      <c r="GYT19" s="890"/>
      <c r="GYU19" s="890"/>
      <c r="GYV19" s="890"/>
      <c r="GYW19" s="890"/>
      <c r="GYX19" s="890"/>
      <c r="GYY19" s="890"/>
      <c r="GYZ19" s="890"/>
      <c r="GZA19" s="890"/>
      <c r="GZB19" s="890"/>
      <c r="GZC19" s="890"/>
      <c r="GZD19" s="890"/>
      <c r="GZE19" s="890"/>
      <c r="GZF19" s="890"/>
      <c r="GZG19" s="890"/>
      <c r="GZH19" s="890"/>
      <c r="GZI19" s="890"/>
      <c r="GZJ19" s="890"/>
      <c r="GZK19" s="890"/>
      <c r="GZL19" s="890"/>
      <c r="GZM19" s="890"/>
      <c r="GZN19" s="890"/>
      <c r="GZO19" s="890"/>
      <c r="GZP19" s="890"/>
      <c r="GZQ19" s="890"/>
      <c r="GZR19" s="890"/>
      <c r="GZS19" s="890"/>
      <c r="GZT19" s="890"/>
      <c r="GZU19" s="890"/>
      <c r="GZV19" s="890"/>
      <c r="GZW19" s="890"/>
      <c r="GZX19" s="890"/>
      <c r="GZY19" s="890"/>
      <c r="GZZ19" s="890"/>
      <c r="HAA19" s="890"/>
      <c r="HAB19" s="890"/>
      <c r="HAC19" s="890"/>
      <c r="HAD19" s="890"/>
      <c r="HAE19" s="890"/>
      <c r="HAF19" s="890"/>
      <c r="HAG19" s="890"/>
      <c r="HAH19" s="890"/>
      <c r="HAI19" s="890"/>
      <c r="HAJ19" s="890"/>
      <c r="HAK19" s="890"/>
      <c r="HAL19" s="890"/>
      <c r="HAM19" s="890"/>
      <c r="HAN19" s="890"/>
      <c r="HAO19" s="890"/>
      <c r="HAP19" s="890"/>
      <c r="HAQ19" s="890"/>
      <c r="HAR19" s="890"/>
      <c r="HAS19" s="890"/>
      <c r="HAT19" s="890"/>
      <c r="HAU19" s="890"/>
      <c r="HAV19" s="890"/>
      <c r="HAW19" s="890"/>
      <c r="HAX19" s="890"/>
      <c r="HAY19" s="890"/>
      <c r="HAZ19" s="890"/>
      <c r="HBA19" s="890"/>
      <c r="HBB19" s="890"/>
      <c r="HBC19" s="890"/>
      <c r="HBD19" s="890"/>
      <c r="HBE19" s="890"/>
      <c r="HBF19" s="890"/>
      <c r="HBG19" s="890"/>
      <c r="HBH19" s="890"/>
      <c r="HBI19" s="890"/>
      <c r="HBJ19" s="890"/>
      <c r="HBK19" s="890"/>
      <c r="HBL19" s="890"/>
      <c r="HBM19" s="890"/>
      <c r="HBN19" s="890"/>
      <c r="HBO19" s="890"/>
      <c r="HBP19" s="890"/>
      <c r="HBQ19" s="890"/>
      <c r="HBR19" s="890"/>
      <c r="HBS19" s="890"/>
      <c r="HBT19" s="890"/>
      <c r="HBU19" s="890"/>
      <c r="HBV19" s="890"/>
      <c r="HBW19" s="890"/>
      <c r="HBX19" s="890"/>
      <c r="HBY19" s="890"/>
      <c r="HBZ19" s="890"/>
      <c r="HCA19" s="890"/>
      <c r="HCB19" s="890"/>
      <c r="HCC19" s="890"/>
      <c r="HCD19" s="890"/>
      <c r="HCE19" s="890"/>
      <c r="HCF19" s="890"/>
      <c r="HCG19" s="890"/>
      <c r="HCH19" s="890"/>
      <c r="HCI19" s="890"/>
      <c r="HCJ19" s="890"/>
      <c r="HCK19" s="890"/>
      <c r="HCL19" s="890"/>
      <c r="HCM19" s="890"/>
      <c r="HCN19" s="890"/>
      <c r="HCO19" s="890"/>
      <c r="HCP19" s="890"/>
      <c r="HCQ19" s="890"/>
      <c r="HCR19" s="890"/>
      <c r="HCS19" s="890"/>
      <c r="HCT19" s="890"/>
      <c r="HCU19" s="890"/>
      <c r="HCV19" s="890"/>
      <c r="HCW19" s="890"/>
      <c r="HCX19" s="890"/>
      <c r="HCY19" s="890"/>
      <c r="HCZ19" s="890"/>
      <c r="HDA19" s="890"/>
      <c r="HDB19" s="890"/>
      <c r="HDC19" s="890"/>
      <c r="HDD19" s="890"/>
      <c r="HDE19" s="890"/>
      <c r="HDF19" s="890"/>
      <c r="HDG19" s="890"/>
      <c r="HDH19" s="890"/>
      <c r="HDI19" s="890"/>
      <c r="HDJ19" s="890"/>
      <c r="HDK19" s="890"/>
      <c r="HDL19" s="890"/>
      <c r="HDM19" s="890"/>
      <c r="HDN19" s="890"/>
      <c r="HDO19" s="890"/>
      <c r="HDP19" s="890"/>
      <c r="HDQ19" s="890"/>
      <c r="HDR19" s="890"/>
      <c r="HDS19" s="890"/>
      <c r="HDT19" s="890"/>
      <c r="HDU19" s="890"/>
      <c r="HDV19" s="890"/>
      <c r="HDW19" s="890"/>
      <c r="HDX19" s="890"/>
      <c r="HDY19" s="890"/>
      <c r="HDZ19" s="890"/>
      <c r="HEA19" s="890"/>
      <c r="HEB19" s="890"/>
      <c r="HEC19" s="890"/>
      <c r="HED19" s="890"/>
      <c r="HEE19" s="890"/>
      <c r="HEF19" s="890"/>
      <c r="HEG19" s="890"/>
      <c r="HEH19" s="890"/>
      <c r="HEI19" s="890"/>
      <c r="HEJ19" s="890"/>
      <c r="HEK19" s="890"/>
      <c r="HEL19" s="890"/>
      <c r="HEM19" s="890"/>
      <c r="HEN19" s="890"/>
      <c r="HEO19" s="890"/>
      <c r="HEP19" s="890"/>
      <c r="HEQ19" s="890"/>
      <c r="HER19" s="890"/>
      <c r="HES19" s="890"/>
      <c r="HET19" s="890"/>
      <c r="HEU19" s="890"/>
      <c r="HEV19" s="890"/>
      <c r="HEW19" s="890"/>
      <c r="HEX19" s="890"/>
      <c r="HEY19" s="890"/>
      <c r="HEZ19" s="890"/>
      <c r="HFA19" s="890"/>
      <c r="HFB19" s="890"/>
      <c r="HFC19" s="890"/>
      <c r="HFD19" s="890"/>
      <c r="HFE19" s="890"/>
      <c r="HFF19" s="890"/>
      <c r="HFG19" s="890"/>
      <c r="HFH19" s="890"/>
      <c r="HFI19" s="890"/>
      <c r="HFJ19" s="890"/>
      <c r="HFK19" s="890"/>
      <c r="HFL19" s="890"/>
      <c r="HFM19" s="890"/>
      <c r="HFN19" s="890"/>
      <c r="HFO19" s="890"/>
      <c r="HFP19" s="890"/>
      <c r="HFQ19" s="890"/>
      <c r="HFR19" s="890"/>
      <c r="HFS19" s="890"/>
      <c r="HFT19" s="890"/>
      <c r="HFU19" s="890"/>
      <c r="HFV19" s="890"/>
      <c r="HFW19" s="890"/>
      <c r="HFX19" s="890"/>
      <c r="HFY19" s="890"/>
      <c r="HFZ19" s="890"/>
      <c r="HGA19" s="890"/>
      <c r="HGB19" s="890"/>
      <c r="HGC19" s="890"/>
      <c r="HGD19" s="890"/>
      <c r="HGE19" s="890"/>
      <c r="HGF19" s="890"/>
      <c r="HGG19" s="890"/>
      <c r="HGH19" s="890"/>
      <c r="HGI19" s="890"/>
      <c r="HGJ19" s="890"/>
      <c r="HGK19" s="890"/>
      <c r="HGL19" s="890"/>
      <c r="HGM19" s="890"/>
      <c r="HGN19" s="890"/>
      <c r="HGO19" s="890"/>
      <c r="HGP19" s="890"/>
      <c r="HGQ19" s="890"/>
      <c r="HGR19" s="890"/>
      <c r="HGS19" s="890"/>
      <c r="HGT19" s="890"/>
      <c r="HGU19" s="890"/>
      <c r="HGV19" s="890"/>
      <c r="HGW19" s="890"/>
      <c r="HGX19" s="890"/>
      <c r="HGY19" s="890"/>
      <c r="HGZ19" s="890"/>
      <c r="HHA19" s="890"/>
      <c r="HHB19" s="890"/>
      <c r="HHC19" s="890"/>
      <c r="HHD19" s="890"/>
      <c r="HHE19" s="890"/>
      <c r="HHF19" s="890"/>
      <c r="HHG19" s="890"/>
      <c r="HHH19" s="890"/>
      <c r="HHI19" s="890"/>
      <c r="HHJ19" s="890"/>
      <c r="HHK19" s="890"/>
      <c r="HHL19" s="890"/>
      <c r="HHM19" s="890"/>
      <c r="HHN19" s="890"/>
      <c r="HHO19" s="890"/>
      <c r="HHP19" s="890"/>
      <c r="HHQ19" s="890"/>
      <c r="HHR19" s="890"/>
      <c r="HHS19" s="890"/>
      <c r="HHT19" s="890"/>
      <c r="HHU19" s="890"/>
      <c r="HHV19" s="890"/>
      <c r="HHW19" s="890"/>
      <c r="HHX19" s="890"/>
      <c r="HHY19" s="890"/>
      <c r="HHZ19" s="890"/>
      <c r="HIA19" s="890"/>
      <c r="HIB19" s="890"/>
      <c r="HIC19" s="890"/>
      <c r="HID19" s="890"/>
      <c r="HIE19" s="890"/>
      <c r="HIF19" s="890"/>
      <c r="HIG19" s="890"/>
      <c r="HIH19" s="890"/>
      <c r="HII19" s="890"/>
      <c r="HIJ19" s="890"/>
      <c r="HIK19" s="890"/>
      <c r="HIL19" s="890"/>
      <c r="HIM19" s="890"/>
      <c r="HIN19" s="890"/>
      <c r="HIO19" s="890"/>
      <c r="HIP19" s="890"/>
      <c r="HIQ19" s="890"/>
      <c r="HIR19" s="890"/>
      <c r="HIS19" s="890"/>
      <c r="HIT19" s="890"/>
      <c r="HIU19" s="890"/>
      <c r="HIV19" s="890"/>
      <c r="HIW19" s="890"/>
      <c r="HIX19" s="890"/>
      <c r="HIY19" s="890"/>
      <c r="HIZ19" s="890"/>
      <c r="HJA19" s="890"/>
      <c r="HJB19" s="890"/>
      <c r="HJC19" s="890"/>
      <c r="HJD19" s="890"/>
      <c r="HJE19" s="890"/>
      <c r="HJF19" s="890"/>
      <c r="HJG19" s="890"/>
      <c r="HJH19" s="890"/>
      <c r="HJI19" s="890"/>
      <c r="HJJ19" s="890"/>
      <c r="HJK19" s="890"/>
      <c r="HJL19" s="890"/>
      <c r="HJM19" s="890"/>
      <c r="HJN19" s="890"/>
      <c r="HJO19" s="890"/>
      <c r="HJP19" s="890"/>
      <c r="HJQ19" s="890"/>
      <c r="HJR19" s="890"/>
      <c r="HJS19" s="890"/>
      <c r="HJT19" s="890"/>
      <c r="HJU19" s="890"/>
      <c r="HJV19" s="890"/>
      <c r="HJW19" s="890"/>
      <c r="HJX19" s="890"/>
      <c r="HJY19" s="890"/>
      <c r="HJZ19" s="890"/>
      <c r="HKA19" s="890"/>
      <c r="HKB19" s="890"/>
      <c r="HKC19" s="890"/>
      <c r="HKD19" s="890"/>
      <c r="HKE19" s="890"/>
      <c r="HKF19" s="890"/>
      <c r="HKG19" s="890"/>
      <c r="HKH19" s="890"/>
      <c r="HKI19" s="890"/>
      <c r="HKJ19" s="890"/>
      <c r="HKK19" s="890"/>
      <c r="HKL19" s="890"/>
      <c r="HKM19" s="890"/>
      <c r="HKN19" s="890"/>
      <c r="HKO19" s="890"/>
      <c r="HKP19" s="890"/>
      <c r="HKQ19" s="890"/>
      <c r="HKR19" s="890"/>
      <c r="HKS19" s="890"/>
      <c r="HKT19" s="890"/>
      <c r="HKU19" s="890"/>
      <c r="HKV19" s="890"/>
      <c r="HKW19" s="890"/>
      <c r="HKX19" s="890"/>
      <c r="HKY19" s="890"/>
      <c r="HKZ19" s="890"/>
      <c r="HLA19" s="890"/>
      <c r="HLB19" s="890"/>
      <c r="HLC19" s="890"/>
      <c r="HLD19" s="890"/>
      <c r="HLE19" s="890"/>
      <c r="HLF19" s="890"/>
      <c r="HLG19" s="890"/>
      <c r="HLH19" s="890"/>
      <c r="HLI19" s="890"/>
      <c r="HLJ19" s="890"/>
      <c r="HLK19" s="890"/>
      <c r="HLL19" s="890"/>
      <c r="HLM19" s="890"/>
      <c r="HLN19" s="890"/>
      <c r="HLO19" s="890"/>
      <c r="HLP19" s="890"/>
      <c r="HLQ19" s="890"/>
      <c r="HLR19" s="890"/>
      <c r="HLS19" s="890"/>
      <c r="HLT19" s="890"/>
      <c r="HLU19" s="890"/>
      <c r="HLV19" s="890"/>
      <c r="HLW19" s="890"/>
      <c r="HLX19" s="890"/>
      <c r="HLY19" s="890"/>
      <c r="HLZ19" s="890"/>
      <c r="HMA19" s="890"/>
      <c r="HMB19" s="890"/>
      <c r="HMC19" s="890"/>
      <c r="HMD19" s="890"/>
      <c r="HME19" s="890"/>
      <c r="HMF19" s="890"/>
      <c r="HMG19" s="890"/>
      <c r="HMH19" s="890"/>
      <c r="HMI19" s="890"/>
      <c r="HMJ19" s="890"/>
      <c r="HMK19" s="890"/>
      <c r="HML19" s="890"/>
      <c r="HMM19" s="890"/>
      <c r="HMN19" s="890"/>
      <c r="HMO19" s="890"/>
      <c r="HMP19" s="890"/>
      <c r="HMQ19" s="890"/>
      <c r="HMR19" s="890"/>
      <c r="HMS19" s="890"/>
      <c r="HMT19" s="890"/>
      <c r="HMU19" s="890"/>
      <c r="HMV19" s="890"/>
      <c r="HMW19" s="890"/>
      <c r="HMX19" s="890"/>
      <c r="HMY19" s="890"/>
      <c r="HMZ19" s="890"/>
      <c r="HNA19" s="890"/>
      <c r="HNB19" s="890"/>
      <c r="HNC19" s="890"/>
      <c r="HND19" s="890"/>
      <c r="HNE19" s="890"/>
      <c r="HNF19" s="890"/>
      <c r="HNG19" s="890"/>
      <c r="HNH19" s="890"/>
      <c r="HNI19" s="890"/>
      <c r="HNJ19" s="890"/>
      <c r="HNK19" s="890"/>
      <c r="HNL19" s="890"/>
      <c r="HNM19" s="890"/>
      <c r="HNN19" s="890"/>
      <c r="HNO19" s="890"/>
      <c r="HNP19" s="890"/>
      <c r="HNQ19" s="890"/>
      <c r="HNR19" s="890"/>
      <c r="HNS19" s="890"/>
      <c r="HNT19" s="890"/>
      <c r="HNU19" s="890"/>
      <c r="HNV19" s="890"/>
      <c r="HNW19" s="890"/>
      <c r="HNX19" s="890"/>
      <c r="HNY19" s="890"/>
      <c r="HNZ19" s="890"/>
      <c r="HOA19" s="890"/>
      <c r="HOB19" s="890"/>
      <c r="HOC19" s="890"/>
      <c r="HOD19" s="890"/>
      <c r="HOE19" s="890"/>
      <c r="HOF19" s="890"/>
      <c r="HOG19" s="890"/>
      <c r="HOH19" s="890"/>
      <c r="HOI19" s="890"/>
      <c r="HOJ19" s="890"/>
      <c r="HOK19" s="890"/>
      <c r="HOL19" s="890"/>
      <c r="HOM19" s="890"/>
      <c r="HON19" s="890"/>
      <c r="HOO19" s="890"/>
      <c r="HOP19" s="890"/>
      <c r="HOQ19" s="890"/>
      <c r="HOR19" s="890"/>
      <c r="HOS19" s="890"/>
      <c r="HOT19" s="890"/>
      <c r="HOU19" s="890"/>
      <c r="HOV19" s="890"/>
      <c r="HOW19" s="890"/>
      <c r="HOX19" s="890"/>
      <c r="HOY19" s="890"/>
      <c r="HOZ19" s="890"/>
      <c r="HPA19" s="890"/>
      <c r="HPB19" s="890"/>
      <c r="HPC19" s="890"/>
      <c r="HPD19" s="890"/>
      <c r="HPE19" s="890"/>
      <c r="HPF19" s="890"/>
      <c r="HPG19" s="890"/>
      <c r="HPH19" s="890"/>
      <c r="HPI19" s="890"/>
      <c r="HPJ19" s="890"/>
      <c r="HPK19" s="890"/>
      <c r="HPL19" s="890"/>
      <c r="HPM19" s="890"/>
      <c r="HPN19" s="890"/>
      <c r="HPO19" s="890"/>
      <c r="HPP19" s="890"/>
      <c r="HPQ19" s="890"/>
      <c r="HPR19" s="890"/>
      <c r="HPS19" s="890"/>
      <c r="HPT19" s="890"/>
      <c r="HPU19" s="890"/>
      <c r="HPV19" s="890"/>
      <c r="HPW19" s="890"/>
      <c r="HPX19" s="890"/>
      <c r="HPY19" s="890"/>
      <c r="HPZ19" s="890"/>
      <c r="HQA19" s="890"/>
      <c r="HQB19" s="890"/>
      <c r="HQC19" s="890"/>
      <c r="HQD19" s="890"/>
      <c r="HQE19" s="890"/>
      <c r="HQF19" s="890"/>
      <c r="HQG19" s="890"/>
      <c r="HQH19" s="890"/>
      <c r="HQI19" s="890"/>
      <c r="HQJ19" s="890"/>
      <c r="HQK19" s="890"/>
      <c r="HQL19" s="890"/>
      <c r="HQM19" s="890"/>
      <c r="HQN19" s="890"/>
      <c r="HQO19" s="890"/>
      <c r="HQP19" s="890"/>
      <c r="HQQ19" s="890"/>
      <c r="HQR19" s="890"/>
      <c r="HQS19" s="890"/>
      <c r="HQT19" s="890"/>
      <c r="HQU19" s="890"/>
      <c r="HQV19" s="890"/>
      <c r="HQW19" s="890"/>
      <c r="HQX19" s="890"/>
      <c r="HQY19" s="890"/>
      <c r="HQZ19" s="890"/>
      <c r="HRA19" s="890"/>
      <c r="HRB19" s="890"/>
      <c r="HRC19" s="890"/>
      <c r="HRD19" s="890"/>
      <c r="HRE19" s="890"/>
      <c r="HRF19" s="890"/>
      <c r="HRG19" s="890"/>
      <c r="HRH19" s="890"/>
      <c r="HRI19" s="890"/>
      <c r="HRJ19" s="890"/>
      <c r="HRK19" s="890"/>
      <c r="HRL19" s="890"/>
      <c r="HRM19" s="890"/>
      <c r="HRN19" s="890"/>
      <c r="HRO19" s="890"/>
      <c r="HRP19" s="890"/>
      <c r="HRQ19" s="890"/>
      <c r="HRR19" s="890"/>
      <c r="HRS19" s="890"/>
      <c r="HRT19" s="890"/>
      <c r="HRU19" s="890"/>
      <c r="HRV19" s="890"/>
      <c r="HRW19" s="890"/>
      <c r="HRX19" s="890"/>
      <c r="HRY19" s="890"/>
      <c r="HRZ19" s="890"/>
      <c r="HSA19" s="890"/>
      <c r="HSB19" s="890"/>
      <c r="HSC19" s="890"/>
      <c r="HSD19" s="890"/>
      <c r="HSE19" s="890"/>
      <c r="HSF19" s="890"/>
      <c r="HSG19" s="890"/>
      <c r="HSH19" s="890"/>
      <c r="HSI19" s="890"/>
      <c r="HSJ19" s="890"/>
      <c r="HSK19" s="890"/>
      <c r="HSL19" s="890"/>
      <c r="HSM19" s="890"/>
      <c r="HSN19" s="890"/>
      <c r="HSO19" s="890"/>
      <c r="HSP19" s="890"/>
      <c r="HSQ19" s="890"/>
      <c r="HSR19" s="890"/>
      <c r="HSS19" s="890"/>
      <c r="HST19" s="890"/>
      <c r="HSU19" s="890"/>
      <c r="HSV19" s="890"/>
      <c r="HSW19" s="890"/>
      <c r="HSX19" s="890"/>
      <c r="HSY19" s="890"/>
      <c r="HSZ19" s="890"/>
      <c r="HTA19" s="890"/>
      <c r="HTB19" s="890"/>
      <c r="HTC19" s="890"/>
      <c r="HTD19" s="890"/>
      <c r="HTE19" s="890"/>
      <c r="HTF19" s="890"/>
      <c r="HTG19" s="890"/>
      <c r="HTH19" s="890"/>
      <c r="HTI19" s="890"/>
      <c r="HTJ19" s="890"/>
      <c r="HTK19" s="890"/>
      <c r="HTL19" s="890"/>
      <c r="HTM19" s="890"/>
      <c r="HTN19" s="890"/>
      <c r="HTO19" s="890"/>
      <c r="HTP19" s="890"/>
      <c r="HTQ19" s="890"/>
      <c r="HTR19" s="890"/>
      <c r="HTS19" s="890"/>
      <c r="HTT19" s="890"/>
      <c r="HTU19" s="890"/>
      <c r="HTV19" s="890"/>
      <c r="HTW19" s="890"/>
      <c r="HTX19" s="890"/>
      <c r="HTY19" s="890"/>
      <c r="HTZ19" s="890"/>
      <c r="HUA19" s="890"/>
      <c r="HUB19" s="890"/>
      <c r="HUC19" s="890"/>
      <c r="HUD19" s="890"/>
      <c r="HUE19" s="890"/>
      <c r="HUF19" s="890"/>
      <c r="HUG19" s="890"/>
      <c r="HUH19" s="890"/>
      <c r="HUI19" s="890"/>
      <c r="HUJ19" s="890"/>
      <c r="HUK19" s="890"/>
      <c r="HUL19" s="890"/>
      <c r="HUM19" s="890"/>
      <c r="HUN19" s="890"/>
      <c r="HUO19" s="890"/>
      <c r="HUP19" s="890"/>
      <c r="HUQ19" s="890"/>
      <c r="HUR19" s="890"/>
      <c r="HUS19" s="890"/>
      <c r="HUT19" s="890"/>
      <c r="HUU19" s="890"/>
      <c r="HUV19" s="890"/>
      <c r="HUW19" s="890"/>
      <c r="HUX19" s="890"/>
      <c r="HUY19" s="890"/>
      <c r="HUZ19" s="890"/>
      <c r="HVA19" s="890"/>
      <c r="HVB19" s="890"/>
      <c r="HVC19" s="890"/>
      <c r="HVD19" s="890"/>
      <c r="HVE19" s="890"/>
      <c r="HVF19" s="890"/>
      <c r="HVG19" s="890"/>
      <c r="HVH19" s="890"/>
      <c r="HVI19" s="890"/>
      <c r="HVJ19" s="890"/>
      <c r="HVK19" s="890"/>
      <c r="HVL19" s="890"/>
      <c r="HVM19" s="890"/>
      <c r="HVN19" s="890"/>
      <c r="HVO19" s="890"/>
      <c r="HVP19" s="890"/>
      <c r="HVQ19" s="890"/>
      <c r="HVR19" s="890"/>
      <c r="HVS19" s="890"/>
      <c r="HVT19" s="890"/>
      <c r="HVU19" s="890"/>
      <c r="HVV19" s="890"/>
      <c r="HVW19" s="890"/>
      <c r="HVX19" s="890"/>
      <c r="HVY19" s="890"/>
      <c r="HVZ19" s="890"/>
      <c r="HWA19" s="890"/>
      <c r="HWB19" s="890"/>
      <c r="HWC19" s="890"/>
      <c r="HWD19" s="890"/>
      <c r="HWE19" s="890"/>
      <c r="HWF19" s="890"/>
      <c r="HWG19" s="890"/>
      <c r="HWH19" s="890"/>
      <c r="HWI19" s="890"/>
      <c r="HWJ19" s="890"/>
      <c r="HWK19" s="890"/>
      <c r="HWL19" s="890"/>
      <c r="HWM19" s="890"/>
      <c r="HWN19" s="890"/>
      <c r="HWO19" s="890"/>
      <c r="HWP19" s="890"/>
      <c r="HWQ19" s="890"/>
      <c r="HWR19" s="890"/>
      <c r="HWS19" s="890"/>
      <c r="HWT19" s="890"/>
      <c r="HWU19" s="890"/>
      <c r="HWV19" s="890"/>
      <c r="HWW19" s="890"/>
      <c r="HWX19" s="890"/>
      <c r="HWY19" s="890"/>
      <c r="HWZ19" s="890"/>
      <c r="HXA19" s="890"/>
      <c r="HXB19" s="890"/>
      <c r="HXC19" s="890"/>
      <c r="HXD19" s="890"/>
      <c r="HXE19" s="890"/>
      <c r="HXF19" s="890"/>
      <c r="HXG19" s="890"/>
      <c r="HXH19" s="890"/>
      <c r="HXI19" s="890"/>
      <c r="HXJ19" s="890"/>
      <c r="HXK19" s="890"/>
      <c r="HXL19" s="890"/>
      <c r="HXM19" s="890"/>
      <c r="HXN19" s="890"/>
      <c r="HXO19" s="890"/>
      <c r="HXP19" s="890"/>
      <c r="HXQ19" s="890"/>
      <c r="HXR19" s="890"/>
      <c r="HXS19" s="890"/>
      <c r="HXT19" s="890"/>
      <c r="HXU19" s="890"/>
      <c r="HXV19" s="890"/>
      <c r="HXW19" s="890"/>
      <c r="HXX19" s="890"/>
      <c r="HXY19" s="890"/>
      <c r="HXZ19" s="890"/>
      <c r="HYA19" s="890"/>
      <c r="HYB19" s="890"/>
      <c r="HYC19" s="890"/>
      <c r="HYD19" s="890"/>
      <c r="HYE19" s="890"/>
      <c r="HYF19" s="890"/>
      <c r="HYG19" s="890"/>
      <c r="HYH19" s="890"/>
      <c r="HYI19" s="890"/>
      <c r="HYJ19" s="890"/>
      <c r="HYK19" s="890"/>
      <c r="HYL19" s="890"/>
      <c r="HYM19" s="890"/>
      <c r="HYN19" s="890"/>
      <c r="HYO19" s="890"/>
      <c r="HYP19" s="890"/>
      <c r="HYQ19" s="890"/>
      <c r="HYR19" s="890"/>
      <c r="HYS19" s="890"/>
      <c r="HYT19" s="890"/>
      <c r="HYU19" s="890"/>
      <c r="HYV19" s="890"/>
      <c r="HYW19" s="890"/>
      <c r="HYX19" s="890"/>
      <c r="HYY19" s="890"/>
      <c r="HYZ19" s="890"/>
      <c r="HZA19" s="890"/>
      <c r="HZB19" s="890"/>
      <c r="HZC19" s="890"/>
      <c r="HZD19" s="890"/>
      <c r="HZE19" s="890"/>
      <c r="HZF19" s="890"/>
      <c r="HZG19" s="890"/>
      <c r="HZH19" s="890"/>
      <c r="HZI19" s="890"/>
      <c r="HZJ19" s="890"/>
      <c r="HZK19" s="890"/>
      <c r="HZL19" s="890"/>
      <c r="HZM19" s="890"/>
      <c r="HZN19" s="890"/>
      <c r="HZO19" s="890"/>
      <c r="HZP19" s="890"/>
      <c r="HZQ19" s="890"/>
      <c r="HZR19" s="890"/>
      <c r="HZS19" s="890"/>
      <c r="HZT19" s="890"/>
      <c r="HZU19" s="890"/>
      <c r="HZV19" s="890"/>
      <c r="HZW19" s="890"/>
      <c r="HZX19" s="890"/>
      <c r="HZY19" s="890"/>
      <c r="HZZ19" s="890"/>
      <c r="IAA19" s="890"/>
      <c r="IAB19" s="890"/>
      <c r="IAC19" s="890"/>
      <c r="IAD19" s="890"/>
      <c r="IAE19" s="890"/>
      <c r="IAF19" s="890"/>
      <c r="IAG19" s="890"/>
      <c r="IAH19" s="890"/>
      <c r="IAI19" s="890"/>
      <c r="IAJ19" s="890"/>
      <c r="IAK19" s="890"/>
      <c r="IAL19" s="890"/>
      <c r="IAM19" s="890"/>
      <c r="IAN19" s="890"/>
      <c r="IAO19" s="890"/>
      <c r="IAP19" s="890"/>
      <c r="IAQ19" s="890"/>
      <c r="IAR19" s="890"/>
      <c r="IAS19" s="890"/>
      <c r="IAT19" s="890"/>
      <c r="IAU19" s="890"/>
      <c r="IAV19" s="890"/>
      <c r="IAW19" s="890"/>
      <c r="IAX19" s="890"/>
      <c r="IAY19" s="890"/>
      <c r="IAZ19" s="890"/>
      <c r="IBA19" s="890"/>
      <c r="IBB19" s="890"/>
      <c r="IBC19" s="890"/>
      <c r="IBD19" s="890"/>
      <c r="IBE19" s="890"/>
      <c r="IBF19" s="890"/>
      <c r="IBG19" s="890"/>
      <c r="IBH19" s="890"/>
      <c r="IBI19" s="890"/>
      <c r="IBJ19" s="890"/>
      <c r="IBK19" s="890"/>
      <c r="IBL19" s="890"/>
      <c r="IBM19" s="890"/>
      <c r="IBN19" s="890"/>
      <c r="IBO19" s="890"/>
      <c r="IBP19" s="890"/>
      <c r="IBQ19" s="890"/>
      <c r="IBR19" s="890"/>
      <c r="IBS19" s="890"/>
      <c r="IBT19" s="890"/>
      <c r="IBU19" s="890"/>
      <c r="IBV19" s="890"/>
      <c r="IBW19" s="890"/>
      <c r="IBX19" s="890"/>
      <c r="IBY19" s="890"/>
      <c r="IBZ19" s="890"/>
      <c r="ICA19" s="890"/>
      <c r="ICB19" s="890"/>
      <c r="ICC19" s="890"/>
      <c r="ICD19" s="890"/>
      <c r="ICE19" s="890"/>
      <c r="ICF19" s="890"/>
      <c r="ICG19" s="890"/>
      <c r="ICH19" s="890"/>
      <c r="ICI19" s="890"/>
      <c r="ICJ19" s="890"/>
      <c r="ICK19" s="890"/>
      <c r="ICL19" s="890"/>
      <c r="ICM19" s="890"/>
      <c r="ICN19" s="890"/>
      <c r="ICO19" s="890"/>
      <c r="ICP19" s="890"/>
      <c r="ICQ19" s="890"/>
      <c r="ICR19" s="890"/>
      <c r="ICS19" s="890"/>
      <c r="ICT19" s="890"/>
      <c r="ICU19" s="890"/>
      <c r="ICV19" s="890"/>
      <c r="ICW19" s="890"/>
      <c r="ICX19" s="890"/>
      <c r="ICY19" s="890"/>
      <c r="ICZ19" s="890"/>
      <c r="IDA19" s="890"/>
      <c r="IDB19" s="890"/>
      <c r="IDC19" s="890"/>
      <c r="IDD19" s="890"/>
      <c r="IDE19" s="890"/>
      <c r="IDF19" s="890"/>
      <c r="IDG19" s="890"/>
      <c r="IDH19" s="890"/>
      <c r="IDI19" s="890"/>
      <c r="IDJ19" s="890"/>
      <c r="IDK19" s="890"/>
      <c r="IDL19" s="890"/>
      <c r="IDM19" s="890"/>
      <c r="IDN19" s="890"/>
      <c r="IDO19" s="890"/>
      <c r="IDP19" s="890"/>
      <c r="IDQ19" s="890"/>
      <c r="IDR19" s="890"/>
      <c r="IDS19" s="890"/>
      <c r="IDT19" s="890"/>
      <c r="IDU19" s="890"/>
      <c r="IDV19" s="890"/>
      <c r="IDW19" s="890"/>
      <c r="IDX19" s="890"/>
      <c r="IDY19" s="890"/>
      <c r="IDZ19" s="890"/>
      <c r="IEA19" s="890"/>
      <c r="IEB19" s="890"/>
      <c r="IEC19" s="890"/>
      <c r="IED19" s="890"/>
      <c r="IEE19" s="890"/>
      <c r="IEF19" s="890"/>
      <c r="IEG19" s="890"/>
      <c r="IEH19" s="890"/>
      <c r="IEI19" s="890"/>
      <c r="IEJ19" s="890"/>
      <c r="IEK19" s="890"/>
      <c r="IEL19" s="890"/>
      <c r="IEM19" s="890"/>
      <c r="IEN19" s="890"/>
      <c r="IEO19" s="890"/>
      <c r="IEP19" s="890"/>
      <c r="IEQ19" s="890"/>
      <c r="IER19" s="890"/>
      <c r="IES19" s="890"/>
      <c r="IET19" s="890"/>
      <c r="IEU19" s="890"/>
      <c r="IEV19" s="890"/>
      <c r="IEW19" s="890"/>
      <c r="IEX19" s="890"/>
      <c r="IEY19" s="890"/>
      <c r="IEZ19" s="890"/>
      <c r="IFA19" s="890"/>
      <c r="IFB19" s="890"/>
      <c r="IFC19" s="890"/>
      <c r="IFD19" s="890"/>
      <c r="IFE19" s="890"/>
      <c r="IFF19" s="890"/>
      <c r="IFG19" s="890"/>
      <c r="IFH19" s="890"/>
      <c r="IFI19" s="890"/>
      <c r="IFJ19" s="890"/>
      <c r="IFK19" s="890"/>
      <c r="IFL19" s="890"/>
      <c r="IFM19" s="890"/>
      <c r="IFN19" s="890"/>
      <c r="IFO19" s="890"/>
      <c r="IFP19" s="890"/>
      <c r="IFQ19" s="890"/>
      <c r="IFR19" s="890"/>
      <c r="IFS19" s="890"/>
      <c r="IFT19" s="890"/>
      <c r="IFU19" s="890"/>
      <c r="IFV19" s="890"/>
      <c r="IFW19" s="890"/>
      <c r="IFX19" s="890"/>
      <c r="IFY19" s="890"/>
      <c r="IFZ19" s="890"/>
      <c r="IGA19" s="890"/>
      <c r="IGB19" s="890"/>
      <c r="IGC19" s="890"/>
      <c r="IGD19" s="890"/>
      <c r="IGE19" s="890"/>
      <c r="IGF19" s="890"/>
      <c r="IGG19" s="890"/>
      <c r="IGH19" s="890"/>
      <c r="IGI19" s="890"/>
      <c r="IGJ19" s="890"/>
      <c r="IGK19" s="890"/>
      <c r="IGL19" s="890"/>
      <c r="IGM19" s="890"/>
      <c r="IGN19" s="890"/>
      <c r="IGO19" s="890"/>
      <c r="IGP19" s="890"/>
      <c r="IGQ19" s="890"/>
      <c r="IGR19" s="890"/>
      <c r="IGS19" s="890"/>
      <c r="IGT19" s="890"/>
      <c r="IGU19" s="890"/>
      <c r="IGV19" s="890"/>
      <c r="IGW19" s="890"/>
      <c r="IGX19" s="890"/>
      <c r="IGY19" s="890"/>
      <c r="IGZ19" s="890"/>
      <c r="IHA19" s="890"/>
      <c r="IHB19" s="890"/>
      <c r="IHC19" s="890"/>
      <c r="IHD19" s="890"/>
      <c r="IHE19" s="890"/>
      <c r="IHF19" s="890"/>
      <c r="IHG19" s="890"/>
      <c r="IHH19" s="890"/>
      <c r="IHI19" s="890"/>
      <c r="IHJ19" s="890"/>
      <c r="IHK19" s="890"/>
      <c r="IHL19" s="890"/>
      <c r="IHM19" s="890"/>
      <c r="IHN19" s="890"/>
      <c r="IHO19" s="890"/>
      <c r="IHP19" s="890"/>
      <c r="IHQ19" s="890"/>
      <c r="IHR19" s="890"/>
      <c r="IHS19" s="890"/>
      <c r="IHT19" s="890"/>
      <c r="IHU19" s="890"/>
      <c r="IHV19" s="890"/>
      <c r="IHW19" s="890"/>
      <c r="IHX19" s="890"/>
      <c r="IHY19" s="890"/>
      <c r="IHZ19" s="890"/>
      <c r="IIA19" s="890"/>
      <c r="IIB19" s="890"/>
      <c r="IIC19" s="890"/>
      <c r="IID19" s="890"/>
      <c r="IIE19" s="890"/>
      <c r="IIF19" s="890"/>
      <c r="IIG19" s="890"/>
      <c r="IIH19" s="890"/>
      <c r="III19" s="890"/>
      <c r="IIJ19" s="890"/>
      <c r="IIK19" s="890"/>
      <c r="IIL19" s="890"/>
      <c r="IIM19" s="890"/>
      <c r="IIN19" s="890"/>
      <c r="IIO19" s="890"/>
      <c r="IIP19" s="890"/>
      <c r="IIQ19" s="890"/>
      <c r="IIR19" s="890"/>
      <c r="IIS19" s="890"/>
      <c r="IIT19" s="890"/>
      <c r="IIU19" s="890"/>
      <c r="IIV19" s="890"/>
      <c r="IIW19" s="890"/>
      <c r="IIX19" s="890"/>
      <c r="IIY19" s="890"/>
      <c r="IIZ19" s="890"/>
      <c r="IJA19" s="890"/>
      <c r="IJB19" s="890"/>
      <c r="IJC19" s="890"/>
      <c r="IJD19" s="890"/>
      <c r="IJE19" s="890"/>
      <c r="IJF19" s="890"/>
      <c r="IJG19" s="890"/>
      <c r="IJH19" s="890"/>
      <c r="IJI19" s="890"/>
      <c r="IJJ19" s="890"/>
      <c r="IJK19" s="890"/>
      <c r="IJL19" s="890"/>
      <c r="IJM19" s="890"/>
      <c r="IJN19" s="890"/>
      <c r="IJO19" s="890"/>
      <c r="IJP19" s="890"/>
      <c r="IJQ19" s="890"/>
      <c r="IJR19" s="890"/>
      <c r="IJS19" s="890"/>
      <c r="IJT19" s="890"/>
      <c r="IJU19" s="890"/>
      <c r="IJV19" s="890"/>
      <c r="IJW19" s="890"/>
      <c r="IJX19" s="890"/>
      <c r="IJY19" s="890"/>
      <c r="IJZ19" s="890"/>
      <c r="IKA19" s="890"/>
      <c r="IKB19" s="890"/>
      <c r="IKC19" s="890"/>
      <c r="IKD19" s="890"/>
      <c r="IKE19" s="890"/>
      <c r="IKF19" s="890"/>
      <c r="IKG19" s="890"/>
      <c r="IKH19" s="890"/>
      <c r="IKI19" s="890"/>
      <c r="IKJ19" s="890"/>
      <c r="IKK19" s="890"/>
      <c r="IKL19" s="890"/>
      <c r="IKM19" s="890"/>
      <c r="IKN19" s="890"/>
      <c r="IKO19" s="890"/>
      <c r="IKP19" s="890"/>
      <c r="IKQ19" s="890"/>
      <c r="IKR19" s="890"/>
      <c r="IKS19" s="890"/>
      <c r="IKT19" s="890"/>
      <c r="IKU19" s="890"/>
      <c r="IKV19" s="890"/>
      <c r="IKW19" s="890"/>
      <c r="IKX19" s="890"/>
      <c r="IKY19" s="890"/>
      <c r="IKZ19" s="890"/>
      <c r="ILA19" s="890"/>
      <c r="ILB19" s="890"/>
      <c r="ILC19" s="890"/>
      <c r="ILD19" s="890"/>
      <c r="ILE19" s="890"/>
      <c r="ILF19" s="890"/>
      <c r="ILG19" s="890"/>
      <c r="ILH19" s="890"/>
      <c r="ILI19" s="890"/>
      <c r="ILJ19" s="890"/>
      <c r="ILK19" s="890"/>
      <c r="ILL19" s="890"/>
      <c r="ILM19" s="890"/>
      <c r="ILN19" s="890"/>
      <c r="ILO19" s="890"/>
      <c r="ILP19" s="890"/>
      <c r="ILQ19" s="890"/>
      <c r="ILR19" s="890"/>
      <c r="ILS19" s="890"/>
      <c r="ILT19" s="890"/>
      <c r="ILU19" s="890"/>
      <c r="ILV19" s="890"/>
      <c r="ILW19" s="890"/>
      <c r="ILX19" s="890"/>
      <c r="ILY19" s="890"/>
      <c r="ILZ19" s="890"/>
      <c r="IMA19" s="890"/>
      <c r="IMB19" s="890"/>
      <c r="IMC19" s="890"/>
      <c r="IMD19" s="890"/>
      <c r="IME19" s="890"/>
      <c r="IMF19" s="890"/>
      <c r="IMG19" s="890"/>
      <c r="IMH19" s="890"/>
      <c r="IMI19" s="890"/>
      <c r="IMJ19" s="890"/>
      <c r="IMK19" s="890"/>
      <c r="IML19" s="890"/>
      <c r="IMM19" s="890"/>
      <c r="IMN19" s="890"/>
      <c r="IMO19" s="890"/>
      <c r="IMP19" s="890"/>
      <c r="IMQ19" s="890"/>
      <c r="IMR19" s="890"/>
      <c r="IMS19" s="890"/>
      <c r="IMT19" s="890"/>
      <c r="IMU19" s="890"/>
      <c r="IMV19" s="890"/>
      <c r="IMW19" s="890"/>
      <c r="IMX19" s="890"/>
      <c r="IMY19" s="890"/>
      <c r="IMZ19" s="890"/>
      <c r="INA19" s="890"/>
      <c r="INB19" s="890"/>
      <c r="INC19" s="890"/>
      <c r="IND19" s="890"/>
      <c r="INE19" s="890"/>
      <c r="INF19" s="890"/>
      <c r="ING19" s="890"/>
      <c r="INH19" s="890"/>
      <c r="INI19" s="890"/>
      <c r="INJ19" s="890"/>
      <c r="INK19" s="890"/>
      <c r="INL19" s="890"/>
      <c r="INM19" s="890"/>
      <c r="INN19" s="890"/>
      <c r="INO19" s="890"/>
      <c r="INP19" s="890"/>
      <c r="INQ19" s="890"/>
      <c r="INR19" s="890"/>
      <c r="INS19" s="890"/>
      <c r="INT19" s="890"/>
      <c r="INU19" s="890"/>
      <c r="INV19" s="890"/>
      <c r="INW19" s="890"/>
      <c r="INX19" s="890"/>
      <c r="INY19" s="890"/>
      <c r="INZ19" s="890"/>
      <c r="IOA19" s="890"/>
      <c r="IOB19" s="890"/>
      <c r="IOC19" s="890"/>
      <c r="IOD19" s="890"/>
      <c r="IOE19" s="890"/>
      <c r="IOF19" s="890"/>
      <c r="IOG19" s="890"/>
      <c r="IOH19" s="890"/>
      <c r="IOI19" s="890"/>
      <c r="IOJ19" s="890"/>
      <c r="IOK19" s="890"/>
      <c r="IOL19" s="890"/>
      <c r="IOM19" s="890"/>
      <c r="ION19" s="890"/>
      <c r="IOO19" s="890"/>
      <c r="IOP19" s="890"/>
      <c r="IOQ19" s="890"/>
      <c r="IOR19" s="890"/>
      <c r="IOS19" s="890"/>
      <c r="IOT19" s="890"/>
      <c r="IOU19" s="890"/>
      <c r="IOV19" s="890"/>
      <c r="IOW19" s="890"/>
      <c r="IOX19" s="890"/>
      <c r="IOY19" s="890"/>
      <c r="IOZ19" s="890"/>
      <c r="IPA19" s="890"/>
      <c r="IPB19" s="890"/>
      <c r="IPC19" s="890"/>
      <c r="IPD19" s="890"/>
      <c r="IPE19" s="890"/>
      <c r="IPF19" s="890"/>
      <c r="IPG19" s="890"/>
      <c r="IPH19" s="890"/>
      <c r="IPI19" s="890"/>
      <c r="IPJ19" s="890"/>
      <c r="IPK19" s="890"/>
      <c r="IPL19" s="890"/>
      <c r="IPM19" s="890"/>
      <c r="IPN19" s="890"/>
      <c r="IPO19" s="890"/>
      <c r="IPP19" s="890"/>
      <c r="IPQ19" s="890"/>
      <c r="IPR19" s="890"/>
      <c r="IPS19" s="890"/>
      <c r="IPT19" s="890"/>
      <c r="IPU19" s="890"/>
      <c r="IPV19" s="890"/>
      <c r="IPW19" s="890"/>
      <c r="IPX19" s="890"/>
      <c r="IPY19" s="890"/>
      <c r="IPZ19" s="890"/>
      <c r="IQA19" s="890"/>
      <c r="IQB19" s="890"/>
      <c r="IQC19" s="890"/>
      <c r="IQD19" s="890"/>
      <c r="IQE19" s="890"/>
      <c r="IQF19" s="890"/>
      <c r="IQG19" s="890"/>
      <c r="IQH19" s="890"/>
      <c r="IQI19" s="890"/>
      <c r="IQJ19" s="890"/>
      <c r="IQK19" s="890"/>
      <c r="IQL19" s="890"/>
      <c r="IQM19" s="890"/>
      <c r="IQN19" s="890"/>
      <c r="IQO19" s="890"/>
      <c r="IQP19" s="890"/>
      <c r="IQQ19" s="890"/>
      <c r="IQR19" s="890"/>
      <c r="IQS19" s="890"/>
      <c r="IQT19" s="890"/>
      <c r="IQU19" s="890"/>
      <c r="IQV19" s="890"/>
      <c r="IQW19" s="890"/>
      <c r="IQX19" s="890"/>
      <c r="IQY19" s="890"/>
      <c r="IQZ19" s="890"/>
      <c r="IRA19" s="890"/>
      <c r="IRB19" s="890"/>
      <c r="IRC19" s="890"/>
      <c r="IRD19" s="890"/>
      <c r="IRE19" s="890"/>
      <c r="IRF19" s="890"/>
      <c r="IRG19" s="890"/>
      <c r="IRH19" s="890"/>
      <c r="IRI19" s="890"/>
      <c r="IRJ19" s="890"/>
      <c r="IRK19" s="890"/>
      <c r="IRL19" s="890"/>
      <c r="IRM19" s="890"/>
      <c r="IRN19" s="890"/>
      <c r="IRO19" s="890"/>
      <c r="IRP19" s="890"/>
      <c r="IRQ19" s="890"/>
      <c r="IRR19" s="890"/>
      <c r="IRS19" s="890"/>
      <c r="IRT19" s="890"/>
      <c r="IRU19" s="890"/>
      <c r="IRV19" s="890"/>
      <c r="IRW19" s="890"/>
      <c r="IRX19" s="890"/>
      <c r="IRY19" s="890"/>
      <c r="IRZ19" s="890"/>
      <c r="ISA19" s="890"/>
      <c r="ISB19" s="890"/>
      <c r="ISC19" s="890"/>
      <c r="ISD19" s="890"/>
      <c r="ISE19" s="890"/>
      <c r="ISF19" s="890"/>
      <c r="ISG19" s="890"/>
      <c r="ISH19" s="890"/>
      <c r="ISI19" s="890"/>
      <c r="ISJ19" s="890"/>
      <c r="ISK19" s="890"/>
      <c r="ISL19" s="890"/>
      <c r="ISM19" s="890"/>
      <c r="ISN19" s="890"/>
      <c r="ISO19" s="890"/>
      <c r="ISP19" s="890"/>
      <c r="ISQ19" s="890"/>
      <c r="ISR19" s="890"/>
      <c r="ISS19" s="890"/>
      <c r="IST19" s="890"/>
      <c r="ISU19" s="890"/>
      <c r="ISV19" s="890"/>
      <c r="ISW19" s="890"/>
      <c r="ISX19" s="890"/>
      <c r="ISY19" s="890"/>
      <c r="ISZ19" s="890"/>
      <c r="ITA19" s="890"/>
      <c r="ITB19" s="890"/>
      <c r="ITC19" s="890"/>
      <c r="ITD19" s="890"/>
      <c r="ITE19" s="890"/>
      <c r="ITF19" s="890"/>
      <c r="ITG19" s="890"/>
      <c r="ITH19" s="890"/>
      <c r="ITI19" s="890"/>
      <c r="ITJ19" s="890"/>
      <c r="ITK19" s="890"/>
      <c r="ITL19" s="890"/>
      <c r="ITM19" s="890"/>
      <c r="ITN19" s="890"/>
      <c r="ITO19" s="890"/>
      <c r="ITP19" s="890"/>
      <c r="ITQ19" s="890"/>
      <c r="ITR19" s="890"/>
      <c r="ITS19" s="890"/>
      <c r="ITT19" s="890"/>
      <c r="ITU19" s="890"/>
      <c r="ITV19" s="890"/>
      <c r="ITW19" s="890"/>
      <c r="ITX19" s="890"/>
      <c r="ITY19" s="890"/>
      <c r="ITZ19" s="890"/>
      <c r="IUA19" s="890"/>
      <c r="IUB19" s="890"/>
      <c r="IUC19" s="890"/>
      <c r="IUD19" s="890"/>
      <c r="IUE19" s="890"/>
      <c r="IUF19" s="890"/>
      <c r="IUG19" s="890"/>
      <c r="IUH19" s="890"/>
      <c r="IUI19" s="890"/>
      <c r="IUJ19" s="890"/>
      <c r="IUK19" s="890"/>
      <c r="IUL19" s="890"/>
      <c r="IUM19" s="890"/>
      <c r="IUN19" s="890"/>
      <c r="IUO19" s="890"/>
      <c r="IUP19" s="890"/>
      <c r="IUQ19" s="890"/>
      <c r="IUR19" s="890"/>
      <c r="IUS19" s="890"/>
      <c r="IUT19" s="890"/>
      <c r="IUU19" s="890"/>
      <c r="IUV19" s="890"/>
      <c r="IUW19" s="890"/>
      <c r="IUX19" s="890"/>
      <c r="IUY19" s="890"/>
      <c r="IUZ19" s="890"/>
      <c r="IVA19" s="890"/>
      <c r="IVB19" s="890"/>
      <c r="IVC19" s="890"/>
      <c r="IVD19" s="890"/>
      <c r="IVE19" s="890"/>
      <c r="IVF19" s="890"/>
      <c r="IVG19" s="890"/>
      <c r="IVH19" s="890"/>
      <c r="IVI19" s="890"/>
      <c r="IVJ19" s="890"/>
      <c r="IVK19" s="890"/>
      <c r="IVL19" s="890"/>
      <c r="IVM19" s="890"/>
      <c r="IVN19" s="890"/>
      <c r="IVO19" s="890"/>
      <c r="IVP19" s="890"/>
      <c r="IVQ19" s="890"/>
      <c r="IVR19" s="890"/>
      <c r="IVS19" s="890"/>
      <c r="IVT19" s="890"/>
      <c r="IVU19" s="890"/>
      <c r="IVV19" s="890"/>
      <c r="IVW19" s="890"/>
      <c r="IVX19" s="890"/>
      <c r="IVY19" s="890"/>
      <c r="IVZ19" s="890"/>
      <c r="IWA19" s="890"/>
      <c r="IWB19" s="890"/>
      <c r="IWC19" s="890"/>
      <c r="IWD19" s="890"/>
      <c r="IWE19" s="890"/>
      <c r="IWF19" s="890"/>
      <c r="IWG19" s="890"/>
      <c r="IWH19" s="890"/>
      <c r="IWI19" s="890"/>
      <c r="IWJ19" s="890"/>
      <c r="IWK19" s="890"/>
      <c r="IWL19" s="890"/>
      <c r="IWM19" s="890"/>
      <c r="IWN19" s="890"/>
      <c r="IWO19" s="890"/>
      <c r="IWP19" s="890"/>
      <c r="IWQ19" s="890"/>
      <c r="IWR19" s="890"/>
      <c r="IWS19" s="890"/>
      <c r="IWT19" s="890"/>
      <c r="IWU19" s="890"/>
      <c r="IWV19" s="890"/>
      <c r="IWW19" s="890"/>
      <c r="IWX19" s="890"/>
      <c r="IWY19" s="890"/>
      <c r="IWZ19" s="890"/>
      <c r="IXA19" s="890"/>
      <c r="IXB19" s="890"/>
      <c r="IXC19" s="890"/>
      <c r="IXD19" s="890"/>
      <c r="IXE19" s="890"/>
      <c r="IXF19" s="890"/>
      <c r="IXG19" s="890"/>
      <c r="IXH19" s="890"/>
      <c r="IXI19" s="890"/>
      <c r="IXJ19" s="890"/>
      <c r="IXK19" s="890"/>
      <c r="IXL19" s="890"/>
      <c r="IXM19" s="890"/>
      <c r="IXN19" s="890"/>
      <c r="IXO19" s="890"/>
      <c r="IXP19" s="890"/>
      <c r="IXQ19" s="890"/>
      <c r="IXR19" s="890"/>
      <c r="IXS19" s="890"/>
      <c r="IXT19" s="890"/>
      <c r="IXU19" s="890"/>
      <c r="IXV19" s="890"/>
      <c r="IXW19" s="890"/>
      <c r="IXX19" s="890"/>
      <c r="IXY19" s="890"/>
      <c r="IXZ19" s="890"/>
      <c r="IYA19" s="890"/>
      <c r="IYB19" s="890"/>
      <c r="IYC19" s="890"/>
      <c r="IYD19" s="890"/>
      <c r="IYE19" s="890"/>
      <c r="IYF19" s="890"/>
      <c r="IYG19" s="890"/>
      <c r="IYH19" s="890"/>
      <c r="IYI19" s="890"/>
      <c r="IYJ19" s="890"/>
      <c r="IYK19" s="890"/>
      <c r="IYL19" s="890"/>
      <c r="IYM19" s="890"/>
      <c r="IYN19" s="890"/>
      <c r="IYO19" s="890"/>
      <c r="IYP19" s="890"/>
      <c r="IYQ19" s="890"/>
      <c r="IYR19" s="890"/>
      <c r="IYS19" s="890"/>
      <c r="IYT19" s="890"/>
      <c r="IYU19" s="890"/>
      <c r="IYV19" s="890"/>
      <c r="IYW19" s="890"/>
      <c r="IYX19" s="890"/>
      <c r="IYY19" s="890"/>
      <c r="IYZ19" s="890"/>
      <c r="IZA19" s="890"/>
      <c r="IZB19" s="890"/>
      <c r="IZC19" s="890"/>
      <c r="IZD19" s="890"/>
      <c r="IZE19" s="890"/>
      <c r="IZF19" s="890"/>
      <c r="IZG19" s="890"/>
      <c r="IZH19" s="890"/>
      <c r="IZI19" s="890"/>
      <c r="IZJ19" s="890"/>
      <c r="IZK19" s="890"/>
      <c r="IZL19" s="890"/>
      <c r="IZM19" s="890"/>
      <c r="IZN19" s="890"/>
      <c r="IZO19" s="890"/>
      <c r="IZP19" s="890"/>
      <c r="IZQ19" s="890"/>
      <c r="IZR19" s="890"/>
      <c r="IZS19" s="890"/>
      <c r="IZT19" s="890"/>
      <c r="IZU19" s="890"/>
      <c r="IZV19" s="890"/>
      <c r="IZW19" s="890"/>
      <c r="IZX19" s="890"/>
      <c r="IZY19" s="890"/>
      <c r="IZZ19" s="890"/>
      <c r="JAA19" s="890"/>
      <c r="JAB19" s="890"/>
      <c r="JAC19" s="890"/>
      <c r="JAD19" s="890"/>
      <c r="JAE19" s="890"/>
      <c r="JAF19" s="890"/>
      <c r="JAG19" s="890"/>
      <c r="JAH19" s="890"/>
      <c r="JAI19" s="890"/>
      <c r="JAJ19" s="890"/>
      <c r="JAK19" s="890"/>
      <c r="JAL19" s="890"/>
      <c r="JAM19" s="890"/>
      <c r="JAN19" s="890"/>
      <c r="JAO19" s="890"/>
      <c r="JAP19" s="890"/>
      <c r="JAQ19" s="890"/>
      <c r="JAR19" s="890"/>
      <c r="JAS19" s="890"/>
      <c r="JAT19" s="890"/>
      <c r="JAU19" s="890"/>
      <c r="JAV19" s="890"/>
      <c r="JAW19" s="890"/>
      <c r="JAX19" s="890"/>
      <c r="JAY19" s="890"/>
      <c r="JAZ19" s="890"/>
      <c r="JBA19" s="890"/>
      <c r="JBB19" s="890"/>
      <c r="JBC19" s="890"/>
      <c r="JBD19" s="890"/>
      <c r="JBE19" s="890"/>
      <c r="JBF19" s="890"/>
      <c r="JBG19" s="890"/>
      <c r="JBH19" s="890"/>
      <c r="JBI19" s="890"/>
      <c r="JBJ19" s="890"/>
      <c r="JBK19" s="890"/>
      <c r="JBL19" s="890"/>
      <c r="JBM19" s="890"/>
      <c r="JBN19" s="890"/>
      <c r="JBO19" s="890"/>
      <c r="JBP19" s="890"/>
      <c r="JBQ19" s="890"/>
      <c r="JBR19" s="890"/>
      <c r="JBS19" s="890"/>
      <c r="JBT19" s="890"/>
      <c r="JBU19" s="890"/>
      <c r="JBV19" s="890"/>
      <c r="JBW19" s="890"/>
      <c r="JBX19" s="890"/>
      <c r="JBY19" s="890"/>
      <c r="JBZ19" s="890"/>
      <c r="JCA19" s="890"/>
      <c r="JCB19" s="890"/>
      <c r="JCC19" s="890"/>
      <c r="JCD19" s="890"/>
      <c r="JCE19" s="890"/>
      <c r="JCF19" s="890"/>
      <c r="JCG19" s="890"/>
      <c r="JCH19" s="890"/>
      <c r="JCI19" s="890"/>
      <c r="JCJ19" s="890"/>
      <c r="JCK19" s="890"/>
      <c r="JCL19" s="890"/>
      <c r="JCM19" s="890"/>
      <c r="JCN19" s="890"/>
      <c r="JCO19" s="890"/>
      <c r="JCP19" s="890"/>
      <c r="JCQ19" s="890"/>
      <c r="JCR19" s="890"/>
      <c r="JCS19" s="890"/>
      <c r="JCT19" s="890"/>
      <c r="JCU19" s="890"/>
      <c r="JCV19" s="890"/>
      <c r="JCW19" s="890"/>
      <c r="JCX19" s="890"/>
      <c r="JCY19" s="890"/>
      <c r="JCZ19" s="890"/>
      <c r="JDA19" s="890"/>
      <c r="JDB19" s="890"/>
      <c r="JDC19" s="890"/>
      <c r="JDD19" s="890"/>
      <c r="JDE19" s="890"/>
      <c r="JDF19" s="890"/>
      <c r="JDG19" s="890"/>
      <c r="JDH19" s="890"/>
      <c r="JDI19" s="890"/>
      <c r="JDJ19" s="890"/>
      <c r="JDK19" s="890"/>
      <c r="JDL19" s="890"/>
      <c r="JDM19" s="890"/>
      <c r="JDN19" s="890"/>
      <c r="JDO19" s="890"/>
      <c r="JDP19" s="890"/>
      <c r="JDQ19" s="890"/>
      <c r="JDR19" s="890"/>
      <c r="JDS19" s="890"/>
      <c r="JDT19" s="890"/>
      <c r="JDU19" s="890"/>
      <c r="JDV19" s="890"/>
      <c r="JDW19" s="890"/>
      <c r="JDX19" s="890"/>
      <c r="JDY19" s="890"/>
      <c r="JDZ19" s="890"/>
      <c r="JEA19" s="890"/>
      <c r="JEB19" s="890"/>
      <c r="JEC19" s="890"/>
      <c r="JED19" s="890"/>
      <c r="JEE19" s="890"/>
      <c r="JEF19" s="890"/>
      <c r="JEG19" s="890"/>
      <c r="JEH19" s="890"/>
      <c r="JEI19" s="890"/>
      <c r="JEJ19" s="890"/>
      <c r="JEK19" s="890"/>
      <c r="JEL19" s="890"/>
      <c r="JEM19" s="890"/>
      <c r="JEN19" s="890"/>
      <c r="JEO19" s="890"/>
      <c r="JEP19" s="890"/>
      <c r="JEQ19" s="890"/>
      <c r="JER19" s="890"/>
      <c r="JES19" s="890"/>
      <c r="JET19" s="890"/>
      <c r="JEU19" s="890"/>
      <c r="JEV19" s="890"/>
      <c r="JEW19" s="890"/>
      <c r="JEX19" s="890"/>
      <c r="JEY19" s="890"/>
      <c r="JEZ19" s="890"/>
      <c r="JFA19" s="890"/>
      <c r="JFB19" s="890"/>
      <c r="JFC19" s="890"/>
      <c r="JFD19" s="890"/>
      <c r="JFE19" s="890"/>
      <c r="JFF19" s="890"/>
      <c r="JFG19" s="890"/>
      <c r="JFH19" s="890"/>
      <c r="JFI19" s="890"/>
      <c r="JFJ19" s="890"/>
      <c r="JFK19" s="890"/>
      <c r="JFL19" s="890"/>
      <c r="JFM19" s="890"/>
      <c r="JFN19" s="890"/>
      <c r="JFO19" s="890"/>
      <c r="JFP19" s="890"/>
      <c r="JFQ19" s="890"/>
      <c r="JFR19" s="890"/>
      <c r="JFS19" s="890"/>
      <c r="JFT19" s="890"/>
      <c r="JFU19" s="890"/>
      <c r="JFV19" s="890"/>
      <c r="JFW19" s="890"/>
      <c r="JFX19" s="890"/>
      <c r="JFY19" s="890"/>
      <c r="JFZ19" s="890"/>
      <c r="JGA19" s="890"/>
      <c r="JGB19" s="890"/>
      <c r="JGC19" s="890"/>
      <c r="JGD19" s="890"/>
      <c r="JGE19" s="890"/>
      <c r="JGF19" s="890"/>
      <c r="JGG19" s="890"/>
      <c r="JGH19" s="890"/>
      <c r="JGI19" s="890"/>
      <c r="JGJ19" s="890"/>
      <c r="JGK19" s="890"/>
      <c r="JGL19" s="890"/>
      <c r="JGM19" s="890"/>
      <c r="JGN19" s="890"/>
      <c r="JGO19" s="890"/>
      <c r="JGP19" s="890"/>
      <c r="JGQ19" s="890"/>
      <c r="JGR19" s="890"/>
      <c r="JGS19" s="890"/>
      <c r="JGT19" s="890"/>
      <c r="JGU19" s="890"/>
      <c r="JGV19" s="890"/>
      <c r="JGW19" s="890"/>
      <c r="JGX19" s="890"/>
      <c r="JGY19" s="890"/>
      <c r="JGZ19" s="890"/>
      <c r="JHA19" s="890"/>
      <c r="JHB19" s="890"/>
      <c r="JHC19" s="890"/>
      <c r="JHD19" s="890"/>
      <c r="JHE19" s="890"/>
      <c r="JHF19" s="890"/>
      <c r="JHG19" s="890"/>
      <c r="JHH19" s="890"/>
      <c r="JHI19" s="890"/>
      <c r="JHJ19" s="890"/>
      <c r="JHK19" s="890"/>
      <c r="JHL19" s="890"/>
      <c r="JHM19" s="890"/>
      <c r="JHN19" s="890"/>
      <c r="JHO19" s="890"/>
      <c r="JHP19" s="890"/>
      <c r="JHQ19" s="890"/>
      <c r="JHR19" s="890"/>
      <c r="JHS19" s="890"/>
      <c r="JHT19" s="890"/>
      <c r="JHU19" s="890"/>
      <c r="JHV19" s="890"/>
      <c r="JHW19" s="890"/>
      <c r="JHX19" s="890"/>
      <c r="JHY19" s="890"/>
      <c r="JHZ19" s="890"/>
      <c r="JIA19" s="890"/>
      <c r="JIB19" s="890"/>
      <c r="JIC19" s="890"/>
      <c r="JID19" s="890"/>
      <c r="JIE19" s="890"/>
      <c r="JIF19" s="890"/>
      <c r="JIG19" s="890"/>
      <c r="JIH19" s="890"/>
      <c r="JII19" s="890"/>
      <c r="JIJ19" s="890"/>
      <c r="JIK19" s="890"/>
      <c r="JIL19" s="890"/>
      <c r="JIM19" s="890"/>
      <c r="JIN19" s="890"/>
      <c r="JIO19" s="890"/>
      <c r="JIP19" s="890"/>
      <c r="JIQ19" s="890"/>
      <c r="JIR19" s="890"/>
      <c r="JIS19" s="890"/>
      <c r="JIT19" s="890"/>
      <c r="JIU19" s="890"/>
      <c r="JIV19" s="890"/>
      <c r="JIW19" s="890"/>
      <c r="JIX19" s="890"/>
      <c r="JIY19" s="890"/>
      <c r="JIZ19" s="890"/>
      <c r="JJA19" s="890"/>
      <c r="JJB19" s="890"/>
      <c r="JJC19" s="890"/>
      <c r="JJD19" s="890"/>
      <c r="JJE19" s="890"/>
      <c r="JJF19" s="890"/>
      <c r="JJG19" s="890"/>
      <c r="JJH19" s="890"/>
      <c r="JJI19" s="890"/>
      <c r="JJJ19" s="890"/>
      <c r="JJK19" s="890"/>
      <c r="JJL19" s="890"/>
      <c r="JJM19" s="890"/>
      <c r="JJN19" s="890"/>
      <c r="JJO19" s="890"/>
      <c r="JJP19" s="890"/>
      <c r="JJQ19" s="890"/>
      <c r="JJR19" s="890"/>
      <c r="JJS19" s="890"/>
      <c r="JJT19" s="890"/>
      <c r="JJU19" s="890"/>
      <c r="JJV19" s="890"/>
      <c r="JJW19" s="890"/>
      <c r="JJX19" s="890"/>
      <c r="JJY19" s="890"/>
      <c r="JJZ19" s="890"/>
      <c r="JKA19" s="890"/>
      <c r="JKB19" s="890"/>
      <c r="JKC19" s="890"/>
      <c r="JKD19" s="890"/>
      <c r="JKE19" s="890"/>
      <c r="JKF19" s="890"/>
      <c r="JKG19" s="890"/>
      <c r="JKH19" s="890"/>
      <c r="JKI19" s="890"/>
      <c r="JKJ19" s="890"/>
      <c r="JKK19" s="890"/>
      <c r="JKL19" s="890"/>
      <c r="JKM19" s="890"/>
      <c r="JKN19" s="890"/>
      <c r="JKO19" s="890"/>
      <c r="JKP19" s="890"/>
      <c r="JKQ19" s="890"/>
      <c r="JKR19" s="890"/>
      <c r="JKS19" s="890"/>
      <c r="JKT19" s="890"/>
      <c r="JKU19" s="890"/>
      <c r="JKV19" s="890"/>
      <c r="JKW19" s="890"/>
      <c r="JKX19" s="890"/>
      <c r="JKY19" s="890"/>
      <c r="JKZ19" s="890"/>
      <c r="JLA19" s="890"/>
      <c r="JLB19" s="890"/>
      <c r="JLC19" s="890"/>
      <c r="JLD19" s="890"/>
      <c r="JLE19" s="890"/>
      <c r="JLF19" s="890"/>
      <c r="JLG19" s="890"/>
      <c r="JLH19" s="890"/>
      <c r="JLI19" s="890"/>
      <c r="JLJ19" s="890"/>
      <c r="JLK19" s="890"/>
      <c r="JLL19" s="890"/>
      <c r="JLM19" s="890"/>
      <c r="JLN19" s="890"/>
      <c r="JLO19" s="890"/>
      <c r="JLP19" s="890"/>
      <c r="JLQ19" s="890"/>
      <c r="JLR19" s="890"/>
      <c r="JLS19" s="890"/>
      <c r="JLT19" s="890"/>
      <c r="JLU19" s="890"/>
      <c r="JLV19" s="890"/>
      <c r="JLW19" s="890"/>
      <c r="JLX19" s="890"/>
      <c r="JLY19" s="890"/>
      <c r="JLZ19" s="890"/>
      <c r="JMA19" s="890"/>
      <c r="JMB19" s="890"/>
      <c r="JMC19" s="890"/>
      <c r="JMD19" s="890"/>
      <c r="JME19" s="890"/>
      <c r="JMF19" s="890"/>
      <c r="JMG19" s="890"/>
      <c r="JMH19" s="890"/>
      <c r="JMI19" s="890"/>
      <c r="JMJ19" s="890"/>
      <c r="JMK19" s="890"/>
      <c r="JML19" s="890"/>
      <c r="JMM19" s="890"/>
      <c r="JMN19" s="890"/>
      <c r="JMO19" s="890"/>
      <c r="JMP19" s="890"/>
      <c r="JMQ19" s="890"/>
      <c r="JMR19" s="890"/>
      <c r="JMS19" s="890"/>
      <c r="JMT19" s="890"/>
      <c r="JMU19" s="890"/>
      <c r="JMV19" s="890"/>
      <c r="JMW19" s="890"/>
      <c r="JMX19" s="890"/>
      <c r="JMY19" s="890"/>
      <c r="JMZ19" s="890"/>
      <c r="JNA19" s="890"/>
      <c r="JNB19" s="890"/>
      <c r="JNC19" s="890"/>
      <c r="JND19" s="890"/>
      <c r="JNE19" s="890"/>
      <c r="JNF19" s="890"/>
      <c r="JNG19" s="890"/>
      <c r="JNH19" s="890"/>
      <c r="JNI19" s="890"/>
      <c r="JNJ19" s="890"/>
      <c r="JNK19" s="890"/>
      <c r="JNL19" s="890"/>
      <c r="JNM19" s="890"/>
      <c r="JNN19" s="890"/>
      <c r="JNO19" s="890"/>
      <c r="JNP19" s="890"/>
      <c r="JNQ19" s="890"/>
      <c r="JNR19" s="890"/>
      <c r="JNS19" s="890"/>
      <c r="JNT19" s="890"/>
      <c r="JNU19" s="890"/>
      <c r="JNV19" s="890"/>
      <c r="JNW19" s="890"/>
      <c r="JNX19" s="890"/>
      <c r="JNY19" s="890"/>
      <c r="JNZ19" s="890"/>
      <c r="JOA19" s="890"/>
      <c r="JOB19" s="890"/>
      <c r="JOC19" s="890"/>
      <c r="JOD19" s="890"/>
      <c r="JOE19" s="890"/>
      <c r="JOF19" s="890"/>
      <c r="JOG19" s="890"/>
      <c r="JOH19" s="890"/>
      <c r="JOI19" s="890"/>
      <c r="JOJ19" s="890"/>
      <c r="JOK19" s="890"/>
      <c r="JOL19" s="890"/>
      <c r="JOM19" s="890"/>
      <c r="JON19" s="890"/>
      <c r="JOO19" s="890"/>
      <c r="JOP19" s="890"/>
      <c r="JOQ19" s="890"/>
      <c r="JOR19" s="890"/>
      <c r="JOS19" s="890"/>
      <c r="JOT19" s="890"/>
      <c r="JOU19" s="890"/>
      <c r="JOV19" s="890"/>
      <c r="JOW19" s="890"/>
      <c r="JOX19" s="890"/>
      <c r="JOY19" s="890"/>
      <c r="JOZ19" s="890"/>
      <c r="JPA19" s="890"/>
      <c r="JPB19" s="890"/>
      <c r="JPC19" s="890"/>
      <c r="JPD19" s="890"/>
      <c r="JPE19" s="890"/>
      <c r="JPF19" s="890"/>
      <c r="JPG19" s="890"/>
      <c r="JPH19" s="890"/>
      <c r="JPI19" s="890"/>
      <c r="JPJ19" s="890"/>
      <c r="JPK19" s="890"/>
      <c r="JPL19" s="890"/>
      <c r="JPM19" s="890"/>
      <c r="JPN19" s="890"/>
      <c r="JPO19" s="890"/>
      <c r="JPP19" s="890"/>
      <c r="JPQ19" s="890"/>
      <c r="JPR19" s="890"/>
      <c r="JPS19" s="890"/>
      <c r="JPT19" s="890"/>
      <c r="JPU19" s="890"/>
      <c r="JPV19" s="890"/>
      <c r="JPW19" s="890"/>
      <c r="JPX19" s="890"/>
      <c r="JPY19" s="890"/>
      <c r="JPZ19" s="890"/>
      <c r="JQA19" s="890"/>
      <c r="JQB19" s="890"/>
      <c r="JQC19" s="890"/>
      <c r="JQD19" s="890"/>
      <c r="JQE19" s="890"/>
      <c r="JQF19" s="890"/>
      <c r="JQG19" s="890"/>
      <c r="JQH19" s="890"/>
      <c r="JQI19" s="890"/>
      <c r="JQJ19" s="890"/>
      <c r="JQK19" s="890"/>
      <c r="JQL19" s="890"/>
      <c r="JQM19" s="890"/>
      <c r="JQN19" s="890"/>
      <c r="JQO19" s="890"/>
      <c r="JQP19" s="890"/>
      <c r="JQQ19" s="890"/>
      <c r="JQR19" s="890"/>
      <c r="JQS19" s="890"/>
      <c r="JQT19" s="890"/>
      <c r="JQU19" s="890"/>
      <c r="JQV19" s="890"/>
      <c r="JQW19" s="890"/>
      <c r="JQX19" s="890"/>
      <c r="JQY19" s="890"/>
      <c r="JQZ19" s="890"/>
      <c r="JRA19" s="890"/>
      <c r="JRB19" s="890"/>
      <c r="JRC19" s="890"/>
      <c r="JRD19" s="890"/>
      <c r="JRE19" s="890"/>
      <c r="JRF19" s="890"/>
      <c r="JRG19" s="890"/>
      <c r="JRH19" s="890"/>
      <c r="JRI19" s="890"/>
      <c r="JRJ19" s="890"/>
      <c r="JRK19" s="890"/>
      <c r="JRL19" s="890"/>
      <c r="JRM19" s="890"/>
      <c r="JRN19" s="890"/>
      <c r="JRO19" s="890"/>
      <c r="JRP19" s="890"/>
      <c r="JRQ19" s="890"/>
      <c r="JRR19" s="890"/>
      <c r="JRS19" s="890"/>
      <c r="JRT19" s="890"/>
      <c r="JRU19" s="890"/>
      <c r="JRV19" s="890"/>
      <c r="JRW19" s="890"/>
      <c r="JRX19" s="890"/>
      <c r="JRY19" s="890"/>
      <c r="JRZ19" s="890"/>
      <c r="JSA19" s="890"/>
      <c r="JSB19" s="890"/>
      <c r="JSC19" s="890"/>
      <c r="JSD19" s="890"/>
      <c r="JSE19" s="890"/>
      <c r="JSF19" s="890"/>
      <c r="JSG19" s="890"/>
      <c r="JSH19" s="890"/>
      <c r="JSI19" s="890"/>
      <c r="JSJ19" s="890"/>
      <c r="JSK19" s="890"/>
      <c r="JSL19" s="890"/>
      <c r="JSM19" s="890"/>
      <c r="JSN19" s="890"/>
      <c r="JSO19" s="890"/>
      <c r="JSP19" s="890"/>
      <c r="JSQ19" s="890"/>
      <c r="JSR19" s="890"/>
      <c r="JSS19" s="890"/>
      <c r="JST19" s="890"/>
      <c r="JSU19" s="890"/>
      <c r="JSV19" s="890"/>
      <c r="JSW19" s="890"/>
      <c r="JSX19" s="890"/>
      <c r="JSY19" s="890"/>
      <c r="JSZ19" s="890"/>
      <c r="JTA19" s="890"/>
      <c r="JTB19" s="890"/>
      <c r="JTC19" s="890"/>
      <c r="JTD19" s="890"/>
      <c r="JTE19" s="890"/>
      <c r="JTF19" s="890"/>
      <c r="JTG19" s="890"/>
      <c r="JTH19" s="890"/>
      <c r="JTI19" s="890"/>
      <c r="JTJ19" s="890"/>
      <c r="JTK19" s="890"/>
      <c r="JTL19" s="890"/>
      <c r="JTM19" s="890"/>
      <c r="JTN19" s="890"/>
      <c r="JTO19" s="890"/>
      <c r="JTP19" s="890"/>
      <c r="JTQ19" s="890"/>
      <c r="JTR19" s="890"/>
      <c r="JTS19" s="890"/>
      <c r="JTT19" s="890"/>
      <c r="JTU19" s="890"/>
      <c r="JTV19" s="890"/>
      <c r="JTW19" s="890"/>
      <c r="JTX19" s="890"/>
      <c r="JTY19" s="890"/>
      <c r="JTZ19" s="890"/>
      <c r="JUA19" s="890"/>
      <c r="JUB19" s="890"/>
      <c r="JUC19" s="890"/>
      <c r="JUD19" s="890"/>
      <c r="JUE19" s="890"/>
      <c r="JUF19" s="890"/>
      <c r="JUG19" s="890"/>
      <c r="JUH19" s="890"/>
      <c r="JUI19" s="890"/>
      <c r="JUJ19" s="890"/>
      <c r="JUK19" s="890"/>
      <c r="JUL19" s="890"/>
      <c r="JUM19" s="890"/>
      <c r="JUN19" s="890"/>
      <c r="JUO19" s="890"/>
      <c r="JUP19" s="890"/>
      <c r="JUQ19" s="890"/>
      <c r="JUR19" s="890"/>
      <c r="JUS19" s="890"/>
      <c r="JUT19" s="890"/>
      <c r="JUU19" s="890"/>
      <c r="JUV19" s="890"/>
      <c r="JUW19" s="890"/>
      <c r="JUX19" s="890"/>
      <c r="JUY19" s="890"/>
      <c r="JUZ19" s="890"/>
      <c r="JVA19" s="890"/>
      <c r="JVB19" s="890"/>
      <c r="JVC19" s="890"/>
      <c r="JVD19" s="890"/>
      <c r="JVE19" s="890"/>
      <c r="JVF19" s="890"/>
      <c r="JVG19" s="890"/>
      <c r="JVH19" s="890"/>
      <c r="JVI19" s="890"/>
      <c r="JVJ19" s="890"/>
      <c r="JVK19" s="890"/>
      <c r="JVL19" s="890"/>
      <c r="JVM19" s="890"/>
      <c r="JVN19" s="890"/>
      <c r="JVO19" s="890"/>
      <c r="JVP19" s="890"/>
      <c r="JVQ19" s="890"/>
      <c r="JVR19" s="890"/>
      <c r="JVS19" s="890"/>
      <c r="JVT19" s="890"/>
      <c r="JVU19" s="890"/>
      <c r="JVV19" s="890"/>
      <c r="JVW19" s="890"/>
      <c r="JVX19" s="890"/>
      <c r="JVY19" s="890"/>
      <c r="JVZ19" s="890"/>
      <c r="JWA19" s="890"/>
      <c r="JWB19" s="890"/>
      <c r="JWC19" s="890"/>
      <c r="JWD19" s="890"/>
      <c r="JWE19" s="890"/>
      <c r="JWF19" s="890"/>
      <c r="JWG19" s="890"/>
      <c r="JWH19" s="890"/>
      <c r="JWI19" s="890"/>
      <c r="JWJ19" s="890"/>
      <c r="JWK19" s="890"/>
      <c r="JWL19" s="890"/>
      <c r="JWM19" s="890"/>
      <c r="JWN19" s="890"/>
      <c r="JWO19" s="890"/>
      <c r="JWP19" s="890"/>
      <c r="JWQ19" s="890"/>
      <c r="JWR19" s="890"/>
      <c r="JWS19" s="890"/>
      <c r="JWT19" s="890"/>
      <c r="JWU19" s="890"/>
      <c r="JWV19" s="890"/>
      <c r="JWW19" s="890"/>
      <c r="JWX19" s="890"/>
      <c r="JWY19" s="890"/>
      <c r="JWZ19" s="890"/>
      <c r="JXA19" s="890"/>
      <c r="JXB19" s="890"/>
      <c r="JXC19" s="890"/>
      <c r="JXD19" s="890"/>
      <c r="JXE19" s="890"/>
      <c r="JXF19" s="890"/>
      <c r="JXG19" s="890"/>
      <c r="JXH19" s="890"/>
      <c r="JXI19" s="890"/>
      <c r="JXJ19" s="890"/>
      <c r="JXK19" s="890"/>
      <c r="JXL19" s="890"/>
      <c r="JXM19" s="890"/>
      <c r="JXN19" s="890"/>
      <c r="JXO19" s="890"/>
      <c r="JXP19" s="890"/>
      <c r="JXQ19" s="890"/>
      <c r="JXR19" s="890"/>
      <c r="JXS19" s="890"/>
      <c r="JXT19" s="890"/>
      <c r="JXU19" s="890"/>
      <c r="JXV19" s="890"/>
      <c r="JXW19" s="890"/>
      <c r="JXX19" s="890"/>
      <c r="JXY19" s="890"/>
      <c r="JXZ19" s="890"/>
      <c r="JYA19" s="890"/>
      <c r="JYB19" s="890"/>
      <c r="JYC19" s="890"/>
      <c r="JYD19" s="890"/>
      <c r="JYE19" s="890"/>
      <c r="JYF19" s="890"/>
      <c r="JYG19" s="890"/>
      <c r="JYH19" s="890"/>
      <c r="JYI19" s="890"/>
      <c r="JYJ19" s="890"/>
      <c r="JYK19" s="890"/>
      <c r="JYL19" s="890"/>
      <c r="JYM19" s="890"/>
      <c r="JYN19" s="890"/>
      <c r="JYO19" s="890"/>
      <c r="JYP19" s="890"/>
      <c r="JYQ19" s="890"/>
      <c r="JYR19" s="890"/>
      <c r="JYS19" s="890"/>
      <c r="JYT19" s="890"/>
      <c r="JYU19" s="890"/>
      <c r="JYV19" s="890"/>
      <c r="JYW19" s="890"/>
      <c r="JYX19" s="890"/>
      <c r="JYY19" s="890"/>
      <c r="JYZ19" s="890"/>
      <c r="JZA19" s="890"/>
      <c r="JZB19" s="890"/>
      <c r="JZC19" s="890"/>
      <c r="JZD19" s="890"/>
      <c r="JZE19" s="890"/>
      <c r="JZF19" s="890"/>
      <c r="JZG19" s="890"/>
      <c r="JZH19" s="890"/>
      <c r="JZI19" s="890"/>
      <c r="JZJ19" s="890"/>
      <c r="JZK19" s="890"/>
      <c r="JZL19" s="890"/>
      <c r="JZM19" s="890"/>
      <c r="JZN19" s="890"/>
      <c r="JZO19" s="890"/>
      <c r="JZP19" s="890"/>
      <c r="JZQ19" s="890"/>
      <c r="JZR19" s="890"/>
      <c r="JZS19" s="890"/>
      <c r="JZT19" s="890"/>
      <c r="JZU19" s="890"/>
      <c r="JZV19" s="890"/>
      <c r="JZW19" s="890"/>
      <c r="JZX19" s="890"/>
      <c r="JZY19" s="890"/>
      <c r="JZZ19" s="890"/>
      <c r="KAA19" s="890"/>
      <c r="KAB19" s="890"/>
      <c r="KAC19" s="890"/>
      <c r="KAD19" s="890"/>
      <c r="KAE19" s="890"/>
      <c r="KAF19" s="890"/>
      <c r="KAG19" s="890"/>
      <c r="KAH19" s="890"/>
      <c r="KAI19" s="890"/>
      <c r="KAJ19" s="890"/>
      <c r="KAK19" s="890"/>
      <c r="KAL19" s="890"/>
      <c r="KAM19" s="890"/>
      <c r="KAN19" s="890"/>
      <c r="KAO19" s="890"/>
      <c r="KAP19" s="890"/>
      <c r="KAQ19" s="890"/>
      <c r="KAR19" s="890"/>
      <c r="KAS19" s="890"/>
      <c r="KAT19" s="890"/>
      <c r="KAU19" s="890"/>
      <c r="KAV19" s="890"/>
      <c r="KAW19" s="890"/>
      <c r="KAX19" s="890"/>
      <c r="KAY19" s="890"/>
      <c r="KAZ19" s="890"/>
      <c r="KBA19" s="890"/>
      <c r="KBB19" s="890"/>
      <c r="KBC19" s="890"/>
      <c r="KBD19" s="890"/>
      <c r="KBE19" s="890"/>
      <c r="KBF19" s="890"/>
      <c r="KBG19" s="890"/>
      <c r="KBH19" s="890"/>
      <c r="KBI19" s="890"/>
      <c r="KBJ19" s="890"/>
      <c r="KBK19" s="890"/>
      <c r="KBL19" s="890"/>
      <c r="KBM19" s="890"/>
      <c r="KBN19" s="890"/>
      <c r="KBO19" s="890"/>
      <c r="KBP19" s="890"/>
      <c r="KBQ19" s="890"/>
      <c r="KBR19" s="890"/>
      <c r="KBS19" s="890"/>
      <c r="KBT19" s="890"/>
      <c r="KBU19" s="890"/>
      <c r="KBV19" s="890"/>
      <c r="KBW19" s="890"/>
      <c r="KBX19" s="890"/>
      <c r="KBY19" s="890"/>
      <c r="KBZ19" s="890"/>
      <c r="KCA19" s="890"/>
      <c r="KCB19" s="890"/>
      <c r="KCC19" s="890"/>
      <c r="KCD19" s="890"/>
      <c r="KCE19" s="890"/>
      <c r="KCF19" s="890"/>
      <c r="KCG19" s="890"/>
      <c r="KCH19" s="890"/>
      <c r="KCI19" s="890"/>
      <c r="KCJ19" s="890"/>
      <c r="KCK19" s="890"/>
      <c r="KCL19" s="890"/>
      <c r="KCM19" s="890"/>
      <c r="KCN19" s="890"/>
      <c r="KCO19" s="890"/>
      <c r="KCP19" s="890"/>
      <c r="KCQ19" s="890"/>
      <c r="KCR19" s="890"/>
      <c r="KCS19" s="890"/>
      <c r="KCT19" s="890"/>
      <c r="KCU19" s="890"/>
      <c r="KCV19" s="890"/>
      <c r="KCW19" s="890"/>
      <c r="KCX19" s="890"/>
      <c r="KCY19" s="890"/>
      <c r="KCZ19" s="890"/>
      <c r="KDA19" s="890"/>
      <c r="KDB19" s="890"/>
      <c r="KDC19" s="890"/>
      <c r="KDD19" s="890"/>
      <c r="KDE19" s="890"/>
      <c r="KDF19" s="890"/>
      <c r="KDG19" s="890"/>
      <c r="KDH19" s="890"/>
      <c r="KDI19" s="890"/>
      <c r="KDJ19" s="890"/>
      <c r="KDK19" s="890"/>
      <c r="KDL19" s="890"/>
      <c r="KDM19" s="890"/>
      <c r="KDN19" s="890"/>
      <c r="KDO19" s="890"/>
      <c r="KDP19" s="890"/>
      <c r="KDQ19" s="890"/>
      <c r="KDR19" s="890"/>
      <c r="KDS19" s="890"/>
      <c r="KDT19" s="890"/>
      <c r="KDU19" s="890"/>
      <c r="KDV19" s="890"/>
      <c r="KDW19" s="890"/>
      <c r="KDX19" s="890"/>
      <c r="KDY19" s="890"/>
      <c r="KDZ19" s="890"/>
      <c r="KEA19" s="890"/>
      <c r="KEB19" s="890"/>
      <c r="KEC19" s="890"/>
      <c r="KED19" s="890"/>
      <c r="KEE19" s="890"/>
      <c r="KEF19" s="890"/>
      <c r="KEG19" s="890"/>
      <c r="KEH19" s="890"/>
      <c r="KEI19" s="890"/>
      <c r="KEJ19" s="890"/>
      <c r="KEK19" s="890"/>
      <c r="KEL19" s="890"/>
      <c r="KEM19" s="890"/>
      <c r="KEN19" s="890"/>
      <c r="KEO19" s="890"/>
      <c r="KEP19" s="890"/>
      <c r="KEQ19" s="890"/>
      <c r="KER19" s="890"/>
      <c r="KES19" s="890"/>
      <c r="KET19" s="890"/>
      <c r="KEU19" s="890"/>
      <c r="KEV19" s="890"/>
      <c r="KEW19" s="890"/>
      <c r="KEX19" s="890"/>
      <c r="KEY19" s="890"/>
      <c r="KEZ19" s="890"/>
      <c r="KFA19" s="890"/>
      <c r="KFB19" s="890"/>
      <c r="KFC19" s="890"/>
      <c r="KFD19" s="890"/>
      <c r="KFE19" s="890"/>
      <c r="KFF19" s="890"/>
      <c r="KFG19" s="890"/>
      <c r="KFH19" s="890"/>
      <c r="KFI19" s="890"/>
      <c r="KFJ19" s="890"/>
      <c r="KFK19" s="890"/>
      <c r="KFL19" s="890"/>
      <c r="KFM19" s="890"/>
      <c r="KFN19" s="890"/>
      <c r="KFO19" s="890"/>
      <c r="KFP19" s="890"/>
      <c r="KFQ19" s="890"/>
      <c r="KFR19" s="890"/>
      <c r="KFS19" s="890"/>
      <c r="KFT19" s="890"/>
      <c r="KFU19" s="890"/>
      <c r="KFV19" s="890"/>
      <c r="KFW19" s="890"/>
      <c r="KFX19" s="890"/>
      <c r="KFY19" s="890"/>
      <c r="KFZ19" s="890"/>
      <c r="KGA19" s="890"/>
      <c r="KGB19" s="890"/>
      <c r="KGC19" s="890"/>
      <c r="KGD19" s="890"/>
      <c r="KGE19" s="890"/>
      <c r="KGF19" s="890"/>
      <c r="KGG19" s="890"/>
      <c r="KGH19" s="890"/>
      <c r="KGI19" s="890"/>
      <c r="KGJ19" s="890"/>
      <c r="KGK19" s="890"/>
      <c r="KGL19" s="890"/>
      <c r="KGM19" s="890"/>
      <c r="KGN19" s="890"/>
      <c r="KGO19" s="890"/>
      <c r="KGP19" s="890"/>
      <c r="KGQ19" s="890"/>
      <c r="KGR19" s="890"/>
      <c r="KGS19" s="890"/>
      <c r="KGT19" s="890"/>
      <c r="KGU19" s="890"/>
      <c r="KGV19" s="890"/>
      <c r="KGW19" s="890"/>
      <c r="KGX19" s="890"/>
      <c r="KGY19" s="890"/>
      <c r="KGZ19" s="890"/>
      <c r="KHA19" s="890"/>
      <c r="KHB19" s="890"/>
      <c r="KHC19" s="890"/>
      <c r="KHD19" s="890"/>
      <c r="KHE19" s="890"/>
      <c r="KHF19" s="890"/>
      <c r="KHG19" s="890"/>
      <c r="KHH19" s="890"/>
      <c r="KHI19" s="890"/>
      <c r="KHJ19" s="890"/>
      <c r="KHK19" s="890"/>
      <c r="KHL19" s="890"/>
      <c r="KHM19" s="890"/>
      <c r="KHN19" s="890"/>
      <c r="KHO19" s="890"/>
      <c r="KHP19" s="890"/>
      <c r="KHQ19" s="890"/>
      <c r="KHR19" s="890"/>
      <c r="KHS19" s="890"/>
      <c r="KHT19" s="890"/>
      <c r="KHU19" s="890"/>
      <c r="KHV19" s="890"/>
      <c r="KHW19" s="890"/>
      <c r="KHX19" s="890"/>
      <c r="KHY19" s="890"/>
      <c r="KHZ19" s="890"/>
      <c r="KIA19" s="890"/>
      <c r="KIB19" s="890"/>
      <c r="KIC19" s="890"/>
      <c r="KID19" s="890"/>
      <c r="KIE19" s="890"/>
      <c r="KIF19" s="890"/>
      <c r="KIG19" s="890"/>
      <c r="KIH19" s="890"/>
      <c r="KII19" s="890"/>
      <c r="KIJ19" s="890"/>
      <c r="KIK19" s="890"/>
      <c r="KIL19" s="890"/>
      <c r="KIM19" s="890"/>
      <c r="KIN19" s="890"/>
      <c r="KIO19" s="890"/>
      <c r="KIP19" s="890"/>
      <c r="KIQ19" s="890"/>
      <c r="KIR19" s="890"/>
      <c r="KIS19" s="890"/>
      <c r="KIT19" s="890"/>
      <c r="KIU19" s="890"/>
      <c r="KIV19" s="890"/>
      <c r="KIW19" s="890"/>
      <c r="KIX19" s="890"/>
      <c r="KIY19" s="890"/>
      <c r="KIZ19" s="890"/>
      <c r="KJA19" s="890"/>
      <c r="KJB19" s="890"/>
      <c r="KJC19" s="890"/>
      <c r="KJD19" s="890"/>
      <c r="KJE19" s="890"/>
      <c r="KJF19" s="890"/>
      <c r="KJG19" s="890"/>
      <c r="KJH19" s="890"/>
      <c r="KJI19" s="890"/>
      <c r="KJJ19" s="890"/>
      <c r="KJK19" s="890"/>
      <c r="KJL19" s="890"/>
      <c r="KJM19" s="890"/>
      <c r="KJN19" s="890"/>
      <c r="KJO19" s="890"/>
      <c r="KJP19" s="890"/>
      <c r="KJQ19" s="890"/>
      <c r="KJR19" s="890"/>
      <c r="KJS19" s="890"/>
      <c r="KJT19" s="890"/>
      <c r="KJU19" s="890"/>
      <c r="KJV19" s="890"/>
      <c r="KJW19" s="890"/>
      <c r="KJX19" s="890"/>
      <c r="KJY19" s="890"/>
      <c r="KJZ19" s="890"/>
      <c r="KKA19" s="890"/>
      <c r="KKB19" s="890"/>
      <c r="KKC19" s="890"/>
      <c r="KKD19" s="890"/>
      <c r="KKE19" s="890"/>
      <c r="KKF19" s="890"/>
      <c r="KKG19" s="890"/>
      <c r="KKH19" s="890"/>
      <c r="KKI19" s="890"/>
      <c r="KKJ19" s="890"/>
      <c r="KKK19" s="890"/>
      <c r="KKL19" s="890"/>
      <c r="KKM19" s="890"/>
      <c r="KKN19" s="890"/>
      <c r="KKO19" s="890"/>
      <c r="KKP19" s="890"/>
      <c r="KKQ19" s="890"/>
      <c r="KKR19" s="890"/>
      <c r="KKS19" s="890"/>
      <c r="KKT19" s="890"/>
      <c r="KKU19" s="890"/>
      <c r="KKV19" s="890"/>
      <c r="KKW19" s="890"/>
      <c r="KKX19" s="890"/>
      <c r="KKY19" s="890"/>
      <c r="KKZ19" s="890"/>
      <c r="KLA19" s="890"/>
      <c r="KLB19" s="890"/>
      <c r="KLC19" s="890"/>
      <c r="KLD19" s="890"/>
      <c r="KLE19" s="890"/>
      <c r="KLF19" s="890"/>
      <c r="KLG19" s="890"/>
      <c r="KLH19" s="890"/>
      <c r="KLI19" s="890"/>
      <c r="KLJ19" s="890"/>
      <c r="KLK19" s="890"/>
      <c r="KLL19" s="890"/>
      <c r="KLM19" s="890"/>
      <c r="KLN19" s="890"/>
      <c r="KLO19" s="890"/>
      <c r="KLP19" s="890"/>
      <c r="KLQ19" s="890"/>
      <c r="KLR19" s="890"/>
      <c r="KLS19" s="890"/>
      <c r="KLT19" s="890"/>
      <c r="KLU19" s="890"/>
      <c r="KLV19" s="890"/>
      <c r="KLW19" s="890"/>
      <c r="KLX19" s="890"/>
      <c r="KLY19" s="890"/>
      <c r="KLZ19" s="890"/>
      <c r="KMA19" s="890"/>
      <c r="KMB19" s="890"/>
      <c r="KMC19" s="890"/>
      <c r="KMD19" s="890"/>
      <c r="KME19" s="890"/>
      <c r="KMF19" s="890"/>
      <c r="KMG19" s="890"/>
      <c r="KMH19" s="890"/>
      <c r="KMI19" s="890"/>
      <c r="KMJ19" s="890"/>
      <c r="KMK19" s="890"/>
      <c r="KML19" s="890"/>
      <c r="KMM19" s="890"/>
      <c r="KMN19" s="890"/>
      <c r="KMO19" s="890"/>
      <c r="KMP19" s="890"/>
      <c r="KMQ19" s="890"/>
      <c r="KMR19" s="890"/>
      <c r="KMS19" s="890"/>
      <c r="KMT19" s="890"/>
      <c r="KMU19" s="890"/>
      <c r="KMV19" s="890"/>
      <c r="KMW19" s="890"/>
      <c r="KMX19" s="890"/>
      <c r="KMY19" s="890"/>
      <c r="KMZ19" s="890"/>
      <c r="KNA19" s="890"/>
      <c r="KNB19" s="890"/>
      <c r="KNC19" s="890"/>
      <c r="KND19" s="890"/>
      <c r="KNE19" s="890"/>
      <c r="KNF19" s="890"/>
      <c r="KNG19" s="890"/>
      <c r="KNH19" s="890"/>
      <c r="KNI19" s="890"/>
      <c r="KNJ19" s="890"/>
      <c r="KNK19" s="890"/>
      <c r="KNL19" s="890"/>
      <c r="KNM19" s="890"/>
      <c r="KNN19" s="890"/>
      <c r="KNO19" s="890"/>
      <c r="KNP19" s="890"/>
      <c r="KNQ19" s="890"/>
      <c r="KNR19" s="890"/>
      <c r="KNS19" s="890"/>
      <c r="KNT19" s="890"/>
      <c r="KNU19" s="890"/>
      <c r="KNV19" s="890"/>
      <c r="KNW19" s="890"/>
      <c r="KNX19" s="890"/>
      <c r="KNY19" s="890"/>
      <c r="KNZ19" s="890"/>
      <c r="KOA19" s="890"/>
      <c r="KOB19" s="890"/>
      <c r="KOC19" s="890"/>
      <c r="KOD19" s="890"/>
      <c r="KOE19" s="890"/>
      <c r="KOF19" s="890"/>
      <c r="KOG19" s="890"/>
      <c r="KOH19" s="890"/>
      <c r="KOI19" s="890"/>
      <c r="KOJ19" s="890"/>
      <c r="KOK19" s="890"/>
      <c r="KOL19" s="890"/>
      <c r="KOM19" s="890"/>
      <c r="KON19" s="890"/>
      <c r="KOO19" s="890"/>
      <c r="KOP19" s="890"/>
      <c r="KOQ19" s="890"/>
      <c r="KOR19" s="890"/>
      <c r="KOS19" s="890"/>
      <c r="KOT19" s="890"/>
      <c r="KOU19" s="890"/>
      <c r="KOV19" s="890"/>
      <c r="KOW19" s="890"/>
      <c r="KOX19" s="890"/>
      <c r="KOY19" s="890"/>
      <c r="KOZ19" s="890"/>
      <c r="KPA19" s="890"/>
      <c r="KPB19" s="890"/>
      <c r="KPC19" s="890"/>
      <c r="KPD19" s="890"/>
      <c r="KPE19" s="890"/>
      <c r="KPF19" s="890"/>
      <c r="KPG19" s="890"/>
      <c r="KPH19" s="890"/>
      <c r="KPI19" s="890"/>
      <c r="KPJ19" s="890"/>
      <c r="KPK19" s="890"/>
      <c r="KPL19" s="890"/>
      <c r="KPM19" s="890"/>
      <c r="KPN19" s="890"/>
      <c r="KPO19" s="890"/>
      <c r="KPP19" s="890"/>
      <c r="KPQ19" s="890"/>
      <c r="KPR19" s="890"/>
      <c r="KPS19" s="890"/>
      <c r="KPT19" s="890"/>
      <c r="KPU19" s="890"/>
      <c r="KPV19" s="890"/>
      <c r="KPW19" s="890"/>
      <c r="KPX19" s="890"/>
      <c r="KPY19" s="890"/>
      <c r="KPZ19" s="890"/>
      <c r="KQA19" s="890"/>
      <c r="KQB19" s="890"/>
      <c r="KQC19" s="890"/>
      <c r="KQD19" s="890"/>
      <c r="KQE19" s="890"/>
      <c r="KQF19" s="890"/>
      <c r="KQG19" s="890"/>
      <c r="KQH19" s="890"/>
      <c r="KQI19" s="890"/>
      <c r="KQJ19" s="890"/>
      <c r="KQK19" s="890"/>
      <c r="KQL19" s="890"/>
      <c r="KQM19" s="890"/>
      <c r="KQN19" s="890"/>
      <c r="KQO19" s="890"/>
      <c r="KQP19" s="890"/>
      <c r="KQQ19" s="890"/>
      <c r="KQR19" s="890"/>
      <c r="KQS19" s="890"/>
      <c r="KQT19" s="890"/>
      <c r="KQU19" s="890"/>
      <c r="KQV19" s="890"/>
      <c r="KQW19" s="890"/>
      <c r="KQX19" s="890"/>
      <c r="KQY19" s="890"/>
      <c r="KQZ19" s="890"/>
      <c r="KRA19" s="890"/>
      <c r="KRB19" s="890"/>
      <c r="KRC19" s="890"/>
      <c r="KRD19" s="890"/>
      <c r="KRE19" s="890"/>
      <c r="KRF19" s="890"/>
      <c r="KRG19" s="890"/>
      <c r="KRH19" s="890"/>
      <c r="KRI19" s="890"/>
      <c r="KRJ19" s="890"/>
      <c r="KRK19" s="890"/>
      <c r="KRL19" s="890"/>
      <c r="KRM19" s="890"/>
      <c r="KRN19" s="890"/>
      <c r="KRO19" s="890"/>
      <c r="KRP19" s="890"/>
      <c r="KRQ19" s="890"/>
      <c r="KRR19" s="890"/>
      <c r="KRS19" s="890"/>
      <c r="KRT19" s="890"/>
      <c r="KRU19" s="890"/>
      <c r="KRV19" s="890"/>
      <c r="KRW19" s="890"/>
      <c r="KRX19" s="890"/>
      <c r="KRY19" s="890"/>
      <c r="KRZ19" s="890"/>
      <c r="KSA19" s="890"/>
      <c r="KSB19" s="890"/>
      <c r="KSC19" s="890"/>
      <c r="KSD19" s="890"/>
      <c r="KSE19" s="890"/>
      <c r="KSF19" s="890"/>
      <c r="KSG19" s="890"/>
      <c r="KSH19" s="890"/>
      <c r="KSI19" s="890"/>
      <c r="KSJ19" s="890"/>
      <c r="KSK19" s="890"/>
      <c r="KSL19" s="890"/>
      <c r="KSM19" s="890"/>
      <c r="KSN19" s="890"/>
      <c r="KSO19" s="890"/>
      <c r="KSP19" s="890"/>
      <c r="KSQ19" s="890"/>
      <c r="KSR19" s="890"/>
      <c r="KSS19" s="890"/>
      <c r="KST19" s="890"/>
      <c r="KSU19" s="890"/>
      <c r="KSV19" s="890"/>
      <c r="KSW19" s="890"/>
      <c r="KSX19" s="890"/>
      <c r="KSY19" s="890"/>
      <c r="KSZ19" s="890"/>
      <c r="KTA19" s="890"/>
      <c r="KTB19" s="890"/>
      <c r="KTC19" s="890"/>
      <c r="KTD19" s="890"/>
      <c r="KTE19" s="890"/>
      <c r="KTF19" s="890"/>
      <c r="KTG19" s="890"/>
      <c r="KTH19" s="890"/>
      <c r="KTI19" s="890"/>
      <c r="KTJ19" s="890"/>
      <c r="KTK19" s="890"/>
      <c r="KTL19" s="890"/>
      <c r="KTM19" s="890"/>
      <c r="KTN19" s="890"/>
      <c r="KTO19" s="890"/>
      <c r="KTP19" s="890"/>
      <c r="KTQ19" s="890"/>
      <c r="KTR19" s="890"/>
      <c r="KTS19" s="890"/>
      <c r="KTT19" s="890"/>
      <c r="KTU19" s="890"/>
      <c r="KTV19" s="890"/>
      <c r="KTW19" s="890"/>
      <c r="KTX19" s="890"/>
      <c r="KTY19" s="890"/>
      <c r="KTZ19" s="890"/>
      <c r="KUA19" s="890"/>
      <c r="KUB19" s="890"/>
      <c r="KUC19" s="890"/>
      <c r="KUD19" s="890"/>
      <c r="KUE19" s="890"/>
      <c r="KUF19" s="890"/>
      <c r="KUG19" s="890"/>
      <c r="KUH19" s="890"/>
      <c r="KUI19" s="890"/>
      <c r="KUJ19" s="890"/>
      <c r="KUK19" s="890"/>
      <c r="KUL19" s="890"/>
      <c r="KUM19" s="890"/>
      <c r="KUN19" s="890"/>
      <c r="KUO19" s="890"/>
      <c r="KUP19" s="890"/>
      <c r="KUQ19" s="890"/>
      <c r="KUR19" s="890"/>
      <c r="KUS19" s="890"/>
      <c r="KUT19" s="890"/>
      <c r="KUU19" s="890"/>
      <c r="KUV19" s="890"/>
      <c r="KUW19" s="890"/>
      <c r="KUX19" s="890"/>
      <c r="KUY19" s="890"/>
      <c r="KUZ19" s="890"/>
      <c r="KVA19" s="890"/>
      <c r="KVB19" s="890"/>
      <c r="KVC19" s="890"/>
      <c r="KVD19" s="890"/>
      <c r="KVE19" s="890"/>
      <c r="KVF19" s="890"/>
      <c r="KVG19" s="890"/>
      <c r="KVH19" s="890"/>
      <c r="KVI19" s="890"/>
      <c r="KVJ19" s="890"/>
      <c r="KVK19" s="890"/>
      <c r="KVL19" s="890"/>
      <c r="KVM19" s="890"/>
      <c r="KVN19" s="890"/>
      <c r="KVO19" s="890"/>
      <c r="KVP19" s="890"/>
      <c r="KVQ19" s="890"/>
      <c r="KVR19" s="890"/>
      <c r="KVS19" s="890"/>
      <c r="KVT19" s="890"/>
      <c r="KVU19" s="890"/>
      <c r="KVV19" s="890"/>
      <c r="KVW19" s="890"/>
      <c r="KVX19" s="890"/>
      <c r="KVY19" s="890"/>
      <c r="KVZ19" s="890"/>
      <c r="KWA19" s="890"/>
      <c r="KWB19" s="890"/>
      <c r="KWC19" s="890"/>
      <c r="KWD19" s="890"/>
      <c r="KWE19" s="890"/>
      <c r="KWF19" s="890"/>
      <c r="KWG19" s="890"/>
      <c r="KWH19" s="890"/>
      <c r="KWI19" s="890"/>
      <c r="KWJ19" s="890"/>
      <c r="KWK19" s="890"/>
      <c r="KWL19" s="890"/>
      <c r="KWM19" s="890"/>
      <c r="KWN19" s="890"/>
      <c r="KWO19" s="890"/>
      <c r="KWP19" s="890"/>
      <c r="KWQ19" s="890"/>
      <c r="KWR19" s="890"/>
      <c r="KWS19" s="890"/>
      <c r="KWT19" s="890"/>
      <c r="KWU19" s="890"/>
      <c r="KWV19" s="890"/>
      <c r="KWW19" s="890"/>
      <c r="KWX19" s="890"/>
      <c r="KWY19" s="890"/>
      <c r="KWZ19" s="890"/>
      <c r="KXA19" s="890"/>
      <c r="KXB19" s="890"/>
      <c r="KXC19" s="890"/>
      <c r="KXD19" s="890"/>
      <c r="KXE19" s="890"/>
      <c r="KXF19" s="890"/>
      <c r="KXG19" s="890"/>
      <c r="KXH19" s="890"/>
      <c r="KXI19" s="890"/>
      <c r="KXJ19" s="890"/>
      <c r="KXK19" s="890"/>
      <c r="KXL19" s="890"/>
      <c r="KXM19" s="890"/>
      <c r="KXN19" s="890"/>
      <c r="KXO19" s="890"/>
      <c r="KXP19" s="890"/>
      <c r="KXQ19" s="890"/>
      <c r="KXR19" s="890"/>
      <c r="KXS19" s="890"/>
      <c r="KXT19" s="890"/>
      <c r="KXU19" s="890"/>
      <c r="KXV19" s="890"/>
      <c r="KXW19" s="890"/>
      <c r="KXX19" s="890"/>
      <c r="KXY19" s="890"/>
      <c r="KXZ19" s="890"/>
      <c r="KYA19" s="890"/>
      <c r="KYB19" s="890"/>
      <c r="KYC19" s="890"/>
      <c r="KYD19" s="890"/>
      <c r="KYE19" s="890"/>
      <c r="KYF19" s="890"/>
      <c r="KYG19" s="890"/>
      <c r="KYH19" s="890"/>
      <c r="KYI19" s="890"/>
      <c r="KYJ19" s="890"/>
      <c r="KYK19" s="890"/>
      <c r="KYL19" s="890"/>
      <c r="KYM19" s="890"/>
      <c r="KYN19" s="890"/>
      <c r="KYO19" s="890"/>
      <c r="KYP19" s="890"/>
      <c r="KYQ19" s="890"/>
      <c r="KYR19" s="890"/>
      <c r="KYS19" s="890"/>
      <c r="KYT19" s="890"/>
      <c r="KYU19" s="890"/>
      <c r="KYV19" s="890"/>
      <c r="KYW19" s="890"/>
      <c r="KYX19" s="890"/>
      <c r="KYY19" s="890"/>
      <c r="KYZ19" s="890"/>
      <c r="KZA19" s="890"/>
      <c r="KZB19" s="890"/>
      <c r="KZC19" s="890"/>
      <c r="KZD19" s="890"/>
      <c r="KZE19" s="890"/>
      <c r="KZF19" s="890"/>
      <c r="KZG19" s="890"/>
      <c r="KZH19" s="890"/>
      <c r="KZI19" s="890"/>
      <c r="KZJ19" s="890"/>
      <c r="KZK19" s="890"/>
      <c r="KZL19" s="890"/>
      <c r="KZM19" s="890"/>
      <c r="KZN19" s="890"/>
      <c r="KZO19" s="890"/>
      <c r="KZP19" s="890"/>
      <c r="KZQ19" s="890"/>
      <c r="KZR19" s="890"/>
      <c r="KZS19" s="890"/>
      <c r="KZT19" s="890"/>
      <c r="KZU19" s="890"/>
      <c r="KZV19" s="890"/>
      <c r="KZW19" s="890"/>
      <c r="KZX19" s="890"/>
      <c r="KZY19" s="890"/>
      <c r="KZZ19" s="890"/>
      <c r="LAA19" s="890"/>
      <c r="LAB19" s="890"/>
      <c r="LAC19" s="890"/>
      <c r="LAD19" s="890"/>
      <c r="LAE19" s="890"/>
      <c r="LAF19" s="890"/>
      <c r="LAG19" s="890"/>
      <c r="LAH19" s="890"/>
      <c r="LAI19" s="890"/>
      <c r="LAJ19" s="890"/>
      <c r="LAK19" s="890"/>
      <c r="LAL19" s="890"/>
      <c r="LAM19" s="890"/>
      <c r="LAN19" s="890"/>
      <c r="LAO19" s="890"/>
      <c r="LAP19" s="890"/>
      <c r="LAQ19" s="890"/>
      <c r="LAR19" s="890"/>
      <c r="LAS19" s="890"/>
      <c r="LAT19" s="890"/>
      <c r="LAU19" s="890"/>
      <c r="LAV19" s="890"/>
      <c r="LAW19" s="890"/>
      <c r="LAX19" s="890"/>
      <c r="LAY19" s="890"/>
      <c r="LAZ19" s="890"/>
      <c r="LBA19" s="890"/>
      <c r="LBB19" s="890"/>
      <c r="LBC19" s="890"/>
      <c r="LBD19" s="890"/>
      <c r="LBE19" s="890"/>
      <c r="LBF19" s="890"/>
      <c r="LBG19" s="890"/>
      <c r="LBH19" s="890"/>
      <c r="LBI19" s="890"/>
      <c r="LBJ19" s="890"/>
      <c r="LBK19" s="890"/>
      <c r="LBL19" s="890"/>
      <c r="LBM19" s="890"/>
      <c r="LBN19" s="890"/>
      <c r="LBO19" s="890"/>
      <c r="LBP19" s="890"/>
      <c r="LBQ19" s="890"/>
      <c r="LBR19" s="890"/>
      <c r="LBS19" s="890"/>
      <c r="LBT19" s="890"/>
      <c r="LBU19" s="890"/>
      <c r="LBV19" s="890"/>
      <c r="LBW19" s="890"/>
      <c r="LBX19" s="890"/>
      <c r="LBY19" s="890"/>
      <c r="LBZ19" s="890"/>
      <c r="LCA19" s="890"/>
      <c r="LCB19" s="890"/>
      <c r="LCC19" s="890"/>
      <c r="LCD19" s="890"/>
      <c r="LCE19" s="890"/>
      <c r="LCF19" s="890"/>
      <c r="LCG19" s="890"/>
      <c r="LCH19" s="890"/>
      <c r="LCI19" s="890"/>
      <c r="LCJ19" s="890"/>
      <c r="LCK19" s="890"/>
      <c r="LCL19" s="890"/>
      <c r="LCM19" s="890"/>
      <c r="LCN19" s="890"/>
      <c r="LCO19" s="890"/>
      <c r="LCP19" s="890"/>
      <c r="LCQ19" s="890"/>
      <c r="LCR19" s="890"/>
      <c r="LCS19" s="890"/>
      <c r="LCT19" s="890"/>
      <c r="LCU19" s="890"/>
      <c r="LCV19" s="890"/>
      <c r="LCW19" s="890"/>
      <c r="LCX19" s="890"/>
      <c r="LCY19" s="890"/>
      <c r="LCZ19" s="890"/>
      <c r="LDA19" s="890"/>
      <c r="LDB19" s="890"/>
      <c r="LDC19" s="890"/>
      <c r="LDD19" s="890"/>
      <c r="LDE19" s="890"/>
      <c r="LDF19" s="890"/>
      <c r="LDG19" s="890"/>
      <c r="LDH19" s="890"/>
      <c r="LDI19" s="890"/>
      <c r="LDJ19" s="890"/>
      <c r="LDK19" s="890"/>
      <c r="LDL19" s="890"/>
      <c r="LDM19" s="890"/>
      <c r="LDN19" s="890"/>
      <c r="LDO19" s="890"/>
      <c r="LDP19" s="890"/>
      <c r="LDQ19" s="890"/>
      <c r="LDR19" s="890"/>
      <c r="LDS19" s="890"/>
      <c r="LDT19" s="890"/>
      <c r="LDU19" s="890"/>
      <c r="LDV19" s="890"/>
      <c r="LDW19" s="890"/>
      <c r="LDX19" s="890"/>
      <c r="LDY19" s="890"/>
      <c r="LDZ19" s="890"/>
      <c r="LEA19" s="890"/>
      <c r="LEB19" s="890"/>
      <c r="LEC19" s="890"/>
      <c r="LED19" s="890"/>
      <c r="LEE19" s="890"/>
      <c r="LEF19" s="890"/>
      <c r="LEG19" s="890"/>
      <c r="LEH19" s="890"/>
      <c r="LEI19" s="890"/>
      <c r="LEJ19" s="890"/>
      <c r="LEK19" s="890"/>
      <c r="LEL19" s="890"/>
      <c r="LEM19" s="890"/>
      <c r="LEN19" s="890"/>
      <c r="LEO19" s="890"/>
      <c r="LEP19" s="890"/>
      <c r="LEQ19" s="890"/>
      <c r="LER19" s="890"/>
      <c r="LES19" s="890"/>
      <c r="LET19" s="890"/>
      <c r="LEU19" s="890"/>
      <c r="LEV19" s="890"/>
      <c r="LEW19" s="890"/>
      <c r="LEX19" s="890"/>
      <c r="LEY19" s="890"/>
      <c r="LEZ19" s="890"/>
      <c r="LFA19" s="890"/>
      <c r="LFB19" s="890"/>
      <c r="LFC19" s="890"/>
      <c r="LFD19" s="890"/>
      <c r="LFE19" s="890"/>
      <c r="LFF19" s="890"/>
      <c r="LFG19" s="890"/>
      <c r="LFH19" s="890"/>
      <c r="LFI19" s="890"/>
      <c r="LFJ19" s="890"/>
      <c r="LFK19" s="890"/>
      <c r="LFL19" s="890"/>
      <c r="LFM19" s="890"/>
      <c r="LFN19" s="890"/>
      <c r="LFO19" s="890"/>
      <c r="LFP19" s="890"/>
      <c r="LFQ19" s="890"/>
      <c r="LFR19" s="890"/>
      <c r="LFS19" s="890"/>
      <c r="LFT19" s="890"/>
      <c r="LFU19" s="890"/>
      <c r="LFV19" s="890"/>
      <c r="LFW19" s="890"/>
      <c r="LFX19" s="890"/>
      <c r="LFY19" s="890"/>
      <c r="LFZ19" s="890"/>
      <c r="LGA19" s="890"/>
      <c r="LGB19" s="890"/>
      <c r="LGC19" s="890"/>
      <c r="LGD19" s="890"/>
      <c r="LGE19" s="890"/>
      <c r="LGF19" s="890"/>
      <c r="LGG19" s="890"/>
      <c r="LGH19" s="890"/>
      <c r="LGI19" s="890"/>
      <c r="LGJ19" s="890"/>
      <c r="LGK19" s="890"/>
      <c r="LGL19" s="890"/>
      <c r="LGM19" s="890"/>
      <c r="LGN19" s="890"/>
      <c r="LGO19" s="890"/>
      <c r="LGP19" s="890"/>
      <c r="LGQ19" s="890"/>
      <c r="LGR19" s="890"/>
      <c r="LGS19" s="890"/>
      <c r="LGT19" s="890"/>
      <c r="LGU19" s="890"/>
      <c r="LGV19" s="890"/>
      <c r="LGW19" s="890"/>
      <c r="LGX19" s="890"/>
      <c r="LGY19" s="890"/>
      <c r="LGZ19" s="890"/>
      <c r="LHA19" s="890"/>
      <c r="LHB19" s="890"/>
      <c r="LHC19" s="890"/>
      <c r="LHD19" s="890"/>
      <c r="LHE19" s="890"/>
      <c r="LHF19" s="890"/>
      <c r="LHG19" s="890"/>
      <c r="LHH19" s="890"/>
      <c r="LHI19" s="890"/>
      <c r="LHJ19" s="890"/>
      <c r="LHK19" s="890"/>
      <c r="LHL19" s="890"/>
      <c r="LHM19" s="890"/>
      <c r="LHN19" s="890"/>
      <c r="LHO19" s="890"/>
      <c r="LHP19" s="890"/>
      <c r="LHQ19" s="890"/>
      <c r="LHR19" s="890"/>
      <c r="LHS19" s="890"/>
      <c r="LHT19" s="890"/>
      <c r="LHU19" s="890"/>
      <c r="LHV19" s="890"/>
      <c r="LHW19" s="890"/>
      <c r="LHX19" s="890"/>
      <c r="LHY19" s="890"/>
      <c r="LHZ19" s="890"/>
      <c r="LIA19" s="890"/>
      <c r="LIB19" s="890"/>
      <c r="LIC19" s="890"/>
      <c r="LID19" s="890"/>
      <c r="LIE19" s="890"/>
      <c r="LIF19" s="890"/>
      <c r="LIG19" s="890"/>
      <c r="LIH19" s="890"/>
      <c r="LII19" s="890"/>
      <c r="LIJ19" s="890"/>
      <c r="LIK19" s="890"/>
      <c r="LIL19" s="890"/>
      <c r="LIM19" s="890"/>
      <c r="LIN19" s="890"/>
      <c r="LIO19" s="890"/>
      <c r="LIP19" s="890"/>
      <c r="LIQ19" s="890"/>
      <c r="LIR19" s="890"/>
      <c r="LIS19" s="890"/>
      <c r="LIT19" s="890"/>
      <c r="LIU19" s="890"/>
      <c r="LIV19" s="890"/>
      <c r="LIW19" s="890"/>
      <c r="LIX19" s="890"/>
      <c r="LIY19" s="890"/>
      <c r="LIZ19" s="890"/>
      <c r="LJA19" s="890"/>
      <c r="LJB19" s="890"/>
      <c r="LJC19" s="890"/>
      <c r="LJD19" s="890"/>
      <c r="LJE19" s="890"/>
      <c r="LJF19" s="890"/>
      <c r="LJG19" s="890"/>
      <c r="LJH19" s="890"/>
      <c r="LJI19" s="890"/>
      <c r="LJJ19" s="890"/>
      <c r="LJK19" s="890"/>
      <c r="LJL19" s="890"/>
      <c r="LJM19" s="890"/>
      <c r="LJN19" s="890"/>
      <c r="LJO19" s="890"/>
      <c r="LJP19" s="890"/>
      <c r="LJQ19" s="890"/>
      <c r="LJR19" s="890"/>
      <c r="LJS19" s="890"/>
      <c r="LJT19" s="890"/>
      <c r="LJU19" s="890"/>
      <c r="LJV19" s="890"/>
      <c r="LJW19" s="890"/>
      <c r="LJX19" s="890"/>
      <c r="LJY19" s="890"/>
      <c r="LJZ19" s="890"/>
      <c r="LKA19" s="890"/>
      <c r="LKB19" s="890"/>
      <c r="LKC19" s="890"/>
      <c r="LKD19" s="890"/>
      <c r="LKE19" s="890"/>
      <c r="LKF19" s="890"/>
      <c r="LKG19" s="890"/>
      <c r="LKH19" s="890"/>
      <c r="LKI19" s="890"/>
      <c r="LKJ19" s="890"/>
      <c r="LKK19" s="890"/>
      <c r="LKL19" s="890"/>
      <c r="LKM19" s="890"/>
      <c r="LKN19" s="890"/>
      <c r="LKO19" s="890"/>
      <c r="LKP19" s="890"/>
      <c r="LKQ19" s="890"/>
      <c r="LKR19" s="890"/>
      <c r="LKS19" s="890"/>
      <c r="LKT19" s="890"/>
      <c r="LKU19" s="890"/>
      <c r="LKV19" s="890"/>
      <c r="LKW19" s="890"/>
      <c r="LKX19" s="890"/>
      <c r="LKY19" s="890"/>
      <c r="LKZ19" s="890"/>
      <c r="LLA19" s="890"/>
      <c r="LLB19" s="890"/>
      <c r="LLC19" s="890"/>
      <c r="LLD19" s="890"/>
      <c r="LLE19" s="890"/>
      <c r="LLF19" s="890"/>
      <c r="LLG19" s="890"/>
      <c r="LLH19" s="890"/>
      <c r="LLI19" s="890"/>
      <c r="LLJ19" s="890"/>
      <c r="LLK19" s="890"/>
      <c r="LLL19" s="890"/>
      <c r="LLM19" s="890"/>
      <c r="LLN19" s="890"/>
      <c r="LLO19" s="890"/>
      <c r="LLP19" s="890"/>
      <c r="LLQ19" s="890"/>
      <c r="LLR19" s="890"/>
      <c r="LLS19" s="890"/>
      <c r="LLT19" s="890"/>
      <c r="LLU19" s="890"/>
      <c r="LLV19" s="890"/>
      <c r="LLW19" s="890"/>
      <c r="LLX19" s="890"/>
      <c r="LLY19" s="890"/>
      <c r="LLZ19" s="890"/>
      <c r="LMA19" s="890"/>
      <c r="LMB19" s="890"/>
      <c r="LMC19" s="890"/>
      <c r="LMD19" s="890"/>
      <c r="LME19" s="890"/>
      <c r="LMF19" s="890"/>
      <c r="LMG19" s="890"/>
      <c r="LMH19" s="890"/>
      <c r="LMI19" s="890"/>
      <c r="LMJ19" s="890"/>
      <c r="LMK19" s="890"/>
      <c r="LML19" s="890"/>
      <c r="LMM19" s="890"/>
      <c r="LMN19" s="890"/>
      <c r="LMO19" s="890"/>
      <c r="LMP19" s="890"/>
      <c r="LMQ19" s="890"/>
      <c r="LMR19" s="890"/>
      <c r="LMS19" s="890"/>
      <c r="LMT19" s="890"/>
      <c r="LMU19" s="890"/>
      <c r="LMV19" s="890"/>
      <c r="LMW19" s="890"/>
      <c r="LMX19" s="890"/>
      <c r="LMY19" s="890"/>
      <c r="LMZ19" s="890"/>
      <c r="LNA19" s="890"/>
      <c r="LNB19" s="890"/>
      <c r="LNC19" s="890"/>
      <c r="LND19" s="890"/>
      <c r="LNE19" s="890"/>
      <c r="LNF19" s="890"/>
      <c r="LNG19" s="890"/>
      <c r="LNH19" s="890"/>
      <c r="LNI19" s="890"/>
      <c r="LNJ19" s="890"/>
      <c r="LNK19" s="890"/>
      <c r="LNL19" s="890"/>
      <c r="LNM19" s="890"/>
      <c r="LNN19" s="890"/>
      <c r="LNO19" s="890"/>
      <c r="LNP19" s="890"/>
      <c r="LNQ19" s="890"/>
      <c r="LNR19" s="890"/>
      <c r="LNS19" s="890"/>
      <c r="LNT19" s="890"/>
      <c r="LNU19" s="890"/>
      <c r="LNV19" s="890"/>
      <c r="LNW19" s="890"/>
      <c r="LNX19" s="890"/>
      <c r="LNY19" s="890"/>
      <c r="LNZ19" s="890"/>
      <c r="LOA19" s="890"/>
      <c r="LOB19" s="890"/>
      <c r="LOC19" s="890"/>
      <c r="LOD19" s="890"/>
      <c r="LOE19" s="890"/>
      <c r="LOF19" s="890"/>
      <c r="LOG19" s="890"/>
      <c r="LOH19" s="890"/>
      <c r="LOI19" s="890"/>
      <c r="LOJ19" s="890"/>
      <c r="LOK19" s="890"/>
      <c r="LOL19" s="890"/>
      <c r="LOM19" s="890"/>
      <c r="LON19" s="890"/>
      <c r="LOO19" s="890"/>
      <c r="LOP19" s="890"/>
      <c r="LOQ19" s="890"/>
      <c r="LOR19" s="890"/>
      <c r="LOS19" s="890"/>
      <c r="LOT19" s="890"/>
      <c r="LOU19" s="890"/>
      <c r="LOV19" s="890"/>
      <c r="LOW19" s="890"/>
      <c r="LOX19" s="890"/>
      <c r="LOY19" s="890"/>
      <c r="LOZ19" s="890"/>
      <c r="LPA19" s="890"/>
      <c r="LPB19" s="890"/>
      <c r="LPC19" s="890"/>
      <c r="LPD19" s="890"/>
      <c r="LPE19" s="890"/>
      <c r="LPF19" s="890"/>
      <c r="LPG19" s="890"/>
      <c r="LPH19" s="890"/>
      <c r="LPI19" s="890"/>
      <c r="LPJ19" s="890"/>
      <c r="LPK19" s="890"/>
      <c r="LPL19" s="890"/>
      <c r="LPM19" s="890"/>
      <c r="LPN19" s="890"/>
      <c r="LPO19" s="890"/>
      <c r="LPP19" s="890"/>
      <c r="LPQ19" s="890"/>
      <c r="LPR19" s="890"/>
      <c r="LPS19" s="890"/>
      <c r="LPT19" s="890"/>
      <c r="LPU19" s="890"/>
      <c r="LPV19" s="890"/>
      <c r="LPW19" s="890"/>
      <c r="LPX19" s="890"/>
      <c r="LPY19" s="890"/>
      <c r="LPZ19" s="890"/>
      <c r="LQA19" s="890"/>
      <c r="LQB19" s="890"/>
      <c r="LQC19" s="890"/>
      <c r="LQD19" s="890"/>
      <c r="LQE19" s="890"/>
      <c r="LQF19" s="890"/>
      <c r="LQG19" s="890"/>
      <c r="LQH19" s="890"/>
      <c r="LQI19" s="890"/>
      <c r="LQJ19" s="890"/>
      <c r="LQK19" s="890"/>
      <c r="LQL19" s="890"/>
      <c r="LQM19" s="890"/>
      <c r="LQN19" s="890"/>
      <c r="LQO19" s="890"/>
      <c r="LQP19" s="890"/>
      <c r="LQQ19" s="890"/>
      <c r="LQR19" s="890"/>
      <c r="LQS19" s="890"/>
      <c r="LQT19" s="890"/>
      <c r="LQU19" s="890"/>
      <c r="LQV19" s="890"/>
      <c r="LQW19" s="890"/>
      <c r="LQX19" s="890"/>
      <c r="LQY19" s="890"/>
      <c r="LQZ19" s="890"/>
      <c r="LRA19" s="890"/>
      <c r="LRB19" s="890"/>
      <c r="LRC19" s="890"/>
      <c r="LRD19" s="890"/>
      <c r="LRE19" s="890"/>
      <c r="LRF19" s="890"/>
      <c r="LRG19" s="890"/>
      <c r="LRH19" s="890"/>
      <c r="LRI19" s="890"/>
      <c r="LRJ19" s="890"/>
      <c r="LRK19" s="890"/>
      <c r="LRL19" s="890"/>
      <c r="LRM19" s="890"/>
      <c r="LRN19" s="890"/>
      <c r="LRO19" s="890"/>
      <c r="LRP19" s="890"/>
      <c r="LRQ19" s="890"/>
      <c r="LRR19" s="890"/>
      <c r="LRS19" s="890"/>
      <c r="LRT19" s="890"/>
      <c r="LRU19" s="890"/>
      <c r="LRV19" s="890"/>
      <c r="LRW19" s="890"/>
      <c r="LRX19" s="890"/>
      <c r="LRY19" s="890"/>
      <c r="LRZ19" s="890"/>
      <c r="LSA19" s="890"/>
      <c r="LSB19" s="890"/>
      <c r="LSC19" s="890"/>
      <c r="LSD19" s="890"/>
      <c r="LSE19" s="890"/>
      <c r="LSF19" s="890"/>
      <c r="LSG19" s="890"/>
      <c r="LSH19" s="890"/>
      <c r="LSI19" s="890"/>
      <c r="LSJ19" s="890"/>
      <c r="LSK19" s="890"/>
      <c r="LSL19" s="890"/>
      <c r="LSM19" s="890"/>
      <c r="LSN19" s="890"/>
      <c r="LSO19" s="890"/>
      <c r="LSP19" s="890"/>
      <c r="LSQ19" s="890"/>
      <c r="LSR19" s="890"/>
      <c r="LSS19" s="890"/>
      <c r="LST19" s="890"/>
      <c r="LSU19" s="890"/>
      <c r="LSV19" s="890"/>
      <c r="LSW19" s="890"/>
      <c r="LSX19" s="890"/>
      <c r="LSY19" s="890"/>
      <c r="LSZ19" s="890"/>
      <c r="LTA19" s="890"/>
      <c r="LTB19" s="890"/>
      <c r="LTC19" s="890"/>
      <c r="LTD19" s="890"/>
      <c r="LTE19" s="890"/>
      <c r="LTF19" s="890"/>
      <c r="LTG19" s="890"/>
      <c r="LTH19" s="890"/>
      <c r="LTI19" s="890"/>
      <c r="LTJ19" s="890"/>
      <c r="LTK19" s="890"/>
      <c r="LTL19" s="890"/>
      <c r="LTM19" s="890"/>
      <c r="LTN19" s="890"/>
      <c r="LTO19" s="890"/>
      <c r="LTP19" s="890"/>
      <c r="LTQ19" s="890"/>
      <c r="LTR19" s="890"/>
      <c r="LTS19" s="890"/>
      <c r="LTT19" s="890"/>
      <c r="LTU19" s="890"/>
      <c r="LTV19" s="890"/>
      <c r="LTW19" s="890"/>
      <c r="LTX19" s="890"/>
      <c r="LTY19" s="890"/>
      <c r="LTZ19" s="890"/>
      <c r="LUA19" s="890"/>
      <c r="LUB19" s="890"/>
      <c r="LUC19" s="890"/>
      <c r="LUD19" s="890"/>
      <c r="LUE19" s="890"/>
      <c r="LUF19" s="890"/>
      <c r="LUG19" s="890"/>
      <c r="LUH19" s="890"/>
      <c r="LUI19" s="890"/>
      <c r="LUJ19" s="890"/>
      <c r="LUK19" s="890"/>
      <c r="LUL19" s="890"/>
      <c r="LUM19" s="890"/>
      <c r="LUN19" s="890"/>
      <c r="LUO19" s="890"/>
      <c r="LUP19" s="890"/>
      <c r="LUQ19" s="890"/>
      <c r="LUR19" s="890"/>
      <c r="LUS19" s="890"/>
      <c r="LUT19" s="890"/>
      <c r="LUU19" s="890"/>
      <c r="LUV19" s="890"/>
      <c r="LUW19" s="890"/>
      <c r="LUX19" s="890"/>
      <c r="LUY19" s="890"/>
      <c r="LUZ19" s="890"/>
      <c r="LVA19" s="890"/>
      <c r="LVB19" s="890"/>
      <c r="LVC19" s="890"/>
      <c r="LVD19" s="890"/>
      <c r="LVE19" s="890"/>
      <c r="LVF19" s="890"/>
      <c r="LVG19" s="890"/>
      <c r="LVH19" s="890"/>
      <c r="LVI19" s="890"/>
      <c r="LVJ19" s="890"/>
      <c r="LVK19" s="890"/>
      <c r="LVL19" s="890"/>
      <c r="LVM19" s="890"/>
      <c r="LVN19" s="890"/>
      <c r="LVO19" s="890"/>
      <c r="LVP19" s="890"/>
      <c r="LVQ19" s="890"/>
      <c r="LVR19" s="890"/>
      <c r="LVS19" s="890"/>
      <c r="LVT19" s="890"/>
      <c r="LVU19" s="890"/>
      <c r="LVV19" s="890"/>
      <c r="LVW19" s="890"/>
      <c r="LVX19" s="890"/>
      <c r="LVY19" s="890"/>
      <c r="LVZ19" s="890"/>
      <c r="LWA19" s="890"/>
      <c r="LWB19" s="890"/>
      <c r="LWC19" s="890"/>
      <c r="LWD19" s="890"/>
      <c r="LWE19" s="890"/>
      <c r="LWF19" s="890"/>
      <c r="LWG19" s="890"/>
      <c r="LWH19" s="890"/>
      <c r="LWI19" s="890"/>
      <c r="LWJ19" s="890"/>
      <c r="LWK19" s="890"/>
      <c r="LWL19" s="890"/>
      <c r="LWM19" s="890"/>
      <c r="LWN19" s="890"/>
      <c r="LWO19" s="890"/>
      <c r="LWP19" s="890"/>
      <c r="LWQ19" s="890"/>
      <c r="LWR19" s="890"/>
      <c r="LWS19" s="890"/>
      <c r="LWT19" s="890"/>
      <c r="LWU19" s="890"/>
      <c r="LWV19" s="890"/>
      <c r="LWW19" s="890"/>
      <c r="LWX19" s="890"/>
      <c r="LWY19" s="890"/>
      <c r="LWZ19" s="890"/>
      <c r="LXA19" s="890"/>
      <c r="LXB19" s="890"/>
      <c r="LXC19" s="890"/>
      <c r="LXD19" s="890"/>
      <c r="LXE19" s="890"/>
      <c r="LXF19" s="890"/>
      <c r="LXG19" s="890"/>
      <c r="LXH19" s="890"/>
      <c r="LXI19" s="890"/>
      <c r="LXJ19" s="890"/>
      <c r="LXK19" s="890"/>
      <c r="LXL19" s="890"/>
      <c r="LXM19" s="890"/>
      <c r="LXN19" s="890"/>
      <c r="LXO19" s="890"/>
      <c r="LXP19" s="890"/>
      <c r="LXQ19" s="890"/>
      <c r="LXR19" s="890"/>
      <c r="LXS19" s="890"/>
      <c r="LXT19" s="890"/>
      <c r="LXU19" s="890"/>
      <c r="LXV19" s="890"/>
      <c r="LXW19" s="890"/>
      <c r="LXX19" s="890"/>
      <c r="LXY19" s="890"/>
      <c r="LXZ19" s="890"/>
      <c r="LYA19" s="890"/>
      <c r="LYB19" s="890"/>
      <c r="LYC19" s="890"/>
      <c r="LYD19" s="890"/>
      <c r="LYE19" s="890"/>
      <c r="LYF19" s="890"/>
      <c r="LYG19" s="890"/>
      <c r="LYH19" s="890"/>
      <c r="LYI19" s="890"/>
      <c r="LYJ19" s="890"/>
      <c r="LYK19" s="890"/>
      <c r="LYL19" s="890"/>
      <c r="LYM19" s="890"/>
      <c r="LYN19" s="890"/>
      <c r="LYO19" s="890"/>
      <c r="LYP19" s="890"/>
      <c r="LYQ19" s="890"/>
      <c r="LYR19" s="890"/>
      <c r="LYS19" s="890"/>
      <c r="LYT19" s="890"/>
      <c r="LYU19" s="890"/>
      <c r="LYV19" s="890"/>
      <c r="LYW19" s="890"/>
      <c r="LYX19" s="890"/>
      <c r="LYY19" s="890"/>
      <c r="LYZ19" s="890"/>
      <c r="LZA19" s="890"/>
      <c r="LZB19" s="890"/>
      <c r="LZC19" s="890"/>
      <c r="LZD19" s="890"/>
      <c r="LZE19" s="890"/>
      <c r="LZF19" s="890"/>
      <c r="LZG19" s="890"/>
      <c r="LZH19" s="890"/>
      <c r="LZI19" s="890"/>
      <c r="LZJ19" s="890"/>
      <c r="LZK19" s="890"/>
      <c r="LZL19" s="890"/>
      <c r="LZM19" s="890"/>
      <c r="LZN19" s="890"/>
      <c r="LZO19" s="890"/>
      <c r="LZP19" s="890"/>
      <c r="LZQ19" s="890"/>
      <c r="LZR19" s="890"/>
      <c r="LZS19" s="890"/>
      <c r="LZT19" s="890"/>
      <c r="LZU19" s="890"/>
      <c r="LZV19" s="890"/>
      <c r="LZW19" s="890"/>
      <c r="LZX19" s="890"/>
      <c r="LZY19" s="890"/>
      <c r="LZZ19" s="890"/>
      <c r="MAA19" s="890"/>
      <c r="MAB19" s="890"/>
      <c r="MAC19" s="890"/>
      <c r="MAD19" s="890"/>
      <c r="MAE19" s="890"/>
      <c r="MAF19" s="890"/>
      <c r="MAG19" s="890"/>
      <c r="MAH19" s="890"/>
      <c r="MAI19" s="890"/>
      <c r="MAJ19" s="890"/>
      <c r="MAK19" s="890"/>
      <c r="MAL19" s="890"/>
      <c r="MAM19" s="890"/>
      <c r="MAN19" s="890"/>
      <c r="MAO19" s="890"/>
      <c r="MAP19" s="890"/>
      <c r="MAQ19" s="890"/>
      <c r="MAR19" s="890"/>
      <c r="MAS19" s="890"/>
      <c r="MAT19" s="890"/>
      <c r="MAU19" s="890"/>
      <c r="MAV19" s="890"/>
      <c r="MAW19" s="890"/>
      <c r="MAX19" s="890"/>
      <c r="MAY19" s="890"/>
      <c r="MAZ19" s="890"/>
      <c r="MBA19" s="890"/>
      <c r="MBB19" s="890"/>
      <c r="MBC19" s="890"/>
      <c r="MBD19" s="890"/>
      <c r="MBE19" s="890"/>
      <c r="MBF19" s="890"/>
      <c r="MBG19" s="890"/>
      <c r="MBH19" s="890"/>
      <c r="MBI19" s="890"/>
      <c r="MBJ19" s="890"/>
      <c r="MBK19" s="890"/>
      <c r="MBL19" s="890"/>
      <c r="MBM19" s="890"/>
      <c r="MBN19" s="890"/>
      <c r="MBO19" s="890"/>
      <c r="MBP19" s="890"/>
      <c r="MBQ19" s="890"/>
      <c r="MBR19" s="890"/>
      <c r="MBS19" s="890"/>
      <c r="MBT19" s="890"/>
      <c r="MBU19" s="890"/>
      <c r="MBV19" s="890"/>
      <c r="MBW19" s="890"/>
      <c r="MBX19" s="890"/>
      <c r="MBY19" s="890"/>
      <c r="MBZ19" s="890"/>
      <c r="MCA19" s="890"/>
      <c r="MCB19" s="890"/>
      <c r="MCC19" s="890"/>
      <c r="MCD19" s="890"/>
      <c r="MCE19" s="890"/>
      <c r="MCF19" s="890"/>
      <c r="MCG19" s="890"/>
      <c r="MCH19" s="890"/>
      <c r="MCI19" s="890"/>
      <c r="MCJ19" s="890"/>
      <c r="MCK19" s="890"/>
      <c r="MCL19" s="890"/>
      <c r="MCM19" s="890"/>
      <c r="MCN19" s="890"/>
      <c r="MCO19" s="890"/>
      <c r="MCP19" s="890"/>
      <c r="MCQ19" s="890"/>
      <c r="MCR19" s="890"/>
      <c r="MCS19" s="890"/>
      <c r="MCT19" s="890"/>
      <c r="MCU19" s="890"/>
      <c r="MCV19" s="890"/>
      <c r="MCW19" s="890"/>
      <c r="MCX19" s="890"/>
      <c r="MCY19" s="890"/>
      <c r="MCZ19" s="890"/>
      <c r="MDA19" s="890"/>
      <c r="MDB19" s="890"/>
      <c r="MDC19" s="890"/>
      <c r="MDD19" s="890"/>
      <c r="MDE19" s="890"/>
      <c r="MDF19" s="890"/>
      <c r="MDG19" s="890"/>
      <c r="MDH19" s="890"/>
      <c r="MDI19" s="890"/>
      <c r="MDJ19" s="890"/>
      <c r="MDK19" s="890"/>
      <c r="MDL19" s="890"/>
      <c r="MDM19" s="890"/>
      <c r="MDN19" s="890"/>
      <c r="MDO19" s="890"/>
      <c r="MDP19" s="890"/>
      <c r="MDQ19" s="890"/>
      <c r="MDR19" s="890"/>
      <c r="MDS19" s="890"/>
      <c r="MDT19" s="890"/>
      <c r="MDU19" s="890"/>
      <c r="MDV19" s="890"/>
      <c r="MDW19" s="890"/>
      <c r="MDX19" s="890"/>
      <c r="MDY19" s="890"/>
      <c r="MDZ19" s="890"/>
      <c r="MEA19" s="890"/>
      <c r="MEB19" s="890"/>
      <c r="MEC19" s="890"/>
      <c r="MED19" s="890"/>
      <c r="MEE19" s="890"/>
      <c r="MEF19" s="890"/>
      <c r="MEG19" s="890"/>
      <c r="MEH19" s="890"/>
      <c r="MEI19" s="890"/>
      <c r="MEJ19" s="890"/>
      <c r="MEK19" s="890"/>
      <c r="MEL19" s="890"/>
      <c r="MEM19" s="890"/>
      <c r="MEN19" s="890"/>
      <c r="MEO19" s="890"/>
      <c r="MEP19" s="890"/>
      <c r="MEQ19" s="890"/>
      <c r="MER19" s="890"/>
      <c r="MES19" s="890"/>
      <c r="MET19" s="890"/>
      <c r="MEU19" s="890"/>
      <c r="MEV19" s="890"/>
      <c r="MEW19" s="890"/>
      <c r="MEX19" s="890"/>
      <c r="MEY19" s="890"/>
      <c r="MEZ19" s="890"/>
      <c r="MFA19" s="890"/>
      <c r="MFB19" s="890"/>
      <c r="MFC19" s="890"/>
      <c r="MFD19" s="890"/>
      <c r="MFE19" s="890"/>
      <c r="MFF19" s="890"/>
      <c r="MFG19" s="890"/>
      <c r="MFH19" s="890"/>
      <c r="MFI19" s="890"/>
      <c r="MFJ19" s="890"/>
      <c r="MFK19" s="890"/>
      <c r="MFL19" s="890"/>
      <c r="MFM19" s="890"/>
      <c r="MFN19" s="890"/>
      <c r="MFO19" s="890"/>
      <c r="MFP19" s="890"/>
      <c r="MFQ19" s="890"/>
      <c r="MFR19" s="890"/>
      <c r="MFS19" s="890"/>
      <c r="MFT19" s="890"/>
      <c r="MFU19" s="890"/>
      <c r="MFV19" s="890"/>
      <c r="MFW19" s="890"/>
      <c r="MFX19" s="890"/>
      <c r="MFY19" s="890"/>
      <c r="MFZ19" s="890"/>
      <c r="MGA19" s="890"/>
      <c r="MGB19" s="890"/>
      <c r="MGC19" s="890"/>
      <c r="MGD19" s="890"/>
      <c r="MGE19" s="890"/>
      <c r="MGF19" s="890"/>
      <c r="MGG19" s="890"/>
      <c r="MGH19" s="890"/>
      <c r="MGI19" s="890"/>
      <c r="MGJ19" s="890"/>
      <c r="MGK19" s="890"/>
      <c r="MGL19" s="890"/>
      <c r="MGM19" s="890"/>
      <c r="MGN19" s="890"/>
      <c r="MGO19" s="890"/>
      <c r="MGP19" s="890"/>
      <c r="MGQ19" s="890"/>
      <c r="MGR19" s="890"/>
      <c r="MGS19" s="890"/>
      <c r="MGT19" s="890"/>
      <c r="MGU19" s="890"/>
      <c r="MGV19" s="890"/>
      <c r="MGW19" s="890"/>
      <c r="MGX19" s="890"/>
      <c r="MGY19" s="890"/>
      <c r="MGZ19" s="890"/>
      <c r="MHA19" s="890"/>
      <c r="MHB19" s="890"/>
      <c r="MHC19" s="890"/>
      <c r="MHD19" s="890"/>
      <c r="MHE19" s="890"/>
      <c r="MHF19" s="890"/>
      <c r="MHG19" s="890"/>
      <c r="MHH19" s="890"/>
      <c r="MHI19" s="890"/>
      <c r="MHJ19" s="890"/>
      <c r="MHK19" s="890"/>
      <c r="MHL19" s="890"/>
      <c r="MHM19" s="890"/>
      <c r="MHN19" s="890"/>
      <c r="MHO19" s="890"/>
      <c r="MHP19" s="890"/>
      <c r="MHQ19" s="890"/>
      <c r="MHR19" s="890"/>
      <c r="MHS19" s="890"/>
      <c r="MHT19" s="890"/>
      <c r="MHU19" s="890"/>
      <c r="MHV19" s="890"/>
      <c r="MHW19" s="890"/>
      <c r="MHX19" s="890"/>
      <c r="MHY19" s="890"/>
      <c r="MHZ19" s="890"/>
      <c r="MIA19" s="890"/>
      <c r="MIB19" s="890"/>
      <c r="MIC19" s="890"/>
      <c r="MID19" s="890"/>
      <c r="MIE19" s="890"/>
      <c r="MIF19" s="890"/>
      <c r="MIG19" s="890"/>
      <c r="MIH19" s="890"/>
      <c r="MII19" s="890"/>
      <c r="MIJ19" s="890"/>
      <c r="MIK19" s="890"/>
      <c r="MIL19" s="890"/>
      <c r="MIM19" s="890"/>
      <c r="MIN19" s="890"/>
      <c r="MIO19" s="890"/>
      <c r="MIP19" s="890"/>
      <c r="MIQ19" s="890"/>
      <c r="MIR19" s="890"/>
      <c r="MIS19" s="890"/>
      <c r="MIT19" s="890"/>
      <c r="MIU19" s="890"/>
      <c r="MIV19" s="890"/>
      <c r="MIW19" s="890"/>
      <c r="MIX19" s="890"/>
      <c r="MIY19" s="890"/>
      <c r="MIZ19" s="890"/>
      <c r="MJA19" s="890"/>
      <c r="MJB19" s="890"/>
      <c r="MJC19" s="890"/>
      <c r="MJD19" s="890"/>
      <c r="MJE19" s="890"/>
      <c r="MJF19" s="890"/>
      <c r="MJG19" s="890"/>
      <c r="MJH19" s="890"/>
      <c r="MJI19" s="890"/>
      <c r="MJJ19" s="890"/>
      <c r="MJK19" s="890"/>
      <c r="MJL19" s="890"/>
      <c r="MJM19" s="890"/>
      <c r="MJN19" s="890"/>
      <c r="MJO19" s="890"/>
      <c r="MJP19" s="890"/>
      <c r="MJQ19" s="890"/>
      <c r="MJR19" s="890"/>
      <c r="MJS19" s="890"/>
      <c r="MJT19" s="890"/>
      <c r="MJU19" s="890"/>
      <c r="MJV19" s="890"/>
      <c r="MJW19" s="890"/>
      <c r="MJX19" s="890"/>
      <c r="MJY19" s="890"/>
      <c r="MJZ19" s="890"/>
      <c r="MKA19" s="890"/>
      <c r="MKB19" s="890"/>
      <c r="MKC19" s="890"/>
      <c r="MKD19" s="890"/>
      <c r="MKE19" s="890"/>
      <c r="MKF19" s="890"/>
      <c r="MKG19" s="890"/>
      <c r="MKH19" s="890"/>
      <c r="MKI19" s="890"/>
      <c r="MKJ19" s="890"/>
      <c r="MKK19" s="890"/>
      <c r="MKL19" s="890"/>
      <c r="MKM19" s="890"/>
      <c r="MKN19" s="890"/>
      <c r="MKO19" s="890"/>
      <c r="MKP19" s="890"/>
      <c r="MKQ19" s="890"/>
      <c r="MKR19" s="890"/>
      <c r="MKS19" s="890"/>
      <c r="MKT19" s="890"/>
      <c r="MKU19" s="890"/>
      <c r="MKV19" s="890"/>
      <c r="MKW19" s="890"/>
      <c r="MKX19" s="890"/>
      <c r="MKY19" s="890"/>
      <c r="MKZ19" s="890"/>
      <c r="MLA19" s="890"/>
      <c r="MLB19" s="890"/>
      <c r="MLC19" s="890"/>
      <c r="MLD19" s="890"/>
      <c r="MLE19" s="890"/>
      <c r="MLF19" s="890"/>
      <c r="MLG19" s="890"/>
      <c r="MLH19" s="890"/>
      <c r="MLI19" s="890"/>
      <c r="MLJ19" s="890"/>
      <c r="MLK19" s="890"/>
      <c r="MLL19" s="890"/>
      <c r="MLM19" s="890"/>
      <c r="MLN19" s="890"/>
      <c r="MLO19" s="890"/>
      <c r="MLP19" s="890"/>
      <c r="MLQ19" s="890"/>
      <c r="MLR19" s="890"/>
      <c r="MLS19" s="890"/>
      <c r="MLT19" s="890"/>
      <c r="MLU19" s="890"/>
      <c r="MLV19" s="890"/>
      <c r="MLW19" s="890"/>
      <c r="MLX19" s="890"/>
      <c r="MLY19" s="890"/>
      <c r="MLZ19" s="890"/>
      <c r="MMA19" s="890"/>
      <c r="MMB19" s="890"/>
      <c r="MMC19" s="890"/>
      <c r="MMD19" s="890"/>
      <c r="MME19" s="890"/>
      <c r="MMF19" s="890"/>
      <c r="MMG19" s="890"/>
      <c r="MMH19" s="890"/>
      <c r="MMI19" s="890"/>
      <c r="MMJ19" s="890"/>
      <c r="MMK19" s="890"/>
      <c r="MML19" s="890"/>
      <c r="MMM19" s="890"/>
      <c r="MMN19" s="890"/>
      <c r="MMO19" s="890"/>
      <c r="MMP19" s="890"/>
      <c r="MMQ19" s="890"/>
      <c r="MMR19" s="890"/>
      <c r="MMS19" s="890"/>
      <c r="MMT19" s="890"/>
      <c r="MMU19" s="890"/>
      <c r="MMV19" s="890"/>
      <c r="MMW19" s="890"/>
      <c r="MMX19" s="890"/>
      <c r="MMY19" s="890"/>
      <c r="MMZ19" s="890"/>
      <c r="MNA19" s="890"/>
      <c r="MNB19" s="890"/>
      <c r="MNC19" s="890"/>
      <c r="MND19" s="890"/>
      <c r="MNE19" s="890"/>
      <c r="MNF19" s="890"/>
      <c r="MNG19" s="890"/>
      <c r="MNH19" s="890"/>
      <c r="MNI19" s="890"/>
      <c r="MNJ19" s="890"/>
      <c r="MNK19" s="890"/>
      <c r="MNL19" s="890"/>
      <c r="MNM19" s="890"/>
      <c r="MNN19" s="890"/>
      <c r="MNO19" s="890"/>
      <c r="MNP19" s="890"/>
      <c r="MNQ19" s="890"/>
      <c r="MNR19" s="890"/>
      <c r="MNS19" s="890"/>
      <c r="MNT19" s="890"/>
      <c r="MNU19" s="890"/>
      <c r="MNV19" s="890"/>
      <c r="MNW19" s="890"/>
      <c r="MNX19" s="890"/>
      <c r="MNY19" s="890"/>
      <c r="MNZ19" s="890"/>
      <c r="MOA19" s="890"/>
      <c r="MOB19" s="890"/>
      <c r="MOC19" s="890"/>
      <c r="MOD19" s="890"/>
      <c r="MOE19" s="890"/>
      <c r="MOF19" s="890"/>
      <c r="MOG19" s="890"/>
      <c r="MOH19" s="890"/>
      <c r="MOI19" s="890"/>
      <c r="MOJ19" s="890"/>
      <c r="MOK19" s="890"/>
      <c r="MOL19" s="890"/>
      <c r="MOM19" s="890"/>
      <c r="MON19" s="890"/>
      <c r="MOO19" s="890"/>
      <c r="MOP19" s="890"/>
      <c r="MOQ19" s="890"/>
      <c r="MOR19" s="890"/>
      <c r="MOS19" s="890"/>
      <c r="MOT19" s="890"/>
      <c r="MOU19" s="890"/>
      <c r="MOV19" s="890"/>
      <c r="MOW19" s="890"/>
      <c r="MOX19" s="890"/>
      <c r="MOY19" s="890"/>
      <c r="MOZ19" s="890"/>
      <c r="MPA19" s="890"/>
      <c r="MPB19" s="890"/>
      <c r="MPC19" s="890"/>
      <c r="MPD19" s="890"/>
      <c r="MPE19" s="890"/>
      <c r="MPF19" s="890"/>
      <c r="MPG19" s="890"/>
      <c r="MPH19" s="890"/>
      <c r="MPI19" s="890"/>
      <c r="MPJ19" s="890"/>
      <c r="MPK19" s="890"/>
      <c r="MPL19" s="890"/>
      <c r="MPM19" s="890"/>
      <c r="MPN19" s="890"/>
      <c r="MPO19" s="890"/>
      <c r="MPP19" s="890"/>
      <c r="MPQ19" s="890"/>
      <c r="MPR19" s="890"/>
      <c r="MPS19" s="890"/>
      <c r="MPT19" s="890"/>
      <c r="MPU19" s="890"/>
      <c r="MPV19" s="890"/>
      <c r="MPW19" s="890"/>
      <c r="MPX19" s="890"/>
      <c r="MPY19" s="890"/>
      <c r="MPZ19" s="890"/>
      <c r="MQA19" s="890"/>
      <c r="MQB19" s="890"/>
      <c r="MQC19" s="890"/>
      <c r="MQD19" s="890"/>
      <c r="MQE19" s="890"/>
      <c r="MQF19" s="890"/>
      <c r="MQG19" s="890"/>
      <c r="MQH19" s="890"/>
      <c r="MQI19" s="890"/>
      <c r="MQJ19" s="890"/>
      <c r="MQK19" s="890"/>
      <c r="MQL19" s="890"/>
      <c r="MQM19" s="890"/>
      <c r="MQN19" s="890"/>
      <c r="MQO19" s="890"/>
      <c r="MQP19" s="890"/>
      <c r="MQQ19" s="890"/>
      <c r="MQR19" s="890"/>
      <c r="MQS19" s="890"/>
      <c r="MQT19" s="890"/>
      <c r="MQU19" s="890"/>
      <c r="MQV19" s="890"/>
      <c r="MQW19" s="890"/>
      <c r="MQX19" s="890"/>
      <c r="MQY19" s="890"/>
      <c r="MQZ19" s="890"/>
      <c r="MRA19" s="890"/>
      <c r="MRB19" s="890"/>
      <c r="MRC19" s="890"/>
      <c r="MRD19" s="890"/>
      <c r="MRE19" s="890"/>
      <c r="MRF19" s="890"/>
      <c r="MRG19" s="890"/>
      <c r="MRH19" s="890"/>
      <c r="MRI19" s="890"/>
      <c r="MRJ19" s="890"/>
      <c r="MRK19" s="890"/>
      <c r="MRL19" s="890"/>
      <c r="MRM19" s="890"/>
      <c r="MRN19" s="890"/>
      <c r="MRO19" s="890"/>
      <c r="MRP19" s="890"/>
      <c r="MRQ19" s="890"/>
      <c r="MRR19" s="890"/>
      <c r="MRS19" s="890"/>
      <c r="MRT19" s="890"/>
      <c r="MRU19" s="890"/>
      <c r="MRV19" s="890"/>
      <c r="MRW19" s="890"/>
      <c r="MRX19" s="890"/>
      <c r="MRY19" s="890"/>
      <c r="MRZ19" s="890"/>
      <c r="MSA19" s="890"/>
      <c r="MSB19" s="890"/>
      <c r="MSC19" s="890"/>
      <c r="MSD19" s="890"/>
      <c r="MSE19" s="890"/>
      <c r="MSF19" s="890"/>
      <c r="MSG19" s="890"/>
      <c r="MSH19" s="890"/>
      <c r="MSI19" s="890"/>
      <c r="MSJ19" s="890"/>
      <c r="MSK19" s="890"/>
      <c r="MSL19" s="890"/>
      <c r="MSM19" s="890"/>
      <c r="MSN19" s="890"/>
      <c r="MSO19" s="890"/>
      <c r="MSP19" s="890"/>
      <c r="MSQ19" s="890"/>
      <c r="MSR19" s="890"/>
      <c r="MSS19" s="890"/>
      <c r="MST19" s="890"/>
      <c r="MSU19" s="890"/>
      <c r="MSV19" s="890"/>
      <c r="MSW19" s="890"/>
      <c r="MSX19" s="890"/>
      <c r="MSY19" s="890"/>
      <c r="MSZ19" s="890"/>
      <c r="MTA19" s="890"/>
      <c r="MTB19" s="890"/>
      <c r="MTC19" s="890"/>
      <c r="MTD19" s="890"/>
      <c r="MTE19" s="890"/>
      <c r="MTF19" s="890"/>
      <c r="MTG19" s="890"/>
      <c r="MTH19" s="890"/>
      <c r="MTI19" s="890"/>
      <c r="MTJ19" s="890"/>
      <c r="MTK19" s="890"/>
      <c r="MTL19" s="890"/>
      <c r="MTM19" s="890"/>
      <c r="MTN19" s="890"/>
      <c r="MTO19" s="890"/>
      <c r="MTP19" s="890"/>
      <c r="MTQ19" s="890"/>
      <c r="MTR19" s="890"/>
      <c r="MTS19" s="890"/>
      <c r="MTT19" s="890"/>
      <c r="MTU19" s="890"/>
      <c r="MTV19" s="890"/>
      <c r="MTW19" s="890"/>
      <c r="MTX19" s="890"/>
      <c r="MTY19" s="890"/>
      <c r="MTZ19" s="890"/>
      <c r="MUA19" s="890"/>
      <c r="MUB19" s="890"/>
      <c r="MUC19" s="890"/>
      <c r="MUD19" s="890"/>
      <c r="MUE19" s="890"/>
      <c r="MUF19" s="890"/>
      <c r="MUG19" s="890"/>
      <c r="MUH19" s="890"/>
      <c r="MUI19" s="890"/>
      <c r="MUJ19" s="890"/>
      <c r="MUK19" s="890"/>
      <c r="MUL19" s="890"/>
      <c r="MUM19" s="890"/>
      <c r="MUN19" s="890"/>
      <c r="MUO19" s="890"/>
      <c r="MUP19" s="890"/>
      <c r="MUQ19" s="890"/>
      <c r="MUR19" s="890"/>
      <c r="MUS19" s="890"/>
      <c r="MUT19" s="890"/>
      <c r="MUU19" s="890"/>
      <c r="MUV19" s="890"/>
      <c r="MUW19" s="890"/>
      <c r="MUX19" s="890"/>
      <c r="MUY19" s="890"/>
      <c r="MUZ19" s="890"/>
      <c r="MVA19" s="890"/>
      <c r="MVB19" s="890"/>
      <c r="MVC19" s="890"/>
      <c r="MVD19" s="890"/>
      <c r="MVE19" s="890"/>
      <c r="MVF19" s="890"/>
      <c r="MVG19" s="890"/>
      <c r="MVH19" s="890"/>
      <c r="MVI19" s="890"/>
      <c r="MVJ19" s="890"/>
      <c r="MVK19" s="890"/>
      <c r="MVL19" s="890"/>
      <c r="MVM19" s="890"/>
      <c r="MVN19" s="890"/>
      <c r="MVO19" s="890"/>
      <c r="MVP19" s="890"/>
      <c r="MVQ19" s="890"/>
      <c r="MVR19" s="890"/>
      <c r="MVS19" s="890"/>
      <c r="MVT19" s="890"/>
      <c r="MVU19" s="890"/>
      <c r="MVV19" s="890"/>
      <c r="MVW19" s="890"/>
      <c r="MVX19" s="890"/>
      <c r="MVY19" s="890"/>
      <c r="MVZ19" s="890"/>
      <c r="MWA19" s="890"/>
      <c r="MWB19" s="890"/>
      <c r="MWC19" s="890"/>
      <c r="MWD19" s="890"/>
      <c r="MWE19" s="890"/>
      <c r="MWF19" s="890"/>
      <c r="MWG19" s="890"/>
      <c r="MWH19" s="890"/>
      <c r="MWI19" s="890"/>
      <c r="MWJ19" s="890"/>
      <c r="MWK19" s="890"/>
      <c r="MWL19" s="890"/>
      <c r="MWM19" s="890"/>
      <c r="MWN19" s="890"/>
      <c r="MWO19" s="890"/>
      <c r="MWP19" s="890"/>
      <c r="MWQ19" s="890"/>
      <c r="MWR19" s="890"/>
      <c r="MWS19" s="890"/>
      <c r="MWT19" s="890"/>
      <c r="MWU19" s="890"/>
      <c r="MWV19" s="890"/>
      <c r="MWW19" s="890"/>
      <c r="MWX19" s="890"/>
      <c r="MWY19" s="890"/>
      <c r="MWZ19" s="890"/>
      <c r="MXA19" s="890"/>
      <c r="MXB19" s="890"/>
      <c r="MXC19" s="890"/>
      <c r="MXD19" s="890"/>
      <c r="MXE19" s="890"/>
      <c r="MXF19" s="890"/>
      <c r="MXG19" s="890"/>
      <c r="MXH19" s="890"/>
      <c r="MXI19" s="890"/>
      <c r="MXJ19" s="890"/>
      <c r="MXK19" s="890"/>
      <c r="MXL19" s="890"/>
      <c r="MXM19" s="890"/>
      <c r="MXN19" s="890"/>
      <c r="MXO19" s="890"/>
      <c r="MXP19" s="890"/>
      <c r="MXQ19" s="890"/>
      <c r="MXR19" s="890"/>
      <c r="MXS19" s="890"/>
      <c r="MXT19" s="890"/>
      <c r="MXU19" s="890"/>
      <c r="MXV19" s="890"/>
      <c r="MXW19" s="890"/>
      <c r="MXX19" s="890"/>
      <c r="MXY19" s="890"/>
      <c r="MXZ19" s="890"/>
      <c r="MYA19" s="890"/>
      <c r="MYB19" s="890"/>
      <c r="MYC19" s="890"/>
      <c r="MYD19" s="890"/>
      <c r="MYE19" s="890"/>
      <c r="MYF19" s="890"/>
      <c r="MYG19" s="890"/>
      <c r="MYH19" s="890"/>
      <c r="MYI19" s="890"/>
      <c r="MYJ19" s="890"/>
      <c r="MYK19" s="890"/>
      <c r="MYL19" s="890"/>
      <c r="MYM19" s="890"/>
      <c r="MYN19" s="890"/>
      <c r="MYO19" s="890"/>
      <c r="MYP19" s="890"/>
      <c r="MYQ19" s="890"/>
      <c r="MYR19" s="890"/>
      <c r="MYS19" s="890"/>
      <c r="MYT19" s="890"/>
      <c r="MYU19" s="890"/>
      <c r="MYV19" s="890"/>
      <c r="MYW19" s="890"/>
      <c r="MYX19" s="890"/>
      <c r="MYY19" s="890"/>
      <c r="MYZ19" s="890"/>
      <c r="MZA19" s="890"/>
      <c r="MZB19" s="890"/>
      <c r="MZC19" s="890"/>
      <c r="MZD19" s="890"/>
      <c r="MZE19" s="890"/>
      <c r="MZF19" s="890"/>
      <c r="MZG19" s="890"/>
      <c r="MZH19" s="890"/>
      <c r="MZI19" s="890"/>
      <c r="MZJ19" s="890"/>
      <c r="MZK19" s="890"/>
      <c r="MZL19" s="890"/>
      <c r="MZM19" s="890"/>
      <c r="MZN19" s="890"/>
      <c r="MZO19" s="890"/>
      <c r="MZP19" s="890"/>
      <c r="MZQ19" s="890"/>
      <c r="MZR19" s="890"/>
      <c r="MZS19" s="890"/>
      <c r="MZT19" s="890"/>
      <c r="MZU19" s="890"/>
      <c r="MZV19" s="890"/>
      <c r="MZW19" s="890"/>
      <c r="MZX19" s="890"/>
      <c r="MZY19" s="890"/>
      <c r="MZZ19" s="890"/>
      <c r="NAA19" s="890"/>
      <c r="NAB19" s="890"/>
      <c r="NAC19" s="890"/>
      <c r="NAD19" s="890"/>
      <c r="NAE19" s="890"/>
      <c r="NAF19" s="890"/>
      <c r="NAG19" s="890"/>
      <c r="NAH19" s="890"/>
      <c r="NAI19" s="890"/>
      <c r="NAJ19" s="890"/>
      <c r="NAK19" s="890"/>
      <c r="NAL19" s="890"/>
      <c r="NAM19" s="890"/>
      <c r="NAN19" s="890"/>
      <c r="NAO19" s="890"/>
      <c r="NAP19" s="890"/>
      <c r="NAQ19" s="890"/>
      <c r="NAR19" s="890"/>
      <c r="NAS19" s="890"/>
      <c r="NAT19" s="890"/>
      <c r="NAU19" s="890"/>
      <c r="NAV19" s="890"/>
      <c r="NAW19" s="890"/>
      <c r="NAX19" s="890"/>
      <c r="NAY19" s="890"/>
      <c r="NAZ19" s="890"/>
      <c r="NBA19" s="890"/>
      <c r="NBB19" s="890"/>
      <c r="NBC19" s="890"/>
      <c r="NBD19" s="890"/>
      <c r="NBE19" s="890"/>
      <c r="NBF19" s="890"/>
      <c r="NBG19" s="890"/>
      <c r="NBH19" s="890"/>
      <c r="NBI19" s="890"/>
      <c r="NBJ19" s="890"/>
      <c r="NBK19" s="890"/>
      <c r="NBL19" s="890"/>
      <c r="NBM19" s="890"/>
      <c r="NBN19" s="890"/>
      <c r="NBO19" s="890"/>
      <c r="NBP19" s="890"/>
      <c r="NBQ19" s="890"/>
      <c r="NBR19" s="890"/>
      <c r="NBS19" s="890"/>
      <c r="NBT19" s="890"/>
      <c r="NBU19" s="890"/>
      <c r="NBV19" s="890"/>
      <c r="NBW19" s="890"/>
      <c r="NBX19" s="890"/>
      <c r="NBY19" s="890"/>
      <c r="NBZ19" s="890"/>
      <c r="NCA19" s="890"/>
      <c r="NCB19" s="890"/>
      <c r="NCC19" s="890"/>
      <c r="NCD19" s="890"/>
      <c r="NCE19" s="890"/>
      <c r="NCF19" s="890"/>
      <c r="NCG19" s="890"/>
      <c r="NCH19" s="890"/>
      <c r="NCI19" s="890"/>
      <c r="NCJ19" s="890"/>
      <c r="NCK19" s="890"/>
      <c r="NCL19" s="890"/>
      <c r="NCM19" s="890"/>
      <c r="NCN19" s="890"/>
      <c r="NCO19" s="890"/>
      <c r="NCP19" s="890"/>
      <c r="NCQ19" s="890"/>
      <c r="NCR19" s="890"/>
      <c r="NCS19" s="890"/>
      <c r="NCT19" s="890"/>
      <c r="NCU19" s="890"/>
      <c r="NCV19" s="890"/>
      <c r="NCW19" s="890"/>
      <c r="NCX19" s="890"/>
      <c r="NCY19" s="890"/>
      <c r="NCZ19" s="890"/>
      <c r="NDA19" s="890"/>
      <c r="NDB19" s="890"/>
      <c r="NDC19" s="890"/>
      <c r="NDD19" s="890"/>
      <c r="NDE19" s="890"/>
      <c r="NDF19" s="890"/>
      <c r="NDG19" s="890"/>
      <c r="NDH19" s="890"/>
      <c r="NDI19" s="890"/>
      <c r="NDJ19" s="890"/>
      <c r="NDK19" s="890"/>
      <c r="NDL19" s="890"/>
      <c r="NDM19" s="890"/>
      <c r="NDN19" s="890"/>
      <c r="NDO19" s="890"/>
      <c r="NDP19" s="890"/>
      <c r="NDQ19" s="890"/>
      <c r="NDR19" s="890"/>
      <c r="NDS19" s="890"/>
      <c r="NDT19" s="890"/>
      <c r="NDU19" s="890"/>
      <c r="NDV19" s="890"/>
      <c r="NDW19" s="890"/>
      <c r="NDX19" s="890"/>
      <c r="NDY19" s="890"/>
      <c r="NDZ19" s="890"/>
      <c r="NEA19" s="890"/>
      <c r="NEB19" s="890"/>
      <c r="NEC19" s="890"/>
      <c r="NED19" s="890"/>
      <c r="NEE19" s="890"/>
      <c r="NEF19" s="890"/>
      <c r="NEG19" s="890"/>
      <c r="NEH19" s="890"/>
      <c r="NEI19" s="890"/>
      <c r="NEJ19" s="890"/>
      <c r="NEK19" s="890"/>
      <c r="NEL19" s="890"/>
      <c r="NEM19" s="890"/>
      <c r="NEN19" s="890"/>
      <c r="NEO19" s="890"/>
      <c r="NEP19" s="890"/>
      <c r="NEQ19" s="890"/>
      <c r="NER19" s="890"/>
      <c r="NES19" s="890"/>
      <c r="NET19" s="890"/>
      <c r="NEU19" s="890"/>
      <c r="NEV19" s="890"/>
      <c r="NEW19" s="890"/>
      <c r="NEX19" s="890"/>
      <c r="NEY19" s="890"/>
      <c r="NEZ19" s="890"/>
      <c r="NFA19" s="890"/>
      <c r="NFB19" s="890"/>
      <c r="NFC19" s="890"/>
      <c r="NFD19" s="890"/>
      <c r="NFE19" s="890"/>
      <c r="NFF19" s="890"/>
      <c r="NFG19" s="890"/>
      <c r="NFH19" s="890"/>
      <c r="NFI19" s="890"/>
      <c r="NFJ19" s="890"/>
      <c r="NFK19" s="890"/>
      <c r="NFL19" s="890"/>
      <c r="NFM19" s="890"/>
      <c r="NFN19" s="890"/>
      <c r="NFO19" s="890"/>
      <c r="NFP19" s="890"/>
      <c r="NFQ19" s="890"/>
      <c r="NFR19" s="890"/>
      <c r="NFS19" s="890"/>
      <c r="NFT19" s="890"/>
      <c r="NFU19" s="890"/>
      <c r="NFV19" s="890"/>
      <c r="NFW19" s="890"/>
      <c r="NFX19" s="890"/>
      <c r="NFY19" s="890"/>
      <c r="NFZ19" s="890"/>
      <c r="NGA19" s="890"/>
      <c r="NGB19" s="890"/>
      <c r="NGC19" s="890"/>
      <c r="NGD19" s="890"/>
      <c r="NGE19" s="890"/>
      <c r="NGF19" s="890"/>
      <c r="NGG19" s="890"/>
      <c r="NGH19" s="890"/>
      <c r="NGI19" s="890"/>
      <c r="NGJ19" s="890"/>
      <c r="NGK19" s="890"/>
      <c r="NGL19" s="890"/>
      <c r="NGM19" s="890"/>
      <c r="NGN19" s="890"/>
      <c r="NGO19" s="890"/>
      <c r="NGP19" s="890"/>
      <c r="NGQ19" s="890"/>
      <c r="NGR19" s="890"/>
      <c r="NGS19" s="890"/>
      <c r="NGT19" s="890"/>
      <c r="NGU19" s="890"/>
      <c r="NGV19" s="890"/>
      <c r="NGW19" s="890"/>
      <c r="NGX19" s="890"/>
      <c r="NGY19" s="890"/>
      <c r="NGZ19" s="890"/>
      <c r="NHA19" s="890"/>
      <c r="NHB19" s="890"/>
      <c r="NHC19" s="890"/>
      <c r="NHD19" s="890"/>
      <c r="NHE19" s="890"/>
      <c r="NHF19" s="890"/>
      <c r="NHG19" s="890"/>
      <c r="NHH19" s="890"/>
      <c r="NHI19" s="890"/>
      <c r="NHJ19" s="890"/>
      <c r="NHK19" s="890"/>
      <c r="NHL19" s="890"/>
      <c r="NHM19" s="890"/>
      <c r="NHN19" s="890"/>
      <c r="NHO19" s="890"/>
      <c r="NHP19" s="890"/>
      <c r="NHQ19" s="890"/>
      <c r="NHR19" s="890"/>
      <c r="NHS19" s="890"/>
      <c r="NHT19" s="890"/>
      <c r="NHU19" s="890"/>
      <c r="NHV19" s="890"/>
      <c r="NHW19" s="890"/>
      <c r="NHX19" s="890"/>
      <c r="NHY19" s="890"/>
      <c r="NHZ19" s="890"/>
      <c r="NIA19" s="890"/>
      <c r="NIB19" s="890"/>
      <c r="NIC19" s="890"/>
      <c r="NID19" s="890"/>
      <c r="NIE19" s="890"/>
      <c r="NIF19" s="890"/>
      <c r="NIG19" s="890"/>
      <c r="NIH19" s="890"/>
      <c r="NII19" s="890"/>
      <c r="NIJ19" s="890"/>
      <c r="NIK19" s="890"/>
      <c r="NIL19" s="890"/>
      <c r="NIM19" s="890"/>
      <c r="NIN19" s="890"/>
      <c r="NIO19" s="890"/>
      <c r="NIP19" s="890"/>
      <c r="NIQ19" s="890"/>
      <c r="NIR19" s="890"/>
      <c r="NIS19" s="890"/>
      <c r="NIT19" s="890"/>
      <c r="NIU19" s="890"/>
      <c r="NIV19" s="890"/>
      <c r="NIW19" s="890"/>
      <c r="NIX19" s="890"/>
      <c r="NIY19" s="890"/>
      <c r="NIZ19" s="890"/>
      <c r="NJA19" s="890"/>
      <c r="NJB19" s="890"/>
      <c r="NJC19" s="890"/>
      <c r="NJD19" s="890"/>
      <c r="NJE19" s="890"/>
      <c r="NJF19" s="890"/>
      <c r="NJG19" s="890"/>
      <c r="NJH19" s="890"/>
      <c r="NJI19" s="890"/>
      <c r="NJJ19" s="890"/>
      <c r="NJK19" s="890"/>
      <c r="NJL19" s="890"/>
      <c r="NJM19" s="890"/>
      <c r="NJN19" s="890"/>
      <c r="NJO19" s="890"/>
      <c r="NJP19" s="890"/>
      <c r="NJQ19" s="890"/>
      <c r="NJR19" s="890"/>
      <c r="NJS19" s="890"/>
      <c r="NJT19" s="890"/>
      <c r="NJU19" s="890"/>
      <c r="NJV19" s="890"/>
      <c r="NJW19" s="890"/>
      <c r="NJX19" s="890"/>
      <c r="NJY19" s="890"/>
      <c r="NJZ19" s="890"/>
      <c r="NKA19" s="890"/>
      <c r="NKB19" s="890"/>
      <c r="NKC19" s="890"/>
      <c r="NKD19" s="890"/>
      <c r="NKE19" s="890"/>
      <c r="NKF19" s="890"/>
      <c r="NKG19" s="890"/>
      <c r="NKH19" s="890"/>
      <c r="NKI19" s="890"/>
      <c r="NKJ19" s="890"/>
      <c r="NKK19" s="890"/>
      <c r="NKL19" s="890"/>
      <c r="NKM19" s="890"/>
      <c r="NKN19" s="890"/>
      <c r="NKO19" s="890"/>
      <c r="NKP19" s="890"/>
      <c r="NKQ19" s="890"/>
      <c r="NKR19" s="890"/>
      <c r="NKS19" s="890"/>
      <c r="NKT19" s="890"/>
      <c r="NKU19" s="890"/>
      <c r="NKV19" s="890"/>
      <c r="NKW19" s="890"/>
      <c r="NKX19" s="890"/>
      <c r="NKY19" s="890"/>
      <c r="NKZ19" s="890"/>
      <c r="NLA19" s="890"/>
      <c r="NLB19" s="890"/>
      <c r="NLC19" s="890"/>
      <c r="NLD19" s="890"/>
      <c r="NLE19" s="890"/>
      <c r="NLF19" s="890"/>
      <c r="NLG19" s="890"/>
      <c r="NLH19" s="890"/>
      <c r="NLI19" s="890"/>
      <c r="NLJ19" s="890"/>
      <c r="NLK19" s="890"/>
      <c r="NLL19" s="890"/>
      <c r="NLM19" s="890"/>
      <c r="NLN19" s="890"/>
      <c r="NLO19" s="890"/>
      <c r="NLP19" s="890"/>
      <c r="NLQ19" s="890"/>
      <c r="NLR19" s="890"/>
      <c r="NLS19" s="890"/>
      <c r="NLT19" s="890"/>
      <c r="NLU19" s="890"/>
      <c r="NLV19" s="890"/>
      <c r="NLW19" s="890"/>
      <c r="NLX19" s="890"/>
      <c r="NLY19" s="890"/>
      <c r="NLZ19" s="890"/>
      <c r="NMA19" s="890"/>
      <c r="NMB19" s="890"/>
      <c r="NMC19" s="890"/>
      <c r="NMD19" s="890"/>
      <c r="NME19" s="890"/>
      <c r="NMF19" s="890"/>
      <c r="NMG19" s="890"/>
      <c r="NMH19" s="890"/>
      <c r="NMI19" s="890"/>
      <c r="NMJ19" s="890"/>
      <c r="NMK19" s="890"/>
      <c r="NML19" s="890"/>
      <c r="NMM19" s="890"/>
      <c r="NMN19" s="890"/>
      <c r="NMO19" s="890"/>
      <c r="NMP19" s="890"/>
      <c r="NMQ19" s="890"/>
      <c r="NMR19" s="890"/>
      <c r="NMS19" s="890"/>
      <c r="NMT19" s="890"/>
      <c r="NMU19" s="890"/>
      <c r="NMV19" s="890"/>
      <c r="NMW19" s="890"/>
      <c r="NMX19" s="890"/>
      <c r="NMY19" s="890"/>
      <c r="NMZ19" s="890"/>
      <c r="NNA19" s="890"/>
      <c r="NNB19" s="890"/>
      <c r="NNC19" s="890"/>
      <c r="NND19" s="890"/>
      <c r="NNE19" s="890"/>
      <c r="NNF19" s="890"/>
      <c r="NNG19" s="890"/>
      <c r="NNH19" s="890"/>
      <c r="NNI19" s="890"/>
      <c r="NNJ19" s="890"/>
      <c r="NNK19" s="890"/>
      <c r="NNL19" s="890"/>
      <c r="NNM19" s="890"/>
      <c r="NNN19" s="890"/>
      <c r="NNO19" s="890"/>
      <c r="NNP19" s="890"/>
      <c r="NNQ19" s="890"/>
      <c r="NNR19" s="890"/>
      <c r="NNS19" s="890"/>
      <c r="NNT19" s="890"/>
      <c r="NNU19" s="890"/>
      <c r="NNV19" s="890"/>
      <c r="NNW19" s="890"/>
      <c r="NNX19" s="890"/>
      <c r="NNY19" s="890"/>
      <c r="NNZ19" s="890"/>
      <c r="NOA19" s="890"/>
      <c r="NOB19" s="890"/>
      <c r="NOC19" s="890"/>
      <c r="NOD19" s="890"/>
      <c r="NOE19" s="890"/>
      <c r="NOF19" s="890"/>
      <c r="NOG19" s="890"/>
      <c r="NOH19" s="890"/>
      <c r="NOI19" s="890"/>
      <c r="NOJ19" s="890"/>
      <c r="NOK19" s="890"/>
      <c r="NOL19" s="890"/>
      <c r="NOM19" s="890"/>
      <c r="NON19" s="890"/>
      <c r="NOO19" s="890"/>
      <c r="NOP19" s="890"/>
      <c r="NOQ19" s="890"/>
      <c r="NOR19" s="890"/>
      <c r="NOS19" s="890"/>
      <c r="NOT19" s="890"/>
      <c r="NOU19" s="890"/>
      <c r="NOV19" s="890"/>
      <c r="NOW19" s="890"/>
      <c r="NOX19" s="890"/>
      <c r="NOY19" s="890"/>
      <c r="NOZ19" s="890"/>
      <c r="NPA19" s="890"/>
      <c r="NPB19" s="890"/>
      <c r="NPC19" s="890"/>
      <c r="NPD19" s="890"/>
      <c r="NPE19" s="890"/>
      <c r="NPF19" s="890"/>
      <c r="NPG19" s="890"/>
      <c r="NPH19" s="890"/>
      <c r="NPI19" s="890"/>
      <c r="NPJ19" s="890"/>
      <c r="NPK19" s="890"/>
      <c r="NPL19" s="890"/>
      <c r="NPM19" s="890"/>
      <c r="NPN19" s="890"/>
      <c r="NPO19" s="890"/>
      <c r="NPP19" s="890"/>
      <c r="NPQ19" s="890"/>
      <c r="NPR19" s="890"/>
      <c r="NPS19" s="890"/>
      <c r="NPT19" s="890"/>
      <c r="NPU19" s="890"/>
      <c r="NPV19" s="890"/>
      <c r="NPW19" s="890"/>
      <c r="NPX19" s="890"/>
      <c r="NPY19" s="890"/>
      <c r="NPZ19" s="890"/>
      <c r="NQA19" s="890"/>
      <c r="NQB19" s="890"/>
      <c r="NQC19" s="890"/>
      <c r="NQD19" s="890"/>
      <c r="NQE19" s="890"/>
      <c r="NQF19" s="890"/>
      <c r="NQG19" s="890"/>
      <c r="NQH19" s="890"/>
      <c r="NQI19" s="890"/>
      <c r="NQJ19" s="890"/>
      <c r="NQK19" s="890"/>
      <c r="NQL19" s="890"/>
      <c r="NQM19" s="890"/>
      <c r="NQN19" s="890"/>
      <c r="NQO19" s="890"/>
      <c r="NQP19" s="890"/>
      <c r="NQQ19" s="890"/>
      <c r="NQR19" s="890"/>
      <c r="NQS19" s="890"/>
      <c r="NQT19" s="890"/>
      <c r="NQU19" s="890"/>
      <c r="NQV19" s="890"/>
      <c r="NQW19" s="890"/>
      <c r="NQX19" s="890"/>
      <c r="NQY19" s="890"/>
      <c r="NQZ19" s="890"/>
      <c r="NRA19" s="890"/>
      <c r="NRB19" s="890"/>
      <c r="NRC19" s="890"/>
      <c r="NRD19" s="890"/>
      <c r="NRE19" s="890"/>
      <c r="NRF19" s="890"/>
      <c r="NRG19" s="890"/>
      <c r="NRH19" s="890"/>
      <c r="NRI19" s="890"/>
      <c r="NRJ19" s="890"/>
      <c r="NRK19" s="890"/>
      <c r="NRL19" s="890"/>
      <c r="NRM19" s="890"/>
      <c r="NRN19" s="890"/>
      <c r="NRO19" s="890"/>
      <c r="NRP19" s="890"/>
      <c r="NRQ19" s="890"/>
      <c r="NRR19" s="890"/>
      <c r="NRS19" s="890"/>
      <c r="NRT19" s="890"/>
      <c r="NRU19" s="890"/>
      <c r="NRV19" s="890"/>
      <c r="NRW19" s="890"/>
      <c r="NRX19" s="890"/>
      <c r="NRY19" s="890"/>
      <c r="NRZ19" s="890"/>
      <c r="NSA19" s="890"/>
      <c r="NSB19" s="890"/>
      <c r="NSC19" s="890"/>
      <c r="NSD19" s="890"/>
      <c r="NSE19" s="890"/>
      <c r="NSF19" s="890"/>
      <c r="NSG19" s="890"/>
      <c r="NSH19" s="890"/>
      <c r="NSI19" s="890"/>
      <c r="NSJ19" s="890"/>
      <c r="NSK19" s="890"/>
      <c r="NSL19" s="890"/>
      <c r="NSM19" s="890"/>
      <c r="NSN19" s="890"/>
      <c r="NSO19" s="890"/>
      <c r="NSP19" s="890"/>
      <c r="NSQ19" s="890"/>
      <c r="NSR19" s="890"/>
      <c r="NSS19" s="890"/>
      <c r="NST19" s="890"/>
      <c r="NSU19" s="890"/>
      <c r="NSV19" s="890"/>
      <c r="NSW19" s="890"/>
      <c r="NSX19" s="890"/>
      <c r="NSY19" s="890"/>
      <c r="NSZ19" s="890"/>
      <c r="NTA19" s="890"/>
      <c r="NTB19" s="890"/>
      <c r="NTC19" s="890"/>
      <c r="NTD19" s="890"/>
      <c r="NTE19" s="890"/>
      <c r="NTF19" s="890"/>
      <c r="NTG19" s="890"/>
      <c r="NTH19" s="890"/>
      <c r="NTI19" s="890"/>
      <c r="NTJ19" s="890"/>
      <c r="NTK19" s="890"/>
      <c r="NTL19" s="890"/>
      <c r="NTM19" s="890"/>
      <c r="NTN19" s="890"/>
      <c r="NTO19" s="890"/>
      <c r="NTP19" s="890"/>
      <c r="NTQ19" s="890"/>
      <c r="NTR19" s="890"/>
      <c r="NTS19" s="890"/>
      <c r="NTT19" s="890"/>
      <c r="NTU19" s="890"/>
      <c r="NTV19" s="890"/>
      <c r="NTW19" s="890"/>
      <c r="NTX19" s="890"/>
      <c r="NTY19" s="890"/>
      <c r="NTZ19" s="890"/>
      <c r="NUA19" s="890"/>
      <c r="NUB19" s="890"/>
      <c r="NUC19" s="890"/>
      <c r="NUD19" s="890"/>
      <c r="NUE19" s="890"/>
      <c r="NUF19" s="890"/>
      <c r="NUG19" s="890"/>
      <c r="NUH19" s="890"/>
      <c r="NUI19" s="890"/>
      <c r="NUJ19" s="890"/>
      <c r="NUK19" s="890"/>
      <c r="NUL19" s="890"/>
      <c r="NUM19" s="890"/>
      <c r="NUN19" s="890"/>
      <c r="NUO19" s="890"/>
      <c r="NUP19" s="890"/>
      <c r="NUQ19" s="890"/>
      <c r="NUR19" s="890"/>
      <c r="NUS19" s="890"/>
      <c r="NUT19" s="890"/>
      <c r="NUU19" s="890"/>
      <c r="NUV19" s="890"/>
      <c r="NUW19" s="890"/>
      <c r="NUX19" s="890"/>
      <c r="NUY19" s="890"/>
      <c r="NUZ19" s="890"/>
      <c r="NVA19" s="890"/>
      <c r="NVB19" s="890"/>
      <c r="NVC19" s="890"/>
      <c r="NVD19" s="890"/>
      <c r="NVE19" s="890"/>
      <c r="NVF19" s="890"/>
      <c r="NVG19" s="890"/>
      <c r="NVH19" s="890"/>
      <c r="NVI19" s="890"/>
      <c r="NVJ19" s="890"/>
      <c r="NVK19" s="890"/>
      <c r="NVL19" s="890"/>
      <c r="NVM19" s="890"/>
      <c r="NVN19" s="890"/>
      <c r="NVO19" s="890"/>
      <c r="NVP19" s="890"/>
      <c r="NVQ19" s="890"/>
      <c r="NVR19" s="890"/>
      <c r="NVS19" s="890"/>
      <c r="NVT19" s="890"/>
      <c r="NVU19" s="890"/>
      <c r="NVV19" s="890"/>
      <c r="NVW19" s="890"/>
      <c r="NVX19" s="890"/>
      <c r="NVY19" s="890"/>
      <c r="NVZ19" s="890"/>
      <c r="NWA19" s="890"/>
      <c r="NWB19" s="890"/>
      <c r="NWC19" s="890"/>
      <c r="NWD19" s="890"/>
      <c r="NWE19" s="890"/>
      <c r="NWF19" s="890"/>
      <c r="NWG19" s="890"/>
      <c r="NWH19" s="890"/>
      <c r="NWI19" s="890"/>
      <c r="NWJ19" s="890"/>
      <c r="NWK19" s="890"/>
      <c r="NWL19" s="890"/>
      <c r="NWM19" s="890"/>
      <c r="NWN19" s="890"/>
      <c r="NWO19" s="890"/>
      <c r="NWP19" s="890"/>
      <c r="NWQ19" s="890"/>
      <c r="NWR19" s="890"/>
      <c r="NWS19" s="890"/>
      <c r="NWT19" s="890"/>
      <c r="NWU19" s="890"/>
      <c r="NWV19" s="890"/>
      <c r="NWW19" s="890"/>
      <c r="NWX19" s="890"/>
      <c r="NWY19" s="890"/>
      <c r="NWZ19" s="890"/>
      <c r="NXA19" s="890"/>
      <c r="NXB19" s="890"/>
      <c r="NXC19" s="890"/>
      <c r="NXD19" s="890"/>
      <c r="NXE19" s="890"/>
      <c r="NXF19" s="890"/>
      <c r="NXG19" s="890"/>
      <c r="NXH19" s="890"/>
      <c r="NXI19" s="890"/>
      <c r="NXJ19" s="890"/>
      <c r="NXK19" s="890"/>
      <c r="NXL19" s="890"/>
      <c r="NXM19" s="890"/>
      <c r="NXN19" s="890"/>
      <c r="NXO19" s="890"/>
      <c r="NXP19" s="890"/>
      <c r="NXQ19" s="890"/>
      <c r="NXR19" s="890"/>
      <c r="NXS19" s="890"/>
      <c r="NXT19" s="890"/>
      <c r="NXU19" s="890"/>
      <c r="NXV19" s="890"/>
      <c r="NXW19" s="890"/>
      <c r="NXX19" s="890"/>
      <c r="NXY19" s="890"/>
      <c r="NXZ19" s="890"/>
      <c r="NYA19" s="890"/>
      <c r="NYB19" s="890"/>
      <c r="NYC19" s="890"/>
      <c r="NYD19" s="890"/>
      <c r="NYE19" s="890"/>
      <c r="NYF19" s="890"/>
      <c r="NYG19" s="890"/>
      <c r="NYH19" s="890"/>
      <c r="NYI19" s="890"/>
      <c r="NYJ19" s="890"/>
      <c r="NYK19" s="890"/>
      <c r="NYL19" s="890"/>
      <c r="NYM19" s="890"/>
      <c r="NYN19" s="890"/>
      <c r="NYO19" s="890"/>
      <c r="NYP19" s="890"/>
      <c r="NYQ19" s="890"/>
      <c r="NYR19" s="890"/>
      <c r="NYS19" s="890"/>
      <c r="NYT19" s="890"/>
      <c r="NYU19" s="890"/>
      <c r="NYV19" s="890"/>
      <c r="NYW19" s="890"/>
      <c r="NYX19" s="890"/>
      <c r="NYY19" s="890"/>
      <c r="NYZ19" s="890"/>
      <c r="NZA19" s="890"/>
      <c r="NZB19" s="890"/>
      <c r="NZC19" s="890"/>
      <c r="NZD19" s="890"/>
      <c r="NZE19" s="890"/>
      <c r="NZF19" s="890"/>
      <c r="NZG19" s="890"/>
      <c r="NZH19" s="890"/>
      <c r="NZI19" s="890"/>
      <c r="NZJ19" s="890"/>
      <c r="NZK19" s="890"/>
      <c r="NZL19" s="890"/>
      <c r="NZM19" s="890"/>
      <c r="NZN19" s="890"/>
      <c r="NZO19" s="890"/>
      <c r="NZP19" s="890"/>
      <c r="NZQ19" s="890"/>
      <c r="NZR19" s="890"/>
      <c r="NZS19" s="890"/>
      <c r="NZT19" s="890"/>
      <c r="NZU19" s="890"/>
      <c r="NZV19" s="890"/>
      <c r="NZW19" s="890"/>
      <c r="NZX19" s="890"/>
      <c r="NZY19" s="890"/>
      <c r="NZZ19" s="890"/>
      <c r="OAA19" s="890"/>
      <c r="OAB19" s="890"/>
      <c r="OAC19" s="890"/>
      <c r="OAD19" s="890"/>
      <c r="OAE19" s="890"/>
      <c r="OAF19" s="890"/>
      <c r="OAG19" s="890"/>
      <c r="OAH19" s="890"/>
      <c r="OAI19" s="890"/>
      <c r="OAJ19" s="890"/>
      <c r="OAK19" s="890"/>
      <c r="OAL19" s="890"/>
      <c r="OAM19" s="890"/>
      <c r="OAN19" s="890"/>
      <c r="OAO19" s="890"/>
      <c r="OAP19" s="890"/>
      <c r="OAQ19" s="890"/>
      <c r="OAR19" s="890"/>
      <c r="OAS19" s="890"/>
      <c r="OAT19" s="890"/>
      <c r="OAU19" s="890"/>
      <c r="OAV19" s="890"/>
      <c r="OAW19" s="890"/>
      <c r="OAX19" s="890"/>
      <c r="OAY19" s="890"/>
      <c r="OAZ19" s="890"/>
      <c r="OBA19" s="890"/>
      <c r="OBB19" s="890"/>
      <c r="OBC19" s="890"/>
      <c r="OBD19" s="890"/>
      <c r="OBE19" s="890"/>
      <c r="OBF19" s="890"/>
      <c r="OBG19" s="890"/>
      <c r="OBH19" s="890"/>
      <c r="OBI19" s="890"/>
      <c r="OBJ19" s="890"/>
      <c r="OBK19" s="890"/>
      <c r="OBL19" s="890"/>
      <c r="OBM19" s="890"/>
      <c r="OBN19" s="890"/>
      <c r="OBO19" s="890"/>
      <c r="OBP19" s="890"/>
      <c r="OBQ19" s="890"/>
      <c r="OBR19" s="890"/>
      <c r="OBS19" s="890"/>
      <c r="OBT19" s="890"/>
      <c r="OBU19" s="890"/>
      <c r="OBV19" s="890"/>
      <c r="OBW19" s="890"/>
      <c r="OBX19" s="890"/>
      <c r="OBY19" s="890"/>
      <c r="OBZ19" s="890"/>
      <c r="OCA19" s="890"/>
      <c r="OCB19" s="890"/>
      <c r="OCC19" s="890"/>
      <c r="OCD19" s="890"/>
      <c r="OCE19" s="890"/>
      <c r="OCF19" s="890"/>
      <c r="OCG19" s="890"/>
      <c r="OCH19" s="890"/>
      <c r="OCI19" s="890"/>
      <c r="OCJ19" s="890"/>
      <c r="OCK19" s="890"/>
      <c r="OCL19" s="890"/>
      <c r="OCM19" s="890"/>
      <c r="OCN19" s="890"/>
      <c r="OCO19" s="890"/>
      <c r="OCP19" s="890"/>
      <c r="OCQ19" s="890"/>
      <c r="OCR19" s="890"/>
      <c r="OCS19" s="890"/>
      <c r="OCT19" s="890"/>
      <c r="OCU19" s="890"/>
      <c r="OCV19" s="890"/>
      <c r="OCW19" s="890"/>
      <c r="OCX19" s="890"/>
      <c r="OCY19" s="890"/>
      <c r="OCZ19" s="890"/>
      <c r="ODA19" s="890"/>
      <c r="ODB19" s="890"/>
      <c r="ODC19" s="890"/>
      <c r="ODD19" s="890"/>
      <c r="ODE19" s="890"/>
      <c r="ODF19" s="890"/>
      <c r="ODG19" s="890"/>
      <c r="ODH19" s="890"/>
      <c r="ODI19" s="890"/>
      <c r="ODJ19" s="890"/>
      <c r="ODK19" s="890"/>
      <c r="ODL19" s="890"/>
      <c r="ODM19" s="890"/>
      <c r="ODN19" s="890"/>
      <c r="ODO19" s="890"/>
      <c r="ODP19" s="890"/>
      <c r="ODQ19" s="890"/>
      <c r="ODR19" s="890"/>
      <c r="ODS19" s="890"/>
      <c r="ODT19" s="890"/>
      <c r="ODU19" s="890"/>
      <c r="ODV19" s="890"/>
      <c r="ODW19" s="890"/>
      <c r="ODX19" s="890"/>
      <c r="ODY19" s="890"/>
      <c r="ODZ19" s="890"/>
      <c r="OEA19" s="890"/>
      <c r="OEB19" s="890"/>
      <c r="OEC19" s="890"/>
      <c r="OED19" s="890"/>
      <c r="OEE19" s="890"/>
      <c r="OEF19" s="890"/>
      <c r="OEG19" s="890"/>
      <c r="OEH19" s="890"/>
      <c r="OEI19" s="890"/>
      <c r="OEJ19" s="890"/>
      <c r="OEK19" s="890"/>
      <c r="OEL19" s="890"/>
      <c r="OEM19" s="890"/>
      <c r="OEN19" s="890"/>
      <c r="OEO19" s="890"/>
      <c r="OEP19" s="890"/>
      <c r="OEQ19" s="890"/>
      <c r="OER19" s="890"/>
      <c r="OES19" s="890"/>
      <c r="OET19" s="890"/>
      <c r="OEU19" s="890"/>
      <c r="OEV19" s="890"/>
      <c r="OEW19" s="890"/>
      <c r="OEX19" s="890"/>
      <c r="OEY19" s="890"/>
      <c r="OEZ19" s="890"/>
      <c r="OFA19" s="890"/>
      <c r="OFB19" s="890"/>
      <c r="OFC19" s="890"/>
      <c r="OFD19" s="890"/>
      <c r="OFE19" s="890"/>
      <c r="OFF19" s="890"/>
      <c r="OFG19" s="890"/>
      <c r="OFH19" s="890"/>
      <c r="OFI19" s="890"/>
      <c r="OFJ19" s="890"/>
      <c r="OFK19" s="890"/>
      <c r="OFL19" s="890"/>
      <c r="OFM19" s="890"/>
      <c r="OFN19" s="890"/>
      <c r="OFO19" s="890"/>
      <c r="OFP19" s="890"/>
      <c r="OFQ19" s="890"/>
      <c r="OFR19" s="890"/>
      <c r="OFS19" s="890"/>
      <c r="OFT19" s="890"/>
      <c r="OFU19" s="890"/>
      <c r="OFV19" s="890"/>
      <c r="OFW19" s="890"/>
      <c r="OFX19" s="890"/>
      <c r="OFY19" s="890"/>
      <c r="OFZ19" s="890"/>
      <c r="OGA19" s="890"/>
      <c r="OGB19" s="890"/>
      <c r="OGC19" s="890"/>
      <c r="OGD19" s="890"/>
      <c r="OGE19" s="890"/>
      <c r="OGF19" s="890"/>
      <c r="OGG19" s="890"/>
      <c r="OGH19" s="890"/>
      <c r="OGI19" s="890"/>
      <c r="OGJ19" s="890"/>
      <c r="OGK19" s="890"/>
      <c r="OGL19" s="890"/>
      <c r="OGM19" s="890"/>
      <c r="OGN19" s="890"/>
      <c r="OGO19" s="890"/>
      <c r="OGP19" s="890"/>
      <c r="OGQ19" s="890"/>
      <c r="OGR19" s="890"/>
      <c r="OGS19" s="890"/>
      <c r="OGT19" s="890"/>
      <c r="OGU19" s="890"/>
      <c r="OGV19" s="890"/>
      <c r="OGW19" s="890"/>
      <c r="OGX19" s="890"/>
      <c r="OGY19" s="890"/>
      <c r="OGZ19" s="890"/>
      <c r="OHA19" s="890"/>
      <c r="OHB19" s="890"/>
      <c r="OHC19" s="890"/>
      <c r="OHD19" s="890"/>
      <c r="OHE19" s="890"/>
      <c r="OHF19" s="890"/>
      <c r="OHG19" s="890"/>
      <c r="OHH19" s="890"/>
      <c r="OHI19" s="890"/>
      <c r="OHJ19" s="890"/>
      <c r="OHK19" s="890"/>
      <c r="OHL19" s="890"/>
      <c r="OHM19" s="890"/>
      <c r="OHN19" s="890"/>
      <c r="OHO19" s="890"/>
      <c r="OHP19" s="890"/>
      <c r="OHQ19" s="890"/>
      <c r="OHR19" s="890"/>
      <c r="OHS19" s="890"/>
      <c r="OHT19" s="890"/>
      <c r="OHU19" s="890"/>
      <c r="OHV19" s="890"/>
      <c r="OHW19" s="890"/>
      <c r="OHX19" s="890"/>
      <c r="OHY19" s="890"/>
      <c r="OHZ19" s="890"/>
      <c r="OIA19" s="890"/>
      <c r="OIB19" s="890"/>
      <c r="OIC19" s="890"/>
      <c r="OID19" s="890"/>
      <c r="OIE19" s="890"/>
      <c r="OIF19" s="890"/>
      <c r="OIG19" s="890"/>
      <c r="OIH19" s="890"/>
      <c r="OII19" s="890"/>
      <c r="OIJ19" s="890"/>
      <c r="OIK19" s="890"/>
      <c r="OIL19" s="890"/>
      <c r="OIM19" s="890"/>
      <c r="OIN19" s="890"/>
      <c r="OIO19" s="890"/>
      <c r="OIP19" s="890"/>
      <c r="OIQ19" s="890"/>
      <c r="OIR19" s="890"/>
      <c r="OIS19" s="890"/>
      <c r="OIT19" s="890"/>
      <c r="OIU19" s="890"/>
      <c r="OIV19" s="890"/>
      <c r="OIW19" s="890"/>
      <c r="OIX19" s="890"/>
      <c r="OIY19" s="890"/>
      <c r="OIZ19" s="890"/>
      <c r="OJA19" s="890"/>
      <c r="OJB19" s="890"/>
      <c r="OJC19" s="890"/>
      <c r="OJD19" s="890"/>
      <c r="OJE19" s="890"/>
      <c r="OJF19" s="890"/>
      <c r="OJG19" s="890"/>
      <c r="OJH19" s="890"/>
      <c r="OJI19" s="890"/>
      <c r="OJJ19" s="890"/>
      <c r="OJK19" s="890"/>
      <c r="OJL19" s="890"/>
      <c r="OJM19" s="890"/>
      <c r="OJN19" s="890"/>
      <c r="OJO19" s="890"/>
      <c r="OJP19" s="890"/>
      <c r="OJQ19" s="890"/>
      <c r="OJR19" s="890"/>
      <c r="OJS19" s="890"/>
      <c r="OJT19" s="890"/>
      <c r="OJU19" s="890"/>
      <c r="OJV19" s="890"/>
      <c r="OJW19" s="890"/>
      <c r="OJX19" s="890"/>
      <c r="OJY19" s="890"/>
      <c r="OJZ19" s="890"/>
      <c r="OKA19" s="890"/>
      <c r="OKB19" s="890"/>
      <c r="OKC19" s="890"/>
      <c r="OKD19" s="890"/>
      <c r="OKE19" s="890"/>
      <c r="OKF19" s="890"/>
      <c r="OKG19" s="890"/>
      <c r="OKH19" s="890"/>
      <c r="OKI19" s="890"/>
      <c r="OKJ19" s="890"/>
      <c r="OKK19" s="890"/>
      <c r="OKL19" s="890"/>
      <c r="OKM19" s="890"/>
      <c r="OKN19" s="890"/>
      <c r="OKO19" s="890"/>
      <c r="OKP19" s="890"/>
      <c r="OKQ19" s="890"/>
      <c r="OKR19" s="890"/>
      <c r="OKS19" s="890"/>
      <c r="OKT19" s="890"/>
      <c r="OKU19" s="890"/>
      <c r="OKV19" s="890"/>
      <c r="OKW19" s="890"/>
      <c r="OKX19" s="890"/>
      <c r="OKY19" s="890"/>
      <c r="OKZ19" s="890"/>
      <c r="OLA19" s="890"/>
      <c r="OLB19" s="890"/>
      <c r="OLC19" s="890"/>
      <c r="OLD19" s="890"/>
      <c r="OLE19" s="890"/>
      <c r="OLF19" s="890"/>
      <c r="OLG19" s="890"/>
      <c r="OLH19" s="890"/>
      <c r="OLI19" s="890"/>
      <c r="OLJ19" s="890"/>
      <c r="OLK19" s="890"/>
      <c r="OLL19" s="890"/>
      <c r="OLM19" s="890"/>
      <c r="OLN19" s="890"/>
      <c r="OLO19" s="890"/>
      <c r="OLP19" s="890"/>
      <c r="OLQ19" s="890"/>
      <c r="OLR19" s="890"/>
      <c r="OLS19" s="890"/>
      <c r="OLT19" s="890"/>
      <c r="OLU19" s="890"/>
      <c r="OLV19" s="890"/>
      <c r="OLW19" s="890"/>
      <c r="OLX19" s="890"/>
      <c r="OLY19" s="890"/>
      <c r="OLZ19" s="890"/>
      <c r="OMA19" s="890"/>
      <c r="OMB19" s="890"/>
      <c r="OMC19" s="890"/>
      <c r="OMD19" s="890"/>
      <c r="OME19" s="890"/>
      <c r="OMF19" s="890"/>
      <c r="OMG19" s="890"/>
      <c r="OMH19" s="890"/>
      <c r="OMI19" s="890"/>
      <c r="OMJ19" s="890"/>
      <c r="OMK19" s="890"/>
      <c r="OML19" s="890"/>
      <c r="OMM19" s="890"/>
      <c r="OMN19" s="890"/>
      <c r="OMO19" s="890"/>
      <c r="OMP19" s="890"/>
      <c r="OMQ19" s="890"/>
      <c r="OMR19" s="890"/>
      <c r="OMS19" s="890"/>
      <c r="OMT19" s="890"/>
      <c r="OMU19" s="890"/>
      <c r="OMV19" s="890"/>
      <c r="OMW19" s="890"/>
      <c r="OMX19" s="890"/>
      <c r="OMY19" s="890"/>
      <c r="OMZ19" s="890"/>
      <c r="ONA19" s="890"/>
      <c r="ONB19" s="890"/>
      <c r="ONC19" s="890"/>
      <c r="OND19" s="890"/>
      <c r="ONE19" s="890"/>
      <c r="ONF19" s="890"/>
      <c r="ONG19" s="890"/>
      <c r="ONH19" s="890"/>
      <c r="ONI19" s="890"/>
      <c r="ONJ19" s="890"/>
      <c r="ONK19" s="890"/>
      <c r="ONL19" s="890"/>
      <c r="ONM19" s="890"/>
      <c r="ONN19" s="890"/>
      <c r="ONO19" s="890"/>
      <c r="ONP19" s="890"/>
      <c r="ONQ19" s="890"/>
      <c r="ONR19" s="890"/>
      <c r="ONS19" s="890"/>
      <c r="ONT19" s="890"/>
      <c r="ONU19" s="890"/>
      <c r="ONV19" s="890"/>
      <c r="ONW19" s="890"/>
      <c r="ONX19" s="890"/>
      <c r="ONY19" s="890"/>
      <c r="ONZ19" s="890"/>
      <c r="OOA19" s="890"/>
      <c r="OOB19" s="890"/>
      <c r="OOC19" s="890"/>
      <c r="OOD19" s="890"/>
      <c r="OOE19" s="890"/>
      <c r="OOF19" s="890"/>
      <c r="OOG19" s="890"/>
      <c r="OOH19" s="890"/>
      <c r="OOI19" s="890"/>
      <c r="OOJ19" s="890"/>
      <c r="OOK19" s="890"/>
      <c r="OOL19" s="890"/>
      <c r="OOM19" s="890"/>
      <c r="OON19" s="890"/>
      <c r="OOO19" s="890"/>
      <c r="OOP19" s="890"/>
      <c r="OOQ19" s="890"/>
      <c r="OOR19" s="890"/>
      <c r="OOS19" s="890"/>
      <c r="OOT19" s="890"/>
      <c r="OOU19" s="890"/>
      <c r="OOV19" s="890"/>
      <c r="OOW19" s="890"/>
      <c r="OOX19" s="890"/>
      <c r="OOY19" s="890"/>
      <c r="OOZ19" s="890"/>
      <c r="OPA19" s="890"/>
      <c r="OPB19" s="890"/>
      <c r="OPC19" s="890"/>
      <c r="OPD19" s="890"/>
      <c r="OPE19" s="890"/>
      <c r="OPF19" s="890"/>
      <c r="OPG19" s="890"/>
      <c r="OPH19" s="890"/>
      <c r="OPI19" s="890"/>
      <c r="OPJ19" s="890"/>
      <c r="OPK19" s="890"/>
      <c r="OPL19" s="890"/>
      <c r="OPM19" s="890"/>
      <c r="OPN19" s="890"/>
      <c r="OPO19" s="890"/>
      <c r="OPP19" s="890"/>
      <c r="OPQ19" s="890"/>
      <c r="OPR19" s="890"/>
      <c r="OPS19" s="890"/>
      <c r="OPT19" s="890"/>
      <c r="OPU19" s="890"/>
      <c r="OPV19" s="890"/>
      <c r="OPW19" s="890"/>
      <c r="OPX19" s="890"/>
      <c r="OPY19" s="890"/>
      <c r="OPZ19" s="890"/>
      <c r="OQA19" s="890"/>
      <c r="OQB19" s="890"/>
      <c r="OQC19" s="890"/>
      <c r="OQD19" s="890"/>
      <c r="OQE19" s="890"/>
      <c r="OQF19" s="890"/>
      <c r="OQG19" s="890"/>
      <c r="OQH19" s="890"/>
      <c r="OQI19" s="890"/>
      <c r="OQJ19" s="890"/>
      <c r="OQK19" s="890"/>
      <c r="OQL19" s="890"/>
      <c r="OQM19" s="890"/>
      <c r="OQN19" s="890"/>
      <c r="OQO19" s="890"/>
      <c r="OQP19" s="890"/>
      <c r="OQQ19" s="890"/>
      <c r="OQR19" s="890"/>
      <c r="OQS19" s="890"/>
      <c r="OQT19" s="890"/>
      <c r="OQU19" s="890"/>
      <c r="OQV19" s="890"/>
      <c r="OQW19" s="890"/>
      <c r="OQX19" s="890"/>
      <c r="OQY19" s="890"/>
      <c r="OQZ19" s="890"/>
      <c r="ORA19" s="890"/>
      <c r="ORB19" s="890"/>
      <c r="ORC19" s="890"/>
      <c r="ORD19" s="890"/>
      <c r="ORE19" s="890"/>
      <c r="ORF19" s="890"/>
      <c r="ORG19" s="890"/>
      <c r="ORH19" s="890"/>
      <c r="ORI19" s="890"/>
      <c r="ORJ19" s="890"/>
      <c r="ORK19" s="890"/>
      <c r="ORL19" s="890"/>
      <c r="ORM19" s="890"/>
      <c r="ORN19" s="890"/>
      <c r="ORO19" s="890"/>
      <c r="ORP19" s="890"/>
      <c r="ORQ19" s="890"/>
      <c r="ORR19" s="890"/>
      <c r="ORS19" s="890"/>
      <c r="ORT19" s="890"/>
      <c r="ORU19" s="890"/>
      <c r="ORV19" s="890"/>
      <c r="ORW19" s="890"/>
      <c r="ORX19" s="890"/>
      <c r="ORY19" s="890"/>
      <c r="ORZ19" s="890"/>
      <c r="OSA19" s="890"/>
      <c r="OSB19" s="890"/>
      <c r="OSC19" s="890"/>
      <c r="OSD19" s="890"/>
      <c r="OSE19" s="890"/>
      <c r="OSF19" s="890"/>
      <c r="OSG19" s="890"/>
      <c r="OSH19" s="890"/>
      <c r="OSI19" s="890"/>
      <c r="OSJ19" s="890"/>
      <c r="OSK19" s="890"/>
      <c r="OSL19" s="890"/>
      <c r="OSM19" s="890"/>
      <c r="OSN19" s="890"/>
      <c r="OSO19" s="890"/>
      <c r="OSP19" s="890"/>
      <c r="OSQ19" s="890"/>
      <c r="OSR19" s="890"/>
      <c r="OSS19" s="890"/>
      <c r="OST19" s="890"/>
      <c r="OSU19" s="890"/>
      <c r="OSV19" s="890"/>
      <c r="OSW19" s="890"/>
      <c r="OSX19" s="890"/>
      <c r="OSY19" s="890"/>
      <c r="OSZ19" s="890"/>
      <c r="OTA19" s="890"/>
      <c r="OTB19" s="890"/>
      <c r="OTC19" s="890"/>
      <c r="OTD19" s="890"/>
      <c r="OTE19" s="890"/>
      <c r="OTF19" s="890"/>
      <c r="OTG19" s="890"/>
      <c r="OTH19" s="890"/>
      <c r="OTI19" s="890"/>
      <c r="OTJ19" s="890"/>
      <c r="OTK19" s="890"/>
      <c r="OTL19" s="890"/>
      <c r="OTM19" s="890"/>
      <c r="OTN19" s="890"/>
      <c r="OTO19" s="890"/>
      <c r="OTP19" s="890"/>
      <c r="OTQ19" s="890"/>
      <c r="OTR19" s="890"/>
      <c r="OTS19" s="890"/>
      <c r="OTT19" s="890"/>
      <c r="OTU19" s="890"/>
      <c r="OTV19" s="890"/>
      <c r="OTW19" s="890"/>
      <c r="OTX19" s="890"/>
      <c r="OTY19" s="890"/>
      <c r="OTZ19" s="890"/>
      <c r="OUA19" s="890"/>
      <c r="OUB19" s="890"/>
      <c r="OUC19" s="890"/>
      <c r="OUD19" s="890"/>
      <c r="OUE19" s="890"/>
      <c r="OUF19" s="890"/>
      <c r="OUG19" s="890"/>
      <c r="OUH19" s="890"/>
      <c r="OUI19" s="890"/>
      <c r="OUJ19" s="890"/>
      <c r="OUK19" s="890"/>
      <c r="OUL19" s="890"/>
      <c r="OUM19" s="890"/>
      <c r="OUN19" s="890"/>
      <c r="OUO19" s="890"/>
      <c r="OUP19" s="890"/>
      <c r="OUQ19" s="890"/>
      <c r="OUR19" s="890"/>
      <c r="OUS19" s="890"/>
      <c r="OUT19" s="890"/>
      <c r="OUU19" s="890"/>
      <c r="OUV19" s="890"/>
      <c r="OUW19" s="890"/>
      <c r="OUX19" s="890"/>
      <c r="OUY19" s="890"/>
      <c r="OUZ19" s="890"/>
      <c r="OVA19" s="890"/>
      <c r="OVB19" s="890"/>
      <c r="OVC19" s="890"/>
      <c r="OVD19" s="890"/>
      <c r="OVE19" s="890"/>
      <c r="OVF19" s="890"/>
      <c r="OVG19" s="890"/>
      <c r="OVH19" s="890"/>
      <c r="OVI19" s="890"/>
      <c r="OVJ19" s="890"/>
      <c r="OVK19" s="890"/>
      <c r="OVL19" s="890"/>
      <c r="OVM19" s="890"/>
      <c r="OVN19" s="890"/>
      <c r="OVO19" s="890"/>
      <c r="OVP19" s="890"/>
      <c r="OVQ19" s="890"/>
      <c r="OVR19" s="890"/>
      <c r="OVS19" s="890"/>
      <c r="OVT19" s="890"/>
      <c r="OVU19" s="890"/>
      <c r="OVV19" s="890"/>
      <c r="OVW19" s="890"/>
      <c r="OVX19" s="890"/>
      <c r="OVY19" s="890"/>
      <c r="OVZ19" s="890"/>
      <c r="OWA19" s="890"/>
      <c r="OWB19" s="890"/>
      <c r="OWC19" s="890"/>
      <c r="OWD19" s="890"/>
      <c r="OWE19" s="890"/>
      <c r="OWF19" s="890"/>
      <c r="OWG19" s="890"/>
      <c r="OWH19" s="890"/>
      <c r="OWI19" s="890"/>
      <c r="OWJ19" s="890"/>
      <c r="OWK19" s="890"/>
      <c r="OWL19" s="890"/>
      <c r="OWM19" s="890"/>
      <c r="OWN19" s="890"/>
      <c r="OWO19" s="890"/>
      <c r="OWP19" s="890"/>
      <c r="OWQ19" s="890"/>
      <c r="OWR19" s="890"/>
      <c r="OWS19" s="890"/>
      <c r="OWT19" s="890"/>
      <c r="OWU19" s="890"/>
      <c r="OWV19" s="890"/>
      <c r="OWW19" s="890"/>
      <c r="OWX19" s="890"/>
      <c r="OWY19" s="890"/>
      <c r="OWZ19" s="890"/>
      <c r="OXA19" s="890"/>
      <c r="OXB19" s="890"/>
      <c r="OXC19" s="890"/>
      <c r="OXD19" s="890"/>
      <c r="OXE19" s="890"/>
      <c r="OXF19" s="890"/>
      <c r="OXG19" s="890"/>
      <c r="OXH19" s="890"/>
      <c r="OXI19" s="890"/>
      <c r="OXJ19" s="890"/>
      <c r="OXK19" s="890"/>
      <c r="OXL19" s="890"/>
      <c r="OXM19" s="890"/>
      <c r="OXN19" s="890"/>
      <c r="OXO19" s="890"/>
      <c r="OXP19" s="890"/>
      <c r="OXQ19" s="890"/>
      <c r="OXR19" s="890"/>
      <c r="OXS19" s="890"/>
      <c r="OXT19" s="890"/>
      <c r="OXU19" s="890"/>
      <c r="OXV19" s="890"/>
      <c r="OXW19" s="890"/>
      <c r="OXX19" s="890"/>
      <c r="OXY19" s="890"/>
      <c r="OXZ19" s="890"/>
      <c r="OYA19" s="890"/>
      <c r="OYB19" s="890"/>
      <c r="OYC19" s="890"/>
      <c r="OYD19" s="890"/>
      <c r="OYE19" s="890"/>
      <c r="OYF19" s="890"/>
      <c r="OYG19" s="890"/>
      <c r="OYH19" s="890"/>
      <c r="OYI19" s="890"/>
      <c r="OYJ19" s="890"/>
      <c r="OYK19" s="890"/>
      <c r="OYL19" s="890"/>
      <c r="OYM19" s="890"/>
      <c r="OYN19" s="890"/>
      <c r="OYO19" s="890"/>
      <c r="OYP19" s="890"/>
      <c r="OYQ19" s="890"/>
      <c r="OYR19" s="890"/>
      <c r="OYS19" s="890"/>
      <c r="OYT19" s="890"/>
      <c r="OYU19" s="890"/>
      <c r="OYV19" s="890"/>
      <c r="OYW19" s="890"/>
      <c r="OYX19" s="890"/>
      <c r="OYY19" s="890"/>
      <c r="OYZ19" s="890"/>
      <c r="OZA19" s="890"/>
      <c r="OZB19" s="890"/>
      <c r="OZC19" s="890"/>
      <c r="OZD19" s="890"/>
      <c r="OZE19" s="890"/>
      <c r="OZF19" s="890"/>
      <c r="OZG19" s="890"/>
      <c r="OZH19" s="890"/>
      <c r="OZI19" s="890"/>
      <c r="OZJ19" s="890"/>
      <c r="OZK19" s="890"/>
      <c r="OZL19" s="890"/>
      <c r="OZM19" s="890"/>
      <c r="OZN19" s="890"/>
      <c r="OZO19" s="890"/>
      <c r="OZP19" s="890"/>
      <c r="OZQ19" s="890"/>
      <c r="OZR19" s="890"/>
      <c r="OZS19" s="890"/>
      <c r="OZT19" s="890"/>
      <c r="OZU19" s="890"/>
      <c r="OZV19" s="890"/>
      <c r="OZW19" s="890"/>
      <c r="OZX19" s="890"/>
      <c r="OZY19" s="890"/>
      <c r="OZZ19" s="890"/>
      <c r="PAA19" s="890"/>
      <c r="PAB19" s="890"/>
      <c r="PAC19" s="890"/>
      <c r="PAD19" s="890"/>
      <c r="PAE19" s="890"/>
      <c r="PAF19" s="890"/>
      <c r="PAG19" s="890"/>
      <c r="PAH19" s="890"/>
      <c r="PAI19" s="890"/>
      <c r="PAJ19" s="890"/>
      <c r="PAK19" s="890"/>
      <c r="PAL19" s="890"/>
      <c r="PAM19" s="890"/>
      <c r="PAN19" s="890"/>
      <c r="PAO19" s="890"/>
      <c r="PAP19" s="890"/>
      <c r="PAQ19" s="890"/>
      <c r="PAR19" s="890"/>
      <c r="PAS19" s="890"/>
      <c r="PAT19" s="890"/>
      <c r="PAU19" s="890"/>
      <c r="PAV19" s="890"/>
      <c r="PAW19" s="890"/>
      <c r="PAX19" s="890"/>
      <c r="PAY19" s="890"/>
      <c r="PAZ19" s="890"/>
      <c r="PBA19" s="890"/>
      <c r="PBB19" s="890"/>
      <c r="PBC19" s="890"/>
      <c r="PBD19" s="890"/>
      <c r="PBE19" s="890"/>
      <c r="PBF19" s="890"/>
      <c r="PBG19" s="890"/>
      <c r="PBH19" s="890"/>
      <c r="PBI19" s="890"/>
      <c r="PBJ19" s="890"/>
      <c r="PBK19" s="890"/>
      <c r="PBL19" s="890"/>
      <c r="PBM19" s="890"/>
      <c r="PBN19" s="890"/>
      <c r="PBO19" s="890"/>
      <c r="PBP19" s="890"/>
      <c r="PBQ19" s="890"/>
      <c r="PBR19" s="890"/>
      <c r="PBS19" s="890"/>
      <c r="PBT19" s="890"/>
      <c r="PBU19" s="890"/>
      <c r="PBV19" s="890"/>
      <c r="PBW19" s="890"/>
      <c r="PBX19" s="890"/>
      <c r="PBY19" s="890"/>
      <c r="PBZ19" s="890"/>
      <c r="PCA19" s="890"/>
      <c r="PCB19" s="890"/>
      <c r="PCC19" s="890"/>
      <c r="PCD19" s="890"/>
      <c r="PCE19" s="890"/>
      <c r="PCF19" s="890"/>
      <c r="PCG19" s="890"/>
      <c r="PCH19" s="890"/>
      <c r="PCI19" s="890"/>
      <c r="PCJ19" s="890"/>
      <c r="PCK19" s="890"/>
      <c r="PCL19" s="890"/>
      <c r="PCM19" s="890"/>
      <c r="PCN19" s="890"/>
      <c r="PCO19" s="890"/>
      <c r="PCP19" s="890"/>
      <c r="PCQ19" s="890"/>
      <c r="PCR19" s="890"/>
      <c r="PCS19" s="890"/>
      <c r="PCT19" s="890"/>
      <c r="PCU19" s="890"/>
      <c r="PCV19" s="890"/>
      <c r="PCW19" s="890"/>
      <c r="PCX19" s="890"/>
      <c r="PCY19" s="890"/>
      <c r="PCZ19" s="890"/>
      <c r="PDA19" s="890"/>
      <c r="PDB19" s="890"/>
      <c r="PDC19" s="890"/>
      <c r="PDD19" s="890"/>
      <c r="PDE19" s="890"/>
      <c r="PDF19" s="890"/>
      <c r="PDG19" s="890"/>
      <c r="PDH19" s="890"/>
      <c r="PDI19" s="890"/>
      <c r="PDJ19" s="890"/>
      <c r="PDK19" s="890"/>
      <c r="PDL19" s="890"/>
      <c r="PDM19" s="890"/>
      <c r="PDN19" s="890"/>
      <c r="PDO19" s="890"/>
      <c r="PDP19" s="890"/>
      <c r="PDQ19" s="890"/>
      <c r="PDR19" s="890"/>
      <c r="PDS19" s="890"/>
      <c r="PDT19" s="890"/>
      <c r="PDU19" s="890"/>
      <c r="PDV19" s="890"/>
      <c r="PDW19" s="890"/>
      <c r="PDX19" s="890"/>
      <c r="PDY19" s="890"/>
      <c r="PDZ19" s="890"/>
      <c r="PEA19" s="890"/>
      <c r="PEB19" s="890"/>
      <c r="PEC19" s="890"/>
      <c r="PED19" s="890"/>
      <c r="PEE19" s="890"/>
      <c r="PEF19" s="890"/>
      <c r="PEG19" s="890"/>
      <c r="PEH19" s="890"/>
      <c r="PEI19" s="890"/>
      <c r="PEJ19" s="890"/>
      <c r="PEK19" s="890"/>
      <c r="PEL19" s="890"/>
      <c r="PEM19" s="890"/>
      <c r="PEN19" s="890"/>
      <c r="PEO19" s="890"/>
      <c r="PEP19" s="890"/>
      <c r="PEQ19" s="890"/>
      <c r="PER19" s="890"/>
      <c r="PES19" s="890"/>
      <c r="PET19" s="890"/>
      <c r="PEU19" s="890"/>
      <c r="PEV19" s="890"/>
      <c r="PEW19" s="890"/>
      <c r="PEX19" s="890"/>
      <c r="PEY19" s="890"/>
      <c r="PEZ19" s="890"/>
      <c r="PFA19" s="890"/>
      <c r="PFB19" s="890"/>
      <c r="PFC19" s="890"/>
      <c r="PFD19" s="890"/>
      <c r="PFE19" s="890"/>
      <c r="PFF19" s="890"/>
      <c r="PFG19" s="890"/>
      <c r="PFH19" s="890"/>
      <c r="PFI19" s="890"/>
      <c r="PFJ19" s="890"/>
      <c r="PFK19" s="890"/>
      <c r="PFL19" s="890"/>
      <c r="PFM19" s="890"/>
      <c r="PFN19" s="890"/>
      <c r="PFO19" s="890"/>
      <c r="PFP19" s="890"/>
      <c r="PFQ19" s="890"/>
      <c r="PFR19" s="890"/>
      <c r="PFS19" s="890"/>
      <c r="PFT19" s="890"/>
      <c r="PFU19" s="890"/>
      <c r="PFV19" s="890"/>
      <c r="PFW19" s="890"/>
      <c r="PFX19" s="890"/>
      <c r="PFY19" s="890"/>
      <c r="PFZ19" s="890"/>
      <c r="PGA19" s="890"/>
      <c r="PGB19" s="890"/>
      <c r="PGC19" s="890"/>
      <c r="PGD19" s="890"/>
      <c r="PGE19" s="890"/>
      <c r="PGF19" s="890"/>
      <c r="PGG19" s="890"/>
      <c r="PGH19" s="890"/>
      <c r="PGI19" s="890"/>
      <c r="PGJ19" s="890"/>
      <c r="PGK19" s="890"/>
      <c r="PGL19" s="890"/>
      <c r="PGM19" s="890"/>
      <c r="PGN19" s="890"/>
      <c r="PGO19" s="890"/>
      <c r="PGP19" s="890"/>
      <c r="PGQ19" s="890"/>
      <c r="PGR19" s="890"/>
      <c r="PGS19" s="890"/>
      <c r="PGT19" s="890"/>
      <c r="PGU19" s="890"/>
      <c r="PGV19" s="890"/>
      <c r="PGW19" s="890"/>
      <c r="PGX19" s="890"/>
      <c r="PGY19" s="890"/>
      <c r="PGZ19" s="890"/>
      <c r="PHA19" s="890"/>
      <c r="PHB19" s="890"/>
      <c r="PHC19" s="890"/>
      <c r="PHD19" s="890"/>
      <c r="PHE19" s="890"/>
      <c r="PHF19" s="890"/>
      <c r="PHG19" s="890"/>
      <c r="PHH19" s="890"/>
      <c r="PHI19" s="890"/>
      <c r="PHJ19" s="890"/>
      <c r="PHK19" s="890"/>
      <c r="PHL19" s="890"/>
      <c r="PHM19" s="890"/>
      <c r="PHN19" s="890"/>
      <c r="PHO19" s="890"/>
      <c r="PHP19" s="890"/>
      <c r="PHQ19" s="890"/>
      <c r="PHR19" s="890"/>
      <c r="PHS19" s="890"/>
      <c r="PHT19" s="890"/>
      <c r="PHU19" s="890"/>
      <c r="PHV19" s="890"/>
      <c r="PHW19" s="890"/>
      <c r="PHX19" s="890"/>
      <c r="PHY19" s="890"/>
      <c r="PHZ19" s="890"/>
      <c r="PIA19" s="890"/>
      <c r="PIB19" s="890"/>
      <c r="PIC19" s="890"/>
      <c r="PID19" s="890"/>
      <c r="PIE19" s="890"/>
      <c r="PIF19" s="890"/>
      <c r="PIG19" s="890"/>
      <c r="PIH19" s="890"/>
      <c r="PII19" s="890"/>
      <c r="PIJ19" s="890"/>
      <c r="PIK19" s="890"/>
      <c r="PIL19" s="890"/>
      <c r="PIM19" s="890"/>
      <c r="PIN19" s="890"/>
      <c r="PIO19" s="890"/>
      <c r="PIP19" s="890"/>
      <c r="PIQ19" s="890"/>
      <c r="PIR19" s="890"/>
      <c r="PIS19" s="890"/>
      <c r="PIT19" s="890"/>
      <c r="PIU19" s="890"/>
      <c r="PIV19" s="890"/>
      <c r="PIW19" s="890"/>
      <c r="PIX19" s="890"/>
      <c r="PIY19" s="890"/>
      <c r="PIZ19" s="890"/>
      <c r="PJA19" s="890"/>
      <c r="PJB19" s="890"/>
      <c r="PJC19" s="890"/>
      <c r="PJD19" s="890"/>
      <c r="PJE19" s="890"/>
      <c r="PJF19" s="890"/>
      <c r="PJG19" s="890"/>
      <c r="PJH19" s="890"/>
      <c r="PJI19" s="890"/>
      <c r="PJJ19" s="890"/>
      <c r="PJK19" s="890"/>
      <c r="PJL19" s="890"/>
      <c r="PJM19" s="890"/>
      <c r="PJN19" s="890"/>
      <c r="PJO19" s="890"/>
      <c r="PJP19" s="890"/>
      <c r="PJQ19" s="890"/>
      <c r="PJR19" s="890"/>
      <c r="PJS19" s="890"/>
      <c r="PJT19" s="890"/>
      <c r="PJU19" s="890"/>
      <c r="PJV19" s="890"/>
      <c r="PJW19" s="890"/>
      <c r="PJX19" s="890"/>
      <c r="PJY19" s="890"/>
      <c r="PJZ19" s="890"/>
      <c r="PKA19" s="890"/>
      <c r="PKB19" s="890"/>
      <c r="PKC19" s="890"/>
      <c r="PKD19" s="890"/>
      <c r="PKE19" s="890"/>
      <c r="PKF19" s="890"/>
      <c r="PKG19" s="890"/>
      <c r="PKH19" s="890"/>
      <c r="PKI19" s="890"/>
      <c r="PKJ19" s="890"/>
      <c r="PKK19" s="890"/>
      <c r="PKL19" s="890"/>
      <c r="PKM19" s="890"/>
      <c r="PKN19" s="890"/>
      <c r="PKO19" s="890"/>
      <c r="PKP19" s="890"/>
      <c r="PKQ19" s="890"/>
      <c r="PKR19" s="890"/>
      <c r="PKS19" s="890"/>
      <c r="PKT19" s="890"/>
      <c r="PKU19" s="890"/>
      <c r="PKV19" s="890"/>
      <c r="PKW19" s="890"/>
      <c r="PKX19" s="890"/>
      <c r="PKY19" s="890"/>
      <c r="PKZ19" s="890"/>
      <c r="PLA19" s="890"/>
      <c r="PLB19" s="890"/>
      <c r="PLC19" s="890"/>
      <c r="PLD19" s="890"/>
      <c r="PLE19" s="890"/>
      <c r="PLF19" s="890"/>
      <c r="PLG19" s="890"/>
      <c r="PLH19" s="890"/>
      <c r="PLI19" s="890"/>
      <c r="PLJ19" s="890"/>
      <c r="PLK19" s="890"/>
      <c r="PLL19" s="890"/>
      <c r="PLM19" s="890"/>
      <c r="PLN19" s="890"/>
      <c r="PLO19" s="890"/>
      <c r="PLP19" s="890"/>
      <c r="PLQ19" s="890"/>
      <c r="PLR19" s="890"/>
      <c r="PLS19" s="890"/>
      <c r="PLT19" s="890"/>
      <c r="PLU19" s="890"/>
      <c r="PLV19" s="890"/>
      <c r="PLW19" s="890"/>
      <c r="PLX19" s="890"/>
      <c r="PLY19" s="890"/>
      <c r="PLZ19" s="890"/>
      <c r="PMA19" s="890"/>
      <c r="PMB19" s="890"/>
      <c r="PMC19" s="890"/>
      <c r="PMD19" s="890"/>
      <c r="PME19" s="890"/>
      <c r="PMF19" s="890"/>
      <c r="PMG19" s="890"/>
      <c r="PMH19" s="890"/>
      <c r="PMI19" s="890"/>
      <c r="PMJ19" s="890"/>
      <c r="PMK19" s="890"/>
      <c r="PML19" s="890"/>
      <c r="PMM19" s="890"/>
      <c r="PMN19" s="890"/>
      <c r="PMO19" s="890"/>
      <c r="PMP19" s="890"/>
      <c r="PMQ19" s="890"/>
      <c r="PMR19" s="890"/>
      <c r="PMS19" s="890"/>
      <c r="PMT19" s="890"/>
      <c r="PMU19" s="890"/>
      <c r="PMV19" s="890"/>
      <c r="PMW19" s="890"/>
      <c r="PMX19" s="890"/>
      <c r="PMY19" s="890"/>
      <c r="PMZ19" s="890"/>
      <c r="PNA19" s="890"/>
      <c r="PNB19" s="890"/>
      <c r="PNC19" s="890"/>
      <c r="PND19" s="890"/>
      <c r="PNE19" s="890"/>
      <c r="PNF19" s="890"/>
      <c r="PNG19" s="890"/>
      <c r="PNH19" s="890"/>
      <c r="PNI19" s="890"/>
      <c r="PNJ19" s="890"/>
      <c r="PNK19" s="890"/>
      <c r="PNL19" s="890"/>
      <c r="PNM19" s="890"/>
      <c r="PNN19" s="890"/>
      <c r="PNO19" s="890"/>
      <c r="PNP19" s="890"/>
      <c r="PNQ19" s="890"/>
      <c r="PNR19" s="890"/>
      <c r="PNS19" s="890"/>
      <c r="PNT19" s="890"/>
      <c r="PNU19" s="890"/>
      <c r="PNV19" s="890"/>
      <c r="PNW19" s="890"/>
      <c r="PNX19" s="890"/>
      <c r="PNY19" s="890"/>
      <c r="PNZ19" s="890"/>
      <c r="POA19" s="890"/>
      <c r="POB19" s="890"/>
      <c r="POC19" s="890"/>
      <c r="POD19" s="890"/>
      <c r="POE19" s="890"/>
      <c r="POF19" s="890"/>
      <c r="POG19" s="890"/>
      <c r="POH19" s="890"/>
      <c r="POI19" s="890"/>
      <c r="POJ19" s="890"/>
      <c r="POK19" s="890"/>
      <c r="POL19" s="890"/>
      <c r="POM19" s="890"/>
      <c r="PON19" s="890"/>
      <c r="POO19" s="890"/>
      <c r="POP19" s="890"/>
      <c r="POQ19" s="890"/>
      <c r="POR19" s="890"/>
      <c r="POS19" s="890"/>
      <c r="POT19" s="890"/>
      <c r="POU19" s="890"/>
      <c r="POV19" s="890"/>
      <c r="POW19" s="890"/>
      <c r="POX19" s="890"/>
      <c r="POY19" s="890"/>
      <c r="POZ19" s="890"/>
      <c r="PPA19" s="890"/>
      <c r="PPB19" s="890"/>
      <c r="PPC19" s="890"/>
      <c r="PPD19" s="890"/>
      <c r="PPE19" s="890"/>
      <c r="PPF19" s="890"/>
      <c r="PPG19" s="890"/>
      <c r="PPH19" s="890"/>
      <c r="PPI19" s="890"/>
      <c r="PPJ19" s="890"/>
      <c r="PPK19" s="890"/>
      <c r="PPL19" s="890"/>
      <c r="PPM19" s="890"/>
      <c r="PPN19" s="890"/>
      <c r="PPO19" s="890"/>
      <c r="PPP19" s="890"/>
      <c r="PPQ19" s="890"/>
      <c r="PPR19" s="890"/>
      <c r="PPS19" s="890"/>
      <c r="PPT19" s="890"/>
      <c r="PPU19" s="890"/>
      <c r="PPV19" s="890"/>
      <c r="PPW19" s="890"/>
      <c r="PPX19" s="890"/>
      <c r="PPY19" s="890"/>
      <c r="PPZ19" s="890"/>
      <c r="PQA19" s="890"/>
      <c r="PQB19" s="890"/>
      <c r="PQC19" s="890"/>
      <c r="PQD19" s="890"/>
      <c r="PQE19" s="890"/>
      <c r="PQF19" s="890"/>
      <c r="PQG19" s="890"/>
      <c r="PQH19" s="890"/>
      <c r="PQI19" s="890"/>
      <c r="PQJ19" s="890"/>
      <c r="PQK19" s="890"/>
      <c r="PQL19" s="890"/>
      <c r="PQM19" s="890"/>
      <c r="PQN19" s="890"/>
      <c r="PQO19" s="890"/>
      <c r="PQP19" s="890"/>
      <c r="PQQ19" s="890"/>
      <c r="PQR19" s="890"/>
      <c r="PQS19" s="890"/>
      <c r="PQT19" s="890"/>
      <c r="PQU19" s="890"/>
      <c r="PQV19" s="890"/>
      <c r="PQW19" s="890"/>
      <c r="PQX19" s="890"/>
      <c r="PQY19" s="890"/>
      <c r="PQZ19" s="890"/>
      <c r="PRA19" s="890"/>
      <c r="PRB19" s="890"/>
      <c r="PRC19" s="890"/>
      <c r="PRD19" s="890"/>
      <c r="PRE19" s="890"/>
      <c r="PRF19" s="890"/>
      <c r="PRG19" s="890"/>
      <c r="PRH19" s="890"/>
      <c r="PRI19" s="890"/>
      <c r="PRJ19" s="890"/>
      <c r="PRK19" s="890"/>
      <c r="PRL19" s="890"/>
      <c r="PRM19" s="890"/>
      <c r="PRN19" s="890"/>
      <c r="PRO19" s="890"/>
      <c r="PRP19" s="890"/>
      <c r="PRQ19" s="890"/>
      <c r="PRR19" s="890"/>
      <c r="PRS19" s="890"/>
      <c r="PRT19" s="890"/>
      <c r="PRU19" s="890"/>
      <c r="PRV19" s="890"/>
      <c r="PRW19" s="890"/>
      <c r="PRX19" s="890"/>
      <c r="PRY19" s="890"/>
      <c r="PRZ19" s="890"/>
      <c r="PSA19" s="890"/>
      <c r="PSB19" s="890"/>
      <c r="PSC19" s="890"/>
      <c r="PSD19" s="890"/>
      <c r="PSE19" s="890"/>
      <c r="PSF19" s="890"/>
      <c r="PSG19" s="890"/>
      <c r="PSH19" s="890"/>
      <c r="PSI19" s="890"/>
      <c r="PSJ19" s="890"/>
      <c r="PSK19" s="890"/>
      <c r="PSL19" s="890"/>
      <c r="PSM19" s="890"/>
      <c r="PSN19" s="890"/>
      <c r="PSO19" s="890"/>
      <c r="PSP19" s="890"/>
      <c r="PSQ19" s="890"/>
      <c r="PSR19" s="890"/>
      <c r="PSS19" s="890"/>
      <c r="PST19" s="890"/>
      <c r="PSU19" s="890"/>
      <c r="PSV19" s="890"/>
      <c r="PSW19" s="890"/>
      <c r="PSX19" s="890"/>
      <c r="PSY19" s="890"/>
      <c r="PSZ19" s="890"/>
      <c r="PTA19" s="890"/>
      <c r="PTB19" s="890"/>
      <c r="PTC19" s="890"/>
      <c r="PTD19" s="890"/>
      <c r="PTE19" s="890"/>
      <c r="PTF19" s="890"/>
      <c r="PTG19" s="890"/>
      <c r="PTH19" s="890"/>
      <c r="PTI19" s="890"/>
      <c r="PTJ19" s="890"/>
      <c r="PTK19" s="890"/>
      <c r="PTL19" s="890"/>
      <c r="PTM19" s="890"/>
      <c r="PTN19" s="890"/>
      <c r="PTO19" s="890"/>
      <c r="PTP19" s="890"/>
      <c r="PTQ19" s="890"/>
      <c r="PTR19" s="890"/>
      <c r="PTS19" s="890"/>
      <c r="PTT19" s="890"/>
      <c r="PTU19" s="890"/>
      <c r="PTV19" s="890"/>
      <c r="PTW19" s="890"/>
      <c r="PTX19" s="890"/>
      <c r="PTY19" s="890"/>
      <c r="PTZ19" s="890"/>
      <c r="PUA19" s="890"/>
      <c r="PUB19" s="890"/>
      <c r="PUC19" s="890"/>
      <c r="PUD19" s="890"/>
      <c r="PUE19" s="890"/>
      <c r="PUF19" s="890"/>
      <c r="PUG19" s="890"/>
      <c r="PUH19" s="890"/>
      <c r="PUI19" s="890"/>
      <c r="PUJ19" s="890"/>
      <c r="PUK19" s="890"/>
      <c r="PUL19" s="890"/>
      <c r="PUM19" s="890"/>
      <c r="PUN19" s="890"/>
      <c r="PUO19" s="890"/>
      <c r="PUP19" s="890"/>
      <c r="PUQ19" s="890"/>
      <c r="PUR19" s="890"/>
      <c r="PUS19" s="890"/>
      <c r="PUT19" s="890"/>
      <c r="PUU19" s="890"/>
      <c r="PUV19" s="890"/>
      <c r="PUW19" s="890"/>
      <c r="PUX19" s="890"/>
      <c r="PUY19" s="890"/>
      <c r="PUZ19" s="890"/>
      <c r="PVA19" s="890"/>
      <c r="PVB19" s="890"/>
      <c r="PVC19" s="890"/>
      <c r="PVD19" s="890"/>
      <c r="PVE19" s="890"/>
      <c r="PVF19" s="890"/>
      <c r="PVG19" s="890"/>
      <c r="PVH19" s="890"/>
      <c r="PVI19" s="890"/>
      <c r="PVJ19" s="890"/>
      <c r="PVK19" s="890"/>
      <c r="PVL19" s="890"/>
      <c r="PVM19" s="890"/>
      <c r="PVN19" s="890"/>
      <c r="PVO19" s="890"/>
      <c r="PVP19" s="890"/>
      <c r="PVQ19" s="890"/>
      <c r="PVR19" s="890"/>
      <c r="PVS19" s="890"/>
      <c r="PVT19" s="890"/>
      <c r="PVU19" s="890"/>
      <c r="PVV19" s="890"/>
      <c r="PVW19" s="890"/>
      <c r="PVX19" s="890"/>
      <c r="PVY19" s="890"/>
      <c r="PVZ19" s="890"/>
      <c r="PWA19" s="890"/>
      <c r="PWB19" s="890"/>
      <c r="PWC19" s="890"/>
      <c r="PWD19" s="890"/>
      <c r="PWE19" s="890"/>
      <c r="PWF19" s="890"/>
      <c r="PWG19" s="890"/>
      <c r="PWH19" s="890"/>
      <c r="PWI19" s="890"/>
      <c r="PWJ19" s="890"/>
      <c r="PWK19" s="890"/>
      <c r="PWL19" s="890"/>
      <c r="PWM19" s="890"/>
      <c r="PWN19" s="890"/>
      <c r="PWO19" s="890"/>
      <c r="PWP19" s="890"/>
      <c r="PWQ19" s="890"/>
      <c r="PWR19" s="890"/>
      <c r="PWS19" s="890"/>
      <c r="PWT19" s="890"/>
      <c r="PWU19" s="890"/>
      <c r="PWV19" s="890"/>
      <c r="PWW19" s="890"/>
      <c r="PWX19" s="890"/>
      <c r="PWY19" s="890"/>
      <c r="PWZ19" s="890"/>
      <c r="PXA19" s="890"/>
      <c r="PXB19" s="890"/>
      <c r="PXC19" s="890"/>
      <c r="PXD19" s="890"/>
      <c r="PXE19" s="890"/>
      <c r="PXF19" s="890"/>
      <c r="PXG19" s="890"/>
      <c r="PXH19" s="890"/>
      <c r="PXI19" s="890"/>
      <c r="PXJ19" s="890"/>
      <c r="PXK19" s="890"/>
      <c r="PXL19" s="890"/>
      <c r="PXM19" s="890"/>
      <c r="PXN19" s="890"/>
      <c r="PXO19" s="890"/>
      <c r="PXP19" s="890"/>
      <c r="PXQ19" s="890"/>
      <c r="PXR19" s="890"/>
      <c r="PXS19" s="890"/>
      <c r="PXT19" s="890"/>
      <c r="PXU19" s="890"/>
      <c r="PXV19" s="890"/>
      <c r="PXW19" s="890"/>
      <c r="PXX19" s="890"/>
      <c r="PXY19" s="890"/>
      <c r="PXZ19" s="890"/>
      <c r="PYA19" s="890"/>
      <c r="PYB19" s="890"/>
      <c r="PYC19" s="890"/>
      <c r="PYD19" s="890"/>
      <c r="PYE19" s="890"/>
      <c r="PYF19" s="890"/>
      <c r="PYG19" s="890"/>
      <c r="PYH19" s="890"/>
      <c r="PYI19" s="890"/>
      <c r="PYJ19" s="890"/>
      <c r="PYK19" s="890"/>
      <c r="PYL19" s="890"/>
      <c r="PYM19" s="890"/>
      <c r="PYN19" s="890"/>
      <c r="PYO19" s="890"/>
      <c r="PYP19" s="890"/>
      <c r="PYQ19" s="890"/>
      <c r="PYR19" s="890"/>
      <c r="PYS19" s="890"/>
      <c r="PYT19" s="890"/>
      <c r="PYU19" s="890"/>
      <c r="PYV19" s="890"/>
      <c r="PYW19" s="890"/>
      <c r="PYX19" s="890"/>
      <c r="PYY19" s="890"/>
      <c r="PYZ19" s="890"/>
      <c r="PZA19" s="890"/>
      <c r="PZB19" s="890"/>
      <c r="PZC19" s="890"/>
      <c r="PZD19" s="890"/>
      <c r="PZE19" s="890"/>
      <c r="PZF19" s="890"/>
      <c r="PZG19" s="890"/>
      <c r="PZH19" s="890"/>
      <c r="PZI19" s="890"/>
      <c r="PZJ19" s="890"/>
      <c r="PZK19" s="890"/>
      <c r="PZL19" s="890"/>
      <c r="PZM19" s="890"/>
      <c r="PZN19" s="890"/>
      <c r="PZO19" s="890"/>
      <c r="PZP19" s="890"/>
      <c r="PZQ19" s="890"/>
      <c r="PZR19" s="890"/>
      <c r="PZS19" s="890"/>
      <c r="PZT19" s="890"/>
      <c r="PZU19" s="890"/>
      <c r="PZV19" s="890"/>
      <c r="PZW19" s="890"/>
      <c r="PZX19" s="890"/>
      <c r="PZY19" s="890"/>
      <c r="PZZ19" s="890"/>
      <c r="QAA19" s="890"/>
      <c r="QAB19" s="890"/>
      <c r="QAC19" s="890"/>
      <c r="QAD19" s="890"/>
      <c r="QAE19" s="890"/>
      <c r="QAF19" s="890"/>
      <c r="QAG19" s="890"/>
      <c r="QAH19" s="890"/>
      <c r="QAI19" s="890"/>
      <c r="QAJ19" s="890"/>
      <c r="QAK19" s="890"/>
      <c r="QAL19" s="890"/>
      <c r="QAM19" s="890"/>
      <c r="QAN19" s="890"/>
      <c r="QAO19" s="890"/>
      <c r="QAP19" s="890"/>
      <c r="QAQ19" s="890"/>
      <c r="QAR19" s="890"/>
      <c r="QAS19" s="890"/>
      <c r="QAT19" s="890"/>
      <c r="QAU19" s="890"/>
      <c r="QAV19" s="890"/>
      <c r="QAW19" s="890"/>
      <c r="QAX19" s="890"/>
      <c r="QAY19" s="890"/>
      <c r="QAZ19" s="890"/>
      <c r="QBA19" s="890"/>
      <c r="QBB19" s="890"/>
      <c r="QBC19" s="890"/>
      <c r="QBD19" s="890"/>
      <c r="QBE19" s="890"/>
      <c r="QBF19" s="890"/>
      <c r="QBG19" s="890"/>
      <c r="QBH19" s="890"/>
      <c r="QBI19" s="890"/>
      <c r="QBJ19" s="890"/>
      <c r="QBK19" s="890"/>
      <c r="QBL19" s="890"/>
      <c r="QBM19" s="890"/>
      <c r="QBN19" s="890"/>
      <c r="QBO19" s="890"/>
      <c r="QBP19" s="890"/>
      <c r="QBQ19" s="890"/>
      <c r="QBR19" s="890"/>
      <c r="QBS19" s="890"/>
      <c r="QBT19" s="890"/>
      <c r="QBU19" s="890"/>
      <c r="QBV19" s="890"/>
      <c r="QBW19" s="890"/>
      <c r="QBX19" s="890"/>
      <c r="QBY19" s="890"/>
      <c r="QBZ19" s="890"/>
      <c r="QCA19" s="890"/>
      <c r="QCB19" s="890"/>
      <c r="QCC19" s="890"/>
      <c r="QCD19" s="890"/>
      <c r="QCE19" s="890"/>
      <c r="QCF19" s="890"/>
      <c r="QCG19" s="890"/>
      <c r="QCH19" s="890"/>
      <c r="QCI19" s="890"/>
      <c r="QCJ19" s="890"/>
      <c r="QCK19" s="890"/>
      <c r="QCL19" s="890"/>
      <c r="QCM19" s="890"/>
      <c r="QCN19" s="890"/>
      <c r="QCO19" s="890"/>
      <c r="QCP19" s="890"/>
      <c r="QCQ19" s="890"/>
      <c r="QCR19" s="890"/>
      <c r="QCS19" s="890"/>
      <c r="QCT19" s="890"/>
      <c r="QCU19" s="890"/>
      <c r="QCV19" s="890"/>
      <c r="QCW19" s="890"/>
      <c r="QCX19" s="890"/>
      <c r="QCY19" s="890"/>
      <c r="QCZ19" s="890"/>
      <c r="QDA19" s="890"/>
      <c r="QDB19" s="890"/>
      <c r="QDC19" s="890"/>
      <c r="QDD19" s="890"/>
      <c r="QDE19" s="890"/>
      <c r="QDF19" s="890"/>
      <c r="QDG19" s="890"/>
      <c r="QDH19" s="890"/>
      <c r="QDI19" s="890"/>
      <c r="QDJ19" s="890"/>
      <c r="QDK19" s="890"/>
      <c r="QDL19" s="890"/>
      <c r="QDM19" s="890"/>
      <c r="QDN19" s="890"/>
      <c r="QDO19" s="890"/>
      <c r="QDP19" s="890"/>
      <c r="QDQ19" s="890"/>
      <c r="QDR19" s="890"/>
      <c r="QDS19" s="890"/>
      <c r="QDT19" s="890"/>
      <c r="QDU19" s="890"/>
      <c r="QDV19" s="890"/>
      <c r="QDW19" s="890"/>
      <c r="QDX19" s="890"/>
      <c r="QDY19" s="890"/>
      <c r="QDZ19" s="890"/>
      <c r="QEA19" s="890"/>
      <c r="QEB19" s="890"/>
      <c r="QEC19" s="890"/>
      <c r="QED19" s="890"/>
      <c r="QEE19" s="890"/>
      <c r="QEF19" s="890"/>
      <c r="QEG19" s="890"/>
      <c r="QEH19" s="890"/>
      <c r="QEI19" s="890"/>
      <c r="QEJ19" s="890"/>
      <c r="QEK19" s="890"/>
      <c r="QEL19" s="890"/>
      <c r="QEM19" s="890"/>
      <c r="QEN19" s="890"/>
      <c r="QEO19" s="890"/>
      <c r="QEP19" s="890"/>
      <c r="QEQ19" s="890"/>
      <c r="QER19" s="890"/>
      <c r="QES19" s="890"/>
      <c r="QET19" s="890"/>
      <c r="QEU19" s="890"/>
      <c r="QEV19" s="890"/>
      <c r="QEW19" s="890"/>
      <c r="QEX19" s="890"/>
      <c r="QEY19" s="890"/>
      <c r="QEZ19" s="890"/>
      <c r="QFA19" s="890"/>
      <c r="QFB19" s="890"/>
      <c r="QFC19" s="890"/>
      <c r="QFD19" s="890"/>
      <c r="QFE19" s="890"/>
      <c r="QFF19" s="890"/>
      <c r="QFG19" s="890"/>
      <c r="QFH19" s="890"/>
      <c r="QFI19" s="890"/>
      <c r="QFJ19" s="890"/>
      <c r="QFK19" s="890"/>
      <c r="QFL19" s="890"/>
      <c r="QFM19" s="890"/>
      <c r="QFN19" s="890"/>
      <c r="QFO19" s="890"/>
      <c r="QFP19" s="890"/>
      <c r="QFQ19" s="890"/>
      <c r="QFR19" s="890"/>
      <c r="QFS19" s="890"/>
      <c r="QFT19" s="890"/>
      <c r="QFU19" s="890"/>
      <c r="QFV19" s="890"/>
      <c r="QFW19" s="890"/>
      <c r="QFX19" s="890"/>
      <c r="QFY19" s="890"/>
      <c r="QFZ19" s="890"/>
      <c r="QGA19" s="890"/>
      <c r="QGB19" s="890"/>
      <c r="QGC19" s="890"/>
      <c r="QGD19" s="890"/>
      <c r="QGE19" s="890"/>
      <c r="QGF19" s="890"/>
      <c r="QGG19" s="890"/>
      <c r="QGH19" s="890"/>
      <c r="QGI19" s="890"/>
      <c r="QGJ19" s="890"/>
      <c r="QGK19" s="890"/>
      <c r="QGL19" s="890"/>
      <c r="QGM19" s="890"/>
      <c r="QGN19" s="890"/>
      <c r="QGO19" s="890"/>
      <c r="QGP19" s="890"/>
      <c r="QGQ19" s="890"/>
      <c r="QGR19" s="890"/>
      <c r="QGS19" s="890"/>
      <c r="QGT19" s="890"/>
      <c r="QGU19" s="890"/>
      <c r="QGV19" s="890"/>
      <c r="QGW19" s="890"/>
      <c r="QGX19" s="890"/>
      <c r="QGY19" s="890"/>
      <c r="QGZ19" s="890"/>
      <c r="QHA19" s="890"/>
      <c r="QHB19" s="890"/>
      <c r="QHC19" s="890"/>
      <c r="QHD19" s="890"/>
      <c r="QHE19" s="890"/>
      <c r="QHF19" s="890"/>
      <c r="QHG19" s="890"/>
      <c r="QHH19" s="890"/>
      <c r="QHI19" s="890"/>
      <c r="QHJ19" s="890"/>
      <c r="QHK19" s="890"/>
      <c r="QHL19" s="890"/>
      <c r="QHM19" s="890"/>
      <c r="QHN19" s="890"/>
      <c r="QHO19" s="890"/>
      <c r="QHP19" s="890"/>
      <c r="QHQ19" s="890"/>
      <c r="QHR19" s="890"/>
      <c r="QHS19" s="890"/>
      <c r="QHT19" s="890"/>
      <c r="QHU19" s="890"/>
      <c r="QHV19" s="890"/>
      <c r="QHW19" s="890"/>
      <c r="QHX19" s="890"/>
      <c r="QHY19" s="890"/>
      <c r="QHZ19" s="890"/>
      <c r="QIA19" s="890"/>
      <c r="QIB19" s="890"/>
      <c r="QIC19" s="890"/>
      <c r="QID19" s="890"/>
      <c r="QIE19" s="890"/>
      <c r="QIF19" s="890"/>
      <c r="QIG19" s="890"/>
      <c r="QIH19" s="890"/>
      <c r="QII19" s="890"/>
      <c r="QIJ19" s="890"/>
      <c r="QIK19" s="890"/>
      <c r="QIL19" s="890"/>
      <c r="QIM19" s="890"/>
      <c r="QIN19" s="890"/>
      <c r="QIO19" s="890"/>
      <c r="QIP19" s="890"/>
      <c r="QIQ19" s="890"/>
      <c r="QIR19" s="890"/>
      <c r="QIS19" s="890"/>
      <c r="QIT19" s="890"/>
      <c r="QIU19" s="890"/>
      <c r="QIV19" s="890"/>
      <c r="QIW19" s="890"/>
      <c r="QIX19" s="890"/>
      <c r="QIY19" s="890"/>
      <c r="QIZ19" s="890"/>
      <c r="QJA19" s="890"/>
      <c r="QJB19" s="890"/>
      <c r="QJC19" s="890"/>
      <c r="QJD19" s="890"/>
      <c r="QJE19" s="890"/>
      <c r="QJF19" s="890"/>
      <c r="QJG19" s="890"/>
      <c r="QJH19" s="890"/>
      <c r="QJI19" s="890"/>
      <c r="QJJ19" s="890"/>
      <c r="QJK19" s="890"/>
      <c r="QJL19" s="890"/>
      <c r="QJM19" s="890"/>
      <c r="QJN19" s="890"/>
      <c r="QJO19" s="890"/>
      <c r="QJP19" s="890"/>
      <c r="QJQ19" s="890"/>
      <c r="QJR19" s="890"/>
      <c r="QJS19" s="890"/>
      <c r="QJT19" s="890"/>
      <c r="QJU19" s="890"/>
      <c r="QJV19" s="890"/>
      <c r="QJW19" s="890"/>
      <c r="QJX19" s="890"/>
      <c r="QJY19" s="890"/>
      <c r="QJZ19" s="890"/>
      <c r="QKA19" s="890"/>
      <c r="QKB19" s="890"/>
      <c r="QKC19" s="890"/>
      <c r="QKD19" s="890"/>
      <c r="QKE19" s="890"/>
      <c r="QKF19" s="890"/>
      <c r="QKG19" s="890"/>
      <c r="QKH19" s="890"/>
      <c r="QKI19" s="890"/>
      <c r="QKJ19" s="890"/>
      <c r="QKK19" s="890"/>
      <c r="QKL19" s="890"/>
      <c r="QKM19" s="890"/>
      <c r="QKN19" s="890"/>
      <c r="QKO19" s="890"/>
      <c r="QKP19" s="890"/>
      <c r="QKQ19" s="890"/>
      <c r="QKR19" s="890"/>
      <c r="QKS19" s="890"/>
      <c r="QKT19" s="890"/>
      <c r="QKU19" s="890"/>
      <c r="QKV19" s="890"/>
      <c r="QKW19" s="890"/>
      <c r="QKX19" s="890"/>
      <c r="QKY19" s="890"/>
      <c r="QKZ19" s="890"/>
      <c r="QLA19" s="890"/>
      <c r="QLB19" s="890"/>
      <c r="QLC19" s="890"/>
      <c r="QLD19" s="890"/>
      <c r="QLE19" s="890"/>
      <c r="QLF19" s="890"/>
      <c r="QLG19" s="890"/>
      <c r="QLH19" s="890"/>
      <c r="QLI19" s="890"/>
      <c r="QLJ19" s="890"/>
      <c r="QLK19" s="890"/>
      <c r="QLL19" s="890"/>
      <c r="QLM19" s="890"/>
      <c r="QLN19" s="890"/>
      <c r="QLO19" s="890"/>
      <c r="QLP19" s="890"/>
      <c r="QLQ19" s="890"/>
      <c r="QLR19" s="890"/>
      <c r="QLS19" s="890"/>
      <c r="QLT19" s="890"/>
      <c r="QLU19" s="890"/>
      <c r="QLV19" s="890"/>
      <c r="QLW19" s="890"/>
      <c r="QLX19" s="890"/>
      <c r="QLY19" s="890"/>
      <c r="QLZ19" s="890"/>
      <c r="QMA19" s="890"/>
      <c r="QMB19" s="890"/>
      <c r="QMC19" s="890"/>
      <c r="QMD19" s="890"/>
      <c r="QME19" s="890"/>
      <c r="QMF19" s="890"/>
      <c r="QMG19" s="890"/>
      <c r="QMH19" s="890"/>
      <c r="QMI19" s="890"/>
      <c r="QMJ19" s="890"/>
      <c r="QMK19" s="890"/>
      <c r="QML19" s="890"/>
      <c r="QMM19" s="890"/>
      <c r="QMN19" s="890"/>
      <c r="QMO19" s="890"/>
      <c r="QMP19" s="890"/>
      <c r="QMQ19" s="890"/>
      <c r="QMR19" s="890"/>
      <c r="QMS19" s="890"/>
      <c r="QMT19" s="890"/>
      <c r="QMU19" s="890"/>
      <c r="QMV19" s="890"/>
      <c r="QMW19" s="890"/>
      <c r="QMX19" s="890"/>
      <c r="QMY19" s="890"/>
      <c r="QMZ19" s="890"/>
      <c r="QNA19" s="890"/>
      <c r="QNB19" s="890"/>
      <c r="QNC19" s="890"/>
      <c r="QND19" s="890"/>
      <c r="QNE19" s="890"/>
      <c r="QNF19" s="890"/>
      <c r="QNG19" s="890"/>
      <c r="QNH19" s="890"/>
      <c r="QNI19" s="890"/>
      <c r="QNJ19" s="890"/>
      <c r="QNK19" s="890"/>
      <c r="QNL19" s="890"/>
      <c r="QNM19" s="890"/>
      <c r="QNN19" s="890"/>
      <c r="QNO19" s="890"/>
      <c r="QNP19" s="890"/>
      <c r="QNQ19" s="890"/>
      <c r="QNR19" s="890"/>
      <c r="QNS19" s="890"/>
      <c r="QNT19" s="890"/>
      <c r="QNU19" s="890"/>
      <c r="QNV19" s="890"/>
      <c r="QNW19" s="890"/>
      <c r="QNX19" s="890"/>
      <c r="QNY19" s="890"/>
      <c r="QNZ19" s="890"/>
      <c r="QOA19" s="890"/>
      <c r="QOB19" s="890"/>
      <c r="QOC19" s="890"/>
      <c r="QOD19" s="890"/>
      <c r="QOE19" s="890"/>
      <c r="QOF19" s="890"/>
      <c r="QOG19" s="890"/>
      <c r="QOH19" s="890"/>
      <c r="QOI19" s="890"/>
      <c r="QOJ19" s="890"/>
      <c r="QOK19" s="890"/>
      <c r="QOL19" s="890"/>
      <c r="QOM19" s="890"/>
      <c r="QON19" s="890"/>
      <c r="QOO19" s="890"/>
      <c r="QOP19" s="890"/>
      <c r="QOQ19" s="890"/>
      <c r="QOR19" s="890"/>
      <c r="QOS19" s="890"/>
      <c r="QOT19" s="890"/>
      <c r="QOU19" s="890"/>
      <c r="QOV19" s="890"/>
      <c r="QOW19" s="890"/>
      <c r="QOX19" s="890"/>
      <c r="QOY19" s="890"/>
      <c r="QOZ19" s="890"/>
      <c r="QPA19" s="890"/>
      <c r="QPB19" s="890"/>
      <c r="QPC19" s="890"/>
      <c r="QPD19" s="890"/>
      <c r="QPE19" s="890"/>
      <c r="QPF19" s="890"/>
      <c r="QPG19" s="890"/>
      <c r="QPH19" s="890"/>
      <c r="QPI19" s="890"/>
      <c r="QPJ19" s="890"/>
      <c r="QPK19" s="890"/>
      <c r="QPL19" s="890"/>
      <c r="QPM19" s="890"/>
      <c r="QPN19" s="890"/>
      <c r="QPO19" s="890"/>
      <c r="QPP19" s="890"/>
      <c r="QPQ19" s="890"/>
      <c r="QPR19" s="890"/>
      <c r="QPS19" s="890"/>
      <c r="QPT19" s="890"/>
      <c r="QPU19" s="890"/>
      <c r="QPV19" s="890"/>
      <c r="QPW19" s="890"/>
      <c r="QPX19" s="890"/>
      <c r="QPY19" s="890"/>
      <c r="QPZ19" s="890"/>
      <c r="QQA19" s="890"/>
      <c r="QQB19" s="890"/>
      <c r="QQC19" s="890"/>
      <c r="QQD19" s="890"/>
      <c r="QQE19" s="890"/>
      <c r="QQF19" s="890"/>
      <c r="QQG19" s="890"/>
      <c r="QQH19" s="890"/>
      <c r="QQI19" s="890"/>
      <c r="QQJ19" s="890"/>
      <c r="QQK19" s="890"/>
      <c r="QQL19" s="890"/>
      <c r="QQM19" s="890"/>
      <c r="QQN19" s="890"/>
      <c r="QQO19" s="890"/>
      <c r="QQP19" s="890"/>
      <c r="QQQ19" s="890"/>
      <c r="QQR19" s="890"/>
      <c r="QQS19" s="890"/>
      <c r="QQT19" s="890"/>
      <c r="QQU19" s="890"/>
      <c r="QQV19" s="890"/>
      <c r="QQW19" s="890"/>
      <c r="QQX19" s="890"/>
      <c r="QQY19" s="890"/>
      <c r="QQZ19" s="890"/>
      <c r="QRA19" s="890"/>
      <c r="QRB19" s="890"/>
      <c r="QRC19" s="890"/>
      <c r="QRD19" s="890"/>
      <c r="QRE19" s="890"/>
      <c r="QRF19" s="890"/>
      <c r="QRG19" s="890"/>
      <c r="QRH19" s="890"/>
      <c r="QRI19" s="890"/>
      <c r="QRJ19" s="890"/>
      <c r="QRK19" s="890"/>
      <c r="QRL19" s="890"/>
      <c r="QRM19" s="890"/>
      <c r="QRN19" s="890"/>
      <c r="QRO19" s="890"/>
      <c r="QRP19" s="890"/>
      <c r="QRQ19" s="890"/>
      <c r="QRR19" s="890"/>
      <c r="QRS19" s="890"/>
      <c r="QRT19" s="890"/>
      <c r="QRU19" s="890"/>
      <c r="QRV19" s="890"/>
      <c r="QRW19" s="890"/>
      <c r="QRX19" s="890"/>
      <c r="QRY19" s="890"/>
      <c r="QRZ19" s="890"/>
      <c r="QSA19" s="890"/>
      <c r="QSB19" s="890"/>
      <c r="QSC19" s="890"/>
      <c r="QSD19" s="890"/>
      <c r="QSE19" s="890"/>
      <c r="QSF19" s="890"/>
      <c r="QSG19" s="890"/>
      <c r="QSH19" s="890"/>
      <c r="QSI19" s="890"/>
      <c r="QSJ19" s="890"/>
      <c r="QSK19" s="890"/>
      <c r="QSL19" s="890"/>
      <c r="QSM19" s="890"/>
      <c r="QSN19" s="890"/>
      <c r="QSO19" s="890"/>
      <c r="QSP19" s="890"/>
      <c r="QSQ19" s="890"/>
      <c r="QSR19" s="890"/>
      <c r="QSS19" s="890"/>
      <c r="QST19" s="890"/>
      <c r="QSU19" s="890"/>
      <c r="QSV19" s="890"/>
      <c r="QSW19" s="890"/>
      <c r="QSX19" s="890"/>
      <c r="QSY19" s="890"/>
      <c r="QSZ19" s="890"/>
      <c r="QTA19" s="890"/>
      <c r="QTB19" s="890"/>
      <c r="QTC19" s="890"/>
      <c r="QTD19" s="890"/>
      <c r="QTE19" s="890"/>
      <c r="QTF19" s="890"/>
      <c r="QTG19" s="890"/>
      <c r="QTH19" s="890"/>
      <c r="QTI19" s="890"/>
      <c r="QTJ19" s="890"/>
      <c r="QTK19" s="890"/>
      <c r="QTL19" s="890"/>
      <c r="QTM19" s="890"/>
      <c r="QTN19" s="890"/>
      <c r="QTO19" s="890"/>
      <c r="QTP19" s="890"/>
      <c r="QTQ19" s="890"/>
      <c r="QTR19" s="890"/>
      <c r="QTS19" s="890"/>
      <c r="QTT19" s="890"/>
      <c r="QTU19" s="890"/>
      <c r="QTV19" s="890"/>
      <c r="QTW19" s="890"/>
      <c r="QTX19" s="890"/>
      <c r="QTY19" s="890"/>
      <c r="QTZ19" s="890"/>
      <c r="QUA19" s="890"/>
      <c r="QUB19" s="890"/>
      <c r="QUC19" s="890"/>
      <c r="QUD19" s="890"/>
      <c r="QUE19" s="890"/>
      <c r="QUF19" s="890"/>
      <c r="QUG19" s="890"/>
      <c r="QUH19" s="890"/>
      <c r="QUI19" s="890"/>
      <c r="QUJ19" s="890"/>
      <c r="QUK19" s="890"/>
      <c r="QUL19" s="890"/>
      <c r="QUM19" s="890"/>
      <c r="QUN19" s="890"/>
      <c r="QUO19" s="890"/>
      <c r="QUP19" s="890"/>
      <c r="QUQ19" s="890"/>
      <c r="QUR19" s="890"/>
      <c r="QUS19" s="890"/>
      <c r="QUT19" s="890"/>
      <c r="QUU19" s="890"/>
      <c r="QUV19" s="890"/>
      <c r="QUW19" s="890"/>
      <c r="QUX19" s="890"/>
      <c r="QUY19" s="890"/>
      <c r="QUZ19" s="890"/>
      <c r="QVA19" s="890"/>
      <c r="QVB19" s="890"/>
      <c r="QVC19" s="890"/>
      <c r="QVD19" s="890"/>
      <c r="QVE19" s="890"/>
      <c r="QVF19" s="890"/>
      <c r="QVG19" s="890"/>
      <c r="QVH19" s="890"/>
      <c r="QVI19" s="890"/>
      <c r="QVJ19" s="890"/>
      <c r="QVK19" s="890"/>
      <c r="QVL19" s="890"/>
      <c r="QVM19" s="890"/>
      <c r="QVN19" s="890"/>
      <c r="QVO19" s="890"/>
      <c r="QVP19" s="890"/>
      <c r="QVQ19" s="890"/>
      <c r="QVR19" s="890"/>
      <c r="QVS19" s="890"/>
      <c r="QVT19" s="890"/>
      <c r="QVU19" s="890"/>
      <c r="QVV19" s="890"/>
      <c r="QVW19" s="890"/>
      <c r="QVX19" s="890"/>
      <c r="QVY19" s="890"/>
      <c r="QVZ19" s="890"/>
      <c r="QWA19" s="890"/>
      <c r="QWB19" s="890"/>
      <c r="QWC19" s="890"/>
      <c r="QWD19" s="890"/>
      <c r="QWE19" s="890"/>
      <c r="QWF19" s="890"/>
      <c r="QWG19" s="890"/>
      <c r="QWH19" s="890"/>
      <c r="QWI19" s="890"/>
      <c r="QWJ19" s="890"/>
      <c r="QWK19" s="890"/>
      <c r="QWL19" s="890"/>
      <c r="QWM19" s="890"/>
      <c r="QWN19" s="890"/>
      <c r="QWO19" s="890"/>
      <c r="QWP19" s="890"/>
      <c r="QWQ19" s="890"/>
      <c r="QWR19" s="890"/>
      <c r="QWS19" s="890"/>
      <c r="QWT19" s="890"/>
      <c r="QWU19" s="890"/>
      <c r="QWV19" s="890"/>
      <c r="QWW19" s="890"/>
      <c r="QWX19" s="890"/>
      <c r="QWY19" s="890"/>
      <c r="QWZ19" s="890"/>
      <c r="QXA19" s="890"/>
      <c r="QXB19" s="890"/>
      <c r="QXC19" s="890"/>
      <c r="QXD19" s="890"/>
      <c r="QXE19" s="890"/>
      <c r="QXF19" s="890"/>
      <c r="QXG19" s="890"/>
      <c r="QXH19" s="890"/>
      <c r="QXI19" s="890"/>
      <c r="QXJ19" s="890"/>
      <c r="QXK19" s="890"/>
      <c r="QXL19" s="890"/>
      <c r="QXM19" s="890"/>
      <c r="QXN19" s="890"/>
      <c r="QXO19" s="890"/>
      <c r="QXP19" s="890"/>
      <c r="QXQ19" s="890"/>
      <c r="QXR19" s="890"/>
      <c r="QXS19" s="890"/>
      <c r="QXT19" s="890"/>
      <c r="QXU19" s="890"/>
      <c r="QXV19" s="890"/>
      <c r="QXW19" s="890"/>
      <c r="QXX19" s="890"/>
      <c r="QXY19" s="890"/>
      <c r="QXZ19" s="890"/>
      <c r="QYA19" s="890"/>
      <c r="QYB19" s="890"/>
      <c r="QYC19" s="890"/>
      <c r="QYD19" s="890"/>
      <c r="QYE19" s="890"/>
      <c r="QYF19" s="890"/>
      <c r="QYG19" s="890"/>
      <c r="QYH19" s="890"/>
      <c r="QYI19" s="890"/>
      <c r="QYJ19" s="890"/>
      <c r="QYK19" s="890"/>
      <c r="QYL19" s="890"/>
      <c r="QYM19" s="890"/>
      <c r="QYN19" s="890"/>
      <c r="QYO19" s="890"/>
      <c r="QYP19" s="890"/>
      <c r="QYQ19" s="890"/>
      <c r="QYR19" s="890"/>
      <c r="QYS19" s="890"/>
      <c r="QYT19" s="890"/>
      <c r="QYU19" s="890"/>
      <c r="QYV19" s="890"/>
      <c r="QYW19" s="890"/>
      <c r="QYX19" s="890"/>
      <c r="QYY19" s="890"/>
      <c r="QYZ19" s="890"/>
      <c r="QZA19" s="890"/>
      <c r="QZB19" s="890"/>
      <c r="QZC19" s="890"/>
      <c r="QZD19" s="890"/>
      <c r="QZE19" s="890"/>
      <c r="QZF19" s="890"/>
      <c r="QZG19" s="890"/>
      <c r="QZH19" s="890"/>
      <c r="QZI19" s="890"/>
      <c r="QZJ19" s="890"/>
      <c r="QZK19" s="890"/>
      <c r="QZL19" s="890"/>
      <c r="QZM19" s="890"/>
      <c r="QZN19" s="890"/>
      <c r="QZO19" s="890"/>
      <c r="QZP19" s="890"/>
      <c r="QZQ19" s="890"/>
      <c r="QZR19" s="890"/>
      <c r="QZS19" s="890"/>
      <c r="QZT19" s="890"/>
      <c r="QZU19" s="890"/>
      <c r="QZV19" s="890"/>
      <c r="QZW19" s="890"/>
      <c r="QZX19" s="890"/>
      <c r="QZY19" s="890"/>
      <c r="QZZ19" s="890"/>
      <c r="RAA19" s="890"/>
      <c r="RAB19" s="890"/>
      <c r="RAC19" s="890"/>
      <c r="RAD19" s="890"/>
      <c r="RAE19" s="890"/>
      <c r="RAF19" s="890"/>
      <c r="RAG19" s="890"/>
      <c r="RAH19" s="890"/>
      <c r="RAI19" s="890"/>
      <c r="RAJ19" s="890"/>
      <c r="RAK19" s="890"/>
      <c r="RAL19" s="890"/>
      <c r="RAM19" s="890"/>
      <c r="RAN19" s="890"/>
      <c r="RAO19" s="890"/>
      <c r="RAP19" s="890"/>
      <c r="RAQ19" s="890"/>
      <c r="RAR19" s="890"/>
      <c r="RAS19" s="890"/>
      <c r="RAT19" s="890"/>
      <c r="RAU19" s="890"/>
      <c r="RAV19" s="890"/>
      <c r="RAW19" s="890"/>
      <c r="RAX19" s="890"/>
      <c r="RAY19" s="890"/>
      <c r="RAZ19" s="890"/>
      <c r="RBA19" s="890"/>
      <c r="RBB19" s="890"/>
      <c r="RBC19" s="890"/>
      <c r="RBD19" s="890"/>
      <c r="RBE19" s="890"/>
      <c r="RBF19" s="890"/>
      <c r="RBG19" s="890"/>
      <c r="RBH19" s="890"/>
      <c r="RBI19" s="890"/>
      <c r="RBJ19" s="890"/>
      <c r="RBK19" s="890"/>
      <c r="RBL19" s="890"/>
      <c r="RBM19" s="890"/>
      <c r="RBN19" s="890"/>
      <c r="RBO19" s="890"/>
      <c r="RBP19" s="890"/>
      <c r="RBQ19" s="890"/>
      <c r="RBR19" s="890"/>
      <c r="RBS19" s="890"/>
      <c r="RBT19" s="890"/>
      <c r="RBU19" s="890"/>
      <c r="RBV19" s="890"/>
      <c r="RBW19" s="890"/>
      <c r="RBX19" s="890"/>
      <c r="RBY19" s="890"/>
      <c r="RBZ19" s="890"/>
      <c r="RCA19" s="890"/>
      <c r="RCB19" s="890"/>
      <c r="RCC19" s="890"/>
      <c r="RCD19" s="890"/>
      <c r="RCE19" s="890"/>
      <c r="RCF19" s="890"/>
      <c r="RCG19" s="890"/>
      <c r="RCH19" s="890"/>
      <c r="RCI19" s="890"/>
      <c r="RCJ19" s="890"/>
      <c r="RCK19" s="890"/>
      <c r="RCL19" s="890"/>
      <c r="RCM19" s="890"/>
      <c r="RCN19" s="890"/>
      <c r="RCO19" s="890"/>
      <c r="RCP19" s="890"/>
      <c r="RCQ19" s="890"/>
      <c r="RCR19" s="890"/>
      <c r="RCS19" s="890"/>
      <c r="RCT19" s="890"/>
      <c r="RCU19" s="890"/>
      <c r="RCV19" s="890"/>
      <c r="RCW19" s="890"/>
      <c r="RCX19" s="890"/>
      <c r="RCY19" s="890"/>
      <c r="RCZ19" s="890"/>
      <c r="RDA19" s="890"/>
      <c r="RDB19" s="890"/>
      <c r="RDC19" s="890"/>
      <c r="RDD19" s="890"/>
      <c r="RDE19" s="890"/>
      <c r="RDF19" s="890"/>
      <c r="RDG19" s="890"/>
      <c r="RDH19" s="890"/>
      <c r="RDI19" s="890"/>
      <c r="RDJ19" s="890"/>
      <c r="RDK19" s="890"/>
      <c r="RDL19" s="890"/>
      <c r="RDM19" s="890"/>
      <c r="RDN19" s="890"/>
      <c r="RDO19" s="890"/>
      <c r="RDP19" s="890"/>
      <c r="RDQ19" s="890"/>
      <c r="RDR19" s="890"/>
      <c r="RDS19" s="890"/>
      <c r="RDT19" s="890"/>
      <c r="RDU19" s="890"/>
      <c r="RDV19" s="890"/>
      <c r="RDW19" s="890"/>
      <c r="RDX19" s="890"/>
      <c r="RDY19" s="890"/>
      <c r="RDZ19" s="890"/>
      <c r="REA19" s="890"/>
      <c r="REB19" s="890"/>
      <c r="REC19" s="890"/>
      <c r="RED19" s="890"/>
      <c r="REE19" s="890"/>
      <c r="REF19" s="890"/>
      <c r="REG19" s="890"/>
      <c r="REH19" s="890"/>
      <c r="REI19" s="890"/>
      <c r="REJ19" s="890"/>
      <c r="REK19" s="890"/>
      <c r="REL19" s="890"/>
      <c r="REM19" s="890"/>
      <c r="REN19" s="890"/>
      <c r="REO19" s="890"/>
      <c r="REP19" s="890"/>
      <c r="REQ19" s="890"/>
      <c r="RER19" s="890"/>
      <c r="RES19" s="890"/>
      <c r="RET19" s="890"/>
      <c r="REU19" s="890"/>
      <c r="REV19" s="890"/>
      <c r="REW19" s="890"/>
      <c r="REX19" s="890"/>
      <c r="REY19" s="890"/>
      <c r="REZ19" s="890"/>
      <c r="RFA19" s="890"/>
      <c r="RFB19" s="890"/>
      <c r="RFC19" s="890"/>
      <c r="RFD19" s="890"/>
      <c r="RFE19" s="890"/>
      <c r="RFF19" s="890"/>
      <c r="RFG19" s="890"/>
      <c r="RFH19" s="890"/>
      <c r="RFI19" s="890"/>
      <c r="RFJ19" s="890"/>
      <c r="RFK19" s="890"/>
      <c r="RFL19" s="890"/>
      <c r="RFM19" s="890"/>
      <c r="RFN19" s="890"/>
      <c r="RFO19" s="890"/>
      <c r="RFP19" s="890"/>
      <c r="RFQ19" s="890"/>
      <c r="RFR19" s="890"/>
      <c r="RFS19" s="890"/>
      <c r="RFT19" s="890"/>
      <c r="RFU19" s="890"/>
      <c r="RFV19" s="890"/>
      <c r="RFW19" s="890"/>
      <c r="RFX19" s="890"/>
      <c r="RFY19" s="890"/>
      <c r="RFZ19" s="890"/>
      <c r="RGA19" s="890"/>
      <c r="RGB19" s="890"/>
      <c r="RGC19" s="890"/>
      <c r="RGD19" s="890"/>
      <c r="RGE19" s="890"/>
      <c r="RGF19" s="890"/>
      <c r="RGG19" s="890"/>
      <c r="RGH19" s="890"/>
      <c r="RGI19" s="890"/>
      <c r="RGJ19" s="890"/>
      <c r="RGK19" s="890"/>
      <c r="RGL19" s="890"/>
      <c r="RGM19" s="890"/>
      <c r="RGN19" s="890"/>
      <c r="RGO19" s="890"/>
      <c r="RGP19" s="890"/>
      <c r="RGQ19" s="890"/>
      <c r="RGR19" s="890"/>
      <c r="RGS19" s="890"/>
      <c r="RGT19" s="890"/>
      <c r="RGU19" s="890"/>
      <c r="RGV19" s="890"/>
      <c r="RGW19" s="890"/>
      <c r="RGX19" s="890"/>
      <c r="RGY19" s="890"/>
      <c r="RGZ19" s="890"/>
      <c r="RHA19" s="890"/>
      <c r="RHB19" s="890"/>
      <c r="RHC19" s="890"/>
      <c r="RHD19" s="890"/>
      <c r="RHE19" s="890"/>
      <c r="RHF19" s="890"/>
      <c r="RHG19" s="890"/>
      <c r="RHH19" s="890"/>
      <c r="RHI19" s="890"/>
      <c r="RHJ19" s="890"/>
      <c r="RHK19" s="890"/>
      <c r="RHL19" s="890"/>
      <c r="RHM19" s="890"/>
      <c r="RHN19" s="890"/>
      <c r="RHO19" s="890"/>
      <c r="RHP19" s="890"/>
      <c r="RHQ19" s="890"/>
      <c r="RHR19" s="890"/>
      <c r="RHS19" s="890"/>
      <c r="RHT19" s="890"/>
      <c r="RHU19" s="890"/>
      <c r="RHV19" s="890"/>
      <c r="RHW19" s="890"/>
      <c r="RHX19" s="890"/>
      <c r="RHY19" s="890"/>
      <c r="RHZ19" s="890"/>
      <c r="RIA19" s="890"/>
      <c r="RIB19" s="890"/>
      <c r="RIC19" s="890"/>
      <c r="RID19" s="890"/>
      <c r="RIE19" s="890"/>
      <c r="RIF19" s="890"/>
      <c r="RIG19" s="890"/>
      <c r="RIH19" s="890"/>
      <c r="RII19" s="890"/>
      <c r="RIJ19" s="890"/>
      <c r="RIK19" s="890"/>
      <c r="RIL19" s="890"/>
      <c r="RIM19" s="890"/>
      <c r="RIN19" s="890"/>
      <c r="RIO19" s="890"/>
      <c r="RIP19" s="890"/>
      <c r="RIQ19" s="890"/>
      <c r="RIR19" s="890"/>
      <c r="RIS19" s="890"/>
      <c r="RIT19" s="890"/>
      <c r="RIU19" s="890"/>
      <c r="RIV19" s="890"/>
      <c r="RIW19" s="890"/>
      <c r="RIX19" s="890"/>
      <c r="RIY19" s="890"/>
      <c r="RIZ19" s="890"/>
      <c r="RJA19" s="890"/>
      <c r="RJB19" s="890"/>
      <c r="RJC19" s="890"/>
      <c r="RJD19" s="890"/>
      <c r="RJE19" s="890"/>
      <c r="RJF19" s="890"/>
      <c r="RJG19" s="890"/>
      <c r="RJH19" s="890"/>
      <c r="RJI19" s="890"/>
      <c r="RJJ19" s="890"/>
      <c r="RJK19" s="890"/>
      <c r="RJL19" s="890"/>
      <c r="RJM19" s="890"/>
      <c r="RJN19" s="890"/>
      <c r="RJO19" s="890"/>
      <c r="RJP19" s="890"/>
      <c r="RJQ19" s="890"/>
      <c r="RJR19" s="890"/>
      <c r="RJS19" s="890"/>
      <c r="RJT19" s="890"/>
      <c r="RJU19" s="890"/>
      <c r="RJV19" s="890"/>
      <c r="RJW19" s="890"/>
      <c r="RJX19" s="890"/>
      <c r="RJY19" s="890"/>
      <c r="RJZ19" s="890"/>
      <c r="RKA19" s="890"/>
      <c r="RKB19" s="890"/>
      <c r="RKC19" s="890"/>
      <c r="RKD19" s="890"/>
      <c r="RKE19" s="890"/>
      <c r="RKF19" s="890"/>
      <c r="RKG19" s="890"/>
      <c r="RKH19" s="890"/>
      <c r="RKI19" s="890"/>
      <c r="RKJ19" s="890"/>
      <c r="RKK19" s="890"/>
      <c r="RKL19" s="890"/>
      <c r="RKM19" s="890"/>
      <c r="RKN19" s="890"/>
      <c r="RKO19" s="890"/>
      <c r="RKP19" s="890"/>
      <c r="RKQ19" s="890"/>
      <c r="RKR19" s="890"/>
      <c r="RKS19" s="890"/>
      <c r="RKT19" s="890"/>
      <c r="RKU19" s="890"/>
      <c r="RKV19" s="890"/>
      <c r="RKW19" s="890"/>
      <c r="RKX19" s="890"/>
      <c r="RKY19" s="890"/>
      <c r="RKZ19" s="890"/>
      <c r="RLA19" s="890"/>
      <c r="RLB19" s="890"/>
      <c r="RLC19" s="890"/>
      <c r="RLD19" s="890"/>
      <c r="RLE19" s="890"/>
      <c r="RLF19" s="890"/>
      <c r="RLG19" s="890"/>
      <c r="RLH19" s="890"/>
      <c r="RLI19" s="890"/>
      <c r="RLJ19" s="890"/>
      <c r="RLK19" s="890"/>
      <c r="RLL19" s="890"/>
      <c r="RLM19" s="890"/>
      <c r="RLN19" s="890"/>
      <c r="RLO19" s="890"/>
      <c r="RLP19" s="890"/>
      <c r="RLQ19" s="890"/>
      <c r="RLR19" s="890"/>
      <c r="RLS19" s="890"/>
      <c r="RLT19" s="890"/>
      <c r="RLU19" s="890"/>
      <c r="RLV19" s="890"/>
      <c r="RLW19" s="890"/>
      <c r="RLX19" s="890"/>
      <c r="RLY19" s="890"/>
      <c r="RLZ19" s="890"/>
      <c r="RMA19" s="890"/>
      <c r="RMB19" s="890"/>
      <c r="RMC19" s="890"/>
      <c r="RMD19" s="890"/>
      <c r="RME19" s="890"/>
      <c r="RMF19" s="890"/>
      <c r="RMG19" s="890"/>
      <c r="RMH19" s="890"/>
      <c r="RMI19" s="890"/>
      <c r="RMJ19" s="890"/>
      <c r="RMK19" s="890"/>
      <c r="RML19" s="890"/>
      <c r="RMM19" s="890"/>
      <c r="RMN19" s="890"/>
      <c r="RMO19" s="890"/>
      <c r="RMP19" s="890"/>
      <c r="RMQ19" s="890"/>
      <c r="RMR19" s="890"/>
      <c r="RMS19" s="890"/>
      <c r="RMT19" s="890"/>
      <c r="RMU19" s="890"/>
      <c r="RMV19" s="890"/>
      <c r="RMW19" s="890"/>
      <c r="RMX19" s="890"/>
      <c r="RMY19" s="890"/>
      <c r="RMZ19" s="890"/>
      <c r="RNA19" s="890"/>
      <c r="RNB19" s="890"/>
      <c r="RNC19" s="890"/>
      <c r="RND19" s="890"/>
      <c r="RNE19" s="890"/>
      <c r="RNF19" s="890"/>
      <c r="RNG19" s="890"/>
      <c r="RNH19" s="890"/>
      <c r="RNI19" s="890"/>
      <c r="RNJ19" s="890"/>
      <c r="RNK19" s="890"/>
      <c r="RNL19" s="890"/>
      <c r="RNM19" s="890"/>
      <c r="RNN19" s="890"/>
      <c r="RNO19" s="890"/>
      <c r="RNP19" s="890"/>
      <c r="RNQ19" s="890"/>
      <c r="RNR19" s="890"/>
      <c r="RNS19" s="890"/>
      <c r="RNT19" s="890"/>
      <c r="RNU19" s="890"/>
      <c r="RNV19" s="890"/>
      <c r="RNW19" s="890"/>
      <c r="RNX19" s="890"/>
      <c r="RNY19" s="890"/>
      <c r="RNZ19" s="890"/>
      <c r="ROA19" s="890"/>
      <c r="ROB19" s="890"/>
      <c r="ROC19" s="890"/>
      <c r="ROD19" s="890"/>
      <c r="ROE19" s="890"/>
      <c r="ROF19" s="890"/>
      <c r="ROG19" s="890"/>
      <c r="ROH19" s="890"/>
      <c r="ROI19" s="890"/>
      <c r="ROJ19" s="890"/>
      <c r="ROK19" s="890"/>
      <c r="ROL19" s="890"/>
      <c r="ROM19" s="890"/>
      <c r="RON19" s="890"/>
      <c r="ROO19" s="890"/>
      <c r="ROP19" s="890"/>
      <c r="ROQ19" s="890"/>
      <c r="ROR19" s="890"/>
      <c r="ROS19" s="890"/>
      <c r="ROT19" s="890"/>
      <c r="ROU19" s="890"/>
      <c r="ROV19" s="890"/>
      <c r="ROW19" s="890"/>
      <c r="ROX19" s="890"/>
      <c r="ROY19" s="890"/>
      <c r="ROZ19" s="890"/>
      <c r="RPA19" s="890"/>
      <c r="RPB19" s="890"/>
      <c r="RPC19" s="890"/>
      <c r="RPD19" s="890"/>
      <c r="RPE19" s="890"/>
      <c r="RPF19" s="890"/>
      <c r="RPG19" s="890"/>
      <c r="RPH19" s="890"/>
      <c r="RPI19" s="890"/>
      <c r="RPJ19" s="890"/>
      <c r="RPK19" s="890"/>
      <c r="RPL19" s="890"/>
      <c r="RPM19" s="890"/>
      <c r="RPN19" s="890"/>
      <c r="RPO19" s="890"/>
      <c r="RPP19" s="890"/>
      <c r="RPQ19" s="890"/>
      <c r="RPR19" s="890"/>
      <c r="RPS19" s="890"/>
      <c r="RPT19" s="890"/>
      <c r="RPU19" s="890"/>
      <c r="RPV19" s="890"/>
      <c r="RPW19" s="890"/>
      <c r="RPX19" s="890"/>
      <c r="RPY19" s="890"/>
      <c r="RPZ19" s="890"/>
      <c r="RQA19" s="890"/>
      <c r="RQB19" s="890"/>
      <c r="RQC19" s="890"/>
      <c r="RQD19" s="890"/>
      <c r="RQE19" s="890"/>
      <c r="RQF19" s="890"/>
      <c r="RQG19" s="890"/>
      <c r="RQH19" s="890"/>
      <c r="RQI19" s="890"/>
      <c r="RQJ19" s="890"/>
      <c r="RQK19" s="890"/>
      <c r="RQL19" s="890"/>
      <c r="RQM19" s="890"/>
      <c r="RQN19" s="890"/>
      <c r="RQO19" s="890"/>
      <c r="RQP19" s="890"/>
      <c r="RQQ19" s="890"/>
      <c r="RQR19" s="890"/>
      <c r="RQS19" s="890"/>
      <c r="RQT19" s="890"/>
      <c r="RQU19" s="890"/>
      <c r="RQV19" s="890"/>
      <c r="RQW19" s="890"/>
      <c r="RQX19" s="890"/>
      <c r="RQY19" s="890"/>
      <c r="RQZ19" s="890"/>
      <c r="RRA19" s="890"/>
      <c r="RRB19" s="890"/>
      <c r="RRC19" s="890"/>
      <c r="RRD19" s="890"/>
      <c r="RRE19" s="890"/>
      <c r="RRF19" s="890"/>
      <c r="RRG19" s="890"/>
      <c r="RRH19" s="890"/>
      <c r="RRI19" s="890"/>
      <c r="RRJ19" s="890"/>
      <c r="RRK19" s="890"/>
      <c r="RRL19" s="890"/>
      <c r="RRM19" s="890"/>
      <c r="RRN19" s="890"/>
      <c r="RRO19" s="890"/>
      <c r="RRP19" s="890"/>
      <c r="RRQ19" s="890"/>
      <c r="RRR19" s="890"/>
      <c r="RRS19" s="890"/>
      <c r="RRT19" s="890"/>
      <c r="RRU19" s="890"/>
      <c r="RRV19" s="890"/>
      <c r="RRW19" s="890"/>
      <c r="RRX19" s="890"/>
      <c r="RRY19" s="890"/>
      <c r="RRZ19" s="890"/>
      <c r="RSA19" s="890"/>
      <c r="RSB19" s="890"/>
      <c r="RSC19" s="890"/>
      <c r="RSD19" s="890"/>
      <c r="RSE19" s="890"/>
      <c r="RSF19" s="890"/>
      <c r="RSG19" s="890"/>
      <c r="RSH19" s="890"/>
      <c r="RSI19" s="890"/>
      <c r="RSJ19" s="890"/>
      <c r="RSK19" s="890"/>
      <c r="RSL19" s="890"/>
      <c r="RSM19" s="890"/>
      <c r="RSN19" s="890"/>
      <c r="RSO19" s="890"/>
      <c r="RSP19" s="890"/>
      <c r="RSQ19" s="890"/>
      <c r="RSR19" s="890"/>
      <c r="RSS19" s="890"/>
      <c r="RST19" s="890"/>
      <c r="RSU19" s="890"/>
      <c r="RSV19" s="890"/>
      <c r="RSW19" s="890"/>
      <c r="RSX19" s="890"/>
      <c r="RSY19" s="890"/>
      <c r="RSZ19" s="890"/>
      <c r="RTA19" s="890"/>
      <c r="RTB19" s="890"/>
      <c r="RTC19" s="890"/>
      <c r="RTD19" s="890"/>
      <c r="RTE19" s="890"/>
      <c r="RTF19" s="890"/>
      <c r="RTG19" s="890"/>
      <c r="RTH19" s="890"/>
      <c r="RTI19" s="890"/>
      <c r="RTJ19" s="890"/>
      <c r="RTK19" s="890"/>
      <c r="RTL19" s="890"/>
      <c r="RTM19" s="890"/>
      <c r="RTN19" s="890"/>
      <c r="RTO19" s="890"/>
      <c r="RTP19" s="890"/>
      <c r="RTQ19" s="890"/>
      <c r="RTR19" s="890"/>
      <c r="RTS19" s="890"/>
      <c r="RTT19" s="890"/>
      <c r="RTU19" s="890"/>
      <c r="RTV19" s="890"/>
      <c r="RTW19" s="890"/>
      <c r="RTX19" s="890"/>
      <c r="RTY19" s="890"/>
      <c r="RTZ19" s="890"/>
      <c r="RUA19" s="890"/>
      <c r="RUB19" s="890"/>
      <c r="RUC19" s="890"/>
      <c r="RUD19" s="890"/>
      <c r="RUE19" s="890"/>
      <c r="RUF19" s="890"/>
      <c r="RUG19" s="890"/>
      <c r="RUH19" s="890"/>
      <c r="RUI19" s="890"/>
      <c r="RUJ19" s="890"/>
      <c r="RUK19" s="890"/>
      <c r="RUL19" s="890"/>
      <c r="RUM19" s="890"/>
      <c r="RUN19" s="890"/>
      <c r="RUO19" s="890"/>
      <c r="RUP19" s="890"/>
      <c r="RUQ19" s="890"/>
      <c r="RUR19" s="890"/>
      <c r="RUS19" s="890"/>
      <c r="RUT19" s="890"/>
      <c r="RUU19" s="890"/>
      <c r="RUV19" s="890"/>
      <c r="RUW19" s="890"/>
      <c r="RUX19" s="890"/>
      <c r="RUY19" s="890"/>
      <c r="RUZ19" s="890"/>
      <c r="RVA19" s="890"/>
      <c r="RVB19" s="890"/>
      <c r="RVC19" s="890"/>
      <c r="RVD19" s="890"/>
      <c r="RVE19" s="890"/>
      <c r="RVF19" s="890"/>
      <c r="RVG19" s="890"/>
      <c r="RVH19" s="890"/>
      <c r="RVI19" s="890"/>
      <c r="RVJ19" s="890"/>
      <c r="RVK19" s="890"/>
      <c r="RVL19" s="890"/>
      <c r="RVM19" s="890"/>
      <c r="RVN19" s="890"/>
      <c r="RVO19" s="890"/>
      <c r="RVP19" s="890"/>
      <c r="RVQ19" s="890"/>
      <c r="RVR19" s="890"/>
      <c r="RVS19" s="890"/>
      <c r="RVT19" s="890"/>
      <c r="RVU19" s="890"/>
      <c r="RVV19" s="890"/>
      <c r="RVW19" s="890"/>
      <c r="RVX19" s="890"/>
      <c r="RVY19" s="890"/>
      <c r="RVZ19" s="890"/>
      <c r="RWA19" s="890"/>
      <c r="RWB19" s="890"/>
      <c r="RWC19" s="890"/>
      <c r="RWD19" s="890"/>
      <c r="RWE19" s="890"/>
      <c r="RWF19" s="890"/>
      <c r="RWG19" s="890"/>
      <c r="RWH19" s="890"/>
      <c r="RWI19" s="890"/>
      <c r="RWJ19" s="890"/>
      <c r="RWK19" s="890"/>
      <c r="RWL19" s="890"/>
      <c r="RWM19" s="890"/>
      <c r="RWN19" s="890"/>
      <c r="RWO19" s="890"/>
      <c r="RWP19" s="890"/>
      <c r="RWQ19" s="890"/>
      <c r="RWR19" s="890"/>
      <c r="RWS19" s="890"/>
      <c r="RWT19" s="890"/>
      <c r="RWU19" s="890"/>
      <c r="RWV19" s="890"/>
      <c r="RWW19" s="890"/>
      <c r="RWX19" s="890"/>
      <c r="RWY19" s="890"/>
      <c r="RWZ19" s="890"/>
      <c r="RXA19" s="890"/>
      <c r="RXB19" s="890"/>
      <c r="RXC19" s="890"/>
      <c r="RXD19" s="890"/>
      <c r="RXE19" s="890"/>
      <c r="RXF19" s="890"/>
      <c r="RXG19" s="890"/>
      <c r="RXH19" s="890"/>
      <c r="RXI19" s="890"/>
      <c r="RXJ19" s="890"/>
      <c r="RXK19" s="890"/>
      <c r="RXL19" s="890"/>
      <c r="RXM19" s="890"/>
      <c r="RXN19" s="890"/>
      <c r="RXO19" s="890"/>
      <c r="RXP19" s="890"/>
      <c r="RXQ19" s="890"/>
      <c r="RXR19" s="890"/>
      <c r="RXS19" s="890"/>
      <c r="RXT19" s="890"/>
      <c r="RXU19" s="890"/>
      <c r="RXV19" s="890"/>
      <c r="RXW19" s="890"/>
      <c r="RXX19" s="890"/>
      <c r="RXY19" s="890"/>
      <c r="RXZ19" s="890"/>
      <c r="RYA19" s="890"/>
      <c r="RYB19" s="890"/>
      <c r="RYC19" s="890"/>
      <c r="RYD19" s="890"/>
      <c r="RYE19" s="890"/>
      <c r="RYF19" s="890"/>
      <c r="RYG19" s="890"/>
      <c r="RYH19" s="890"/>
      <c r="RYI19" s="890"/>
      <c r="RYJ19" s="890"/>
      <c r="RYK19" s="890"/>
      <c r="RYL19" s="890"/>
      <c r="RYM19" s="890"/>
      <c r="RYN19" s="890"/>
      <c r="RYO19" s="890"/>
      <c r="RYP19" s="890"/>
      <c r="RYQ19" s="890"/>
      <c r="RYR19" s="890"/>
      <c r="RYS19" s="890"/>
      <c r="RYT19" s="890"/>
      <c r="RYU19" s="890"/>
      <c r="RYV19" s="890"/>
      <c r="RYW19" s="890"/>
      <c r="RYX19" s="890"/>
      <c r="RYY19" s="890"/>
      <c r="RYZ19" s="890"/>
      <c r="RZA19" s="890"/>
      <c r="RZB19" s="890"/>
      <c r="RZC19" s="890"/>
      <c r="RZD19" s="890"/>
      <c r="RZE19" s="890"/>
      <c r="RZF19" s="890"/>
      <c r="RZG19" s="890"/>
      <c r="RZH19" s="890"/>
      <c r="RZI19" s="890"/>
      <c r="RZJ19" s="890"/>
      <c r="RZK19" s="890"/>
      <c r="RZL19" s="890"/>
      <c r="RZM19" s="890"/>
      <c r="RZN19" s="890"/>
      <c r="RZO19" s="890"/>
      <c r="RZP19" s="890"/>
      <c r="RZQ19" s="890"/>
      <c r="RZR19" s="890"/>
      <c r="RZS19" s="890"/>
      <c r="RZT19" s="890"/>
      <c r="RZU19" s="890"/>
      <c r="RZV19" s="890"/>
      <c r="RZW19" s="890"/>
      <c r="RZX19" s="890"/>
      <c r="RZY19" s="890"/>
      <c r="RZZ19" s="890"/>
      <c r="SAA19" s="890"/>
      <c r="SAB19" s="890"/>
      <c r="SAC19" s="890"/>
      <c r="SAD19" s="890"/>
      <c r="SAE19" s="890"/>
      <c r="SAF19" s="890"/>
      <c r="SAG19" s="890"/>
      <c r="SAH19" s="890"/>
      <c r="SAI19" s="890"/>
      <c r="SAJ19" s="890"/>
      <c r="SAK19" s="890"/>
      <c r="SAL19" s="890"/>
      <c r="SAM19" s="890"/>
      <c r="SAN19" s="890"/>
      <c r="SAO19" s="890"/>
      <c r="SAP19" s="890"/>
      <c r="SAQ19" s="890"/>
      <c r="SAR19" s="890"/>
      <c r="SAS19" s="890"/>
      <c r="SAT19" s="890"/>
      <c r="SAU19" s="890"/>
      <c r="SAV19" s="890"/>
      <c r="SAW19" s="890"/>
      <c r="SAX19" s="890"/>
      <c r="SAY19" s="890"/>
      <c r="SAZ19" s="890"/>
      <c r="SBA19" s="890"/>
      <c r="SBB19" s="890"/>
      <c r="SBC19" s="890"/>
      <c r="SBD19" s="890"/>
      <c r="SBE19" s="890"/>
      <c r="SBF19" s="890"/>
      <c r="SBG19" s="890"/>
      <c r="SBH19" s="890"/>
      <c r="SBI19" s="890"/>
      <c r="SBJ19" s="890"/>
      <c r="SBK19" s="890"/>
      <c r="SBL19" s="890"/>
      <c r="SBM19" s="890"/>
      <c r="SBN19" s="890"/>
      <c r="SBO19" s="890"/>
      <c r="SBP19" s="890"/>
      <c r="SBQ19" s="890"/>
      <c r="SBR19" s="890"/>
      <c r="SBS19" s="890"/>
      <c r="SBT19" s="890"/>
      <c r="SBU19" s="890"/>
      <c r="SBV19" s="890"/>
      <c r="SBW19" s="890"/>
      <c r="SBX19" s="890"/>
      <c r="SBY19" s="890"/>
      <c r="SBZ19" s="890"/>
      <c r="SCA19" s="890"/>
      <c r="SCB19" s="890"/>
      <c r="SCC19" s="890"/>
      <c r="SCD19" s="890"/>
      <c r="SCE19" s="890"/>
      <c r="SCF19" s="890"/>
      <c r="SCG19" s="890"/>
      <c r="SCH19" s="890"/>
      <c r="SCI19" s="890"/>
      <c r="SCJ19" s="890"/>
      <c r="SCK19" s="890"/>
      <c r="SCL19" s="890"/>
      <c r="SCM19" s="890"/>
      <c r="SCN19" s="890"/>
      <c r="SCO19" s="890"/>
      <c r="SCP19" s="890"/>
      <c r="SCQ19" s="890"/>
      <c r="SCR19" s="890"/>
      <c r="SCS19" s="890"/>
      <c r="SCT19" s="890"/>
      <c r="SCU19" s="890"/>
      <c r="SCV19" s="890"/>
      <c r="SCW19" s="890"/>
      <c r="SCX19" s="890"/>
      <c r="SCY19" s="890"/>
      <c r="SCZ19" s="890"/>
      <c r="SDA19" s="890"/>
      <c r="SDB19" s="890"/>
      <c r="SDC19" s="890"/>
      <c r="SDD19" s="890"/>
      <c r="SDE19" s="890"/>
      <c r="SDF19" s="890"/>
      <c r="SDG19" s="890"/>
      <c r="SDH19" s="890"/>
      <c r="SDI19" s="890"/>
      <c r="SDJ19" s="890"/>
      <c r="SDK19" s="890"/>
      <c r="SDL19" s="890"/>
      <c r="SDM19" s="890"/>
      <c r="SDN19" s="890"/>
      <c r="SDO19" s="890"/>
      <c r="SDP19" s="890"/>
      <c r="SDQ19" s="890"/>
      <c r="SDR19" s="890"/>
      <c r="SDS19" s="890"/>
      <c r="SDT19" s="890"/>
      <c r="SDU19" s="890"/>
      <c r="SDV19" s="890"/>
      <c r="SDW19" s="890"/>
      <c r="SDX19" s="890"/>
      <c r="SDY19" s="890"/>
      <c r="SDZ19" s="890"/>
      <c r="SEA19" s="890"/>
      <c r="SEB19" s="890"/>
      <c r="SEC19" s="890"/>
      <c r="SED19" s="890"/>
      <c r="SEE19" s="890"/>
      <c r="SEF19" s="890"/>
      <c r="SEG19" s="890"/>
      <c r="SEH19" s="890"/>
      <c r="SEI19" s="890"/>
      <c r="SEJ19" s="890"/>
      <c r="SEK19" s="890"/>
      <c r="SEL19" s="890"/>
      <c r="SEM19" s="890"/>
      <c r="SEN19" s="890"/>
      <c r="SEO19" s="890"/>
      <c r="SEP19" s="890"/>
      <c r="SEQ19" s="890"/>
      <c r="SER19" s="890"/>
      <c r="SES19" s="890"/>
      <c r="SET19" s="890"/>
      <c r="SEU19" s="890"/>
      <c r="SEV19" s="890"/>
      <c r="SEW19" s="890"/>
      <c r="SEX19" s="890"/>
      <c r="SEY19" s="890"/>
      <c r="SEZ19" s="890"/>
      <c r="SFA19" s="890"/>
      <c r="SFB19" s="890"/>
      <c r="SFC19" s="890"/>
      <c r="SFD19" s="890"/>
      <c r="SFE19" s="890"/>
      <c r="SFF19" s="890"/>
      <c r="SFG19" s="890"/>
      <c r="SFH19" s="890"/>
      <c r="SFI19" s="890"/>
      <c r="SFJ19" s="890"/>
      <c r="SFK19" s="890"/>
      <c r="SFL19" s="890"/>
      <c r="SFM19" s="890"/>
      <c r="SFN19" s="890"/>
      <c r="SFO19" s="890"/>
      <c r="SFP19" s="890"/>
      <c r="SFQ19" s="890"/>
      <c r="SFR19" s="890"/>
      <c r="SFS19" s="890"/>
      <c r="SFT19" s="890"/>
      <c r="SFU19" s="890"/>
      <c r="SFV19" s="890"/>
      <c r="SFW19" s="890"/>
      <c r="SFX19" s="890"/>
      <c r="SFY19" s="890"/>
      <c r="SFZ19" s="890"/>
      <c r="SGA19" s="890"/>
      <c r="SGB19" s="890"/>
      <c r="SGC19" s="890"/>
      <c r="SGD19" s="890"/>
      <c r="SGE19" s="890"/>
      <c r="SGF19" s="890"/>
      <c r="SGG19" s="890"/>
      <c r="SGH19" s="890"/>
      <c r="SGI19" s="890"/>
      <c r="SGJ19" s="890"/>
      <c r="SGK19" s="890"/>
      <c r="SGL19" s="890"/>
      <c r="SGM19" s="890"/>
      <c r="SGN19" s="890"/>
      <c r="SGO19" s="890"/>
      <c r="SGP19" s="890"/>
      <c r="SGQ19" s="890"/>
      <c r="SGR19" s="890"/>
      <c r="SGS19" s="890"/>
      <c r="SGT19" s="890"/>
      <c r="SGU19" s="890"/>
      <c r="SGV19" s="890"/>
      <c r="SGW19" s="890"/>
      <c r="SGX19" s="890"/>
      <c r="SGY19" s="890"/>
      <c r="SGZ19" s="890"/>
      <c r="SHA19" s="890"/>
      <c r="SHB19" s="890"/>
      <c r="SHC19" s="890"/>
      <c r="SHD19" s="890"/>
      <c r="SHE19" s="890"/>
      <c r="SHF19" s="890"/>
      <c r="SHG19" s="890"/>
      <c r="SHH19" s="890"/>
      <c r="SHI19" s="890"/>
      <c r="SHJ19" s="890"/>
      <c r="SHK19" s="890"/>
      <c r="SHL19" s="890"/>
      <c r="SHM19" s="890"/>
      <c r="SHN19" s="890"/>
      <c r="SHO19" s="890"/>
      <c r="SHP19" s="890"/>
      <c r="SHQ19" s="890"/>
      <c r="SHR19" s="890"/>
      <c r="SHS19" s="890"/>
      <c r="SHT19" s="890"/>
      <c r="SHU19" s="890"/>
      <c r="SHV19" s="890"/>
      <c r="SHW19" s="890"/>
      <c r="SHX19" s="890"/>
      <c r="SHY19" s="890"/>
      <c r="SHZ19" s="890"/>
      <c r="SIA19" s="890"/>
      <c r="SIB19" s="890"/>
      <c r="SIC19" s="890"/>
      <c r="SID19" s="890"/>
      <c r="SIE19" s="890"/>
      <c r="SIF19" s="890"/>
      <c r="SIG19" s="890"/>
      <c r="SIH19" s="890"/>
      <c r="SII19" s="890"/>
      <c r="SIJ19" s="890"/>
      <c r="SIK19" s="890"/>
      <c r="SIL19" s="890"/>
      <c r="SIM19" s="890"/>
      <c r="SIN19" s="890"/>
      <c r="SIO19" s="890"/>
      <c r="SIP19" s="890"/>
      <c r="SIQ19" s="890"/>
      <c r="SIR19" s="890"/>
      <c r="SIS19" s="890"/>
      <c r="SIT19" s="890"/>
      <c r="SIU19" s="890"/>
      <c r="SIV19" s="890"/>
      <c r="SIW19" s="890"/>
      <c r="SIX19" s="890"/>
      <c r="SIY19" s="890"/>
      <c r="SIZ19" s="890"/>
      <c r="SJA19" s="890"/>
      <c r="SJB19" s="890"/>
      <c r="SJC19" s="890"/>
      <c r="SJD19" s="890"/>
      <c r="SJE19" s="890"/>
      <c r="SJF19" s="890"/>
      <c r="SJG19" s="890"/>
      <c r="SJH19" s="890"/>
      <c r="SJI19" s="890"/>
      <c r="SJJ19" s="890"/>
      <c r="SJK19" s="890"/>
      <c r="SJL19" s="890"/>
      <c r="SJM19" s="890"/>
      <c r="SJN19" s="890"/>
      <c r="SJO19" s="890"/>
      <c r="SJP19" s="890"/>
      <c r="SJQ19" s="890"/>
      <c r="SJR19" s="890"/>
      <c r="SJS19" s="890"/>
      <c r="SJT19" s="890"/>
      <c r="SJU19" s="890"/>
      <c r="SJV19" s="890"/>
      <c r="SJW19" s="890"/>
      <c r="SJX19" s="890"/>
      <c r="SJY19" s="890"/>
      <c r="SJZ19" s="890"/>
      <c r="SKA19" s="890"/>
      <c r="SKB19" s="890"/>
      <c r="SKC19" s="890"/>
      <c r="SKD19" s="890"/>
      <c r="SKE19" s="890"/>
      <c r="SKF19" s="890"/>
      <c r="SKG19" s="890"/>
      <c r="SKH19" s="890"/>
      <c r="SKI19" s="890"/>
      <c r="SKJ19" s="890"/>
      <c r="SKK19" s="890"/>
      <c r="SKL19" s="890"/>
      <c r="SKM19" s="890"/>
      <c r="SKN19" s="890"/>
      <c r="SKO19" s="890"/>
      <c r="SKP19" s="890"/>
      <c r="SKQ19" s="890"/>
      <c r="SKR19" s="890"/>
      <c r="SKS19" s="890"/>
      <c r="SKT19" s="890"/>
      <c r="SKU19" s="890"/>
      <c r="SKV19" s="890"/>
      <c r="SKW19" s="890"/>
      <c r="SKX19" s="890"/>
      <c r="SKY19" s="890"/>
      <c r="SKZ19" s="890"/>
      <c r="SLA19" s="890"/>
      <c r="SLB19" s="890"/>
      <c r="SLC19" s="890"/>
      <c r="SLD19" s="890"/>
      <c r="SLE19" s="890"/>
      <c r="SLF19" s="890"/>
      <c r="SLG19" s="890"/>
      <c r="SLH19" s="890"/>
      <c r="SLI19" s="890"/>
      <c r="SLJ19" s="890"/>
      <c r="SLK19" s="890"/>
      <c r="SLL19" s="890"/>
      <c r="SLM19" s="890"/>
      <c r="SLN19" s="890"/>
      <c r="SLO19" s="890"/>
      <c r="SLP19" s="890"/>
      <c r="SLQ19" s="890"/>
      <c r="SLR19" s="890"/>
      <c r="SLS19" s="890"/>
      <c r="SLT19" s="890"/>
      <c r="SLU19" s="890"/>
      <c r="SLV19" s="890"/>
      <c r="SLW19" s="890"/>
      <c r="SLX19" s="890"/>
      <c r="SLY19" s="890"/>
      <c r="SLZ19" s="890"/>
      <c r="SMA19" s="890"/>
      <c r="SMB19" s="890"/>
      <c r="SMC19" s="890"/>
      <c r="SMD19" s="890"/>
      <c r="SME19" s="890"/>
      <c r="SMF19" s="890"/>
      <c r="SMG19" s="890"/>
      <c r="SMH19" s="890"/>
      <c r="SMI19" s="890"/>
      <c r="SMJ19" s="890"/>
      <c r="SMK19" s="890"/>
      <c r="SML19" s="890"/>
      <c r="SMM19" s="890"/>
      <c r="SMN19" s="890"/>
      <c r="SMO19" s="890"/>
      <c r="SMP19" s="890"/>
      <c r="SMQ19" s="890"/>
      <c r="SMR19" s="890"/>
      <c r="SMS19" s="890"/>
      <c r="SMT19" s="890"/>
      <c r="SMU19" s="890"/>
      <c r="SMV19" s="890"/>
      <c r="SMW19" s="890"/>
      <c r="SMX19" s="890"/>
      <c r="SMY19" s="890"/>
      <c r="SMZ19" s="890"/>
      <c r="SNA19" s="890"/>
      <c r="SNB19" s="890"/>
      <c r="SNC19" s="890"/>
      <c r="SND19" s="890"/>
      <c r="SNE19" s="890"/>
      <c r="SNF19" s="890"/>
      <c r="SNG19" s="890"/>
      <c r="SNH19" s="890"/>
      <c r="SNI19" s="890"/>
      <c r="SNJ19" s="890"/>
      <c r="SNK19" s="890"/>
      <c r="SNL19" s="890"/>
      <c r="SNM19" s="890"/>
      <c r="SNN19" s="890"/>
      <c r="SNO19" s="890"/>
      <c r="SNP19" s="890"/>
      <c r="SNQ19" s="890"/>
      <c r="SNR19" s="890"/>
      <c r="SNS19" s="890"/>
      <c r="SNT19" s="890"/>
      <c r="SNU19" s="890"/>
      <c r="SNV19" s="890"/>
      <c r="SNW19" s="890"/>
      <c r="SNX19" s="890"/>
      <c r="SNY19" s="890"/>
      <c r="SNZ19" s="890"/>
      <c r="SOA19" s="890"/>
      <c r="SOB19" s="890"/>
      <c r="SOC19" s="890"/>
      <c r="SOD19" s="890"/>
      <c r="SOE19" s="890"/>
      <c r="SOF19" s="890"/>
      <c r="SOG19" s="890"/>
      <c r="SOH19" s="890"/>
      <c r="SOI19" s="890"/>
      <c r="SOJ19" s="890"/>
      <c r="SOK19" s="890"/>
      <c r="SOL19" s="890"/>
      <c r="SOM19" s="890"/>
      <c r="SON19" s="890"/>
      <c r="SOO19" s="890"/>
      <c r="SOP19" s="890"/>
      <c r="SOQ19" s="890"/>
      <c r="SOR19" s="890"/>
      <c r="SOS19" s="890"/>
      <c r="SOT19" s="890"/>
      <c r="SOU19" s="890"/>
      <c r="SOV19" s="890"/>
      <c r="SOW19" s="890"/>
      <c r="SOX19" s="890"/>
      <c r="SOY19" s="890"/>
      <c r="SOZ19" s="890"/>
      <c r="SPA19" s="890"/>
      <c r="SPB19" s="890"/>
      <c r="SPC19" s="890"/>
      <c r="SPD19" s="890"/>
      <c r="SPE19" s="890"/>
      <c r="SPF19" s="890"/>
      <c r="SPG19" s="890"/>
      <c r="SPH19" s="890"/>
      <c r="SPI19" s="890"/>
      <c r="SPJ19" s="890"/>
      <c r="SPK19" s="890"/>
      <c r="SPL19" s="890"/>
      <c r="SPM19" s="890"/>
      <c r="SPN19" s="890"/>
      <c r="SPO19" s="890"/>
      <c r="SPP19" s="890"/>
      <c r="SPQ19" s="890"/>
      <c r="SPR19" s="890"/>
      <c r="SPS19" s="890"/>
      <c r="SPT19" s="890"/>
      <c r="SPU19" s="890"/>
      <c r="SPV19" s="890"/>
      <c r="SPW19" s="890"/>
      <c r="SPX19" s="890"/>
      <c r="SPY19" s="890"/>
      <c r="SPZ19" s="890"/>
      <c r="SQA19" s="890"/>
      <c r="SQB19" s="890"/>
      <c r="SQC19" s="890"/>
      <c r="SQD19" s="890"/>
      <c r="SQE19" s="890"/>
      <c r="SQF19" s="890"/>
      <c r="SQG19" s="890"/>
      <c r="SQH19" s="890"/>
      <c r="SQI19" s="890"/>
      <c r="SQJ19" s="890"/>
      <c r="SQK19" s="890"/>
      <c r="SQL19" s="890"/>
      <c r="SQM19" s="890"/>
      <c r="SQN19" s="890"/>
      <c r="SQO19" s="890"/>
      <c r="SQP19" s="890"/>
      <c r="SQQ19" s="890"/>
      <c r="SQR19" s="890"/>
      <c r="SQS19" s="890"/>
      <c r="SQT19" s="890"/>
      <c r="SQU19" s="890"/>
      <c r="SQV19" s="890"/>
      <c r="SQW19" s="890"/>
      <c r="SQX19" s="890"/>
      <c r="SQY19" s="890"/>
      <c r="SQZ19" s="890"/>
      <c r="SRA19" s="890"/>
      <c r="SRB19" s="890"/>
      <c r="SRC19" s="890"/>
      <c r="SRD19" s="890"/>
      <c r="SRE19" s="890"/>
      <c r="SRF19" s="890"/>
      <c r="SRG19" s="890"/>
      <c r="SRH19" s="890"/>
      <c r="SRI19" s="890"/>
      <c r="SRJ19" s="890"/>
      <c r="SRK19" s="890"/>
      <c r="SRL19" s="890"/>
      <c r="SRM19" s="890"/>
      <c r="SRN19" s="890"/>
      <c r="SRO19" s="890"/>
      <c r="SRP19" s="890"/>
      <c r="SRQ19" s="890"/>
      <c r="SRR19" s="890"/>
      <c r="SRS19" s="890"/>
      <c r="SRT19" s="890"/>
      <c r="SRU19" s="890"/>
      <c r="SRV19" s="890"/>
      <c r="SRW19" s="890"/>
      <c r="SRX19" s="890"/>
      <c r="SRY19" s="890"/>
      <c r="SRZ19" s="890"/>
      <c r="SSA19" s="890"/>
      <c r="SSB19" s="890"/>
      <c r="SSC19" s="890"/>
      <c r="SSD19" s="890"/>
      <c r="SSE19" s="890"/>
      <c r="SSF19" s="890"/>
      <c r="SSG19" s="890"/>
      <c r="SSH19" s="890"/>
      <c r="SSI19" s="890"/>
      <c r="SSJ19" s="890"/>
      <c r="SSK19" s="890"/>
      <c r="SSL19" s="890"/>
      <c r="SSM19" s="890"/>
      <c r="SSN19" s="890"/>
      <c r="SSO19" s="890"/>
      <c r="SSP19" s="890"/>
      <c r="SSQ19" s="890"/>
      <c r="SSR19" s="890"/>
      <c r="SSS19" s="890"/>
      <c r="SST19" s="890"/>
      <c r="SSU19" s="890"/>
      <c r="SSV19" s="890"/>
      <c r="SSW19" s="890"/>
      <c r="SSX19" s="890"/>
      <c r="SSY19" s="890"/>
      <c r="SSZ19" s="890"/>
      <c r="STA19" s="890"/>
      <c r="STB19" s="890"/>
      <c r="STC19" s="890"/>
      <c r="STD19" s="890"/>
      <c r="STE19" s="890"/>
      <c r="STF19" s="890"/>
      <c r="STG19" s="890"/>
      <c r="STH19" s="890"/>
      <c r="STI19" s="890"/>
      <c r="STJ19" s="890"/>
      <c r="STK19" s="890"/>
      <c r="STL19" s="890"/>
      <c r="STM19" s="890"/>
      <c r="STN19" s="890"/>
      <c r="STO19" s="890"/>
      <c r="STP19" s="890"/>
      <c r="STQ19" s="890"/>
      <c r="STR19" s="890"/>
      <c r="STS19" s="890"/>
      <c r="STT19" s="890"/>
      <c r="STU19" s="890"/>
      <c r="STV19" s="890"/>
      <c r="STW19" s="890"/>
      <c r="STX19" s="890"/>
      <c r="STY19" s="890"/>
      <c r="STZ19" s="890"/>
      <c r="SUA19" s="890"/>
      <c r="SUB19" s="890"/>
      <c r="SUC19" s="890"/>
      <c r="SUD19" s="890"/>
      <c r="SUE19" s="890"/>
      <c r="SUF19" s="890"/>
      <c r="SUG19" s="890"/>
      <c r="SUH19" s="890"/>
      <c r="SUI19" s="890"/>
      <c r="SUJ19" s="890"/>
      <c r="SUK19" s="890"/>
      <c r="SUL19" s="890"/>
      <c r="SUM19" s="890"/>
      <c r="SUN19" s="890"/>
      <c r="SUO19" s="890"/>
      <c r="SUP19" s="890"/>
      <c r="SUQ19" s="890"/>
      <c r="SUR19" s="890"/>
      <c r="SUS19" s="890"/>
      <c r="SUT19" s="890"/>
      <c r="SUU19" s="890"/>
      <c r="SUV19" s="890"/>
      <c r="SUW19" s="890"/>
      <c r="SUX19" s="890"/>
      <c r="SUY19" s="890"/>
      <c r="SUZ19" s="890"/>
      <c r="SVA19" s="890"/>
      <c r="SVB19" s="890"/>
      <c r="SVC19" s="890"/>
      <c r="SVD19" s="890"/>
      <c r="SVE19" s="890"/>
      <c r="SVF19" s="890"/>
      <c r="SVG19" s="890"/>
      <c r="SVH19" s="890"/>
      <c r="SVI19" s="890"/>
      <c r="SVJ19" s="890"/>
      <c r="SVK19" s="890"/>
      <c r="SVL19" s="890"/>
      <c r="SVM19" s="890"/>
      <c r="SVN19" s="890"/>
      <c r="SVO19" s="890"/>
      <c r="SVP19" s="890"/>
      <c r="SVQ19" s="890"/>
      <c r="SVR19" s="890"/>
      <c r="SVS19" s="890"/>
      <c r="SVT19" s="890"/>
      <c r="SVU19" s="890"/>
      <c r="SVV19" s="890"/>
      <c r="SVW19" s="890"/>
      <c r="SVX19" s="890"/>
      <c r="SVY19" s="890"/>
      <c r="SVZ19" s="890"/>
      <c r="SWA19" s="890"/>
      <c r="SWB19" s="890"/>
      <c r="SWC19" s="890"/>
      <c r="SWD19" s="890"/>
      <c r="SWE19" s="890"/>
      <c r="SWF19" s="890"/>
      <c r="SWG19" s="890"/>
      <c r="SWH19" s="890"/>
      <c r="SWI19" s="890"/>
      <c r="SWJ19" s="890"/>
      <c r="SWK19" s="890"/>
      <c r="SWL19" s="890"/>
      <c r="SWM19" s="890"/>
      <c r="SWN19" s="890"/>
      <c r="SWO19" s="890"/>
      <c r="SWP19" s="890"/>
      <c r="SWQ19" s="890"/>
      <c r="SWR19" s="890"/>
      <c r="SWS19" s="890"/>
      <c r="SWT19" s="890"/>
      <c r="SWU19" s="890"/>
      <c r="SWV19" s="890"/>
      <c r="SWW19" s="890"/>
      <c r="SWX19" s="890"/>
      <c r="SWY19" s="890"/>
      <c r="SWZ19" s="890"/>
      <c r="SXA19" s="890"/>
      <c r="SXB19" s="890"/>
      <c r="SXC19" s="890"/>
      <c r="SXD19" s="890"/>
      <c r="SXE19" s="890"/>
      <c r="SXF19" s="890"/>
      <c r="SXG19" s="890"/>
      <c r="SXH19" s="890"/>
      <c r="SXI19" s="890"/>
      <c r="SXJ19" s="890"/>
      <c r="SXK19" s="890"/>
      <c r="SXL19" s="890"/>
      <c r="SXM19" s="890"/>
      <c r="SXN19" s="890"/>
      <c r="SXO19" s="890"/>
      <c r="SXP19" s="890"/>
      <c r="SXQ19" s="890"/>
      <c r="SXR19" s="890"/>
      <c r="SXS19" s="890"/>
      <c r="SXT19" s="890"/>
      <c r="SXU19" s="890"/>
      <c r="SXV19" s="890"/>
      <c r="SXW19" s="890"/>
      <c r="SXX19" s="890"/>
      <c r="SXY19" s="890"/>
      <c r="SXZ19" s="890"/>
      <c r="SYA19" s="890"/>
      <c r="SYB19" s="890"/>
      <c r="SYC19" s="890"/>
      <c r="SYD19" s="890"/>
      <c r="SYE19" s="890"/>
      <c r="SYF19" s="890"/>
      <c r="SYG19" s="890"/>
      <c r="SYH19" s="890"/>
      <c r="SYI19" s="890"/>
      <c r="SYJ19" s="890"/>
      <c r="SYK19" s="890"/>
      <c r="SYL19" s="890"/>
      <c r="SYM19" s="890"/>
      <c r="SYN19" s="890"/>
      <c r="SYO19" s="890"/>
      <c r="SYP19" s="890"/>
      <c r="SYQ19" s="890"/>
      <c r="SYR19" s="890"/>
      <c r="SYS19" s="890"/>
      <c r="SYT19" s="890"/>
      <c r="SYU19" s="890"/>
      <c r="SYV19" s="890"/>
      <c r="SYW19" s="890"/>
      <c r="SYX19" s="890"/>
      <c r="SYY19" s="890"/>
      <c r="SYZ19" s="890"/>
      <c r="SZA19" s="890"/>
      <c r="SZB19" s="890"/>
      <c r="SZC19" s="890"/>
      <c r="SZD19" s="890"/>
      <c r="SZE19" s="890"/>
      <c r="SZF19" s="890"/>
      <c r="SZG19" s="890"/>
      <c r="SZH19" s="890"/>
      <c r="SZI19" s="890"/>
      <c r="SZJ19" s="890"/>
      <c r="SZK19" s="890"/>
      <c r="SZL19" s="890"/>
      <c r="SZM19" s="890"/>
      <c r="SZN19" s="890"/>
      <c r="SZO19" s="890"/>
      <c r="SZP19" s="890"/>
      <c r="SZQ19" s="890"/>
      <c r="SZR19" s="890"/>
      <c r="SZS19" s="890"/>
      <c r="SZT19" s="890"/>
      <c r="SZU19" s="890"/>
      <c r="SZV19" s="890"/>
      <c r="SZW19" s="890"/>
      <c r="SZX19" s="890"/>
      <c r="SZY19" s="890"/>
      <c r="SZZ19" s="890"/>
      <c r="TAA19" s="890"/>
      <c r="TAB19" s="890"/>
      <c r="TAC19" s="890"/>
      <c r="TAD19" s="890"/>
      <c r="TAE19" s="890"/>
      <c r="TAF19" s="890"/>
      <c r="TAG19" s="890"/>
      <c r="TAH19" s="890"/>
      <c r="TAI19" s="890"/>
      <c r="TAJ19" s="890"/>
      <c r="TAK19" s="890"/>
      <c r="TAL19" s="890"/>
      <c r="TAM19" s="890"/>
      <c r="TAN19" s="890"/>
      <c r="TAO19" s="890"/>
      <c r="TAP19" s="890"/>
      <c r="TAQ19" s="890"/>
      <c r="TAR19" s="890"/>
      <c r="TAS19" s="890"/>
      <c r="TAT19" s="890"/>
      <c r="TAU19" s="890"/>
      <c r="TAV19" s="890"/>
      <c r="TAW19" s="890"/>
      <c r="TAX19" s="890"/>
      <c r="TAY19" s="890"/>
      <c r="TAZ19" s="890"/>
      <c r="TBA19" s="890"/>
      <c r="TBB19" s="890"/>
      <c r="TBC19" s="890"/>
      <c r="TBD19" s="890"/>
      <c r="TBE19" s="890"/>
      <c r="TBF19" s="890"/>
      <c r="TBG19" s="890"/>
      <c r="TBH19" s="890"/>
      <c r="TBI19" s="890"/>
      <c r="TBJ19" s="890"/>
      <c r="TBK19" s="890"/>
      <c r="TBL19" s="890"/>
      <c r="TBM19" s="890"/>
      <c r="TBN19" s="890"/>
      <c r="TBO19" s="890"/>
      <c r="TBP19" s="890"/>
      <c r="TBQ19" s="890"/>
      <c r="TBR19" s="890"/>
      <c r="TBS19" s="890"/>
      <c r="TBT19" s="890"/>
      <c r="TBU19" s="890"/>
      <c r="TBV19" s="890"/>
      <c r="TBW19" s="890"/>
      <c r="TBX19" s="890"/>
      <c r="TBY19" s="890"/>
      <c r="TBZ19" s="890"/>
      <c r="TCA19" s="890"/>
      <c r="TCB19" s="890"/>
      <c r="TCC19" s="890"/>
      <c r="TCD19" s="890"/>
      <c r="TCE19" s="890"/>
      <c r="TCF19" s="890"/>
      <c r="TCG19" s="890"/>
      <c r="TCH19" s="890"/>
      <c r="TCI19" s="890"/>
      <c r="TCJ19" s="890"/>
      <c r="TCK19" s="890"/>
      <c r="TCL19" s="890"/>
      <c r="TCM19" s="890"/>
      <c r="TCN19" s="890"/>
      <c r="TCO19" s="890"/>
      <c r="TCP19" s="890"/>
      <c r="TCQ19" s="890"/>
      <c r="TCR19" s="890"/>
      <c r="TCS19" s="890"/>
      <c r="TCT19" s="890"/>
      <c r="TCU19" s="890"/>
      <c r="TCV19" s="890"/>
      <c r="TCW19" s="890"/>
      <c r="TCX19" s="890"/>
      <c r="TCY19" s="890"/>
      <c r="TCZ19" s="890"/>
      <c r="TDA19" s="890"/>
      <c r="TDB19" s="890"/>
      <c r="TDC19" s="890"/>
      <c r="TDD19" s="890"/>
      <c r="TDE19" s="890"/>
      <c r="TDF19" s="890"/>
      <c r="TDG19" s="890"/>
      <c r="TDH19" s="890"/>
      <c r="TDI19" s="890"/>
      <c r="TDJ19" s="890"/>
      <c r="TDK19" s="890"/>
      <c r="TDL19" s="890"/>
      <c r="TDM19" s="890"/>
      <c r="TDN19" s="890"/>
      <c r="TDO19" s="890"/>
      <c r="TDP19" s="890"/>
      <c r="TDQ19" s="890"/>
      <c r="TDR19" s="890"/>
      <c r="TDS19" s="890"/>
      <c r="TDT19" s="890"/>
      <c r="TDU19" s="890"/>
      <c r="TDV19" s="890"/>
      <c r="TDW19" s="890"/>
      <c r="TDX19" s="890"/>
      <c r="TDY19" s="890"/>
      <c r="TDZ19" s="890"/>
      <c r="TEA19" s="890"/>
      <c r="TEB19" s="890"/>
      <c r="TEC19" s="890"/>
      <c r="TED19" s="890"/>
      <c r="TEE19" s="890"/>
      <c r="TEF19" s="890"/>
      <c r="TEG19" s="890"/>
      <c r="TEH19" s="890"/>
      <c r="TEI19" s="890"/>
      <c r="TEJ19" s="890"/>
      <c r="TEK19" s="890"/>
      <c r="TEL19" s="890"/>
      <c r="TEM19" s="890"/>
      <c r="TEN19" s="890"/>
      <c r="TEO19" s="890"/>
      <c r="TEP19" s="890"/>
      <c r="TEQ19" s="890"/>
      <c r="TER19" s="890"/>
      <c r="TES19" s="890"/>
      <c r="TET19" s="890"/>
      <c r="TEU19" s="890"/>
      <c r="TEV19" s="890"/>
      <c r="TEW19" s="890"/>
      <c r="TEX19" s="890"/>
      <c r="TEY19" s="890"/>
      <c r="TEZ19" s="890"/>
      <c r="TFA19" s="890"/>
      <c r="TFB19" s="890"/>
      <c r="TFC19" s="890"/>
      <c r="TFD19" s="890"/>
      <c r="TFE19" s="890"/>
      <c r="TFF19" s="890"/>
      <c r="TFG19" s="890"/>
      <c r="TFH19" s="890"/>
      <c r="TFI19" s="890"/>
      <c r="TFJ19" s="890"/>
      <c r="TFK19" s="890"/>
      <c r="TFL19" s="890"/>
      <c r="TFM19" s="890"/>
      <c r="TFN19" s="890"/>
      <c r="TFO19" s="890"/>
      <c r="TFP19" s="890"/>
      <c r="TFQ19" s="890"/>
      <c r="TFR19" s="890"/>
      <c r="TFS19" s="890"/>
      <c r="TFT19" s="890"/>
      <c r="TFU19" s="890"/>
      <c r="TFV19" s="890"/>
      <c r="TFW19" s="890"/>
      <c r="TFX19" s="890"/>
      <c r="TFY19" s="890"/>
      <c r="TFZ19" s="890"/>
      <c r="TGA19" s="890"/>
      <c r="TGB19" s="890"/>
      <c r="TGC19" s="890"/>
      <c r="TGD19" s="890"/>
      <c r="TGE19" s="890"/>
      <c r="TGF19" s="890"/>
      <c r="TGG19" s="890"/>
      <c r="TGH19" s="890"/>
      <c r="TGI19" s="890"/>
      <c r="TGJ19" s="890"/>
      <c r="TGK19" s="890"/>
      <c r="TGL19" s="890"/>
      <c r="TGM19" s="890"/>
      <c r="TGN19" s="890"/>
      <c r="TGO19" s="890"/>
      <c r="TGP19" s="890"/>
      <c r="TGQ19" s="890"/>
      <c r="TGR19" s="890"/>
      <c r="TGS19" s="890"/>
      <c r="TGT19" s="890"/>
      <c r="TGU19" s="890"/>
      <c r="TGV19" s="890"/>
      <c r="TGW19" s="890"/>
      <c r="TGX19" s="890"/>
      <c r="TGY19" s="890"/>
      <c r="TGZ19" s="890"/>
      <c r="THA19" s="890"/>
      <c r="THB19" s="890"/>
      <c r="THC19" s="890"/>
      <c r="THD19" s="890"/>
      <c r="THE19" s="890"/>
      <c r="THF19" s="890"/>
      <c r="THG19" s="890"/>
      <c r="THH19" s="890"/>
      <c r="THI19" s="890"/>
      <c r="THJ19" s="890"/>
      <c r="THK19" s="890"/>
      <c r="THL19" s="890"/>
      <c r="THM19" s="890"/>
      <c r="THN19" s="890"/>
      <c r="THO19" s="890"/>
      <c r="THP19" s="890"/>
      <c r="THQ19" s="890"/>
      <c r="THR19" s="890"/>
      <c r="THS19" s="890"/>
      <c r="THT19" s="890"/>
      <c r="THU19" s="890"/>
      <c r="THV19" s="890"/>
      <c r="THW19" s="890"/>
      <c r="THX19" s="890"/>
      <c r="THY19" s="890"/>
      <c r="THZ19" s="890"/>
      <c r="TIA19" s="890"/>
      <c r="TIB19" s="890"/>
      <c r="TIC19" s="890"/>
      <c r="TID19" s="890"/>
      <c r="TIE19" s="890"/>
      <c r="TIF19" s="890"/>
      <c r="TIG19" s="890"/>
      <c r="TIH19" s="890"/>
      <c r="TII19" s="890"/>
      <c r="TIJ19" s="890"/>
      <c r="TIK19" s="890"/>
      <c r="TIL19" s="890"/>
      <c r="TIM19" s="890"/>
      <c r="TIN19" s="890"/>
      <c r="TIO19" s="890"/>
      <c r="TIP19" s="890"/>
      <c r="TIQ19" s="890"/>
      <c r="TIR19" s="890"/>
      <c r="TIS19" s="890"/>
      <c r="TIT19" s="890"/>
      <c r="TIU19" s="890"/>
      <c r="TIV19" s="890"/>
      <c r="TIW19" s="890"/>
      <c r="TIX19" s="890"/>
      <c r="TIY19" s="890"/>
      <c r="TIZ19" s="890"/>
      <c r="TJA19" s="890"/>
      <c r="TJB19" s="890"/>
      <c r="TJC19" s="890"/>
      <c r="TJD19" s="890"/>
      <c r="TJE19" s="890"/>
      <c r="TJF19" s="890"/>
      <c r="TJG19" s="890"/>
      <c r="TJH19" s="890"/>
      <c r="TJI19" s="890"/>
      <c r="TJJ19" s="890"/>
      <c r="TJK19" s="890"/>
      <c r="TJL19" s="890"/>
      <c r="TJM19" s="890"/>
      <c r="TJN19" s="890"/>
      <c r="TJO19" s="890"/>
      <c r="TJP19" s="890"/>
      <c r="TJQ19" s="890"/>
      <c r="TJR19" s="890"/>
      <c r="TJS19" s="890"/>
      <c r="TJT19" s="890"/>
      <c r="TJU19" s="890"/>
      <c r="TJV19" s="890"/>
      <c r="TJW19" s="890"/>
      <c r="TJX19" s="890"/>
      <c r="TJY19" s="890"/>
      <c r="TJZ19" s="890"/>
      <c r="TKA19" s="890"/>
      <c r="TKB19" s="890"/>
      <c r="TKC19" s="890"/>
      <c r="TKD19" s="890"/>
      <c r="TKE19" s="890"/>
      <c r="TKF19" s="890"/>
      <c r="TKG19" s="890"/>
      <c r="TKH19" s="890"/>
      <c r="TKI19" s="890"/>
      <c r="TKJ19" s="890"/>
      <c r="TKK19" s="890"/>
      <c r="TKL19" s="890"/>
      <c r="TKM19" s="890"/>
      <c r="TKN19" s="890"/>
      <c r="TKO19" s="890"/>
      <c r="TKP19" s="890"/>
      <c r="TKQ19" s="890"/>
      <c r="TKR19" s="890"/>
      <c r="TKS19" s="890"/>
      <c r="TKT19" s="890"/>
      <c r="TKU19" s="890"/>
      <c r="TKV19" s="890"/>
      <c r="TKW19" s="890"/>
      <c r="TKX19" s="890"/>
      <c r="TKY19" s="890"/>
      <c r="TKZ19" s="890"/>
      <c r="TLA19" s="890"/>
      <c r="TLB19" s="890"/>
      <c r="TLC19" s="890"/>
      <c r="TLD19" s="890"/>
      <c r="TLE19" s="890"/>
      <c r="TLF19" s="890"/>
      <c r="TLG19" s="890"/>
      <c r="TLH19" s="890"/>
      <c r="TLI19" s="890"/>
      <c r="TLJ19" s="890"/>
      <c r="TLK19" s="890"/>
      <c r="TLL19" s="890"/>
      <c r="TLM19" s="890"/>
      <c r="TLN19" s="890"/>
      <c r="TLO19" s="890"/>
      <c r="TLP19" s="890"/>
      <c r="TLQ19" s="890"/>
      <c r="TLR19" s="890"/>
      <c r="TLS19" s="890"/>
      <c r="TLT19" s="890"/>
      <c r="TLU19" s="890"/>
      <c r="TLV19" s="890"/>
      <c r="TLW19" s="890"/>
      <c r="TLX19" s="890"/>
      <c r="TLY19" s="890"/>
      <c r="TLZ19" s="890"/>
      <c r="TMA19" s="890"/>
      <c r="TMB19" s="890"/>
      <c r="TMC19" s="890"/>
      <c r="TMD19" s="890"/>
      <c r="TME19" s="890"/>
      <c r="TMF19" s="890"/>
      <c r="TMG19" s="890"/>
      <c r="TMH19" s="890"/>
      <c r="TMI19" s="890"/>
      <c r="TMJ19" s="890"/>
      <c r="TMK19" s="890"/>
      <c r="TML19" s="890"/>
      <c r="TMM19" s="890"/>
      <c r="TMN19" s="890"/>
      <c r="TMO19" s="890"/>
      <c r="TMP19" s="890"/>
      <c r="TMQ19" s="890"/>
      <c r="TMR19" s="890"/>
      <c r="TMS19" s="890"/>
      <c r="TMT19" s="890"/>
      <c r="TMU19" s="890"/>
      <c r="TMV19" s="890"/>
      <c r="TMW19" s="890"/>
      <c r="TMX19" s="890"/>
      <c r="TMY19" s="890"/>
      <c r="TMZ19" s="890"/>
      <c r="TNA19" s="890"/>
      <c r="TNB19" s="890"/>
      <c r="TNC19" s="890"/>
      <c r="TND19" s="890"/>
      <c r="TNE19" s="890"/>
      <c r="TNF19" s="890"/>
      <c r="TNG19" s="890"/>
      <c r="TNH19" s="890"/>
      <c r="TNI19" s="890"/>
      <c r="TNJ19" s="890"/>
      <c r="TNK19" s="890"/>
      <c r="TNL19" s="890"/>
      <c r="TNM19" s="890"/>
      <c r="TNN19" s="890"/>
      <c r="TNO19" s="890"/>
      <c r="TNP19" s="890"/>
      <c r="TNQ19" s="890"/>
      <c r="TNR19" s="890"/>
      <c r="TNS19" s="890"/>
      <c r="TNT19" s="890"/>
      <c r="TNU19" s="890"/>
      <c r="TNV19" s="890"/>
      <c r="TNW19" s="890"/>
      <c r="TNX19" s="890"/>
      <c r="TNY19" s="890"/>
      <c r="TNZ19" s="890"/>
      <c r="TOA19" s="890"/>
      <c r="TOB19" s="890"/>
      <c r="TOC19" s="890"/>
      <c r="TOD19" s="890"/>
      <c r="TOE19" s="890"/>
      <c r="TOF19" s="890"/>
      <c r="TOG19" s="890"/>
      <c r="TOH19" s="890"/>
      <c r="TOI19" s="890"/>
      <c r="TOJ19" s="890"/>
      <c r="TOK19" s="890"/>
      <c r="TOL19" s="890"/>
      <c r="TOM19" s="890"/>
      <c r="TON19" s="890"/>
      <c r="TOO19" s="890"/>
      <c r="TOP19" s="890"/>
      <c r="TOQ19" s="890"/>
      <c r="TOR19" s="890"/>
      <c r="TOS19" s="890"/>
      <c r="TOT19" s="890"/>
      <c r="TOU19" s="890"/>
      <c r="TOV19" s="890"/>
      <c r="TOW19" s="890"/>
      <c r="TOX19" s="890"/>
      <c r="TOY19" s="890"/>
      <c r="TOZ19" s="890"/>
      <c r="TPA19" s="890"/>
      <c r="TPB19" s="890"/>
      <c r="TPC19" s="890"/>
      <c r="TPD19" s="890"/>
      <c r="TPE19" s="890"/>
      <c r="TPF19" s="890"/>
      <c r="TPG19" s="890"/>
      <c r="TPH19" s="890"/>
      <c r="TPI19" s="890"/>
      <c r="TPJ19" s="890"/>
      <c r="TPK19" s="890"/>
      <c r="TPL19" s="890"/>
      <c r="TPM19" s="890"/>
      <c r="TPN19" s="890"/>
      <c r="TPO19" s="890"/>
      <c r="TPP19" s="890"/>
      <c r="TPQ19" s="890"/>
      <c r="TPR19" s="890"/>
      <c r="TPS19" s="890"/>
      <c r="TPT19" s="890"/>
      <c r="TPU19" s="890"/>
      <c r="TPV19" s="890"/>
      <c r="TPW19" s="890"/>
      <c r="TPX19" s="890"/>
      <c r="TPY19" s="890"/>
      <c r="TPZ19" s="890"/>
      <c r="TQA19" s="890"/>
      <c r="TQB19" s="890"/>
      <c r="TQC19" s="890"/>
      <c r="TQD19" s="890"/>
      <c r="TQE19" s="890"/>
      <c r="TQF19" s="890"/>
      <c r="TQG19" s="890"/>
      <c r="TQH19" s="890"/>
      <c r="TQI19" s="890"/>
      <c r="TQJ19" s="890"/>
      <c r="TQK19" s="890"/>
      <c r="TQL19" s="890"/>
      <c r="TQM19" s="890"/>
      <c r="TQN19" s="890"/>
      <c r="TQO19" s="890"/>
      <c r="TQP19" s="890"/>
      <c r="TQQ19" s="890"/>
      <c r="TQR19" s="890"/>
      <c r="TQS19" s="890"/>
      <c r="TQT19" s="890"/>
      <c r="TQU19" s="890"/>
      <c r="TQV19" s="890"/>
      <c r="TQW19" s="890"/>
      <c r="TQX19" s="890"/>
      <c r="TQY19" s="890"/>
      <c r="TQZ19" s="890"/>
      <c r="TRA19" s="890"/>
      <c r="TRB19" s="890"/>
      <c r="TRC19" s="890"/>
      <c r="TRD19" s="890"/>
      <c r="TRE19" s="890"/>
      <c r="TRF19" s="890"/>
      <c r="TRG19" s="890"/>
      <c r="TRH19" s="890"/>
      <c r="TRI19" s="890"/>
      <c r="TRJ19" s="890"/>
      <c r="TRK19" s="890"/>
      <c r="TRL19" s="890"/>
      <c r="TRM19" s="890"/>
      <c r="TRN19" s="890"/>
      <c r="TRO19" s="890"/>
      <c r="TRP19" s="890"/>
      <c r="TRQ19" s="890"/>
      <c r="TRR19" s="890"/>
      <c r="TRS19" s="890"/>
      <c r="TRT19" s="890"/>
      <c r="TRU19" s="890"/>
      <c r="TRV19" s="890"/>
      <c r="TRW19" s="890"/>
      <c r="TRX19" s="890"/>
      <c r="TRY19" s="890"/>
      <c r="TRZ19" s="890"/>
      <c r="TSA19" s="890"/>
      <c r="TSB19" s="890"/>
      <c r="TSC19" s="890"/>
      <c r="TSD19" s="890"/>
      <c r="TSE19" s="890"/>
      <c r="TSF19" s="890"/>
      <c r="TSG19" s="890"/>
      <c r="TSH19" s="890"/>
      <c r="TSI19" s="890"/>
      <c r="TSJ19" s="890"/>
      <c r="TSK19" s="890"/>
      <c r="TSL19" s="890"/>
      <c r="TSM19" s="890"/>
      <c r="TSN19" s="890"/>
      <c r="TSO19" s="890"/>
      <c r="TSP19" s="890"/>
      <c r="TSQ19" s="890"/>
      <c r="TSR19" s="890"/>
      <c r="TSS19" s="890"/>
      <c r="TST19" s="890"/>
      <c r="TSU19" s="890"/>
      <c r="TSV19" s="890"/>
      <c r="TSW19" s="890"/>
      <c r="TSX19" s="890"/>
      <c r="TSY19" s="890"/>
      <c r="TSZ19" s="890"/>
      <c r="TTA19" s="890"/>
      <c r="TTB19" s="890"/>
      <c r="TTC19" s="890"/>
      <c r="TTD19" s="890"/>
      <c r="TTE19" s="890"/>
      <c r="TTF19" s="890"/>
      <c r="TTG19" s="890"/>
      <c r="TTH19" s="890"/>
      <c r="TTI19" s="890"/>
      <c r="TTJ19" s="890"/>
      <c r="TTK19" s="890"/>
      <c r="TTL19" s="890"/>
      <c r="TTM19" s="890"/>
      <c r="TTN19" s="890"/>
      <c r="TTO19" s="890"/>
      <c r="TTP19" s="890"/>
      <c r="TTQ19" s="890"/>
      <c r="TTR19" s="890"/>
      <c r="TTS19" s="890"/>
      <c r="TTT19" s="890"/>
      <c r="TTU19" s="890"/>
      <c r="TTV19" s="890"/>
      <c r="TTW19" s="890"/>
      <c r="TTX19" s="890"/>
      <c r="TTY19" s="890"/>
      <c r="TTZ19" s="890"/>
      <c r="TUA19" s="890"/>
      <c r="TUB19" s="890"/>
      <c r="TUC19" s="890"/>
      <c r="TUD19" s="890"/>
      <c r="TUE19" s="890"/>
      <c r="TUF19" s="890"/>
      <c r="TUG19" s="890"/>
      <c r="TUH19" s="890"/>
      <c r="TUI19" s="890"/>
      <c r="TUJ19" s="890"/>
      <c r="TUK19" s="890"/>
      <c r="TUL19" s="890"/>
      <c r="TUM19" s="890"/>
      <c r="TUN19" s="890"/>
      <c r="TUO19" s="890"/>
      <c r="TUP19" s="890"/>
      <c r="TUQ19" s="890"/>
      <c r="TUR19" s="890"/>
      <c r="TUS19" s="890"/>
      <c r="TUT19" s="890"/>
      <c r="TUU19" s="890"/>
      <c r="TUV19" s="890"/>
      <c r="TUW19" s="890"/>
      <c r="TUX19" s="890"/>
      <c r="TUY19" s="890"/>
      <c r="TUZ19" s="890"/>
      <c r="TVA19" s="890"/>
      <c r="TVB19" s="890"/>
      <c r="TVC19" s="890"/>
      <c r="TVD19" s="890"/>
      <c r="TVE19" s="890"/>
      <c r="TVF19" s="890"/>
      <c r="TVG19" s="890"/>
      <c r="TVH19" s="890"/>
      <c r="TVI19" s="890"/>
      <c r="TVJ19" s="890"/>
      <c r="TVK19" s="890"/>
      <c r="TVL19" s="890"/>
      <c r="TVM19" s="890"/>
      <c r="TVN19" s="890"/>
      <c r="TVO19" s="890"/>
      <c r="TVP19" s="890"/>
      <c r="TVQ19" s="890"/>
      <c r="TVR19" s="890"/>
      <c r="TVS19" s="890"/>
      <c r="TVT19" s="890"/>
      <c r="TVU19" s="890"/>
      <c r="TVV19" s="890"/>
      <c r="TVW19" s="890"/>
      <c r="TVX19" s="890"/>
      <c r="TVY19" s="890"/>
      <c r="TVZ19" s="890"/>
      <c r="TWA19" s="890"/>
      <c r="TWB19" s="890"/>
      <c r="TWC19" s="890"/>
      <c r="TWD19" s="890"/>
      <c r="TWE19" s="890"/>
      <c r="TWF19" s="890"/>
      <c r="TWG19" s="890"/>
      <c r="TWH19" s="890"/>
      <c r="TWI19" s="890"/>
      <c r="TWJ19" s="890"/>
      <c r="TWK19" s="890"/>
      <c r="TWL19" s="890"/>
      <c r="TWM19" s="890"/>
      <c r="TWN19" s="890"/>
      <c r="TWO19" s="890"/>
      <c r="TWP19" s="890"/>
      <c r="TWQ19" s="890"/>
      <c r="TWR19" s="890"/>
      <c r="TWS19" s="890"/>
      <c r="TWT19" s="890"/>
      <c r="TWU19" s="890"/>
      <c r="TWV19" s="890"/>
      <c r="TWW19" s="890"/>
      <c r="TWX19" s="890"/>
      <c r="TWY19" s="890"/>
      <c r="TWZ19" s="890"/>
      <c r="TXA19" s="890"/>
      <c r="TXB19" s="890"/>
      <c r="TXC19" s="890"/>
      <c r="TXD19" s="890"/>
      <c r="TXE19" s="890"/>
      <c r="TXF19" s="890"/>
      <c r="TXG19" s="890"/>
      <c r="TXH19" s="890"/>
      <c r="TXI19" s="890"/>
      <c r="TXJ19" s="890"/>
      <c r="TXK19" s="890"/>
      <c r="TXL19" s="890"/>
      <c r="TXM19" s="890"/>
      <c r="TXN19" s="890"/>
      <c r="TXO19" s="890"/>
      <c r="TXP19" s="890"/>
      <c r="TXQ19" s="890"/>
      <c r="TXR19" s="890"/>
      <c r="TXS19" s="890"/>
      <c r="TXT19" s="890"/>
      <c r="TXU19" s="890"/>
      <c r="TXV19" s="890"/>
      <c r="TXW19" s="890"/>
      <c r="TXX19" s="890"/>
      <c r="TXY19" s="890"/>
      <c r="TXZ19" s="890"/>
      <c r="TYA19" s="890"/>
      <c r="TYB19" s="890"/>
      <c r="TYC19" s="890"/>
      <c r="TYD19" s="890"/>
      <c r="TYE19" s="890"/>
      <c r="TYF19" s="890"/>
      <c r="TYG19" s="890"/>
      <c r="TYH19" s="890"/>
      <c r="TYI19" s="890"/>
      <c r="TYJ19" s="890"/>
      <c r="TYK19" s="890"/>
      <c r="TYL19" s="890"/>
      <c r="TYM19" s="890"/>
      <c r="TYN19" s="890"/>
      <c r="TYO19" s="890"/>
      <c r="TYP19" s="890"/>
      <c r="TYQ19" s="890"/>
      <c r="TYR19" s="890"/>
      <c r="TYS19" s="890"/>
      <c r="TYT19" s="890"/>
      <c r="TYU19" s="890"/>
      <c r="TYV19" s="890"/>
      <c r="TYW19" s="890"/>
      <c r="TYX19" s="890"/>
      <c r="TYY19" s="890"/>
      <c r="TYZ19" s="890"/>
      <c r="TZA19" s="890"/>
      <c r="TZB19" s="890"/>
      <c r="TZC19" s="890"/>
      <c r="TZD19" s="890"/>
      <c r="TZE19" s="890"/>
      <c r="TZF19" s="890"/>
      <c r="TZG19" s="890"/>
      <c r="TZH19" s="890"/>
      <c r="TZI19" s="890"/>
      <c r="TZJ19" s="890"/>
      <c r="TZK19" s="890"/>
      <c r="TZL19" s="890"/>
      <c r="TZM19" s="890"/>
      <c r="TZN19" s="890"/>
      <c r="TZO19" s="890"/>
      <c r="TZP19" s="890"/>
      <c r="TZQ19" s="890"/>
      <c r="TZR19" s="890"/>
      <c r="TZS19" s="890"/>
      <c r="TZT19" s="890"/>
      <c r="TZU19" s="890"/>
      <c r="TZV19" s="890"/>
      <c r="TZW19" s="890"/>
      <c r="TZX19" s="890"/>
      <c r="TZY19" s="890"/>
      <c r="TZZ19" s="890"/>
      <c r="UAA19" s="890"/>
      <c r="UAB19" s="890"/>
      <c r="UAC19" s="890"/>
      <c r="UAD19" s="890"/>
      <c r="UAE19" s="890"/>
      <c r="UAF19" s="890"/>
      <c r="UAG19" s="890"/>
      <c r="UAH19" s="890"/>
      <c r="UAI19" s="890"/>
      <c r="UAJ19" s="890"/>
      <c r="UAK19" s="890"/>
      <c r="UAL19" s="890"/>
      <c r="UAM19" s="890"/>
      <c r="UAN19" s="890"/>
      <c r="UAO19" s="890"/>
      <c r="UAP19" s="890"/>
      <c r="UAQ19" s="890"/>
      <c r="UAR19" s="890"/>
      <c r="UAS19" s="890"/>
      <c r="UAT19" s="890"/>
      <c r="UAU19" s="890"/>
      <c r="UAV19" s="890"/>
      <c r="UAW19" s="890"/>
      <c r="UAX19" s="890"/>
      <c r="UAY19" s="890"/>
      <c r="UAZ19" s="890"/>
      <c r="UBA19" s="890"/>
      <c r="UBB19" s="890"/>
      <c r="UBC19" s="890"/>
      <c r="UBD19" s="890"/>
      <c r="UBE19" s="890"/>
      <c r="UBF19" s="890"/>
      <c r="UBG19" s="890"/>
      <c r="UBH19" s="890"/>
      <c r="UBI19" s="890"/>
      <c r="UBJ19" s="890"/>
      <c r="UBK19" s="890"/>
      <c r="UBL19" s="890"/>
      <c r="UBM19" s="890"/>
      <c r="UBN19" s="890"/>
      <c r="UBO19" s="890"/>
      <c r="UBP19" s="890"/>
      <c r="UBQ19" s="890"/>
      <c r="UBR19" s="890"/>
      <c r="UBS19" s="890"/>
      <c r="UBT19" s="890"/>
      <c r="UBU19" s="890"/>
      <c r="UBV19" s="890"/>
      <c r="UBW19" s="890"/>
      <c r="UBX19" s="890"/>
      <c r="UBY19" s="890"/>
      <c r="UBZ19" s="890"/>
      <c r="UCA19" s="890"/>
      <c r="UCB19" s="890"/>
      <c r="UCC19" s="890"/>
      <c r="UCD19" s="890"/>
      <c r="UCE19" s="890"/>
      <c r="UCF19" s="890"/>
      <c r="UCG19" s="890"/>
      <c r="UCH19" s="890"/>
      <c r="UCI19" s="890"/>
      <c r="UCJ19" s="890"/>
      <c r="UCK19" s="890"/>
      <c r="UCL19" s="890"/>
      <c r="UCM19" s="890"/>
      <c r="UCN19" s="890"/>
      <c r="UCO19" s="890"/>
      <c r="UCP19" s="890"/>
      <c r="UCQ19" s="890"/>
      <c r="UCR19" s="890"/>
      <c r="UCS19" s="890"/>
      <c r="UCT19" s="890"/>
      <c r="UCU19" s="890"/>
      <c r="UCV19" s="890"/>
      <c r="UCW19" s="890"/>
      <c r="UCX19" s="890"/>
      <c r="UCY19" s="890"/>
      <c r="UCZ19" s="890"/>
      <c r="UDA19" s="890"/>
      <c r="UDB19" s="890"/>
      <c r="UDC19" s="890"/>
      <c r="UDD19" s="890"/>
      <c r="UDE19" s="890"/>
      <c r="UDF19" s="890"/>
      <c r="UDG19" s="890"/>
      <c r="UDH19" s="890"/>
      <c r="UDI19" s="890"/>
      <c r="UDJ19" s="890"/>
      <c r="UDK19" s="890"/>
      <c r="UDL19" s="890"/>
      <c r="UDM19" s="890"/>
      <c r="UDN19" s="890"/>
      <c r="UDO19" s="890"/>
      <c r="UDP19" s="890"/>
      <c r="UDQ19" s="890"/>
      <c r="UDR19" s="890"/>
      <c r="UDS19" s="890"/>
      <c r="UDT19" s="890"/>
      <c r="UDU19" s="890"/>
      <c r="UDV19" s="890"/>
      <c r="UDW19" s="890"/>
      <c r="UDX19" s="890"/>
      <c r="UDY19" s="890"/>
      <c r="UDZ19" s="890"/>
      <c r="UEA19" s="890"/>
      <c r="UEB19" s="890"/>
      <c r="UEC19" s="890"/>
      <c r="UED19" s="890"/>
      <c r="UEE19" s="890"/>
      <c r="UEF19" s="890"/>
      <c r="UEG19" s="890"/>
      <c r="UEH19" s="890"/>
      <c r="UEI19" s="890"/>
      <c r="UEJ19" s="890"/>
      <c r="UEK19" s="890"/>
      <c r="UEL19" s="890"/>
      <c r="UEM19" s="890"/>
      <c r="UEN19" s="890"/>
      <c r="UEO19" s="890"/>
      <c r="UEP19" s="890"/>
      <c r="UEQ19" s="890"/>
      <c r="UER19" s="890"/>
      <c r="UES19" s="890"/>
      <c r="UET19" s="890"/>
      <c r="UEU19" s="890"/>
      <c r="UEV19" s="890"/>
      <c r="UEW19" s="890"/>
      <c r="UEX19" s="890"/>
      <c r="UEY19" s="890"/>
      <c r="UEZ19" s="890"/>
      <c r="UFA19" s="890"/>
      <c r="UFB19" s="890"/>
      <c r="UFC19" s="890"/>
      <c r="UFD19" s="890"/>
      <c r="UFE19" s="890"/>
      <c r="UFF19" s="890"/>
      <c r="UFG19" s="890"/>
      <c r="UFH19" s="890"/>
      <c r="UFI19" s="890"/>
      <c r="UFJ19" s="890"/>
      <c r="UFK19" s="890"/>
      <c r="UFL19" s="890"/>
      <c r="UFM19" s="890"/>
      <c r="UFN19" s="890"/>
      <c r="UFO19" s="890"/>
      <c r="UFP19" s="890"/>
      <c r="UFQ19" s="890"/>
      <c r="UFR19" s="890"/>
      <c r="UFS19" s="890"/>
      <c r="UFT19" s="890"/>
      <c r="UFU19" s="890"/>
      <c r="UFV19" s="890"/>
      <c r="UFW19" s="890"/>
      <c r="UFX19" s="890"/>
      <c r="UFY19" s="890"/>
      <c r="UFZ19" s="890"/>
      <c r="UGA19" s="890"/>
      <c r="UGB19" s="890"/>
      <c r="UGC19" s="890"/>
      <c r="UGD19" s="890"/>
      <c r="UGE19" s="890"/>
      <c r="UGF19" s="890"/>
      <c r="UGG19" s="890"/>
      <c r="UGH19" s="890"/>
      <c r="UGI19" s="890"/>
      <c r="UGJ19" s="890"/>
      <c r="UGK19" s="890"/>
      <c r="UGL19" s="890"/>
      <c r="UGM19" s="890"/>
      <c r="UGN19" s="890"/>
      <c r="UGO19" s="890"/>
      <c r="UGP19" s="890"/>
      <c r="UGQ19" s="890"/>
      <c r="UGR19" s="890"/>
      <c r="UGS19" s="890"/>
      <c r="UGT19" s="890"/>
      <c r="UGU19" s="890"/>
      <c r="UGV19" s="890"/>
      <c r="UGW19" s="890"/>
      <c r="UGX19" s="890"/>
      <c r="UGY19" s="890"/>
      <c r="UGZ19" s="890"/>
      <c r="UHA19" s="890"/>
      <c r="UHB19" s="890"/>
      <c r="UHC19" s="890"/>
      <c r="UHD19" s="890"/>
      <c r="UHE19" s="890"/>
      <c r="UHF19" s="890"/>
      <c r="UHG19" s="890"/>
      <c r="UHH19" s="890"/>
      <c r="UHI19" s="890"/>
      <c r="UHJ19" s="890"/>
      <c r="UHK19" s="890"/>
      <c r="UHL19" s="890"/>
      <c r="UHM19" s="890"/>
      <c r="UHN19" s="890"/>
      <c r="UHO19" s="890"/>
      <c r="UHP19" s="890"/>
      <c r="UHQ19" s="890"/>
      <c r="UHR19" s="890"/>
      <c r="UHS19" s="890"/>
      <c r="UHT19" s="890"/>
      <c r="UHU19" s="890"/>
      <c r="UHV19" s="890"/>
      <c r="UHW19" s="890"/>
      <c r="UHX19" s="890"/>
      <c r="UHY19" s="890"/>
      <c r="UHZ19" s="890"/>
      <c r="UIA19" s="890"/>
      <c r="UIB19" s="890"/>
      <c r="UIC19" s="890"/>
      <c r="UID19" s="890"/>
      <c r="UIE19" s="890"/>
      <c r="UIF19" s="890"/>
      <c r="UIG19" s="890"/>
      <c r="UIH19" s="890"/>
      <c r="UII19" s="890"/>
      <c r="UIJ19" s="890"/>
      <c r="UIK19" s="890"/>
      <c r="UIL19" s="890"/>
      <c r="UIM19" s="890"/>
      <c r="UIN19" s="890"/>
      <c r="UIO19" s="890"/>
      <c r="UIP19" s="890"/>
      <c r="UIQ19" s="890"/>
      <c r="UIR19" s="890"/>
      <c r="UIS19" s="890"/>
      <c r="UIT19" s="890"/>
      <c r="UIU19" s="890"/>
      <c r="UIV19" s="890"/>
      <c r="UIW19" s="890"/>
      <c r="UIX19" s="890"/>
      <c r="UIY19" s="890"/>
      <c r="UIZ19" s="890"/>
      <c r="UJA19" s="890"/>
      <c r="UJB19" s="890"/>
      <c r="UJC19" s="890"/>
      <c r="UJD19" s="890"/>
      <c r="UJE19" s="890"/>
      <c r="UJF19" s="890"/>
      <c r="UJG19" s="890"/>
      <c r="UJH19" s="890"/>
      <c r="UJI19" s="890"/>
      <c r="UJJ19" s="890"/>
      <c r="UJK19" s="890"/>
      <c r="UJL19" s="890"/>
      <c r="UJM19" s="890"/>
      <c r="UJN19" s="890"/>
      <c r="UJO19" s="890"/>
      <c r="UJP19" s="890"/>
      <c r="UJQ19" s="890"/>
      <c r="UJR19" s="890"/>
      <c r="UJS19" s="890"/>
      <c r="UJT19" s="890"/>
      <c r="UJU19" s="890"/>
      <c r="UJV19" s="890"/>
      <c r="UJW19" s="890"/>
      <c r="UJX19" s="890"/>
      <c r="UJY19" s="890"/>
      <c r="UJZ19" s="890"/>
      <c r="UKA19" s="890"/>
      <c r="UKB19" s="890"/>
      <c r="UKC19" s="890"/>
      <c r="UKD19" s="890"/>
      <c r="UKE19" s="890"/>
      <c r="UKF19" s="890"/>
      <c r="UKG19" s="890"/>
      <c r="UKH19" s="890"/>
      <c r="UKI19" s="890"/>
      <c r="UKJ19" s="890"/>
      <c r="UKK19" s="890"/>
      <c r="UKL19" s="890"/>
      <c r="UKM19" s="890"/>
      <c r="UKN19" s="890"/>
      <c r="UKO19" s="890"/>
      <c r="UKP19" s="890"/>
      <c r="UKQ19" s="890"/>
      <c r="UKR19" s="890"/>
      <c r="UKS19" s="890"/>
      <c r="UKT19" s="890"/>
      <c r="UKU19" s="890"/>
      <c r="UKV19" s="890"/>
      <c r="UKW19" s="890"/>
      <c r="UKX19" s="890"/>
      <c r="UKY19" s="890"/>
      <c r="UKZ19" s="890"/>
      <c r="ULA19" s="890"/>
      <c r="ULB19" s="890"/>
      <c r="ULC19" s="890"/>
      <c r="ULD19" s="890"/>
      <c r="ULE19" s="890"/>
      <c r="ULF19" s="890"/>
      <c r="ULG19" s="890"/>
      <c r="ULH19" s="890"/>
      <c r="ULI19" s="890"/>
      <c r="ULJ19" s="890"/>
      <c r="ULK19" s="890"/>
      <c r="ULL19" s="890"/>
      <c r="ULM19" s="890"/>
      <c r="ULN19" s="890"/>
      <c r="ULO19" s="890"/>
      <c r="ULP19" s="890"/>
      <c r="ULQ19" s="890"/>
      <c r="ULR19" s="890"/>
      <c r="ULS19" s="890"/>
      <c r="ULT19" s="890"/>
      <c r="ULU19" s="890"/>
      <c r="ULV19" s="890"/>
      <c r="ULW19" s="890"/>
      <c r="ULX19" s="890"/>
      <c r="ULY19" s="890"/>
      <c r="ULZ19" s="890"/>
      <c r="UMA19" s="890"/>
      <c r="UMB19" s="890"/>
      <c r="UMC19" s="890"/>
      <c r="UMD19" s="890"/>
      <c r="UME19" s="890"/>
      <c r="UMF19" s="890"/>
      <c r="UMG19" s="890"/>
      <c r="UMH19" s="890"/>
      <c r="UMI19" s="890"/>
      <c r="UMJ19" s="890"/>
      <c r="UMK19" s="890"/>
      <c r="UML19" s="890"/>
      <c r="UMM19" s="890"/>
      <c r="UMN19" s="890"/>
      <c r="UMO19" s="890"/>
      <c r="UMP19" s="890"/>
      <c r="UMQ19" s="890"/>
      <c r="UMR19" s="890"/>
      <c r="UMS19" s="890"/>
      <c r="UMT19" s="890"/>
      <c r="UMU19" s="890"/>
      <c r="UMV19" s="890"/>
      <c r="UMW19" s="890"/>
      <c r="UMX19" s="890"/>
      <c r="UMY19" s="890"/>
      <c r="UMZ19" s="890"/>
      <c r="UNA19" s="890"/>
      <c r="UNB19" s="890"/>
      <c r="UNC19" s="890"/>
      <c r="UND19" s="890"/>
      <c r="UNE19" s="890"/>
      <c r="UNF19" s="890"/>
      <c r="UNG19" s="890"/>
      <c r="UNH19" s="890"/>
      <c r="UNI19" s="890"/>
      <c r="UNJ19" s="890"/>
      <c r="UNK19" s="890"/>
      <c r="UNL19" s="890"/>
      <c r="UNM19" s="890"/>
      <c r="UNN19" s="890"/>
      <c r="UNO19" s="890"/>
      <c r="UNP19" s="890"/>
      <c r="UNQ19" s="890"/>
      <c r="UNR19" s="890"/>
      <c r="UNS19" s="890"/>
      <c r="UNT19" s="890"/>
      <c r="UNU19" s="890"/>
      <c r="UNV19" s="890"/>
      <c r="UNW19" s="890"/>
      <c r="UNX19" s="890"/>
      <c r="UNY19" s="890"/>
      <c r="UNZ19" s="890"/>
      <c r="UOA19" s="890"/>
      <c r="UOB19" s="890"/>
      <c r="UOC19" s="890"/>
      <c r="UOD19" s="890"/>
      <c r="UOE19" s="890"/>
      <c r="UOF19" s="890"/>
      <c r="UOG19" s="890"/>
      <c r="UOH19" s="890"/>
      <c r="UOI19" s="890"/>
      <c r="UOJ19" s="890"/>
      <c r="UOK19" s="890"/>
      <c r="UOL19" s="890"/>
      <c r="UOM19" s="890"/>
      <c r="UON19" s="890"/>
      <c r="UOO19" s="890"/>
      <c r="UOP19" s="890"/>
      <c r="UOQ19" s="890"/>
      <c r="UOR19" s="890"/>
      <c r="UOS19" s="890"/>
      <c r="UOT19" s="890"/>
      <c r="UOU19" s="890"/>
      <c r="UOV19" s="890"/>
      <c r="UOW19" s="890"/>
      <c r="UOX19" s="890"/>
      <c r="UOY19" s="890"/>
      <c r="UOZ19" s="890"/>
      <c r="UPA19" s="890"/>
      <c r="UPB19" s="890"/>
      <c r="UPC19" s="890"/>
      <c r="UPD19" s="890"/>
      <c r="UPE19" s="890"/>
      <c r="UPF19" s="890"/>
      <c r="UPG19" s="890"/>
      <c r="UPH19" s="890"/>
      <c r="UPI19" s="890"/>
      <c r="UPJ19" s="890"/>
      <c r="UPK19" s="890"/>
      <c r="UPL19" s="890"/>
      <c r="UPM19" s="890"/>
      <c r="UPN19" s="890"/>
      <c r="UPO19" s="890"/>
      <c r="UPP19" s="890"/>
      <c r="UPQ19" s="890"/>
      <c r="UPR19" s="890"/>
      <c r="UPS19" s="890"/>
      <c r="UPT19" s="890"/>
      <c r="UPU19" s="890"/>
      <c r="UPV19" s="890"/>
      <c r="UPW19" s="890"/>
      <c r="UPX19" s="890"/>
      <c r="UPY19" s="890"/>
      <c r="UPZ19" s="890"/>
      <c r="UQA19" s="890"/>
      <c r="UQB19" s="890"/>
      <c r="UQC19" s="890"/>
      <c r="UQD19" s="890"/>
      <c r="UQE19" s="890"/>
      <c r="UQF19" s="890"/>
      <c r="UQG19" s="890"/>
      <c r="UQH19" s="890"/>
      <c r="UQI19" s="890"/>
      <c r="UQJ19" s="890"/>
      <c r="UQK19" s="890"/>
      <c r="UQL19" s="890"/>
      <c r="UQM19" s="890"/>
      <c r="UQN19" s="890"/>
      <c r="UQO19" s="890"/>
      <c r="UQP19" s="890"/>
      <c r="UQQ19" s="890"/>
      <c r="UQR19" s="890"/>
      <c r="UQS19" s="890"/>
      <c r="UQT19" s="890"/>
      <c r="UQU19" s="890"/>
      <c r="UQV19" s="890"/>
      <c r="UQW19" s="890"/>
      <c r="UQX19" s="890"/>
      <c r="UQY19" s="890"/>
      <c r="UQZ19" s="890"/>
      <c r="URA19" s="890"/>
      <c r="URB19" s="890"/>
      <c r="URC19" s="890"/>
      <c r="URD19" s="890"/>
      <c r="URE19" s="890"/>
      <c r="URF19" s="890"/>
      <c r="URG19" s="890"/>
      <c r="URH19" s="890"/>
      <c r="URI19" s="890"/>
      <c r="URJ19" s="890"/>
      <c r="URK19" s="890"/>
      <c r="URL19" s="890"/>
      <c r="URM19" s="890"/>
      <c r="URN19" s="890"/>
      <c r="URO19" s="890"/>
      <c r="URP19" s="890"/>
      <c r="URQ19" s="890"/>
      <c r="URR19" s="890"/>
      <c r="URS19" s="890"/>
      <c r="URT19" s="890"/>
      <c r="URU19" s="890"/>
      <c r="URV19" s="890"/>
      <c r="URW19" s="890"/>
      <c r="URX19" s="890"/>
      <c r="URY19" s="890"/>
      <c r="URZ19" s="890"/>
      <c r="USA19" s="890"/>
      <c r="USB19" s="890"/>
      <c r="USC19" s="890"/>
      <c r="USD19" s="890"/>
      <c r="USE19" s="890"/>
      <c r="USF19" s="890"/>
      <c r="USG19" s="890"/>
      <c r="USH19" s="890"/>
      <c r="USI19" s="890"/>
      <c r="USJ19" s="890"/>
      <c r="USK19" s="890"/>
      <c r="USL19" s="890"/>
      <c r="USM19" s="890"/>
      <c r="USN19" s="890"/>
      <c r="USO19" s="890"/>
      <c r="USP19" s="890"/>
      <c r="USQ19" s="890"/>
      <c r="USR19" s="890"/>
      <c r="USS19" s="890"/>
      <c r="UST19" s="890"/>
      <c r="USU19" s="890"/>
      <c r="USV19" s="890"/>
      <c r="USW19" s="890"/>
      <c r="USX19" s="890"/>
      <c r="USY19" s="890"/>
      <c r="USZ19" s="890"/>
      <c r="UTA19" s="890"/>
      <c r="UTB19" s="890"/>
      <c r="UTC19" s="890"/>
      <c r="UTD19" s="890"/>
      <c r="UTE19" s="890"/>
      <c r="UTF19" s="890"/>
      <c r="UTG19" s="890"/>
      <c r="UTH19" s="890"/>
      <c r="UTI19" s="890"/>
      <c r="UTJ19" s="890"/>
      <c r="UTK19" s="890"/>
      <c r="UTL19" s="890"/>
      <c r="UTM19" s="890"/>
      <c r="UTN19" s="890"/>
      <c r="UTO19" s="890"/>
      <c r="UTP19" s="890"/>
      <c r="UTQ19" s="890"/>
      <c r="UTR19" s="890"/>
      <c r="UTS19" s="890"/>
      <c r="UTT19" s="890"/>
      <c r="UTU19" s="890"/>
      <c r="UTV19" s="890"/>
      <c r="UTW19" s="890"/>
      <c r="UTX19" s="890"/>
      <c r="UTY19" s="890"/>
      <c r="UTZ19" s="890"/>
      <c r="UUA19" s="890"/>
      <c r="UUB19" s="890"/>
      <c r="UUC19" s="890"/>
      <c r="UUD19" s="890"/>
      <c r="UUE19" s="890"/>
      <c r="UUF19" s="890"/>
      <c r="UUG19" s="890"/>
      <c r="UUH19" s="890"/>
      <c r="UUI19" s="890"/>
      <c r="UUJ19" s="890"/>
      <c r="UUK19" s="890"/>
      <c r="UUL19" s="890"/>
      <c r="UUM19" s="890"/>
      <c r="UUN19" s="890"/>
      <c r="UUO19" s="890"/>
      <c r="UUP19" s="890"/>
      <c r="UUQ19" s="890"/>
      <c r="UUR19" s="890"/>
      <c r="UUS19" s="890"/>
      <c r="UUT19" s="890"/>
      <c r="UUU19" s="890"/>
      <c r="UUV19" s="890"/>
      <c r="UUW19" s="890"/>
      <c r="UUX19" s="890"/>
      <c r="UUY19" s="890"/>
      <c r="UUZ19" s="890"/>
      <c r="UVA19" s="890"/>
      <c r="UVB19" s="890"/>
      <c r="UVC19" s="890"/>
      <c r="UVD19" s="890"/>
      <c r="UVE19" s="890"/>
      <c r="UVF19" s="890"/>
      <c r="UVG19" s="890"/>
      <c r="UVH19" s="890"/>
      <c r="UVI19" s="890"/>
      <c r="UVJ19" s="890"/>
      <c r="UVK19" s="890"/>
      <c r="UVL19" s="890"/>
      <c r="UVM19" s="890"/>
      <c r="UVN19" s="890"/>
      <c r="UVO19" s="890"/>
      <c r="UVP19" s="890"/>
      <c r="UVQ19" s="890"/>
      <c r="UVR19" s="890"/>
      <c r="UVS19" s="890"/>
      <c r="UVT19" s="890"/>
      <c r="UVU19" s="890"/>
      <c r="UVV19" s="890"/>
      <c r="UVW19" s="890"/>
      <c r="UVX19" s="890"/>
      <c r="UVY19" s="890"/>
      <c r="UVZ19" s="890"/>
      <c r="UWA19" s="890"/>
      <c r="UWB19" s="890"/>
      <c r="UWC19" s="890"/>
      <c r="UWD19" s="890"/>
      <c r="UWE19" s="890"/>
      <c r="UWF19" s="890"/>
      <c r="UWG19" s="890"/>
      <c r="UWH19" s="890"/>
      <c r="UWI19" s="890"/>
      <c r="UWJ19" s="890"/>
      <c r="UWK19" s="890"/>
      <c r="UWL19" s="890"/>
      <c r="UWM19" s="890"/>
      <c r="UWN19" s="890"/>
      <c r="UWO19" s="890"/>
      <c r="UWP19" s="890"/>
      <c r="UWQ19" s="890"/>
      <c r="UWR19" s="890"/>
      <c r="UWS19" s="890"/>
      <c r="UWT19" s="890"/>
      <c r="UWU19" s="890"/>
      <c r="UWV19" s="890"/>
      <c r="UWW19" s="890"/>
      <c r="UWX19" s="890"/>
      <c r="UWY19" s="890"/>
      <c r="UWZ19" s="890"/>
      <c r="UXA19" s="890"/>
      <c r="UXB19" s="890"/>
      <c r="UXC19" s="890"/>
      <c r="UXD19" s="890"/>
      <c r="UXE19" s="890"/>
      <c r="UXF19" s="890"/>
      <c r="UXG19" s="890"/>
      <c r="UXH19" s="890"/>
      <c r="UXI19" s="890"/>
      <c r="UXJ19" s="890"/>
      <c r="UXK19" s="890"/>
      <c r="UXL19" s="890"/>
      <c r="UXM19" s="890"/>
      <c r="UXN19" s="890"/>
      <c r="UXO19" s="890"/>
      <c r="UXP19" s="890"/>
      <c r="UXQ19" s="890"/>
      <c r="UXR19" s="890"/>
      <c r="UXS19" s="890"/>
      <c r="UXT19" s="890"/>
      <c r="UXU19" s="890"/>
      <c r="UXV19" s="890"/>
      <c r="UXW19" s="890"/>
      <c r="UXX19" s="890"/>
      <c r="UXY19" s="890"/>
      <c r="UXZ19" s="890"/>
      <c r="UYA19" s="890"/>
      <c r="UYB19" s="890"/>
      <c r="UYC19" s="890"/>
      <c r="UYD19" s="890"/>
      <c r="UYE19" s="890"/>
      <c r="UYF19" s="890"/>
      <c r="UYG19" s="890"/>
      <c r="UYH19" s="890"/>
      <c r="UYI19" s="890"/>
      <c r="UYJ19" s="890"/>
      <c r="UYK19" s="890"/>
      <c r="UYL19" s="890"/>
      <c r="UYM19" s="890"/>
      <c r="UYN19" s="890"/>
      <c r="UYO19" s="890"/>
      <c r="UYP19" s="890"/>
      <c r="UYQ19" s="890"/>
      <c r="UYR19" s="890"/>
      <c r="UYS19" s="890"/>
      <c r="UYT19" s="890"/>
      <c r="UYU19" s="890"/>
      <c r="UYV19" s="890"/>
      <c r="UYW19" s="890"/>
      <c r="UYX19" s="890"/>
      <c r="UYY19" s="890"/>
      <c r="UYZ19" s="890"/>
      <c r="UZA19" s="890"/>
      <c r="UZB19" s="890"/>
      <c r="UZC19" s="890"/>
      <c r="UZD19" s="890"/>
      <c r="UZE19" s="890"/>
      <c r="UZF19" s="890"/>
      <c r="UZG19" s="890"/>
      <c r="UZH19" s="890"/>
      <c r="UZI19" s="890"/>
      <c r="UZJ19" s="890"/>
      <c r="UZK19" s="890"/>
      <c r="UZL19" s="890"/>
      <c r="UZM19" s="890"/>
      <c r="UZN19" s="890"/>
      <c r="UZO19" s="890"/>
      <c r="UZP19" s="890"/>
      <c r="UZQ19" s="890"/>
      <c r="UZR19" s="890"/>
      <c r="UZS19" s="890"/>
      <c r="UZT19" s="890"/>
      <c r="UZU19" s="890"/>
      <c r="UZV19" s="890"/>
      <c r="UZW19" s="890"/>
      <c r="UZX19" s="890"/>
      <c r="UZY19" s="890"/>
      <c r="UZZ19" s="890"/>
      <c r="VAA19" s="890"/>
      <c r="VAB19" s="890"/>
      <c r="VAC19" s="890"/>
      <c r="VAD19" s="890"/>
      <c r="VAE19" s="890"/>
      <c r="VAF19" s="890"/>
      <c r="VAG19" s="890"/>
      <c r="VAH19" s="890"/>
      <c r="VAI19" s="890"/>
      <c r="VAJ19" s="890"/>
      <c r="VAK19" s="890"/>
      <c r="VAL19" s="890"/>
      <c r="VAM19" s="890"/>
      <c r="VAN19" s="890"/>
      <c r="VAO19" s="890"/>
      <c r="VAP19" s="890"/>
      <c r="VAQ19" s="890"/>
      <c r="VAR19" s="890"/>
      <c r="VAS19" s="890"/>
      <c r="VAT19" s="890"/>
      <c r="VAU19" s="890"/>
      <c r="VAV19" s="890"/>
      <c r="VAW19" s="890"/>
      <c r="VAX19" s="890"/>
      <c r="VAY19" s="890"/>
      <c r="VAZ19" s="890"/>
      <c r="VBA19" s="890"/>
      <c r="VBB19" s="890"/>
      <c r="VBC19" s="890"/>
      <c r="VBD19" s="890"/>
      <c r="VBE19" s="890"/>
      <c r="VBF19" s="890"/>
      <c r="VBG19" s="890"/>
      <c r="VBH19" s="890"/>
      <c r="VBI19" s="890"/>
      <c r="VBJ19" s="890"/>
      <c r="VBK19" s="890"/>
      <c r="VBL19" s="890"/>
      <c r="VBM19" s="890"/>
      <c r="VBN19" s="890"/>
      <c r="VBO19" s="890"/>
      <c r="VBP19" s="890"/>
      <c r="VBQ19" s="890"/>
      <c r="VBR19" s="890"/>
      <c r="VBS19" s="890"/>
      <c r="VBT19" s="890"/>
      <c r="VBU19" s="890"/>
      <c r="VBV19" s="890"/>
      <c r="VBW19" s="890"/>
      <c r="VBX19" s="890"/>
      <c r="VBY19" s="890"/>
      <c r="VBZ19" s="890"/>
      <c r="VCA19" s="890"/>
      <c r="VCB19" s="890"/>
      <c r="VCC19" s="890"/>
      <c r="VCD19" s="890"/>
      <c r="VCE19" s="890"/>
      <c r="VCF19" s="890"/>
      <c r="VCG19" s="890"/>
      <c r="VCH19" s="890"/>
      <c r="VCI19" s="890"/>
      <c r="VCJ19" s="890"/>
      <c r="VCK19" s="890"/>
      <c r="VCL19" s="890"/>
      <c r="VCM19" s="890"/>
      <c r="VCN19" s="890"/>
      <c r="VCO19" s="890"/>
      <c r="VCP19" s="890"/>
      <c r="VCQ19" s="890"/>
      <c r="VCR19" s="890"/>
      <c r="VCS19" s="890"/>
      <c r="VCT19" s="890"/>
      <c r="VCU19" s="890"/>
      <c r="VCV19" s="890"/>
      <c r="VCW19" s="890"/>
      <c r="VCX19" s="890"/>
      <c r="VCY19" s="890"/>
      <c r="VCZ19" s="890"/>
      <c r="VDA19" s="890"/>
      <c r="VDB19" s="890"/>
      <c r="VDC19" s="890"/>
      <c r="VDD19" s="890"/>
      <c r="VDE19" s="890"/>
      <c r="VDF19" s="890"/>
      <c r="VDG19" s="890"/>
      <c r="VDH19" s="890"/>
      <c r="VDI19" s="890"/>
      <c r="VDJ19" s="890"/>
      <c r="VDK19" s="890"/>
      <c r="VDL19" s="890"/>
      <c r="VDM19" s="890"/>
      <c r="VDN19" s="890"/>
      <c r="VDO19" s="890"/>
      <c r="VDP19" s="890"/>
      <c r="VDQ19" s="890"/>
      <c r="VDR19" s="890"/>
      <c r="VDS19" s="890"/>
      <c r="VDT19" s="890"/>
      <c r="VDU19" s="890"/>
      <c r="VDV19" s="890"/>
      <c r="VDW19" s="890"/>
      <c r="VDX19" s="890"/>
      <c r="VDY19" s="890"/>
      <c r="VDZ19" s="890"/>
      <c r="VEA19" s="890"/>
      <c r="VEB19" s="890"/>
      <c r="VEC19" s="890"/>
      <c r="VED19" s="890"/>
      <c r="VEE19" s="890"/>
      <c r="VEF19" s="890"/>
      <c r="VEG19" s="890"/>
      <c r="VEH19" s="890"/>
      <c r="VEI19" s="890"/>
      <c r="VEJ19" s="890"/>
      <c r="VEK19" s="890"/>
      <c r="VEL19" s="890"/>
      <c r="VEM19" s="890"/>
      <c r="VEN19" s="890"/>
      <c r="VEO19" s="890"/>
      <c r="VEP19" s="890"/>
      <c r="VEQ19" s="890"/>
      <c r="VER19" s="890"/>
      <c r="VES19" s="890"/>
      <c r="VET19" s="890"/>
      <c r="VEU19" s="890"/>
      <c r="VEV19" s="890"/>
      <c r="VEW19" s="890"/>
      <c r="VEX19" s="890"/>
      <c r="VEY19" s="890"/>
      <c r="VEZ19" s="890"/>
      <c r="VFA19" s="890"/>
      <c r="VFB19" s="890"/>
      <c r="VFC19" s="890"/>
      <c r="VFD19" s="890"/>
      <c r="VFE19" s="890"/>
      <c r="VFF19" s="890"/>
      <c r="VFG19" s="890"/>
      <c r="VFH19" s="890"/>
      <c r="VFI19" s="890"/>
      <c r="VFJ19" s="890"/>
      <c r="VFK19" s="890"/>
      <c r="VFL19" s="890"/>
      <c r="VFM19" s="890"/>
      <c r="VFN19" s="890"/>
      <c r="VFO19" s="890"/>
      <c r="VFP19" s="890"/>
      <c r="VFQ19" s="890"/>
      <c r="VFR19" s="890"/>
      <c r="VFS19" s="890"/>
      <c r="VFT19" s="890"/>
      <c r="VFU19" s="890"/>
      <c r="VFV19" s="890"/>
      <c r="VFW19" s="890"/>
      <c r="VFX19" s="890"/>
      <c r="VFY19" s="890"/>
      <c r="VFZ19" s="890"/>
      <c r="VGA19" s="890"/>
      <c r="VGB19" s="890"/>
      <c r="VGC19" s="890"/>
      <c r="VGD19" s="890"/>
      <c r="VGE19" s="890"/>
      <c r="VGF19" s="890"/>
      <c r="VGG19" s="890"/>
      <c r="VGH19" s="890"/>
      <c r="VGI19" s="890"/>
      <c r="VGJ19" s="890"/>
      <c r="VGK19" s="890"/>
      <c r="VGL19" s="890"/>
      <c r="VGM19" s="890"/>
      <c r="VGN19" s="890"/>
      <c r="VGO19" s="890"/>
      <c r="VGP19" s="890"/>
      <c r="VGQ19" s="890"/>
      <c r="VGR19" s="890"/>
      <c r="VGS19" s="890"/>
      <c r="VGT19" s="890"/>
      <c r="VGU19" s="890"/>
      <c r="VGV19" s="890"/>
      <c r="VGW19" s="890"/>
      <c r="VGX19" s="890"/>
      <c r="VGY19" s="890"/>
      <c r="VGZ19" s="890"/>
      <c r="VHA19" s="890"/>
      <c r="VHB19" s="890"/>
      <c r="VHC19" s="890"/>
      <c r="VHD19" s="890"/>
      <c r="VHE19" s="890"/>
      <c r="VHF19" s="890"/>
      <c r="VHG19" s="890"/>
      <c r="VHH19" s="890"/>
      <c r="VHI19" s="890"/>
      <c r="VHJ19" s="890"/>
      <c r="VHK19" s="890"/>
      <c r="VHL19" s="890"/>
      <c r="VHM19" s="890"/>
      <c r="VHN19" s="890"/>
      <c r="VHO19" s="890"/>
      <c r="VHP19" s="890"/>
      <c r="VHQ19" s="890"/>
      <c r="VHR19" s="890"/>
      <c r="VHS19" s="890"/>
      <c r="VHT19" s="890"/>
      <c r="VHU19" s="890"/>
      <c r="VHV19" s="890"/>
      <c r="VHW19" s="890"/>
      <c r="VHX19" s="890"/>
      <c r="VHY19" s="890"/>
      <c r="VHZ19" s="890"/>
      <c r="VIA19" s="890"/>
      <c r="VIB19" s="890"/>
      <c r="VIC19" s="890"/>
      <c r="VID19" s="890"/>
      <c r="VIE19" s="890"/>
      <c r="VIF19" s="890"/>
      <c r="VIG19" s="890"/>
      <c r="VIH19" s="890"/>
      <c r="VII19" s="890"/>
      <c r="VIJ19" s="890"/>
      <c r="VIK19" s="890"/>
      <c r="VIL19" s="890"/>
      <c r="VIM19" s="890"/>
      <c r="VIN19" s="890"/>
      <c r="VIO19" s="890"/>
      <c r="VIP19" s="890"/>
      <c r="VIQ19" s="890"/>
      <c r="VIR19" s="890"/>
      <c r="VIS19" s="890"/>
      <c r="VIT19" s="890"/>
      <c r="VIU19" s="890"/>
      <c r="VIV19" s="890"/>
      <c r="VIW19" s="890"/>
      <c r="VIX19" s="890"/>
      <c r="VIY19" s="890"/>
      <c r="VIZ19" s="890"/>
      <c r="VJA19" s="890"/>
      <c r="VJB19" s="890"/>
      <c r="VJC19" s="890"/>
      <c r="VJD19" s="890"/>
      <c r="VJE19" s="890"/>
      <c r="VJF19" s="890"/>
      <c r="VJG19" s="890"/>
      <c r="VJH19" s="890"/>
      <c r="VJI19" s="890"/>
      <c r="VJJ19" s="890"/>
      <c r="VJK19" s="890"/>
      <c r="VJL19" s="890"/>
      <c r="VJM19" s="890"/>
      <c r="VJN19" s="890"/>
      <c r="VJO19" s="890"/>
      <c r="VJP19" s="890"/>
      <c r="VJQ19" s="890"/>
      <c r="VJR19" s="890"/>
      <c r="VJS19" s="890"/>
      <c r="VJT19" s="890"/>
      <c r="VJU19" s="890"/>
      <c r="VJV19" s="890"/>
      <c r="VJW19" s="890"/>
      <c r="VJX19" s="890"/>
      <c r="VJY19" s="890"/>
      <c r="VJZ19" s="890"/>
      <c r="VKA19" s="890"/>
      <c r="VKB19" s="890"/>
      <c r="VKC19" s="890"/>
      <c r="VKD19" s="890"/>
      <c r="VKE19" s="890"/>
      <c r="VKF19" s="890"/>
      <c r="VKG19" s="890"/>
      <c r="VKH19" s="890"/>
      <c r="VKI19" s="890"/>
      <c r="VKJ19" s="890"/>
      <c r="VKK19" s="890"/>
      <c r="VKL19" s="890"/>
      <c r="VKM19" s="890"/>
      <c r="VKN19" s="890"/>
      <c r="VKO19" s="890"/>
      <c r="VKP19" s="890"/>
      <c r="VKQ19" s="890"/>
      <c r="VKR19" s="890"/>
      <c r="VKS19" s="890"/>
      <c r="VKT19" s="890"/>
      <c r="VKU19" s="890"/>
      <c r="VKV19" s="890"/>
      <c r="VKW19" s="890"/>
      <c r="VKX19" s="890"/>
      <c r="VKY19" s="890"/>
      <c r="VKZ19" s="890"/>
      <c r="VLA19" s="890"/>
      <c r="VLB19" s="890"/>
      <c r="VLC19" s="890"/>
      <c r="VLD19" s="890"/>
      <c r="VLE19" s="890"/>
      <c r="VLF19" s="890"/>
      <c r="VLG19" s="890"/>
      <c r="VLH19" s="890"/>
      <c r="VLI19" s="890"/>
      <c r="VLJ19" s="890"/>
      <c r="VLK19" s="890"/>
      <c r="VLL19" s="890"/>
      <c r="VLM19" s="890"/>
      <c r="VLN19" s="890"/>
      <c r="VLO19" s="890"/>
      <c r="VLP19" s="890"/>
      <c r="VLQ19" s="890"/>
      <c r="VLR19" s="890"/>
      <c r="VLS19" s="890"/>
      <c r="VLT19" s="890"/>
      <c r="VLU19" s="890"/>
      <c r="VLV19" s="890"/>
      <c r="VLW19" s="890"/>
      <c r="VLX19" s="890"/>
      <c r="VLY19" s="890"/>
      <c r="VLZ19" s="890"/>
      <c r="VMA19" s="890"/>
      <c r="VMB19" s="890"/>
      <c r="VMC19" s="890"/>
      <c r="VMD19" s="890"/>
      <c r="VME19" s="890"/>
      <c r="VMF19" s="890"/>
      <c r="VMG19" s="890"/>
      <c r="VMH19" s="890"/>
      <c r="VMI19" s="890"/>
      <c r="VMJ19" s="890"/>
      <c r="VMK19" s="890"/>
      <c r="VML19" s="890"/>
      <c r="VMM19" s="890"/>
      <c r="VMN19" s="890"/>
      <c r="VMO19" s="890"/>
      <c r="VMP19" s="890"/>
      <c r="VMQ19" s="890"/>
      <c r="VMR19" s="890"/>
      <c r="VMS19" s="890"/>
      <c r="VMT19" s="890"/>
      <c r="VMU19" s="890"/>
      <c r="VMV19" s="890"/>
      <c r="VMW19" s="890"/>
      <c r="VMX19" s="890"/>
      <c r="VMY19" s="890"/>
      <c r="VMZ19" s="890"/>
      <c r="VNA19" s="890"/>
      <c r="VNB19" s="890"/>
      <c r="VNC19" s="890"/>
      <c r="VND19" s="890"/>
      <c r="VNE19" s="890"/>
      <c r="VNF19" s="890"/>
      <c r="VNG19" s="890"/>
      <c r="VNH19" s="890"/>
      <c r="VNI19" s="890"/>
      <c r="VNJ19" s="890"/>
      <c r="VNK19" s="890"/>
      <c r="VNL19" s="890"/>
      <c r="VNM19" s="890"/>
      <c r="VNN19" s="890"/>
      <c r="VNO19" s="890"/>
      <c r="VNP19" s="890"/>
      <c r="VNQ19" s="890"/>
      <c r="VNR19" s="890"/>
      <c r="VNS19" s="890"/>
      <c r="VNT19" s="890"/>
      <c r="VNU19" s="890"/>
      <c r="VNV19" s="890"/>
      <c r="VNW19" s="890"/>
      <c r="VNX19" s="890"/>
      <c r="VNY19" s="890"/>
      <c r="VNZ19" s="890"/>
      <c r="VOA19" s="890"/>
      <c r="VOB19" s="890"/>
      <c r="VOC19" s="890"/>
      <c r="VOD19" s="890"/>
      <c r="VOE19" s="890"/>
      <c r="VOF19" s="890"/>
      <c r="VOG19" s="890"/>
      <c r="VOH19" s="890"/>
      <c r="VOI19" s="890"/>
      <c r="VOJ19" s="890"/>
      <c r="VOK19" s="890"/>
      <c r="VOL19" s="890"/>
      <c r="VOM19" s="890"/>
      <c r="VON19" s="890"/>
      <c r="VOO19" s="890"/>
      <c r="VOP19" s="890"/>
      <c r="VOQ19" s="890"/>
      <c r="VOR19" s="890"/>
      <c r="VOS19" s="890"/>
      <c r="VOT19" s="890"/>
      <c r="VOU19" s="890"/>
      <c r="VOV19" s="890"/>
      <c r="VOW19" s="890"/>
      <c r="VOX19" s="890"/>
      <c r="VOY19" s="890"/>
      <c r="VOZ19" s="890"/>
      <c r="VPA19" s="890"/>
      <c r="VPB19" s="890"/>
      <c r="VPC19" s="890"/>
      <c r="VPD19" s="890"/>
      <c r="VPE19" s="890"/>
      <c r="VPF19" s="890"/>
      <c r="VPG19" s="890"/>
      <c r="VPH19" s="890"/>
      <c r="VPI19" s="890"/>
      <c r="VPJ19" s="890"/>
      <c r="VPK19" s="890"/>
      <c r="VPL19" s="890"/>
      <c r="VPM19" s="890"/>
      <c r="VPN19" s="890"/>
      <c r="VPO19" s="890"/>
      <c r="VPP19" s="890"/>
      <c r="VPQ19" s="890"/>
      <c r="VPR19" s="890"/>
      <c r="VPS19" s="890"/>
      <c r="VPT19" s="890"/>
      <c r="VPU19" s="890"/>
      <c r="VPV19" s="890"/>
      <c r="VPW19" s="890"/>
      <c r="VPX19" s="890"/>
      <c r="VPY19" s="890"/>
      <c r="VPZ19" s="890"/>
      <c r="VQA19" s="890"/>
      <c r="VQB19" s="890"/>
      <c r="VQC19" s="890"/>
      <c r="VQD19" s="890"/>
      <c r="VQE19" s="890"/>
      <c r="VQF19" s="890"/>
      <c r="VQG19" s="890"/>
      <c r="VQH19" s="890"/>
      <c r="VQI19" s="890"/>
      <c r="VQJ19" s="890"/>
      <c r="VQK19" s="890"/>
      <c r="VQL19" s="890"/>
      <c r="VQM19" s="890"/>
      <c r="VQN19" s="890"/>
      <c r="VQO19" s="890"/>
      <c r="VQP19" s="890"/>
      <c r="VQQ19" s="890"/>
      <c r="VQR19" s="890"/>
      <c r="VQS19" s="890"/>
      <c r="VQT19" s="890"/>
      <c r="VQU19" s="890"/>
      <c r="VQV19" s="890"/>
      <c r="VQW19" s="890"/>
      <c r="VQX19" s="890"/>
      <c r="VQY19" s="890"/>
      <c r="VQZ19" s="890"/>
      <c r="VRA19" s="890"/>
      <c r="VRB19" s="890"/>
      <c r="VRC19" s="890"/>
      <c r="VRD19" s="890"/>
      <c r="VRE19" s="890"/>
      <c r="VRF19" s="890"/>
      <c r="VRG19" s="890"/>
      <c r="VRH19" s="890"/>
      <c r="VRI19" s="890"/>
      <c r="VRJ19" s="890"/>
      <c r="VRK19" s="890"/>
      <c r="VRL19" s="890"/>
      <c r="VRM19" s="890"/>
      <c r="VRN19" s="890"/>
      <c r="VRO19" s="890"/>
      <c r="VRP19" s="890"/>
      <c r="VRQ19" s="890"/>
      <c r="VRR19" s="890"/>
      <c r="VRS19" s="890"/>
      <c r="VRT19" s="890"/>
      <c r="VRU19" s="890"/>
      <c r="VRV19" s="890"/>
      <c r="VRW19" s="890"/>
      <c r="VRX19" s="890"/>
      <c r="VRY19" s="890"/>
      <c r="VRZ19" s="890"/>
      <c r="VSA19" s="890"/>
      <c r="VSB19" s="890"/>
      <c r="VSC19" s="890"/>
      <c r="VSD19" s="890"/>
      <c r="VSE19" s="890"/>
      <c r="VSF19" s="890"/>
      <c r="VSG19" s="890"/>
      <c r="VSH19" s="890"/>
      <c r="VSI19" s="890"/>
      <c r="VSJ19" s="890"/>
      <c r="VSK19" s="890"/>
      <c r="VSL19" s="890"/>
      <c r="VSM19" s="890"/>
      <c r="VSN19" s="890"/>
      <c r="VSO19" s="890"/>
      <c r="VSP19" s="890"/>
      <c r="VSQ19" s="890"/>
      <c r="VSR19" s="890"/>
      <c r="VSS19" s="890"/>
      <c r="VST19" s="890"/>
      <c r="VSU19" s="890"/>
      <c r="VSV19" s="890"/>
      <c r="VSW19" s="890"/>
      <c r="VSX19" s="890"/>
      <c r="VSY19" s="890"/>
      <c r="VSZ19" s="890"/>
      <c r="VTA19" s="890"/>
      <c r="VTB19" s="890"/>
      <c r="VTC19" s="890"/>
      <c r="VTD19" s="890"/>
      <c r="VTE19" s="890"/>
      <c r="VTF19" s="890"/>
      <c r="VTG19" s="890"/>
      <c r="VTH19" s="890"/>
      <c r="VTI19" s="890"/>
      <c r="VTJ19" s="890"/>
      <c r="VTK19" s="890"/>
      <c r="VTL19" s="890"/>
      <c r="VTM19" s="890"/>
      <c r="VTN19" s="890"/>
      <c r="VTO19" s="890"/>
      <c r="VTP19" s="890"/>
      <c r="VTQ19" s="890"/>
      <c r="VTR19" s="890"/>
      <c r="VTS19" s="890"/>
      <c r="VTT19" s="890"/>
      <c r="VTU19" s="890"/>
      <c r="VTV19" s="890"/>
      <c r="VTW19" s="890"/>
      <c r="VTX19" s="890"/>
      <c r="VTY19" s="890"/>
      <c r="VTZ19" s="890"/>
      <c r="VUA19" s="890"/>
      <c r="VUB19" s="890"/>
      <c r="VUC19" s="890"/>
      <c r="VUD19" s="890"/>
      <c r="VUE19" s="890"/>
      <c r="VUF19" s="890"/>
      <c r="VUG19" s="890"/>
      <c r="VUH19" s="890"/>
      <c r="VUI19" s="890"/>
      <c r="VUJ19" s="890"/>
      <c r="VUK19" s="890"/>
      <c r="VUL19" s="890"/>
      <c r="VUM19" s="890"/>
      <c r="VUN19" s="890"/>
      <c r="VUO19" s="890"/>
      <c r="VUP19" s="890"/>
      <c r="VUQ19" s="890"/>
      <c r="VUR19" s="890"/>
      <c r="VUS19" s="890"/>
      <c r="VUT19" s="890"/>
      <c r="VUU19" s="890"/>
      <c r="VUV19" s="890"/>
      <c r="VUW19" s="890"/>
      <c r="VUX19" s="890"/>
      <c r="VUY19" s="890"/>
      <c r="VUZ19" s="890"/>
      <c r="VVA19" s="890"/>
      <c r="VVB19" s="890"/>
      <c r="VVC19" s="890"/>
      <c r="VVD19" s="890"/>
      <c r="VVE19" s="890"/>
      <c r="VVF19" s="890"/>
      <c r="VVG19" s="890"/>
      <c r="VVH19" s="890"/>
      <c r="VVI19" s="890"/>
      <c r="VVJ19" s="890"/>
      <c r="VVK19" s="890"/>
      <c r="VVL19" s="890"/>
      <c r="VVM19" s="890"/>
      <c r="VVN19" s="890"/>
      <c r="VVO19" s="890"/>
      <c r="VVP19" s="890"/>
      <c r="VVQ19" s="890"/>
      <c r="VVR19" s="890"/>
      <c r="VVS19" s="890"/>
      <c r="VVT19" s="890"/>
      <c r="VVU19" s="890"/>
      <c r="VVV19" s="890"/>
      <c r="VVW19" s="890"/>
      <c r="VVX19" s="890"/>
      <c r="VVY19" s="890"/>
      <c r="VVZ19" s="890"/>
      <c r="VWA19" s="890"/>
      <c r="VWB19" s="890"/>
      <c r="VWC19" s="890"/>
      <c r="VWD19" s="890"/>
      <c r="VWE19" s="890"/>
      <c r="VWF19" s="890"/>
      <c r="VWG19" s="890"/>
      <c r="VWH19" s="890"/>
      <c r="VWI19" s="890"/>
      <c r="VWJ19" s="890"/>
      <c r="VWK19" s="890"/>
      <c r="VWL19" s="890"/>
      <c r="VWM19" s="890"/>
      <c r="VWN19" s="890"/>
      <c r="VWO19" s="890"/>
      <c r="VWP19" s="890"/>
      <c r="VWQ19" s="890"/>
      <c r="VWR19" s="890"/>
      <c r="VWS19" s="890"/>
      <c r="VWT19" s="890"/>
      <c r="VWU19" s="890"/>
      <c r="VWV19" s="890"/>
      <c r="VWW19" s="890"/>
      <c r="VWX19" s="890"/>
      <c r="VWY19" s="890"/>
      <c r="VWZ19" s="890"/>
      <c r="VXA19" s="890"/>
      <c r="VXB19" s="890"/>
      <c r="VXC19" s="890"/>
      <c r="VXD19" s="890"/>
      <c r="VXE19" s="890"/>
      <c r="VXF19" s="890"/>
      <c r="VXG19" s="890"/>
      <c r="VXH19" s="890"/>
      <c r="VXI19" s="890"/>
      <c r="VXJ19" s="890"/>
      <c r="VXK19" s="890"/>
      <c r="VXL19" s="890"/>
      <c r="VXM19" s="890"/>
      <c r="VXN19" s="890"/>
      <c r="VXO19" s="890"/>
      <c r="VXP19" s="890"/>
      <c r="VXQ19" s="890"/>
      <c r="VXR19" s="890"/>
      <c r="VXS19" s="890"/>
      <c r="VXT19" s="890"/>
      <c r="VXU19" s="890"/>
      <c r="VXV19" s="890"/>
      <c r="VXW19" s="890"/>
      <c r="VXX19" s="890"/>
      <c r="VXY19" s="890"/>
      <c r="VXZ19" s="890"/>
      <c r="VYA19" s="890"/>
      <c r="VYB19" s="890"/>
      <c r="VYC19" s="890"/>
      <c r="VYD19" s="890"/>
      <c r="VYE19" s="890"/>
      <c r="VYF19" s="890"/>
      <c r="VYG19" s="890"/>
      <c r="VYH19" s="890"/>
      <c r="VYI19" s="890"/>
      <c r="VYJ19" s="890"/>
      <c r="VYK19" s="890"/>
      <c r="VYL19" s="890"/>
      <c r="VYM19" s="890"/>
      <c r="VYN19" s="890"/>
      <c r="VYO19" s="890"/>
      <c r="VYP19" s="890"/>
      <c r="VYQ19" s="890"/>
      <c r="VYR19" s="890"/>
      <c r="VYS19" s="890"/>
      <c r="VYT19" s="890"/>
      <c r="VYU19" s="890"/>
      <c r="VYV19" s="890"/>
      <c r="VYW19" s="890"/>
      <c r="VYX19" s="890"/>
      <c r="VYY19" s="890"/>
      <c r="VYZ19" s="890"/>
      <c r="VZA19" s="890"/>
      <c r="VZB19" s="890"/>
      <c r="VZC19" s="890"/>
      <c r="VZD19" s="890"/>
      <c r="VZE19" s="890"/>
      <c r="VZF19" s="890"/>
      <c r="VZG19" s="890"/>
      <c r="VZH19" s="890"/>
      <c r="VZI19" s="890"/>
      <c r="VZJ19" s="890"/>
      <c r="VZK19" s="890"/>
      <c r="VZL19" s="890"/>
      <c r="VZM19" s="890"/>
      <c r="VZN19" s="890"/>
      <c r="VZO19" s="890"/>
      <c r="VZP19" s="890"/>
      <c r="VZQ19" s="890"/>
      <c r="VZR19" s="890"/>
      <c r="VZS19" s="890"/>
      <c r="VZT19" s="890"/>
      <c r="VZU19" s="890"/>
      <c r="VZV19" s="890"/>
      <c r="VZW19" s="890"/>
      <c r="VZX19" s="890"/>
      <c r="VZY19" s="890"/>
      <c r="VZZ19" s="890"/>
      <c r="WAA19" s="890"/>
      <c r="WAB19" s="890"/>
      <c r="WAC19" s="890"/>
      <c r="WAD19" s="890"/>
      <c r="WAE19" s="890"/>
      <c r="WAF19" s="890"/>
      <c r="WAG19" s="890"/>
      <c r="WAH19" s="890"/>
      <c r="WAI19" s="890"/>
      <c r="WAJ19" s="890"/>
      <c r="WAK19" s="890"/>
      <c r="WAL19" s="890"/>
      <c r="WAM19" s="890"/>
      <c r="WAN19" s="890"/>
      <c r="WAO19" s="890"/>
      <c r="WAP19" s="890"/>
      <c r="WAQ19" s="890"/>
      <c r="WAR19" s="890"/>
      <c r="WAS19" s="890"/>
      <c r="WAT19" s="890"/>
      <c r="WAU19" s="890"/>
      <c r="WAV19" s="890"/>
      <c r="WAW19" s="890"/>
      <c r="WAX19" s="890"/>
      <c r="WAY19" s="890"/>
      <c r="WAZ19" s="890"/>
      <c r="WBA19" s="890"/>
      <c r="WBB19" s="890"/>
      <c r="WBC19" s="890"/>
      <c r="WBD19" s="890"/>
      <c r="WBE19" s="890"/>
      <c r="WBF19" s="890"/>
      <c r="WBG19" s="890"/>
      <c r="WBH19" s="890"/>
      <c r="WBI19" s="890"/>
      <c r="WBJ19" s="890"/>
      <c r="WBK19" s="890"/>
      <c r="WBL19" s="890"/>
      <c r="WBM19" s="890"/>
      <c r="WBN19" s="890"/>
      <c r="WBO19" s="890"/>
      <c r="WBP19" s="890"/>
      <c r="WBQ19" s="890"/>
      <c r="WBR19" s="890"/>
      <c r="WBS19" s="890"/>
      <c r="WBT19" s="890"/>
      <c r="WBU19" s="890"/>
      <c r="WBV19" s="890"/>
      <c r="WBW19" s="890"/>
      <c r="WBX19" s="890"/>
      <c r="WBY19" s="890"/>
      <c r="WBZ19" s="890"/>
      <c r="WCA19" s="890"/>
      <c r="WCB19" s="890"/>
      <c r="WCC19" s="890"/>
      <c r="WCD19" s="890"/>
      <c r="WCE19" s="890"/>
      <c r="WCF19" s="890"/>
      <c r="WCG19" s="890"/>
      <c r="WCH19" s="890"/>
      <c r="WCI19" s="890"/>
      <c r="WCJ19" s="890"/>
      <c r="WCK19" s="890"/>
      <c r="WCL19" s="890"/>
      <c r="WCM19" s="890"/>
      <c r="WCN19" s="890"/>
      <c r="WCO19" s="890"/>
      <c r="WCP19" s="890"/>
      <c r="WCQ19" s="890"/>
      <c r="WCR19" s="890"/>
      <c r="WCS19" s="890"/>
      <c r="WCT19" s="890"/>
      <c r="WCU19" s="890"/>
      <c r="WCV19" s="890"/>
      <c r="WCW19" s="890"/>
      <c r="WCX19" s="890"/>
      <c r="WCY19" s="890"/>
      <c r="WCZ19" s="890"/>
      <c r="WDA19" s="890"/>
      <c r="WDB19" s="890"/>
      <c r="WDC19" s="890"/>
      <c r="WDD19" s="890"/>
      <c r="WDE19" s="890"/>
      <c r="WDF19" s="890"/>
      <c r="WDG19" s="890"/>
      <c r="WDH19" s="890"/>
      <c r="WDI19" s="890"/>
      <c r="WDJ19" s="890"/>
      <c r="WDK19" s="890"/>
      <c r="WDL19" s="890"/>
      <c r="WDM19" s="890"/>
      <c r="WDN19" s="890"/>
      <c r="WDO19" s="890"/>
      <c r="WDP19" s="890"/>
      <c r="WDQ19" s="890"/>
      <c r="WDR19" s="890"/>
      <c r="WDS19" s="890"/>
      <c r="WDT19" s="890"/>
      <c r="WDU19" s="890"/>
      <c r="WDV19" s="890"/>
      <c r="WDW19" s="890"/>
      <c r="WDX19" s="890"/>
      <c r="WDY19" s="890"/>
      <c r="WDZ19" s="890"/>
      <c r="WEA19" s="890"/>
      <c r="WEB19" s="890"/>
      <c r="WEC19" s="890"/>
      <c r="WED19" s="890"/>
      <c r="WEE19" s="890"/>
      <c r="WEF19" s="890"/>
      <c r="WEG19" s="890"/>
      <c r="WEH19" s="890"/>
      <c r="WEI19" s="890"/>
      <c r="WEJ19" s="890"/>
      <c r="WEK19" s="890"/>
      <c r="WEL19" s="890"/>
      <c r="WEM19" s="890"/>
      <c r="WEN19" s="890"/>
      <c r="WEO19" s="890"/>
      <c r="WEP19" s="890"/>
      <c r="WEQ19" s="890"/>
      <c r="WER19" s="890"/>
      <c r="WES19" s="890"/>
      <c r="WET19" s="890"/>
      <c r="WEU19" s="890"/>
      <c r="WEV19" s="890"/>
      <c r="WEW19" s="890"/>
      <c r="WEX19" s="890"/>
      <c r="WEY19" s="890"/>
      <c r="WEZ19" s="890"/>
      <c r="WFA19" s="890"/>
      <c r="WFB19" s="890"/>
      <c r="WFC19" s="890"/>
      <c r="WFD19" s="890"/>
      <c r="WFE19" s="890"/>
      <c r="WFF19" s="890"/>
      <c r="WFG19" s="890"/>
      <c r="WFH19" s="890"/>
      <c r="WFI19" s="890"/>
      <c r="WFJ19" s="890"/>
      <c r="WFK19" s="890"/>
      <c r="WFL19" s="890"/>
      <c r="WFM19" s="890"/>
      <c r="WFN19" s="890"/>
      <c r="WFO19" s="890"/>
      <c r="WFP19" s="890"/>
      <c r="WFQ19" s="890"/>
      <c r="WFR19" s="890"/>
      <c r="WFS19" s="890"/>
      <c r="WFT19" s="890"/>
      <c r="WFU19" s="890"/>
      <c r="WFV19" s="890"/>
      <c r="WFW19" s="890"/>
      <c r="WFX19" s="890"/>
      <c r="WFY19" s="890"/>
      <c r="WFZ19" s="890"/>
      <c r="WGA19" s="890"/>
      <c r="WGB19" s="890"/>
      <c r="WGC19" s="890"/>
      <c r="WGD19" s="890"/>
      <c r="WGE19" s="890"/>
      <c r="WGF19" s="890"/>
      <c r="WGG19" s="890"/>
      <c r="WGH19" s="890"/>
      <c r="WGI19" s="890"/>
      <c r="WGJ19" s="890"/>
      <c r="WGK19" s="890"/>
      <c r="WGL19" s="890"/>
      <c r="WGM19" s="890"/>
      <c r="WGN19" s="890"/>
      <c r="WGO19" s="890"/>
      <c r="WGP19" s="890"/>
      <c r="WGQ19" s="890"/>
      <c r="WGR19" s="890"/>
      <c r="WGS19" s="890"/>
      <c r="WGT19" s="890"/>
      <c r="WGU19" s="890"/>
      <c r="WGV19" s="890"/>
      <c r="WGW19" s="890"/>
      <c r="WGX19" s="890"/>
      <c r="WGY19" s="890"/>
      <c r="WGZ19" s="890"/>
      <c r="WHA19" s="890"/>
      <c r="WHB19" s="890"/>
      <c r="WHC19" s="890"/>
      <c r="WHD19" s="890"/>
      <c r="WHE19" s="890"/>
      <c r="WHF19" s="890"/>
      <c r="WHG19" s="890"/>
      <c r="WHH19" s="890"/>
      <c r="WHI19" s="890"/>
      <c r="WHJ19" s="890"/>
      <c r="WHK19" s="890"/>
      <c r="WHL19" s="890"/>
      <c r="WHM19" s="890"/>
      <c r="WHN19" s="890"/>
      <c r="WHO19" s="890"/>
      <c r="WHP19" s="890"/>
      <c r="WHQ19" s="890"/>
      <c r="WHR19" s="890"/>
      <c r="WHS19" s="890"/>
      <c r="WHT19" s="890"/>
      <c r="WHU19" s="890"/>
      <c r="WHV19" s="890"/>
      <c r="WHW19" s="890"/>
      <c r="WHX19" s="890"/>
      <c r="WHY19" s="890"/>
      <c r="WHZ19" s="890"/>
      <c r="WIA19" s="890"/>
      <c r="WIB19" s="890"/>
      <c r="WIC19" s="890"/>
      <c r="WID19" s="890"/>
      <c r="WIE19" s="890"/>
      <c r="WIF19" s="890"/>
      <c r="WIG19" s="890"/>
      <c r="WIH19" s="890"/>
      <c r="WII19" s="890"/>
      <c r="WIJ19" s="890"/>
      <c r="WIK19" s="890"/>
      <c r="WIL19" s="890"/>
      <c r="WIM19" s="890"/>
      <c r="WIN19" s="890"/>
      <c r="WIO19" s="890"/>
      <c r="WIP19" s="890"/>
      <c r="WIQ19" s="890"/>
      <c r="WIR19" s="890"/>
      <c r="WIS19" s="890"/>
      <c r="WIT19" s="890"/>
      <c r="WIU19" s="890"/>
      <c r="WIV19" s="890"/>
      <c r="WIW19" s="890"/>
      <c r="WIX19" s="890"/>
      <c r="WIY19" s="890"/>
      <c r="WIZ19" s="890"/>
      <c r="WJA19" s="890"/>
      <c r="WJB19" s="890"/>
      <c r="WJC19" s="890"/>
      <c r="WJD19" s="890"/>
      <c r="WJE19" s="890"/>
      <c r="WJF19" s="890"/>
      <c r="WJG19" s="890"/>
      <c r="WJH19" s="890"/>
      <c r="WJI19" s="890"/>
      <c r="WJJ19" s="890"/>
      <c r="WJK19" s="890"/>
      <c r="WJL19" s="890"/>
      <c r="WJM19" s="890"/>
      <c r="WJN19" s="890"/>
      <c r="WJO19" s="890"/>
      <c r="WJP19" s="890"/>
      <c r="WJQ19" s="890"/>
      <c r="WJR19" s="890"/>
      <c r="WJS19" s="890"/>
      <c r="WJT19" s="890"/>
      <c r="WJU19" s="890"/>
      <c r="WJV19" s="890"/>
      <c r="WJW19" s="890"/>
      <c r="WJX19" s="890"/>
      <c r="WJY19" s="890"/>
      <c r="WJZ19" s="890"/>
      <c r="WKA19" s="890"/>
      <c r="WKB19" s="890"/>
      <c r="WKC19" s="890"/>
      <c r="WKD19" s="890"/>
      <c r="WKE19" s="890"/>
      <c r="WKF19" s="890"/>
      <c r="WKG19" s="890"/>
      <c r="WKH19" s="890"/>
      <c r="WKI19" s="890"/>
      <c r="WKJ19" s="890"/>
      <c r="WKK19" s="890"/>
      <c r="WKL19" s="890"/>
      <c r="WKM19" s="890"/>
      <c r="WKN19" s="890"/>
      <c r="WKO19" s="890"/>
      <c r="WKP19" s="890"/>
      <c r="WKQ19" s="890"/>
      <c r="WKR19" s="890"/>
      <c r="WKS19" s="890"/>
      <c r="WKT19" s="890"/>
      <c r="WKU19" s="890"/>
      <c r="WKV19" s="890"/>
      <c r="WKW19" s="890"/>
      <c r="WKX19" s="890"/>
      <c r="WKY19" s="890"/>
      <c r="WKZ19" s="890"/>
      <c r="WLA19" s="890"/>
      <c r="WLB19" s="890"/>
      <c r="WLC19" s="890"/>
      <c r="WLD19" s="890"/>
      <c r="WLE19" s="890"/>
      <c r="WLF19" s="890"/>
      <c r="WLG19" s="890"/>
      <c r="WLH19" s="890"/>
      <c r="WLI19" s="890"/>
      <c r="WLJ19" s="890"/>
      <c r="WLK19" s="890"/>
      <c r="WLL19" s="890"/>
      <c r="WLM19" s="890"/>
      <c r="WLN19" s="890"/>
      <c r="WLO19" s="890"/>
      <c r="WLP19" s="890"/>
      <c r="WLQ19" s="890"/>
      <c r="WLR19" s="890"/>
      <c r="WLS19" s="890"/>
      <c r="WLT19" s="890"/>
      <c r="WLU19" s="890"/>
      <c r="WLV19" s="890"/>
      <c r="WLW19" s="890"/>
      <c r="WLX19" s="890"/>
      <c r="WLY19" s="890"/>
      <c r="WLZ19" s="890"/>
      <c r="WMA19" s="890"/>
      <c r="WMB19" s="890"/>
      <c r="WMC19" s="890"/>
      <c r="WMD19" s="890"/>
      <c r="WME19" s="890"/>
      <c r="WMF19" s="890"/>
      <c r="WMG19" s="890"/>
      <c r="WMH19" s="890"/>
      <c r="WMI19" s="890"/>
      <c r="WMJ19" s="890"/>
      <c r="WMK19" s="890"/>
      <c r="WML19" s="890"/>
      <c r="WMM19" s="890"/>
      <c r="WMN19" s="890"/>
      <c r="WMO19" s="890"/>
      <c r="WMP19" s="890"/>
      <c r="WMQ19" s="890"/>
      <c r="WMR19" s="890"/>
      <c r="WMS19" s="890"/>
      <c r="WMT19" s="890"/>
      <c r="WMU19" s="890"/>
      <c r="WMV19" s="890"/>
      <c r="WMW19" s="890"/>
      <c r="WMX19" s="890"/>
      <c r="WMY19" s="890"/>
      <c r="WMZ19" s="890"/>
      <c r="WNA19" s="890"/>
      <c r="WNB19" s="890"/>
      <c r="WNC19" s="890"/>
      <c r="WND19" s="890"/>
      <c r="WNE19" s="890"/>
      <c r="WNF19" s="890"/>
      <c r="WNG19" s="890"/>
      <c r="WNH19" s="890"/>
      <c r="WNI19" s="890"/>
      <c r="WNJ19" s="890"/>
      <c r="WNK19" s="890"/>
      <c r="WNL19" s="890"/>
      <c r="WNM19" s="890"/>
      <c r="WNN19" s="890"/>
      <c r="WNO19" s="890"/>
      <c r="WNP19" s="890"/>
      <c r="WNQ19" s="890"/>
      <c r="WNR19" s="890"/>
      <c r="WNS19" s="890"/>
      <c r="WNT19" s="890"/>
      <c r="WNU19" s="890"/>
      <c r="WNV19" s="890"/>
      <c r="WNW19" s="890"/>
      <c r="WNX19" s="890"/>
      <c r="WNY19" s="890"/>
      <c r="WNZ19" s="890"/>
      <c r="WOA19" s="890"/>
      <c r="WOB19" s="890"/>
      <c r="WOC19" s="890"/>
      <c r="WOD19" s="890"/>
      <c r="WOE19" s="890"/>
      <c r="WOF19" s="890"/>
      <c r="WOG19" s="890"/>
      <c r="WOH19" s="890"/>
      <c r="WOI19" s="890"/>
      <c r="WOJ19" s="890"/>
      <c r="WOK19" s="890"/>
      <c r="WOL19" s="890"/>
      <c r="WOM19" s="890"/>
      <c r="WON19" s="890"/>
      <c r="WOO19" s="890"/>
      <c r="WOP19" s="890"/>
      <c r="WOQ19" s="890"/>
      <c r="WOR19" s="890"/>
      <c r="WOS19" s="890"/>
      <c r="WOT19" s="890"/>
      <c r="WOU19" s="890"/>
      <c r="WOV19" s="890"/>
      <c r="WOW19" s="890"/>
      <c r="WOX19" s="890"/>
      <c r="WOY19" s="890"/>
      <c r="WOZ19" s="890"/>
      <c r="WPA19" s="890"/>
      <c r="WPB19" s="890"/>
      <c r="WPC19" s="890"/>
      <c r="WPD19" s="890"/>
      <c r="WPE19" s="890"/>
      <c r="WPF19" s="890"/>
      <c r="WPG19" s="890"/>
      <c r="WPH19" s="890"/>
      <c r="WPI19" s="890"/>
      <c r="WPJ19" s="890"/>
      <c r="WPK19" s="890"/>
      <c r="WPL19" s="890"/>
      <c r="WPM19" s="890"/>
      <c r="WPN19" s="890"/>
      <c r="WPO19" s="890"/>
      <c r="WPP19" s="890"/>
      <c r="WPQ19" s="890"/>
      <c r="WPR19" s="890"/>
      <c r="WPS19" s="890"/>
      <c r="WPT19" s="890"/>
      <c r="WPU19" s="890"/>
      <c r="WPV19" s="890"/>
      <c r="WPW19" s="890"/>
      <c r="WPX19" s="890"/>
      <c r="WPY19" s="890"/>
      <c r="WPZ19" s="890"/>
      <c r="WQA19" s="890"/>
      <c r="WQB19" s="890"/>
      <c r="WQC19" s="890"/>
      <c r="WQD19" s="890"/>
      <c r="WQE19" s="890"/>
      <c r="WQF19" s="890"/>
      <c r="WQG19" s="890"/>
      <c r="WQH19" s="890"/>
      <c r="WQI19" s="890"/>
      <c r="WQJ19" s="890"/>
      <c r="WQK19" s="890"/>
      <c r="WQL19" s="890"/>
      <c r="WQM19" s="890"/>
      <c r="WQN19" s="890"/>
      <c r="WQO19" s="890"/>
      <c r="WQP19" s="890"/>
      <c r="WQQ19" s="890"/>
      <c r="WQR19" s="890"/>
      <c r="WQS19" s="890"/>
      <c r="WQT19" s="890"/>
      <c r="WQU19" s="890"/>
      <c r="WQV19" s="890"/>
      <c r="WQW19" s="890"/>
      <c r="WQX19" s="890"/>
      <c r="WQY19" s="890"/>
      <c r="WQZ19" s="890"/>
      <c r="WRA19" s="890"/>
      <c r="WRB19" s="890"/>
      <c r="WRC19" s="890"/>
      <c r="WRD19" s="890"/>
      <c r="WRE19" s="890"/>
      <c r="WRF19" s="890"/>
      <c r="WRG19" s="890"/>
      <c r="WRH19" s="890"/>
      <c r="WRI19" s="890"/>
      <c r="WRJ19" s="890"/>
      <c r="WRK19" s="890"/>
      <c r="WRL19" s="890"/>
      <c r="WRM19" s="890"/>
      <c r="WRN19" s="890"/>
      <c r="WRO19" s="890"/>
      <c r="WRP19" s="890"/>
      <c r="WRQ19" s="890"/>
      <c r="WRR19" s="890"/>
      <c r="WRS19" s="890"/>
      <c r="WRT19" s="890"/>
      <c r="WRU19" s="890"/>
      <c r="WRV19" s="890"/>
      <c r="WRW19" s="890"/>
      <c r="WRX19" s="890"/>
      <c r="WRY19" s="890"/>
      <c r="WRZ19" s="890"/>
      <c r="WSA19" s="890"/>
      <c r="WSB19" s="890"/>
      <c r="WSC19" s="890"/>
      <c r="WSD19" s="890"/>
      <c r="WSE19" s="890"/>
      <c r="WSF19" s="890"/>
      <c r="WSG19" s="890"/>
      <c r="WSH19" s="890"/>
      <c r="WSI19" s="890"/>
      <c r="WSJ19" s="890"/>
      <c r="WSK19" s="890"/>
      <c r="WSL19" s="890"/>
      <c r="WSM19" s="890"/>
      <c r="WSN19" s="890"/>
      <c r="WSO19" s="890"/>
      <c r="WSP19" s="890"/>
      <c r="WSQ19" s="890"/>
      <c r="WSR19" s="890"/>
      <c r="WSS19" s="890"/>
      <c r="WST19" s="890"/>
      <c r="WSU19" s="890"/>
      <c r="WSV19" s="890"/>
      <c r="WSW19" s="890"/>
      <c r="WSX19" s="890"/>
      <c r="WSY19" s="890"/>
      <c r="WSZ19" s="890"/>
      <c r="WTA19" s="890"/>
      <c r="WTB19" s="890"/>
      <c r="WTC19" s="890"/>
      <c r="WTD19" s="890"/>
      <c r="WTE19" s="890"/>
      <c r="WTF19" s="890"/>
      <c r="WTG19" s="890"/>
      <c r="WTH19" s="890"/>
      <c r="WTI19" s="890"/>
      <c r="WTJ19" s="890"/>
      <c r="WTK19" s="890"/>
      <c r="WTL19" s="890"/>
      <c r="WTM19" s="890"/>
      <c r="WTN19" s="890"/>
      <c r="WTO19" s="890"/>
      <c r="WTP19" s="890"/>
      <c r="WTQ19" s="890"/>
      <c r="WTR19" s="890"/>
      <c r="WTS19" s="890"/>
      <c r="WTT19" s="890"/>
      <c r="WTU19" s="890"/>
      <c r="WTV19" s="890"/>
      <c r="WTW19" s="890"/>
      <c r="WTX19" s="890"/>
      <c r="WTY19" s="890"/>
      <c r="WTZ19" s="890"/>
      <c r="WUA19" s="890"/>
      <c r="WUB19" s="890"/>
      <c r="WUC19" s="890"/>
      <c r="WUD19" s="890"/>
      <c r="WUE19" s="890"/>
      <c r="WUF19" s="890"/>
      <c r="WUG19" s="890"/>
      <c r="WUH19" s="890"/>
      <c r="WUI19" s="890"/>
      <c r="WUJ19" s="890"/>
      <c r="WUK19" s="890"/>
      <c r="WUL19" s="890"/>
      <c r="WUM19" s="890"/>
      <c r="WUN19" s="890"/>
      <c r="WUO19" s="890"/>
      <c r="WUP19" s="890"/>
      <c r="WUQ19" s="890"/>
      <c r="WUR19" s="890"/>
      <c r="WUS19" s="890"/>
      <c r="WUT19" s="890"/>
      <c r="WUU19" s="890"/>
      <c r="WUV19" s="890"/>
      <c r="WUW19" s="890"/>
      <c r="WUX19" s="890"/>
      <c r="WUY19" s="890"/>
      <c r="WUZ19" s="890"/>
      <c r="WVA19" s="890"/>
      <c r="WVB19" s="890"/>
      <c r="WVC19" s="890"/>
      <c r="WVD19" s="890"/>
      <c r="WVE19" s="890"/>
      <c r="WVF19" s="890"/>
      <c r="WVG19" s="890"/>
      <c r="WVH19" s="890"/>
      <c r="WVI19" s="890"/>
      <c r="WVJ19" s="890"/>
      <c r="WVK19" s="890"/>
      <c r="WVL19" s="890"/>
      <c r="WVM19" s="890"/>
      <c r="WVN19" s="890"/>
      <c r="WVO19" s="890"/>
      <c r="WVP19" s="890"/>
      <c r="WVQ19" s="890"/>
      <c r="WVR19" s="890"/>
      <c r="WVS19" s="890"/>
      <c r="WVT19" s="890"/>
      <c r="WVU19" s="890"/>
      <c r="WVV19" s="890"/>
      <c r="WVW19" s="890"/>
      <c r="WVX19" s="890"/>
      <c r="WVY19" s="890"/>
      <c r="WVZ19" s="890"/>
      <c r="WWA19" s="890"/>
      <c r="WWB19" s="890"/>
      <c r="WWC19" s="890"/>
      <c r="WWD19" s="890"/>
      <c r="WWE19" s="890"/>
      <c r="WWF19" s="890"/>
      <c r="WWG19" s="890"/>
      <c r="WWH19" s="890"/>
      <c r="WWI19" s="890"/>
      <c r="WWJ19" s="890"/>
      <c r="WWK19" s="890"/>
      <c r="WWL19" s="890"/>
      <c r="WWM19" s="890"/>
      <c r="WWN19" s="890"/>
      <c r="WWO19" s="890"/>
      <c r="WWP19" s="890"/>
      <c r="WWQ19" s="890"/>
      <c r="WWR19" s="890"/>
      <c r="WWS19" s="890"/>
      <c r="WWT19" s="890"/>
      <c r="WWU19" s="890"/>
      <c r="WWV19" s="890"/>
      <c r="WWW19" s="890"/>
      <c r="WWX19" s="890"/>
      <c r="WWY19" s="890"/>
      <c r="WWZ19" s="890"/>
      <c r="WXA19" s="890"/>
      <c r="WXB19" s="890"/>
      <c r="WXC19" s="890"/>
      <c r="WXD19" s="890"/>
      <c r="WXE19" s="890"/>
      <c r="WXF19" s="890"/>
      <c r="WXG19" s="890"/>
      <c r="WXH19" s="890"/>
      <c r="WXI19" s="890"/>
      <c r="WXJ19" s="890"/>
      <c r="WXK19" s="890"/>
      <c r="WXL19" s="890"/>
      <c r="WXM19" s="890"/>
      <c r="WXN19" s="890"/>
      <c r="WXO19" s="890"/>
      <c r="WXP19" s="890"/>
      <c r="WXQ19" s="890"/>
      <c r="WXR19" s="890"/>
      <c r="WXS19" s="890"/>
      <c r="WXT19" s="890"/>
      <c r="WXU19" s="890"/>
      <c r="WXV19" s="890"/>
      <c r="WXW19" s="890"/>
      <c r="WXX19" s="890"/>
      <c r="WXY19" s="890"/>
      <c r="WXZ19" s="890"/>
      <c r="WYA19" s="890"/>
      <c r="WYB19" s="890"/>
      <c r="WYC19" s="890"/>
      <c r="WYD19" s="890"/>
      <c r="WYE19" s="890"/>
      <c r="WYF19" s="890"/>
      <c r="WYG19" s="890"/>
      <c r="WYH19" s="890"/>
      <c r="WYI19" s="890"/>
      <c r="WYJ19" s="890"/>
      <c r="WYK19" s="890"/>
      <c r="WYL19" s="890"/>
      <c r="WYM19" s="890"/>
      <c r="WYN19" s="890"/>
      <c r="WYO19" s="890"/>
      <c r="WYP19" s="890"/>
      <c r="WYQ19" s="890"/>
      <c r="WYR19" s="890"/>
      <c r="WYS19" s="890"/>
      <c r="WYT19" s="890"/>
      <c r="WYU19" s="890"/>
      <c r="WYV19" s="890"/>
      <c r="WYW19" s="890"/>
      <c r="WYX19" s="890"/>
      <c r="WYY19" s="890"/>
      <c r="WYZ19" s="890"/>
      <c r="WZA19" s="890"/>
      <c r="WZB19" s="890"/>
      <c r="WZC19" s="890"/>
      <c r="WZD19" s="890"/>
      <c r="WZE19" s="890"/>
      <c r="WZF19" s="890"/>
      <c r="WZG19" s="890"/>
      <c r="WZH19" s="890"/>
      <c r="WZI19" s="890"/>
      <c r="WZJ19" s="890"/>
      <c r="WZK19" s="890"/>
      <c r="WZL19" s="890"/>
      <c r="WZM19" s="890"/>
      <c r="WZN19" s="890"/>
      <c r="WZO19" s="890"/>
      <c r="WZP19" s="890"/>
      <c r="WZQ19" s="890"/>
      <c r="WZR19" s="890"/>
      <c r="WZS19" s="890"/>
      <c r="WZT19" s="890"/>
      <c r="WZU19" s="890"/>
      <c r="WZV19" s="890"/>
      <c r="WZW19" s="890"/>
      <c r="WZX19" s="890"/>
      <c r="WZY19" s="890"/>
      <c r="WZZ19" s="890"/>
      <c r="XAA19" s="890"/>
      <c r="XAB19" s="890"/>
      <c r="XAC19" s="890"/>
      <c r="XAD19" s="890"/>
      <c r="XAE19" s="890"/>
      <c r="XAF19" s="890"/>
      <c r="XAG19" s="890"/>
      <c r="XAH19" s="890"/>
      <c r="XAI19" s="890"/>
      <c r="XAJ19" s="890"/>
      <c r="XAK19" s="890"/>
      <c r="XAL19" s="890"/>
      <c r="XAM19" s="890"/>
      <c r="XAN19" s="890"/>
      <c r="XAO19" s="890"/>
      <c r="XAP19" s="890"/>
      <c r="XAQ19" s="890"/>
      <c r="XAR19" s="890"/>
      <c r="XAS19" s="890"/>
      <c r="XAT19" s="890"/>
      <c r="XAU19" s="890"/>
      <c r="XAV19" s="890"/>
      <c r="XAW19" s="890"/>
      <c r="XAX19" s="890"/>
      <c r="XAY19" s="890"/>
      <c r="XAZ19" s="890"/>
      <c r="XBA19" s="890"/>
      <c r="XBB19" s="890"/>
      <c r="XBC19" s="890"/>
      <c r="XBD19" s="890"/>
      <c r="XBE19" s="890"/>
      <c r="XBF19" s="890"/>
      <c r="XBG19" s="890"/>
      <c r="XBH19" s="890"/>
      <c r="XBI19" s="890"/>
      <c r="XBJ19" s="890"/>
      <c r="XBK19" s="890"/>
      <c r="XBL19" s="890"/>
      <c r="XBM19" s="890"/>
      <c r="XBN19" s="890"/>
      <c r="XBO19" s="890"/>
      <c r="XBP19" s="890"/>
      <c r="XBQ19" s="890"/>
      <c r="XBR19" s="890"/>
      <c r="XBS19" s="890"/>
      <c r="XBT19" s="890"/>
      <c r="XBU19" s="890"/>
      <c r="XBV19" s="890"/>
      <c r="XBW19" s="890"/>
      <c r="XBX19" s="890"/>
      <c r="XBY19" s="890"/>
      <c r="XBZ19" s="890"/>
      <c r="XCA19" s="890"/>
      <c r="XCB19" s="890"/>
      <c r="XCC19" s="890"/>
      <c r="XCD19" s="890"/>
      <c r="XCE19" s="890"/>
      <c r="XCF19" s="890"/>
      <c r="XCG19" s="890"/>
      <c r="XCH19" s="890"/>
      <c r="XCI19" s="890"/>
      <c r="XCJ19" s="890"/>
      <c r="XCK19" s="890"/>
      <c r="XCL19" s="890"/>
      <c r="XCM19" s="890"/>
      <c r="XCN19" s="890"/>
      <c r="XCO19" s="890"/>
      <c r="XCP19" s="890"/>
      <c r="XCQ19" s="890"/>
      <c r="XCR19" s="890"/>
      <c r="XCS19" s="890"/>
      <c r="XCT19" s="890"/>
      <c r="XCU19" s="890"/>
      <c r="XCV19" s="890"/>
      <c r="XCW19" s="890"/>
      <c r="XCX19" s="890"/>
      <c r="XCY19" s="890"/>
      <c r="XCZ19" s="890"/>
      <c r="XDA19" s="890"/>
      <c r="XDB19" s="890"/>
      <c r="XDC19" s="890"/>
      <c r="XDD19" s="890"/>
      <c r="XDE19" s="890"/>
      <c r="XDF19" s="890"/>
      <c r="XDG19" s="890"/>
      <c r="XDH19" s="890"/>
      <c r="XDI19" s="890"/>
      <c r="XDJ19" s="890"/>
      <c r="XDK19" s="890"/>
      <c r="XDL19" s="890"/>
      <c r="XDM19" s="890"/>
      <c r="XDN19" s="890"/>
      <c r="XDO19" s="890"/>
      <c r="XDP19" s="890"/>
      <c r="XDQ19" s="890"/>
      <c r="XDR19" s="890"/>
      <c r="XDS19" s="890"/>
      <c r="XDT19" s="890"/>
      <c r="XDU19" s="890"/>
      <c r="XDV19" s="890"/>
      <c r="XDW19" s="890"/>
      <c r="XDX19" s="890"/>
      <c r="XDY19" s="890"/>
      <c r="XDZ19" s="890"/>
      <c r="XEA19" s="890"/>
      <c r="XEB19" s="890"/>
      <c r="XEC19" s="890"/>
      <c r="XED19" s="890"/>
      <c r="XEE19" s="890"/>
      <c r="XEF19" s="890"/>
      <c r="XEG19" s="890"/>
      <c r="XEH19" s="890"/>
      <c r="XEI19" s="890"/>
      <c r="XEJ19" s="890"/>
      <c r="XEK19" s="890"/>
      <c r="XEL19" s="890"/>
      <c r="XEM19" s="890"/>
      <c r="XEN19" s="890"/>
      <c r="XEO19" s="890"/>
      <c r="XEP19" s="890"/>
      <c r="XEQ19" s="890"/>
      <c r="XER19" s="890"/>
      <c r="XES19" s="890"/>
      <c r="XET19" s="890"/>
      <c r="XEU19" s="890"/>
      <c r="XEV19" s="890"/>
      <c r="XEW19" s="890"/>
      <c r="XEX19" s="890"/>
      <c r="XEY19" s="890"/>
      <c r="XEZ19" s="890"/>
      <c r="XFA19" s="890"/>
      <c r="XFB19" s="890"/>
      <c r="XFC19" s="890"/>
      <c r="XFD19" s="890"/>
    </row>
    <row r="20" spans="1:16384" s="891" customFormat="1" ht="36">
      <c r="B20" s="963"/>
      <c r="C20" s="920" t="s">
        <v>4785</v>
      </c>
      <c r="D20" s="890"/>
      <c r="E20" s="913" t="s">
        <v>4745</v>
      </c>
      <c r="F20" s="896" t="s">
        <v>4796</v>
      </c>
      <c r="G20" s="890"/>
      <c r="H20" s="890"/>
      <c r="I20" s="890"/>
      <c r="J20" s="890"/>
      <c r="K20" s="890"/>
      <c r="L20" s="890"/>
      <c r="M20" s="890"/>
      <c r="N20" s="890"/>
      <c r="O20" s="890"/>
      <c r="P20" s="890"/>
      <c r="Q20" s="890"/>
      <c r="R20" s="890"/>
      <c r="S20" s="890"/>
      <c r="T20" s="890"/>
      <c r="U20" s="890"/>
      <c r="V20" s="890"/>
      <c r="W20" s="890"/>
      <c r="X20" s="890"/>
      <c r="Y20" s="890"/>
      <c r="Z20" s="890"/>
      <c r="AA20" s="890"/>
      <c r="AB20" s="890"/>
      <c r="AC20" s="890"/>
      <c r="AD20" s="890"/>
      <c r="AE20" s="890"/>
      <c r="AF20" s="890"/>
      <c r="AG20" s="890"/>
      <c r="AH20" s="890"/>
      <c r="AI20" s="890"/>
      <c r="AJ20" s="890"/>
      <c r="AK20" s="890"/>
      <c r="AL20" s="890"/>
      <c r="AM20" s="890"/>
      <c r="AN20" s="890"/>
      <c r="AO20" s="890"/>
      <c r="AP20" s="890"/>
      <c r="AQ20" s="890"/>
      <c r="AR20" s="890"/>
      <c r="AS20" s="890"/>
      <c r="AT20" s="890"/>
      <c r="AU20" s="890"/>
      <c r="AV20" s="890"/>
      <c r="AW20" s="890"/>
      <c r="AX20" s="890"/>
      <c r="AY20" s="890"/>
      <c r="AZ20" s="890"/>
      <c r="BA20" s="890"/>
      <c r="BB20" s="890"/>
      <c r="BC20" s="890"/>
      <c r="BD20" s="890"/>
      <c r="BE20" s="890"/>
      <c r="BF20" s="890"/>
      <c r="BG20" s="890"/>
      <c r="BH20" s="890"/>
      <c r="BI20" s="890"/>
      <c r="BJ20" s="890"/>
      <c r="BK20" s="890"/>
      <c r="BL20" s="890"/>
      <c r="BM20" s="890"/>
      <c r="BN20" s="890"/>
      <c r="BO20" s="890"/>
      <c r="BP20" s="890"/>
      <c r="BQ20" s="890"/>
      <c r="BR20" s="890"/>
      <c r="BS20" s="890"/>
      <c r="BT20" s="890"/>
      <c r="BU20" s="890"/>
      <c r="BV20" s="890"/>
      <c r="BW20" s="890"/>
      <c r="BX20" s="890"/>
      <c r="BY20" s="890"/>
      <c r="BZ20" s="890"/>
      <c r="CA20" s="890"/>
      <c r="CB20" s="890"/>
      <c r="CC20" s="890"/>
      <c r="CD20" s="890"/>
      <c r="CE20" s="890"/>
      <c r="CF20" s="890"/>
      <c r="CG20" s="890"/>
      <c r="CH20" s="890"/>
      <c r="CI20" s="890"/>
      <c r="CJ20" s="890"/>
      <c r="CK20" s="890"/>
      <c r="CL20" s="890"/>
      <c r="CM20" s="890"/>
      <c r="CN20" s="890"/>
      <c r="CO20" s="890"/>
      <c r="CP20" s="890"/>
      <c r="CQ20" s="890"/>
      <c r="CR20" s="890"/>
      <c r="CS20" s="890"/>
      <c r="CT20" s="890"/>
      <c r="CU20" s="890"/>
      <c r="CV20" s="890"/>
      <c r="CW20" s="890"/>
      <c r="CX20" s="890"/>
      <c r="CY20" s="890"/>
      <c r="CZ20" s="890"/>
      <c r="DA20" s="890"/>
      <c r="DB20" s="890"/>
      <c r="DC20" s="890"/>
      <c r="DD20" s="890"/>
      <c r="DE20" s="890"/>
      <c r="DF20" s="890"/>
      <c r="DG20" s="890"/>
      <c r="DH20" s="890"/>
      <c r="DI20" s="890"/>
      <c r="DJ20" s="890"/>
      <c r="DK20" s="890"/>
      <c r="DL20" s="890"/>
      <c r="DM20" s="890"/>
      <c r="DN20" s="890"/>
      <c r="DO20" s="890"/>
      <c r="DP20" s="890"/>
      <c r="DQ20" s="890"/>
      <c r="DR20" s="890"/>
      <c r="DS20" s="890"/>
      <c r="DT20" s="890"/>
      <c r="DU20" s="890"/>
      <c r="DV20" s="890"/>
      <c r="DW20" s="890"/>
      <c r="DX20" s="890"/>
      <c r="DY20" s="890"/>
      <c r="DZ20" s="890"/>
      <c r="EA20" s="890"/>
      <c r="EB20" s="890"/>
      <c r="EC20" s="890"/>
      <c r="ED20" s="890"/>
      <c r="EE20" s="890"/>
      <c r="EF20" s="890"/>
      <c r="EG20" s="890"/>
      <c r="EH20" s="890"/>
      <c r="EI20" s="890"/>
      <c r="EJ20" s="890"/>
      <c r="EK20" s="890"/>
      <c r="EL20" s="890"/>
      <c r="EM20" s="890"/>
      <c r="EN20" s="890"/>
      <c r="EO20" s="890"/>
      <c r="EP20" s="890"/>
      <c r="EQ20" s="890"/>
      <c r="ER20" s="890"/>
      <c r="ES20" s="890"/>
      <c r="ET20" s="890"/>
      <c r="EU20" s="890"/>
      <c r="EV20" s="890"/>
      <c r="EW20" s="890"/>
      <c r="EX20" s="890"/>
      <c r="EY20" s="890"/>
      <c r="EZ20" s="890"/>
      <c r="FA20" s="890"/>
      <c r="FB20" s="890"/>
      <c r="FC20" s="890"/>
      <c r="FD20" s="890"/>
      <c r="FE20" s="890"/>
      <c r="FF20" s="890"/>
      <c r="FG20" s="890"/>
      <c r="FH20" s="890"/>
      <c r="FI20" s="890"/>
      <c r="FJ20" s="890"/>
      <c r="FK20" s="890"/>
      <c r="FL20" s="890"/>
      <c r="FM20" s="890"/>
      <c r="FN20" s="890"/>
      <c r="FO20" s="890"/>
      <c r="FP20" s="890"/>
      <c r="FQ20" s="890"/>
      <c r="FR20" s="890"/>
      <c r="FS20" s="890"/>
      <c r="FT20" s="890"/>
      <c r="FU20" s="890"/>
      <c r="FV20" s="890"/>
      <c r="FW20" s="890"/>
      <c r="FX20" s="890"/>
      <c r="FY20" s="890"/>
      <c r="FZ20" s="890"/>
      <c r="GA20" s="890"/>
      <c r="GB20" s="890"/>
      <c r="GC20" s="890"/>
      <c r="GD20" s="890"/>
      <c r="GE20" s="890"/>
      <c r="GF20" s="890"/>
      <c r="GG20" s="890"/>
      <c r="GH20" s="890"/>
      <c r="GI20" s="890"/>
      <c r="GJ20" s="890"/>
      <c r="GK20" s="890"/>
      <c r="GL20" s="890"/>
      <c r="GM20" s="890"/>
      <c r="GN20" s="890"/>
      <c r="GO20" s="890"/>
      <c r="GP20" s="890"/>
      <c r="GQ20" s="890"/>
      <c r="GR20" s="890"/>
      <c r="GS20" s="890"/>
      <c r="GT20" s="890"/>
      <c r="GU20" s="890"/>
      <c r="GV20" s="890"/>
      <c r="GW20" s="890"/>
      <c r="GX20" s="890"/>
      <c r="GY20" s="890"/>
      <c r="GZ20" s="890"/>
      <c r="HA20" s="890"/>
      <c r="HB20" s="890"/>
      <c r="HC20" s="890"/>
      <c r="HD20" s="890"/>
      <c r="HE20" s="890"/>
      <c r="HF20" s="890"/>
      <c r="HG20" s="890"/>
      <c r="HH20" s="890"/>
      <c r="HI20" s="890"/>
      <c r="HJ20" s="890"/>
      <c r="HK20" s="890"/>
      <c r="HL20" s="890"/>
      <c r="HM20" s="890"/>
      <c r="HN20" s="890"/>
      <c r="HO20" s="890"/>
      <c r="HP20" s="890"/>
      <c r="HQ20" s="890"/>
      <c r="HR20" s="890"/>
      <c r="HS20" s="890"/>
      <c r="HT20" s="890"/>
      <c r="HU20" s="890"/>
      <c r="HV20" s="890"/>
      <c r="HW20" s="890"/>
      <c r="HX20" s="890"/>
      <c r="HY20" s="890"/>
      <c r="HZ20" s="890"/>
      <c r="IA20" s="890"/>
      <c r="IB20" s="890"/>
      <c r="IC20" s="890"/>
      <c r="ID20" s="890"/>
      <c r="IE20" s="890"/>
      <c r="IF20" s="890"/>
      <c r="IG20" s="890"/>
      <c r="IH20" s="890"/>
      <c r="II20" s="890"/>
      <c r="IJ20" s="890"/>
      <c r="IK20" s="890"/>
      <c r="IL20" s="890"/>
      <c r="IM20" s="890"/>
      <c r="IN20" s="890"/>
      <c r="IO20" s="890"/>
      <c r="IP20" s="890"/>
      <c r="IQ20" s="890"/>
      <c r="IR20" s="890"/>
      <c r="IS20" s="890"/>
      <c r="IT20" s="890"/>
      <c r="IU20" s="890"/>
      <c r="IV20" s="890"/>
      <c r="IW20" s="890"/>
      <c r="IX20" s="890"/>
      <c r="IY20" s="890"/>
      <c r="IZ20" s="890"/>
      <c r="JA20" s="890"/>
      <c r="JB20" s="890"/>
      <c r="JC20" s="890"/>
      <c r="JD20" s="890"/>
      <c r="JE20" s="890"/>
      <c r="JF20" s="890"/>
      <c r="JG20" s="890"/>
      <c r="JH20" s="890"/>
      <c r="JI20" s="890"/>
      <c r="JJ20" s="890"/>
      <c r="JK20" s="890"/>
      <c r="JL20" s="890"/>
      <c r="JM20" s="890"/>
      <c r="JN20" s="890"/>
      <c r="JO20" s="890"/>
      <c r="JP20" s="890"/>
      <c r="JQ20" s="890"/>
      <c r="JR20" s="890"/>
      <c r="JS20" s="890"/>
      <c r="JT20" s="890"/>
      <c r="JU20" s="890"/>
      <c r="JV20" s="890"/>
      <c r="JW20" s="890"/>
      <c r="JX20" s="890"/>
      <c r="JY20" s="890"/>
      <c r="JZ20" s="890"/>
      <c r="KA20" s="890"/>
      <c r="KB20" s="890"/>
      <c r="KC20" s="890"/>
      <c r="KD20" s="890"/>
      <c r="KE20" s="890"/>
      <c r="KF20" s="890"/>
      <c r="KG20" s="890"/>
      <c r="KH20" s="890"/>
      <c r="KI20" s="890"/>
      <c r="KJ20" s="890"/>
      <c r="KK20" s="890"/>
      <c r="KL20" s="890"/>
      <c r="KM20" s="890"/>
      <c r="KN20" s="890"/>
      <c r="KO20" s="890"/>
      <c r="KP20" s="890"/>
      <c r="KQ20" s="890"/>
      <c r="KR20" s="890"/>
      <c r="KS20" s="890"/>
      <c r="KT20" s="890"/>
      <c r="KU20" s="890"/>
      <c r="KV20" s="890"/>
      <c r="KW20" s="890"/>
      <c r="KX20" s="890"/>
      <c r="KY20" s="890"/>
      <c r="KZ20" s="890"/>
      <c r="LA20" s="890"/>
      <c r="LB20" s="890"/>
      <c r="LC20" s="890"/>
      <c r="LD20" s="890"/>
      <c r="LE20" s="890"/>
      <c r="LF20" s="890"/>
      <c r="LG20" s="890"/>
      <c r="LH20" s="890"/>
      <c r="LI20" s="890"/>
      <c r="LJ20" s="890"/>
      <c r="LK20" s="890"/>
      <c r="LL20" s="890"/>
      <c r="LM20" s="890"/>
      <c r="LN20" s="890"/>
      <c r="LO20" s="890"/>
      <c r="LP20" s="890"/>
      <c r="LQ20" s="890"/>
      <c r="LR20" s="890"/>
      <c r="LS20" s="890"/>
      <c r="LT20" s="890"/>
      <c r="LU20" s="890"/>
      <c r="LV20" s="890"/>
      <c r="LW20" s="890"/>
      <c r="LX20" s="890"/>
      <c r="LY20" s="890"/>
      <c r="LZ20" s="890"/>
      <c r="MA20" s="890"/>
      <c r="MB20" s="890"/>
      <c r="MC20" s="890"/>
      <c r="MD20" s="890"/>
      <c r="ME20" s="890"/>
      <c r="MF20" s="890"/>
      <c r="MG20" s="890"/>
      <c r="MH20" s="890"/>
      <c r="MI20" s="890"/>
      <c r="MJ20" s="890"/>
      <c r="MK20" s="890"/>
      <c r="ML20" s="890"/>
      <c r="MM20" s="890"/>
      <c r="MN20" s="890"/>
      <c r="MO20" s="890"/>
      <c r="MP20" s="890"/>
      <c r="MQ20" s="890"/>
      <c r="MR20" s="890"/>
      <c r="MS20" s="890"/>
      <c r="MT20" s="890"/>
      <c r="MU20" s="890"/>
      <c r="MV20" s="890"/>
      <c r="MW20" s="890"/>
      <c r="MX20" s="890"/>
      <c r="MY20" s="890"/>
      <c r="MZ20" s="890"/>
      <c r="NA20" s="890"/>
      <c r="NB20" s="890"/>
      <c r="NC20" s="890"/>
      <c r="ND20" s="890"/>
      <c r="NE20" s="890"/>
      <c r="NF20" s="890"/>
      <c r="NG20" s="890"/>
      <c r="NH20" s="890"/>
      <c r="NI20" s="890"/>
      <c r="NJ20" s="890"/>
      <c r="NK20" s="890"/>
      <c r="NL20" s="890"/>
      <c r="NM20" s="890"/>
      <c r="NN20" s="890"/>
      <c r="NO20" s="890"/>
      <c r="NP20" s="890"/>
      <c r="NQ20" s="890"/>
      <c r="NR20" s="890"/>
      <c r="NS20" s="890"/>
      <c r="NT20" s="890"/>
      <c r="NU20" s="890"/>
      <c r="NV20" s="890"/>
      <c r="NW20" s="890"/>
      <c r="NX20" s="890"/>
      <c r="NY20" s="890"/>
      <c r="NZ20" s="890"/>
      <c r="OA20" s="890"/>
      <c r="OB20" s="890"/>
      <c r="OC20" s="890"/>
      <c r="OD20" s="890"/>
      <c r="OE20" s="890"/>
      <c r="OF20" s="890"/>
      <c r="OG20" s="890"/>
      <c r="OH20" s="890"/>
      <c r="OI20" s="890"/>
      <c r="OJ20" s="890"/>
      <c r="OK20" s="890"/>
      <c r="OL20" s="890"/>
      <c r="OM20" s="890"/>
      <c r="ON20" s="890"/>
      <c r="OO20" s="890"/>
      <c r="OP20" s="890"/>
      <c r="OQ20" s="890"/>
      <c r="OR20" s="890"/>
      <c r="OS20" s="890"/>
      <c r="OT20" s="890"/>
      <c r="OU20" s="890"/>
      <c r="OV20" s="890"/>
      <c r="OW20" s="890"/>
      <c r="OX20" s="890"/>
      <c r="OY20" s="890"/>
      <c r="OZ20" s="890"/>
      <c r="PA20" s="890"/>
      <c r="PB20" s="890"/>
      <c r="PC20" s="890"/>
      <c r="PD20" s="890"/>
      <c r="PE20" s="890"/>
      <c r="PF20" s="890"/>
      <c r="PG20" s="890"/>
      <c r="PH20" s="890"/>
      <c r="PI20" s="890"/>
      <c r="PJ20" s="890"/>
      <c r="PK20" s="890"/>
      <c r="PL20" s="890"/>
      <c r="PM20" s="890"/>
      <c r="PN20" s="890"/>
      <c r="PO20" s="890"/>
      <c r="PP20" s="890"/>
      <c r="PQ20" s="890"/>
      <c r="PR20" s="890"/>
      <c r="PS20" s="890"/>
      <c r="PT20" s="890"/>
      <c r="PU20" s="890"/>
      <c r="PV20" s="890"/>
      <c r="PW20" s="890"/>
      <c r="PX20" s="890"/>
      <c r="PY20" s="890"/>
      <c r="PZ20" s="890"/>
      <c r="QA20" s="890"/>
      <c r="QB20" s="890"/>
      <c r="QC20" s="890"/>
      <c r="QD20" s="890"/>
      <c r="QE20" s="890"/>
      <c r="QF20" s="890"/>
      <c r="QG20" s="890"/>
      <c r="QH20" s="890"/>
      <c r="QI20" s="890"/>
      <c r="QJ20" s="890"/>
      <c r="QK20" s="890"/>
      <c r="QL20" s="890"/>
      <c r="QM20" s="890"/>
      <c r="QN20" s="890"/>
      <c r="QO20" s="890"/>
      <c r="QP20" s="890"/>
      <c r="QQ20" s="890"/>
      <c r="QR20" s="890"/>
      <c r="QS20" s="890"/>
      <c r="QT20" s="890"/>
      <c r="QU20" s="890"/>
      <c r="QV20" s="890"/>
      <c r="QW20" s="890"/>
      <c r="QX20" s="890"/>
      <c r="QY20" s="890"/>
      <c r="QZ20" s="890"/>
      <c r="RA20" s="890"/>
      <c r="RB20" s="890"/>
      <c r="RC20" s="890"/>
      <c r="RD20" s="890"/>
      <c r="RE20" s="890"/>
      <c r="RF20" s="890"/>
      <c r="RG20" s="890"/>
      <c r="RH20" s="890"/>
      <c r="RI20" s="890"/>
      <c r="RJ20" s="890"/>
      <c r="RK20" s="890"/>
      <c r="RL20" s="890"/>
      <c r="RM20" s="890"/>
      <c r="RN20" s="890"/>
      <c r="RO20" s="890"/>
      <c r="RP20" s="890"/>
      <c r="RQ20" s="890"/>
      <c r="RR20" s="890"/>
      <c r="RS20" s="890"/>
      <c r="RT20" s="890"/>
      <c r="RU20" s="890"/>
      <c r="RV20" s="890"/>
      <c r="RW20" s="890"/>
      <c r="RX20" s="890"/>
      <c r="RY20" s="890"/>
      <c r="RZ20" s="890"/>
      <c r="SA20" s="890"/>
      <c r="SB20" s="890"/>
      <c r="SC20" s="890"/>
      <c r="SD20" s="890"/>
      <c r="SE20" s="890"/>
      <c r="SF20" s="890"/>
      <c r="SG20" s="890"/>
      <c r="SH20" s="890"/>
      <c r="SI20" s="890"/>
      <c r="SJ20" s="890"/>
      <c r="SK20" s="890"/>
      <c r="SL20" s="890"/>
      <c r="SM20" s="890"/>
      <c r="SN20" s="890"/>
      <c r="SO20" s="890"/>
      <c r="SP20" s="890"/>
      <c r="SQ20" s="890"/>
      <c r="SR20" s="890"/>
      <c r="SS20" s="890"/>
      <c r="ST20" s="890"/>
      <c r="SU20" s="890"/>
      <c r="SV20" s="890"/>
      <c r="SW20" s="890"/>
      <c r="SX20" s="890"/>
      <c r="SY20" s="890"/>
      <c r="SZ20" s="890"/>
      <c r="TA20" s="890"/>
      <c r="TB20" s="890"/>
      <c r="TC20" s="890"/>
      <c r="TD20" s="890"/>
      <c r="TE20" s="890"/>
      <c r="TF20" s="890"/>
      <c r="TG20" s="890"/>
      <c r="TH20" s="890"/>
      <c r="TI20" s="890"/>
      <c r="TJ20" s="890"/>
      <c r="TK20" s="890"/>
      <c r="TL20" s="890"/>
      <c r="TM20" s="890"/>
      <c r="TN20" s="890"/>
      <c r="TO20" s="890"/>
      <c r="TP20" s="890"/>
      <c r="TQ20" s="890"/>
      <c r="TR20" s="890"/>
      <c r="TS20" s="890"/>
      <c r="TT20" s="890"/>
      <c r="TU20" s="890"/>
      <c r="TV20" s="890"/>
      <c r="TW20" s="890"/>
      <c r="TX20" s="890"/>
      <c r="TY20" s="890"/>
      <c r="TZ20" s="890"/>
      <c r="UA20" s="890"/>
      <c r="UB20" s="890"/>
      <c r="UC20" s="890"/>
      <c r="UD20" s="890"/>
      <c r="UE20" s="890"/>
      <c r="UF20" s="890"/>
      <c r="UG20" s="890"/>
      <c r="UH20" s="890"/>
      <c r="UI20" s="890"/>
      <c r="UJ20" s="890"/>
      <c r="UK20" s="890"/>
      <c r="UL20" s="890"/>
      <c r="UM20" s="890"/>
      <c r="UN20" s="890"/>
      <c r="UO20" s="890"/>
      <c r="UP20" s="890"/>
      <c r="UQ20" s="890"/>
      <c r="UR20" s="890"/>
      <c r="US20" s="890"/>
      <c r="UT20" s="890"/>
      <c r="UU20" s="890"/>
      <c r="UV20" s="890"/>
      <c r="UW20" s="890"/>
      <c r="UX20" s="890"/>
      <c r="UY20" s="890"/>
      <c r="UZ20" s="890"/>
      <c r="VA20" s="890"/>
      <c r="VB20" s="890"/>
      <c r="VC20" s="890"/>
      <c r="VD20" s="890"/>
      <c r="VE20" s="890"/>
      <c r="VF20" s="890"/>
      <c r="VG20" s="890"/>
      <c r="VH20" s="890"/>
      <c r="VI20" s="890"/>
      <c r="VJ20" s="890"/>
      <c r="VK20" s="890"/>
      <c r="VL20" s="890"/>
      <c r="VM20" s="890"/>
      <c r="VN20" s="890"/>
      <c r="VO20" s="890"/>
      <c r="VP20" s="890"/>
      <c r="VQ20" s="890"/>
      <c r="VR20" s="890"/>
      <c r="VS20" s="890"/>
      <c r="VT20" s="890"/>
      <c r="VU20" s="890"/>
      <c r="VV20" s="890"/>
      <c r="VW20" s="890"/>
      <c r="VX20" s="890"/>
      <c r="VY20" s="890"/>
      <c r="VZ20" s="890"/>
      <c r="WA20" s="890"/>
      <c r="WB20" s="890"/>
      <c r="WC20" s="890"/>
      <c r="WD20" s="890"/>
      <c r="WE20" s="890"/>
      <c r="WF20" s="890"/>
      <c r="WG20" s="890"/>
      <c r="WH20" s="890"/>
      <c r="WI20" s="890"/>
      <c r="WJ20" s="890"/>
      <c r="WK20" s="890"/>
      <c r="WL20" s="890"/>
      <c r="WM20" s="890"/>
      <c r="WN20" s="890"/>
      <c r="WO20" s="890"/>
      <c r="WP20" s="890"/>
      <c r="WQ20" s="890"/>
      <c r="WR20" s="890"/>
      <c r="WS20" s="890"/>
      <c r="WT20" s="890"/>
      <c r="WU20" s="890"/>
      <c r="WV20" s="890"/>
      <c r="WW20" s="890"/>
      <c r="WX20" s="890"/>
      <c r="WY20" s="890"/>
      <c r="WZ20" s="890"/>
      <c r="XA20" s="890"/>
      <c r="XB20" s="890"/>
      <c r="XC20" s="890"/>
      <c r="XD20" s="890"/>
      <c r="XE20" s="890"/>
      <c r="XF20" s="890"/>
      <c r="XG20" s="890"/>
      <c r="XH20" s="890"/>
      <c r="XI20" s="890"/>
      <c r="XJ20" s="890"/>
      <c r="XK20" s="890"/>
      <c r="XL20" s="890"/>
      <c r="XM20" s="890"/>
      <c r="XN20" s="890"/>
      <c r="XO20" s="890"/>
      <c r="XP20" s="890"/>
      <c r="XQ20" s="890"/>
      <c r="XR20" s="890"/>
      <c r="XS20" s="890"/>
      <c r="XT20" s="890"/>
      <c r="XU20" s="890"/>
      <c r="XV20" s="890"/>
      <c r="XW20" s="890"/>
      <c r="XX20" s="890"/>
      <c r="XY20" s="890"/>
      <c r="XZ20" s="890"/>
      <c r="YA20" s="890"/>
      <c r="YB20" s="890"/>
      <c r="YC20" s="890"/>
      <c r="YD20" s="890"/>
      <c r="YE20" s="890"/>
      <c r="YF20" s="890"/>
      <c r="YG20" s="890"/>
      <c r="YH20" s="890"/>
      <c r="YI20" s="890"/>
      <c r="YJ20" s="890"/>
      <c r="YK20" s="890"/>
      <c r="YL20" s="890"/>
      <c r="YM20" s="890"/>
      <c r="YN20" s="890"/>
      <c r="YO20" s="890"/>
      <c r="YP20" s="890"/>
      <c r="YQ20" s="890"/>
      <c r="YR20" s="890"/>
      <c r="YS20" s="890"/>
      <c r="YT20" s="890"/>
      <c r="YU20" s="890"/>
      <c r="YV20" s="890"/>
      <c r="YW20" s="890"/>
      <c r="YX20" s="890"/>
      <c r="YY20" s="890"/>
      <c r="YZ20" s="890"/>
      <c r="ZA20" s="890"/>
      <c r="ZB20" s="890"/>
      <c r="ZC20" s="890"/>
      <c r="ZD20" s="890"/>
      <c r="ZE20" s="890"/>
      <c r="ZF20" s="890"/>
      <c r="ZG20" s="890"/>
      <c r="ZH20" s="890"/>
      <c r="ZI20" s="890"/>
      <c r="ZJ20" s="890"/>
      <c r="ZK20" s="890"/>
      <c r="ZL20" s="890"/>
      <c r="ZM20" s="890"/>
      <c r="ZN20" s="890"/>
      <c r="ZO20" s="890"/>
      <c r="ZP20" s="890"/>
      <c r="ZQ20" s="890"/>
      <c r="ZR20" s="890"/>
      <c r="ZS20" s="890"/>
      <c r="ZT20" s="890"/>
      <c r="ZU20" s="890"/>
      <c r="ZV20" s="890"/>
      <c r="ZW20" s="890"/>
      <c r="ZX20" s="890"/>
      <c r="ZY20" s="890"/>
      <c r="ZZ20" s="890"/>
      <c r="AAA20" s="890"/>
      <c r="AAB20" s="890"/>
      <c r="AAC20" s="890"/>
      <c r="AAD20" s="890"/>
      <c r="AAE20" s="890"/>
      <c r="AAF20" s="890"/>
      <c r="AAG20" s="890"/>
      <c r="AAH20" s="890"/>
      <c r="AAI20" s="890"/>
      <c r="AAJ20" s="890"/>
      <c r="AAK20" s="890"/>
      <c r="AAL20" s="890"/>
      <c r="AAM20" s="890"/>
      <c r="AAN20" s="890"/>
      <c r="AAO20" s="890"/>
      <c r="AAP20" s="890"/>
      <c r="AAQ20" s="890"/>
      <c r="AAR20" s="890"/>
      <c r="AAS20" s="890"/>
      <c r="AAT20" s="890"/>
      <c r="AAU20" s="890"/>
      <c r="AAV20" s="890"/>
      <c r="AAW20" s="890"/>
      <c r="AAX20" s="890"/>
      <c r="AAY20" s="890"/>
      <c r="AAZ20" s="890"/>
      <c r="ABA20" s="890"/>
      <c r="ABB20" s="890"/>
      <c r="ABC20" s="890"/>
      <c r="ABD20" s="890"/>
      <c r="ABE20" s="890"/>
      <c r="ABF20" s="890"/>
      <c r="ABG20" s="890"/>
      <c r="ABH20" s="890"/>
      <c r="ABI20" s="890"/>
      <c r="ABJ20" s="890"/>
      <c r="ABK20" s="890"/>
      <c r="ABL20" s="890"/>
      <c r="ABM20" s="890"/>
      <c r="ABN20" s="890"/>
      <c r="ABO20" s="890"/>
      <c r="ABP20" s="890"/>
      <c r="ABQ20" s="890"/>
      <c r="ABR20" s="890"/>
      <c r="ABS20" s="890"/>
      <c r="ABT20" s="890"/>
      <c r="ABU20" s="890"/>
      <c r="ABV20" s="890"/>
      <c r="ABW20" s="890"/>
      <c r="ABX20" s="890"/>
      <c r="ABY20" s="890"/>
      <c r="ABZ20" s="890"/>
      <c r="ACA20" s="890"/>
      <c r="ACB20" s="890"/>
      <c r="ACC20" s="890"/>
      <c r="ACD20" s="890"/>
      <c r="ACE20" s="890"/>
      <c r="ACF20" s="890"/>
      <c r="ACG20" s="890"/>
      <c r="ACH20" s="890"/>
      <c r="ACI20" s="890"/>
      <c r="ACJ20" s="890"/>
      <c r="ACK20" s="890"/>
      <c r="ACL20" s="890"/>
      <c r="ACM20" s="890"/>
      <c r="ACN20" s="890"/>
      <c r="ACO20" s="890"/>
      <c r="ACP20" s="890"/>
      <c r="ACQ20" s="890"/>
      <c r="ACR20" s="890"/>
      <c r="ACS20" s="890"/>
      <c r="ACT20" s="890"/>
      <c r="ACU20" s="890"/>
      <c r="ACV20" s="890"/>
      <c r="ACW20" s="890"/>
      <c r="ACX20" s="890"/>
      <c r="ACY20" s="890"/>
      <c r="ACZ20" s="890"/>
      <c r="ADA20" s="890"/>
      <c r="ADB20" s="890"/>
      <c r="ADC20" s="890"/>
      <c r="ADD20" s="890"/>
      <c r="ADE20" s="890"/>
      <c r="ADF20" s="890"/>
      <c r="ADG20" s="890"/>
      <c r="ADH20" s="890"/>
      <c r="ADI20" s="890"/>
      <c r="ADJ20" s="890"/>
      <c r="ADK20" s="890"/>
      <c r="ADL20" s="890"/>
      <c r="ADM20" s="890"/>
      <c r="ADN20" s="890"/>
      <c r="ADO20" s="890"/>
      <c r="ADP20" s="890"/>
      <c r="ADQ20" s="890"/>
      <c r="ADR20" s="890"/>
      <c r="ADS20" s="890"/>
      <c r="ADT20" s="890"/>
      <c r="ADU20" s="890"/>
      <c r="ADV20" s="890"/>
      <c r="ADW20" s="890"/>
      <c r="ADX20" s="890"/>
      <c r="ADY20" s="890"/>
      <c r="ADZ20" s="890"/>
      <c r="AEA20" s="890"/>
      <c r="AEB20" s="890"/>
      <c r="AEC20" s="890"/>
      <c r="AED20" s="890"/>
      <c r="AEE20" s="890"/>
      <c r="AEF20" s="890"/>
      <c r="AEG20" s="890"/>
      <c r="AEH20" s="890"/>
      <c r="AEI20" s="890"/>
      <c r="AEJ20" s="890"/>
      <c r="AEK20" s="890"/>
      <c r="AEL20" s="890"/>
      <c r="AEM20" s="890"/>
      <c r="AEN20" s="890"/>
      <c r="AEO20" s="890"/>
      <c r="AEP20" s="890"/>
      <c r="AEQ20" s="890"/>
      <c r="AER20" s="890"/>
      <c r="AES20" s="890"/>
      <c r="AET20" s="890"/>
      <c r="AEU20" s="890"/>
      <c r="AEV20" s="890"/>
      <c r="AEW20" s="890"/>
      <c r="AEX20" s="890"/>
      <c r="AEY20" s="890"/>
      <c r="AEZ20" s="890"/>
      <c r="AFA20" s="890"/>
      <c r="AFB20" s="890"/>
      <c r="AFC20" s="890"/>
      <c r="AFD20" s="890"/>
      <c r="AFE20" s="890"/>
      <c r="AFF20" s="890"/>
      <c r="AFG20" s="890"/>
      <c r="AFH20" s="890"/>
      <c r="AFI20" s="890"/>
      <c r="AFJ20" s="890"/>
      <c r="AFK20" s="890"/>
      <c r="AFL20" s="890"/>
      <c r="AFM20" s="890"/>
      <c r="AFN20" s="890"/>
      <c r="AFO20" s="890"/>
      <c r="AFP20" s="890"/>
      <c r="AFQ20" s="890"/>
      <c r="AFR20" s="890"/>
      <c r="AFS20" s="890"/>
      <c r="AFT20" s="890"/>
      <c r="AFU20" s="890"/>
      <c r="AFV20" s="890"/>
      <c r="AFW20" s="890"/>
      <c r="AFX20" s="890"/>
      <c r="AFY20" s="890"/>
      <c r="AFZ20" s="890"/>
      <c r="AGA20" s="890"/>
      <c r="AGB20" s="890"/>
      <c r="AGC20" s="890"/>
      <c r="AGD20" s="890"/>
      <c r="AGE20" s="890"/>
      <c r="AGF20" s="890"/>
      <c r="AGG20" s="890"/>
      <c r="AGH20" s="890"/>
      <c r="AGI20" s="890"/>
      <c r="AGJ20" s="890"/>
      <c r="AGK20" s="890"/>
      <c r="AGL20" s="890"/>
      <c r="AGM20" s="890"/>
      <c r="AGN20" s="890"/>
      <c r="AGO20" s="890"/>
      <c r="AGP20" s="890"/>
      <c r="AGQ20" s="890"/>
      <c r="AGR20" s="890"/>
      <c r="AGS20" s="890"/>
      <c r="AGT20" s="890"/>
      <c r="AGU20" s="890"/>
      <c r="AGV20" s="890"/>
      <c r="AGW20" s="890"/>
      <c r="AGX20" s="890"/>
      <c r="AGY20" s="890"/>
      <c r="AGZ20" s="890"/>
      <c r="AHA20" s="890"/>
      <c r="AHB20" s="890"/>
      <c r="AHC20" s="890"/>
      <c r="AHD20" s="890"/>
      <c r="AHE20" s="890"/>
      <c r="AHF20" s="890"/>
      <c r="AHG20" s="890"/>
      <c r="AHH20" s="890"/>
      <c r="AHI20" s="890"/>
      <c r="AHJ20" s="890"/>
      <c r="AHK20" s="890"/>
      <c r="AHL20" s="890"/>
      <c r="AHM20" s="890"/>
      <c r="AHN20" s="890"/>
      <c r="AHO20" s="890"/>
      <c r="AHP20" s="890"/>
      <c r="AHQ20" s="890"/>
      <c r="AHR20" s="890"/>
      <c r="AHS20" s="890"/>
      <c r="AHT20" s="890"/>
      <c r="AHU20" s="890"/>
      <c r="AHV20" s="890"/>
      <c r="AHW20" s="890"/>
      <c r="AHX20" s="890"/>
      <c r="AHY20" s="890"/>
      <c r="AHZ20" s="890"/>
      <c r="AIA20" s="890"/>
      <c r="AIB20" s="890"/>
      <c r="AIC20" s="890"/>
      <c r="AID20" s="890"/>
      <c r="AIE20" s="890"/>
      <c r="AIF20" s="890"/>
      <c r="AIG20" s="890"/>
      <c r="AIH20" s="890"/>
      <c r="AII20" s="890"/>
      <c r="AIJ20" s="890"/>
      <c r="AIK20" s="890"/>
      <c r="AIL20" s="890"/>
      <c r="AIM20" s="890"/>
      <c r="AIN20" s="890"/>
      <c r="AIO20" s="890"/>
      <c r="AIP20" s="890"/>
      <c r="AIQ20" s="890"/>
      <c r="AIR20" s="890"/>
      <c r="AIS20" s="890"/>
      <c r="AIT20" s="890"/>
      <c r="AIU20" s="890"/>
      <c r="AIV20" s="890"/>
      <c r="AIW20" s="890"/>
      <c r="AIX20" s="890"/>
      <c r="AIY20" s="890"/>
      <c r="AIZ20" s="890"/>
      <c r="AJA20" s="890"/>
      <c r="AJB20" s="890"/>
      <c r="AJC20" s="890"/>
      <c r="AJD20" s="890"/>
      <c r="AJE20" s="890"/>
      <c r="AJF20" s="890"/>
      <c r="AJG20" s="890"/>
      <c r="AJH20" s="890"/>
      <c r="AJI20" s="890"/>
      <c r="AJJ20" s="890"/>
      <c r="AJK20" s="890"/>
      <c r="AJL20" s="890"/>
      <c r="AJM20" s="890"/>
      <c r="AJN20" s="890"/>
      <c r="AJO20" s="890"/>
      <c r="AJP20" s="890"/>
      <c r="AJQ20" s="890"/>
      <c r="AJR20" s="890"/>
      <c r="AJS20" s="890"/>
      <c r="AJT20" s="890"/>
      <c r="AJU20" s="890"/>
      <c r="AJV20" s="890"/>
      <c r="AJW20" s="890"/>
      <c r="AJX20" s="890"/>
      <c r="AJY20" s="890"/>
      <c r="AJZ20" s="890"/>
      <c r="AKA20" s="890"/>
      <c r="AKB20" s="890"/>
      <c r="AKC20" s="890"/>
      <c r="AKD20" s="890"/>
      <c r="AKE20" s="890"/>
      <c r="AKF20" s="890"/>
      <c r="AKG20" s="890"/>
      <c r="AKH20" s="890"/>
      <c r="AKI20" s="890"/>
      <c r="AKJ20" s="890"/>
      <c r="AKK20" s="890"/>
      <c r="AKL20" s="890"/>
      <c r="AKM20" s="890"/>
      <c r="AKN20" s="890"/>
      <c r="AKO20" s="890"/>
      <c r="AKP20" s="890"/>
      <c r="AKQ20" s="890"/>
      <c r="AKR20" s="890"/>
      <c r="AKS20" s="890"/>
      <c r="AKT20" s="890"/>
      <c r="AKU20" s="890"/>
      <c r="AKV20" s="890"/>
      <c r="AKW20" s="890"/>
      <c r="AKX20" s="890"/>
      <c r="AKY20" s="890"/>
      <c r="AKZ20" s="890"/>
      <c r="ALA20" s="890"/>
      <c r="ALB20" s="890"/>
      <c r="ALC20" s="890"/>
      <c r="ALD20" s="890"/>
      <c r="ALE20" s="890"/>
      <c r="ALF20" s="890"/>
      <c r="ALG20" s="890"/>
      <c r="ALH20" s="890"/>
      <c r="ALI20" s="890"/>
      <c r="ALJ20" s="890"/>
      <c r="ALK20" s="890"/>
      <c r="ALL20" s="890"/>
      <c r="ALM20" s="890"/>
      <c r="ALN20" s="890"/>
      <c r="ALO20" s="890"/>
      <c r="ALP20" s="890"/>
      <c r="ALQ20" s="890"/>
      <c r="ALR20" s="890"/>
      <c r="ALS20" s="890"/>
      <c r="ALT20" s="890"/>
      <c r="ALU20" s="890"/>
      <c r="ALV20" s="890"/>
      <c r="ALW20" s="890"/>
      <c r="ALX20" s="890"/>
      <c r="ALY20" s="890"/>
      <c r="ALZ20" s="890"/>
      <c r="AMA20" s="890"/>
      <c r="AMB20" s="890"/>
      <c r="AMC20" s="890"/>
      <c r="AMD20" s="890"/>
      <c r="AME20" s="890"/>
      <c r="AMF20" s="890"/>
      <c r="AMG20" s="890"/>
      <c r="AMH20" s="890"/>
      <c r="AMI20" s="890"/>
      <c r="AMJ20" s="890"/>
      <c r="AMK20" s="890"/>
      <c r="AML20" s="890"/>
      <c r="AMM20" s="890"/>
      <c r="AMN20" s="890"/>
      <c r="AMO20" s="890"/>
      <c r="AMP20" s="890"/>
      <c r="AMQ20" s="890"/>
      <c r="AMR20" s="890"/>
      <c r="AMS20" s="890"/>
      <c r="AMT20" s="890"/>
      <c r="AMU20" s="890"/>
      <c r="AMV20" s="890"/>
      <c r="AMW20" s="890"/>
      <c r="AMX20" s="890"/>
      <c r="AMY20" s="890"/>
      <c r="AMZ20" s="890"/>
      <c r="ANA20" s="890"/>
      <c r="ANB20" s="890"/>
      <c r="ANC20" s="890"/>
      <c r="AND20" s="890"/>
      <c r="ANE20" s="890"/>
      <c r="ANF20" s="890"/>
      <c r="ANG20" s="890"/>
      <c r="ANH20" s="890"/>
      <c r="ANI20" s="890"/>
      <c r="ANJ20" s="890"/>
      <c r="ANK20" s="890"/>
      <c r="ANL20" s="890"/>
      <c r="ANM20" s="890"/>
      <c r="ANN20" s="890"/>
      <c r="ANO20" s="890"/>
      <c r="ANP20" s="890"/>
      <c r="ANQ20" s="890"/>
      <c r="ANR20" s="890"/>
      <c r="ANS20" s="890"/>
      <c r="ANT20" s="890"/>
      <c r="ANU20" s="890"/>
      <c r="ANV20" s="890"/>
      <c r="ANW20" s="890"/>
      <c r="ANX20" s="890"/>
      <c r="ANY20" s="890"/>
      <c r="ANZ20" s="890"/>
      <c r="AOA20" s="890"/>
      <c r="AOB20" s="890"/>
      <c r="AOC20" s="890"/>
      <c r="AOD20" s="890"/>
      <c r="AOE20" s="890"/>
      <c r="AOF20" s="890"/>
      <c r="AOG20" s="890"/>
      <c r="AOH20" s="890"/>
      <c r="AOI20" s="890"/>
      <c r="AOJ20" s="890"/>
      <c r="AOK20" s="890"/>
      <c r="AOL20" s="890"/>
      <c r="AOM20" s="890"/>
      <c r="AON20" s="890"/>
      <c r="AOO20" s="890"/>
      <c r="AOP20" s="890"/>
      <c r="AOQ20" s="890"/>
      <c r="AOR20" s="890"/>
      <c r="AOS20" s="890"/>
      <c r="AOT20" s="890"/>
      <c r="AOU20" s="890"/>
      <c r="AOV20" s="890"/>
      <c r="AOW20" s="890"/>
      <c r="AOX20" s="890"/>
      <c r="AOY20" s="890"/>
      <c r="AOZ20" s="890"/>
      <c r="APA20" s="890"/>
      <c r="APB20" s="890"/>
      <c r="APC20" s="890"/>
      <c r="APD20" s="890"/>
      <c r="APE20" s="890"/>
      <c r="APF20" s="890"/>
      <c r="APG20" s="890"/>
      <c r="APH20" s="890"/>
      <c r="API20" s="890"/>
      <c r="APJ20" s="890"/>
      <c r="APK20" s="890"/>
      <c r="APL20" s="890"/>
      <c r="APM20" s="890"/>
      <c r="APN20" s="890"/>
      <c r="APO20" s="890"/>
      <c r="APP20" s="890"/>
      <c r="APQ20" s="890"/>
      <c r="APR20" s="890"/>
      <c r="APS20" s="890"/>
      <c r="APT20" s="890"/>
      <c r="APU20" s="890"/>
      <c r="APV20" s="890"/>
      <c r="APW20" s="890"/>
      <c r="APX20" s="890"/>
      <c r="APY20" s="890"/>
      <c r="APZ20" s="890"/>
      <c r="AQA20" s="890"/>
      <c r="AQB20" s="890"/>
      <c r="AQC20" s="890"/>
      <c r="AQD20" s="890"/>
      <c r="AQE20" s="890"/>
      <c r="AQF20" s="890"/>
      <c r="AQG20" s="890"/>
      <c r="AQH20" s="890"/>
      <c r="AQI20" s="890"/>
      <c r="AQJ20" s="890"/>
      <c r="AQK20" s="890"/>
      <c r="AQL20" s="890"/>
      <c r="AQM20" s="890"/>
      <c r="AQN20" s="890"/>
      <c r="AQO20" s="890"/>
      <c r="AQP20" s="890"/>
      <c r="AQQ20" s="890"/>
      <c r="AQR20" s="890"/>
      <c r="AQS20" s="890"/>
      <c r="AQT20" s="890"/>
      <c r="AQU20" s="890"/>
      <c r="AQV20" s="890"/>
      <c r="AQW20" s="890"/>
      <c r="AQX20" s="890"/>
      <c r="AQY20" s="890"/>
      <c r="AQZ20" s="890"/>
      <c r="ARA20" s="890"/>
      <c r="ARB20" s="890"/>
      <c r="ARC20" s="890"/>
      <c r="ARD20" s="890"/>
      <c r="ARE20" s="890"/>
      <c r="ARF20" s="890"/>
      <c r="ARG20" s="890"/>
      <c r="ARH20" s="890"/>
      <c r="ARI20" s="890"/>
      <c r="ARJ20" s="890"/>
      <c r="ARK20" s="890"/>
      <c r="ARL20" s="890"/>
      <c r="ARM20" s="890"/>
      <c r="ARN20" s="890"/>
      <c r="ARO20" s="890"/>
      <c r="ARP20" s="890"/>
      <c r="ARQ20" s="890"/>
      <c r="ARR20" s="890"/>
      <c r="ARS20" s="890"/>
      <c r="ART20" s="890"/>
      <c r="ARU20" s="890"/>
      <c r="ARV20" s="890"/>
      <c r="ARW20" s="890"/>
      <c r="ARX20" s="890"/>
      <c r="ARY20" s="890"/>
      <c r="ARZ20" s="890"/>
      <c r="ASA20" s="890"/>
      <c r="ASB20" s="890"/>
      <c r="ASC20" s="890"/>
      <c r="ASD20" s="890"/>
      <c r="ASE20" s="890"/>
      <c r="ASF20" s="890"/>
      <c r="ASG20" s="890"/>
      <c r="ASH20" s="890"/>
      <c r="ASI20" s="890"/>
      <c r="ASJ20" s="890"/>
      <c r="ASK20" s="890"/>
      <c r="ASL20" s="890"/>
      <c r="ASM20" s="890"/>
      <c r="ASN20" s="890"/>
      <c r="ASO20" s="890"/>
      <c r="ASP20" s="890"/>
      <c r="ASQ20" s="890"/>
      <c r="ASR20" s="890"/>
      <c r="ASS20" s="890"/>
      <c r="AST20" s="890"/>
      <c r="ASU20" s="890"/>
      <c r="ASV20" s="890"/>
      <c r="ASW20" s="890"/>
      <c r="ASX20" s="890"/>
      <c r="ASY20" s="890"/>
      <c r="ASZ20" s="890"/>
      <c r="ATA20" s="890"/>
      <c r="ATB20" s="890"/>
      <c r="ATC20" s="890"/>
      <c r="ATD20" s="890"/>
      <c r="ATE20" s="890"/>
      <c r="ATF20" s="890"/>
      <c r="ATG20" s="890"/>
      <c r="ATH20" s="890"/>
      <c r="ATI20" s="890"/>
      <c r="ATJ20" s="890"/>
      <c r="ATK20" s="890"/>
      <c r="ATL20" s="890"/>
      <c r="ATM20" s="890"/>
      <c r="ATN20" s="890"/>
      <c r="ATO20" s="890"/>
      <c r="ATP20" s="890"/>
      <c r="ATQ20" s="890"/>
      <c r="ATR20" s="890"/>
      <c r="ATS20" s="890"/>
      <c r="ATT20" s="890"/>
      <c r="ATU20" s="890"/>
      <c r="ATV20" s="890"/>
      <c r="ATW20" s="890"/>
      <c r="ATX20" s="890"/>
      <c r="ATY20" s="890"/>
      <c r="ATZ20" s="890"/>
      <c r="AUA20" s="890"/>
      <c r="AUB20" s="890"/>
      <c r="AUC20" s="890"/>
      <c r="AUD20" s="890"/>
      <c r="AUE20" s="890"/>
      <c r="AUF20" s="890"/>
      <c r="AUG20" s="890"/>
      <c r="AUH20" s="890"/>
      <c r="AUI20" s="890"/>
      <c r="AUJ20" s="890"/>
      <c r="AUK20" s="890"/>
      <c r="AUL20" s="890"/>
      <c r="AUM20" s="890"/>
      <c r="AUN20" s="890"/>
      <c r="AUO20" s="890"/>
      <c r="AUP20" s="890"/>
      <c r="AUQ20" s="890"/>
      <c r="AUR20" s="890"/>
      <c r="AUS20" s="890"/>
      <c r="AUT20" s="890"/>
      <c r="AUU20" s="890"/>
      <c r="AUV20" s="890"/>
      <c r="AUW20" s="890"/>
      <c r="AUX20" s="890"/>
      <c r="AUY20" s="890"/>
      <c r="AUZ20" s="890"/>
      <c r="AVA20" s="890"/>
      <c r="AVB20" s="890"/>
      <c r="AVC20" s="890"/>
      <c r="AVD20" s="890"/>
      <c r="AVE20" s="890"/>
      <c r="AVF20" s="890"/>
      <c r="AVG20" s="890"/>
      <c r="AVH20" s="890"/>
      <c r="AVI20" s="890"/>
      <c r="AVJ20" s="890"/>
      <c r="AVK20" s="890"/>
      <c r="AVL20" s="890"/>
      <c r="AVM20" s="890"/>
      <c r="AVN20" s="890"/>
      <c r="AVO20" s="890"/>
      <c r="AVP20" s="890"/>
      <c r="AVQ20" s="890"/>
      <c r="AVR20" s="890"/>
      <c r="AVS20" s="890"/>
      <c r="AVT20" s="890"/>
      <c r="AVU20" s="890"/>
      <c r="AVV20" s="890"/>
      <c r="AVW20" s="890"/>
      <c r="AVX20" s="890"/>
      <c r="AVY20" s="890"/>
      <c r="AVZ20" s="890"/>
      <c r="AWA20" s="890"/>
      <c r="AWB20" s="890"/>
      <c r="AWC20" s="890"/>
      <c r="AWD20" s="890"/>
      <c r="AWE20" s="890"/>
      <c r="AWF20" s="890"/>
      <c r="AWG20" s="890"/>
      <c r="AWH20" s="890"/>
      <c r="AWI20" s="890"/>
      <c r="AWJ20" s="890"/>
      <c r="AWK20" s="890"/>
      <c r="AWL20" s="890"/>
      <c r="AWM20" s="890"/>
      <c r="AWN20" s="890"/>
      <c r="AWO20" s="890"/>
      <c r="AWP20" s="890"/>
      <c r="AWQ20" s="890"/>
      <c r="AWR20" s="890"/>
      <c r="AWS20" s="890"/>
      <c r="AWT20" s="890"/>
      <c r="AWU20" s="890"/>
      <c r="AWV20" s="890"/>
      <c r="AWW20" s="890"/>
      <c r="AWX20" s="890"/>
      <c r="AWY20" s="890"/>
      <c r="AWZ20" s="890"/>
      <c r="AXA20" s="890"/>
      <c r="AXB20" s="890"/>
      <c r="AXC20" s="890"/>
      <c r="AXD20" s="890"/>
      <c r="AXE20" s="890"/>
      <c r="AXF20" s="890"/>
      <c r="AXG20" s="890"/>
      <c r="AXH20" s="890"/>
      <c r="AXI20" s="890"/>
      <c r="AXJ20" s="890"/>
      <c r="AXK20" s="890"/>
      <c r="AXL20" s="890"/>
      <c r="AXM20" s="890"/>
      <c r="AXN20" s="890"/>
      <c r="AXO20" s="890"/>
      <c r="AXP20" s="890"/>
      <c r="AXQ20" s="890"/>
      <c r="AXR20" s="890"/>
      <c r="AXS20" s="890"/>
      <c r="AXT20" s="890"/>
      <c r="AXU20" s="890"/>
      <c r="AXV20" s="890"/>
      <c r="AXW20" s="890"/>
      <c r="AXX20" s="890"/>
      <c r="AXY20" s="890"/>
      <c r="AXZ20" s="890"/>
      <c r="AYA20" s="890"/>
      <c r="AYB20" s="890"/>
      <c r="AYC20" s="890"/>
      <c r="AYD20" s="890"/>
      <c r="AYE20" s="890"/>
      <c r="AYF20" s="890"/>
      <c r="AYG20" s="890"/>
      <c r="AYH20" s="890"/>
      <c r="AYI20" s="890"/>
      <c r="AYJ20" s="890"/>
      <c r="AYK20" s="890"/>
      <c r="AYL20" s="890"/>
      <c r="AYM20" s="890"/>
      <c r="AYN20" s="890"/>
      <c r="AYO20" s="890"/>
      <c r="AYP20" s="890"/>
      <c r="AYQ20" s="890"/>
      <c r="AYR20" s="890"/>
      <c r="AYS20" s="890"/>
      <c r="AYT20" s="890"/>
      <c r="AYU20" s="890"/>
      <c r="AYV20" s="890"/>
      <c r="AYW20" s="890"/>
      <c r="AYX20" s="890"/>
      <c r="AYY20" s="890"/>
      <c r="AYZ20" s="890"/>
      <c r="AZA20" s="890"/>
      <c r="AZB20" s="890"/>
      <c r="AZC20" s="890"/>
      <c r="AZD20" s="890"/>
      <c r="AZE20" s="890"/>
      <c r="AZF20" s="890"/>
      <c r="AZG20" s="890"/>
      <c r="AZH20" s="890"/>
      <c r="AZI20" s="890"/>
      <c r="AZJ20" s="890"/>
      <c r="AZK20" s="890"/>
      <c r="AZL20" s="890"/>
      <c r="AZM20" s="890"/>
      <c r="AZN20" s="890"/>
      <c r="AZO20" s="890"/>
      <c r="AZP20" s="890"/>
      <c r="AZQ20" s="890"/>
      <c r="AZR20" s="890"/>
      <c r="AZS20" s="890"/>
      <c r="AZT20" s="890"/>
      <c r="AZU20" s="890"/>
      <c r="AZV20" s="890"/>
      <c r="AZW20" s="890"/>
      <c r="AZX20" s="890"/>
      <c r="AZY20" s="890"/>
      <c r="AZZ20" s="890"/>
      <c r="BAA20" s="890"/>
      <c r="BAB20" s="890"/>
      <c r="BAC20" s="890"/>
      <c r="BAD20" s="890"/>
      <c r="BAE20" s="890"/>
      <c r="BAF20" s="890"/>
      <c r="BAG20" s="890"/>
      <c r="BAH20" s="890"/>
      <c r="BAI20" s="890"/>
      <c r="BAJ20" s="890"/>
      <c r="BAK20" s="890"/>
      <c r="BAL20" s="890"/>
      <c r="BAM20" s="890"/>
      <c r="BAN20" s="890"/>
      <c r="BAO20" s="890"/>
      <c r="BAP20" s="890"/>
      <c r="BAQ20" s="890"/>
      <c r="BAR20" s="890"/>
      <c r="BAS20" s="890"/>
      <c r="BAT20" s="890"/>
      <c r="BAU20" s="890"/>
      <c r="BAV20" s="890"/>
      <c r="BAW20" s="890"/>
      <c r="BAX20" s="890"/>
      <c r="BAY20" s="890"/>
      <c r="BAZ20" s="890"/>
      <c r="BBA20" s="890"/>
      <c r="BBB20" s="890"/>
      <c r="BBC20" s="890"/>
      <c r="BBD20" s="890"/>
      <c r="BBE20" s="890"/>
      <c r="BBF20" s="890"/>
      <c r="BBG20" s="890"/>
      <c r="BBH20" s="890"/>
      <c r="BBI20" s="890"/>
      <c r="BBJ20" s="890"/>
      <c r="BBK20" s="890"/>
      <c r="BBL20" s="890"/>
      <c r="BBM20" s="890"/>
      <c r="BBN20" s="890"/>
      <c r="BBO20" s="890"/>
      <c r="BBP20" s="890"/>
      <c r="BBQ20" s="890"/>
      <c r="BBR20" s="890"/>
      <c r="BBS20" s="890"/>
      <c r="BBT20" s="890"/>
      <c r="BBU20" s="890"/>
      <c r="BBV20" s="890"/>
      <c r="BBW20" s="890"/>
      <c r="BBX20" s="890"/>
      <c r="BBY20" s="890"/>
      <c r="BBZ20" s="890"/>
      <c r="BCA20" s="890"/>
      <c r="BCB20" s="890"/>
      <c r="BCC20" s="890"/>
      <c r="BCD20" s="890"/>
      <c r="BCE20" s="890"/>
      <c r="BCF20" s="890"/>
      <c r="BCG20" s="890"/>
      <c r="BCH20" s="890"/>
      <c r="BCI20" s="890"/>
      <c r="BCJ20" s="890"/>
      <c r="BCK20" s="890"/>
      <c r="BCL20" s="890"/>
      <c r="BCM20" s="890"/>
      <c r="BCN20" s="890"/>
      <c r="BCO20" s="890"/>
      <c r="BCP20" s="890"/>
      <c r="BCQ20" s="890"/>
      <c r="BCR20" s="890"/>
      <c r="BCS20" s="890"/>
      <c r="BCT20" s="890"/>
      <c r="BCU20" s="890"/>
      <c r="BCV20" s="890"/>
      <c r="BCW20" s="890"/>
      <c r="BCX20" s="890"/>
      <c r="BCY20" s="890"/>
      <c r="BCZ20" s="890"/>
      <c r="BDA20" s="890"/>
      <c r="BDB20" s="890"/>
      <c r="BDC20" s="890"/>
      <c r="BDD20" s="890"/>
      <c r="BDE20" s="890"/>
      <c r="BDF20" s="890"/>
      <c r="BDG20" s="890"/>
      <c r="BDH20" s="890"/>
      <c r="BDI20" s="890"/>
      <c r="BDJ20" s="890"/>
      <c r="BDK20" s="890"/>
      <c r="BDL20" s="890"/>
      <c r="BDM20" s="890"/>
      <c r="BDN20" s="890"/>
      <c r="BDO20" s="890"/>
      <c r="BDP20" s="890"/>
      <c r="BDQ20" s="890"/>
      <c r="BDR20" s="890"/>
      <c r="BDS20" s="890"/>
      <c r="BDT20" s="890"/>
      <c r="BDU20" s="890"/>
      <c r="BDV20" s="890"/>
      <c r="BDW20" s="890"/>
      <c r="BDX20" s="890"/>
      <c r="BDY20" s="890"/>
      <c r="BDZ20" s="890"/>
      <c r="BEA20" s="890"/>
      <c r="BEB20" s="890"/>
      <c r="BEC20" s="890"/>
      <c r="BED20" s="890"/>
      <c r="BEE20" s="890"/>
      <c r="BEF20" s="890"/>
      <c r="BEG20" s="890"/>
      <c r="BEH20" s="890"/>
      <c r="BEI20" s="890"/>
      <c r="BEJ20" s="890"/>
      <c r="BEK20" s="890"/>
      <c r="BEL20" s="890"/>
      <c r="BEM20" s="890"/>
      <c r="BEN20" s="890"/>
      <c r="BEO20" s="890"/>
      <c r="BEP20" s="890"/>
      <c r="BEQ20" s="890"/>
      <c r="BER20" s="890"/>
      <c r="BES20" s="890"/>
      <c r="BET20" s="890"/>
      <c r="BEU20" s="890"/>
      <c r="BEV20" s="890"/>
      <c r="BEW20" s="890"/>
      <c r="BEX20" s="890"/>
      <c r="BEY20" s="890"/>
      <c r="BEZ20" s="890"/>
      <c r="BFA20" s="890"/>
      <c r="BFB20" s="890"/>
      <c r="BFC20" s="890"/>
      <c r="BFD20" s="890"/>
      <c r="BFE20" s="890"/>
      <c r="BFF20" s="890"/>
      <c r="BFG20" s="890"/>
      <c r="BFH20" s="890"/>
      <c r="BFI20" s="890"/>
      <c r="BFJ20" s="890"/>
      <c r="BFK20" s="890"/>
      <c r="BFL20" s="890"/>
      <c r="BFM20" s="890"/>
      <c r="BFN20" s="890"/>
      <c r="BFO20" s="890"/>
      <c r="BFP20" s="890"/>
      <c r="BFQ20" s="890"/>
      <c r="BFR20" s="890"/>
      <c r="BFS20" s="890"/>
      <c r="BFT20" s="890"/>
      <c r="BFU20" s="890"/>
      <c r="BFV20" s="890"/>
      <c r="BFW20" s="890"/>
      <c r="BFX20" s="890"/>
      <c r="BFY20" s="890"/>
      <c r="BFZ20" s="890"/>
      <c r="BGA20" s="890"/>
      <c r="BGB20" s="890"/>
      <c r="BGC20" s="890"/>
      <c r="BGD20" s="890"/>
      <c r="BGE20" s="890"/>
      <c r="BGF20" s="890"/>
      <c r="BGG20" s="890"/>
      <c r="BGH20" s="890"/>
      <c r="BGI20" s="890"/>
      <c r="BGJ20" s="890"/>
      <c r="BGK20" s="890"/>
      <c r="BGL20" s="890"/>
      <c r="BGM20" s="890"/>
      <c r="BGN20" s="890"/>
      <c r="BGO20" s="890"/>
      <c r="BGP20" s="890"/>
      <c r="BGQ20" s="890"/>
      <c r="BGR20" s="890"/>
      <c r="BGS20" s="890"/>
      <c r="BGT20" s="890"/>
      <c r="BGU20" s="890"/>
      <c r="BGV20" s="890"/>
      <c r="BGW20" s="890"/>
      <c r="BGX20" s="890"/>
      <c r="BGY20" s="890"/>
      <c r="BGZ20" s="890"/>
      <c r="BHA20" s="890"/>
      <c r="BHB20" s="890"/>
      <c r="BHC20" s="890"/>
      <c r="BHD20" s="890"/>
      <c r="BHE20" s="890"/>
      <c r="BHF20" s="890"/>
      <c r="BHG20" s="890"/>
      <c r="BHH20" s="890"/>
      <c r="BHI20" s="890"/>
      <c r="BHJ20" s="890"/>
      <c r="BHK20" s="890"/>
      <c r="BHL20" s="890"/>
      <c r="BHM20" s="890"/>
      <c r="BHN20" s="890"/>
      <c r="BHO20" s="890"/>
      <c r="BHP20" s="890"/>
      <c r="BHQ20" s="890"/>
      <c r="BHR20" s="890"/>
      <c r="BHS20" s="890"/>
      <c r="BHT20" s="890"/>
      <c r="BHU20" s="890"/>
      <c r="BHV20" s="890"/>
      <c r="BHW20" s="890"/>
      <c r="BHX20" s="890"/>
      <c r="BHY20" s="890"/>
      <c r="BHZ20" s="890"/>
      <c r="BIA20" s="890"/>
      <c r="BIB20" s="890"/>
      <c r="BIC20" s="890"/>
      <c r="BID20" s="890"/>
      <c r="BIE20" s="890"/>
      <c r="BIF20" s="890"/>
      <c r="BIG20" s="890"/>
      <c r="BIH20" s="890"/>
      <c r="BII20" s="890"/>
      <c r="BIJ20" s="890"/>
      <c r="BIK20" s="890"/>
      <c r="BIL20" s="890"/>
      <c r="BIM20" s="890"/>
      <c r="BIN20" s="890"/>
      <c r="BIO20" s="890"/>
      <c r="BIP20" s="890"/>
      <c r="BIQ20" s="890"/>
      <c r="BIR20" s="890"/>
      <c r="BIS20" s="890"/>
      <c r="BIT20" s="890"/>
      <c r="BIU20" s="890"/>
      <c r="BIV20" s="890"/>
      <c r="BIW20" s="890"/>
      <c r="BIX20" s="890"/>
      <c r="BIY20" s="890"/>
      <c r="BIZ20" s="890"/>
      <c r="BJA20" s="890"/>
      <c r="BJB20" s="890"/>
      <c r="BJC20" s="890"/>
      <c r="BJD20" s="890"/>
      <c r="BJE20" s="890"/>
      <c r="BJF20" s="890"/>
      <c r="BJG20" s="890"/>
      <c r="BJH20" s="890"/>
      <c r="BJI20" s="890"/>
      <c r="BJJ20" s="890"/>
      <c r="BJK20" s="890"/>
      <c r="BJL20" s="890"/>
      <c r="BJM20" s="890"/>
      <c r="BJN20" s="890"/>
      <c r="BJO20" s="890"/>
      <c r="BJP20" s="890"/>
      <c r="BJQ20" s="890"/>
      <c r="BJR20" s="890"/>
      <c r="BJS20" s="890"/>
      <c r="BJT20" s="890"/>
      <c r="BJU20" s="890"/>
      <c r="BJV20" s="890"/>
      <c r="BJW20" s="890"/>
      <c r="BJX20" s="890"/>
      <c r="BJY20" s="890"/>
      <c r="BJZ20" s="890"/>
      <c r="BKA20" s="890"/>
      <c r="BKB20" s="890"/>
      <c r="BKC20" s="890"/>
      <c r="BKD20" s="890"/>
      <c r="BKE20" s="890"/>
      <c r="BKF20" s="890"/>
      <c r="BKG20" s="890"/>
      <c r="BKH20" s="890"/>
      <c r="BKI20" s="890"/>
      <c r="BKJ20" s="890"/>
      <c r="BKK20" s="890"/>
      <c r="BKL20" s="890"/>
      <c r="BKM20" s="890"/>
      <c r="BKN20" s="890"/>
      <c r="BKO20" s="890"/>
      <c r="BKP20" s="890"/>
      <c r="BKQ20" s="890"/>
      <c r="BKR20" s="890"/>
      <c r="BKS20" s="890"/>
      <c r="BKT20" s="890"/>
      <c r="BKU20" s="890"/>
      <c r="BKV20" s="890"/>
      <c r="BKW20" s="890"/>
      <c r="BKX20" s="890"/>
      <c r="BKY20" s="890"/>
      <c r="BKZ20" s="890"/>
      <c r="BLA20" s="890"/>
      <c r="BLB20" s="890"/>
      <c r="BLC20" s="890"/>
      <c r="BLD20" s="890"/>
      <c r="BLE20" s="890"/>
      <c r="BLF20" s="890"/>
      <c r="BLG20" s="890"/>
      <c r="BLH20" s="890"/>
      <c r="BLI20" s="890"/>
      <c r="BLJ20" s="890"/>
      <c r="BLK20" s="890"/>
      <c r="BLL20" s="890"/>
      <c r="BLM20" s="890"/>
      <c r="BLN20" s="890"/>
      <c r="BLO20" s="890"/>
      <c r="BLP20" s="890"/>
      <c r="BLQ20" s="890"/>
      <c r="BLR20" s="890"/>
      <c r="BLS20" s="890"/>
      <c r="BLT20" s="890"/>
      <c r="BLU20" s="890"/>
      <c r="BLV20" s="890"/>
      <c r="BLW20" s="890"/>
      <c r="BLX20" s="890"/>
      <c r="BLY20" s="890"/>
      <c r="BLZ20" s="890"/>
      <c r="BMA20" s="890"/>
      <c r="BMB20" s="890"/>
      <c r="BMC20" s="890"/>
      <c r="BMD20" s="890"/>
      <c r="BME20" s="890"/>
      <c r="BMF20" s="890"/>
      <c r="BMG20" s="890"/>
      <c r="BMH20" s="890"/>
      <c r="BMI20" s="890"/>
      <c r="BMJ20" s="890"/>
      <c r="BMK20" s="890"/>
      <c r="BML20" s="890"/>
      <c r="BMM20" s="890"/>
      <c r="BMN20" s="890"/>
      <c r="BMO20" s="890"/>
      <c r="BMP20" s="890"/>
      <c r="BMQ20" s="890"/>
      <c r="BMR20" s="890"/>
      <c r="BMS20" s="890"/>
      <c r="BMT20" s="890"/>
      <c r="BMU20" s="890"/>
      <c r="BMV20" s="890"/>
      <c r="BMW20" s="890"/>
      <c r="BMX20" s="890"/>
      <c r="BMY20" s="890"/>
      <c r="BMZ20" s="890"/>
      <c r="BNA20" s="890"/>
      <c r="BNB20" s="890"/>
      <c r="BNC20" s="890"/>
      <c r="BND20" s="890"/>
      <c r="BNE20" s="890"/>
      <c r="BNF20" s="890"/>
      <c r="BNG20" s="890"/>
      <c r="BNH20" s="890"/>
      <c r="BNI20" s="890"/>
      <c r="BNJ20" s="890"/>
      <c r="BNK20" s="890"/>
      <c r="BNL20" s="890"/>
      <c r="BNM20" s="890"/>
      <c r="BNN20" s="890"/>
      <c r="BNO20" s="890"/>
      <c r="BNP20" s="890"/>
      <c r="BNQ20" s="890"/>
      <c r="BNR20" s="890"/>
      <c r="BNS20" s="890"/>
      <c r="BNT20" s="890"/>
      <c r="BNU20" s="890"/>
      <c r="BNV20" s="890"/>
      <c r="BNW20" s="890"/>
      <c r="BNX20" s="890"/>
      <c r="BNY20" s="890"/>
      <c r="BNZ20" s="890"/>
      <c r="BOA20" s="890"/>
      <c r="BOB20" s="890"/>
      <c r="BOC20" s="890"/>
      <c r="BOD20" s="890"/>
      <c r="BOE20" s="890"/>
      <c r="BOF20" s="890"/>
      <c r="BOG20" s="890"/>
      <c r="BOH20" s="890"/>
      <c r="BOI20" s="890"/>
      <c r="BOJ20" s="890"/>
      <c r="BOK20" s="890"/>
      <c r="BOL20" s="890"/>
      <c r="BOM20" s="890"/>
      <c r="BON20" s="890"/>
      <c r="BOO20" s="890"/>
      <c r="BOP20" s="890"/>
      <c r="BOQ20" s="890"/>
      <c r="BOR20" s="890"/>
      <c r="BOS20" s="890"/>
      <c r="BOT20" s="890"/>
      <c r="BOU20" s="890"/>
      <c r="BOV20" s="890"/>
      <c r="BOW20" s="890"/>
      <c r="BOX20" s="890"/>
      <c r="BOY20" s="890"/>
      <c r="BOZ20" s="890"/>
      <c r="BPA20" s="890"/>
      <c r="BPB20" s="890"/>
      <c r="BPC20" s="890"/>
      <c r="BPD20" s="890"/>
      <c r="BPE20" s="890"/>
      <c r="BPF20" s="890"/>
      <c r="BPG20" s="890"/>
      <c r="BPH20" s="890"/>
      <c r="BPI20" s="890"/>
      <c r="BPJ20" s="890"/>
      <c r="BPK20" s="890"/>
      <c r="BPL20" s="890"/>
      <c r="BPM20" s="890"/>
      <c r="BPN20" s="890"/>
      <c r="BPO20" s="890"/>
      <c r="BPP20" s="890"/>
      <c r="BPQ20" s="890"/>
      <c r="BPR20" s="890"/>
      <c r="BPS20" s="890"/>
      <c r="BPT20" s="890"/>
      <c r="BPU20" s="890"/>
      <c r="BPV20" s="890"/>
      <c r="BPW20" s="890"/>
      <c r="BPX20" s="890"/>
      <c r="BPY20" s="890"/>
      <c r="BPZ20" s="890"/>
      <c r="BQA20" s="890"/>
      <c r="BQB20" s="890"/>
      <c r="BQC20" s="890"/>
      <c r="BQD20" s="890"/>
      <c r="BQE20" s="890"/>
      <c r="BQF20" s="890"/>
      <c r="BQG20" s="890"/>
      <c r="BQH20" s="890"/>
      <c r="BQI20" s="890"/>
      <c r="BQJ20" s="890"/>
      <c r="BQK20" s="890"/>
      <c r="BQL20" s="890"/>
      <c r="BQM20" s="890"/>
      <c r="BQN20" s="890"/>
      <c r="BQO20" s="890"/>
      <c r="BQP20" s="890"/>
      <c r="BQQ20" s="890"/>
      <c r="BQR20" s="890"/>
      <c r="BQS20" s="890"/>
      <c r="BQT20" s="890"/>
      <c r="BQU20" s="890"/>
      <c r="BQV20" s="890"/>
      <c r="BQW20" s="890"/>
      <c r="BQX20" s="890"/>
      <c r="BQY20" s="890"/>
      <c r="BQZ20" s="890"/>
      <c r="BRA20" s="890"/>
      <c r="BRB20" s="890"/>
      <c r="BRC20" s="890"/>
      <c r="BRD20" s="890"/>
      <c r="BRE20" s="890"/>
      <c r="BRF20" s="890"/>
      <c r="BRG20" s="890"/>
      <c r="BRH20" s="890"/>
      <c r="BRI20" s="890"/>
      <c r="BRJ20" s="890"/>
      <c r="BRK20" s="890"/>
      <c r="BRL20" s="890"/>
      <c r="BRM20" s="890"/>
      <c r="BRN20" s="890"/>
      <c r="BRO20" s="890"/>
      <c r="BRP20" s="890"/>
      <c r="BRQ20" s="890"/>
      <c r="BRR20" s="890"/>
      <c r="BRS20" s="890"/>
      <c r="BRT20" s="890"/>
      <c r="BRU20" s="890"/>
      <c r="BRV20" s="890"/>
      <c r="BRW20" s="890"/>
      <c r="BRX20" s="890"/>
      <c r="BRY20" s="890"/>
      <c r="BRZ20" s="890"/>
      <c r="BSA20" s="890"/>
      <c r="BSB20" s="890"/>
      <c r="BSC20" s="890"/>
      <c r="BSD20" s="890"/>
      <c r="BSE20" s="890"/>
      <c r="BSF20" s="890"/>
      <c r="BSG20" s="890"/>
      <c r="BSH20" s="890"/>
      <c r="BSI20" s="890"/>
      <c r="BSJ20" s="890"/>
      <c r="BSK20" s="890"/>
      <c r="BSL20" s="890"/>
      <c r="BSM20" s="890"/>
      <c r="BSN20" s="890"/>
      <c r="BSO20" s="890"/>
      <c r="BSP20" s="890"/>
      <c r="BSQ20" s="890"/>
      <c r="BSR20" s="890"/>
      <c r="BSS20" s="890"/>
      <c r="BST20" s="890"/>
      <c r="BSU20" s="890"/>
      <c r="BSV20" s="890"/>
      <c r="BSW20" s="890"/>
      <c r="BSX20" s="890"/>
      <c r="BSY20" s="890"/>
      <c r="BSZ20" s="890"/>
      <c r="BTA20" s="890"/>
      <c r="BTB20" s="890"/>
      <c r="BTC20" s="890"/>
      <c r="BTD20" s="890"/>
      <c r="BTE20" s="890"/>
      <c r="BTF20" s="890"/>
      <c r="BTG20" s="890"/>
      <c r="BTH20" s="890"/>
      <c r="BTI20" s="890"/>
      <c r="BTJ20" s="890"/>
      <c r="BTK20" s="890"/>
      <c r="BTL20" s="890"/>
      <c r="BTM20" s="890"/>
      <c r="BTN20" s="890"/>
      <c r="BTO20" s="890"/>
      <c r="BTP20" s="890"/>
      <c r="BTQ20" s="890"/>
      <c r="BTR20" s="890"/>
      <c r="BTS20" s="890"/>
      <c r="BTT20" s="890"/>
      <c r="BTU20" s="890"/>
      <c r="BTV20" s="890"/>
      <c r="BTW20" s="890"/>
      <c r="BTX20" s="890"/>
      <c r="BTY20" s="890"/>
      <c r="BTZ20" s="890"/>
      <c r="BUA20" s="890"/>
      <c r="BUB20" s="890"/>
      <c r="BUC20" s="890"/>
      <c r="BUD20" s="890"/>
      <c r="BUE20" s="890"/>
      <c r="BUF20" s="890"/>
      <c r="BUG20" s="890"/>
      <c r="BUH20" s="890"/>
      <c r="BUI20" s="890"/>
      <c r="BUJ20" s="890"/>
      <c r="BUK20" s="890"/>
      <c r="BUL20" s="890"/>
      <c r="BUM20" s="890"/>
      <c r="BUN20" s="890"/>
      <c r="BUO20" s="890"/>
      <c r="BUP20" s="890"/>
      <c r="BUQ20" s="890"/>
      <c r="BUR20" s="890"/>
      <c r="BUS20" s="890"/>
      <c r="BUT20" s="890"/>
      <c r="BUU20" s="890"/>
      <c r="BUV20" s="890"/>
      <c r="BUW20" s="890"/>
      <c r="BUX20" s="890"/>
      <c r="BUY20" s="890"/>
      <c r="BUZ20" s="890"/>
      <c r="BVA20" s="890"/>
      <c r="BVB20" s="890"/>
      <c r="BVC20" s="890"/>
      <c r="BVD20" s="890"/>
      <c r="BVE20" s="890"/>
      <c r="BVF20" s="890"/>
      <c r="BVG20" s="890"/>
      <c r="BVH20" s="890"/>
      <c r="BVI20" s="890"/>
      <c r="BVJ20" s="890"/>
      <c r="BVK20" s="890"/>
      <c r="BVL20" s="890"/>
      <c r="BVM20" s="890"/>
      <c r="BVN20" s="890"/>
      <c r="BVO20" s="890"/>
      <c r="BVP20" s="890"/>
      <c r="BVQ20" s="890"/>
      <c r="BVR20" s="890"/>
      <c r="BVS20" s="890"/>
      <c r="BVT20" s="890"/>
      <c r="BVU20" s="890"/>
      <c r="BVV20" s="890"/>
      <c r="BVW20" s="890"/>
      <c r="BVX20" s="890"/>
      <c r="BVY20" s="890"/>
      <c r="BVZ20" s="890"/>
      <c r="BWA20" s="890"/>
      <c r="BWB20" s="890"/>
      <c r="BWC20" s="890"/>
      <c r="BWD20" s="890"/>
      <c r="BWE20" s="890"/>
      <c r="BWF20" s="890"/>
      <c r="BWG20" s="890"/>
      <c r="BWH20" s="890"/>
      <c r="BWI20" s="890"/>
      <c r="BWJ20" s="890"/>
      <c r="BWK20" s="890"/>
      <c r="BWL20" s="890"/>
      <c r="BWM20" s="890"/>
      <c r="BWN20" s="890"/>
      <c r="BWO20" s="890"/>
      <c r="BWP20" s="890"/>
      <c r="BWQ20" s="890"/>
      <c r="BWR20" s="890"/>
      <c r="BWS20" s="890"/>
      <c r="BWT20" s="890"/>
      <c r="BWU20" s="890"/>
      <c r="BWV20" s="890"/>
      <c r="BWW20" s="890"/>
      <c r="BWX20" s="890"/>
      <c r="BWY20" s="890"/>
      <c r="BWZ20" s="890"/>
      <c r="BXA20" s="890"/>
      <c r="BXB20" s="890"/>
      <c r="BXC20" s="890"/>
      <c r="BXD20" s="890"/>
      <c r="BXE20" s="890"/>
      <c r="BXF20" s="890"/>
      <c r="BXG20" s="890"/>
      <c r="BXH20" s="890"/>
      <c r="BXI20" s="890"/>
      <c r="BXJ20" s="890"/>
      <c r="BXK20" s="890"/>
      <c r="BXL20" s="890"/>
      <c r="BXM20" s="890"/>
      <c r="BXN20" s="890"/>
      <c r="BXO20" s="890"/>
      <c r="BXP20" s="890"/>
      <c r="BXQ20" s="890"/>
      <c r="BXR20" s="890"/>
      <c r="BXS20" s="890"/>
      <c r="BXT20" s="890"/>
      <c r="BXU20" s="890"/>
      <c r="BXV20" s="890"/>
      <c r="BXW20" s="890"/>
      <c r="BXX20" s="890"/>
      <c r="BXY20" s="890"/>
      <c r="BXZ20" s="890"/>
      <c r="BYA20" s="890"/>
      <c r="BYB20" s="890"/>
      <c r="BYC20" s="890"/>
      <c r="BYD20" s="890"/>
      <c r="BYE20" s="890"/>
      <c r="BYF20" s="890"/>
      <c r="BYG20" s="890"/>
      <c r="BYH20" s="890"/>
      <c r="BYI20" s="890"/>
      <c r="BYJ20" s="890"/>
      <c r="BYK20" s="890"/>
      <c r="BYL20" s="890"/>
      <c r="BYM20" s="890"/>
      <c r="BYN20" s="890"/>
      <c r="BYO20" s="890"/>
      <c r="BYP20" s="890"/>
      <c r="BYQ20" s="890"/>
      <c r="BYR20" s="890"/>
      <c r="BYS20" s="890"/>
      <c r="BYT20" s="890"/>
      <c r="BYU20" s="890"/>
      <c r="BYV20" s="890"/>
      <c r="BYW20" s="890"/>
      <c r="BYX20" s="890"/>
      <c r="BYY20" s="890"/>
      <c r="BYZ20" s="890"/>
      <c r="BZA20" s="890"/>
      <c r="BZB20" s="890"/>
      <c r="BZC20" s="890"/>
      <c r="BZD20" s="890"/>
      <c r="BZE20" s="890"/>
      <c r="BZF20" s="890"/>
      <c r="BZG20" s="890"/>
      <c r="BZH20" s="890"/>
      <c r="BZI20" s="890"/>
      <c r="BZJ20" s="890"/>
      <c r="BZK20" s="890"/>
      <c r="BZL20" s="890"/>
      <c r="BZM20" s="890"/>
      <c r="BZN20" s="890"/>
      <c r="BZO20" s="890"/>
      <c r="BZP20" s="890"/>
      <c r="BZQ20" s="890"/>
      <c r="BZR20" s="890"/>
      <c r="BZS20" s="890"/>
      <c r="BZT20" s="890"/>
      <c r="BZU20" s="890"/>
      <c r="BZV20" s="890"/>
      <c r="BZW20" s="890"/>
      <c r="BZX20" s="890"/>
      <c r="BZY20" s="890"/>
      <c r="BZZ20" s="890"/>
      <c r="CAA20" s="890"/>
      <c r="CAB20" s="890"/>
      <c r="CAC20" s="890"/>
      <c r="CAD20" s="890"/>
      <c r="CAE20" s="890"/>
      <c r="CAF20" s="890"/>
      <c r="CAG20" s="890"/>
      <c r="CAH20" s="890"/>
      <c r="CAI20" s="890"/>
      <c r="CAJ20" s="890"/>
      <c r="CAK20" s="890"/>
      <c r="CAL20" s="890"/>
      <c r="CAM20" s="890"/>
      <c r="CAN20" s="890"/>
      <c r="CAO20" s="890"/>
      <c r="CAP20" s="890"/>
      <c r="CAQ20" s="890"/>
      <c r="CAR20" s="890"/>
      <c r="CAS20" s="890"/>
      <c r="CAT20" s="890"/>
      <c r="CAU20" s="890"/>
      <c r="CAV20" s="890"/>
      <c r="CAW20" s="890"/>
      <c r="CAX20" s="890"/>
      <c r="CAY20" s="890"/>
      <c r="CAZ20" s="890"/>
      <c r="CBA20" s="890"/>
      <c r="CBB20" s="890"/>
      <c r="CBC20" s="890"/>
      <c r="CBD20" s="890"/>
      <c r="CBE20" s="890"/>
      <c r="CBF20" s="890"/>
      <c r="CBG20" s="890"/>
      <c r="CBH20" s="890"/>
      <c r="CBI20" s="890"/>
      <c r="CBJ20" s="890"/>
      <c r="CBK20" s="890"/>
      <c r="CBL20" s="890"/>
      <c r="CBM20" s="890"/>
      <c r="CBN20" s="890"/>
      <c r="CBO20" s="890"/>
      <c r="CBP20" s="890"/>
      <c r="CBQ20" s="890"/>
      <c r="CBR20" s="890"/>
      <c r="CBS20" s="890"/>
      <c r="CBT20" s="890"/>
      <c r="CBU20" s="890"/>
      <c r="CBV20" s="890"/>
      <c r="CBW20" s="890"/>
      <c r="CBX20" s="890"/>
      <c r="CBY20" s="890"/>
      <c r="CBZ20" s="890"/>
      <c r="CCA20" s="890"/>
      <c r="CCB20" s="890"/>
      <c r="CCC20" s="890"/>
      <c r="CCD20" s="890"/>
      <c r="CCE20" s="890"/>
      <c r="CCF20" s="890"/>
      <c r="CCG20" s="890"/>
      <c r="CCH20" s="890"/>
      <c r="CCI20" s="890"/>
      <c r="CCJ20" s="890"/>
      <c r="CCK20" s="890"/>
      <c r="CCL20" s="890"/>
      <c r="CCM20" s="890"/>
      <c r="CCN20" s="890"/>
      <c r="CCO20" s="890"/>
      <c r="CCP20" s="890"/>
      <c r="CCQ20" s="890"/>
      <c r="CCR20" s="890"/>
      <c r="CCS20" s="890"/>
      <c r="CCT20" s="890"/>
      <c r="CCU20" s="890"/>
      <c r="CCV20" s="890"/>
      <c r="CCW20" s="890"/>
      <c r="CCX20" s="890"/>
      <c r="CCY20" s="890"/>
      <c r="CCZ20" s="890"/>
      <c r="CDA20" s="890"/>
      <c r="CDB20" s="890"/>
      <c r="CDC20" s="890"/>
      <c r="CDD20" s="890"/>
      <c r="CDE20" s="890"/>
      <c r="CDF20" s="890"/>
      <c r="CDG20" s="890"/>
      <c r="CDH20" s="890"/>
      <c r="CDI20" s="890"/>
      <c r="CDJ20" s="890"/>
      <c r="CDK20" s="890"/>
      <c r="CDL20" s="890"/>
      <c r="CDM20" s="890"/>
      <c r="CDN20" s="890"/>
      <c r="CDO20" s="890"/>
      <c r="CDP20" s="890"/>
      <c r="CDQ20" s="890"/>
      <c r="CDR20" s="890"/>
      <c r="CDS20" s="890"/>
      <c r="CDT20" s="890"/>
      <c r="CDU20" s="890"/>
      <c r="CDV20" s="890"/>
      <c r="CDW20" s="890"/>
      <c r="CDX20" s="890"/>
      <c r="CDY20" s="890"/>
      <c r="CDZ20" s="890"/>
      <c r="CEA20" s="890"/>
      <c r="CEB20" s="890"/>
      <c r="CEC20" s="890"/>
      <c r="CED20" s="890"/>
      <c r="CEE20" s="890"/>
      <c r="CEF20" s="890"/>
      <c r="CEG20" s="890"/>
      <c r="CEH20" s="890"/>
      <c r="CEI20" s="890"/>
      <c r="CEJ20" s="890"/>
      <c r="CEK20" s="890"/>
      <c r="CEL20" s="890"/>
      <c r="CEM20" s="890"/>
      <c r="CEN20" s="890"/>
      <c r="CEO20" s="890"/>
      <c r="CEP20" s="890"/>
      <c r="CEQ20" s="890"/>
      <c r="CER20" s="890"/>
      <c r="CES20" s="890"/>
      <c r="CET20" s="890"/>
      <c r="CEU20" s="890"/>
      <c r="CEV20" s="890"/>
      <c r="CEW20" s="890"/>
      <c r="CEX20" s="890"/>
      <c r="CEY20" s="890"/>
      <c r="CEZ20" s="890"/>
      <c r="CFA20" s="890"/>
      <c r="CFB20" s="890"/>
      <c r="CFC20" s="890"/>
      <c r="CFD20" s="890"/>
      <c r="CFE20" s="890"/>
      <c r="CFF20" s="890"/>
      <c r="CFG20" s="890"/>
      <c r="CFH20" s="890"/>
      <c r="CFI20" s="890"/>
      <c r="CFJ20" s="890"/>
      <c r="CFK20" s="890"/>
      <c r="CFL20" s="890"/>
      <c r="CFM20" s="890"/>
      <c r="CFN20" s="890"/>
      <c r="CFO20" s="890"/>
      <c r="CFP20" s="890"/>
      <c r="CFQ20" s="890"/>
      <c r="CFR20" s="890"/>
      <c r="CFS20" s="890"/>
      <c r="CFT20" s="890"/>
      <c r="CFU20" s="890"/>
      <c r="CFV20" s="890"/>
      <c r="CFW20" s="890"/>
      <c r="CFX20" s="890"/>
      <c r="CFY20" s="890"/>
      <c r="CFZ20" s="890"/>
      <c r="CGA20" s="890"/>
      <c r="CGB20" s="890"/>
      <c r="CGC20" s="890"/>
      <c r="CGD20" s="890"/>
      <c r="CGE20" s="890"/>
      <c r="CGF20" s="890"/>
      <c r="CGG20" s="890"/>
      <c r="CGH20" s="890"/>
      <c r="CGI20" s="890"/>
      <c r="CGJ20" s="890"/>
      <c r="CGK20" s="890"/>
      <c r="CGL20" s="890"/>
      <c r="CGM20" s="890"/>
      <c r="CGN20" s="890"/>
      <c r="CGO20" s="890"/>
      <c r="CGP20" s="890"/>
      <c r="CGQ20" s="890"/>
      <c r="CGR20" s="890"/>
      <c r="CGS20" s="890"/>
      <c r="CGT20" s="890"/>
      <c r="CGU20" s="890"/>
      <c r="CGV20" s="890"/>
      <c r="CGW20" s="890"/>
      <c r="CGX20" s="890"/>
      <c r="CGY20" s="890"/>
      <c r="CGZ20" s="890"/>
      <c r="CHA20" s="890"/>
      <c r="CHB20" s="890"/>
      <c r="CHC20" s="890"/>
      <c r="CHD20" s="890"/>
      <c r="CHE20" s="890"/>
      <c r="CHF20" s="890"/>
      <c r="CHG20" s="890"/>
      <c r="CHH20" s="890"/>
      <c r="CHI20" s="890"/>
      <c r="CHJ20" s="890"/>
      <c r="CHK20" s="890"/>
      <c r="CHL20" s="890"/>
      <c r="CHM20" s="890"/>
      <c r="CHN20" s="890"/>
      <c r="CHO20" s="890"/>
      <c r="CHP20" s="890"/>
      <c r="CHQ20" s="890"/>
      <c r="CHR20" s="890"/>
      <c r="CHS20" s="890"/>
      <c r="CHT20" s="890"/>
      <c r="CHU20" s="890"/>
      <c r="CHV20" s="890"/>
      <c r="CHW20" s="890"/>
      <c r="CHX20" s="890"/>
      <c r="CHY20" s="890"/>
      <c r="CHZ20" s="890"/>
      <c r="CIA20" s="890"/>
      <c r="CIB20" s="890"/>
      <c r="CIC20" s="890"/>
      <c r="CID20" s="890"/>
      <c r="CIE20" s="890"/>
      <c r="CIF20" s="890"/>
      <c r="CIG20" s="890"/>
      <c r="CIH20" s="890"/>
      <c r="CII20" s="890"/>
      <c r="CIJ20" s="890"/>
      <c r="CIK20" s="890"/>
      <c r="CIL20" s="890"/>
      <c r="CIM20" s="890"/>
      <c r="CIN20" s="890"/>
      <c r="CIO20" s="890"/>
      <c r="CIP20" s="890"/>
      <c r="CIQ20" s="890"/>
      <c r="CIR20" s="890"/>
      <c r="CIS20" s="890"/>
      <c r="CIT20" s="890"/>
      <c r="CIU20" s="890"/>
      <c r="CIV20" s="890"/>
      <c r="CIW20" s="890"/>
      <c r="CIX20" s="890"/>
      <c r="CIY20" s="890"/>
      <c r="CIZ20" s="890"/>
      <c r="CJA20" s="890"/>
      <c r="CJB20" s="890"/>
      <c r="CJC20" s="890"/>
      <c r="CJD20" s="890"/>
      <c r="CJE20" s="890"/>
      <c r="CJF20" s="890"/>
      <c r="CJG20" s="890"/>
      <c r="CJH20" s="890"/>
      <c r="CJI20" s="890"/>
      <c r="CJJ20" s="890"/>
      <c r="CJK20" s="890"/>
      <c r="CJL20" s="890"/>
      <c r="CJM20" s="890"/>
      <c r="CJN20" s="890"/>
      <c r="CJO20" s="890"/>
      <c r="CJP20" s="890"/>
      <c r="CJQ20" s="890"/>
      <c r="CJR20" s="890"/>
      <c r="CJS20" s="890"/>
      <c r="CJT20" s="890"/>
      <c r="CJU20" s="890"/>
      <c r="CJV20" s="890"/>
      <c r="CJW20" s="890"/>
      <c r="CJX20" s="890"/>
      <c r="CJY20" s="890"/>
      <c r="CJZ20" s="890"/>
      <c r="CKA20" s="890"/>
      <c r="CKB20" s="890"/>
      <c r="CKC20" s="890"/>
      <c r="CKD20" s="890"/>
      <c r="CKE20" s="890"/>
      <c r="CKF20" s="890"/>
      <c r="CKG20" s="890"/>
      <c r="CKH20" s="890"/>
      <c r="CKI20" s="890"/>
      <c r="CKJ20" s="890"/>
      <c r="CKK20" s="890"/>
      <c r="CKL20" s="890"/>
      <c r="CKM20" s="890"/>
      <c r="CKN20" s="890"/>
      <c r="CKO20" s="890"/>
      <c r="CKP20" s="890"/>
      <c r="CKQ20" s="890"/>
      <c r="CKR20" s="890"/>
      <c r="CKS20" s="890"/>
      <c r="CKT20" s="890"/>
      <c r="CKU20" s="890"/>
      <c r="CKV20" s="890"/>
      <c r="CKW20" s="890"/>
      <c r="CKX20" s="890"/>
      <c r="CKY20" s="890"/>
      <c r="CKZ20" s="890"/>
      <c r="CLA20" s="890"/>
      <c r="CLB20" s="890"/>
      <c r="CLC20" s="890"/>
      <c r="CLD20" s="890"/>
      <c r="CLE20" s="890"/>
      <c r="CLF20" s="890"/>
      <c r="CLG20" s="890"/>
      <c r="CLH20" s="890"/>
      <c r="CLI20" s="890"/>
      <c r="CLJ20" s="890"/>
      <c r="CLK20" s="890"/>
      <c r="CLL20" s="890"/>
      <c r="CLM20" s="890"/>
      <c r="CLN20" s="890"/>
      <c r="CLO20" s="890"/>
      <c r="CLP20" s="890"/>
      <c r="CLQ20" s="890"/>
      <c r="CLR20" s="890"/>
      <c r="CLS20" s="890"/>
      <c r="CLT20" s="890"/>
      <c r="CLU20" s="890"/>
      <c r="CLV20" s="890"/>
      <c r="CLW20" s="890"/>
      <c r="CLX20" s="890"/>
      <c r="CLY20" s="890"/>
      <c r="CLZ20" s="890"/>
      <c r="CMA20" s="890"/>
      <c r="CMB20" s="890"/>
      <c r="CMC20" s="890"/>
      <c r="CMD20" s="890"/>
      <c r="CME20" s="890"/>
      <c r="CMF20" s="890"/>
      <c r="CMG20" s="890"/>
      <c r="CMH20" s="890"/>
      <c r="CMI20" s="890"/>
      <c r="CMJ20" s="890"/>
      <c r="CMK20" s="890"/>
      <c r="CML20" s="890"/>
      <c r="CMM20" s="890"/>
      <c r="CMN20" s="890"/>
      <c r="CMO20" s="890"/>
      <c r="CMP20" s="890"/>
      <c r="CMQ20" s="890"/>
      <c r="CMR20" s="890"/>
      <c r="CMS20" s="890"/>
      <c r="CMT20" s="890"/>
      <c r="CMU20" s="890"/>
      <c r="CMV20" s="890"/>
      <c r="CMW20" s="890"/>
      <c r="CMX20" s="890"/>
      <c r="CMY20" s="890"/>
      <c r="CMZ20" s="890"/>
      <c r="CNA20" s="890"/>
      <c r="CNB20" s="890"/>
      <c r="CNC20" s="890"/>
      <c r="CND20" s="890"/>
      <c r="CNE20" s="890"/>
      <c r="CNF20" s="890"/>
      <c r="CNG20" s="890"/>
      <c r="CNH20" s="890"/>
      <c r="CNI20" s="890"/>
      <c r="CNJ20" s="890"/>
      <c r="CNK20" s="890"/>
      <c r="CNL20" s="890"/>
      <c r="CNM20" s="890"/>
      <c r="CNN20" s="890"/>
      <c r="CNO20" s="890"/>
      <c r="CNP20" s="890"/>
      <c r="CNQ20" s="890"/>
      <c r="CNR20" s="890"/>
      <c r="CNS20" s="890"/>
      <c r="CNT20" s="890"/>
      <c r="CNU20" s="890"/>
      <c r="CNV20" s="890"/>
      <c r="CNW20" s="890"/>
      <c r="CNX20" s="890"/>
      <c r="CNY20" s="890"/>
      <c r="CNZ20" s="890"/>
      <c r="COA20" s="890"/>
      <c r="COB20" s="890"/>
      <c r="COC20" s="890"/>
      <c r="COD20" s="890"/>
      <c r="COE20" s="890"/>
      <c r="COF20" s="890"/>
      <c r="COG20" s="890"/>
      <c r="COH20" s="890"/>
      <c r="COI20" s="890"/>
      <c r="COJ20" s="890"/>
      <c r="COK20" s="890"/>
      <c r="COL20" s="890"/>
      <c r="COM20" s="890"/>
      <c r="CON20" s="890"/>
      <c r="COO20" s="890"/>
      <c r="COP20" s="890"/>
      <c r="COQ20" s="890"/>
      <c r="COR20" s="890"/>
      <c r="COS20" s="890"/>
      <c r="COT20" s="890"/>
      <c r="COU20" s="890"/>
      <c r="COV20" s="890"/>
      <c r="COW20" s="890"/>
      <c r="COX20" s="890"/>
      <c r="COY20" s="890"/>
      <c r="COZ20" s="890"/>
      <c r="CPA20" s="890"/>
      <c r="CPB20" s="890"/>
      <c r="CPC20" s="890"/>
      <c r="CPD20" s="890"/>
      <c r="CPE20" s="890"/>
      <c r="CPF20" s="890"/>
      <c r="CPG20" s="890"/>
      <c r="CPH20" s="890"/>
      <c r="CPI20" s="890"/>
      <c r="CPJ20" s="890"/>
      <c r="CPK20" s="890"/>
      <c r="CPL20" s="890"/>
      <c r="CPM20" s="890"/>
      <c r="CPN20" s="890"/>
      <c r="CPO20" s="890"/>
      <c r="CPP20" s="890"/>
      <c r="CPQ20" s="890"/>
      <c r="CPR20" s="890"/>
      <c r="CPS20" s="890"/>
      <c r="CPT20" s="890"/>
      <c r="CPU20" s="890"/>
      <c r="CPV20" s="890"/>
      <c r="CPW20" s="890"/>
      <c r="CPX20" s="890"/>
      <c r="CPY20" s="890"/>
      <c r="CPZ20" s="890"/>
      <c r="CQA20" s="890"/>
      <c r="CQB20" s="890"/>
      <c r="CQC20" s="890"/>
      <c r="CQD20" s="890"/>
      <c r="CQE20" s="890"/>
      <c r="CQF20" s="890"/>
      <c r="CQG20" s="890"/>
      <c r="CQH20" s="890"/>
      <c r="CQI20" s="890"/>
      <c r="CQJ20" s="890"/>
      <c r="CQK20" s="890"/>
      <c r="CQL20" s="890"/>
      <c r="CQM20" s="890"/>
      <c r="CQN20" s="890"/>
      <c r="CQO20" s="890"/>
      <c r="CQP20" s="890"/>
      <c r="CQQ20" s="890"/>
      <c r="CQR20" s="890"/>
      <c r="CQS20" s="890"/>
      <c r="CQT20" s="890"/>
      <c r="CQU20" s="890"/>
      <c r="CQV20" s="890"/>
      <c r="CQW20" s="890"/>
      <c r="CQX20" s="890"/>
      <c r="CQY20" s="890"/>
      <c r="CQZ20" s="890"/>
      <c r="CRA20" s="890"/>
      <c r="CRB20" s="890"/>
      <c r="CRC20" s="890"/>
      <c r="CRD20" s="890"/>
      <c r="CRE20" s="890"/>
      <c r="CRF20" s="890"/>
      <c r="CRG20" s="890"/>
      <c r="CRH20" s="890"/>
      <c r="CRI20" s="890"/>
      <c r="CRJ20" s="890"/>
      <c r="CRK20" s="890"/>
      <c r="CRL20" s="890"/>
      <c r="CRM20" s="890"/>
      <c r="CRN20" s="890"/>
      <c r="CRO20" s="890"/>
      <c r="CRP20" s="890"/>
      <c r="CRQ20" s="890"/>
      <c r="CRR20" s="890"/>
      <c r="CRS20" s="890"/>
      <c r="CRT20" s="890"/>
      <c r="CRU20" s="890"/>
      <c r="CRV20" s="890"/>
      <c r="CRW20" s="890"/>
      <c r="CRX20" s="890"/>
      <c r="CRY20" s="890"/>
      <c r="CRZ20" s="890"/>
      <c r="CSA20" s="890"/>
      <c r="CSB20" s="890"/>
      <c r="CSC20" s="890"/>
      <c r="CSD20" s="890"/>
      <c r="CSE20" s="890"/>
      <c r="CSF20" s="890"/>
      <c r="CSG20" s="890"/>
      <c r="CSH20" s="890"/>
      <c r="CSI20" s="890"/>
      <c r="CSJ20" s="890"/>
      <c r="CSK20" s="890"/>
      <c r="CSL20" s="890"/>
      <c r="CSM20" s="890"/>
      <c r="CSN20" s="890"/>
      <c r="CSO20" s="890"/>
      <c r="CSP20" s="890"/>
      <c r="CSQ20" s="890"/>
      <c r="CSR20" s="890"/>
      <c r="CSS20" s="890"/>
      <c r="CST20" s="890"/>
      <c r="CSU20" s="890"/>
      <c r="CSV20" s="890"/>
      <c r="CSW20" s="890"/>
      <c r="CSX20" s="890"/>
      <c r="CSY20" s="890"/>
      <c r="CSZ20" s="890"/>
      <c r="CTA20" s="890"/>
      <c r="CTB20" s="890"/>
      <c r="CTC20" s="890"/>
      <c r="CTD20" s="890"/>
      <c r="CTE20" s="890"/>
      <c r="CTF20" s="890"/>
      <c r="CTG20" s="890"/>
      <c r="CTH20" s="890"/>
      <c r="CTI20" s="890"/>
      <c r="CTJ20" s="890"/>
      <c r="CTK20" s="890"/>
      <c r="CTL20" s="890"/>
      <c r="CTM20" s="890"/>
      <c r="CTN20" s="890"/>
      <c r="CTO20" s="890"/>
      <c r="CTP20" s="890"/>
      <c r="CTQ20" s="890"/>
      <c r="CTR20" s="890"/>
      <c r="CTS20" s="890"/>
      <c r="CTT20" s="890"/>
      <c r="CTU20" s="890"/>
      <c r="CTV20" s="890"/>
      <c r="CTW20" s="890"/>
      <c r="CTX20" s="890"/>
      <c r="CTY20" s="890"/>
      <c r="CTZ20" s="890"/>
      <c r="CUA20" s="890"/>
      <c r="CUB20" s="890"/>
      <c r="CUC20" s="890"/>
      <c r="CUD20" s="890"/>
      <c r="CUE20" s="890"/>
      <c r="CUF20" s="890"/>
      <c r="CUG20" s="890"/>
      <c r="CUH20" s="890"/>
      <c r="CUI20" s="890"/>
      <c r="CUJ20" s="890"/>
      <c r="CUK20" s="890"/>
      <c r="CUL20" s="890"/>
      <c r="CUM20" s="890"/>
      <c r="CUN20" s="890"/>
      <c r="CUO20" s="890"/>
      <c r="CUP20" s="890"/>
      <c r="CUQ20" s="890"/>
      <c r="CUR20" s="890"/>
      <c r="CUS20" s="890"/>
      <c r="CUT20" s="890"/>
      <c r="CUU20" s="890"/>
      <c r="CUV20" s="890"/>
      <c r="CUW20" s="890"/>
      <c r="CUX20" s="890"/>
      <c r="CUY20" s="890"/>
      <c r="CUZ20" s="890"/>
      <c r="CVA20" s="890"/>
      <c r="CVB20" s="890"/>
      <c r="CVC20" s="890"/>
      <c r="CVD20" s="890"/>
      <c r="CVE20" s="890"/>
      <c r="CVF20" s="890"/>
      <c r="CVG20" s="890"/>
      <c r="CVH20" s="890"/>
      <c r="CVI20" s="890"/>
      <c r="CVJ20" s="890"/>
      <c r="CVK20" s="890"/>
      <c r="CVL20" s="890"/>
      <c r="CVM20" s="890"/>
      <c r="CVN20" s="890"/>
      <c r="CVO20" s="890"/>
      <c r="CVP20" s="890"/>
      <c r="CVQ20" s="890"/>
      <c r="CVR20" s="890"/>
      <c r="CVS20" s="890"/>
      <c r="CVT20" s="890"/>
      <c r="CVU20" s="890"/>
      <c r="CVV20" s="890"/>
      <c r="CVW20" s="890"/>
      <c r="CVX20" s="890"/>
      <c r="CVY20" s="890"/>
      <c r="CVZ20" s="890"/>
      <c r="CWA20" s="890"/>
      <c r="CWB20" s="890"/>
      <c r="CWC20" s="890"/>
      <c r="CWD20" s="890"/>
      <c r="CWE20" s="890"/>
      <c r="CWF20" s="890"/>
      <c r="CWG20" s="890"/>
      <c r="CWH20" s="890"/>
      <c r="CWI20" s="890"/>
      <c r="CWJ20" s="890"/>
      <c r="CWK20" s="890"/>
      <c r="CWL20" s="890"/>
      <c r="CWM20" s="890"/>
      <c r="CWN20" s="890"/>
      <c r="CWO20" s="890"/>
      <c r="CWP20" s="890"/>
      <c r="CWQ20" s="890"/>
      <c r="CWR20" s="890"/>
      <c r="CWS20" s="890"/>
      <c r="CWT20" s="890"/>
      <c r="CWU20" s="890"/>
      <c r="CWV20" s="890"/>
      <c r="CWW20" s="890"/>
      <c r="CWX20" s="890"/>
      <c r="CWY20" s="890"/>
      <c r="CWZ20" s="890"/>
      <c r="CXA20" s="890"/>
      <c r="CXB20" s="890"/>
      <c r="CXC20" s="890"/>
      <c r="CXD20" s="890"/>
      <c r="CXE20" s="890"/>
      <c r="CXF20" s="890"/>
      <c r="CXG20" s="890"/>
      <c r="CXH20" s="890"/>
      <c r="CXI20" s="890"/>
      <c r="CXJ20" s="890"/>
      <c r="CXK20" s="890"/>
      <c r="CXL20" s="890"/>
      <c r="CXM20" s="890"/>
      <c r="CXN20" s="890"/>
      <c r="CXO20" s="890"/>
      <c r="CXP20" s="890"/>
      <c r="CXQ20" s="890"/>
      <c r="CXR20" s="890"/>
      <c r="CXS20" s="890"/>
      <c r="CXT20" s="890"/>
      <c r="CXU20" s="890"/>
      <c r="CXV20" s="890"/>
      <c r="CXW20" s="890"/>
      <c r="CXX20" s="890"/>
      <c r="CXY20" s="890"/>
      <c r="CXZ20" s="890"/>
      <c r="CYA20" s="890"/>
      <c r="CYB20" s="890"/>
      <c r="CYC20" s="890"/>
      <c r="CYD20" s="890"/>
      <c r="CYE20" s="890"/>
      <c r="CYF20" s="890"/>
      <c r="CYG20" s="890"/>
      <c r="CYH20" s="890"/>
      <c r="CYI20" s="890"/>
      <c r="CYJ20" s="890"/>
      <c r="CYK20" s="890"/>
      <c r="CYL20" s="890"/>
      <c r="CYM20" s="890"/>
      <c r="CYN20" s="890"/>
      <c r="CYO20" s="890"/>
      <c r="CYP20" s="890"/>
      <c r="CYQ20" s="890"/>
      <c r="CYR20" s="890"/>
      <c r="CYS20" s="890"/>
      <c r="CYT20" s="890"/>
      <c r="CYU20" s="890"/>
      <c r="CYV20" s="890"/>
      <c r="CYW20" s="890"/>
      <c r="CYX20" s="890"/>
      <c r="CYY20" s="890"/>
      <c r="CYZ20" s="890"/>
      <c r="CZA20" s="890"/>
      <c r="CZB20" s="890"/>
      <c r="CZC20" s="890"/>
      <c r="CZD20" s="890"/>
      <c r="CZE20" s="890"/>
      <c r="CZF20" s="890"/>
      <c r="CZG20" s="890"/>
      <c r="CZH20" s="890"/>
      <c r="CZI20" s="890"/>
      <c r="CZJ20" s="890"/>
      <c r="CZK20" s="890"/>
      <c r="CZL20" s="890"/>
      <c r="CZM20" s="890"/>
      <c r="CZN20" s="890"/>
      <c r="CZO20" s="890"/>
      <c r="CZP20" s="890"/>
      <c r="CZQ20" s="890"/>
      <c r="CZR20" s="890"/>
      <c r="CZS20" s="890"/>
      <c r="CZT20" s="890"/>
      <c r="CZU20" s="890"/>
      <c r="CZV20" s="890"/>
      <c r="CZW20" s="890"/>
      <c r="CZX20" s="890"/>
      <c r="CZY20" s="890"/>
      <c r="CZZ20" s="890"/>
      <c r="DAA20" s="890"/>
      <c r="DAB20" s="890"/>
      <c r="DAC20" s="890"/>
      <c r="DAD20" s="890"/>
      <c r="DAE20" s="890"/>
      <c r="DAF20" s="890"/>
      <c r="DAG20" s="890"/>
      <c r="DAH20" s="890"/>
      <c r="DAI20" s="890"/>
      <c r="DAJ20" s="890"/>
      <c r="DAK20" s="890"/>
      <c r="DAL20" s="890"/>
      <c r="DAM20" s="890"/>
      <c r="DAN20" s="890"/>
      <c r="DAO20" s="890"/>
      <c r="DAP20" s="890"/>
      <c r="DAQ20" s="890"/>
      <c r="DAR20" s="890"/>
      <c r="DAS20" s="890"/>
      <c r="DAT20" s="890"/>
      <c r="DAU20" s="890"/>
      <c r="DAV20" s="890"/>
      <c r="DAW20" s="890"/>
      <c r="DAX20" s="890"/>
      <c r="DAY20" s="890"/>
      <c r="DAZ20" s="890"/>
      <c r="DBA20" s="890"/>
      <c r="DBB20" s="890"/>
      <c r="DBC20" s="890"/>
      <c r="DBD20" s="890"/>
      <c r="DBE20" s="890"/>
      <c r="DBF20" s="890"/>
      <c r="DBG20" s="890"/>
      <c r="DBH20" s="890"/>
      <c r="DBI20" s="890"/>
      <c r="DBJ20" s="890"/>
      <c r="DBK20" s="890"/>
      <c r="DBL20" s="890"/>
      <c r="DBM20" s="890"/>
      <c r="DBN20" s="890"/>
      <c r="DBO20" s="890"/>
      <c r="DBP20" s="890"/>
      <c r="DBQ20" s="890"/>
      <c r="DBR20" s="890"/>
      <c r="DBS20" s="890"/>
      <c r="DBT20" s="890"/>
      <c r="DBU20" s="890"/>
      <c r="DBV20" s="890"/>
      <c r="DBW20" s="890"/>
      <c r="DBX20" s="890"/>
      <c r="DBY20" s="890"/>
      <c r="DBZ20" s="890"/>
      <c r="DCA20" s="890"/>
      <c r="DCB20" s="890"/>
      <c r="DCC20" s="890"/>
      <c r="DCD20" s="890"/>
      <c r="DCE20" s="890"/>
      <c r="DCF20" s="890"/>
      <c r="DCG20" s="890"/>
      <c r="DCH20" s="890"/>
      <c r="DCI20" s="890"/>
      <c r="DCJ20" s="890"/>
      <c r="DCK20" s="890"/>
      <c r="DCL20" s="890"/>
      <c r="DCM20" s="890"/>
      <c r="DCN20" s="890"/>
      <c r="DCO20" s="890"/>
      <c r="DCP20" s="890"/>
      <c r="DCQ20" s="890"/>
      <c r="DCR20" s="890"/>
      <c r="DCS20" s="890"/>
      <c r="DCT20" s="890"/>
      <c r="DCU20" s="890"/>
      <c r="DCV20" s="890"/>
      <c r="DCW20" s="890"/>
      <c r="DCX20" s="890"/>
      <c r="DCY20" s="890"/>
      <c r="DCZ20" s="890"/>
      <c r="DDA20" s="890"/>
      <c r="DDB20" s="890"/>
      <c r="DDC20" s="890"/>
      <c r="DDD20" s="890"/>
      <c r="DDE20" s="890"/>
      <c r="DDF20" s="890"/>
      <c r="DDG20" s="890"/>
      <c r="DDH20" s="890"/>
      <c r="DDI20" s="890"/>
      <c r="DDJ20" s="890"/>
      <c r="DDK20" s="890"/>
      <c r="DDL20" s="890"/>
      <c r="DDM20" s="890"/>
      <c r="DDN20" s="890"/>
      <c r="DDO20" s="890"/>
      <c r="DDP20" s="890"/>
      <c r="DDQ20" s="890"/>
      <c r="DDR20" s="890"/>
      <c r="DDS20" s="890"/>
      <c r="DDT20" s="890"/>
      <c r="DDU20" s="890"/>
      <c r="DDV20" s="890"/>
      <c r="DDW20" s="890"/>
      <c r="DDX20" s="890"/>
      <c r="DDY20" s="890"/>
      <c r="DDZ20" s="890"/>
      <c r="DEA20" s="890"/>
      <c r="DEB20" s="890"/>
      <c r="DEC20" s="890"/>
      <c r="DED20" s="890"/>
      <c r="DEE20" s="890"/>
      <c r="DEF20" s="890"/>
      <c r="DEG20" s="890"/>
      <c r="DEH20" s="890"/>
      <c r="DEI20" s="890"/>
      <c r="DEJ20" s="890"/>
      <c r="DEK20" s="890"/>
      <c r="DEL20" s="890"/>
      <c r="DEM20" s="890"/>
      <c r="DEN20" s="890"/>
      <c r="DEO20" s="890"/>
      <c r="DEP20" s="890"/>
      <c r="DEQ20" s="890"/>
      <c r="DER20" s="890"/>
      <c r="DES20" s="890"/>
      <c r="DET20" s="890"/>
      <c r="DEU20" s="890"/>
      <c r="DEV20" s="890"/>
      <c r="DEW20" s="890"/>
      <c r="DEX20" s="890"/>
      <c r="DEY20" s="890"/>
      <c r="DEZ20" s="890"/>
      <c r="DFA20" s="890"/>
      <c r="DFB20" s="890"/>
      <c r="DFC20" s="890"/>
      <c r="DFD20" s="890"/>
      <c r="DFE20" s="890"/>
      <c r="DFF20" s="890"/>
      <c r="DFG20" s="890"/>
      <c r="DFH20" s="890"/>
      <c r="DFI20" s="890"/>
      <c r="DFJ20" s="890"/>
      <c r="DFK20" s="890"/>
      <c r="DFL20" s="890"/>
      <c r="DFM20" s="890"/>
      <c r="DFN20" s="890"/>
      <c r="DFO20" s="890"/>
      <c r="DFP20" s="890"/>
      <c r="DFQ20" s="890"/>
      <c r="DFR20" s="890"/>
      <c r="DFS20" s="890"/>
      <c r="DFT20" s="890"/>
      <c r="DFU20" s="890"/>
      <c r="DFV20" s="890"/>
      <c r="DFW20" s="890"/>
      <c r="DFX20" s="890"/>
      <c r="DFY20" s="890"/>
      <c r="DFZ20" s="890"/>
      <c r="DGA20" s="890"/>
      <c r="DGB20" s="890"/>
      <c r="DGC20" s="890"/>
      <c r="DGD20" s="890"/>
      <c r="DGE20" s="890"/>
      <c r="DGF20" s="890"/>
      <c r="DGG20" s="890"/>
      <c r="DGH20" s="890"/>
      <c r="DGI20" s="890"/>
      <c r="DGJ20" s="890"/>
      <c r="DGK20" s="890"/>
      <c r="DGL20" s="890"/>
      <c r="DGM20" s="890"/>
      <c r="DGN20" s="890"/>
      <c r="DGO20" s="890"/>
      <c r="DGP20" s="890"/>
      <c r="DGQ20" s="890"/>
      <c r="DGR20" s="890"/>
      <c r="DGS20" s="890"/>
      <c r="DGT20" s="890"/>
      <c r="DGU20" s="890"/>
      <c r="DGV20" s="890"/>
      <c r="DGW20" s="890"/>
      <c r="DGX20" s="890"/>
      <c r="DGY20" s="890"/>
      <c r="DGZ20" s="890"/>
      <c r="DHA20" s="890"/>
      <c r="DHB20" s="890"/>
      <c r="DHC20" s="890"/>
      <c r="DHD20" s="890"/>
      <c r="DHE20" s="890"/>
      <c r="DHF20" s="890"/>
      <c r="DHG20" s="890"/>
      <c r="DHH20" s="890"/>
      <c r="DHI20" s="890"/>
      <c r="DHJ20" s="890"/>
      <c r="DHK20" s="890"/>
      <c r="DHL20" s="890"/>
      <c r="DHM20" s="890"/>
      <c r="DHN20" s="890"/>
      <c r="DHO20" s="890"/>
      <c r="DHP20" s="890"/>
      <c r="DHQ20" s="890"/>
      <c r="DHR20" s="890"/>
      <c r="DHS20" s="890"/>
      <c r="DHT20" s="890"/>
      <c r="DHU20" s="890"/>
      <c r="DHV20" s="890"/>
      <c r="DHW20" s="890"/>
      <c r="DHX20" s="890"/>
      <c r="DHY20" s="890"/>
      <c r="DHZ20" s="890"/>
      <c r="DIA20" s="890"/>
      <c r="DIB20" s="890"/>
      <c r="DIC20" s="890"/>
      <c r="DID20" s="890"/>
      <c r="DIE20" s="890"/>
      <c r="DIF20" s="890"/>
      <c r="DIG20" s="890"/>
      <c r="DIH20" s="890"/>
      <c r="DII20" s="890"/>
      <c r="DIJ20" s="890"/>
      <c r="DIK20" s="890"/>
      <c r="DIL20" s="890"/>
      <c r="DIM20" s="890"/>
      <c r="DIN20" s="890"/>
      <c r="DIO20" s="890"/>
      <c r="DIP20" s="890"/>
      <c r="DIQ20" s="890"/>
      <c r="DIR20" s="890"/>
      <c r="DIS20" s="890"/>
      <c r="DIT20" s="890"/>
      <c r="DIU20" s="890"/>
      <c r="DIV20" s="890"/>
      <c r="DIW20" s="890"/>
      <c r="DIX20" s="890"/>
      <c r="DIY20" s="890"/>
      <c r="DIZ20" s="890"/>
      <c r="DJA20" s="890"/>
      <c r="DJB20" s="890"/>
      <c r="DJC20" s="890"/>
      <c r="DJD20" s="890"/>
      <c r="DJE20" s="890"/>
      <c r="DJF20" s="890"/>
      <c r="DJG20" s="890"/>
      <c r="DJH20" s="890"/>
      <c r="DJI20" s="890"/>
      <c r="DJJ20" s="890"/>
      <c r="DJK20" s="890"/>
      <c r="DJL20" s="890"/>
      <c r="DJM20" s="890"/>
      <c r="DJN20" s="890"/>
      <c r="DJO20" s="890"/>
      <c r="DJP20" s="890"/>
      <c r="DJQ20" s="890"/>
      <c r="DJR20" s="890"/>
      <c r="DJS20" s="890"/>
      <c r="DJT20" s="890"/>
      <c r="DJU20" s="890"/>
      <c r="DJV20" s="890"/>
      <c r="DJW20" s="890"/>
      <c r="DJX20" s="890"/>
      <c r="DJY20" s="890"/>
      <c r="DJZ20" s="890"/>
      <c r="DKA20" s="890"/>
      <c r="DKB20" s="890"/>
      <c r="DKC20" s="890"/>
      <c r="DKD20" s="890"/>
      <c r="DKE20" s="890"/>
      <c r="DKF20" s="890"/>
      <c r="DKG20" s="890"/>
      <c r="DKH20" s="890"/>
      <c r="DKI20" s="890"/>
      <c r="DKJ20" s="890"/>
      <c r="DKK20" s="890"/>
      <c r="DKL20" s="890"/>
      <c r="DKM20" s="890"/>
      <c r="DKN20" s="890"/>
      <c r="DKO20" s="890"/>
      <c r="DKP20" s="890"/>
      <c r="DKQ20" s="890"/>
      <c r="DKR20" s="890"/>
      <c r="DKS20" s="890"/>
      <c r="DKT20" s="890"/>
      <c r="DKU20" s="890"/>
      <c r="DKV20" s="890"/>
      <c r="DKW20" s="890"/>
      <c r="DKX20" s="890"/>
      <c r="DKY20" s="890"/>
      <c r="DKZ20" s="890"/>
      <c r="DLA20" s="890"/>
      <c r="DLB20" s="890"/>
      <c r="DLC20" s="890"/>
      <c r="DLD20" s="890"/>
      <c r="DLE20" s="890"/>
      <c r="DLF20" s="890"/>
      <c r="DLG20" s="890"/>
      <c r="DLH20" s="890"/>
      <c r="DLI20" s="890"/>
      <c r="DLJ20" s="890"/>
      <c r="DLK20" s="890"/>
      <c r="DLL20" s="890"/>
      <c r="DLM20" s="890"/>
      <c r="DLN20" s="890"/>
      <c r="DLO20" s="890"/>
      <c r="DLP20" s="890"/>
      <c r="DLQ20" s="890"/>
      <c r="DLR20" s="890"/>
      <c r="DLS20" s="890"/>
      <c r="DLT20" s="890"/>
      <c r="DLU20" s="890"/>
      <c r="DLV20" s="890"/>
      <c r="DLW20" s="890"/>
      <c r="DLX20" s="890"/>
      <c r="DLY20" s="890"/>
      <c r="DLZ20" s="890"/>
      <c r="DMA20" s="890"/>
      <c r="DMB20" s="890"/>
      <c r="DMC20" s="890"/>
      <c r="DMD20" s="890"/>
      <c r="DME20" s="890"/>
      <c r="DMF20" s="890"/>
      <c r="DMG20" s="890"/>
      <c r="DMH20" s="890"/>
      <c r="DMI20" s="890"/>
      <c r="DMJ20" s="890"/>
      <c r="DMK20" s="890"/>
      <c r="DML20" s="890"/>
      <c r="DMM20" s="890"/>
      <c r="DMN20" s="890"/>
      <c r="DMO20" s="890"/>
      <c r="DMP20" s="890"/>
      <c r="DMQ20" s="890"/>
      <c r="DMR20" s="890"/>
      <c r="DMS20" s="890"/>
      <c r="DMT20" s="890"/>
      <c r="DMU20" s="890"/>
      <c r="DMV20" s="890"/>
      <c r="DMW20" s="890"/>
      <c r="DMX20" s="890"/>
      <c r="DMY20" s="890"/>
      <c r="DMZ20" s="890"/>
      <c r="DNA20" s="890"/>
      <c r="DNB20" s="890"/>
      <c r="DNC20" s="890"/>
      <c r="DND20" s="890"/>
      <c r="DNE20" s="890"/>
      <c r="DNF20" s="890"/>
      <c r="DNG20" s="890"/>
      <c r="DNH20" s="890"/>
      <c r="DNI20" s="890"/>
      <c r="DNJ20" s="890"/>
      <c r="DNK20" s="890"/>
      <c r="DNL20" s="890"/>
      <c r="DNM20" s="890"/>
      <c r="DNN20" s="890"/>
      <c r="DNO20" s="890"/>
      <c r="DNP20" s="890"/>
      <c r="DNQ20" s="890"/>
      <c r="DNR20" s="890"/>
      <c r="DNS20" s="890"/>
      <c r="DNT20" s="890"/>
      <c r="DNU20" s="890"/>
      <c r="DNV20" s="890"/>
      <c r="DNW20" s="890"/>
      <c r="DNX20" s="890"/>
      <c r="DNY20" s="890"/>
      <c r="DNZ20" s="890"/>
      <c r="DOA20" s="890"/>
      <c r="DOB20" s="890"/>
      <c r="DOC20" s="890"/>
      <c r="DOD20" s="890"/>
      <c r="DOE20" s="890"/>
      <c r="DOF20" s="890"/>
      <c r="DOG20" s="890"/>
      <c r="DOH20" s="890"/>
      <c r="DOI20" s="890"/>
      <c r="DOJ20" s="890"/>
      <c r="DOK20" s="890"/>
      <c r="DOL20" s="890"/>
      <c r="DOM20" s="890"/>
      <c r="DON20" s="890"/>
      <c r="DOO20" s="890"/>
      <c r="DOP20" s="890"/>
      <c r="DOQ20" s="890"/>
      <c r="DOR20" s="890"/>
      <c r="DOS20" s="890"/>
      <c r="DOT20" s="890"/>
      <c r="DOU20" s="890"/>
      <c r="DOV20" s="890"/>
      <c r="DOW20" s="890"/>
      <c r="DOX20" s="890"/>
      <c r="DOY20" s="890"/>
      <c r="DOZ20" s="890"/>
      <c r="DPA20" s="890"/>
      <c r="DPB20" s="890"/>
      <c r="DPC20" s="890"/>
      <c r="DPD20" s="890"/>
      <c r="DPE20" s="890"/>
      <c r="DPF20" s="890"/>
      <c r="DPG20" s="890"/>
      <c r="DPH20" s="890"/>
      <c r="DPI20" s="890"/>
      <c r="DPJ20" s="890"/>
      <c r="DPK20" s="890"/>
      <c r="DPL20" s="890"/>
      <c r="DPM20" s="890"/>
      <c r="DPN20" s="890"/>
      <c r="DPO20" s="890"/>
      <c r="DPP20" s="890"/>
      <c r="DPQ20" s="890"/>
      <c r="DPR20" s="890"/>
      <c r="DPS20" s="890"/>
      <c r="DPT20" s="890"/>
      <c r="DPU20" s="890"/>
      <c r="DPV20" s="890"/>
      <c r="DPW20" s="890"/>
      <c r="DPX20" s="890"/>
      <c r="DPY20" s="890"/>
      <c r="DPZ20" s="890"/>
      <c r="DQA20" s="890"/>
      <c r="DQB20" s="890"/>
      <c r="DQC20" s="890"/>
      <c r="DQD20" s="890"/>
      <c r="DQE20" s="890"/>
      <c r="DQF20" s="890"/>
      <c r="DQG20" s="890"/>
      <c r="DQH20" s="890"/>
      <c r="DQI20" s="890"/>
      <c r="DQJ20" s="890"/>
      <c r="DQK20" s="890"/>
      <c r="DQL20" s="890"/>
      <c r="DQM20" s="890"/>
      <c r="DQN20" s="890"/>
      <c r="DQO20" s="890"/>
      <c r="DQP20" s="890"/>
      <c r="DQQ20" s="890"/>
      <c r="DQR20" s="890"/>
      <c r="DQS20" s="890"/>
      <c r="DQT20" s="890"/>
      <c r="DQU20" s="890"/>
      <c r="DQV20" s="890"/>
      <c r="DQW20" s="890"/>
      <c r="DQX20" s="890"/>
      <c r="DQY20" s="890"/>
      <c r="DQZ20" s="890"/>
      <c r="DRA20" s="890"/>
      <c r="DRB20" s="890"/>
      <c r="DRC20" s="890"/>
      <c r="DRD20" s="890"/>
      <c r="DRE20" s="890"/>
      <c r="DRF20" s="890"/>
      <c r="DRG20" s="890"/>
      <c r="DRH20" s="890"/>
      <c r="DRI20" s="890"/>
      <c r="DRJ20" s="890"/>
      <c r="DRK20" s="890"/>
      <c r="DRL20" s="890"/>
      <c r="DRM20" s="890"/>
      <c r="DRN20" s="890"/>
      <c r="DRO20" s="890"/>
      <c r="DRP20" s="890"/>
      <c r="DRQ20" s="890"/>
      <c r="DRR20" s="890"/>
      <c r="DRS20" s="890"/>
      <c r="DRT20" s="890"/>
      <c r="DRU20" s="890"/>
      <c r="DRV20" s="890"/>
      <c r="DRW20" s="890"/>
      <c r="DRX20" s="890"/>
      <c r="DRY20" s="890"/>
      <c r="DRZ20" s="890"/>
      <c r="DSA20" s="890"/>
      <c r="DSB20" s="890"/>
      <c r="DSC20" s="890"/>
      <c r="DSD20" s="890"/>
      <c r="DSE20" s="890"/>
      <c r="DSF20" s="890"/>
      <c r="DSG20" s="890"/>
      <c r="DSH20" s="890"/>
      <c r="DSI20" s="890"/>
      <c r="DSJ20" s="890"/>
      <c r="DSK20" s="890"/>
      <c r="DSL20" s="890"/>
      <c r="DSM20" s="890"/>
      <c r="DSN20" s="890"/>
      <c r="DSO20" s="890"/>
      <c r="DSP20" s="890"/>
      <c r="DSQ20" s="890"/>
      <c r="DSR20" s="890"/>
      <c r="DSS20" s="890"/>
      <c r="DST20" s="890"/>
      <c r="DSU20" s="890"/>
      <c r="DSV20" s="890"/>
      <c r="DSW20" s="890"/>
      <c r="DSX20" s="890"/>
      <c r="DSY20" s="890"/>
      <c r="DSZ20" s="890"/>
      <c r="DTA20" s="890"/>
      <c r="DTB20" s="890"/>
      <c r="DTC20" s="890"/>
      <c r="DTD20" s="890"/>
      <c r="DTE20" s="890"/>
      <c r="DTF20" s="890"/>
      <c r="DTG20" s="890"/>
      <c r="DTH20" s="890"/>
      <c r="DTI20" s="890"/>
      <c r="DTJ20" s="890"/>
      <c r="DTK20" s="890"/>
      <c r="DTL20" s="890"/>
      <c r="DTM20" s="890"/>
      <c r="DTN20" s="890"/>
      <c r="DTO20" s="890"/>
      <c r="DTP20" s="890"/>
      <c r="DTQ20" s="890"/>
      <c r="DTR20" s="890"/>
      <c r="DTS20" s="890"/>
      <c r="DTT20" s="890"/>
      <c r="DTU20" s="890"/>
      <c r="DTV20" s="890"/>
      <c r="DTW20" s="890"/>
      <c r="DTX20" s="890"/>
      <c r="DTY20" s="890"/>
      <c r="DTZ20" s="890"/>
      <c r="DUA20" s="890"/>
      <c r="DUB20" s="890"/>
      <c r="DUC20" s="890"/>
      <c r="DUD20" s="890"/>
      <c r="DUE20" s="890"/>
      <c r="DUF20" s="890"/>
      <c r="DUG20" s="890"/>
      <c r="DUH20" s="890"/>
      <c r="DUI20" s="890"/>
      <c r="DUJ20" s="890"/>
      <c r="DUK20" s="890"/>
      <c r="DUL20" s="890"/>
      <c r="DUM20" s="890"/>
      <c r="DUN20" s="890"/>
      <c r="DUO20" s="890"/>
      <c r="DUP20" s="890"/>
      <c r="DUQ20" s="890"/>
      <c r="DUR20" s="890"/>
      <c r="DUS20" s="890"/>
      <c r="DUT20" s="890"/>
      <c r="DUU20" s="890"/>
      <c r="DUV20" s="890"/>
      <c r="DUW20" s="890"/>
      <c r="DUX20" s="890"/>
      <c r="DUY20" s="890"/>
      <c r="DUZ20" s="890"/>
      <c r="DVA20" s="890"/>
      <c r="DVB20" s="890"/>
      <c r="DVC20" s="890"/>
      <c r="DVD20" s="890"/>
      <c r="DVE20" s="890"/>
      <c r="DVF20" s="890"/>
      <c r="DVG20" s="890"/>
      <c r="DVH20" s="890"/>
      <c r="DVI20" s="890"/>
      <c r="DVJ20" s="890"/>
      <c r="DVK20" s="890"/>
      <c r="DVL20" s="890"/>
      <c r="DVM20" s="890"/>
      <c r="DVN20" s="890"/>
      <c r="DVO20" s="890"/>
      <c r="DVP20" s="890"/>
      <c r="DVQ20" s="890"/>
      <c r="DVR20" s="890"/>
      <c r="DVS20" s="890"/>
      <c r="DVT20" s="890"/>
      <c r="DVU20" s="890"/>
      <c r="DVV20" s="890"/>
      <c r="DVW20" s="890"/>
      <c r="DVX20" s="890"/>
      <c r="DVY20" s="890"/>
      <c r="DVZ20" s="890"/>
      <c r="DWA20" s="890"/>
      <c r="DWB20" s="890"/>
      <c r="DWC20" s="890"/>
      <c r="DWD20" s="890"/>
      <c r="DWE20" s="890"/>
      <c r="DWF20" s="890"/>
      <c r="DWG20" s="890"/>
      <c r="DWH20" s="890"/>
      <c r="DWI20" s="890"/>
      <c r="DWJ20" s="890"/>
      <c r="DWK20" s="890"/>
      <c r="DWL20" s="890"/>
      <c r="DWM20" s="890"/>
      <c r="DWN20" s="890"/>
      <c r="DWO20" s="890"/>
      <c r="DWP20" s="890"/>
      <c r="DWQ20" s="890"/>
      <c r="DWR20" s="890"/>
      <c r="DWS20" s="890"/>
      <c r="DWT20" s="890"/>
      <c r="DWU20" s="890"/>
      <c r="DWV20" s="890"/>
      <c r="DWW20" s="890"/>
      <c r="DWX20" s="890"/>
      <c r="DWY20" s="890"/>
      <c r="DWZ20" s="890"/>
      <c r="DXA20" s="890"/>
      <c r="DXB20" s="890"/>
      <c r="DXC20" s="890"/>
      <c r="DXD20" s="890"/>
      <c r="DXE20" s="890"/>
      <c r="DXF20" s="890"/>
      <c r="DXG20" s="890"/>
      <c r="DXH20" s="890"/>
      <c r="DXI20" s="890"/>
      <c r="DXJ20" s="890"/>
      <c r="DXK20" s="890"/>
      <c r="DXL20" s="890"/>
      <c r="DXM20" s="890"/>
      <c r="DXN20" s="890"/>
      <c r="DXO20" s="890"/>
      <c r="DXP20" s="890"/>
      <c r="DXQ20" s="890"/>
      <c r="DXR20" s="890"/>
      <c r="DXS20" s="890"/>
      <c r="DXT20" s="890"/>
      <c r="DXU20" s="890"/>
      <c r="DXV20" s="890"/>
      <c r="DXW20" s="890"/>
      <c r="DXX20" s="890"/>
      <c r="DXY20" s="890"/>
      <c r="DXZ20" s="890"/>
      <c r="DYA20" s="890"/>
      <c r="DYB20" s="890"/>
      <c r="DYC20" s="890"/>
      <c r="DYD20" s="890"/>
      <c r="DYE20" s="890"/>
      <c r="DYF20" s="890"/>
      <c r="DYG20" s="890"/>
      <c r="DYH20" s="890"/>
      <c r="DYI20" s="890"/>
      <c r="DYJ20" s="890"/>
      <c r="DYK20" s="890"/>
      <c r="DYL20" s="890"/>
      <c r="DYM20" s="890"/>
      <c r="DYN20" s="890"/>
      <c r="DYO20" s="890"/>
      <c r="DYP20" s="890"/>
      <c r="DYQ20" s="890"/>
      <c r="DYR20" s="890"/>
      <c r="DYS20" s="890"/>
      <c r="DYT20" s="890"/>
      <c r="DYU20" s="890"/>
      <c r="DYV20" s="890"/>
      <c r="DYW20" s="890"/>
      <c r="DYX20" s="890"/>
      <c r="DYY20" s="890"/>
      <c r="DYZ20" s="890"/>
      <c r="DZA20" s="890"/>
      <c r="DZB20" s="890"/>
      <c r="DZC20" s="890"/>
      <c r="DZD20" s="890"/>
      <c r="DZE20" s="890"/>
      <c r="DZF20" s="890"/>
      <c r="DZG20" s="890"/>
      <c r="DZH20" s="890"/>
      <c r="DZI20" s="890"/>
      <c r="DZJ20" s="890"/>
      <c r="DZK20" s="890"/>
      <c r="DZL20" s="890"/>
      <c r="DZM20" s="890"/>
      <c r="DZN20" s="890"/>
      <c r="DZO20" s="890"/>
      <c r="DZP20" s="890"/>
      <c r="DZQ20" s="890"/>
      <c r="DZR20" s="890"/>
      <c r="DZS20" s="890"/>
      <c r="DZT20" s="890"/>
      <c r="DZU20" s="890"/>
      <c r="DZV20" s="890"/>
      <c r="DZW20" s="890"/>
      <c r="DZX20" s="890"/>
      <c r="DZY20" s="890"/>
      <c r="DZZ20" s="890"/>
      <c r="EAA20" s="890"/>
      <c r="EAB20" s="890"/>
      <c r="EAC20" s="890"/>
      <c r="EAD20" s="890"/>
      <c r="EAE20" s="890"/>
      <c r="EAF20" s="890"/>
      <c r="EAG20" s="890"/>
      <c r="EAH20" s="890"/>
      <c r="EAI20" s="890"/>
      <c r="EAJ20" s="890"/>
      <c r="EAK20" s="890"/>
      <c r="EAL20" s="890"/>
      <c r="EAM20" s="890"/>
      <c r="EAN20" s="890"/>
      <c r="EAO20" s="890"/>
      <c r="EAP20" s="890"/>
      <c r="EAQ20" s="890"/>
      <c r="EAR20" s="890"/>
      <c r="EAS20" s="890"/>
      <c r="EAT20" s="890"/>
      <c r="EAU20" s="890"/>
      <c r="EAV20" s="890"/>
      <c r="EAW20" s="890"/>
      <c r="EAX20" s="890"/>
      <c r="EAY20" s="890"/>
      <c r="EAZ20" s="890"/>
      <c r="EBA20" s="890"/>
      <c r="EBB20" s="890"/>
      <c r="EBC20" s="890"/>
      <c r="EBD20" s="890"/>
      <c r="EBE20" s="890"/>
      <c r="EBF20" s="890"/>
      <c r="EBG20" s="890"/>
      <c r="EBH20" s="890"/>
      <c r="EBI20" s="890"/>
      <c r="EBJ20" s="890"/>
      <c r="EBK20" s="890"/>
      <c r="EBL20" s="890"/>
      <c r="EBM20" s="890"/>
      <c r="EBN20" s="890"/>
      <c r="EBO20" s="890"/>
      <c r="EBP20" s="890"/>
      <c r="EBQ20" s="890"/>
      <c r="EBR20" s="890"/>
      <c r="EBS20" s="890"/>
      <c r="EBT20" s="890"/>
      <c r="EBU20" s="890"/>
      <c r="EBV20" s="890"/>
      <c r="EBW20" s="890"/>
      <c r="EBX20" s="890"/>
      <c r="EBY20" s="890"/>
      <c r="EBZ20" s="890"/>
      <c r="ECA20" s="890"/>
      <c r="ECB20" s="890"/>
      <c r="ECC20" s="890"/>
      <c r="ECD20" s="890"/>
      <c r="ECE20" s="890"/>
      <c r="ECF20" s="890"/>
      <c r="ECG20" s="890"/>
      <c r="ECH20" s="890"/>
      <c r="ECI20" s="890"/>
      <c r="ECJ20" s="890"/>
      <c r="ECK20" s="890"/>
      <c r="ECL20" s="890"/>
      <c r="ECM20" s="890"/>
      <c r="ECN20" s="890"/>
      <c r="ECO20" s="890"/>
      <c r="ECP20" s="890"/>
      <c r="ECQ20" s="890"/>
      <c r="ECR20" s="890"/>
      <c r="ECS20" s="890"/>
      <c r="ECT20" s="890"/>
      <c r="ECU20" s="890"/>
      <c r="ECV20" s="890"/>
      <c r="ECW20" s="890"/>
      <c r="ECX20" s="890"/>
      <c r="ECY20" s="890"/>
      <c r="ECZ20" s="890"/>
      <c r="EDA20" s="890"/>
      <c r="EDB20" s="890"/>
      <c r="EDC20" s="890"/>
      <c r="EDD20" s="890"/>
      <c r="EDE20" s="890"/>
      <c r="EDF20" s="890"/>
      <c r="EDG20" s="890"/>
      <c r="EDH20" s="890"/>
      <c r="EDI20" s="890"/>
      <c r="EDJ20" s="890"/>
      <c r="EDK20" s="890"/>
      <c r="EDL20" s="890"/>
      <c r="EDM20" s="890"/>
      <c r="EDN20" s="890"/>
      <c r="EDO20" s="890"/>
      <c r="EDP20" s="890"/>
      <c r="EDQ20" s="890"/>
      <c r="EDR20" s="890"/>
      <c r="EDS20" s="890"/>
      <c r="EDT20" s="890"/>
      <c r="EDU20" s="890"/>
      <c r="EDV20" s="890"/>
      <c r="EDW20" s="890"/>
      <c r="EDX20" s="890"/>
      <c r="EDY20" s="890"/>
      <c r="EDZ20" s="890"/>
      <c r="EEA20" s="890"/>
      <c r="EEB20" s="890"/>
      <c r="EEC20" s="890"/>
      <c r="EED20" s="890"/>
      <c r="EEE20" s="890"/>
      <c r="EEF20" s="890"/>
      <c r="EEG20" s="890"/>
      <c r="EEH20" s="890"/>
      <c r="EEI20" s="890"/>
      <c r="EEJ20" s="890"/>
      <c r="EEK20" s="890"/>
      <c r="EEL20" s="890"/>
      <c r="EEM20" s="890"/>
      <c r="EEN20" s="890"/>
      <c r="EEO20" s="890"/>
      <c r="EEP20" s="890"/>
      <c r="EEQ20" s="890"/>
      <c r="EER20" s="890"/>
      <c r="EES20" s="890"/>
      <c r="EET20" s="890"/>
      <c r="EEU20" s="890"/>
      <c r="EEV20" s="890"/>
      <c r="EEW20" s="890"/>
      <c r="EEX20" s="890"/>
      <c r="EEY20" s="890"/>
      <c r="EEZ20" s="890"/>
      <c r="EFA20" s="890"/>
      <c r="EFB20" s="890"/>
      <c r="EFC20" s="890"/>
      <c r="EFD20" s="890"/>
      <c r="EFE20" s="890"/>
      <c r="EFF20" s="890"/>
      <c r="EFG20" s="890"/>
      <c r="EFH20" s="890"/>
      <c r="EFI20" s="890"/>
      <c r="EFJ20" s="890"/>
      <c r="EFK20" s="890"/>
      <c r="EFL20" s="890"/>
      <c r="EFM20" s="890"/>
      <c r="EFN20" s="890"/>
      <c r="EFO20" s="890"/>
      <c r="EFP20" s="890"/>
      <c r="EFQ20" s="890"/>
      <c r="EFR20" s="890"/>
      <c r="EFS20" s="890"/>
      <c r="EFT20" s="890"/>
      <c r="EFU20" s="890"/>
      <c r="EFV20" s="890"/>
      <c r="EFW20" s="890"/>
      <c r="EFX20" s="890"/>
      <c r="EFY20" s="890"/>
      <c r="EFZ20" s="890"/>
      <c r="EGA20" s="890"/>
      <c r="EGB20" s="890"/>
      <c r="EGC20" s="890"/>
      <c r="EGD20" s="890"/>
      <c r="EGE20" s="890"/>
      <c r="EGF20" s="890"/>
      <c r="EGG20" s="890"/>
      <c r="EGH20" s="890"/>
      <c r="EGI20" s="890"/>
      <c r="EGJ20" s="890"/>
      <c r="EGK20" s="890"/>
      <c r="EGL20" s="890"/>
      <c r="EGM20" s="890"/>
      <c r="EGN20" s="890"/>
      <c r="EGO20" s="890"/>
      <c r="EGP20" s="890"/>
      <c r="EGQ20" s="890"/>
      <c r="EGR20" s="890"/>
      <c r="EGS20" s="890"/>
      <c r="EGT20" s="890"/>
      <c r="EGU20" s="890"/>
      <c r="EGV20" s="890"/>
      <c r="EGW20" s="890"/>
      <c r="EGX20" s="890"/>
      <c r="EGY20" s="890"/>
      <c r="EGZ20" s="890"/>
      <c r="EHA20" s="890"/>
      <c r="EHB20" s="890"/>
      <c r="EHC20" s="890"/>
      <c r="EHD20" s="890"/>
      <c r="EHE20" s="890"/>
      <c r="EHF20" s="890"/>
      <c r="EHG20" s="890"/>
      <c r="EHH20" s="890"/>
      <c r="EHI20" s="890"/>
      <c r="EHJ20" s="890"/>
      <c r="EHK20" s="890"/>
      <c r="EHL20" s="890"/>
      <c r="EHM20" s="890"/>
      <c r="EHN20" s="890"/>
      <c r="EHO20" s="890"/>
      <c r="EHP20" s="890"/>
      <c r="EHQ20" s="890"/>
      <c r="EHR20" s="890"/>
      <c r="EHS20" s="890"/>
      <c r="EHT20" s="890"/>
      <c r="EHU20" s="890"/>
      <c r="EHV20" s="890"/>
      <c r="EHW20" s="890"/>
      <c r="EHX20" s="890"/>
      <c r="EHY20" s="890"/>
      <c r="EHZ20" s="890"/>
      <c r="EIA20" s="890"/>
      <c r="EIB20" s="890"/>
      <c r="EIC20" s="890"/>
      <c r="EID20" s="890"/>
      <c r="EIE20" s="890"/>
      <c r="EIF20" s="890"/>
      <c r="EIG20" s="890"/>
      <c r="EIH20" s="890"/>
      <c r="EII20" s="890"/>
      <c r="EIJ20" s="890"/>
      <c r="EIK20" s="890"/>
      <c r="EIL20" s="890"/>
      <c r="EIM20" s="890"/>
      <c r="EIN20" s="890"/>
      <c r="EIO20" s="890"/>
      <c r="EIP20" s="890"/>
      <c r="EIQ20" s="890"/>
      <c r="EIR20" s="890"/>
      <c r="EIS20" s="890"/>
      <c r="EIT20" s="890"/>
      <c r="EIU20" s="890"/>
      <c r="EIV20" s="890"/>
      <c r="EIW20" s="890"/>
      <c r="EIX20" s="890"/>
      <c r="EIY20" s="890"/>
      <c r="EIZ20" s="890"/>
      <c r="EJA20" s="890"/>
      <c r="EJB20" s="890"/>
      <c r="EJC20" s="890"/>
      <c r="EJD20" s="890"/>
      <c r="EJE20" s="890"/>
      <c r="EJF20" s="890"/>
      <c r="EJG20" s="890"/>
      <c r="EJH20" s="890"/>
      <c r="EJI20" s="890"/>
      <c r="EJJ20" s="890"/>
      <c r="EJK20" s="890"/>
      <c r="EJL20" s="890"/>
      <c r="EJM20" s="890"/>
      <c r="EJN20" s="890"/>
      <c r="EJO20" s="890"/>
      <c r="EJP20" s="890"/>
      <c r="EJQ20" s="890"/>
      <c r="EJR20" s="890"/>
      <c r="EJS20" s="890"/>
      <c r="EJT20" s="890"/>
      <c r="EJU20" s="890"/>
      <c r="EJV20" s="890"/>
      <c r="EJW20" s="890"/>
      <c r="EJX20" s="890"/>
      <c r="EJY20" s="890"/>
      <c r="EJZ20" s="890"/>
      <c r="EKA20" s="890"/>
      <c r="EKB20" s="890"/>
      <c r="EKC20" s="890"/>
      <c r="EKD20" s="890"/>
      <c r="EKE20" s="890"/>
      <c r="EKF20" s="890"/>
      <c r="EKG20" s="890"/>
      <c r="EKH20" s="890"/>
      <c r="EKI20" s="890"/>
      <c r="EKJ20" s="890"/>
      <c r="EKK20" s="890"/>
      <c r="EKL20" s="890"/>
      <c r="EKM20" s="890"/>
      <c r="EKN20" s="890"/>
      <c r="EKO20" s="890"/>
      <c r="EKP20" s="890"/>
      <c r="EKQ20" s="890"/>
      <c r="EKR20" s="890"/>
      <c r="EKS20" s="890"/>
      <c r="EKT20" s="890"/>
      <c r="EKU20" s="890"/>
      <c r="EKV20" s="890"/>
      <c r="EKW20" s="890"/>
      <c r="EKX20" s="890"/>
      <c r="EKY20" s="890"/>
      <c r="EKZ20" s="890"/>
      <c r="ELA20" s="890"/>
      <c r="ELB20" s="890"/>
      <c r="ELC20" s="890"/>
      <c r="ELD20" s="890"/>
      <c r="ELE20" s="890"/>
      <c r="ELF20" s="890"/>
      <c r="ELG20" s="890"/>
      <c r="ELH20" s="890"/>
      <c r="ELI20" s="890"/>
      <c r="ELJ20" s="890"/>
      <c r="ELK20" s="890"/>
      <c r="ELL20" s="890"/>
      <c r="ELM20" s="890"/>
      <c r="ELN20" s="890"/>
      <c r="ELO20" s="890"/>
      <c r="ELP20" s="890"/>
      <c r="ELQ20" s="890"/>
      <c r="ELR20" s="890"/>
      <c r="ELS20" s="890"/>
      <c r="ELT20" s="890"/>
      <c r="ELU20" s="890"/>
      <c r="ELV20" s="890"/>
      <c r="ELW20" s="890"/>
      <c r="ELX20" s="890"/>
      <c r="ELY20" s="890"/>
      <c r="ELZ20" s="890"/>
      <c r="EMA20" s="890"/>
      <c r="EMB20" s="890"/>
      <c r="EMC20" s="890"/>
      <c r="EMD20" s="890"/>
      <c r="EME20" s="890"/>
      <c r="EMF20" s="890"/>
      <c r="EMG20" s="890"/>
      <c r="EMH20" s="890"/>
      <c r="EMI20" s="890"/>
      <c r="EMJ20" s="890"/>
      <c r="EMK20" s="890"/>
      <c r="EML20" s="890"/>
      <c r="EMM20" s="890"/>
      <c r="EMN20" s="890"/>
      <c r="EMO20" s="890"/>
      <c r="EMP20" s="890"/>
      <c r="EMQ20" s="890"/>
      <c r="EMR20" s="890"/>
      <c r="EMS20" s="890"/>
      <c r="EMT20" s="890"/>
      <c r="EMU20" s="890"/>
      <c r="EMV20" s="890"/>
      <c r="EMW20" s="890"/>
      <c r="EMX20" s="890"/>
      <c r="EMY20" s="890"/>
      <c r="EMZ20" s="890"/>
      <c r="ENA20" s="890"/>
      <c r="ENB20" s="890"/>
      <c r="ENC20" s="890"/>
      <c r="END20" s="890"/>
      <c r="ENE20" s="890"/>
      <c r="ENF20" s="890"/>
      <c r="ENG20" s="890"/>
      <c r="ENH20" s="890"/>
      <c r="ENI20" s="890"/>
      <c r="ENJ20" s="890"/>
      <c r="ENK20" s="890"/>
      <c r="ENL20" s="890"/>
      <c r="ENM20" s="890"/>
      <c r="ENN20" s="890"/>
      <c r="ENO20" s="890"/>
      <c r="ENP20" s="890"/>
      <c r="ENQ20" s="890"/>
      <c r="ENR20" s="890"/>
      <c r="ENS20" s="890"/>
      <c r="ENT20" s="890"/>
      <c r="ENU20" s="890"/>
      <c r="ENV20" s="890"/>
      <c r="ENW20" s="890"/>
      <c r="ENX20" s="890"/>
      <c r="ENY20" s="890"/>
      <c r="ENZ20" s="890"/>
      <c r="EOA20" s="890"/>
      <c r="EOB20" s="890"/>
      <c r="EOC20" s="890"/>
      <c r="EOD20" s="890"/>
      <c r="EOE20" s="890"/>
      <c r="EOF20" s="890"/>
      <c r="EOG20" s="890"/>
      <c r="EOH20" s="890"/>
      <c r="EOI20" s="890"/>
      <c r="EOJ20" s="890"/>
      <c r="EOK20" s="890"/>
      <c r="EOL20" s="890"/>
      <c r="EOM20" s="890"/>
      <c r="EON20" s="890"/>
      <c r="EOO20" s="890"/>
      <c r="EOP20" s="890"/>
      <c r="EOQ20" s="890"/>
      <c r="EOR20" s="890"/>
      <c r="EOS20" s="890"/>
      <c r="EOT20" s="890"/>
      <c r="EOU20" s="890"/>
      <c r="EOV20" s="890"/>
      <c r="EOW20" s="890"/>
      <c r="EOX20" s="890"/>
      <c r="EOY20" s="890"/>
      <c r="EOZ20" s="890"/>
      <c r="EPA20" s="890"/>
      <c r="EPB20" s="890"/>
      <c r="EPC20" s="890"/>
      <c r="EPD20" s="890"/>
      <c r="EPE20" s="890"/>
      <c r="EPF20" s="890"/>
      <c r="EPG20" s="890"/>
      <c r="EPH20" s="890"/>
      <c r="EPI20" s="890"/>
      <c r="EPJ20" s="890"/>
      <c r="EPK20" s="890"/>
      <c r="EPL20" s="890"/>
      <c r="EPM20" s="890"/>
      <c r="EPN20" s="890"/>
      <c r="EPO20" s="890"/>
      <c r="EPP20" s="890"/>
      <c r="EPQ20" s="890"/>
      <c r="EPR20" s="890"/>
      <c r="EPS20" s="890"/>
      <c r="EPT20" s="890"/>
      <c r="EPU20" s="890"/>
      <c r="EPV20" s="890"/>
      <c r="EPW20" s="890"/>
      <c r="EPX20" s="890"/>
      <c r="EPY20" s="890"/>
      <c r="EPZ20" s="890"/>
      <c r="EQA20" s="890"/>
      <c r="EQB20" s="890"/>
      <c r="EQC20" s="890"/>
      <c r="EQD20" s="890"/>
      <c r="EQE20" s="890"/>
      <c r="EQF20" s="890"/>
      <c r="EQG20" s="890"/>
      <c r="EQH20" s="890"/>
      <c r="EQI20" s="890"/>
      <c r="EQJ20" s="890"/>
      <c r="EQK20" s="890"/>
      <c r="EQL20" s="890"/>
      <c r="EQM20" s="890"/>
      <c r="EQN20" s="890"/>
      <c r="EQO20" s="890"/>
      <c r="EQP20" s="890"/>
      <c r="EQQ20" s="890"/>
      <c r="EQR20" s="890"/>
      <c r="EQS20" s="890"/>
      <c r="EQT20" s="890"/>
      <c r="EQU20" s="890"/>
      <c r="EQV20" s="890"/>
      <c r="EQW20" s="890"/>
      <c r="EQX20" s="890"/>
      <c r="EQY20" s="890"/>
      <c r="EQZ20" s="890"/>
      <c r="ERA20" s="890"/>
      <c r="ERB20" s="890"/>
      <c r="ERC20" s="890"/>
      <c r="ERD20" s="890"/>
      <c r="ERE20" s="890"/>
      <c r="ERF20" s="890"/>
      <c r="ERG20" s="890"/>
      <c r="ERH20" s="890"/>
      <c r="ERI20" s="890"/>
      <c r="ERJ20" s="890"/>
      <c r="ERK20" s="890"/>
      <c r="ERL20" s="890"/>
      <c r="ERM20" s="890"/>
      <c r="ERN20" s="890"/>
      <c r="ERO20" s="890"/>
      <c r="ERP20" s="890"/>
      <c r="ERQ20" s="890"/>
      <c r="ERR20" s="890"/>
      <c r="ERS20" s="890"/>
      <c r="ERT20" s="890"/>
      <c r="ERU20" s="890"/>
      <c r="ERV20" s="890"/>
      <c r="ERW20" s="890"/>
      <c r="ERX20" s="890"/>
      <c r="ERY20" s="890"/>
      <c r="ERZ20" s="890"/>
      <c r="ESA20" s="890"/>
      <c r="ESB20" s="890"/>
      <c r="ESC20" s="890"/>
      <c r="ESD20" s="890"/>
      <c r="ESE20" s="890"/>
      <c r="ESF20" s="890"/>
      <c r="ESG20" s="890"/>
      <c r="ESH20" s="890"/>
      <c r="ESI20" s="890"/>
      <c r="ESJ20" s="890"/>
      <c r="ESK20" s="890"/>
      <c r="ESL20" s="890"/>
      <c r="ESM20" s="890"/>
      <c r="ESN20" s="890"/>
      <c r="ESO20" s="890"/>
      <c r="ESP20" s="890"/>
      <c r="ESQ20" s="890"/>
      <c r="ESR20" s="890"/>
      <c r="ESS20" s="890"/>
      <c r="EST20" s="890"/>
      <c r="ESU20" s="890"/>
      <c r="ESV20" s="890"/>
      <c r="ESW20" s="890"/>
      <c r="ESX20" s="890"/>
      <c r="ESY20" s="890"/>
      <c r="ESZ20" s="890"/>
      <c r="ETA20" s="890"/>
      <c r="ETB20" s="890"/>
      <c r="ETC20" s="890"/>
      <c r="ETD20" s="890"/>
      <c r="ETE20" s="890"/>
      <c r="ETF20" s="890"/>
      <c r="ETG20" s="890"/>
      <c r="ETH20" s="890"/>
      <c r="ETI20" s="890"/>
      <c r="ETJ20" s="890"/>
      <c r="ETK20" s="890"/>
      <c r="ETL20" s="890"/>
      <c r="ETM20" s="890"/>
      <c r="ETN20" s="890"/>
      <c r="ETO20" s="890"/>
      <c r="ETP20" s="890"/>
      <c r="ETQ20" s="890"/>
      <c r="ETR20" s="890"/>
      <c r="ETS20" s="890"/>
      <c r="ETT20" s="890"/>
      <c r="ETU20" s="890"/>
      <c r="ETV20" s="890"/>
      <c r="ETW20" s="890"/>
      <c r="ETX20" s="890"/>
      <c r="ETY20" s="890"/>
      <c r="ETZ20" s="890"/>
      <c r="EUA20" s="890"/>
      <c r="EUB20" s="890"/>
      <c r="EUC20" s="890"/>
      <c r="EUD20" s="890"/>
      <c r="EUE20" s="890"/>
      <c r="EUF20" s="890"/>
      <c r="EUG20" s="890"/>
      <c r="EUH20" s="890"/>
      <c r="EUI20" s="890"/>
      <c r="EUJ20" s="890"/>
      <c r="EUK20" s="890"/>
      <c r="EUL20" s="890"/>
      <c r="EUM20" s="890"/>
      <c r="EUN20" s="890"/>
      <c r="EUO20" s="890"/>
      <c r="EUP20" s="890"/>
      <c r="EUQ20" s="890"/>
      <c r="EUR20" s="890"/>
      <c r="EUS20" s="890"/>
      <c r="EUT20" s="890"/>
      <c r="EUU20" s="890"/>
      <c r="EUV20" s="890"/>
      <c r="EUW20" s="890"/>
      <c r="EUX20" s="890"/>
      <c r="EUY20" s="890"/>
      <c r="EUZ20" s="890"/>
      <c r="EVA20" s="890"/>
      <c r="EVB20" s="890"/>
      <c r="EVC20" s="890"/>
      <c r="EVD20" s="890"/>
      <c r="EVE20" s="890"/>
      <c r="EVF20" s="890"/>
      <c r="EVG20" s="890"/>
      <c r="EVH20" s="890"/>
      <c r="EVI20" s="890"/>
      <c r="EVJ20" s="890"/>
      <c r="EVK20" s="890"/>
      <c r="EVL20" s="890"/>
      <c r="EVM20" s="890"/>
      <c r="EVN20" s="890"/>
      <c r="EVO20" s="890"/>
      <c r="EVP20" s="890"/>
      <c r="EVQ20" s="890"/>
      <c r="EVR20" s="890"/>
      <c r="EVS20" s="890"/>
      <c r="EVT20" s="890"/>
      <c r="EVU20" s="890"/>
      <c r="EVV20" s="890"/>
      <c r="EVW20" s="890"/>
      <c r="EVX20" s="890"/>
      <c r="EVY20" s="890"/>
      <c r="EVZ20" s="890"/>
      <c r="EWA20" s="890"/>
      <c r="EWB20" s="890"/>
      <c r="EWC20" s="890"/>
      <c r="EWD20" s="890"/>
      <c r="EWE20" s="890"/>
      <c r="EWF20" s="890"/>
      <c r="EWG20" s="890"/>
      <c r="EWH20" s="890"/>
      <c r="EWI20" s="890"/>
      <c r="EWJ20" s="890"/>
      <c r="EWK20" s="890"/>
      <c r="EWL20" s="890"/>
      <c r="EWM20" s="890"/>
      <c r="EWN20" s="890"/>
      <c r="EWO20" s="890"/>
      <c r="EWP20" s="890"/>
      <c r="EWQ20" s="890"/>
      <c r="EWR20" s="890"/>
      <c r="EWS20" s="890"/>
      <c r="EWT20" s="890"/>
      <c r="EWU20" s="890"/>
      <c r="EWV20" s="890"/>
      <c r="EWW20" s="890"/>
      <c r="EWX20" s="890"/>
      <c r="EWY20" s="890"/>
      <c r="EWZ20" s="890"/>
      <c r="EXA20" s="890"/>
      <c r="EXB20" s="890"/>
      <c r="EXC20" s="890"/>
      <c r="EXD20" s="890"/>
      <c r="EXE20" s="890"/>
      <c r="EXF20" s="890"/>
      <c r="EXG20" s="890"/>
      <c r="EXH20" s="890"/>
      <c r="EXI20" s="890"/>
      <c r="EXJ20" s="890"/>
      <c r="EXK20" s="890"/>
      <c r="EXL20" s="890"/>
      <c r="EXM20" s="890"/>
      <c r="EXN20" s="890"/>
      <c r="EXO20" s="890"/>
      <c r="EXP20" s="890"/>
      <c r="EXQ20" s="890"/>
      <c r="EXR20" s="890"/>
      <c r="EXS20" s="890"/>
      <c r="EXT20" s="890"/>
      <c r="EXU20" s="890"/>
      <c r="EXV20" s="890"/>
      <c r="EXW20" s="890"/>
      <c r="EXX20" s="890"/>
      <c r="EXY20" s="890"/>
      <c r="EXZ20" s="890"/>
      <c r="EYA20" s="890"/>
      <c r="EYB20" s="890"/>
      <c r="EYC20" s="890"/>
      <c r="EYD20" s="890"/>
      <c r="EYE20" s="890"/>
      <c r="EYF20" s="890"/>
      <c r="EYG20" s="890"/>
      <c r="EYH20" s="890"/>
      <c r="EYI20" s="890"/>
      <c r="EYJ20" s="890"/>
      <c r="EYK20" s="890"/>
      <c r="EYL20" s="890"/>
      <c r="EYM20" s="890"/>
      <c r="EYN20" s="890"/>
      <c r="EYO20" s="890"/>
      <c r="EYP20" s="890"/>
      <c r="EYQ20" s="890"/>
      <c r="EYR20" s="890"/>
      <c r="EYS20" s="890"/>
      <c r="EYT20" s="890"/>
      <c r="EYU20" s="890"/>
      <c r="EYV20" s="890"/>
      <c r="EYW20" s="890"/>
      <c r="EYX20" s="890"/>
      <c r="EYY20" s="890"/>
      <c r="EYZ20" s="890"/>
      <c r="EZA20" s="890"/>
      <c r="EZB20" s="890"/>
      <c r="EZC20" s="890"/>
      <c r="EZD20" s="890"/>
      <c r="EZE20" s="890"/>
      <c r="EZF20" s="890"/>
      <c r="EZG20" s="890"/>
      <c r="EZH20" s="890"/>
      <c r="EZI20" s="890"/>
      <c r="EZJ20" s="890"/>
      <c r="EZK20" s="890"/>
      <c r="EZL20" s="890"/>
      <c r="EZM20" s="890"/>
      <c r="EZN20" s="890"/>
      <c r="EZO20" s="890"/>
      <c r="EZP20" s="890"/>
      <c r="EZQ20" s="890"/>
      <c r="EZR20" s="890"/>
      <c r="EZS20" s="890"/>
      <c r="EZT20" s="890"/>
      <c r="EZU20" s="890"/>
      <c r="EZV20" s="890"/>
      <c r="EZW20" s="890"/>
      <c r="EZX20" s="890"/>
      <c r="EZY20" s="890"/>
      <c r="EZZ20" s="890"/>
      <c r="FAA20" s="890"/>
      <c r="FAB20" s="890"/>
      <c r="FAC20" s="890"/>
      <c r="FAD20" s="890"/>
      <c r="FAE20" s="890"/>
      <c r="FAF20" s="890"/>
      <c r="FAG20" s="890"/>
      <c r="FAH20" s="890"/>
      <c r="FAI20" s="890"/>
      <c r="FAJ20" s="890"/>
      <c r="FAK20" s="890"/>
      <c r="FAL20" s="890"/>
      <c r="FAM20" s="890"/>
      <c r="FAN20" s="890"/>
      <c r="FAO20" s="890"/>
      <c r="FAP20" s="890"/>
      <c r="FAQ20" s="890"/>
      <c r="FAR20" s="890"/>
      <c r="FAS20" s="890"/>
      <c r="FAT20" s="890"/>
      <c r="FAU20" s="890"/>
      <c r="FAV20" s="890"/>
      <c r="FAW20" s="890"/>
      <c r="FAX20" s="890"/>
      <c r="FAY20" s="890"/>
      <c r="FAZ20" s="890"/>
      <c r="FBA20" s="890"/>
      <c r="FBB20" s="890"/>
      <c r="FBC20" s="890"/>
      <c r="FBD20" s="890"/>
      <c r="FBE20" s="890"/>
      <c r="FBF20" s="890"/>
      <c r="FBG20" s="890"/>
      <c r="FBH20" s="890"/>
      <c r="FBI20" s="890"/>
      <c r="FBJ20" s="890"/>
      <c r="FBK20" s="890"/>
      <c r="FBL20" s="890"/>
      <c r="FBM20" s="890"/>
      <c r="FBN20" s="890"/>
      <c r="FBO20" s="890"/>
      <c r="FBP20" s="890"/>
      <c r="FBQ20" s="890"/>
      <c r="FBR20" s="890"/>
      <c r="FBS20" s="890"/>
      <c r="FBT20" s="890"/>
      <c r="FBU20" s="890"/>
      <c r="FBV20" s="890"/>
      <c r="FBW20" s="890"/>
      <c r="FBX20" s="890"/>
      <c r="FBY20" s="890"/>
      <c r="FBZ20" s="890"/>
      <c r="FCA20" s="890"/>
      <c r="FCB20" s="890"/>
      <c r="FCC20" s="890"/>
      <c r="FCD20" s="890"/>
      <c r="FCE20" s="890"/>
      <c r="FCF20" s="890"/>
      <c r="FCG20" s="890"/>
      <c r="FCH20" s="890"/>
      <c r="FCI20" s="890"/>
      <c r="FCJ20" s="890"/>
      <c r="FCK20" s="890"/>
      <c r="FCL20" s="890"/>
      <c r="FCM20" s="890"/>
      <c r="FCN20" s="890"/>
      <c r="FCO20" s="890"/>
      <c r="FCP20" s="890"/>
      <c r="FCQ20" s="890"/>
      <c r="FCR20" s="890"/>
      <c r="FCS20" s="890"/>
      <c r="FCT20" s="890"/>
      <c r="FCU20" s="890"/>
      <c r="FCV20" s="890"/>
      <c r="FCW20" s="890"/>
      <c r="FCX20" s="890"/>
      <c r="FCY20" s="890"/>
      <c r="FCZ20" s="890"/>
      <c r="FDA20" s="890"/>
      <c r="FDB20" s="890"/>
      <c r="FDC20" s="890"/>
      <c r="FDD20" s="890"/>
      <c r="FDE20" s="890"/>
      <c r="FDF20" s="890"/>
      <c r="FDG20" s="890"/>
      <c r="FDH20" s="890"/>
      <c r="FDI20" s="890"/>
      <c r="FDJ20" s="890"/>
      <c r="FDK20" s="890"/>
      <c r="FDL20" s="890"/>
      <c r="FDM20" s="890"/>
      <c r="FDN20" s="890"/>
      <c r="FDO20" s="890"/>
      <c r="FDP20" s="890"/>
      <c r="FDQ20" s="890"/>
      <c r="FDR20" s="890"/>
      <c r="FDS20" s="890"/>
      <c r="FDT20" s="890"/>
      <c r="FDU20" s="890"/>
      <c r="FDV20" s="890"/>
      <c r="FDW20" s="890"/>
      <c r="FDX20" s="890"/>
      <c r="FDY20" s="890"/>
      <c r="FDZ20" s="890"/>
      <c r="FEA20" s="890"/>
      <c r="FEB20" s="890"/>
      <c r="FEC20" s="890"/>
      <c r="FED20" s="890"/>
      <c r="FEE20" s="890"/>
      <c r="FEF20" s="890"/>
      <c r="FEG20" s="890"/>
      <c r="FEH20" s="890"/>
      <c r="FEI20" s="890"/>
      <c r="FEJ20" s="890"/>
      <c r="FEK20" s="890"/>
      <c r="FEL20" s="890"/>
      <c r="FEM20" s="890"/>
      <c r="FEN20" s="890"/>
      <c r="FEO20" s="890"/>
      <c r="FEP20" s="890"/>
      <c r="FEQ20" s="890"/>
      <c r="FER20" s="890"/>
      <c r="FES20" s="890"/>
      <c r="FET20" s="890"/>
      <c r="FEU20" s="890"/>
      <c r="FEV20" s="890"/>
      <c r="FEW20" s="890"/>
      <c r="FEX20" s="890"/>
      <c r="FEY20" s="890"/>
      <c r="FEZ20" s="890"/>
      <c r="FFA20" s="890"/>
      <c r="FFB20" s="890"/>
      <c r="FFC20" s="890"/>
      <c r="FFD20" s="890"/>
      <c r="FFE20" s="890"/>
      <c r="FFF20" s="890"/>
      <c r="FFG20" s="890"/>
      <c r="FFH20" s="890"/>
      <c r="FFI20" s="890"/>
      <c r="FFJ20" s="890"/>
      <c r="FFK20" s="890"/>
      <c r="FFL20" s="890"/>
      <c r="FFM20" s="890"/>
      <c r="FFN20" s="890"/>
      <c r="FFO20" s="890"/>
      <c r="FFP20" s="890"/>
      <c r="FFQ20" s="890"/>
      <c r="FFR20" s="890"/>
      <c r="FFS20" s="890"/>
      <c r="FFT20" s="890"/>
      <c r="FFU20" s="890"/>
      <c r="FFV20" s="890"/>
      <c r="FFW20" s="890"/>
      <c r="FFX20" s="890"/>
      <c r="FFY20" s="890"/>
      <c r="FFZ20" s="890"/>
      <c r="FGA20" s="890"/>
      <c r="FGB20" s="890"/>
      <c r="FGC20" s="890"/>
      <c r="FGD20" s="890"/>
      <c r="FGE20" s="890"/>
      <c r="FGF20" s="890"/>
      <c r="FGG20" s="890"/>
      <c r="FGH20" s="890"/>
      <c r="FGI20" s="890"/>
      <c r="FGJ20" s="890"/>
      <c r="FGK20" s="890"/>
      <c r="FGL20" s="890"/>
      <c r="FGM20" s="890"/>
      <c r="FGN20" s="890"/>
      <c r="FGO20" s="890"/>
      <c r="FGP20" s="890"/>
      <c r="FGQ20" s="890"/>
      <c r="FGR20" s="890"/>
      <c r="FGS20" s="890"/>
      <c r="FGT20" s="890"/>
      <c r="FGU20" s="890"/>
      <c r="FGV20" s="890"/>
      <c r="FGW20" s="890"/>
      <c r="FGX20" s="890"/>
      <c r="FGY20" s="890"/>
      <c r="FGZ20" s="890"/>
      <c r="FHA20" s="890"/>
      <c r="FHB20" s="890"/>
      <c r="FHC20" s="890"/>
      <c r="FHD20" s="890"/>
      <c r="FHE20" s="890"/>
      <c r="FHF20" s="890"/>
      <c r="FHG20" s="890"/>
      <c r="FHH20" s="890"/>
      <c r="FHI20" s="890"/>
      <c r="FHJ20" s="890"/>
      <c r="FHK20" s="890"/>
      <c r="FHL20" s="890"/>
      <c r="FHM20" s="890"/>
      <c r="FHN20" s="890"/>
      <c r="FHO20" s="890"/>
      <c r="FHP20" s="890"/>
      <c r="FHQ20" s="890"/>
      <c r="FHR20" s="890"/>
      <c r="FHS20" s="890"/>
      <c r="FHT20" s="890"/>
      <c r="FHU20" s="890"/>
      <c r="FHV20" s="890"/>
      <c r="FHW20" s="890"/>
      <c r="FHX20" s="890"/>
      <c r="FHY20" s="890"/>
      <c r="FHZ20" s="890"/>
      <c r="FIA20" s="890"/>
      <c r="FIB20" s="890"/>
      <c r="FIC20" s="890"/>
      <c r="FID20" s="890"/>
      <c r="FIE20" s="890"/>
      <c r="FIF20" s="890"/>
      <c r="FIG20" s="890"/>
      <c r="FIH20" s="890"/>
      <c r="FII20" s="890"/>
      <c r="FIJ20" s="890"/>
      <c r="FIK20" s="890"/>
      <c r="FIL20" s="890"/>
      <c r="FIM20" s="890"/>
      <c r="FIN20" s="890"/>
      <c r="FIO20" s="890"/>
      <c r="FIP20" s="890"/>
      <c r="FIQ20" s="890"/>
      <c r="FIR20" s="890"/>
      <c r="FIS20" s="890"/>
      <c r="FIT20" s="890"/>
      <c r="FIU20" s="890"/>
      <c r="FIV20" s="890"/>
      <c r="FIW20" s="890"/>
      <c r="FIX20" s="890"/>
      <c r="FIY20" s="890"/>
      <c r="FIZ20" s="890"/>
      <c r="FJA20" s="890"/>
      <c r="FJB20" s="890"/>
      <c r="FJC20" s="890"/>
      <c r="FJD20" s="890"/>
      <c r="FJE20" s="890"/>
      <c r="FJF20" s="890"/>
      <c r="FJG20" s="890"/>
      <c r="FJH20" s="890"/>
      <c r="FJI20" s="890"/>
      <c r="FJJ20" s="890"/>
      <c r="FJK20" s="890"/>
      <c r="FJL20" s="890"/>
      <c r="FJM20" s="890"/>
      <c r="FJN20" s="890"/>
      <c r="FJO20" s="890"/>
      <c r="FJP20" s="890"/>
      <c r="FJQ20" s="890"/>
      <c r="FJR20" s="890"/>
      <c r="FJS20" s="890"/>
      <c r="FJT20" s="890"/>
      <c r="FJU20" s="890"/>
      <c r="FJV20" s="890"/>
      <c r="FJW20" s="890"/>
      <c r="FJX20" s="890"/>
      <c r="FJY20" s="890"/>
      <c r="FJZ20" s="890"/>
      <c r="FKA20" s="890"/>
      <c r="FKB20" s="890"/>
      <c r="FKC20" s="890"/>
      <c r="FKD20" s="890"/>
      <c r="FKE20" s="890"/>
      <c r="FKF20" s="890"/>
      <c r="FKG20" s="890"/>
      <c r="FKH20" s="890"/>
      <c r="FKI20" s="890"/>
      <c r="FKJ20" s="890"/>
      <c r="FKK20" s="890"/>
      <c r="FKL20" s="890"/>
      <c r="FKM20" s="890"/>
      <c r="FKN20" s="890"/>
      <c r="FKO20" s="890"/>
      <c r="FKP20" s="890"/>
      <c r="FKQ20" s="890"/>
      <c r="FKR20" s="890"/>
      <c r="FKS20" s="890"/>
      <c r="FKT20" s="890"/>
      <c r="FKU20" s="890"/>
      <c r="FKV20" s="890"/>
      <c r="FKW20" s="890"/>
      <c r="FKX20" s="890"/>
      <c r="FKY20" s="890"/>
      <c r="FKZ20" s="890"/>
      <c r="FLA20" s="890"/>
      <c r="FLB20" s="890"/>
      <c r="FLC20" s="890"/>
      <c r="FLD20" s="890"/>
      <c r="FLE20" s="890"/>
      <c r="FLF20" s="890"/>
      <c r="FLG20" s="890"/>
      <c r="FLH20" s="890"/>
      <c r="FLI20" s="890"/>
      <c r="FLJ20" s="890"/>
      <c r="FLK20" s="890"/>
      <c r="FLL20" s="890"/>
      <c r="FLM20" s="890"/>
      <c r="FLN20" s="890"/>
      <c r="FLO20" s="890"/>
      <c r="FLP20" s="890"/>
      <c r="FLQ20" s="890"/>
      <c r="FLR20" s="890"/>
      <c r="FLS20" s="890"/>
      <c r="FLT20" s="890"/>
      <c r="FLU20" s="890"/>
      <c r="FLV20" s="890"/>
      <c r="FLW20" s="890"/>
      <c r="FLX20" s="890"/>
      <c r="FLY20" s="890"/>
      <c r="FLZ20" s="890"/>
      <c r="FMA20" s="890"/>
      <c r="FMB20" s="890"/>
      <c r="FMC20" s="890"/>
      <c r="FMD20" s="890"/>
      <c r="FME20" s="890"/>
      <c r="FMF20" s="890"/>
      <c r="FMG20" s="890"/>
      <c r="FMH20" s="890"/>
      <c r="FMI20" s="890"/>
      <c r="FMJ20" s="890"/>
      <c r="FMK20" s="890"/>
      <c r="FML20" s="890"/>
      <c r="FMM20" s="890"/>
      <c r="FMN20" s="890"/>
      <c r="FMO20" s="890"/>
      <c r="FMP20" s="890"/>
      <c r="FMQ20" s="890"/>
      <c r="FMR20" s="890"/>
      <c r="FMS20" s="890"/>
      <c r="FMT20" s="890"/>
      <c r="FMU20" s="890"/>
      <c r="FMV20" s="890"/>
      <c r="FMW20" s="890"/>
      <c r="FMX20" s="890"/>
      <c r="FMY20" s="890"/>
      <c r="FMZ20" s="890"/>
      <c r="FNA20" s="890"/>
      <c r="FNB20" s="890"/>
      <c r="FNC20" s="890"/>
      <c r="FND20" s="890"/>
      <c r="FNE20" s="890"/>
      <c r="FNF20" s="890"/>
      <c r="FNG20" s="890"/>
      <c r="FNH20" s="890"/>
      <c r="FNI20" s="890"/>
      <c r="FNJ20" s="890"/>
      <c r="FNK20" s="890"/>
      <c r="FNL20" s="890"/>
      <c r="FNM20" s="890"/>
      <c r="FNN20" s="890"/>
      <c r="FNO20" s="890"/>
      <c r="FNP20" s="890"/>
      <c r="FNQ20" s="890"/>
      <c r="FNR20" s="890"/>
      <c r="FNS20" s="890"/>
      <c r="FNT20" s="890"/>
      <c r="FNU20" s="890"/>
      <c r="FNV20" s="890"/>
      <c r="FNW20" s="890"/>
      <c r="FNX20" s="890"/>
      <c r="FNY20" s="890"/>
      <c r="FNZ20" s="890"/>
      <c r="FOA20" s="890"/>
      <c r="FOB20" s="890"/>
      <c r="FOC20" s="890"/>
      <c r="FOD20" s="890"/>
      <c r="FOE20" s="890"/>
      <c r="FOF20" s="890"/>
      <c r="FOG20" s="890"/>
      <c r="FOH20" s="890"/>
      <c r="FOI20" s="890"/>
      <c r="FOJ20" s="890"/>
      <c r="FOK20" s="890"/>
      <c r="FOL20" s="890"/>
      <c r="FOM20" s="890"/>
      <c r="FON20" s="890"/>
      <c r="FOO20" s="890"/>
      <c r="FOP20" s="890"/>
      <c r="FOQ20" s="890"/>
      <c r="FOR20" s="890"/>
      <c r="FOS20" s="890"/>
      <c r="FOT20" s="890"/>
      <c r="FOU20" s="890"/>
      <c r="FOV20" s="890"/>
      <c r="FOW20" s="890"/>
      <c r="FOX20" s="890"/>
      <c r="FOY20" s="890"/>
      <c r="FOZ20" s="890"/>
      <c r="FPA20" s="890"/>
      <c r="FPB20" s="890"/>
      <c r="FPC20" s="890"/>
      <c r="FPD20" s="890"/>
      <c r="FPE20" s="890"/>
      <c r="FPF20" s="890"/>
      <c r="FPG20" s="890"/>
      <c r="FPH20" s="890"/>
      <c r="FPI20" s="890"/>
      <c r="FPJ20" s="890"/>
      <c r="FPK20" s="890"/>
      <c r="FPL20" s="890"/>
      <c r="FPM20" s="890"/>
      <c r="FPN20" s="890"/>
      <c r="FPO20" s="890"/>
      <c r="FPP20" s="890"/>
      <c r="FPQ20" s="890"/>
      <c r="FPR20" s="890"/>
      <c r="FPS20" s="890"/>
      <c r="FPT20" s="890"/>
      <c r="FPU20" s="890"/>
      <c r="FPV20" s="890"/>
      <c r="FPW20" s="890"/>
      <c r="FPX20" s="890"/>
      <c r="FPY20" s="890"/>
      <c r="FPZ20" s="890"/>
      <c r="FQA20" s="890"/>
      <c r="FQB20" s="890"/>
      <c r="FQC20" s="890"/>
      <c r="FQD20" s="890"/>
      <c r="FQE20" s="890"/>
      <c r="FQF20" s="890"/>
      <c r="FQG20" s="890"/>
      <c r="FQH20" s="890"/>
      <c r="FQI20" s="890"/>
      <c r="FQJ20" s="890"/>
      <c r="FQK20" s="890"/>
      <c r="FQL20" s="890"/>
      <c r="FQM20" s="890"/>
      <c r="FQN20" s="890"/>
      <c r="FQO20" s="890"/>
      <c r="FQP20" s="890"/>
      <c r="FQQ20" s="890"/>
      <c r="FQR20" s="890"/>
      <c r="FQS20" s="890"/>
      <c r="FQT20" s="890"/>
      <c r="FQU20" s="890"/>
      <c r="FQV20" s="890"/>
      <c r="FQW20" s="890"/>
      <c r="FQX20" s="890"/>
      <c r="FQY20" s="890"/>
      <c r="FQZ20" s="890"/>
      <c r="FRA20" s="890"/>
      <c r="FRB20" s="890"/>
      <c r="FRC20" s="890"/>
      <c r="FRD20" s="890"/>
      <c r="FRE20" s="890"/>
      <c r="FRF20" s="890"/>
      <c r="FRG20" s="890"/>
      <c r="FRH20" s="890"/>
      <c r="FRI20" s="890"/>
      <c r="FRJ20" s="890"/>
      <c r="FRK20" s="890"/>
      <c r="FRL20" s="890"/>
      <c r="FRM20" s="890"/>
      <c r="FRN20" s="890"/>
      <c r="FRO20" s="890"/>
      <c r="FRP20" s="890"/>
      <c r="FRQ20" s="890"/>
      <c r="FRR20" s="890"/>
      <c r="FRS20" s="890"/>
      <c r="FRT20" s="890"/>
      <c r="FRU20" s="890"/>
      <c r="FRV20" s="890"/>
      <c r="FRW20" s="890"/>
      <c r="FRX20" s="890"/>
      <c r="FRY20" s="890"/>
      <c r="FRZ20" s="890"/>
      <c r="FSA20" s="890"/>
      <c r="FSB20" s="890"/>
      <c r="FSC20" s="890"/>
      <c r="FSD20" s="890"/>
      <c r="FSE20" s="890"/>
      <c r="FSF20" s="890"/>
      <c r="FSG20" s="890"/>
      <c r="FSH20" s="890"/>
      <c r="FSI20" s="890"/>
      <c r="FSJ20" s="890"/>
      <c r="FSK20" s="890"/>
      <c r="FSL20" s="890"/>
      <c r="FSM20" s="890"/>
      <c r="FSN20" s="890"/>
      <c r="FSO20" s="890"/>
      <c r="FSP20" s="890"/>
      <c r="FSQ20" s="890"/>
      <c r="FSR20" s="890"/>
      <c r="FSS20" s="890"/>
      <c r="FST20" s="890"/>
      <c r="FSU20" s="890"/>
      <c r="FSV20" s="890"/>
      <c r="FSW20" s="890"/>
      <c r="FSX20" s="890"/>
      <c r="FSY20" s="890"/>
      <c r="FSZ20" s="890"/>
      <c r="FTA20" s="890"/>
      <c r="FTB20" s="890"/>
      <c r="FTC20" s="890"/>
      <c r="FTD20" s="890"/>
      <c r="FTE20" s="890"/>
      <c r="FTF20" s="890"/>
      <c r="FTG20" s="890"/>
      <c r="FTH20" s="890"/>
      <c r="FTI20" s="890"/>
      <c r="FTJ20" s="890"/>
      <c r="FTK20" s="890"/>
      <c r="FTL20" s="890"/>
      <c r="FTM20" s="890"/>
      <c r="FTN20" s="890"/>
      <c r="FTO20" s="890"/>
      <c r="FTP20" s="890"/>
      <c r="FTQ20" s="890"/>
      <c r="FTR20" s="890"/>
      <c r="FTS20" s="890"/>
      <c r="FTT20" s="890"/>
      <c r="FTU20" s="890"/>
      <c r="FTV20" s="890"/>
      <c r="FTW20" s="890"/>
      <c r="FTX20" s="890"/>
      <c r="FTY20" s="890"/>
      <c r="FTZ20" s="890"/>
      <c r="FUA20" s="890"/>
      <c r="FUB20" s="890"/>
      <c r="FUC20" s="890"/>
      <c r="FUD20" s="890"/>
      <c r="FUE20" s="890"/>
      <c r="FUF20" s="890"/>
      <c r="FUG20" s="890"/>
      <c r="FUH20" s="890"/>
      <c r="FUI20" s="890"/>
      <c r="FUJ20" s="890"/>
      <c r="FUK20" s="890"/>
      <c r="FUL20" s="890"/>
      <c r="FUM20" s="890"/>
      <c r="FUN20" s="890"/>
      <c r="FUO20" s="890"/>
      <c r="FUP20" s="890"/>
      <c r="FUQ20" s="890"/>
      <c r="FUR20" s="890"/>
      <c r="FUS20" s="890"/>
      <c r="FUT20" s="890"/>
      <c r="FUU20" s="890"/>
      <c r="FUV20" s="890"/>
      <c r="FUW20" s="890"/>
      <c r="FUX20" s="890"/>
      <c r="FUY20" s="890"/>
      <c r="FUZ20" s="890"/>
      <c r="FVA20" s="890"/>
      <c r="FVB20" s="890"/>
      <c r="FVC20" s="890"/>
      <c r="FVD20" s="890"/>
      <c r="FVE20" s="890"/>
      <c r="FVF20" s="890"/>
      <c r="FVG20" s="890"/>
      <c r="FVH20" s="890"/>
      <c r="FVI20" s="890"/>
      <c r="FVJ20" s="890"/>
      <c r="FVK20" s="890"/>
      <c r="FVL20" s="890"/>
      <c r="FVM20" s="890"/>
      <c r="FVN20" s="890"/>
      <c r="FVO20" s="890"/>
      <c r="FVP20" s="890"/>
      <c r="FVQ20" s="890"/>
      <c r="FVR20" s="890"/>
      <c r="FVS20" s="890"/>
      <c r="FVT20" s="890"/>
      <c r="FVU20" s="890"/>
      <c r="FVV20" s="890"/>
      <c r="FVW20" s="890"/>
      <c r="FVX20" s="890"/>
      <c r="FVY20" s="890"/>
      <c r="FVZ20" s="890"/>
      <c r="FWA20" s="890"/>
      <c r="FWB20" s="890"/>
      <c r="FWC20" s="890"/>
      <c r="FWD20" s="890"/>
      <c r="FWE20" s="890"/>
      <c r="FWF20" s="890"/>
      <c r="FWG20" s="890"/>
      <c r="FWH20" s="890"/>
      <c r="FWI20" s="890"/>
      <c r="FWJ20" s="890"/>
      <c r="FWK20" s="890"/>
      <c r="FWL20" s="890"/>
      <c r="FWM20" s="890"/>
      <c r="FWN20" s="890"/>
      <c r="FWO20" s="890"/>
      <c r="FWP20" s="890"/>
      <c r="FWQ20" s="890"/>
      <c r="FWR20" s="890"/>
      <c r="FWS20" s="890"/>
      <c r="FWT20" s="890"/>
      <c r="FWU20" s="890"/>
      <c r="FWV20" s="890"/>
      <c r="FWW20" s="890"/>
      <c r="FWX20" s="890"/>
      <c r="FWY20" s="890"/>
      <c r="FWZ20" s="890"/>
      <c r="FXA20" s="890"/>
      <c r="FXB20" s="890"/>
      <c r="FXC20" s="890"/>
      <c r="FXD20" s="890"/>
      <c r="FXE20" s="890"/>
      <c r="FXF20" s="890"/>
      <c r="FXG20" s="890"/>
      <c r="FXH20" s="890"/>
      <c r="FXI20" s="890"/>
      <c r="FXJ20" s="890"/>
      <c r="FXK20" s="890"/>
      <c r="FXL20" s="890"/>
      <c r="FXM20" s="890"/>
      <c r="FXN20" s="890"/>
      <c r="FXO20" s="890"/>
      <c r="FXP20" s="890"/>
      <c r="FXQ20" s="890"/>
      <c r="FXR20" s="890"/>
      <c r="FXS20" s="890"/>
      <c r="FXT20" s="890"/>
      <c r="FXU20" s="890"/>
      <c r="FXV20" s="890"/>
      <c r="FXW20" s="890"/>
      <c r="FXX20" s="890"/>
      <c r="FXY20" s="890"/>
      <c r="FXZ20" s="890"/>
      <c r="FYA20" s="890"/>
      <c r="FYB20" s="890"/>
      <c r="FYC20" s="890"/>
      <c r="FYD20" s="890"/>
      <c r="FYE20" s="890"/>
      <c r="FYF20" s="890"/>
      <c r="FYG20" s="890"/>
      <c r="FYH20" s="890"/>
      <c r="FYI20" s="890"/>
      <c r="FYJ20" s="890"/>
      <c r="FYK20" s="890"/>
      <c r="FYL20" s="890"/>
      <c r="FYM20" s="890"/>
      <c r="FYN20" s="890"/>
      <c r="FYO20" s="890"/>
      <c r="FYP20" s="890"/>
      <c r="FYQ20" s="890"/>
      <c r="FYR20" s="890"/>
      <c r="FYS20" s="890"/>
      <c r="FYT20" s="890"/>
      <c r="FYU20" s="890"/>
      <c r="FYV20" s="890"/>
      <c r="FYW20" s="890"/>
      <c r="FYX20" s="890"/>
      <c r="FYY20" s="890"/>
      <c r="FYZ20" s="890"/>
      <c r="FZA20" s="890"/>
      <c r="FZB20" s="890"/>
      <c r="FZC20" s="890"/>
      <c r="FZD20" s="890"/>
      <c r="FZE20" s="890"/>
      <c r="FZF20" s="890"/>
      <c r="FZG20" s="890"/>
      <c r="FZH20" s="890"/>
      <c r="FZI20" s="890"/>
      <c r="FZJ20" s="890"/>
      <c r="FZK20" s="890"/>
      <c r="FZL20" s="890"/>
      <c r="FZM20" s="890"/>
      <c r="FZN20" s="890"/>
      <c r="FZO20" s="890"/>
      <c r="FZP20" s="890"/>
      <c r="FZQ20" s="890"/>
      <c r="FZR20" s="890"/>
      <c r="FZS20" s="890"/>
      <c r="FZT20" s="890"/>
      <c r="FZU20" s="890"/>
      <c r="FZV20" s="890"/>
      <c r="FZW20" s="890"/>
      <c r="FZX20" s="890"/>
      <c r="FZY20" s="890"/>
      <c r="FZZ20" s="890"/>
      <c r="GAA20" s="890"/>
      <c r="GAB20" s="890"/>
      <c r="GAC20" s="890"/>
      <c r="GAD20" s="890"/>
      <c r="GAE20" s="890"/>
      <c r="GAF20" s="890"/>
      <c r="GAG20" s="890"/>
      <c r="GAH20" s="890"/>
      <c r="GAI20" s="890"/>
      <c r="GAJ20" s="890"/>
      <c r="GAK20" s="890"/>
      <c r="GAL20" s="890"/>
      <c r="GAM20" s="890"/>
      <c r="GAN20" s="890"/>
      <c r="GAO20" s="890"/>
      <c r="GAP20" s="890"/>
      <c r="GAQ20" s="890"/>
      <c r="GAR20" s="890"/>
      <c r="GAS20" s="890"/>
      <c r="GAT20" s="890"/>
      <c r="GAU20" s="890"/>
      <c r="GAV20" s="890"/>
      <c r="GAW20" s="890"/>
      <c r="GAX20" s="890"/>
      <c r="GAY20" s="890"/>
      <c r="GAZ20" s="890"/>
      <c r="GBA20" s="890"/>
      <c r="GBB20" s="890"/>
      <c r="GBC20" s="890"/>
      <c r="GBD20" s="890"/>
      <c r="GBE20" s="890"/>
      <c r="GBF20" s="890"/>
      <c r="GBG20" s="890"/>
      <c r="GBH20" s="890"/>
      <c r="GBI20" s="890"/>
      <c r="GBJ20" s="890"/>
      <c r="GBK20" s="890"/>
      <c r="GBL20" s="890"/>
      <c r="GBM20" s="890"/>
      <c r="GBN20" s="890"/>
      <c r="GBO20" s="890"/>
      <c r="GBP20" s="890"/>
      <c r="GBQ20" s="890"/>
      <c r="GBR20" s="890"/>
      <c r="GBS20" s="890"/>
      <c r="GBT20" s="890"/>
      <c r="GBU20" s="890"/>
      <c r="GBV20" s="890"/>
      <c r="GBW20" s="890"/>
      <c r="GBX20" s="890"/>
      <c r="GBY20" s="890"/>
      <c r="GBZ20" s="890"/>
      <c r="GCA20" s="890"/>
      <c r="GCB20" s="890"/>
      <c r="GCC20" s="890"/>
      <c r="GCD20" s="890"/>
      <c r="GCE20" s="890"/>
      <c r="GCF20" s="890"/>
      <c r="GCG20" s="890"/>
      <c r="GCH20" s="890"/>
      <c r="GCI20" s="890"/>
      <c r="GCJ20" s="890"/>
      <c r="GCK20" s="890"/>
      <c r="GCL20" s="890"/>
      <c r="GCM20" s="890"/>
      <c r="GCN20" s="890"/>
      <c r="GCO20" s="890"/>
      <c r="GCP20" s="890"/>
      <c r="GCQ20" s="890"/>
      <c r="GCR20" s="890"/>
      <c r="GCS20" s="890"/>
      <c r="GCT20" s="890"/>
      <c r="GCU20" s="890"/>
      <c r="GCV20" s="890"/>
      <c r="GCW20" s="890"/>
      <c r="GCX20" s="890"/>
      <c r="GCY20" s="890"/>
      <c r="GCZ20" s="890"/>
      <c r="GDA20" s="890"/>
      <c r="GDB20" s="890"/>
      <c r="GDC20" s="890"/>
      <c r="GDD20" s="890"/>
      <c r="GDE20" s="890"/>
      <c r="GDF20" s="890"/>
      <c r="GDG20" s="890"/>
      <c r="GDH20" s="890"/>
      <c r="GDI20" s="890"/>
      <c r="GDJ20" s="890"/>
      <c r="GDK20" s="890"/>
      <c r="GDL20" s="890"/>
      <c r="GDM20" s="890"/>
      <c r="GDN20" s="890"/>
      <c r="GDO20" s="890"/>
      <c r="GDP20" s="890"/>
      <c r="GDQ20" s="890"/>
      <c r="GDR20" s="890"/>
      <c r="GDS20" s="890"/>
      <c r="GDT20" s="890"/>
      <c r="GDU20" s="890"/>
      <c r="GDV20" s="890"/>
      <c r="GDW20" s="890"/>
      <c r="GDX20" s="890"/>
      <c r="GDY20" s="890"/>
      <c r="GDZ20" s="890"/>
      <c r="GEA20" s="890"/>
      <c r="GEB20" s="890"/>
      <c r="GEC20" s="890"/>
      <c r="GED20" s="890"/>
      <c r="GEE20" s="890"/>
      <c r="GEF20" s="890"/>
      <c r="GEG20" s="890"/>
      <c r="GEH20" s="890"/>
      <c r="GEI20" s="890"/>
      <c r="GEJ20" s="890"/>
      <c r="GEK20" s="890"/>
      <c r="GEL20" s="890"/>
      <c r="GEM20" s="890"/>
      <c r="GEN20" s="890"/>
      <c r="GEO20" s="890"/>
      <c r="GEP20" s="890"/>
      <c r="GEQ20" s="890"/>
      <c r="GER20" s="890"/>
      <c r="GES20" s="890"/>
      <c r="GET20" s="890"/>
      <c r="GEU20" s="890"/>
      <c r="GEV20" s="890"/>
      <c r="GEW20" s="890"/>
      <c r="GEX20" s="890"/>
      <c r="GEY20" s="890"/>
      <c r="GEZ20" s="890"/>
      <c r="GFA20" s="890"/>
      <c r="GFB20" s="890"/>
      <c r="GFC20" s="890"/>
      <c r="GFD20" s="890"/>
      <c r="GFE20" s="890"/>
      <c r="GFF20" s="890"/>
      <c r="GFG20" s="890"/>
      <c r="GFH20" s="890"/>
      <c r="GFI20" s="890"/>
      <c r="GFJ20" s="890"/>
      <c r="GFK20" s="890"/>
      <c r="GFL20" s="890"/>
      <c r="GFM20" s="890"/>
      <c r="GFN20" s="890"/>
      <c r="GFO20" s="890"/>
      <c r="GFP20" s="890"/>
      <c r="GFQ20" s="890"/>
      <c r="GFR20" s="890"/>
      <c r="GFS20" s="890"/>
      <c r="GFT20" s="890"/>
      <c r="GFU20" s="890"/>
      <c r="GFV20" s="890"/>
      <c r="GFW20" s="890"/>
      <c r="GFX20" s="890"/>
      <c r="GFY20" s="890"/>
      <c r="GFZ20" s="890"/>
      <c r="GGA20" s="890"/>
      <c r="GGB20" s="890"/>
      <c r="GGC20" s="890"/>
      <c r="GGD20" s="890"/>
      <c r="GGE20" s="890"/>
      <c r="GGF20" s="890"/>
      <c r="GGG20" s="890"/>
      <c r="GGH20" s="890"/>
      <c r="GGI20" s="890"/>
      <c r="GGJ20" s="890"/>
      <c r="GGK20" s="890"/>
      <c r="GGL20" s="890"/>
      <c r="GGM20" s="890"/>
      <c r="GGN20" s="890"/>
      <c r="GGO20" s="890"/>
      <c r="GGP20" s="890"/>
      <c r="GGQ20" s="890"/>
      <c r="GGR20" s="890"/>
      <c r="GGS20" s="890"/>
      <c r="GGT20" s="890"/>
      <c r="GGU20" s="890"/>
      <c r="GGV20" s="890"/>
      <c r="GGW20" s="890"/>
      <c r="GGX20" s="890"/>
      <c r="GGY20" s="890"/>
      <c r="GGZ20" s="890"/>
      <c r="GHA20" s="890"/>
      <c r="GHB20" s="890"/>
      <c r="GHC20" s="890"/>
      <c r="GHD20" s="890"/>
      <c r="GHE20" s="890"/>
      <c r="GHF20" s="890"/>
      <c r="GHG20" s="890"/>
      <c r="GHH20" s="890"/>
      <c r="GHI20" s="890"/>
      <c r="GHJ20" s="890"/>
      <c r="GHK20" s="890"/>
      <c r="GHL20" s="890"/>
      <c r="GHM20" s="890"/>
      <c r="GHN20" s="890"/>
      <c r="GHO20" s="890"/>
      <c r="GHP20" s="890"/>
      <c r="GHQ20" s="890"/>
      <c r="GHR20" s="890"/>
      <c r="GHS20" s="890"/>
      <c r="GHT20" s="890"/>
      <c r="GHU20" s="890"/>
      <c r="GHV20" s="890"/>
      <c r="GHW20" s="890"/>
      <c r="GHX20" s="890"/>
      <c r="GHY20" s="890"/>
      <c r="GHZ20" s="890"/>
      <c r="GIA20" s="890"/>
      <c r="GIB20" s="890"/>
      <c r="GIC20" s="890"/>
      <c r="GID20" s="890"/>
      <c r="GIE20" s="890"/>
      <c r="GIF20" s="890"/>
      <c r="GIG20" s="890"/>
      <c r="GIH20" s="890"/>
      <c r="GII20" s="890"/>
      <c r="GIJ20" s="890"/>
      <c r="GIK20" s="890"/>
      <c r="GIL20" s="890"/>
      <c r="GIM20" s="890"/>
      <c r="GIN20" s="890"/>
      <c r="GIO20" s="890"/>
      <c r="GIP20" s="890"/>
      <c r="GIQ20" s="890"/>
      <c r="GIR20" s="890"/>
      <c r="GIS20" s="890"/>
      <c r="GIT20" s="890"/>
      <c r="GIU20" s="890"/>
      <c r="GIV20" s="890"/>
      <c r="GIW20" s="890"/>
      <c r="GIX20" s="890"/>
      <c r="GIY20" s="890"/>
      <c r="GIZ20" s="890"/>
      <c r="GJA20" s="890"/>
      <c r="GJB20" s="890"/>
      <c r="GJC20" s="890"/>
      <c r="GJD20" s="890"/>
      <c r="GJE20" s="890"/>
      <c r="GJF20" s="890"/>
      <c r="GJG20" s="890"/>
      <c r="GJH20" s="890"/>
      <c r="GJI20" s="890"/>
      <c r="GJJ20" s="890"/>
      <c r="GJK20" s="890"/>
      <c r="GJL20" s="890"/>
      <c r="GJM20" s="890"/>
      <c r="GJN20" s="890"/>
      <c r="GJO20" s="890"/>
      <c r="GJP20" s="890"/>
      <c r="GJQ20" s="890"/>
      <c r="GJR20" s="890"/>
      <c r="GJS20" s="890"/>
      <c r="GJT20" s="890"/>
      <c r="GJU20" s="890"/>
      <c r="GJV20" s="890"/>
      <c r="GJW20" s="890"/>
      <c r="GJX20" s="890"/>
      <c r="GJY20" s="890"/>
      <c r="GJZ20" s="890"/>
      <c r="GKA20" s="890"/>
      <c r="GKB20" s="890"/>
      <c r="GKC20" s="890"/>
      <c r="GKD20" s="890"/>
      <c r="GKE20" s="890"/>
      <c r="GKF20" s="890"/>
      <c r="GKG20" s="890"/>
      <c r="GKH20" s="890"/>
      <c r="GKI20" s="890"/>
      <c r="GKJ20" s="890"/>
      <c r="GKK20" s="890"/>
      <c r="GKL20" s="890"/>
      <c r="GKM20" s="890"/>
      <c r="GKN20" s="890"/>
      <c r="GKO20" s="890"/>
      <c r="GKP20" s="890"/>
      <c r="GKQ20" s="890"/>
      <c r="GKR20" s="890"/>
      <c r="GKS20" s="890"/>
      <c r="GKT20" s="890"/>
      <c r="GKU20" s="890"/>
      <c r="GKV20" s="890"/>
      <c r="GKW20" s="890"/>
      <c r="GKX20" s="890"/>
      <c r="GKY20" s="890"/>
      <c r="GKZ20" s="890"/>
      <c r="GLA20" s="890"/>
      <c r="GLB20" s="890"/>
      <c r="GLC20" s="890"/>
      <c r="GLD20" s="890"/>
      <c r="GLE20" s="890"/>
      <c r="GLF20" s="890"/>
      <c r="GLG20" s="890"/>
      <c r="GLH20" s="890"/>
      <c r="GLI20" s="890"/>
      <c r="GLJ20" s="890"/>
      <c r="GLK20" s="890"/>
      <c r="GLL20" s="890"/>
      <c r="GLM20" s="890"/>
      <c r="GLN20" s="890"/>
      <c r="GLO20" s="890"/>
      <c r="GLP20" s="890"/>
      <c r="GLQ20" s="890"/>
      <c r="GLR20" s="890"/>
      <c r="GLS20" s="890"/>
      <c r="GLT20" s="890"/>
      <c r="GLU20" s="890"/>
      <c r="GLV20" s="890"/>
      <c r="GLW20" s="890"/>
      <c r="GLX20" s="890"/>
      <c r="GLY20" s="890"/>
      <c r="GLZ20" s="890"/>
      <c r="GMA20" s="890"/>
      <c r="GMB20" s="890"/>
      <c r="GMC20" s="890"/>
      <c r="GMD20" s="890"/>
      <c r="GME20" s="890"/>
      <c r="GMF20" s="890"/>
      <c r="GMG20" s="890"/>
      <c r="GMH20" s="890"/>
      <c r="GMI20" s="890"/>
      <c r="GMJ20" s="890"/>
      <c r="GMK20" s="890"/>
      <c r="GML20" s="890"/>
      <c r="GMM20" s="890"/>
      <c r="GMN20" s="890"/>
      <c r="GMO20" s="890"/>
      <c r="GMP20" s="890"/>
      <c r="GMQ20" s="890"/>
      <c r="GMR20" s="890"/>
      <c r="GMS20" s="890"/>
      <c r="GMT20" s="890"/>
      <c r="GMU20" s="890"/>
      <c r="GMV20" s="890"/>
      <c r="GMW20" s="890"/>
      <c r="GMX20" s="890"/>
      <c r="GMY20" s="890"/>
      <c r="GMZ20" s="890"/>
      <c r="GNA20" s="890"/>
      <c r="GNB20" s="890"/>
      <c r="GNC20" s="890"/>
      <c r="GND20" s="890"/>
      <c r="GNE20" s="890"/>
      <c r="GNF20" s="890"/>
      <c r="GNG20" s="890"/>
      <c r="GNH20" s="890"/>
      <c r="GNI20" s="890"/>
      <c r="GNJ20" s="890"/>
      <c r="GNK20" s="890"/>
      <c r="GNL20" s="890"/>
      <c r="GNM20" s="890"/>
      <c r="GNN20" s="890"/>
      <c r="GNO20" s="890"/>
      <c r="GNP20" s="890"/>
      <c r="GNQ20" s="890"/>
      <c r="GNR20" s="890"/>
      <c r="GNS20" s="890"/>
      <c r="GNT20" s="890"/>
      <c r="GNU20" s="890"/>
      <c r="GNV20" s="890"/>
      <c r="GNW20" s="890"/>
      <c r="GNX20" s="890"/>
      <c r="GNY20" s="890"/>
      <c r="GNZ20" s="890"/>
      <c r="GOA20" s="890"/>
      <c r="GOB20" s="890"/>
      <c r="GOC20" s="890"/>
      <c r="GOD20" s="890"/>
      <c r="GOE20" s="890"/>
      <c r="GOF20" s="890"/>
      <c r="GOG20" s="890"/>
      <c r="GOH20" s="890"/>
      <c r="GOI20" s="890"/>
      <c r="GOJ20" s="890"/>
      <c r="GOK20" s="890"/>
      <c r="GOL20" s="890"/>
      <c r="GOM20" s="890"/>
      <c r="GON20" s="890"/>
      <c r="GOO20" s="890"/>
      <c r="GOP20" s="890"/>
      <c r="GOQ20" s="890"/>
      <c r="GOR20" s="890"/>
      <c r="GOS20" s="890"/>
      <c r="GOT20" s="890"/>
      <c r="GOU20" s="890"/>
      <c r="GOV20" s="890"/>
      <c r="GOW20" s="890"/>
      <c r="GOX20" s="890"/>
      <c r="GOY20" s="890"/>
      <c r="GOZ20" s="890"/>
      <c r="GPA20" s="890"/>
      <c r="GPB20" s="890"/>
      <c r="GPC20" s="890"/>
      <c r="GPD20" s="890"/>
      <c r="GPE20" s="890"/>
      <c r="GPF20" s="890"/>
      <c r="GPG20" s="890"/>
      <c r="GPH20" s="890"/>
      <c r="GPI20" s="890"/>
      <c r="GPJ20" s="890"/>
      <c r="GPK20" s="890"/>
      <c r="GPL20" s="890"/>
      <c r="GPM20" s="890"/>
      <c r="GPN20" s="890"/>
      <c r="GPO20" s="890"/>
      <c r="GPP20" s="890"/>
      <c r="GPQ20" s="890"/>
      <c r="GPR20" s="890"/>
      <c r="GPS20" s="890"/>
      <c r="GPT20" s="890"/>
      <c r="GPU20" s="890"/>
      <c r="GPV20" s="890"/>
      <c r="GPW20" s="890"/>
      <c r="GPX20" s="890"/>
      <c r="GPY20" s="890"/>
      <c r="GPZ20" s="890"/>
      <c r="GQA20" s="890"/>
      <c r="GQB20" s="890"/>
      <c r="GQC20" s="890"/>
      <c r="GQD20" s="890"/>
      <c r="GQE20" s="890"/>
      <c r="GQF20" s="890"/>
      <c r="GQG20" s="890"/>
      <c r="GQH20" s="890"/>
      <c r="GQI20" s="890"/>
      <c r="GQJ20" s="890"/>
      <c r="GQK20" s="890"/>
      <c r="GQL20" s="890"/>
      <c r="GQM20" s="890"/>
      <c r="GQN20" s="890"/>
      <c r="GQO20" s="890"/>
      <c r="GQP20" s="890"/>
      <c r="GQQ20" s="890"/>
      <c r="GQR20" s="890"/>
      <c r="GQS20" s="890"/>
      <c r="GQT20" s="890"/>
      <c r="GQU20" s="890"/>
      <c r="GQV20" s="890"/>
      <c r="GQW20" s="890"/>
      <c r="GQX20" s="890"/>
      <c r="GQY20" s="890"/>
      <c r="GQZ20" s="890"/>
      <c r="GRA20" s="890"/>
      <c r="GRB20" s="890"/>
      <c r="GRC20" s="890"/>
      <c r="GRD20" s="890"/>
      <c r="GRE20" s="890"/>
      <c r="GRF20" s="890"/>
      <c r="GRG20" s="890"/>
      <c r="GRH20" s="890"/>
      <c r="GRI20" s="890"/>
      <c r="GRJ20" s="890"/>
      <c r="GRK20" s="890"/>
      <c r="GRL20" s="890"/>
      <c r="GRM20" s="890"/>
      <c r="GRN20" s="890"/>
      <c r="GRO20" s="890"/>
      <c r="GRP20" s="890"/>
      <c r="GRQ20" s="890"/>
      <c r="GRR20" s="890"/>
      <c r="GRS20" s="890"/>
      <c r="GRT20" s="890"/>
      <c r="GRU20" s="890"/>
      <c r="GRV20" s="890"/>
      <c r="GRW20" s="890"/>
      <c r="GRX20" s="890"/>
      <c r="GRY20" s="890"/>
      <c r="GRZ20" s="890"/>
      <c r="GSA20" s="890"/>
      <c r="GSB20" s="890"/>
      <c r="GSC20" s="890"/>
      <c r="GSD20" s="890"/>
      <c r="GSE20" s="890"/>
      <c r="GSF20" s="890"/>
      <c r="GSG20" s="890"/>
      <c r="GSH20" s="890"/>
      <c r="GSI20" s="890"/>
      <c r="GSJ20" s="890"/>
      <c r="GSK20" s="890"/>
      <c r="GSL20" s="890"/>
      <c r="GSM20" s="890"/>
      <c r="GSN20" s="890"/>
      <c r="GSO20" s="890"/>
      <c r="GSP20" s="890"/>
      <c r="GSQ20" s="890"/>
      <c r="GSR20" s="890"/>
      <c r="GSS20" s="890"/>
      <c r="GST20" s="890"/>
      <c r="GSU20" s="890"/>
      <c r="GSV20" s="890"/>
      <c r="GSW20" s="890"/>
      <c r="GSX20" s="890"/>
      <c r="GSY20" s="890"/>
      <c r="GSZ20" s="890"/>
      <c r="GTA20" s="890"/>
      <c r="GTB20" s="890"/>
      <c r="GTC20" s="890"/>
      <c r="GTD20" s="890"/>
      <c r="GTE20" s="890"/>
      <c r="GTF20" s="890"/>
      <c r="GTG20" s="890"/>
      <c r="GTH20" s="890"/>
      <c r="GTI20" s="890"/>
      <c r="GTJ20" s="890"/>
      <c r="GTK20" s="890"/>
      <c r="GTL20" s="890"/>
      <c r="GTM20" s="890"/>
      <c r="GTN20" s="890"/>
      <c r="GTO20" s="890"/>
      <c r="GTP20" s="890"/>
      <c r="GTQ20" s="890"/>
      <c r="GTR20" s="890"/>
      <c r="GTS20" s="890"/>
      <c r="GTT20" s="890"/>
      <c r="GTU20" s="890"/>
      <c r="GTV20" s="890"/>
      <c r="GTW20" s="890"/>
      <c r="GTX20" s="890"/>
      <c r="GTY20" s="890"/>
      <c r="GTZ20" s="890"/>
      <c r="GUA20" s="890"/>
      <c r="GUB20" s="890"/>
      <c r="GUC20" s="890"/>
      <c r="GUD20" s="890"/>
      <c r="GUE20" s="890"/>
      <c r="GUF20" s="890"/>
      <c r="GUG20" s="890"/>
      <c r="GUH20" s="890"/>
      <c r="GUI20" s="890"/>
      <c r="GUJ20" s="890"/>
      <c r="GUK20" s="890"/>
      <c r="GUL20" s="890"/>
      <c r="GUM20" s="890"/>
      <c r="GUN20" s="890"/>
      <c r="GUO20" s="890"/>
      <c r="GUP20" s="890"/>
      <c r="GUQ20" s="890"/>
      <c r="GUR20" s="890"/>
      <c r="GUS20" s="890"/>
      <c r="GUT20" s="890"/>
      <c r="GUU20" s="890"/>
      <c r="GUV20" s="890"/>
      <c r="GUW20" s="890"/>
      <c r="GUX20" s="890"/>
      <c r="GUY20" s="890"/>
      <c r="GUZ20" s="890"/>
      <c r="GVA20" s="890"/>
      <c r="GVB20" s="890"/>
      <c r="GVC20" s="890"/>
      <c r="GVD20" s="890"/>
      <c r="GVE20" s="890"/>
      <c r="GVF20" s="890"/>
      <c r="GVG20" s="890"/>
      <c r="GVH20" s="890"/>
      <c r="GVI20" s="890"/>
      <c r="GVJ20" s="890"/>
      <c r="GVK20" s="890"/>
      <c r="GVL20" s="890"/>
      <c r="GVM20" s="890"/>
      <c r="GVN20" s="890"/>
      <c r="GVO20" s="890"/>
      <c r="GVP20" s="890"/>
      <c r="GVQ20" s="890"/>
      <c r="GVR20" s="890"/>
      <c r="GVS20" s="890"/>
      <c r="GVT20" s="890"/>
      <c r="GVU20" s="890"/>
      <c r="GVV20" s="890"/>
      <c r="GVW20" s="890"/>
      <c r="GVX20" s="890"/>
      <c r="GVY20" s="890"/>
      <c r="GVZ20" s="890"/>
      <c r="GWA20" s="890"/>
      <c r="GWB20" s="890"/>
      <c r="GWC20" s="890"/>
      <c r="GWD20" s="890"/>
      <c r="GWE20" s="890"/>
      <c r="GWF20" s="890"/>
      <c r="GWG20" s="890"/>
      <c r="GWH20" s="890"/>
      <c r="GWI20" s="890"/>
      <c r="GWJ20" s="890"/>
      <c r="GWK20" s="890"/>
      <c r="GWL20" s="890"/>
      <c r="GWM20" s="890"/>
      <c r="GWN20" s="890"/>
      <c r="GWO20" s="890"/>
      <c r="GWP20" s="890"/>
      <c r="GWQ20" s="890"/>
      <c r="GWR20" s="890"/>
      <c r="GWS20" s="890"/>
      <c r="GWT20" s="890"/>
      <c r="GWU20" s="890"/>
      <c r="GWV20" s="890"/>
      <c r="GWW20" s="890"/>
      <c r="GWX20" s="890"/>
      <c r="GWY20" s="890"/>
      <c r="GWZ20" s="890"/>
      <c r="GXA20" s="890"/>
      <c r="GXB20" s="890"/>
      <c r="GXC20" s="890"/>
      <c r="GXD20" s="890"/>
      <c r="GXE20" s="890"/>
      <c r="GXF20" s="890"/>
      <c r="GXG20" s="890"/>
      <c r="GXH20" s="890"/>
      <c r="GXI20" s="890"/>
      <c r="GXJ20" s="890"/>
      <c r="GXK20" s="890"/>
      <c r="GXL20" s="890"/>
      <c r="GXM20" s="890"/>
      <c r="GXN20" s="890"/>
      <c r="GXO20" s="890"/>
      <c r="GXP20" s="890"/>
      <c r="GXQ20" s="890"/>
      <c r="GXR20" s="890"/>
      <c r="GXS20" s="890"/>
      <c r="GXT20" s="890"/>
      <c r="GXU20" s="890"/>
      <c r="GXV20" s="890"/>
      <c r="GXW20" s="890"/>
      <c r="GXX20" s="890"/>
      <c r="GXY20" s="890"/>
      <c r="GXZ20" s="890"/>
      <c r="GYA20" s="890"/>
      <c r="GYB20" s="890"/>
      <c r="GYC20" s="890"/>
      <c r="GYD20" s="890"/>
      <c r="GYE20" s="890"/>
      <c r="GYF20" s="890"/>
      <c r="GYG20" s="890"/>
      <c r="GYH20" s="890"/>
      <c r="GYI20" s="890"/>
      <c r="GYJ20" s="890"/>
      <c r="GYK20" s="890"/>
      <c r="GYL20" s="890"/>
      <c r="GYM20" s="890"/>
      <c r="GYN20" s="890"/>
      <c r="GYO20" s="890"/>
      <c r="GYP20" s="890"/>
      <c r="GYQ20" s="890"/>
      <c r="GYR20" s="890"/>
      <c r="GYS20" s="890"/>
      <c r="GYT20" s="890"/>
      <c r="GYU20" s="890"/>
      <c r="GYV20" s="890"/>
      <c r="GYW20" s="890"/>
      <c r="GYX20" s="890"/>
      <c r="GYY20" s="890"/>
      <c r="GYZ20" s="890"/>
      <c r="GZA20" s="890"/>
      <c r="GZB20" s="890"/>
      <c r="GZC20" s="890"/>
      <c r="GZD20" s="890"/>
      <c r="GZE20" s="890"/>
      <c r="GZF20" s="890"/>
      <c r="GZG20" s="890"/>
      <c r="GZH20" s="890"/>
      <c r="GZI20" s="890"/>
      <c r="GZJ20" s="890"/>
      <c r="GZK20" s="890"/>
      <c r="GZL20" s="890"/>
      <c r="GZM20" s="890"/>
      <c r="GZN20" s="890"/>
      <c r="GZO20" s="890"/>
      <c r="GZP20" s="890"/>
      <c r="GZQ20" s="890"/>
      <c r="GZR20" s="890"/>
      <c r="GZS20" s="890"/>
      <c r="GZT20" s="890"/>
      <c r="GZU20" s="890"/>
      <c r="GZV20" s="890"/>
      <c r="GZW20" s="890"/>
      <c r="GZX20" s="890"/>
      <c r="GZY20" s="890"/>
      <c r="GZZ20" s="890"/>
      <c r="HAA20" s="890"/>
      <c r="HAB20" s="890"/>
      <c r="HAC20" s="890"/>
      <c r="HAD20" s="890"/>
      <c r="HAE20" s="890"/>
      <c r="HAF20" s="890"/>
      <c r="HAG20" s="890"/>
      <c r="HAH20" s="890"/>
      <c r="HAI20" s="890"/>
      <c r="HAJ20" s="890"/>
      <c r="HAK20" s="890"/>
      <c r="HAL20" s="890"/>
      <c r="HAM20" s="890"/>
      <c r="HAN20" s="890"/>
      <c r="HAO20" s="890"/>
      <c r="HAP20" s="890"/>
      <c r="HAQ20" s="890"/>
      <c r="HAR20" s="890"/>
      <c r="HAS20" s="890"/>
      <c r="HAT20" s="890"/>
      <c r="HAU20" s="890"/>
      <c r="HAV20" s="890"/>
      <c r="HAW20" s="890"/>
      <c r="HAX20" s="890"/>
      <c r="HAY20" s="890"/>
      <c r="HAZ20" s="890"/>
      <c r="HBA20" s="890"/>
      <c r="HBB20" s="890"/>
      <c r="HBC20" s="890"/>
      <c r="HBD20" s="890"/>
      <c r="HBE20" s="890"/>
      <c r="HBF20" s="890"/>
      <c r="HBG20" s="890"/>
      <c r="HBH20" s="890"/>
      <c r="HBI20" s="890"/>
      <c r="HBJ20" s="890"/>
      <c r="HBK20" s="890"/>
      <c r="HBL20" s="890"/>
      <c r="HBM20" s="890"/>
      <c r="HBN20" s="890"/>
      <c r="HBO20" s="890"/>
      <c r="HBP20" s="890"/>
      <c r="HBQ20" s="890"/>
      <c r="HBR20" s="890"/>
      <c r="HBS20" s="890"/>
      <c r="HBT20" s="890"/>
      <c r="HBU20" s="890"/>
      <c r="HBV20" s="890"/>
      <c r="HBW20" s="890"/>
      <c r="HBX20" s="890"/>
      <c r="HBY20" s="890"/>
      <c r="HBZ20" s="890"/>
      <c r="HCA20" s="890"/>
      <c r="HCB20" s="890"/>
      <c r="HCC20" s="890"/>
      <c r="HCD20" s="890"/>
      <c r="HCE20" s="890"/>
      <c r="HCF20" s="890"/>
      <c r="HCG20" s="890"/>
      <c r="HCH20" s="890"/>
      <c r="HCI20" s="890"/>
      <c r="HCJ20" s="890"/>
      <c r="HCK20" s="890"/>
      <c r="HCL20" s="890"/>
      <c r="HCM20" s="890"/>
      <c r="HCN20" s="890"/>
      <c r="HCO20" s="890"/>
      <c r="HCP20" s="890"/>
      <c r="HCQ20" s="890"/>
      <c r="HCR20" s="890"/>
      <c r="HCS20" s="890"/>
      <c r="HCT20" s="890"/>
      <c r="HCU20" s="890"/>
      <c r="HCV20" s="890"/>
      <c r="HCW20" s="890"/>
      <c r="HCX20" s="890"/>
      <c r="HCY20" s="890"/>
      <c r="HCZ20" s="890"/>
      <c r="HDA20" s="890"/>
      <c r="HDB20" s="890"/>
      <c r="HDC20" s="890"/>
      <c r="HDD20" s="890"/>
      <c r="HDE20" s="890"/>
      <c r="HDF20" s="890"/>
      <c r="HDG20" s="890"/>
      <c r="HDH20" s="890"/>
      <c r="HDI20" s="890"/>
      <c r="HDJ20" s="890"/>
      <c r="HDK20" s="890"/>
      <c r="HDL20" s="890"/>
      <c r="HDM20" s="890"/>
      <c r="HDN20" s="890"/>
      <c r="HDO20" s="890"/>
      <c r="HDP20" s="890"/>
      <c r="HDQ20" s="890"/>
      <c r="HDR20" s="890"/>
      <c r="HDS20" s="890"/>
      <c r="HDT20" s="890"/>
      <c r="HDU20" s="890"/>
      <c r="HDV20" s="890"/>
      <c r="HDW20" s="890"/>
      <c r="HDX20" s="890"/>
      <c r="HDY20" s="890"/>
      <c r="HDZ20" s="890"/>
      <c r="HEA20" s="890"/>
      <c r="HEB20" s="890"/>
      <c r="HEC20" s="890"/>
      <c r="HED20" s="890"/>
      <c r="HEE20" s="890"/>
      <c r="HEF20" s="890"/>
      <c r="HEG20" s="890"/>
      <c r="HEH20" s="890"/>
      <c r="HEI20" s="890"/>
      <c r="HEJ20" s="890"/>
      <c r="HEK20" s="890"/>
      <c r="HEL20" s="890"/>
      <c r="HEM20" s="890"/>
      <c r="HEN20" s="890"/>
      <c r="HEO20" s="890"/>
      <c r="HEP20" s="890"/>
      <c r="HEQ20" s="890"/>
      <c r="HER20" s="890"/>
      <c r="HES20" s="890"/>
      <c r="HET20" s="890"/>
      <c r="HEU20" s="890"/>
      <c r="HEV20" s="890"/>
      <c r="HEW20" s="890"/>
      <c r="HEX20" s="890"/>
      <c r="HEY20" s="890"/>
      <c r="HEZ20" s="890"/>
      <c r="HFA20" s="890"/>
      <c r="HFB20" s="890"/>
      <c r="HFC20" s="890"/>
      <c r="HFD20" s="890"/>
      <c r="HFE20" s="890"/>
      <c r="HFF20" s="890"/>
      <c r="HFG20" s="890"/>
      <c r="HFH20" s="890"/>
      <c r="HFI20" s="890"/>
      <c r="HFJ20" s="890"/>
      <c r="HFK20" s="890"/>
      <c r="HFL20" s="890"/>
      <c r="HFM20" s="890"/>
      <c r="HFN20" s="890"/>
      <c r="HFO20" s="890"/>
      <c r="HFP20" s="890"/>
      <c r="HFQ20" s="890"/>
      <c r="HFR20" s="890"/>
      <c r="HFS20" s="890"/>
      <c r="HFT20" s="890"/>
      <c r="HFU20" s="890"/>
      <c r="HFV20" s="890"/>
      <c r="HFW20" s="890"/>
      <c r="HFX20" s="890"/>
      <c r="HFY20" s="890"/>
      <c r="HFZ20" s="890"/>
      <c r="HGA20" s="890"/>
      <c r="HGB20" s="890"/>
      <c r="HGC20" s="890"/>
      <c r="HGD20" s="890"/>
      <c r="HGE20" s="890"/>
      <c r="HGF20" s="890"/>
      <c r="HGG20" s="890"/>
      <c r="HGH20" s="890"/>
      <c r="HGI20" s="890"/>
      <c r="HGJ20" s="890"/>
      <c r="HGK20" s="890"/>
      <c r="HGL20" s="890"/>
      <c r="HGM20" s="890"/>
      <c r="HGN20" s="890"/>
      <c r="HGO20" s="890"/>
      <c r="HGP20" s="890"/>
      <c r="HGQ20" s="890"/>
      <c r="HGR20" s="890"/>
      <c r="HGS20" s="890"/>
      <c r="HGT20" s="890"/>
      <c r="HGU20" s="890"/>
      <c r="HGV20" s="890"/>
      <c r="HGW20" s="890"/>
      <c r="HGX20" s="890"/>
      <c r="HGY20" s="890"/>
      <c r="HGZ20" s="890"/>
      <c r="HHA20" s="890"/>
      <c r="HHB20" s="890"/>
      <c r="HHC20" s="890"/>
      <c r="HHD20" s="890"/>
      <c r="HHE20" s="890"/>
      <c r="HHF20" s="890"/>
      <c r="HHG20" s="890"/>
      <c r="HHH20" s="890"/>
      <c r="HHI20" s="890"/>
      <c r="HHJ20" s="890"/>
      <c r="HHK20" s="890"/>
      <c r="HHL20" s="890"/>
      <c r="HHM20" s="890"/>
      <c r="HHN20" s="890"/>
      <c r="HHO20" s="890"/>
      <c r="HHP20" s="890"/>
      <c r="HHQ20" s="890"/>
      <c r="HHR20" s="890"/>
      <c r="HHS20" s="890"/>
      <c r="HHT20" s="890"/>
      <c r="HHU20" s="890"/>
      <c r="HHV20" s="890"/>
      <c r="HHW20" s="890"/>
      <c r="HHX20" s="890"/>
      <c r="HHY20" s="890"/>
      <c r="HHZ20" s="890"/>
      <c r="HIA20" s="890"/>
      <c r="HIB20" s="890"/>
      <c r="HIC20" s="890"/>
      <c r="HID20" s="890"/>
      <c r="HIE20" s="890"/>
      <c r="HIF20" s="890"/>
      <c r="HIG20" s="890"/>
      <c r="HIH20" s="890"/>
      <c r="HII20" s="890"/>
      <c r="HIJ20" s="890"/>
      <c r="HIK20" s="890"/>
      <c r="HIL20" s="890"/>
      <c r="HIM20" s="890"/>
      <c r="HIN20" s="890"/>
      <c r="HIO20" s="890"/>
      <c r="HIP20" s="890"/>
      <c r="HIQ20" s="890"/>
      <c r="HIR20" s="890"/>
      <c r="HIS20" s="890"/>
      <c r="HIT20" s="890"/>
      <c r="HIU20" s="890"/>
      <c r="HIV20" s="890"/>
      <c r="HIW20" s="890"/>
      <c r="HIX20" s="890"/>
      <c r="HIY20" s="890"/>
      <c r="HIZ20" s="890"/>
      <c r="HJA20" s="890"/>
      <c r="HJB20" s="890"/>
      <c r="HJC20" s="890"/>
      <c r="HJD20" s="890"/>
      <c r="HJE20" s="890"/>
      <c r="HJF20" s="890"/>
      <c r="HJG20" s="890"/>
      <c r="HJH20" s="890"/>
      <c r="HJI20" s="890"/>
      <c r="HJJ20" s="890"/>
      <c r="HJK20" s="890"/>
      <c r="HJL20" s="890"/>
      <c r="HJM20" s="890"/>
      <c r="HJN20" s="890"/>
      <c r="HJO20" s="890"/>
      <c r="HJP20" s="890"/>
      <c r="HJQ20" s="890"/>
      <c r="HJR20" s="890"/>
      <c r="HJS20" s="890"/>
      <c r="HJT20" s="890"/>
      <c r="HJU20" s="890"/>
      <c r="HJV20" s="890"/>
      <c r="HJW20" s="890"/>
      <c r="HJX20" s="890"/>
      <c r="HJY20" s="890"/>
      <c r="HJZ20" s="890"/>
      <c r="HKA20" s="890"/>
      <c r="HKB20" s="890"/>
      <c r="HKC20" s="890"/>
      <c r="HKD20" s="890"/>
      <c r="HKE20" s="890"/>
      <c r="HKF20" s="890"/>
      <c r="HKG20" s="890"/>
      <c r="HKH20" s="890"/>
      <c r="HKI20" s="890"/>
      <c r="HKJ20" s="890"/>
      <c r="HKK20" s="890"/>
      <c r="HKL20" s="890"/>
      <c r="HKM20" s="890"/>
      <c r="HKN20" s="890"/>
      <c r="HKO20" s="890"/>
      <c r="HKP20" s="890"/>
      <c r="HKQ20" s="890"/>
      <c r="HKR20" s="890"/>
      <c r="HKS20" s="890"/>
      <c r="HKT20" s="890"/>
      <c r="HKU20" s="890"/>
      <c r="HKV20" s="890"/>
      <c r="HKW20" s="890"/>
      <c r="HKX20" s="890"/>
      <c r="HKY20" s="890"/>
      <c r="HKZ20" s="890"/>
      <c r="HLA20" s="890"/>
      <c r="HLB20" s="890"/>
      <c r="HLC20" s="890"/>
      <c r="HLD20" s="890"/>
      <c r="HLE20" s="890"/>
      <c r="HLF20" s="890"/>
      <c r="HLG20" s="890"/>
      <c r="HLH20" s="890"/>
      <c r="HLI20" s="890"/>
      <c r="HLJ20" s="890"/>
      <c r="HLK20" s="890"/>
      <c r="HLL20" s="890"/>
      <c r="HLM20" s="890"/>
      <c r="HLN20" s="890"/>
      <c r="HLO20" s="890"/>
      <c r="HLP20" s="890"/>
      <c r="HLQ20" s="890"/>
      <c r="HLR20" s="890"/>
      <c r="HLS20" s="890"/>
      <c r="HLT20" s="890"/>
      <c r="HLU20" s="890"/>
      <c r="HLV20" s="890"/>
      <c r="HLW20" s="890"/>
      <c r="HLX20" s="890"/>
      <c r="HLY20" s="890"/>
      <c r="HLZ20" s="890"/>
      <c r="HMA20" s="890"/>
      <c r="HMB20" s="890"/>
      <c r="HMC20" s="890"/>
      <c r="HMD20" s="890"/>
      <c r="HME20" s="890"/>
      <c r="HMF20" s="890"/>
      <c r="HMG20" s="890"/>
      <c r="HMH20" s="890"/>
      <c r="HMI20" s="890"/>
      <c r="HMJ20" s="890"/>
      <c r="HMK20" s="890"/>
      <c r="HML20" s="890"/>
      <c r="HMM20" s="890"/>
      <c r="HMN20" s="890"/>
      <c r="HMO20" s="890"/>
      <c r="HMP20" s="890"/>
      <c r="HMQ20" s="890"/>
      <c r="HMR20" s="890"/>
      <c r="HMS20" s="890"/>
      <c r="HMT20" s="890"/>
      <c r="HMU20" s="890"/>
      <c r="HMV20" s="890"/>
      <c r="HMW20" s="890"/>
      <c r="HMX20" s="890"/>
      <c r="HMY20" s="890"/>
      <c r="HMZ20" s="890"/>
      <c r="HNA20" s="890"/>
      <c r="HNB20" s="890"/>
      <c r="HNC20" s="890"/>
      <c r="HND20" s="890"/>
      <c r="HNE20" s="890"/>
      <c r="HNF20" s="890"/>
      <c r="HNG20" s="890"/>
      <c r="HNH20" s="890"/>
      <c r="HNI20" s="890"/>
      <c r="HNJ20" s="890"/>
      <c r="HNK20" s="890"/>
      <c r="HNL20" s="890"/>
      <c r="HNM20" s="890"/>
      <c r="HNN20" s="890"/>
      <c r="HNO20" s="890"/>
      <c r="HNP20" s="890"/>
      <c r="HNQ20" s="890"/>
      <c r="HNR20" s="890"/>
      <c r="HNS20" s="890"/>
      <c r="HNT20" s="890"/>
      <c r="HNU20" s="890"/>
      <c r="HNV20" s="890"/>
      <c r="HNW20" s="890"/>
      <c r="HNX20" s="890"/>
      <c r="HNY20" s="890"/>
      <c r="HNZ20" s="890"/>
      <c r="HOA20" s="890"/>
      <c r="HOB20" s="890"/>
      <c r="HOC20" s="890"/>
      <c r="HOD20" s="890"/>
      <c r="HOE20" s="890"/>
      <c r="HOF20" s="890"/>
      <c r="HOG20" s="890"/>
      <c r="HOH20" s="890"/>
      <c r="HOI20" s="890"/>
      <c r="HOJ20" s="890"/>
      <c r="HOK20" s="890"/>
      <c r="HOL20" s="890"/>
      <c r="HOM20" s="890"/>
      <c r="HON20" s="890"/>
      <c r="HOO20" s="890"/>
      <c r="HOP20" s="890"/>
      <c r="HOQ20" s="890"/>
      <c r="HOR20" s="890"/>
      <c r="HOS20" s="890"/>
      <c r="HOT20" s="890"/>
      <c r="HOU20" s="890"/>
      <c r="HOV20" s="890"/>
      <c r="HOW20" s="890"/>
      <c r="HOX20" s="890"/>
      <c r="HOY20" s="890"/>
      <c r="HOZ20" s="890"/>
      <c r="HPA20" s="890"/>
      <c r="HPB20" s="890"/>
      <c r="HPC20" s="890"/>
      <c r="HPD20" s="890"/>
      <c r="HPE20" s="890"/>
      <c r="HPF20" s="890"/>
      <c r="HPG20" s="890"/>
      <c r="HPH20" s="890"/>
      <c r="HPI20" s="890"/>
      <c r="HPJ20" s="890"/>
      <c r="HPK20" s="890"/>
      <c r="HPL20" s="890"/>
      <c r="HPM20" s="890"/>
      <c r="HPN20" s="890"/>
      <c r="HPO20" s="890"/>
      <c r="HPP20" s="890"/>
      <c r="HPQ20" s="890"/>
      <c r="HPR20" s="890"/>
      <c r="HPS20" s="890"/>
      <c r="HPT20" s="890"/>
      <c r="HPU20" s="890"/>
      <c r="HPV20" s="890"/>
      <c r="HPW20" s="890"/>
      <c r="HPX20" s="890"/>
      <c r="HPY20" s="890"/>
      <c r="HPZ20" s="890"/>
      <c r="HQA20" s="890"/>
      <c r="HQB20" s="890"/>
      <c r="HQC20" s="890"/>
      <c r="HQD20" s="890"/>
      <c r="HQE20" s="890"/>
      <c r="HQF20" s="890"/>
      <c r="HQG20" s="890"/>
      <c r="HQH20" s="890"/>
      <c r="HQI20" s="890"/>
      <c r="HQJ20" s="890"/>
      <c r="HQK20" s="890"/>
      <c r="HQL20" s="890"/>
      <c r="HQM20" s="890"/>
      <c r="HQN20" s="890"/>
      <c r="HQO20" s="890"/>
      <c r="HQP20" s="890"/>
      <c r="HQQ20" s="890"/>
      <c r="HQR20" s="890"/>
      <c r="HQS20" s="890"/>
      <c r="HQT20" s="890"/>
      <c r="HQU20" s="890"/>
      <c r="HQV20" s="890"/>
      <c r="HQW20" s="890"/>
      <c r="HQX20" s="890"/>
      <c r="HQY20" s="890"/>
      <c r="HQZ20" s="890"/>
      <c r="HRA20" s="890"/>
      <c r="HRB20" s="890"/>
      <c r="HRC20" s="890"/>
      <c r="HRD20" s="890"/>
      <c r="HRE20" s="890"/>
      <c r="HRF20" s="890"/>
      <c r="HRG20" s="890"/>
      <c r="HRH20" s="890"/>
      <c r="HRI20" s="890"/>
      <c r="HRJ20" s="890"/>
      <c r="HRK20" s="890"/>
      <c r="HRL20" s="890"/>
      <c r="HRM20" s="890"/>
      <c r="HRN20" s="890"/>
      <c r="HRO20" s="890"/>
      <c r="HRP20" s="890"/>
      <c r="HRQ20" s="890"/>
      <c r="HRR20" s="890"/>
      <c r="HRS20" s="890"/>
      <c r="HRT20" s="890"/>
      <c r="HRU20" s="890"/>
      <c r="HRV20" s="890"/>
      <c r="HRW20" s="890"/>
      <c r="HRX20" s="890"/>
      <c r="HRY20" s="890"/>
      <c r="HRZ20" s="890"/>
      <c r="HSA20" s="890"/>
      <c r="HSB20" s="890"/>
      <c r="HSC20" s="890"/>
      <c r="HSD20" s="890"/>
      <c r="HSE20" s="890"/>
      <c r="HSF20" s="890"/>
      <c r="HSG20" s="890"/>
      <c r="HSH20" s="890"/>
      <c r="HSI20" s="890"/>
      <c r="HSJ20" s="890"/>
      <c r="HSK20" s="890"/>
      <c r="HSL20" s="890"/>
      <c r="HSM20" s="890"/>
      <c r="HSN20" s="890"/>
      <c r="HSO20" s="890"/>
      <c r="HSP20" s="890"/>
      <c r="HSQ20" s="890"/>
      <c r="HSR20" s="890"/>
      <c r="HSS20" s="890"/>
      <c r="HST20" s="890"/>
      <c r="HSU20" s="890"/>
      <c r="HSV20" s="890"/>
      <c r="HSW20" s="890"/>
      <c r="HSX20" s="890"/>
      <c r="HSY20" s="890"/>
      <c r="HSZ20" s="890"/>
      <c r="HTA20" s="890"/>
      <c r="HTB20" s="890"/>
      <c r="HTC20" s="890"/>
      <c r="HTD20" s="890"/>
      <c r="HTE20" s="890"/>
      <c r="HTF20" s="890"/>
      <c r="HTG20" s="890"/>
      <c r="HTH20" s="890"/>
      <c r="HTI20" s="890"/>
      <c r="HTJ20" s="890"/>
      <c r="HTK20" s="890"/>
      <c r="HTL20" s="890"/>
      <c r="HTM20" s="890"/>
      <c r="HTN20" s="890"/>
      <c r="HTO20" s="890"/>
      <c r="HTP20" s="890"/>
      <c r="HTQ20" s="890"/>
      <c r="HTR20" s="890"/>
      <c r="HTS20" s="890"/>
      <c r="HTT20" s="890"/>
      <c r="HTU20" s="890"/>
      <c r="HTV20" s="890"/>
      <c r="HTW20" s="890"/>
      <c r="HTX20" s="890"/>
      <c r="HTY20" s="890"/>
      <c r="HTZ20" s="890"/>
      <c r="HUA20" s="890"/>
      <c r="HUB20" s="890"/>
      <c r="HUC20" s="890"/>
      <c r="HUD20" s="890"/>
      <c r="HUE20" s="890"/>
      <c r="HUF20" s="890"/>
      <c r="HUG20" s="890"/>
      <c r="HUH20" s="890"/>
      <c r="HUI20" s="890"/>
      <c r="HUJ20" s="890"/>
      <c r="HUK20" s="890"/>
      <c r="HUL20" s="890"/>
      <c r="HUM20" s="890"/>
      <c r="HUN20" s="890"/>
      <c r="HUO20" s="890"/>
      <c r="HUP20" s="890"/>
      <c r="HUQ20" s="890"/>
      <c r="HUR20" s="890"/>
      <c r="HUS20" s="890"/>
      <c r="HUT20" s="890"/>
      <c r="HUU20" s="890"/>
      <c r="HUV20" s="890"/>
      <c r="HUW20" s="890"/>
      <c r="HUX20" s="890"/>
      <c r="HUY20" s="890"/>
      <c r="HUZ20" s="890"/>
      <c r="HVA20" s="890"/>
      <c r="HVB20" s="890"/>
      <c r="HVC20" s="890"/>
      <c r="HVD20" s="890"/>
      <c r="HVE20" s="890"/>
      <c r="HVF20" s="890"/>
      <c r="HVG20" s="890"/>
      <c r="HVH20" s="890"/>
      <c r="HVI20" s="890"/>
      <c r="HVJ20" s="890"/>
      <c r="HVK20" s="890"/>
      <c r="HVL20" s="890"/>
      <c r="HVM20" s="890"/>
      <c r="HVN20" s="890"/>
      <c r="HVO20" s="890"/>
      <c r="HVP20" s="890"/>
      <c r="HVQ20" s="890"/>
      <c r="HVR20" s="890"/>
      <c r="HVS20" s="890"/>
      <c r="HVT20" s="890"/>
      <c r="HVU20" s="890"/>
      <c r="HVV20" s="890"/>
      <c r="HVW20" s="890"/>
      <c r="HVX20" s="890"/>
      <c r="HVY20" s="890"/>
      <c r="HVZ20" s="890"/>
      <c r="HWA20" s="890"/>
      <c r="HWB20" s="890"/>
      <c r="HWC20" s="890"/>
      <c r="HWD20" s="890"/>
      <c r="HWE20" s="890"/>
      <c r="HWF20" s="890"/>
      <c r="HWG20" s="890"/>
      <c r="HWH20" s="890"/>
      <c r="HWI20" s="890"/>
      <c r="HWJ20" s="890"/>
      <c r="HWK20" s="890"/>
      <c r="HWL20" s="890"/>
      <c r="HWM20" s="890"/>
      <c r="HWN20" s="890"/>
      <c r="HWO20" s="890"/>
      <c r="HWP20" s="890"/>
      <c r="HWQ20" s="890"/>
      <c r="HWR20" s="890"/>
      <c r="HWS20" s="890"/>
      <c r="HWT20" s="890"/>
      <c r="HWU20" s="890"/>
      <c r="HWV20" s="890"/>
      <c r="HWW20" s="890"/>
      <c r="HWX20" s="890"/>
      <c r="HWY20" s="890"/>
      <c r="HWZ20" s="890"/>
      <c r="HXA20" s="890"/>
      <c r="HXB20" s="890"/>
      <c r="HXC20" s="890"/>
      <c r="HXD20" s="890"/>
      <c r="HXE20" s="890"/>
      <c r="HXF20" s="890"/>
      <c r="HXG20" s="890"/>
      <c r="HXH20" s="890"/>
      <c r="HXI20" s="890"/>
      <c r="HXJ20" s="890"/>
      <c r="HXK20" s="890"/>
      <c r="HXL20" s="890"/>
      <c r="HXM20" s="890"/>
      <c r="HXN20" s="890"/>
      <c r="HXO20" s="890"/>
      <c r="HXP20" s="890"/>
      <c r="HXQ20" s="890"/>
      <c r="HXR20" s="890"/>
      <c r="HXS20" s="890"/>
      <c r="HXT20" s="890"/>
      <c r="HXU20" s="890"/>
      <c r="HXV20" s="890"/>
      <c r="HXW20" s="890"/>
      <c r="HXX20" s="890"/>
      <c r="HXY20" s="890"/>
      <c r="HXZ20" s="890"/>
      <c r="HYA20" s="890"/>
      <c r="HYB20" s="890"/>
      <c r="HYC20" s="890"/>
      <c r="HYD20" s="890"/>
      <c r="HYE20" s="890"/>
      <c r="HYF20" s="890"/>
      <c r="HYG20" s="890"/>
      <c r="HYH20" s="890"/>
      <c r="HYI20" s="890"/>
      <c r="HYJ20" s="890"/>
      <c r="HYK20" s="890"/>
      <c r="HYL20" s="890"/>
      <c r="HYM20" s="890"/>
      <c r="HYN20" s="890"/>
      <c r="HYO20" s="890"/>
      <c r="HYP20" s="890"/>
      <c r="HYQ20" s="890"/>
      <c r="HYR20" s="890"/>
      <c r="HYS20" s="890"/>
      <c r="HYT20" s="890"/>
      <c r="HYU20" s="890"/>
      <c r="HYV20" s="890"/>
      <c r="HYW20" s="890"/>
      <c r="HYX20" s="890"/>
      <c r="HYY20" s="890"/>
      <c r="HYZ20" s="890"/>
      <c r="HZA20" s="890"/>
      <c r="HZB20" s="890"/>
      <c r="HZC20" s="890"/>
      <c r="HZD20" s="890"/>
      <c r="HZE20" s="890"/>
      <c r="HZF20" s="890"/>
      <c r="HZG20" s="890"/>
      <c r="HZH20" s="890"/>
      <c r="HZI20" s="890"/>
      <c r="HZJ20" s="890"/>
      <c r="HZK20" s="890"/>
      <c r="HZL20" s="890"/>
      <c r="HZM20" s="890"/>
      <c r="HZN20" s="890"/>
      <c r="HZO20" s="890"/>
      <c r="HZP20" s="890"/>
      <c r="HZQ20" s="890"/>
      <c r="HZR20" s="890"/>
      <c r="HZS20" s="890"/>
      <c r="HZT20" s="890"/>
      <c r="HZU20" s="890"/>
      <c r="HZV20" s="890"/>
      <c r="HZW20" s="890"/>
      <c r="HZX20" s="890"/>
      <c r="HZY20" s="890"/>
      <c r="HZZ20" s="890"/>
      <c r="IAA20" s="890"/>
      <c r="IAB20" s="890"/>
      <c r="IAC20" s="890"/>
      <c r="IAD20" s="890"/>
      <c r="IAE20" s="890"/>
      <c r="IAF20" s="890"/>
      <c r="IAG20" s="890"/>
      <c r="IAH20" s="890"/>
      <c r="IAI20" s="890"/>
      <c r="IAJ20" s="890"/>
      <c r="IAK20" s="890"/>
      <c r="IAL20" s="890"/>
      <c r="IAM20" s="890"/>
      <c r="IAN20" s="890"/>
      <c r="IAO20" s="890"/>
      <c r="IAP20" s="890"/>
      <c r="IAQ20" s="890"/>
      <c r="IAR20" s="890"/>
      <c r="IAS20" s="890"/>
      <c r="IAT20" s="890"/>
      <c r="IAU20" s="890"/>
      <c r="IAV20" s="890"/>
      <c r="IAW20" s="890"/>
      <c r="IAX20" s="890"/>
      <c r="IAY20" s="890"/>
      <c r="IAZ20" s="890"/>
      <c r="IBA20" s="890"/>
      <c r="IBB20" s="890"/>
      <c r="IBC20" s="890"/>
      <c r="IBD20" s="890"/>
      <c r="IBE20" s="890"/>
      <c r="IBF20" s="890"/>
      <c r="IBG20" s="890"/>
      <c r="IBH20" s="890"/>
      <c r="IBI20" s="890"/>
      <c r="IBJ20" s="890"/>
      <c r="IBK20" s="890"/>
      <c r="IBL20" s="890"/>
      <c r="IBM20" s="890"/>
      <c r="IBN20" s="890"/>
      <c r="IBO20" s="890"/>
      <c r="IBP20" s="890"/>
      <c r="IBQ20" s="890"/>
      <c r="IBR20" s="890"/>
      <c r="IBS20" s="890"/>
      <c r="IBT20" s="890"/>
      <c r="IBU20" s="890"/>
      <c r="IBV20" s="890"/>
      <c r="IBW20" s="890"/>
      <c r="IBX20" s="890"/>
      <c r="IBY20" s="890"/>
      <c r="IBZ20" s="890"/>
      <c r="ICA20" s="890"/>
      <c r="ICB20" s="890"/>
      <c r="ICC20" s="890"/>
      <c r="ICD20" s="890"/>
      <c r="ICE20" s="890"/>
      <c r="ICF20" s="890"/>
      <c r="ICG20" s="890"/>
      <c r="ICH20" s="890"/>
      <c r="ICI20" s="890"/>
      <c r="ICJ20" s="890"/>
      <c r="ICK20" s="890"/>
      <c r="ICL20" s="890"/>
      <c r="ICM20" s="890"/>
      <c r="ICN20" s="890"/>
      <c r="ICO20" s="890"/>
      <c r="ICP20" s="890"/>
      <c r="ICQ20" s="890"/>
      <c r="ICR20" s="890"/>
      <c r="ICS20" s="890"/>
      <c r="ICT20" s="890"/>
      <c r="ICU20" s="890"/>
      <c r="ICV20" s="890"/>
      <c r="ICW20" s="890"/>
      <c r="ICX20" s="890"/>
      <c r="ICY20" s="890"/>
      <c r="ICZ20" s="890"/>
      <c r="IDA20" s="890"/>
      <c r="IDB20" s="890"/>
      <c r="IDC20" s="890"/>
      <c r="IDD20" s="890"/>
      <c r="IDE20" s="890"/>
      <c r="IDF20" s="890"/>
      <c r="IDG20" s="890"/>
      <c r="IDH20" s="890"/>
      <c r="IDI20" s="890"/>
      <c r="IDJ20" s="890"/>
      <c r="IDK20" s="890"/>
      <c r="IDL20" s="890"/>
      <c r="IDM20" s="890"/>
      <c r="IDN20" s="890"/>
      <c r="IDO20" s="890"/>
      <c r="IDP20" s="890"/>
      <c r="IDQ20" s="890"/>
      <c r="IDR20" s="890"/>
      <c r="IDS20" s="890"/>
      <c r="IDT20" s="890"/>
      <c r="IDU20" s="890"/>
      <c r="IDV20" s="890"/>
      <c r="IDW20" s="890"/>
      <c r="IDX20" s="890"/>
      <c r="IDY20" s="890"/>
      <c r="IDZ20" s="890"/>
      <c r="IEA20" s="890"/>
      <c r="IEB20" s="890"/>
      <c r="IEC20" s="890"/>
      <c r="IED20" s="890"/>
      <c r="IEE20" s="890"/>
      <c r="IEF20" s="890"/>
      <c r="IEG20" s="890"/>
      <c r="IEH20" s="890"/>
      <c r="IEI20" s="890"/>
      <c r="IEJ20" s="890"/>
      <c r="IEK20" s="890"/>
      <c r="IEL20" s="890"/>
      <c r="IEM20" s="890"/>
      <c r="IEN20" s="890"/>
      <c r="IEO20" s="890"/>
      <c r="IEP20" s="890"/>
      <c r="IEQ20" s="890"/>
      <c r="IER20" s="890"/>
      <c r="IES20" s="890"/>
      <c r="IET20" s="890"/>
      <c r="IEU20" s="890"/>
      <c r="IEV20" s="890"/>
      <c r="IEW20" s="890"/>
      <c r="IEX20" s="890"/>
      <c r="IEY20" s="890"/>
      <c r="IEZ20" s="890"/>
      <c r="IFA20" s="890"/>
      <c r="IFB20" s="890"/>
      <c r="IFC20" s="890"/>
      <c r="IFD20" s="890"/>
      <c r="IFE20" s="890"/>
      <c r="IFF20" s="890"/>
      <c r="IFG20" s="890"/>
      <c r="IFH20" s="890"/>
      <c r="IFI20" s="890"/>
      <c r="IFJ20" s="890"/>
      <c r="IFK20" s="890"/>
      <c r="IFL20" s="890"/>
      <c r="IFM20" s="890"/>
      <c r="IFN20" s="890"/>
      <c r="IFO20" s="890"/>
      <c r="IFP20" s="890"/>
      <c r="IFQ20" s="890"/>
      <c r="IFR20" s="890"/>
      <c r="IFS20" s="890"/>
      <c r="IFT20" s="890"/>
      <c r="IFU20" s="890"/>
      <c r="IFV20" s="890"/>
      <c r="IFW20" s="890"/>
      <c r="IFX20" s="890"/>
      <c r="IFY20" s="890"/>
      <c r="IFZ20" s="890"/>
      <c r="IGA20" s="890"/>
      <c r="IGB20" s="890"/>
      <c r="IGC20" s="890"/>
      <c r="IGD20" s="890"/>
      <c r="IGE20" s="890"/>
      <c r="IGF20" s="890"/>
      <c r="IGG20" s="890"/>
      <c r="IGH20" s="890"/>
      <c r="IGI20" s="890"/>
      <c r="IGJ20" s="890"/>
      <c r="IGK20" s="890"/>
      <c r="IGL20" s="890"/>
      <c r="IGM20" s="890"/>
      <c r="IGN20" s="890"/>
      <c r="IGO20" s="890"/>
      <c r="IGP20" s="890"/>
      <c r="IGQ20" s="890"/>
      <c r="IGR20" s="890"/>
      <c r="IGS20" s="890"/>
      <c r="IGT20" s="890"/>
      <c r="IGU20" s="890"/>
      <c r="IGV20" s="890"/>
      <c r="IGW20" s="890"/>
      <c r="IGX20" s="890"/>
      <c r="IGY20" s="890"/>
      <c r="IGZ20" s="890"/>
      <c r="IHA20" s="890"/>
      <c r="IHB20" s="890"/>
      <c r="IHC20" s="890"/>
      <c r="IHD20" s="890"/>
      <c r="IHE20" s="890"/>
      <c r="IHF20" s="890"/>
      <c r="IHG20" s="890"/>
      <c r="IHH20" s="890"/>
      <c r="IHI20" s="890"/>
      <c r="IHJ20" s="890"/>
      <c r="IHK20" s="890"/>
      <c r="IHL20" s="890"/>
      <c r="IHM20" s="890"/>
      <c r="IHN20" s="890"/>
      <c r="IHO20" s="890"/>
      <c r="IHP20" s="890"/>
      <c r="IHQ20" s="890"/>
      <c r="IHR20" s="890"/>
      <c r="IHS20" s="890"/>
      <c r="IHT20" s="890"/>
      <c r="IHU20" s="890"/>
      <c r="IHV20" s="890"/>
      <c r="IHW20" s="890"/>
      <c r="IHX20" s="890"/>
      <c r="IHY20" s="890"/>
      <c r="IHZ20" s="890"/>
      <c r="IIA20" s="890"/>
      <c r="IIB20" s="890"/>
      <c r="IIC20" s="890"/>
      <c r="IID20" s="890"/>
      <c r="IIE20" s="890"/>
      <c r="IIF20" s="890"/>
      <c r="IIG20" s="890"/>
      <c r="IIH20" s="890"/>
      <c r="III20" s="890"/>
      <c r="IIJ20" s="890"/>
      <c r="IIK20" s="890"/>
      <c r="IIL20" s="890"/>
      <c r="IIM20" s="890"/>
      <c r="IIN20" s="890"/>
      <c r="IIO20" s="890"/>
      <c r="IIP20" s="890"/>
      <c r="IIQ20" s="890"/>
      <c r="IIR20" s="890"/>
      <c r="IIS20" s="890"/>
      <c r="IIT20" s="890"/>
      <c r="IIU20" s="890"/>
      <c r="IIV20" s="890"/>
      <c r="IIW20" s="890"/>
      <c r="IIX20" s="890"/>
      <c r="IIY20" s="890"/>
      <c r="IIZ20" s="890"/>
      <c r="IJA20" s="890"/>
      <c r="IJB20" s="890"/>
      <c r="IJC20" s="890"/>
      <c r="IJD20" s="890"/>
      <c r="IJE20" s="890"/>
      <c r="IJF20" s="890"/>
      <c r="IJG20" s="890"/>
      <c r="IJH20" s="890"/>
      <c r="IJI20" s="890"/>
      <c r="IJJ20" s="890"/>
      <c r="IJK20" s="890"/>
      <c r="IJL20" s="890"/>
      <c r="IJM20" s="890"/>
      <c r="IJN20" s="890"/>
      <c r="IJO20" s="890"/>
      <c r="IJP20" s="890"/>
      <c r="IJQ20" s="890"/>
      <c r="IJR20" s="890"/>
      <c r="IJS20" s="890"/>
      <c r="IJT20" s="890"/>
      <c r="IJU20" s="890"/>
      <c r="IJV20" s="890"/>
      <c r="IJW20" s="890"/>
      <c r="IJX20" s="890"/>
      <c r="IJY20" s="890"/>
      <c r="IJZ20" s="890"/>
      <c r="IKA20" s="890"/>
      <c r="IKB20" s="890"/>
      <c r="IKC20" s="890"/>
      <c r="IKD20" s="890"/>
      <c r="IKE20" s="890"/>
      <c r="IKF20" s="890"/>
      <c r="IKG20" s="890"/>
      <c r="IKH20" s="890"/>
      <c r="IKI20" s="890"/>
      <c r="IKJ20" s="890"/>
      <c r="IKK20" s="890"/>
      <c r="IKL20" s="890"/>
      <c r="IKM20" s="890"/>
      <c r="IKN20" s="890"/>
      <c r="IKO20" s="890"/>
      <c r="IKP20" s="890"/>
      <c r="IKQ20" s="890"/>
      <c r="IKR20" s="890"/>
      <c r="IKS20" s="890"/>
      <c r="IKT20" s="890"/>
      <c r="IKU20" s="890"/>
      <c r="IKV20" s="890"/>
      <c r="IKW20" s="890"/>
      <c r="IKX20" s="890"/>
      <c r="IKY20" s="890"/>
      <c r="IKZ20" s="890"/>
      <c r="ILA20" s="890"/>
      <c r="ILB20" s="890"/>
      <c r="ILC20" s="890"/>
      <c r="ILD20" s="890"/>
      <c r="ILE20" s="890"/>
      <c r="ILF20" s="890"/>
      <c r="ILG20" s="890"/>
      <c r="ILH20" s="890"/>
      <c r="ILI20" s="890"/>
      <c r="ILJ20" s="890"/>
      <c r="ILK20" s="890"/>
      <c r="ILL20" s="890"/>
      <c r="ILM20" s="890"/>
      <c r="ILN20" s="890"/>
      <c r="ILO20" s="890"/>
      <c r="ILP20" s="890"/>
      <c r="ILQ20" s="890"/>
      <c r="ILR20" s="890"/>
      <c r="ILS20" s="890"/>
      <c r="ILT20" s="890"/>
      <c r="ILU20" s="890"/>
      <c r="ILV20" s="890"/>
      <c r="ILW20" s="890"/>
      <c r="ILX20" s="890"/>
      <c r="ILY20" s="890"/>
      <c r="ILZ20" s="890"/>
      <c r="IMA20" s="890"/>
      <c r="IMB20" s="890"/>
      <c r="IMC20" s="890"/>
      <c r="IMD20" s="890"/>
      <c r="IME20" s="890"/>
      <c r="IMF20" s="890"/>
      <c r="IMG20" s="890"/>
      <c r="IMH20" s="890"/>
      <c r="IMI20" s="890"/>
      <c r="IMJ20" s="890"/>
      <c r="IMK20" s="890"/>
      <c r="IML20" s="890"/>
      <c r="IMM20" s="890"/>
      <c r="IMN20" s="890"/>
      <c r="IMO20" s="890"/>
      <c r="IMP20" s="890"/>
      <c r="IMQ20" s="890"/>
      <c r="IMR20" s="890"/>
      <c r="IMS20" s="890"/>
      <c r="IMT20" s="890"/>
      <c r="IMU20" s="890"/>
      <c r="IMV20" s="890"/>
      <c r="IMW20" s="890"/>
      <c r="IMX20" s="890"/>
      <c r="IMY20" s="890"/>
      <c r="IMZ20" s="890"/>
      <c r="INA20" s="890"/>
      <c r="INB20" s="890"/>
      <c r="INC20" s="890"/>
      <c r="IND20" s="890"/>
      <c r="INE20" s="890"/>
      <c r="INF20" s="890"/>
      <c r="ING20" s="890"/>
      <c r="INH20" s="890"/>
      <c r="INI20" s="890"/>
      <c r="INJ20" s="890"/>
      <c r="INK20" s="890"/>
      <c r="INL20" s="890"/>
      <c r="INM20" s="890"/>
      <c r="INN20" s="890"/>
      <c r="INO20" s="890"/>
      <c r="INP20" s="890"/>
      <c r="INQ20" s="890"/>
      <c r="INR20" s="890"/>
      <c r="INS20" s="890"/>
      <c r="INT20" s="890"/>
      <c r="INU20" s="890"/>
      <c r="INV20" s="890"/>
      <c r="INW20" s="890"/>
      <c r="INX20" s="890"/>
      <c r="INY20" s="890"/>
      <c r="INZ20" s="890"/>
      <c r="IOA20" s="890"/>
      <c r="IOB20" s="890"/>
      <c r="IOC20" s="890"/>
      <c r="IOD20" s="890"/>
      <c r="IOE20" s="890"/>
      <c r="IOF20" s="890"/>
      <c r="IOG20" s="890"/>
      <c r="IOH20" s="890"/>
      <c r="IOI20" s="890"/>
      <c r="IOJ20" s="890"/>
      <c r="IOK20" s="890"/>
      <c r="IOL20" s="890"/>
      <c r="IOM20" s="890"/>
      <c r="ION20" s="890"/>
      <c r="IOO20" s="890"/>
      <c r="IOP20" s="890"/>
      <c r="IOQ20" s="890"/>
      <c r="IOR20" s="890"/>
      <c r="IOS20" s="890"/>
      <c r="IOT20" s="890"/>
      <c r="IOU20" s="890"/>
      <c r="IOV20" s="890"/>
      <c r="IOW20" s="890"/>
      <c r="IOX20" s="890"/>
      <c r="IOY20" s="890"/>
      <c r="IOZ20" s="890"/>
      <c r="IPA20" s="890"/>
      <c r="IPB20" s="890"/>
      <c r="IPC20" s="890"/>
      <c r="IPD20" s="890"/>
      <c r="IPE20" s="890"/>
      <c r="IPF20" s="890"/>
      <c r="IPG20" s="890"/>
      <c r="IPH20" s="890"/>
      <c r="IPI20" s="890"/>
      <c r="IPJ20" s="890"/>
      <c r="IPK20" s="890"/>
      <c r="IPL20" s="890"/>
      <c r="IPM20" s="890"/>
      <c r="IPN20" s="890"/>
      <c r="IPO20" s="890"/>
      <c r="IPP20" s="890"/>
      <c r="IPQ20" s="890"/>
      <c r="IPR20" s="890"/>
      <c r="IPS20" s="890"/>
      <c r="IPT20" s="890"/>
      <c r="IPU20" s="890"/>
      <c r="IPV20" s="890"/>
      <c r="IPW20" s="890"/>
      <c r="IPX20" s="890"/>
      <c r="IPY20" s="890"/>
      <c r="IPZ20" s="890"/>
      <c r="IQA20" s="890"/>
      <c r="IQB20" s="890"/>
      <c r="IQC20" s="890"/>
      <c r="IQD20" s="890"/>
      <c r="IQE20" s="890"/>
      <c r="IQF20" s="890"/>
      <c r="IQG20" s="890"/>
      <c r="IQH20" s="890"/>
      <c r="IQI20" s="890"/>
      <c r="IQJ20" s="890"/>
      <c r="IQK20" s="890"/>
      <c r="IQL20" s="890"/>
      <c r="IQM20" s="890"/>
      <c r="IQN20" s="890"/>
      <c r="IQO20" s="890"/>
      <c r="IQP20" s="890"/>
      <c r="IQQ20" s="890"/>
      <c r="IQR20" s="890"/>
      <c r="IQS20" s="890"/>
      <c r="IQT20" s="890"/>
      <c r="IQU20" s="890"/>
      <c r="IQV20" s="890"/>
      <c r="IQW20" s="890"/>
      <c r="IQX20" s="890"/>
      <c r="IQY20" s="890"/>
      <c r="IQZ20" s="890"/>
      <c r="IRA20" s="890"/>
      <c r="IRB20" s="890"/>
      <c r="IRC20" s="890"/>
      <c r="IRD20" s="890"/>
      <c r="IRE20" s="890"/>
      <c r="IRF20" s="890"/>
      <c r="IRG20" s="890"/>
      <c r="IRH20" s="890"/>
      <c r="IRI20" s="890"/>
      <c r="IRJ20" s="890"/>
      <c r="IRK20" s="890"/>
      <c r="IRL20" s="890"/>
      <c r="IRM20" s="890"/>
      <c r="IRN20" s="890"/>
      <c r="IRO20" s="890"/>
      <c r="IRP20" s="890"/>
      <c r="IRQ20" s="890"/>
      <c r="IRR20" s="890"/>
      <c r="IRS20" s="890"/>
      <c r="IRT20" s="890"/>
      <c r="IRU20" s="890"/>
      <c r="IRV20" s="890"/>
      <c r="IRW20" s="890"/>
      <c r="IRX20" s="890"/>
      <c r="IRY20" s="890"/>
      <c r="IRZ20" s="890"/>
      <c r="ISA20" s="890"/>
      <c r="ISB20" s="890"/>
      <c r="ISC20" s="890"/>
      <c r="ISD20" s="890"/>
      <c r="ISE20" s="890"/>
      <c r="ISF20" s="890"/>
      <c r="ISG20" s="890"/>
      <c r="ISH20" s="890"/>
      <c r="ISI20" s="890"/>
      <c r="ISJ20" s="890"/>
      <c r="ISK20" s="890"/>
      <c r="ISL20" s="890"/>
      <c r="ISM20" s="890"/>
      <c r="ISN20" s="890"/>
      <c r="ISO20" s="890"/>
      <c r="ISP20" s="890"/>
      <c r="ISQ20" s="890"/>
      <c r="ISR20" s="890"/>
      <c r="ISS20" s="890"/>
      <c r="IST20" s="890"/>
      <c r="ISU20" s="890"/>
      <c r="ISV20" s="890"/>
      <c r="ISW20" s="890"/>
      <c r="ISX20" s="890"/>
      <c r="ISY20" s="890"/>
      <c r="ISZ20" s="890"/>
      <c r="ITA20" s="890"/>
      <c r="ITB20" s="890"/>
      <c r="ITC20" s="890"/>
      <c r="ITD20" s="890"/>
      <c r="ITE20" s="890"/>
      <c r="ITF20" s="890"/>
      <c r="ITG20" s="890"/>
      <c r="ITH20" s="890"/>
      <c r="ITI20" s="890"/>
      <c r="ITJ20" s="890"/>
      <c r="ITK20" s="890"/>
      <c r="ITL20" s="890"/>
      <c r="ITM20" s="890"/>
      <c r="ITN20" s="890"/>
      <c r="ITO20" s="890"/>
      <c r="ITP20" s="890"/>
      <c r="ITQ20" s="890"/>
      <c r="ITR20" s="890"/>
      <c r="ITS20" s="890"/>
      <c r="ITT20" s="890"/>
      <c r="ITU20" s="890"/>
      <c r="ITV20" s="890"/>
      <c r="ITW20" s="890"/>
      <c r="ITX20" s="890"/>
      <c r="ITY20" s="890"/>
      <c r="ITZ20" s="890"/>
      <c r="IUA20" s="890"/>
      <c r="IUB20" s="890"/>
      <c r="IUC20" s="890"/>
      <c r="IUD20" s="890"/>
      <c r="IUE20" s="890"/>
      <c r="IUF20" s="890"/>
      <c r="IUG20" s="890"/>
      <c r="IUH20" s="890"/>
      <c r="IUI20" s="890"/>
      <c r="IUJ20" s="890"/>
      <c r="IUK20" s="890"/>
      <c r="IUL20" s="890"/>
      <c r="IUM20" s="890"/>
      <c r="IUN20" s="890"/>
      <c r="IUO20" s="890"/>
      <c r="IUP20" s="890"/>
      <c r="IUQ20" s="890"/>
      <c r="IUR20" s="890"/>
      <c r="IUS20" s="890"/>
      <c r="IUT20" s="890"/>
      <c r="IUU20" s="890"/>
      <c r="IUV20" s="890"/>
      <c r="IUW20" s="890"/>
      <c r="IUX20" s="890"/>
      <c r="IUY20" s="890"/>
      <c r="IUZ20" s="890"/>
      <c r="IVA20" s="890"/>
      <c r="IVB20" s="890"/>
      <c r="IVC20" s="890"/>
      <c r="IVD20" s="890"/>
      <c r="IVE20" s="890"/>
      <c r="IVF20" s="890"/>
      <c r="IVG20" s="890"/>
      <c r="IVH20" s="890"/>
      <c r="IVI20" s="890"/>
      <c r="IVJ20" s="890"/>
      <c r="IVK20" s="890"/>
      <c r="IVL20" s="890"/>
      <c r="IVM20" s="890"/>
      <c r="IVN20" s="890"/>
      <c r="IVO20" s="890"/>
      <c r="IVP20" s="890"/>
      <c r="IVQ20" s="890"/>
      <c r="IVR20" s="890"/>
      <c r="IVS20" s="890"/>
      <c r="IVT20" s="890"/>
      <c r="IVU20" s="890"/>
      <c r="IVV20" s="890"/>
      <c r="IVW20" s="890"/>
      <c r="IVX20" s="890"/>
      <c r="IVY20" s="890"/>
      <c r="IVZ20" s="890"/>
      <c r="IWA20" s="890"/>
      <c r="IWB20" s="890"/>
      <c r="IWC20" s="890"/>
      <c r="IWD20" s="890"/>
      <c r="IWE20" s="890"/>
      <c r="IWF20" s="890"/>
      <c r="IWG20" s="890"/>
      <c r="IWH20" s="890"/>
      <c r="IWI20" s="890"/>
      <c r="IWJ20" s="890"/>
      <c r="IWK20" s="890"/>
      <c r="IWL20" s="890"/>
      <c r="IWM20" s="890"/>
      <c r="IWN20" s="890"/>
      <c r="IWO20" s="890"/>
      <c r="IWP20" s="890"/>
      <c r="IWQ20" s="890"/>
      <c r="IWR20" s="890"/>
      <c r="IWS20" s="890"/>
      <c r="IWT20" s="890"/>
      <c r="IWU20" s="890"/>
      <c r="IWV20" s="890"/>
      <c r="IWW20" s="890"/>
      <c r="IWX20" s="890"/>
      <c r="IWY20" s="890"/>
      <c r="IWZ20" s="890"/>
      <c r="IXA20" s="890"/>
      <c r="IXB20" s="890"/>
      <c r="IXC20" s="890"/>
      <c r="IXD20" s="890"/>
      <c r="IXE20" s="890"/>
      <c r="IXF20" s="890"/>
      <c r="IXG20" s="890"/>
      <c r="IXH20" s="890"/>
      <c r="IXI20" s="890"/>
      <c r="IXJ20" s="890"/>
      <c r="IXK20" s="890"/>
      <c r="IXL20" s="890"/>
      <c r="IXM20" s="890"/>
      <c r="IXN20" s="890"/>
      <c r="IXO20" s="890"/>
      <c r="IXP20" s="890"/>
      <c r="IXQ20" s="890"/>
      <c r="IXR20" s="890"/>
      <c r="IXS20" s="890"/>
      <c r="IXT20" s="890"/>
      <c r="IXU20" s="890"/>
      <c r="IXV20" s="890"/>
      <c r="IXW20" s="890"/>
      <c r="IXX20" s="890"/>
      <c r="IXY20" s="890"/>
      <c r="IXZ20" s="890"/>
      <c r="IYA20" s="890"/>
      <c r="IYB20" s="890"/>
      <c r="IYC20" s="890"/>
      <c r="IYD20" s="890"/>
      <c r="IYE20" s="890"/>
      <c r="IYF20" s="890"/>
      <c r="IYG20" s="890"/>
      <c r="IYH20" s="890"/>
      <c r="IYI20" s="890"/>
      <c r="IYJ20" s="890"/>
      <c r="IYK20" s="890"/>
      <c r="IYL20" s="890"/>
      <c r="IYM20" s="890"/>
      <c r="IYN20" s="890"/>
      <c r="IYO20" s="890"/>
      <c r="IYP20" s="890"/>
      <c r="IYQ20" s="890"/>
      <c r="IYR20" s="890"/>
      <c r="IYS20" s="890"/>
      <c r="IYT20" s="890"/>
      <c r="IYU20" s="890"/>
      <c r="IYV20" s="890"/>
      <c r="IYW20" s="890"/>
      <c r="IYX20" s="890"/>
      <c r="IYY20" s="890"/>
      <c r="IYZ20" s="890"/>
      <c r="IZA20" s="890"/>
      <c r="IZB20" s="890"/>
      <c r="IZC20" s="890"/>
      <c r="IZD20" s="890"/>
      <c r="IZE20" s="890"/>
      <c r="IZF20" s="890"/>
      <c r="IZG20" s="890"/>
      <c r="IZH20" s="890"/>
      <c r="IZI20" s="890"/>
      <c r="IZJ20" s="890"/>
      <c r="IZK20" s="890"/>
      <c r="IZL20" s="890"/>
      <c r="IZM20" s="890"/>
      <c r="IZN20" s="890"/>
      <c r="IZO20" s="890"/>
      <c r="IZP20" s="890"/>
      <c r="IZQ20" s="890"/>
      <c r="IZR20" s="890"/>
      <c r="IZS20" s="890"/>
      <c r="IZT20" s="890"/>
      <c r="IZU20" s="890"/>
      <c r="IZV20" s="890"/>
      <c r="IZW20" s="890"/>
      <c r="IZX20" s="890"/>
      <c r="IZY20" s="890"/>
      <c r="IZZ20" s="890"/>
      <c r="JAA20" s="890"/>
      <c r="JAB20" s="890"/>
      <c r="JAC20" s="890"/>
      <c r="JAD20" s="890"/>
      <c r="JAE20" s="890"/>
      <c r="JAF20" s="890"/>
      <c r="JAG20" s="890"/>
      <c r="JAH20" s="890"/>
      <c r="JAI20" s="890"/>
      <c r="JAJ20" s="890"/>
      <c r="JAK20" s="890"/>
      <c r="JAL20" s="890"/>
      <c r="JAM20" s="890"/>
      <c r="JAN20" s="890"/>
      <c r="JAO20" s="890"/>
      <c r="JAP20" s="890"/>
      <c r="JAQ20" s="890"/>
      <c r="JAR20" s="890"/>
      <c r="JAS20" s="890"/>
      <c r="JAT20" s="890"/>
      <c r="JAU20" s="890"/>
      <c r="JAV20" s="890"/>
      <c r="JAW20" s="890"/>
      <c r="JAX20" s="890"/>
      <c r="JAY20" s="890"/>
      <c r="JAZ20" s="890"/>
      <c r="JBA20" s="890"/>
      <c r="JBB20" s="890"/>
      <c r="JBC20" s="890"/>
      <c r="JBD20" s="890"/>
      <c r="JBE20" s="890"/>
      <c r="JBF20" s="890"/>
      <c r="JBG20" s="890"/>
      <c r="JBH20" s="890"/>
      <c r="JBI20" s="890"/>
      <c r="JBJ20" s="890"/>
      <c r="JBK20" s="890"/>
      <c r="JBL20" s="890"/>
      <c r="JBM20" s="890"/>
      <c r="JBN20" s="890"/>
      <c r="JBO20" s="890"/>
      <c r="JBP20" s="890"/>
      <c r="JBQ20" s="890"/>
      <c r="JBR20" s="890"/>
      <c r="JBS20" s="890"/>
      <c r="JBT20" s="890"/>
      <c r="JBU20" s="890"/>
      <c r="JBV20" s="890"/>
      <c r="JBW20" s="890"/>
      <c r="JBX20" s="890"/>
      <c r="JBY20" s="890"/>
      <c r="JBZ20" s="890"/>
      <c r="JCA20" s="890"/>
      <c r="JCB20" s="890"/>
      <c r="JCC20" s="890"/>
      <c r="JCD20" s="890"/>
      <c r="JCE20" s="890"/>
      <c r="JCF20" s="890"/>
      <c r="JCG20" s="890"/>
      <c r="JCH20" s="890"/>
      <c r="JCI20" s="890"/>
      <c r="JCJ20" s="890"/>
      <c r="JCK20" s="890"/>
      <c r="JCL20" s="890"/>
      <c r="JCM20" s="890"/>
      <c r="JCN20" s="890"/>
      <c r="JCO20" s="890"/>
      <c r="JCP20" s="890"/>
      <c r="JCQ20" s="890"/>
      <c r="JCR20" s="890"/>
      <c r="JCS20" s="890"/>
      <c r="JCT20" s="890"/>
      <c r="JCU20" s="890"/>
      <c r="JCV20" s="890"/>
      <c r="JCW20" s="890"/>
      <c r="JCX20" s="890"/>
      <c r="JCY20" s="890"/>
      <c r="JCZ20" s="890"/>
      <c r="JDA20" s="890"/>
      <c r="JDB20" s="890"/>
      <c r="JDC20" s="890"/>
      <c r="JDD20" s="890"/>
      <c r="JDE20" s="890"/>
      <c r="JDF20" s="890"/>
      <c r="JDG20" s="890"/>
      <c r="JDH20" s="890"/>
      <c r="JDI20" s="890"/>
      <c r="JDJ20" s="890"/>
      <c r="JDK20" s="890"/>
      <c r="JDL20" s="890"/>
      <c r="JDM20" s="890"/>
      <c r="JDN20" s="890"/>
      <c r="JDO20" s="890"/>
      <c r="JDP20" s="890"/>
      <c r="JDQ20" s="890"/>
      <c r="JDR20" s="890"/>
      <c r="JDS20" s="890"/>
      <c r="JDT20" s="890"/>
      <c r="JDU20" s="890"/>
      <c r="JDV20" s="890"/>
      <c r="JDW20" s="890"/>
      <c r="JDX20" s="890"/>
      <c r="JDY20" s="890"/>
      <c r="JDZ20" s="890"/>
      <c r="JEA20" s="890"/>
      <c r="JEB20" s="890"/>
      <c r="JEC20" s="890"/>
      <c r="JED20" s="890"/>
      <c r="JEE20" s="890"/>
      <c r="JEF20" s="890"/>
      <c r="JEG20" s="890"/>
      <c r="JEH20" s="890"/>
      <c r="JEI20" s="890"/>
      <c r="JEJ20" s="890"/>
      <c r="JEK20" s="890"/>
      <c r="JEL20" s="890"/>
      <c r="JEM20" s="890"/>
      <c r="JEN20" s="890"/>
      <c r="JEO20" s="890"/>
      <c r="JEP20" s="890"/>
      <c r="JEQ20" s="890"/>
      <c r="JER20" s="890"/>
      <c r="JES20" s="890"/>
      <c r="JET20" s="890"/>
      <c r="JEU20" s="890"/>
      <c r="JEV20" s="890"/>
      <c r="JEW20" s="890"/>
      <c r="JEX20" s="890"/>
      <c r="JEY20" s="890"/>
      <c r="JEZ20" s="890"/>
      <c r="JFA20" s="890"/>
      <c r="JFB20" s="890"/>
      <c r="JFC20" s="890"/>
      <c r="JFD20" s="890"/>
      <c r="JFE20" s="890"/>
      <c r="JFF20" s="890"/>
      <c r="JFG20" s="890"/>
      <c r="JFH20" s="890"/>
      <c r="JFI20" s="890"/>
      <c r="JFJ20" s="890"/>
      <c r="JFK20" s="890"/>
      <c r="JFL20" s="890"/>
      <c r="JFM20" s="890"/>
      <c r="JFN20" s="890"/>
      <c r="JFO20" s="890"/>
      <c r="JFP20" s="890"/>
      <c r="JFQ20" s="890"/>
      <c r="JFR20" s="890"/>
      <c r="JFS20" s="890"/>
      <c r="JFT20" s="890"/>
      <c r="JFU20" s="890"/>
      <c r="JFV20" s="890"/>
      <c r="JFW20" s="890"/>
      <c r="JFX20" s="890"/>
      <c r="JFY20" s="890"/>
      <c r="JFZ20" s="890"/>
      <c r="JGA20" s="890"/>
      <c r="JGB20" s="890"/>
      <c r="JGC20" s="890"/>
      <c r="JGD20" s="890"/>
      <c r="JGE20" s="890"/>
      <c r="JGF20" s="890"/>
      <c r="JGG20" s="890"/>
      <c r="JGH20" s="890"/>
      <c r="JGI20" s="890"/>
      <c r="JGJ20" s="890"/>
      <c r="JGK20" s="890"/>
      <c r="JGL20" s="890"/>
      <c r="JGM20" s="890"/>
      <c r="JGN20" s="890"/>
      <c r="JGO20" s="890"/>
      <c r="JGP20" s="890"/>
      <c r="JGQ20" s="890"/>
      <c r="JGR20" s="890"/>
      <c r="JGS20" s="890"/>
      <c r="JGT20" s="890"/>
      <c r="JGU20" s="890"/>
      <c r="JGV20" s="890"/>
      <c r="JGW20" s="890"/>
      <c r="JGX20" s="890"/>
      <c r="JGY20" s="890"/>
      <c r="JGZ20" s="890"/>
      <c r="JHA20" s="890"/>
      <c r="JHB20" s="890"/>
      <c r="JHC20" s="890"/>
      <c r="JHD20" s="890"/>
      <c r="JHE20" s="890"/>
      <c r="JHF20" s="890"/>
      <c r="JHG20" s="890"/>
      <c r="JHH20" s="890"/>
      <c r="JHI20" s="890"/>
      <c r="JHJ20" s="890"/>
      <c r="JHK20" s="890"/>
      <c r="JHL20" s="890"/>
      <c r="JHM20" s="890"/>
      <c r="JHN20" s="890"/>
      <c r="JHO20" s="890"/>
      <c r="JHP20" s="890"/>
      <c r="JHQ20" s="890"/>
      <c r="JHR20" s="890"/>
      <c r="JHS20" s="890"/>
      <c r="JHT20" s="890"/>
      <c r="JHU20" s="890"/>
      <c r="JHV20" s="890"/>
      <c r="JHW20" s="890"/>
      <c r="JHX20" s="890"/>
      <c r="JHY20" s="890"/>
      <c r="JHZ20" s="890"/>
      <c r="JIA20" s="890"/>
      <c r="JIB20" s="890"/>
      <c r="JIC20" s="890"/>
      <c r="JID20" s="890"/>
      <c r="JIE20" s="890"/>
      <c r="JIF20" s="890"/>
      <c r="JIG20" s="890"/>
      <c r="JIH20" s="890"/>
      <c r="JII20" s="890"/>
      <c r="JIJ20" s="890"/>
      <c r="JIK20" s="890"/>
      <c r="JIL20" s="890"/>
      <c r="JIM20" s="890"/>
      <c r="JIN20" s="890"/>
      <c r="JIO20" s="890"/>
      <c r="JIP20" s="890"/>
      <c r="JIQ20" s="890"/>
      <c r="JIR20" s="890"/>
      <c r="JIS20" s="890"/>
      <c r="JIT20" s="890"/>
      <c r="JIU20" s="890"/>
      <c r="JIV20" s="890"/>
      <c r="JIW20" s="890"/>
      <c r="JIX20" s="890"/>
      <c r="JIY20" s="890"/>
      <c r="JIZ20" s="890"/>
      <c r="JJA20" s="890"/>
      <c r="JJB20" s="890"/>
      <c r="JJC20" s="890"/>
      <c r="JJD20" s="890"/>
      <c r="JJE20" s="890"/>
      <c r="JJF20" s="890"/>
      <c r="JJG20" s="890"/>
      <c r="JJH20" s="890"/>
      <c r="JJI20" s="890"/>
      <c r="JJJ20" s="890"/>
      <c r="JJK20" s="890"/>
      <c r="JJL20" s="890"/>
      <c r="JJM20" s="890"/>
      <c r="JJN20" s="890"/>
      <c r="JJO20" s="890"/>
      <c r="JJP20" s="890"/>
      <c r="JJQ20" s="890"/>
      <c r="JJR20" s="890"/>
      <c r="JJS20" s="890"/>
      <c r="JJT20" s="890"/>
      <c r="JJU20" s="890"/>
      <c r="JJV20" s="890"/>
      <c r="JJW20" s="890"/>
      <c r="JJX20" s="890"/>
      <c r="JJY20" s="890"/>
      <c r="JJZ20" s="890"/>
      <c r="JKA20" s="890"/>
      <c r="JKB20" s="890"/>
      <c r="JKC20" s="890"/>
      <c r="JKD20" s="890"/>
      <c r="JKE20" s="890"/>
      <c r="JKF20" s="890"/>
      <c r="JKG20" s="890"/>
      <c r="JKH20" s="890"/>
      <c r="JKI20" s="890"/>
      <c r="JKJ20" s="890"/>
      <c r="JKK20" s="890"/>
      <c r="JKL20" s="890"/>
      <c r="JKM20" s="890"/>
      <c r="JKN20" s="890"/>
      <c r="JKO20" s="890"/>
      <c r="JKP20" s="890"/>
      <c r="JKQ20" s="890"/>
      <c r="JKR20" s="890"/>
      <c r="JKS20" s="890"/>
      <c r="JKT20" s="890"/>
      <c r="JKU20" s="890"/>
      <c r="JKV20" s="890"/>
      <c r="JKW20" s="890"/>
      <c r="JKX20" s="890"/>
      <c r="JKY20" s="890"/>
      <c r="JKZ20" s="890"/>
      <c r="JLA20" s="890"/>
      <c r="JLB20" s="890"/>
      <c r="JLC20" s="890"/>
      <c r="JLD20" s="890"/>
      <c r="JLE20" s="890"/>
      <c r="JLF20" s="890"/>
      <c r="JLG20" s="890"/>
      <c r="JLH20" s="890"/>
      <c r="JLI20" s="890"/>
      <c r="JLJ20" s="890"/>
      <c r="JLK20" s="890"/>
      <c r="JLL20" s="890"/>
      <c r="JLM20" s="890"/>
      <c r="JLN20" s="890"/>
      <c r="JLO20" s="890"/>
      <c r="JLP20" s="890"/>
      <c r="JLQ20" s="890"/>
      <c r="JLR20" s="890"/>
      <c r="JLS20" s="890"/>
      <c r="JLT20" s="890"/>
      <c r="JLU20" s="890"/>
      <c r="JLV20" s="890"/>
      <c r="JLW20" s="890"/>
      <c r="JLX20" s="890"/>
      <c r="JLY20" s="890"/>
      <c r="JLZ20" s="890"/>
      <c r="JMA20" s="890"/>
      <c r="JMB20" s="890"/>
      <c r="JMC20" s="890"/>
      <c r="JMD20" s="890"/>
      <c r="JME20" s="890"/>
      <c r="JMF20" s="890"/>
      <c r="JMG20" s="890"/>
      <c r="JMH20" s="890"/>
      <c r="JMI20" s="890"/>
      <c r="JMJ20" s="890"/>
      <c r="JMK20" s="890"/>
      <c r="JML20" s="890"/>
      <c r="JMM20" s="890"/>
      <c r="JMN20" s="890"/>
      <c r="JMO20" s="890"/>
      <c r="JMP20" s="890"/>
      <c r="JMQ20" s="890"/>
      <c r="JMR20" s="890"/>
      <c r="JMS20" s="890"/>
      <c r="JMT20" s="890"/>
      <c r="JMU20" s="890"/>
      <c r="JMV20" s="890"/>
      <c r="JMW20" s="890"/>
      <c r="JMX20" s="890"/>
      <c r="JMY20" s="890"/>
      <c r="JMZ20" s="890"/>
      <c r="JNA20" s="890"/>
      <c r="JNB20" s="890"/>
      <c r="JNC20" s="890"/>
      <c r="JND20" s="890"/>
      <c r="JNE20" s="890"/>
      <c r="JNF20" s="890"/>
      <c r="JNG20" s="890"/>
      <c r="JNH20" s="890"/>
      <c r="JNI20" s="890"/>
      <c r="JNJ20" s="890"/>
      <c r="JNK20" s="890"/>
      <c r="JNL20" s="890"/>
      <c r="JNM20" s="890"/>
      <c r="JNN20" s="890"/>
      <c r="JNO20" s="890"/>
      <c r="JNP20" s="890"/>
      <c r="JNQ20" s="890"/>
      <c r="JNR20" s="890"/>
      <c r="JNS20" s="890"/>
      <c r="JNT20" s="890"/>
      <c r="JNU20" s="890"/>
      <c r="JNV20" s="890"/>
      <c r="JNW20" s="890"/>
      <c r="JNX20" s="890"/>
      <c r="JNY20" s="890"/>
      <c r="JNZ20" s="890"/>
      <c r="JOA20" s="890"/>
      <c r="JOB20" s="890"/>
      <c r="JOC20" s="890"/>
      <c r="JOD20" s="890"/>
      <c r="JOE20" s="890"/>
      <c r="JOF20" s="890"/>
      <c r="JOG20" s="890"/>
      <c r="JOH20" s="890"/>
      <c r="JOI20" s="890"/>
      <c r="JOJ20" s="890"/>
      <c r="JOK20" s="890"/>
      <c r="JOL20" s="890"/>
      <c r="JOM20" s="890"/>
      <c r="JON20" s="890"/>
      <c r="JOO20" s="890"/>
      <c r="JOP20" s="890"/>
      <c r="JOQ20" s="890"/>
      <c r="JOR20" s="890"/>
      <c r="JOS20" s="890"/>
      <c r="JOT20" s="890"/>
      <c r="JOU20" s="890"/>
      <c r="JOV20" s="890"/>
      <c r="JOW20" s="890"/>
      <c r="JOX20" s="890"/>
      <c r="JOY20" s="890"/>
      <c r="JOZ20" s="890"/>
      <c r="JPA20" s="890"/>
      <c r="JPB20" s="890"/>
      <c r="JPC20" s="890"/>
      <c r="JPD20" s="890"/>
      <c r="JPE20" s="890"/>
      <c r="JPF20" s="890"/>
      <c r="JPG20" s="890"/>
      <c r="JPH20" s="890"/>
      <c r="JPI20" s="890"/>
      <c r="JPJ20" s="890"/>
      <c r="JPK20" s="890"/>
      <c r="JPL20" s="890"/>
      <c r="JPM20" s="890"/>
      <c r="JPN20" s="890"/>
      <c r="JPO20" s="890"/>
      <c r="JPP20" s="890"/>
      <c r="JPQ20" s="890"/>
      <c r="JPR20" s="890"/>
      <c r="JPS20" s="890"/>
      <c r="JPT20" s="890"/>
      <c r="JPU20" s="890"/>
      <c r="JPV20" s="890"/>
      <c r="JPW20" s="890"/>
      <c r="JPX20" s="890"/>
      <c r="JPY20" s="890"/>
      <c r="JPZ20" s="890"/>
      <c r="JQA20" s="890"/>
      <c r="JQB20" s="890"/>
      <c r="JQC20" s="890"/>
      <c r="JQD20" s="890"/>
      <c r="JQE20" s="890"/>
      <c r="JQF20" s="890"/>
      <c r="JQG20" s="890"/>
      <c r="JQH20" s="890"/>
      <c r="JQI20" s="890"/>
      <c r="JQJ20" s="890"/>
      <c r="JQK20" s="890"/>
      <c r="JQL20" s="890"/>
      <c r="JQM20" s="890"/>
      <c r="JQN20" s="890"/>
      <c r="JQO20" s="890"/>
      <c r="JQP20" s="890"/>
      <c r="JQQ20" s="890"/>
      <c r="JQR20" s="890"/>
      <c r="JQS20" s="890"/>
      <c r="JQT20" s="890"/>
      <c r="JQU20" s="890"/>
      <c r="JQV20" s="890"/>
      <c r="JQW20" s="890"/>
      <c r="JQX20" s="890"/>
      <c r="JQY20" s="890"/>
      <c r="JQZ20" s="890"/>
      <c r="JRA20" s="890"/>
      <c r="JRB20" s="890"/>
      <c r="JRC20" s="890"/>
      <c r="JRD20" s="890"/>
      <c r="JRE20" s="890"/>
      <c r="JRF20" s="890"/>
      <c r="JRG20" s="890"/>
      <c r="JRH20" s="890"/>
      <c r="JRI20" s="890"/>
      <c r="JRJ20" s="890"/>
      <c r="JRK20" s="890"/>
      <c r="JRL20" s="890"/>
      <c r="JRM20" s="890"/>
      <c r="JRN20" s="890"/>
      <c r="JRO20" s="890"/>
      <c r="JRP20" s="890"/>
      <c r="JRQ20" s="890"/>
      <c r="JRR20" s="890"/>
      <c r="JRS20" s="890"/>
      <c r="JRT20" s="890"/>
      <c r="JRU20" s="890"/>
      <c r="JRV20" s="890"/>
      <c r="JRW20" s="890"/>
      <c r="JRX20" s="890"/>
      <c r="JRY20" s="890"/>
      <c r="JRZ20" s="890"/>
      <c r="JSA20" s="890"/>
      <c r="JSB20" s="890"/>
      <c r="JSC20" s="890"/>
      <c r="JSD20" s="890"/>
      <c r="JSE20" s="890"/>
      <c r="JSF20" s="890"/>
      <c r="JSG20" s="890"/>
      <c r="JSH20" s="890"/>
      <c r="JSI20" s="890"/>
      <c r="JSJ20" s="890"/>
      <c r="JSK20" s="890"/>
      <c r="JSL20" s="890"/>
      <c r="JSM20" s="890"/>
      <c r="JSN20" s="890"/>
      <c r="JSO20" s="890"/>
      <c r="JSP20" s="890"/>
      <c r="JSQ20" s="890"/>
      <c r="JSR20" s="890"/>
      <c r="JSS20" s="890"/>
      <c r="JST20" s="890"/>
      <c r="JSU20" s="890"/>
      <c r="JSV20" s="890"/>
      <c r="JSW20" s="890"/>
      <c r="JSX20" s="890"/>
      <c r="JSY20" s="890"/>
      <c r="JSZ20" s="890"/>
      <c r="JTA20" s="890"/>
      <c r="JTB20" s="890"/>
      <c r="JTC20" s="890"/>
      <c r="JTD20" s="890"/>
      <c r="JTE20" s="890"/>
      <c r="JTF20" s="890"/>
      <c r="JTG20" s="890"/>
      <c r="JTH20" s="890"/>
      <c r="JTI20" s="890"/>
      <c r="JTJ20" s="890"/>
      <c r="JTK20" s="890"/>
      <c r="JTL20" s="890"/>
      <c r="JTM20" s="890"/>
      <c r="JTN20" s="890"/>
      <c r="JTO20" s="890"/>
      <c r="JTP20" s="890"/>
      <c r="JTQ20" s="890"/>
      <c r="JTR20" s="890"/>
      <c r="JTS20" s="890"/>
      <c r="JTT20" s="890"/>
      <c r="JTU20" s="890"/>
      <c r="JTV20" s="890"/>
      <c r="JTW20" s="890"/>
      <c r="JTX20" s="890"/>
      <c r="JTY20" s="890"/>
      <c r="JTZ20" s="890"/>
      <c r="JUA20" s="890"/>
      <c r="JUB20" s="890"/>
      <c r="JUC20" s="890"/>
      <c r="JUD20" s="890"/>
      <c r="JUE20" s="890"/>
      <c r="JUF20" s="890"/>
      <c r="JUG20" s="890"/>
      <c r="JUH20" s="890"/>
      <c r="JUI20" s="890"/>
      <c r="JUJ20" s="890"/>
      <c r="JUK20" s="890"/>
      <c r="JUL20" s="890"/>
      <c r="JUM20" s="890"/>
      <c r="JUN20" s="890"/>
      <c r="JUO20" s="890"/>
      <c r="JUP20" s="890"/>
      <c r="JUQ20" s="890"/>
      <c r="JUR20" s="890"/>
      <c r="JUS20" s="890"/>
      <c r="JUT20" s="890"/>
      <c r="JUU20" s="890"/>
      <c r="JUV20" s="890"/>
      <c r="JUW20" s="890"/>
      <c r="JUX20" s="890"/>
      <c r="JUY20" s="890"/>
      <c r="JUZ20" s="890"/>
      <c r="JVA20" s="890"/>
      <c r="JVB20" s="890"/>
      <c r="JVC20" s="890"/>
      <c r="JVD20" s="890"/>
      <c r="JVE20" s="890"/>
      <c r="JVF20" s="890"/>
      <c r="JVG20" s="890"/>
      <c r="JVH20" s="890"/>
      <c r="JVI20" s="890"/>
      <c r="JVJ20" s="890"/>
      <c r="JVK20" s="890"/>
      <c r="JVL20" s="890"/>
      <c r="JVM20" s="890"/>
      <c r="JVN20" s="890"/>
      <c r="JVO20" s="890"/>
      <c r="JVP20" s="890"/>
      <c r="JVQ20" s="890"/>
      <c r="JVR20" s="890"/>
      <c r="JVS20" s="890"/>
      <c r="JVT20" s="890"/>
      <c r="JVU20" s="890"/>
      <c r="JVV20" s="890"/>
      <c r="JVW20" s="890"/>
      <c r="JVX20" s="890"/>
      <c r="JVY20" s="890"/>
      <c r="JVZ20" s="890"/>
      <c r="JWA20" s="890"/>
      <c r="JWB20" s="890"/>
      <c r="JWC20" s="890"/>
      <c r="JWD20" s="890"/>
      <c r="JWE20" s="890"/>
      <c r="JWF20" s="890"/>
      <c r="JWG20" s="890"/>
      <c r="JWH20" s="890"/>
      <c r="JWI20" s="890"/>
      <c r="JWJ20" s="890"/>
      <c r="JWK20" s="890"/>
      <c r="JWL20" s="890"/>
      <c r="JWM20" s="890"/>
      <c r="JWN20" s="890"/>
      <c r="JWO20" s="890"/>
      <c r="JWP20" s="890"/>
      <c r="JWQ20" s="890"/>
      <c r="JWR20" s="890"/>
      <c r="JWS20" s="890"/>
      <c r="JWT20" s="890"/>
      <c r="JWU20" s="890"/>
      <c r="JWV20" s="890"/>
      <c r="JWW20" s="890"/>
      <c r="JWX20" s="890"/>
      <c r="JWY20" s="890"/>
      <c r="JWZ20" s="890"/>
      <c r="JXA20" s="890"/>
      <c r="JXB20" s="890"/>
      <c r="JXC20" s="890"/>
      <c r="JXD20" s="890"/>
      <c r="JXE20" s="890"/>
      <c r="JXF20" s="890"/>
      <c r="JXG20" s="890"/>
      <c r="JXH20" s="890"/>
      <c r="JXI20" s="890"/>
      <c r="JXJ20" s="890"/>
      <c r="JXK20" s="890"/>
      <c r="JXL20" s="890"/>
      <c r="JXM20" s="890"/>
      <c r="JXN20" s="890"/>
      <c r="JXO20" s="890"/>
      <c r="JXP20" s="890"/>
      <c r="JXQ20" s="890"/>
      <c r="JXR20" s="890"/>
      <c r="JXS20" s="890"/>
      <c r="JXT20" s="890"/>
      <c r="JXU20" s="890"/>
      <c r="JXV20" s="890"/>
      <c r="JXW20" s="890"/>
      <c r="JXX20" s="890"/>
      <c r="JXY20" s="890"/>
      <c r="JXZ20" s="890"/>
      <c r="JYA20" s="890"/>
      <c r="JYB20" s="890"/>
      <c r="JYC20" s="890"/>
      <c r="JYD20" s="890"/>
      <c r="JYE20" s="890"/>
      <c r="JYF20" s="890"/>
      <c r="JYG20" s="890"/>
      <c r="JYH20" s="890"/>
      <c r="JYI20" s="890"/>
      <c r="JYJ20" s="890"/>
      <c r="JYK20" s="890"/>
      <c r="JYL20" s="890"/>
      <c r="JYM20" s="890"/>
      <c r="JYN20" s="890"/>
      <c r="JYO20" s="890"/>
      <c r="JYP20" s="890"/>
      <c r="JYQ20" s="890"/>
      <c r="JYR20" s="890"/>
      <c r="JYS20" s="890"/>
      <c r="JYT20" s="890"/>
      <c r="JYU20" s="890"/>
      <c r="JYV20" s="890"/>
      <c r="JYW20" s="890"/>
      <c r="JYX20" s="890"/>
      <c r="JYY20" s="890"/>
      <c r="JYZ20" s="890"/>
      <c r="JZA20" s="890"/>
      <c r="JZB20" s="890"/>
      <c r="JZC20" s="890"/>
      <c r="JZD20" s="890"/>
      <c r="JZE20" s="890"/>
      <c r="JZF20" s="890"/>
      <c r="JZG20" s="890"/>
      <c r="JZH20" s="890"/>
      <c r="JZI20" s="890"/>
      <c r="JZJ20" s="890"/>
      <c r="JZK20" s="890"/>
      <c r="JZL20" s="890"/>
      <c r="JZM20" s="890"/>
      <c r="JZN20" s="890"/>
      <c r="JZO20" s="890"/>
      <c r="JZP20" s="890"/>
      <c r="JZQ20" s="890"/>
      <c r="JZR20" s="890"/>
      <c r="JZS20" s="890"/>
      <c r="JZT20" s="890"/>
      <c r="JZU20" s="890"/>
      <c r="JZV20" s="890"/>
      <c r="JZW20" s="890"/>
      <c r="JZX20" s="890"/>
      <c r="JZY20" s="890"/>
      <c r="JZZ20" s="890"/>
      <c r="KAA20" s="890"/>
      <c r="KAB20" s="890"/>
      <c r="KAC20" s="890"/>
      <c r="KAD20" s="890"/>
      <c r="KAE20" s="890"/>
      <c r="KAF20" s="890"/>
      <c r="KAG20" s="890"/>
      <c r="KAH20" s="890"/>
      <c r="KAI20" s="890"/>
      <c r="KAJ20" s="890"/>
      <c r="KAK20" s="890"/>
      <c r="KAL20" s="890"/>
      <c r="KAM20" s="890"/>
      <c r="KAN20" s="890"/>
      <c r="KAO20" s="890"/>
      <c r="KAP20" s="890"/>
      <c r="KAQ20" s="890"/>
      <c r="KAR20" s="890"/>
      <c r="KAS20" s="890"/>
      <c r="KAT20" s="890"/>
      <c r="KAU20" s="890"/>
      <c r="KAV20" s="890"/>
      <c r="KAW20" s="890"/>
      <c r="KAX20" s="890"/>
      <c r="KAY20" s="890"/>
      <c r="KAZ20" s="890"/>
      <c r="KBA20" s="890"/>
      <c r="KBB20" s="890"/>
      <c r="KBC20" s="890"/>
      <c r="KBD20" s="890"/>
      <c r="KBE20" s="890"/>
      <c r="KBF20" s="890"/>
      <c r="KBG20" s="890"/>
      <c r="KBH20" s="890"/>
      <c r="KBI20" s="890"/>
      <c r="KBJ20" s="890"/>
      <c r="KBK20" s="890"/>
      <c r="KBL20" s="890"/>
      <c r="KBM20" s="890"/>
      <c r="KBN20" s="890"/>
      <c r="KBO20" s="890"/>
      <c r="KBP20" s="890"/>
      <c r="KBQ20" s="890"/>
      <c r="KBR20" s="890"/>
      <c r="KBS20" s="890"/>
      <c r="KBT20" s="890"/>
      <c r="KBU20" s="890"/>
      <c r="KBV20" s="890"/>
      <c r="KBW20" s="890"/>
      <c r="KBX20" s="890"/>
      <c r="KBY20" s="890"/>
      <c r="KBZ20" s="890"/>
      <c r="KCA20" s="890"/>
      <c r="KCB20" s="890"/>
      <c r="KCC20" s="890"/>
      <c r="KCD20" s="890"/>
      <c r="KCE20" s="890"/>
      <c r="KCF20" s="890"/>
      <c r="KCG20" s="890"/>
      <c r="KCH20" s="890"/>
      <c r="KCI20" s="890"/>
      <c r="KCJ20" s="890"/>
      <c r="KCK20" s="890"/>
      <c r="KCL20" s="890"/>
      <c r="KCM20" s="890"/>
      <c r="KCN20" s="890"/>
      <c r="KCO20" s="890"/>
      <c r="KCP20" s="890"/>
      <c r="KCQ20" s="890"/>
      <c r="KCR20" s="890"/>
      <c r="KCS20" s="890"/>
      <c r="KCT20" s="890"/>
      <c r="KCU20" s="890"/>
      <c r="KCV20" s="890"/>
      <c r="KCW20" s="890"/>
      <c r="KCX20" s="890"/>
      <c r="KCY20" s="890"/>
      <c r="KCZ20" s="890"/>
      <c r="KDA20" s="890"/>
      <c r="KDB20" s="890"/>
      <c r="KDC20" s="890"/>
      <c r="KDD20" s="890"/>
      <c r="KDE20" s="890"/>
      <c r="KDF20" s="890"/>
      <c r="KDG20" s="890"/>
      <c r="KDH20" s="890"/>
      <c r="KDI20" s="890"/>
      <c r="KDJ20" s="890"/>
      <c r="KDK20" s="890"/>
      <c r="KDL20" s="890"/>
      <c r="KDM20" s="890"/>
      <c r="KDN20" s="890"/>
      <c r="KDO20" s="890"/>
      <c r="KDP20" s="890"/>
      <c r="KDQ20" s="890"/>
      <c r="KDR20" s="890"/>
      <c r="KDS20" s="890"/>
      <c r="KDT20" s="890"/>
      <c r="KDU20" s="890"/>
      <c r="KDV20" s="890"/>
      <c r="KDW20" s="890"/>
      <c r="KDX20" s="890"/>
      <c r="KDY20" s="890"/>
      <c r="KDZ20" s="890"/>
      <c r="KEA20" s="890"/>
      <c r="KEB20" s="890"/>
      <c r="KEC20" s="890"/>
      <c r="KED20" s="890"/>
      <c r="KEE20" s="890"/>
      <c r="KEF20" s="890"/>
      <c r="KEG20" s="890"/>
      <c r="KEH20" s="890"/>
      <c r="KEI20" s="890"/>
      <c r="KEJ20" s="890"/>
      <c r="KEK20" s="890"/>
      <c r="KEL20" s="890"/>
      <c r="KEM20" s="890"/>
      <c r="KEN20" s="890"/>
      <c r="KEO20" s="890"/>
      <c r="KEP20" s="890"/>
      <c r="KEQ20" s="890"/>
      <c r="KER20" s="890"/>
      <c r="KES20" s="890"/>
      <c r="KET20" s="890"/>
      <c r="KEU20" s="890"/>
      <c r="KEV20" s="890"/>
      <c r="KEW20" s="890"/>
      <c r="KEX20" s="890"/>
      <c r="KEY20" s="890"/>
      <c r="KEZ20" s="890"/>
      <c r="KFA20" s="890"/>
      <c r="KFB20" s="890"/>
      <c r="KFC20" s="890"/>
      <c r="KFD20" s="890"/>
      <c r="KFE20" s="890"/>
      <c r="KFF20" s="890"/>
      <c r="KFG20" s="890"/>
      <c r="KFH20" s="890"/>
      <c r="KFI20" s="890"/>
      <c r="KFJ20" s="890"/>
      <c r="KFK20" s="890"/>
      <c r="KFL20" s="890"/>
      <c r="KFM20" s="890"/>
      <c r="KFN20" s="890"/>
      <c r="KFO20" s="890"/>
      <c r="KFP20" s="890"/>
      <c r="KFQ20" s="890"/>
      <c r="KFR20" s="890"/>
      <c r="KFS20" s="890"/>
      <c r="KFT20" s="890"/>
      <c r="KFU20" s="890"/>
      <c r="KFV20" s="890"/>
      <c r="KFW20" s="890"/>
      <c r="KFX20" s="890"/>
      <c r="KFY20" s="890"/>
      <c r="KFZ20" s="890"/>
      <c r="KGA20" s="890"/>
      <c r="KGB20" s="890"/>
      <c r="KGC20" s="890"/>
      <c r="KGD20" s="890"/>
      <c r="KGE20" s="890"/>
      <c r="KGF20" s="890"/>
      <c r="KGG20" s="890"/>
      <c r="KGH20" s="890"/>
      <c r="KGI20" s="890"/>
      <c r="KGJ20" s="890"/>
      <c r="KGK20" s="890"/>
      <c r="KGL20" s="890"/>
      <c r="KGM20" s="890"/>
      <c r="KGN20" s="890"/>
      <c r="KGO20" s="890"/>
      <c r="KGP20" s="890"/>
      <c r="KGQ20" s="890"/>
      <c r="KGR20" s="890"/>
      <c r="KGS20" s="890"/>
      <c r="KGT20" s="890"/>
      <c r="KGU20" s="890"/>
      <c r="KGV20" s="890"/>
      <c r="KGW20" s="890"/>
      <c r="KGX20" s="890"/>
      <c r="KGY20" s="890"/>
      <c r="KGZ20" s="890"/>
      <c r="KHA20" s="890"/>
      <c r="KHB20" s="890"/>
      <c r="KHC20" s="890"/>
      <c r="KHD20" s="890"/>
      <c r="KHE20" s="890"/>
      <c r="KHF20" s="890"/>
      <c r="KHG20" s="890"/>
      <c r="KHH20" s="890"/>
      <c r="KHI20" s="890"/>
      <c r="KHJ20" s="890"/>
      <c r="KHK20" s="890"/>
      <c r="KHL20" s="890"/>
      <c r="KHM20" s="890"/>
      <c r="KHN20" s="890"/>
      <c r="KHO20" s="890"/>
      <c r="KHP20" s="890"/>
      <c r="KHQ20" s="890"/>
      <c r="KHR20" s="890"/>
      <c r="KHS20" s="890"/>
      <c r="KHT20" s="890"/>
      <c r="KHU20" s="890"/>
      <c r="KHV20" s="890"/>
      <c r="KHW20" s="890"/>
      <c r="KHX20" s="890"/>
      <c r="KHY20" s="890"/>
      <c r="KHZ20" s="890"/>
      <c r="KIA20" s="890"/>
      <c r="KIB20" s="890"/>
      <c r="KIC20" s="890"/>
      <c r="KID20" s="890"/>
      <c r="KIE20" s="890"/>
      <c r="KIF20" s="890"/>
      <c r="KIG20" s="890"/>
      <c r="KIH20" s="890"/>
      <c r="KII20" s="890"/>
      <c r="KIJ20" s="890"/>
      <c r="KIK20" s="890"/>
      <c r="KIL20" s="890"/>
      <c r="KIM20" s="890"/>
      <c r="KIN20" s="890"/>
      <c r="KIO20" s="890"/>
      <c r="KIP20" s="890"/>
      <c r="KIQ20" s="890"/>
      <c r="KIR20" s="890"/>
      <c r="KIS20" s="890"/>
      <c r="KIT20" s="890"/>
      <c r="KIU20" s="890"/>
      <c r="KIV20" s="890"/>
      <c r="KIW20" s="890"/>
      <c r="KIX20" s="890"/>
      <c r="KIY20" s="890"/>
      <c r="KIZ20" s="890"/>
      <c r="KJA20" s="890"/>
      <c r="KJB20" s="890"/>
      <c r="KJC20" s="890"/>
      <c r="KJD20" s="890"/>
      <c r="KJE20" s="890"/>
      <c r="KJF20" s="890"/>
      <c r="KJG20" s="890"/>
      <c r="KJH20" s="890"/>
      <c r="KJI20" s="890"/>
      <c r="KJJ20" s="890"/>
      <c r="KJK20" s="890"/>
      <c r="KJL20" s="890"/>
      <c r="KJM20" s="890"/>
      <c r="KJN20" s="890"/>
      <c r="KJO20" s="890"/>
      <c r="KJP20" s="890"/>
      <c r="KJQ20" s="890"/>
      <c r="KJR20" s="890"/>
      <c r="KJS20" s="890"/>
      <c r="KJT20" s="890"/>
      <c r="KJU20" s="890"/>
      <c r="KJV20" s="890"/>
      <c r="KJW20" s="890"/>
      <c r="KJX20" s="890"/>
      <c r="KJY20" s="890"/>
      <c r="KJZ20" s="890"/>
      <c r="KKA20" s="890"/>
      <c r="KKB20" s="890"/>
      <c r="KKC20" s="890"/>
      <c r="KKD20" s="890"/>
      <c r="KKE20" s="890"/>
      <c r="KKF20" s="890"/>
      <c r="KKG20" s="890"/>
      <c r="KKH20" s="890"/>
      <c r="KKI20" s="890"/>
      <c r="KKJ20" s="890"/>
      <c r="KKK20" s="890"/>
      <c r="KKL20" s="890"/>
      <c r="KKM20" s="890"/>
      <c r="KKN20" s="890"/>
      <c r="KKO20" s="890"/>
      <c r="KKP20" s="890"/>
      <c r="KKQ20" s="890"/>
      <c r="KKR20" s="890"/>
      <c r="KKS20" s="890"/>
      <c r="KKT20" s="890"/>
      <c r="KKU20" s="890"/>
      <c r="KKV20" s="890"/>
      <c r="KKW20" s="890"/>
      <c r="KKX20" s="890"/>
      <c r="KKY20" s="890"/>
      <c r="KKZ20" s="890"/>
      <c r="KLA20" s="890"/>
      <c r="KLB20" s="890"/>
      <c r="KLC20" s="890"/>
      <c r="KLD20" s="890"/>
      <c r="KLE20" s="890"/>
      <c r="KLF20" s="890"/>
      <c r="KLG20" s="890"/>
      <c r="KLH20" s="890"/>
      <c r="KLI20" s="890"/>
      <c r="KLJ20" s="890"/>
      <c r="KLK20" s="890"/>
      <c r="KLL20" s="890"/>
      <c r="KLM20" s="890"/>
      <c r="KLN20" s="890"/>
      <c r="KLO20" s="890"/>
      <c r="KLP20" s="890"/>
      <c r="KLQ20" s="890"/>
      <c r="KLR20" s="890"/>
      <c r="KLS20" s="890"/>
      <c r="KLT20" s="890"/>
      <c r="KLU20" s="890"/>
      <c r="KLV20" s="890"/>
      <c r="KLW20" s="890"/>
      <c r="KLX20" s="890"/>
      <c r="KLY20" s="890"/>
      <c r="KLZ20" s="890"/>
      <c r="KMA20" s="890"/>
      <c r="KMB20" s="890"/>
      <c r="KMC20" s="890"/>
      <c r="KMD20" s="890"/>
      <c r="KME20" s="890"/>
      <c r="KMF20" s="890"/>
      <c r="KMG20" s="890"/>
      <c r="KMH20" s="890"/>
      <c r="KMI20" s="890"/>
      <c r="KMJ20" s="890"/>
      <c r="KMK20" s="890"/>
      <c r="KML20" s="890"/>
      <c r="KMM20" s="890"/>
      <c r="KMN20" s="890"/>
      <c r="KMO20" s="890"/>
      <c r="KMP20" s="890"/>
      <c r="KMQ20" s="890"/>
      <c r="KMR20" s="890"/>
      <c r="KMS20" s="890"/>
      <c r="KMT20" s="890"/>
      <c r="KMU20" s="890"/>
      <c r="KMV20" s="890"/>
      <c r="KMW20" s="890"/>
      <c r="KMX20" s="890"/>
      <c r="KMY20" s="890"/>
      <c r="KMZ20" s="890"/>
      <c r="KNA20" s="890"/>
      <c r="KNB20" s="890"/>
      <c r="KNC20" s="890"/>
      <c r="KND20" s="890"/>
      <c r="KNE20" s="890"/>
      <c r="KNF20" s="890"/>
      <c r="KNG20" s="890"/>
      <c r="KNH20" s="890"/>
      <c r="KNI20" s="890"/>
      <c r="KNJ20" s="890"/>
      <c r="KNK20" s="890"/>
      <c r="KNL20" s="890"/>
      <c r="KNM20" s="890"/>
      <c r="KNN20" s="890"/>
      <c r="KNO20" s="890"/>
      <c r="KNP20" s="890"/>
      <c r="KNQ20" s="890"/>
      <c r="KNR20" s="890"/>
      <c r="KNS20" s="890"/>
      <c r="KNT20" s="890"/>
      <c r="KNU20" s="890"/>
      <c r="KNV20" s="890"/>
      <c r="KNW20" s="890"/>
      <c r="KNX20" s="890"/>
      <c r="KNY20" s="890"/>
      <c r="KNZ20" s="890"/>
      <c r="KOA20" s="890"/>
      <c r="KOB20" s="890"/>
      <c r="KOC20" s="890"/>
      <c r="KOD20" s="890"/>
      <c r="KOE20" s="890"/>
      <c r="KOF20" s="890"/>
      <c r="KOG20" s="890"/>
      <c r="KOH20" s="890"/>
      <c r="KOI20" s="890"/>
      <c r="KOJ20" s="890"/>
      <c r="KOK20" s="890"/>
      <c r="KOL20" s="890"/>
      <c r="KOM20" s="890"/>
      <c r="KON20" s="890"/>
      <c r="KOO20" s="890"/>
      <c r="KOP20" s="890"/>
      <c r="KOQ20" s="890"/>
      <c r="KOR20" s="890"/>
      <c r="KOS20" s="890"/>
      <c r="KOT20" s="890"/>
      <c r="KOU20" s="890"/>
      <c r="KOV20" s="890"/>
      <c r="KOW20" s="890"/>
      <c r="KOX20" s="890"/>
      <c r="KOY20" s="890"/>
      <c r="KOZ20" s="890"/>
      <c r="KPA20" s="890"/>
      <c r="KPB20" s="890"/>
      <c r="KPC20" s="890"/>
      <c r="KPD20" s="890"/>
      <c r="KPE20" s="890"/>
      <c r="KPF20" s="890"/>
      <c r="KPG20" s="890"/>
      <c r="KPH20" s="890"/>
      <c r="KPI20" s="890"/>
      <c r="KPJ20" s="890"/>
      <c r="KPK20" s="890"/>
      <c r="KPL20" s="890"/>
      <c r="KPM20" s="890"/>
      <c r="KPN20" s="890"/>
      <c r="KPO20" s="890"/>
      <c r="KPP20" s="890"/>
      <c r="KPQ20" s="890"/>
      <c r="KPR20" s="890"/>
      <c r="KPS20" s="890"/>
      <c r="KPT20" s="890"/>
      <c r="KPU20" s="890"/>
      <c r="KPV20" s="890"/>
      <c r="KPW20" s="890"/>
      <c r="KPX20" s="890"/>
      <c r="KPY20" s="890"/>
      <c r="KPZ20" s="890"/>
      <c r="KQA20" s="890"/>
      <c r="KQB20" s="890"/>
      <c r="KQC20" s="890"/>
      <c r="KQD20" s="890"/>
      <c r="KQE20" s="890"/>
      <c r="KQF20" s="890"/>
      <c r="KQG20" s="890"/>
      <c r="KQH20" s="890"/>
      <c r="KQI20" s="890"/>
      <c r="KQJ20" s="890"/>
      <c r="KQK20" s="890"/>
      <c r="KQL20" s="890"/>
      <c r="KQM20" s="890"/>
      <c r="KQN20" s="890"/>
      <c r="KQO20" s="890"/>
      <c r="KQP20" s="890"/>
      <c r="KQQ20" s="890"/>
      <c r="KQR20" s="890"/>
      <c r="KQS20" s="890"/>
      <c r="KQT20" s="890"/>
      <c r="KQU20" s="890"/>
      <c r="KQV20" s="890"/>
      <c r="KQW20" s="890"/>
      <c r="KQX20" s="890"/>
      <c r="KQY20" s="890"/>
      <c r="KQZ20" s="890"/>
      <c r="KRA20" s="890"/>
      <c r="KRB20" s="890"/>
      <c r="KRC20" s="890"/>
      <c r="KRD20" s="890"/>
      <c r="KRE20" s="890"/>
      <c r="KRF20" s="890"/>
      <c r="KRG20" s="890"/>
      <c r="KRH20" s="890"/>
      <c r="KRI20" s="890"/>
      <c r="KRJ20" s="890"/>
      <c r="KRK20" s="890"/>
      <c r="KRL20" s="890"/>
      <c r="KRM20" s="890"/>
      <c r="KRN20" s="890"/>
      <c r="KRO20" s="890"/>
      <c r="KRP20" s="890"/>
      <c r="KRQ20" s="890"/>
      <c r="KRR20" s="890"/>
      <c r="KRS20" s="890"/>
      <c r="KRT20" s="890"/>
      <c r="KRU20" s="890"/>
      <c r="KRV20" s="890"/>
      <c r="KRW20" s="890"/>
      <c r="KRX20" s="890"/>
      <c r="KRY20" s="890"/>
      <c r="KRZ20" s="890"/>
      <c r="KSA20" s="890"/>
      <c r="KSB20" s="890"/>
      <c r="KSC20" s="890"/>
      <c r="KSD20" s="890"/>
      <c r="KSE20" s="890"/>
      <c r="KSF20" s="890"/>
      <c r="KSG20" s="890"/>
      <c r="KSH20" s="890"/>
      <c r="KSI20" s="890"/>
      <c r="KSJ20" s="890"/>
      <c r="KSK20" s="890"/>
      <c r="KSL20" s="890"/>
      <c r="KSM20" s="890"/>
      <c r="KSN20" s="890"/>
      <c r="KSO20" s="890"/>
      <c r="KSP20" s="890"/>
      <c r="KSQ20" s="890"/>
      <c r="KSR20" s="890"/>
      <c r="KSS20" s="890"/>
      <c r="KST20" s="890"/>
      <c r="KSU20" s="890"/>
      <c r="KSV20" s="890"/>
      <c r="KSW20" s="890"/>
      <c r="KSX20" s="890"/>
      <c r="KSY20" s="890"/>
      <c r="KSZ20" s="890"/>
      <c r="KTA20" s="890"/>
      <c r="KTB20" s="890"/>
      <c r="KTC20" s="890"/>
      <c r="KTD20" s="890"/>
      <c r="KTE20" s="890"/>
      <c r="KTF20" s="890"/>
      <c r="KTG20" s="890"/>
      <c r="KTH20" s="890"/>
      <c r="KTI20" s="890"/>
      <c r="KTJ20" s="890"/>
      <c r="KTK20" s="890"/>
      <c r="KTL20" s="890"/>
      <c r="KTM20" s="890"/>
      <c r="KTN20" s="890"/>
      <c r="KTO20" s="890"/>
      <c r="KTP20" s="890"/>
      <c r="KTQ20" s="890"/>
      <c r="KTR20" s="890"/>
      <c r="KTS20" s="890"/>
      <c r="KTT20" s="890"/>
      <c r="KTU20" s="890"/>
      <c r="KTV20" s="890"/>
      <c r="KTW20" s="890"/>
      <c r="KTX20" s="890"/>
      <c r="KTY20" s="890"/>
      <c r="KTZ20" s="890"/>
      <c r="KUA20" s="890"/>
      <c r="KUB20" s="890"/>
      <c r="KUC20" s="890"/>
      <c r="KUD20" s="890"/>
      <c r="KUE20" s="890"/>
      <c r="KUF20" s="890"/>
      <c r="KUG20" s="890"/>
      <c r="KUH20" s="890"/>
      <c r="KUI20" s="890"/>
      <c r="KUJ20" s="890"/>
      <c r="KUK20" s="890"/>
      <c r="KUL20" s="890"/>
      <c r="KUM20" s="890"/>
      <c r="KUN20" s="890"/>
      <c r="KUO20" s="890"/>
      <c r="KUP20" s="890"/>
      <c r="KUQ20" s="890"/>
      <c r="KUR20" s="890"/>
      <c r="KUS20" s="890"/>
      <c r="KUT20" s="890"/>
      <c r="KUU20" s="890"/>
      <c r="KUV20" s="890"/>
      <c r="KUW20" s="890"/>
      <c r="KUX20" s="890"/>
      <c r="KUY20" s="890"/>
      <c r="KUZ20" s="890"/>
      <c r="KVA20" s="890"/>
      <c r="KVB20" s="890"/>
      <c r="KVC20" s="890"/>
      <c r="KVD20" s="890"/>
      <c r="KVE20" s="890"/>
      <c r="KVF20" s="890"/>
      <c r="KVG20" s="890"/>
      <c r="KVH20" s="890"/>
      <c r="KVI20" s="890"/>
      <c r="KVJ20" s="890"/>
      <c r="KVK20" s="890"/>
      <c r="KVL20" s="890"/>
      <c r="KVM20" s="890"/>
      <c r="KVN20" s="890"/>
      <c r="KVO20" s="890"/>
      <c r="KVP20" s="890"/>
      <c r="KVQ20" s="890"/>
      <c r="KVR20" s="890"/>
      <c r="KVS20" s="890"/>
      <c r="KVT20" s="890"/>
      <c r="KVU20" s="890"/>
      <c r="KVV20" s="890"/>
      <c r="KVW20" s="890"/>
      <c r="KVX20" s="890"/>
      <c r="KVY20" s="890"/>
      <c r="KVZ20" s="890"/>
      <c r="KWA20" s="890"/>
      <c r="KWB20" s="890"/>
      <c r="KWC20" s="890"/>
      <c r="KWD20" s="890"/>
      <c r="KWE20" s="890"/>
      <c r="KWF20" s="890"/>
      <c r="KWG20" s="890"/>
      <c r="KWH20" s="890"/>
      <c r="KWI20" s="890"/>
      <c r="KWJ20" s="890"/>
      <c r="KWK20" s="890"/>
      <c r="KWL20" s="890"/>
      <c r="KWM20" s="890"/>
      <c r="KWN20" s="890"/>
      <c r="KWO20" s="890"/>
      <c r="KWP20" s="890"/>
      <c r="KWQ20" s="890"/>
      <c r="KWR20" s="890"/>
      <c r="KWS20" s="890"/>
      <c r="KWT20" s="890"/>
      <c r="KWU20" s="890"/>
      <c r="KWV20" s="890"/>
      <c r="KWW20" s="890"/>
      <c r="KWX20" s="890"/>
      <c r="KWY20" s="890"/>
      <c r="KWZ20" s="890"/>
      <c r="KXA20" s="890"/>
      <c r="KXB20" s="890"/>
      <c r="KXC20" s="890"/>
      <c r="KXD20" s="890"/>
      <c r="KXE20" s="890"/>
      <c r="KXF20" s="890"/>
      <c r="KXG20" s="890"/>
      <c r="KXH20" s="890"/>
      <c r="KXI20" s="890"/>
      <c r="KXJ20" s="890"/>
      <c r="KXK20" s="890"/>
      <c r="KXL20" s="890"/>
      <c r="KXM20" s="890"/>
      <c r="KXN20" s="890"/>
      <c r="KXO20" s="890"/>
      <c r="KXP20" s="890"/>
      <c r="KXQ20" s="890"/>
      <c r="KXR20" s="890"/>
      <c r="KXS20" s="890"/>
      <c r="KXT20" s="890"/>
      <c r="KXU20" s="890"/>
      <c r="KXV20" s="890"/>
      <c r="KXW20" s="890"/>
      <c r="KXX20" s="890"/>
      <c r="KXY20" s="890"/>
      <c r="KXZ20" s="890"/>
      <c r="KYA20" s="890"/>
      <c r="KYB20" s="890"/>
      <c r="KYC20" s="890"/>
      <c r="KYD20" s="890"/>
      <c r="KYE20" s="890"/>
      <c r="KYF20" s="890"/>
      <c r="KYG20" s="890"/>
      <c r="KYH20" s="890"/>
      <c r="KYI20" s="890"/>
      <c r="KYJ20" s="890"/>
      <c r="KYK20" s="890"/>
      <c r="KYL20" s="890"/>
      <c r="KYM20" s="890"/>
      <c r="KYN20" s="890"/>
      <c r="KYO20" s="890"/>
      <c r="KYP20" s="890"/>
      <c r="KYQ20" s="890"/>
      <c r="KYR20" s="890"/>
      <c r="KYS20" s="890"/>
      <c r="KYT20" s="890"/>
      <c r="KYU20" s="890"/>
      <c r="KYV20" s="890"/>
      <c r="KYW20" s="890"/>
      <c r="KYX20" s="890"/>
      <c r="KYY20" s="890"/>
      <c r="KYZ20" s="890"/>
      <c r="KZA20" s="890"/>
      <c r="KZB20" s="890"/>
      <c r="KZC20" s="890"/>
      <c r="KZD20" s="890"/>
      <c r="KZE20" s="890"/>
      <c r="KZF20" s="890"/>
      <c r="KZG20" s="890"/>
      <c r="KZH20" s="890"/>
      <c r="KZI20" s="890"/>
      <c r="KZJ20" s="890"/>
      <c r="KZK20" s="890"/>
      <c r="KZL20" s="890"/>
      <c r="KZM20" s="890"/>
      <c r="KZN20" s="890"/>
      <c r="KZO20" s="890"/>
      <c r="KZP20" s="890"/>
      <c r="KZQ20" s="890"/>
      <c r="KZR20" s="890"/>
      <c r="KZS20" s="890"/>
      <c r="KZT20" s="890"/>
      <c r="KZU20" s="890"/>
      <c r="KZV20" s="890"/>
      <c r="KZW20" s="890"/>
      <c r="KZX20" s="890"/>
      <c r="KZY20" s="890"/>
      <c r="KZZ20" s="890"/>
      <c r="LAA20" s="890"/>
      <c r="LAB20" s="890"/>
      <c r="LAC20" s="890"/>
      <c r="LAD20" s="890"/>
      <c r="LAE20" s="890"/>
      <c r="LAF20" s="890"/>
      <c r="LAG20" s="890"/>
      <c r="LAH20" s="890"/>
      <c r="LAI20" s="890"/>
      <c r="LAJ20" s="890"/>
      <c r="LAK20" s="890"/>
      <c r="LAL20" s="890"/>
      <c r="LAM20" s="890"/>
      <c r="LAN20" s="890"/>
      <c r="LAO20" s="890"/>
      <c r="LAP20" s="890"/>
      <c r="LAQ20" s="890"/>
      <c r="LAR20" s="890"/>
      <c r="LAS20" s="890"/>
      <c r="LAT20" s="890"/>
      <c r="LAU20" s="890"/>
      <c r="LAV20" s="890"/>
      <c r="LAW20" s="890"/>
      <c r="LAX20" s="890"/>
      <c r="LAY20" s="890"/>
      <c r="LAZ20" s="890"/>
      <c r="LBA20" s="890"/>
      <c r="LBB20" s="890"/>
      <c r="LBC20" s="890"/>
      <c r="LBD20" s="890"/>
      <c r="LBE20" s="890"/>
      <c r="LBF20" s="890"/>
      <c r="LBG20" s="890"/>
      <c r="LBH20" s="890"/>
      <c r="LBI20" s="890"/>
      <c r="LBJ20" s="890"/>
      <c r="LBK20" s="890"/>
      <c r="LBL20" s="890"/>
      <c r="LBM20" s="890"/>
      <c r="LBN20" s="890"/>
      <c r="LBO20" s="890"/>
      <c r="LBP20" s="890"/>
      <c r="LBQ20" s="890"/>
      <c r="LBR20" s="890"/>
      <c r="LBS20" s="890"/>
      <c r="LBT20" s="890"/>
      <c r="LBU20" s="890"/>
      <c r="LBV20" s="890"/>
      <c r="LBW20" s="890"/>
      <c r="LBX20" s="890"/>
      <c r="LBY20" s="890"/>
      <c r="LBZ20" s="890"/>
      <c r="LCA20" s="890"/>
      <c r="LCB20" s="890"/>
      <c r="LCC20" s="890"/>
      <c r="LCD20" s="890"/>
      <c r="LCE20" s="890"/>
      <c r="LCF20" s="890"/>
      <c r="LCG20" s="890"/>
      <c r="LCH20" s="890"/>
      <c r="LCI20" s="890"/>
      <c r="LCJ20" s="890"/>
      <c r="LCK20" s="890"/>
      <c r="LCL20" s="890"/>
      <c r="LCM20" s="890"/>
      <c r="LCN20" s="890"/>
      <c r="LCO20" s="890"/>
      <c r="LCP20" s="890"/>
      <c r="LCQ20" s="890"/>
      <c r="LCR20" s="890"/>
      <c r="LCS20" s="890"/>
      <c r="LCT20" s="890"/>
      <c r="LCU20" s="890"/>
      <c r="LCV20" s="890"/>
      <c r="LCW20" s="890"/>
      <c r="LCX20" s="890"/>
      <c r="LCY20" s="890"/>
      <c r="LCZ20" s="890"/>
      <c r="LDA20" s="890"/>
      <c r="LDB20" s="890"/>
      <c r="LDC20" s="890"/>
      <c r="LDD20" s="890"/>
      <c r="LDE20" s="890"/>
      <c r="LDF20" s="890"/>
      <c r="LDG20" s="890"/>
      <c r="LDH20" s="890"/>
      <c r="LDI20" s="890"/>
      <c r="LDJ20" s="890"/>
      <c r="LDK20" s="890"/>
      <c r="LDL20" s="890"/>
      <c r="LDM20" s="890"/>
      <c r="LDN20" s="890"/>
      <c r="LDO20" s="890"/>
      <c r="LDP20" s="890"/>
      <c r="LDQ20" s="890"/>
      <c r="LDR20" s="890"/>
      <c r="LDS20" s="890"/>
      <c r="LDT20" s="890"/>
      <c r="LDU20" s="890"/>
      <c r="LDV20" s="890"/>
      <c r="LDW20" s="890"/>
      <c r="LDX20" s="890"/>
      <c r="LDY20" s="890"/>
      <c r="LDZ20" s="890"/>
      <c r="LEA20" s="890"/>
      <c r="LEB20" s="890"/>
      <c r="LEC20" s="890"/>
      <c r="LED20" s="890"/>
      <c r="LEE20" s="890"/>
      <c r="LEF20" s="890"/>
      <c r="LEG20" s="890"/>
      <c r="LEH20" s="890"/>
      <c r="LEI20" s="890"/>
      <c r="LEJ20" s="890"/>
      <c r="LEK20" s="890"/>
      <c r="LEL20" s="890"/>
      <c r="LEM20" s="890"/>
      <c r="LEN20" s="890"/>
      <c r="LEO20" s="890"/>
      <c r="LEP20" s="890"/>
      <c r="LEQ20" s="890"/>
      <c r="LER20" s="890"/>
      <c r="LES20" s="890"/>
      <c r="LET20" s="890"/>
      <c r="LEU20" s="890"/>
      <c r="LEV20" s="890"/>
      <c r="LEW20" s="890"/>
      <c r="LEX20" s="890"/>
      <c r="LEY20" s="890"/>
      <c r="LEZ20" s="890"/>
      <c r="LFA20" s="890"/>
      <c r="LFB20" s="890"/>
      <c r="LFC20" s="890"/>
      <c r="LFD20" s="890"/>
      <c r="LFE20" s="890"/>
      <c r="LFF20" s="890"/>
      <c r="LFG20" s="890"/>
      <c r="LFH20" s="890"/>
      <c r="LFI20" s="890"/>
      <c r="LFJ20" s="890"/>
      <c r="LFK20" s="890"/>
      <c r="LFL20" s="890"/>
      <c r="LFM20" s="890"/>
      <c r="LFN20" s="890"/>
      <c r="LFO20" s="890"/>
      <c r="LFP20" s="890"/>
      <c r="LFQ20" s="890"/>
      <c r="LFR20" s="890"/>
      <c r="LFS20" s="890"/>
      <c r="LFT20" s="890"/>
      <c r="LFU20" s="890"/>
      <c r="LFV20" s="890"/>
      <c r="LFW20" s="890"/>
      <c r="LFX20" s="890"/>
      <c r="LFY20" s="890"/>
      <c r="LFZ20" s="890"/>
      <c r="LGA20" s="890"/>
      <c r="LGB20" s="890"/>
      <c r="LGC20" s="890"/>
      <c r="LGD20" s="890"/>
      <c r="LGE20" s="890"/>
      <c r="LGF20" s="890"/>
      <c r="LGG20" s="890"/>
      <c r="LGH20" s="890"/>
      <c r="LGI20" s="890"/>
      <c r="LGJ20" s="890"/>
      <c r="LGK20" s="890"/>
      <c r="LGL20" s="890"/>
      <c r="LGM20" s="890"/>
      <c r="LGN20" s="890"/>
      <c r="LGO20" s="890"/>
      <c r="LGP20" s="890"/>
      <c r="LGQ20" s="890"/>
      <c r="LGR20" s="890"/>
      <c r="LGS20" s="890"/>
      <c r="LGT20" s="890"/>
      <c r="LGU20" s="890"/>
      <c r="LGV20" s="890"/>
      <c r="LGW20" s="890"/>
      <c r="LGX20" s="890"/>
      <c r="LGY20" s="890"/>
      <c r="LGZ20" s="890"/>
      <c r="LHA20" s="890"/>
      <c r="LHB20" s="890"/>
      <c r="LHC20" s="890"/>
      <c r="LHD20" s="890"/>
      <c r="LHE20" s="890"/>
      <c r="LHF20" s="890"/>
      <c r="LHG20" s="890"/>
      <c r="LHH20" s="890"/>
      <c r="LHI20" s="890"/>
      <c r="LHJ20" s="890"/>
      <c r="LHK20" s="890"/>
      <c r="LHL20" s="890"/>
      <c r="LHM20" s="890"/>
      <c r="LHN20" s="890"/>
      <c r="LHO20" s="890"/>
      <c r="LHP20" s="890"/>
      <c r="LHQ20" s="890"/>
      <c r="LHR20" s="890"/>
      <c r="LHS20" s="890"/>
      <c r="LHT20" s="890"/>
      <c r="LHU20" s="890"/>
      <c r="LHV20" s="890"/>
      <c r="LHW20" s="890"/>
      <c r="LHX20" s="890"/>
      <c r="LHY20" s="890"/>
      <c r="LHZ20" s="890"/>
      <c r="LIA20" s="890"/>
      <c r="LIB20" s="890"/>
      <c r="LIC20" s="890"/>
      <c r="LID20" s="890"/>
      <c r="LIE20" s="890"/>
      <c r="LIF20" s="890"/>
      <c r="LIG20" s="890"/>
      <c r="LIH20" s="890"/>
      <c r="LII20" s="890"/>
      <c r="LIJ20" s="890"/>
      <c r="LIK20" s="890"/>
      <c r="LIL20" s="890"/>
      <c r="LIM20" s="890"/>
      <c r="LIN20" s="890"/>
      <c r="LIO20" s="890"/>
      <c r="LIP20" s="890"/>
      <c r="LIQ20" s="890"/>
      <c r="LIR20" s="890"/>
      <c r="LIS20" s="890"/>
      <c r="LIT20" s="890"/>
      <c r="LIU20" s="890"/>
      <c r="LIV20" s="890"/>
      <c r="LIW20" s="890"/>
      <c r="LIX20" s="890"/>
      <c r="LIY20" s="890"/>
      <c r="LIZ20" s="890"/>
      <c r="LJA20" s="890"/>
      <c r="LJB20" s="890"/>
      <c r="LJC20" s="890"/>
      <c r="LJD20" s="890"/>
      <c r="LJE20" s="890"/>
      <c r="LJF20" s="890"/>
      <c r="LJG20" s="890"/>
      <c r="LJH20" s="890"/>
      <c r="LJI20" s="890"/>
      <c r="LJJ20" s="890"/>
      <c r="LJK20" s="890"/>
      <c r="LJL20" s="890"/>
      <c r="LJM20" s="890"/>
      <c r="LJN20" s="890"/>
      <c r="LJO20" s="890"/>
      <c r="LJP20" s="890"/>
      <c r="LJQ20" s="890"/>
      <c r="LJR20" s="890"/>
      <c r="LJS20" s="890"/>
      <c r="LJT20" s="890"/>
      <c r="LJU20" s="890"/>
      <c r="LJV20" s="890"/>
      <c r="LJW20" s="890"/>
      <c r="LJX20" s="890"/>
      <c r="LJY20" s="890"/>
      <c r="LJZ20" s="890"/>
      <c r="LKA20" s="890"/>
      <c r="LKB20" s="890"/>
      <c r="LKC20" s="890"/>
      <c r="LKD20" s="890"/>
      <c r="LKE20" s="890"/>
      <c r="LKF20" s="890"/>
      <c r="LKG20" s="890"/>
      <c r="LKH20" s="890"/>
      <c r="LKI20" s="890"/>
      <c r="LKJ20" s="890"/>
      <c r="LKK20" s="890"/>
      <c r="LKL20" s="890"/>
      <c r="LKM20" s="890"/>
      <c r="LKN20" s="890"/>
      <c r="LKO20" s="890"/>
      <c r="LKP20" s="890"/>
      <c r="LKQ20" s="890"/>
      <c r="LKR20" s="890"/>
      <c r="LKS20" s="890"/>
      <c r="LKT20" s="890"/>
      <c r="LKU20" s="890"/>
      <c r="LKV20" s="890"/>
      <c r="LKW20" s="890"/>
      <c r="LKX20" s="890"/>
      <c r="LKY20" s="890"/>
      <c r="LKZ20" s="890"/>
      <c r="LLA20" s="890"/>
      <c r="LLB20" s="890"/>
      <c r="LLC20" s="890"/>
      <c r="LLD20" s="890"/>
      <c r="LLE20" s="890"/>
      <c r="LLF20" s="890"/>
      <c r="LLG20" s="890"/>
      <c r="LLH20" s="890"/>
      <c r="LLI20" s="890"/>
      <c r="LLJ20" s="890"/>
      <c r="LLK20" s="890"/>
      <c r="LLL20" s="890"/>
      <c r="LLM20" s="890"/>
      <c r="LLN20" s="890"/>
      <c r="LLO20" s="890"/>
      <c r="LLP20" s="890"/>
      <c r="LLQ20" s="890"/>
      <c r="LLR20" s="890"/>
      <c r="LLS20" s="890"/>
      <c r="LLT20" s="890"/>
      <c r="LLU20" s="890"/>
      <c r="LLV20" s="890"/>
      <c r="LLW20" s="890"/>
      <c r="LLX20" s="890"/>
      <c r="LLY20" s="890"/>
      <c r="LLZ20" s="890"/>
      <c r="LMA20" s="890"/>
      <c r="LMB20" s="890"/>
      <c r="LMC20" s="890"/>
      <c r="LMD20" s="890"/>
      <c r="LME20" s="890"/>
      <c r="LMF20" s="890"/>
      <c r="LMG20" s="890"/>
      <c r="LMH20" s="890"/>
      <c r="LMI20" s="890"/>
      <c r="LMJ20" s="890"/>
      <c r="LMK20" s="890"/>
      <c r="LML20" s="890"/>
      <c r="LMM20" s="890"/>
      <c r="LMN20" s="890"/>
      <c r="LMO20" s="890"/>
      <c r="LMP20" s="890"/>
      <c r="LMQ20" s="890"/>
      <c r="LMR20" s="890"/>
      <c r="LMS20" s="890"/>
      <c r="LMT20" s="890"/>
      <c r="LMU20" s="890"/>
      <c r="LMV20" s="890"/>
      <c r="LMW20" s="890"/>
      <c r="LMX20" s="890"/>
      <c r="LMY20" s="890"/>
      <c r="LMZ20" s="890"/>
      <c r="LNA20" s="890"/>
      <c r="LNB20" s="890"/>
      <c r="LNC20" s="890"/>
      <c r="LND20" s="890"/>
      <c r="LNE20" s="890"/>
      <c r="LNF20" s="890"/>
      <c r="LNG20" s="890"/>
      <c r="LNH20" s="890"/>
      <c r="LNI20" s="890"/>
      <c r="LNJ20" s="890"/>
      <c r="LNK20" s="890"/>
      <c r="LNL20" s="890"/>
      <c r="LNM20" s="890"/>
      <c r="LNN20" s="890"/>
      <c r="LNO20" s="890"/>
      <c r="LNP20" s="890"/>
      <c r="LNQ20" s="890"/>
      <c r="LNR20" s="890"/>
      <c r="LNS20" s="890"/>
      <c r="LNT20" s="890"/>
      <c r="LNU20" s="890"/>
      <c r="LNV20" s="890"/>
      <c r="LNW20" s="890"/>
      <c r="LNX20" s="890"/>
      <c r="LNY20" s="890"/>
      <c r="LNZ20" s="890"/>
      <c r="LOA20" s="890"/>
      <c r="LOB20" s="890"/>
      <c r="LOC20" s="890"/>
      <c r="LOD20" s="890"/>
      <c r="LOE20" s="890"/>
      <c r="LOF20" s="890"/>
      <c r="LOG20" s="890"/>
      <c r="LOH20" s="890"/>
      <c r="LOI20" s="890"/>
      <c r="LOJ20" s="890"/>
      <c r="LOK20" s="890"/>
      <c r="LOL20" s="890"/>
      <c r="LOM20" s="890"/>
      <c r="LON20" s="890"/>
      <c r="LOO20" s="890"/>
      <c r="LOP20" s="890"/>
      <c r="LOQ20" s="890"/>
      <c r="LOR20" s="890"/>
      <c r="LOS20" s="890"/>
      <c r="LOT20" s="890"/>
      <c r="LOU20" s="890"/>
      <c r="LOV20" s="890"/>
      <c r="LOW20" s="890"/>
      <c r="LOX20" s="890"/>
      <c r="LOY20" s="890"/>
      <c r="LOZ20" s="890"/>
      <c r="LPA20" s="890"/>
      <c r="LPB20" s="890"/>
      <c r="LPC20" s="890"/>
      <c r="LPD20" s="890"/>
      <c r="LPE20" s="890"/>
      <c r="LPF20" s="890"/>
      <c r="LPG20" s="890"/>
      <c r="LPH20" s="890"/>
      <c r="LPI20" s="890"/>
      <c r="LPJ20" s="890"/>
      <c r="LPK20" s="890"/>
      <c r="LPL20" s="890"/>
      <c r="LPM20" s="890"/>
      <c r="LPN20" s="890"/>
      <c r="LPO20" s="890"/>
      <c r="LPP20" s="890"/>
      <c r="LPQ20" s="890"/>
      <c r="LPR20" s="890"/>
      <c r="LPS20" s="890"/>
      <c r="LPT20" s="890"/>
      <c r="LPU20" s="890"/>
      <c r="LPV20" s="890"/>
      <c r="LPW20" s="890"/>
      <c r="LPX20" s="890"/>
      <c r="LPY20" s="890"/>
      <c r="LPZ20" s="890"/>
      <c r="LQA20" s="890"/>
      <c r="LQB20" s="890"/>
      <c r="LQC20" s="890"/>
      <c r="LQD20" s="890"/>
      <c r="LQE20" s="890"/>
      <c r="LQF20" s="890"/>
      <c r="LQG20" s="890"/>
      <c r="LQH20" s="890"/>
      <c r="LQI20" s="890"/>
      <c r="LQJ20" s="890"/>
      <c r="LQK20" s="890"/>
      <c r="LQL20" s="890"/>
      <c r="LQM20" s="890"/>
      <c r="LQN20" s="890"/>
      <c r="LQO20" s="890"/>
      <c r="LQP20" s="890"/>
      <c r="LQQ20" s="890"/>
      <c r="LQR20" s="890"/>
      <c r="LQS20" s="890"/>
      <c r="LQT20" s="890"/>
      <c r="LQU20" s="890"/>
      <c r="LQV20" s="890"/>
      <c r="LQW20" s="890"/>
      <c r="LQX20" s="890"/>
      <c r="LQY20" s="890"/>
      <c r="LQZ20" s="890"/>
      <c r="LRA20" s="890"/>
      <c r="LRB20" s="890"/>
      <c r="LRC20" s="890"/>
      <c r="LRD20" s="890"/>
      <c r="LRE20" s="890"/>
      <c r="LRF20" s="890"/>
      <c r="LRG20" s="890"/>
      <c r="LRH20" s="890"/>
      <c r="LRI20" s="890"/>
      <c r="LRJ20" s="890"/>
      <c r="LRK20" s="890"/>
      <c r="LRL20" s="890"/>
      <c r="LRM20" s="890"/>
      <c r="LRN20" s="890"/>
      <c r="LRO20" s="890"/>
      <c r="LRP20" s="890"/>
      <c r="LRQ20" s="890"/>
      <c r="LRR20" s="890"/>
      <c r="LRS20" s="890"/>
      <c r="LRT20" s="890"/>
      <c r="LRU20" s="890"/>
      <c r="LRV20" s="890"/>
      <c r="LRW20" s="890"/>
      <c r="LRX20" s="890"/>
      <c r="LRY20" s="890"/>
      <c r="LRZ20" s="890"/>
      <c r="LSA20" s="890"/>
      <c r="LSB20" s="890"/>
      <c r="LSC20" s="890"/>
      <c r="LSD20" s="890"/>
      <c r="LSE20" s="890"/>
      <c r="LSF20" s="890"/>
      <c r="LSG20" s="890"/>
      <c r="LSH20" s="890"/>
      <c r="LSI20" s="890"/>
      <c r="LSJ20" s="890"/>
      <c r="LSK20" s="890"/>
      <c r="LSL20" s="890"/>
      <c r="LSM20" s="890"/>
      <c r="LSN20" s="890"/>
      <c r="LSO20" s="890"/>
      <c r="LSP20" s="890"/>
      <c r="LSQ20" s="890"/>
      <c r="LSR20" s="890"/>
      <c r="LSS20" s="890"/>
      <c r="LST20" s="890"/>
      <c r="LSU20" s="890"/>
      <c r="LSV20" s="890"/>
      <c r="LSW20" s="890"/>
      <c r="LSX20" s="890"/>
      <c r="LSY20" s="890"/>
      <c r="LSZ20" s="890"/>
      <c r="LTA20" s="890"/>
      <c r="LTB20" s="890"/>
      <c r="LTC20" s="890"/>
      <c r="LTD20" s="890"/>
      <c r="LTE20" s="890"/>
      <c r="LTF20" s="890"/>
      <c r="LTG20" s="890"/>
      <c r="LTH20" s="890"/>
      <c r="LTI20" s="890"/>
      <c r="LTJ20" s="890"/>
      <c r="LTK20" s="890"/>
      <c r="LTL20" s="890"/>
      <c r="LTM20" s="890"/>
      <c r="LTN20" s="890"/>
      <c r="LTO20" s="890"/>
      <c r="LTP20" s="890"/>
      <c r="LTQ20" s="890"/>
      <c r="LTR20" s="890"/>
      <c r="LTS20" s="890"/>
      <c r="LTT20" s="890"/>
      <c r="LTU20" s="890"/>
      <c r="LTV20" s="890"/>
      <c r="LTW20" s="890"/>
      <c r="LTX20" s="890"/>
      <c r="LTY20" s="890"/>
      <c r="LTZ20" s="890"/>
      <c r="LUA20" s="890"/>
      <c r="LUB20" s="890"/>
      <c r="LUC20" s="890"/>
      <c r="LUD20" s="890"/>
      <c r="LUE20" s="890"/>
      <c r="LUF20" s="890"/>
      <c r="LUG20" s="890"/>
      <c r="LUH20" s="890"/>
      <c r="LUI20" s="890"/>
      <c r="LUJ20" s="890"/>
      <c r="LUK20" s="890"/>
      <c r="LUL20" s="890"/>
      <c r="LUM20" s="890"/>
      <c r="LUN20" s="890"/>
      <c r="LUO20" s="890"/>
      <c r="LUP20" s="890"/>
      <c r="LUQ20" s="890"/>
      <c r="LUR20" s="890"/>
      <c r="LUS20" s="890"/>
      <c r="LUT20" s="890"/>
      <c r="LUU20" s="890"/>
      <c r="LUV20" s="890"/>
      <c r="LUW20" s="890"/>
      <c r="LUX20" s="890"/>
      <c r="LUY20" s="890"/>
      <c r="LUZ20" s="890"/>
      <c r="LVA20" s="890"/>
      <c r="LVB20" s="890"/>
      <c r="LVC20" s="890"/>
      <c r="LVD20" s="890"/>
      <c r="LVE20" s="890"/>
      <c r="LVF20" s="890"/>
      <c r="LVG20" s="890"/>
      <c r="LVH20" s="890"/>
      <c r="LVI20" s="890"/>
      <c r="LVJ20" s="890"/>
      <c r="LVK20" s="890"/>
      <c r="LVL20" s="890"/>
      <c r="LVM20" s="890"/>
      <c r="LVN20" s="890"/>
      <c r="LVO20" s="890"/>
      <c r="LVP20" s="890"/>
      <c r="LVQ20" s="890"/>
      <c r="LVR20" s="890"/>
      <c r="LVS20" s="890"/>
      <c r="LVT20" s="890"/>
      <c r="LVU20" s="890"/>
      <c r="LVV20" s="890"/>
      <c r="LVW20" s="890"/>
      <c r="LVX20" s="890"/>
      <c r="LVY20" s="890"/>
      <c r="LVZ20" s="890"/>
      <c r="LWA20" s="890"/>
      <c r="LWB20" s="890"/>
      <c r="LWC20" s="890"/>
      <c r="LWD20" s="890"/>
      <c r="LWE20" s="890"/>
      <c r="LWF20" s="890"/>
      <c r="LWG20" s="890"/>
      <c r="LWH20" s="890"/>
      <c r="LWI20" s="890"/>
      <c r="LWJ20" s="890"/>
      <c r="LWK20" s="890"/>
      <c r="LWL20" s="890"/>
      <c r="LWM20" s="890"/>
      <c r="LWN20" s="890"/>
      <c r="LWO20" s="890"/>
      <c r="LWP20" s="890"/>
      <c r="LWQ20" s="890"/>
      <c r="LWR20" s="890"/>
      <c r="LWS20" s="890"/>
      <c r="LWT20" s="890"/>
      <c r="LWU20" s="890"/>
      <c r="LWV20" s="890"/>
      <c r="LWW20" s="890"/>
      <c r="LWX20" s="890"/>
      <c r="LWY20" s="890"/>
      <c r="LWZ20" s="890"/>
      <c r="LXA20" s="890"/>
      <c r="LXB20" s="890"/>
      <c r="LXC20" s="890"/>
      <c r="LXD20" s="890"/>
      <c r="LXE20" s="890"/>
      <c r="LXF20" s="890"/>
      <c r="LXG20" s="890"/>
      <c r="LXH20" s="890"/>
      <c r="LXI20" s="890"/>
      <c r="LXJ20" s="890"/>
      <c r="LXK20" s="890"/>
      <c r="LXL20" s="890"/>
      <c r="LXM20" s="890"/>
      <c r="LXN20" s="890"/>
      <c r="LXO20" s="890"/>
      <c r="LXP20" s="890"/>
      <c r="LXQ20" s="890"/>
      <c r="LXR20" s="890"/>
      <c r="LXS20" s="890"/>
      <c r="LXT20" s="890"/>
      <c r="LXU20" s="890"/>
      <c r="LXV20" s="890"/>
      <c r="LXW20" s="890"/>
      <c r="LXX20" s="890"/>
      <c r="LXY20" s="890"/>
      <c r="LXZ20" s="890"/>
      <c r="LYA20" s="890"/>
      <c r="LYB20" s="890"/>
      <c r="LYC20" s="890"/>
      <c r="LYD20" s="890"/>
      <c r="LYE20" s="890"/>
      <c r="LYF20" s="890"/>
      <c r="LYG20" s="890"/>
      <c r="LYH20" s="890"/>
      <c r="LYI20" s="890"/>
      <c r="LYJ20" s="890"/>
      <c r="LYK20" s="890"/>
      <c r="LYL20" s="890"/>
      <c r="LYM20" s="890"/>
      <c r="LYN20" s="890"/>
      <c r="LYO20" s="890"/>
      <c r="LYP20" s="890"/>
      <c r="LYQ20" s="890"/>
      <c r="LYR20" s="890"/>
      <c r="LYS20" s="890"/>
      <c r="LYT20" s="890"/>
      <c r="LYU20" s="890"/>
      <c r="LYV20" s="890"/>
      <c r="LYW20" s="890"/>
      <c r="LYX20" s="890"/>
      <c r="LYY20" s="890"/>
      <c r="LYZ20" s="890"/>
      <c r="LZA20" s="890"/>
      <c r="LZB20" s="890"/>
      <c r="LZC20" s="890"/>
      <c r="LZD20" s="890"/>
      <c r="LZE20" s="890"/>
      <c r="LZF20" s="890"/>
      <c r="LZG20" s="890"/>
      <c r="LZH20" s="890"/>
      <c r="LZI20" s="890"/>
      <c r="LZJ20" s="890"/>
      <c r="LZK20" s="890"/>
      <c r="LZL20" s="890"/>
      <c r="LZM20" s="890"/>
      <c r="LZN20" s="890"/>
      <c r="LZO20" s="890"/>
      <c r="LZP20" s="890"/>
      <c r="LZQ20" s="890"/>
      <c r="LZR20" s="890"/>
      <c r="LZS20" s="890"/>
      <c r="LZT20" s="890"/>
      <c r="LZU20" s="890"/>
      <c r="LZV20" s="890"/>
      <c r="LZW20" s="890"/>
      <c r="LZX20" s="890"/>
      <c r="LZY20" s="890"/>
      <c r="LZZ20" s="890"/>
      <c r="MAA20" s="890"/>
      <c r="MAB20" s="890"/>
      <c r="MAC20" s="890"/>
      <c r="MAD20" s="890"/>
      <c r="MAE20" s="890"/>
      <c r="MAF20" s="890"/>
      <c r="MAG20" s="890"/>
      <c r="MAH20" s="890"/>
      <c r="MAI20" s="890"/>
      <c r="MAJ20" s="890"/>
      <c r="MAK20" s="890"/>
      <c r="MAL20" s="890"/>
      <c r="MAM20" s="890"/>
      <c r="MAN20" s="890"/>
      <c r="MAO20" s="890"/>
      <c r="MAP20" s="890"/>
      <c r="MAQ20" s="890"/>
      <c r="MAR20" s="890"/>
      <c r="MAS20" s="890"/>
      <c r="MAT20" s="890"/>
      <c r="MAU20" s="890"/>
      <c r="MAV20" s="890"/>
      <c r="MAW20" s="890"/>
      <c r="MAX20" s="890"/>
      <c r="MAY20" s="890"/>
      <c r="MAZ20" s="890"/>
      <c r="MBA20" s="890"/>
      <c r="MBB20" s="890"/>
      <c r="MBC20" s="890"/>
      <c r="MBD20" s="890"/>
      <c r="MBE20" s="890"/>
      <c r="MBF20" s="890"/>
      <c r="MBG20" s="890"/>
      <c r="MBH20" s="890"/>
      <c r="MBI20" s="890"/>
      <c r="MBJ20" s="890"/>
      <c r="MBK20" s="890"/>
      <c r="MBL20" s="890"/>
      <c r="MBM20" s="890"/>
      <c r="MBN20" s="890"/>
      <c r="MBO20" s="890"/>
      <c r="MBP20" s="890"/>
      <c r="MBQ20" s="890"/>
      <c r="MBR20" s="890"/>
      <c r="MBS20" s="890"/>
      <c r="MBT20" s="890"/>
      <c r="MBU20" s="890"/>
      <c r="MBV20" s="890"/>
      <c r="MBW20" s="890"/>
      <c r="MBX20" s="890"/>
      <c r="MBY20" s="890"/>
      <c r="MBZ20" s="890"/>
      <c r="MCA20" s="890"/>
      <c r="MCB20" s="890"/>
      <c r="MCC20" s="890"/>
      <c r="MCD20" s="890"/>
      <c r="MCE20" s="890"/>
      <c r="MCF20" s="890"/>
      <c r="MCG20" s="890"/>
      <c r="MCH20" s="890"/>
      <c r="MCI20" s="890"/>
      <c r="MCJ20" s="890"/>
      <c r="MCK20" s="890"/>
      <c r="MCL20" s="890"/>
      <c r="MCM20" s="890"/>
      <c r="MCN20" s="890"/>
      <c r="MCO20" s="890"/>
      <c r="MCP20" s="890"/>
      <c r="MCQ20" s="890"/>
      <c r="MCR20" s="890"/>
      <c r="MCS20" s="890"/>
      <c r="MCT20" s="890"/>
      <c r="MCU20" s="890"/>
      <c r="MCV20" s="890"/>
      <c r="MCW20" s="890"/>
      <c r="MCX20" s="890"/>
      <c r="MCY20" s="890"/>
      <c r="MCZ20" s="890"/>
      <c r="MDA20" s="890"/>
      <c r="MDB20" s="890"/>
      <c r="MDC20" s="890"/>
      <c r="MDD20" s="890"/>
      <c r="MDE20" s="890"/>
      <c r="MDF20" s="890"/>
      <c r="MDG20" s="890"/>
      <c r="MDH20" s="890"/>
      <c r="MDI20" s="890"/>
      <c r="MDJ20" s="890"/>
      <c r="MDK20" s="890"/>
      <c r="MDL20" s="890"/>
      <c r="MDM20" s="890"/>
      <c r="MDN20" s="890"/>
      <c r="MDO20" s="890"/>
      <c r="MDP20" s="890"/>
      <c r="MDQ20" s="890"/>
      <c r="MDR20" s="890"/>
      <c r="MDS20" s="890"/>
      <c r="MDT20" s="890"/>
      <c r="MDU20" s="890"/>
      <c r="MDV20" s="890"/>
      <c r="MDW20" s="890"/>
      <c r="MDX20" s="890"/>
      <c r="MDY20" s="890"/>
      <c r="MDZ20" s="890"/>
      <c r="MEA20" s="890"/>
      <c r="MEB20" s="890"/>
      <c r="MEC20" s="890"/>
      <c r="MED20" s="890"/>
      <c r="MEE20" s="890"/>
      <c r="MEF20" s="890"/>
      <c r="MEG20" s="890"/>
      <c r="MEH20" s="890"/>
      <c r="MEI20" s="890"/>
      <c r="MEJ20" s="890"/>
      <c r="MEK20" s="890"/>
      <c r="MEL20" s="890"/>
      <c r="MEM20" s="890"/>
      <c r="MEN20" s="890"/>
      <c r="MEO20" s="890"/>
      <c r="MEP20" s="890"/>
      <c r="MEQ20" s="890"/>
      <c r="MER20" s="890"/>
      <c r="MES20" s="890"/>
      <c r="MET20" s="890"/>
      <c r="MEU20" s="890"/>
      <c r="MEV20" s="890"/>
      <c r="MEW20" s="890"/>
      <c r="MEX20" s="890"/>
      <c r="MEY20" s="890"/>
      <c r="MEZ20" s="890"/>
      <c r="MFA20" s="890"/>
      <c r="MFB20" s="890"/>
      <c r="MFC20" s="890"/>
      <c r="MFD20" s="890"/>
      <c r="MFE20" s="890"/>
      <c r="MFF20" s="890"/>
      <c r="MFG20" s="890"/>
      <c r="MFH20" s="890"/>
      <c r="MFI20" s="890"/>
      <c r="MFJ20" s="890"/>
      <c r="MFK20" s="890"/>
      <c r="MFL20" s="890"/>
      <c r="MFM20" s="890"/>
      <c r="MFN20" s="890"/>
      <c r="MFO20" s="890"/>
      <c r="MFP20" s="890"/>
      <c r="MFQ20" s="890"/>
      <c r="MFR20" s="890"/>
      <c r="MFS20" s="890"/>
      <c r="MFT20" s="890"/>
      <c r="MFU20" s="890"/>
      <c r="MFV20" s="890"/>
      <c r="MFW20" s="890"/>
      <c r="MFX20" s="890"/>
      <c r="MFY20" s="890"/>
      <c r="MFZ20" s="890"/>
      <c r="MGA20" s="890"/>
      <c r="MGB20" s="890"/>
      <c r="MGC20" s="890"/>
      <c r="MGD20" s="890"/>
      <c r="MGE20" s="890"/>
      <c r="MGF20" s="890"/>
      <c r="MGG20" s="890"/>
      <c r="MGH20" s="890"/>
      <c r="MGI20" s="890"/>
      <c r="MGJ20" s="890"/>
      <c r="MGK20" s="890"/>
      <c r="MGL20" s="890"/>
      <c r="MGM20" s="890"/>
      <c r="MGN20" s="890"/>
      <c r="MGO20" s="890"/>
      <c r="MGP20" s="890"/>
      <c r="MGQ20" s="890"/>
      <c r="MGR20" s="890"/>
      <c r="MGS20" s="890"/>
      <c r="MGT20" s="890"/>
      <c r="MGU20" s="890"/>
      <c r="MGV20" s="890"/>
      <c r="MGW20" s="890"/>
      <c r="MGX20" s="890"/>
      <c r="MGY20" s="890"/>
      <c r="MGZ20" s="890"/>
      <c r="MHA20" s="890"/>
      <c r="MHB20" s="890"/>
      <c r="MHC20" s="890"/>
      <c r="MHD20" s="890"/>
      <c r="MHE20" s="890"/>
      <c r="MHF20" s="890"/>
      <c r="MHG20" s="890"/>
      <c r="MHH20" s="890"/>
      <c r="MHI20" s="890"/>
      <c r="MHJ20" s="890"/>
      <c r="MHK20" s="890"/>
      <c r="MHL20" s="890"/>
      <c r="MHM20" s="890"/>
      <c r="MHN20" s="890"/>
      <c r="MHO20" s="890"/>
      <c r="MHP20" s="890"/>
      <c r="MHQ20" s="890"/>
      <c r="MHR20" s="890"/>
      <c r="MHS20" s="890"/>
      <c r="MHT20" s="890"/>
      <c r="MHU20" s="890"/>
      <c r="MHV20" s="890"/>
      <c r="MHW20" s="890"/>
      <c r="MHX20" s="890"/>
      <c r="MHY20" s="890"/>
      <c r="MHZ20" s="890"/>
      <c r="MIA20" s="890"/>
      <c r="MIB20" s="890"/>
      <c r="MIC20" s="890"/>
      <c r="MID20" s="890"/>
      <c r="MIE20" s="890"/>
      <c r="MIF20" s="890"/>
      <c r="MIG20" s="890"/>
      <c r="MIH20" s="890"/>
      <c r="MII20" s="890"/>
      <c r="MIJ20" s="890"/>
      <c r="MIK20" s="890"/>
      <c r="MIL20" s="890"/>
      <c r="MIM20" s="890"/>
      <c r="MIN20" s="890"/>
      <c r="MIO20" s="890"/>
      <c r="MIP20" s="890"/>
      <c r="MIQ20" s="890"/>
      <c r="MIR20" s="890"/>
      <c r="MIS20" s="890"/>
      <c r="MIT20" s="890"/>
      <c r="MIU20" s="890"/>
      <c r="MIV20" s="890"/>
      <c r="MIW20" s="890"/>
      <c r="MIX20" s="890"/>
      <c r="MIY20" s="890"/>
      <c r="MIZ20" s="890"/>
      <c r="MJA20" s="890"/>
      <c r="MJB20" s="890"/>
      <c r="MJC20" s="890"/>
      <c r="MJD20" s="890"/>
      <c r="MJE20" s="890"/>
      <c r="MJF20" s="890"/>
      <c r="MJG20" s="890"/>
      <c r="MJH20" s="890"/>
      <c r="MJI20" s="890"/>
      <c r="MJJ20" s="890"/>
      <c r="MJK20" s="890"/>
      <c r="MJL20" s="890"/>
      <c r="MJM20" s="890"/>
      <c r="MJN20" s="890"/>
      <c r="MJO20" s="890"/>
      <c r="MJP20" s="890"/>
      <c r="MJQ20" s="890"/>
      <c r="MJR20" s="890"/>
      <c r="MJS20" s="890"/>
      <c r="MJT20" s="890"/>
      <c r="MJU20" s="890"/>
      <c r="MJV20" s="890"/>
      <c r="MJW20" s="890"/>
      <c r="MJX20" s="890"/>
      <c r="MJY20" s="890"/>
      <c r="MJZ20" s="890"/>
      <c r="MKA20" s="890"/>
      <c r="MKB20" s="890"/>
      <c r="MKC20" s="890"/>
      <c r="MKD20" s="890"/>
      <c r="MKE20" s="890"/>
      <c r="MKF20" s="890"/>
      <c r="MKG20" s="890"/>
      <c r="MKH20" s="890"/>
      <c r="MKI20" s="890"/>
      <c r="MKJ20" s="890"/>
      <c r="MKK20" s="890"/>
      <c r="MKL20" s="890"/>
      <c r="MKM20" s="890"/>
      <c r="MKN20" s="890"/>
      <c r="MKO20" s="890"/>
      <c r="MKP20" s="890"/>
      <c r="MKQ20" s="890"/>
      <c r="MKR20" s="890"/>
      <c r="MKS20" s="890"/>
      <c r="MKT20" s="890"/>
      <c r="MKU20" s="890"/>
      <c r="MKV20" s="890"/>
      <c r="MKW20" s="890"/>
      <c r="MKX20" s="890"/>
      <c r="MKY20" s="890"/>
      <c r="MKZ20" s="890"/>
      <c r="MLA20" s="890"/>
      <c r="MLB20" s="890"/>
      <c r="MLC20" s="890"/>
      <c r="MLD20" s="890"/>
      <c r="MLE20" s="890"/>
      <c r="MLF20" s="890"/>
      <c r="MLG20" s="890"/>
      <c r="MLH20" s="890"/>
      <c r="MLI20" s="890"/>
      <c r="MLJ20" s="890"/>
      <c r="MLK20" s="890"/>
      <c r="MLL20" s="890"/>
      <c r="MLM20" s="890"/>
      <c r="MLN20" s="890"/>
      <c r="MLO20" s="890"/>
      <c r="MLP20" s="890"/>
      <c r="MLQ20" s="890"/>
      <c r="MLR20" s="890"/>
      <c r="MLS20" s="890"/>
      <c r="MLT20" s="890"/>
      <c r="MLU20" s="890"/>
      <c r="MLV20" s="890"/>
      <c r="MLW20" s="890"/>
      <c r="MLX20" s="890"/>
      <c r="MLY20" s="890"/>
      <c r="MLZ20" s="890"/>
      <c r="MMA20" s="890"/>
      <c r="MMB20" s="890"/>
      <c r="MMC20" s="890"/>
      <c r="MMD20" s="890"/>
      <c r="MME20" s="890"/>
      <c r="MMF20" s="890"/>
      <c r="MMG20" s="890"/>
      <c r="MMH20" s="890"/>
      <c r="MMI20" s="890"/>
      <c r="MMJ20" s="890"/>
      <c r="MMK20" s="890"/>
      <c r="MML20" s="890"/>
      <c r="MMM20" s="890"/>
      <c r="MMN20" s="890"/>
      <c r="MMO20" s="890"/>
      <c r="MMP20" s="890"/>
      <c r="MMQ20" s="890"/>
      <c r="MMR20" s="890"/>
      <c r="MMS20" s="890"/>
      <c r="MMT20" s="890"/>
      <c r="MMU20" s="890"/>
      <c r="MMV20" s="890"/>
      <c r="MMW20" s="890"/>
      <c r="MMX20" s="890"/>
      <c r="MMY20" s="890"/>
      <c r="MMZ20" s="890"/>
      <c r="MNA20" s="890"/>
      <c r="MNB20" s="890"/>
      <c r="MNC20" s="890"/>
      <c r="MND20" s="890"/>
      <c r="MNE20" s="890"/>
      <c r="MNF20" s="890"/>
      <c r="MNG20" s="890"/>
      <c r="MNH20" s="890"/>
      <c r="MNI20" s="890"/>
      <c r="MNJ20" s="890"/>
      <c r="MNK20" s="890"/>
      <c r="MNL20" s="890"/>
      <c r="MNM20" s="890"/>
      <c r="MNN20" s="890"/>
      <c r="MNO20" s="890"/>
      <c r="MNP20" s="890"/>
      <c r="MNQ20" s="890"/>
      <c r="MNR20" s="890"/>
      <c r="MNS20" s="890"/>
      <c r="MNT20" s="890"/>
      <c r="MNU20" s="890"/>
      <c r="MNV20" s="890"/>
      <c r="MNW20" s="890"/>
      <c r="MNX20" s="890"/>
      <c r="MNY20" s="890"/>
      <c r="MNZ20" s="890"/>
      <c r="MOA20" s="890"/>
      <c r="MOB20" s="890"/>
      <c r="MOC20" s="890"/>
      <c r="MOD20" s="890"/>
      <c r="MOE20" s="890"/>
      <c r="MOF20" s="890"/>
      <c r="MOG20" s="890"/>
      <c r="MOH20" s="890"/>
      <c r="MOI20" s="890"/>
      <c r="MOJ20" s="890"/>
      <c r="MOK20" s="890"/>
      <c r="MOL20" s="890"/>
      <c r="MOM20" s="890"/>
      <c r="MON20" s="890"/>
      <c r="MOO20" s="890"/>
      <c r="MOP20" s="890"/>
      <c r="MOQ20" s="890"/>
      <c r="MOR20" s="890"/>
      <c r="MOS20" s="890"/>
      <c r="MOT20" s="890"/>
      <c r="MOU20" s="890"/>
      <c r="MOV20" s="890"/>
      <c r="MOW20" s="890"/>
      <c r="MOX20" s="890"/>
      <c r="MOY20" s="890"/>
      <c r="MOZ20" s="890"/>
      <c r="MPA20" s="890"/>
      <c r="MPB20" s="890"/>
      <c r="MPC20" s="890"/>
      <c r="MPD20" s="890"/>
      <c r="MPE20" s="890"/>
      <c r="MPF20" s="890"/>
      <c r="MPG20" s="890"/>
      <c r="MPH20" s="890"/>
      <c r="MPI20" s="890"/>
      <c r="MPJ20" s="890"/>
      <c r="MPK20" s="890"/>
      <c r="MPL20" s="890"/>
      <c r="MPM20" s="890"/>
      <c r="MPN20" s="890"/>
      <c r="MPO20" s="890"/>
      <c r="MPP20" s="890"/>
      <c r="MPQ20" s="890"/>
      <c r="MPR20" s="890"/>
      <c r="MPS20" s="890"/>
      <c r="MPT20" s="890"/>
      <c r="MPU20" s="890"/>
      <c r="MPV20" s="890"/>
      <c r="MPW20" s="890"/>
      <c r="MPX20" s="890"/>
      <c r="MPY20" s="890"/>
      <c r="MPZ20" s="890"/>
      <c r="MQA20" s="890"/>
      <c r="MQB20" s="890"/>
      <c r="MQC20" s="890"/>
      <c r="MQD20" s="890"/>
      <c r="MQE20" s="890"/>
      <c r="MQF20" s="890"/>
      <c r="MQG20" s="890"/>
      <c r="MQH20" s="890"/>
      <c r="MQI20" s="890"/>
      <c r="MQJ20" s="890"/>
      <c r="MQK20" s="890"/>
      <c r="MQL20" s="890"/>
      <c r="MQM20" s="890"/>
      <c r="MQN20" s="890"/>
      <c r="MQO20" s="890"/>
      <c r="MQP20" s="890"/>
      <c r="MQQ20" s="890"/>
      <c r="MQR20" s="890"/>
      <c r="MQS20" s="890"/>
      <c r="MQT20" s="890"/>
      <c r="MQU20" s="890"/>
      <c r="MQV20" s="890"/>
      <c r="MQW20" s="890"/>
      <c r="MQX20" s="890"/>
      <c r="MQY20" s="890"/>
      <c r="MQZ20" s="890"/>
      <c r="MRA20" s="890"/>
      <c r="MRB20" s="890"/>
      <c r="MRC20" s="890"/>
      <c r="MRD20" s="890"/>
      <c r="MRE20" s="890"/>
      <c r="MRF20" s="890"/>
      <c r="MRG20" s="890"/>
      <c r="MRH20" s="890"/>
      <c r="MRI20" s="890"/>
      <c r="MRJ20" s="890"/>
      <c r="MRK20" s="890"/>
      <c r="MRL20" s="890"/>
      <c r="MRM20" s="890"/>
      <c r="MRN20" s="890"/>
      <c r="MRO20" s="890"/>
      <c r="MRP20" s="890"/>
      <c r="MRQ20" s="890"/>
      <c r="MRR20" s="890"/>
      <c r="MRS20" s="890"/>
      <c r="MRT20" s="890"/>
      <c r="MRU20" s="890"/>
      <c r="MRV20" s="890"/>
      <c r="MRW20" s="890"/>
      <c r="MRX20" s="890"/>
      <c r="MRY20" s="890"/>
      <c r="MRZ20" s="890"/>
      <c r="MSA20" s="890"/>
      <c r="MSB20" s="890"/>
      <c r="MSC20" s="890"/>
      <c r="MSD20" s="890"/>
      <c r="MSE20" s="890"/>
      <c r="MSF20" s="890"/>
      <c r="MSG20" s="890"/>
      <c r="MSH20" s="890"/>
      <c r="MSI20" s="890"/>
      <c r="MSJ20" s="890"/>
      <c r="MSK20" s="890"/>
      <c r="MSL20" s="890"/>
      <c r="MSM20" s="890"/>
      <c r="MSN20" s="890"/>
      <c r="MSO20" s="890"/>
      <c r="MSP20" s="890"/>
      <c r="MSQ20" s="890"/>
      <c r="MSR20" s="890"/>
      <c r="MSS20" s="890"/>
      <c r="MST20" s="890"/>
      <c r="MSU20" s="890"/>
      <c r="MSV20" s="890"/>
      <c r="MSW20" s="890"/>
      <c r="MSX20" s="890"/>
      <c r="MSY20" s="890"/>
      <c r="MSZ20" s="890"/>
      <c r="MTA20" s="890"/>
      <c r="MTB20" s="890"/>
      <c r="MTC20" s="890"/>
      <c r="MTD20" s="890"/>
      <c r="MTE20" s="890"/>
      <c r="MTF20" s="890"/>
      <c r="MTG20" s="890"/>
      <c r="MTH20" s="890"/>
      <c r="MTI20" s="890"/>
      <c r="MTJ20" s="890"/>
      <c r="MTK20" s="890"/>
      <c r="MTL20" s="890"/>
      <c r="MTM20" s="890"/>
      <c r="MTN20" s="890"/>
      <c r="MTO20" s="890"/>
      <c r="MTP20" s="890"/>
      <c r="MTQ20" s="890"/>
      <c r="MTR20" s="890"/>
      <c r="MTS20" s="890"/>
      <c r="MTT20" s="890"/>
      <c r="MTU20" s="890"/>
      <c r="MTV20" s="890"/>
      <c r="MTW20" s="890"/>
      <c r="MTX20" s="890"/>
      <c r="MTY20" s="890"/>
      <c r="MTZ20" s="890"/>
      <c r="MUA20" s="890"/>
      <c r="MUB20" s="890"/>
      <c r="MUC20" s="890"/>
      <c r="MUD20" s="890"/>
      <c r="MUE20" s="890"/>
      <c r="MUF20" s="890"/>
      <c r="MUG20" s="890"/>
      <c r="MUH20" s="890"/>
      <c r="MUI20" s="890"/>
      <c r="MUJ20" s="890"/>
      <c r="MUK20" s="890"/>
      <c r="MUL20" s="890"/>
      <c r="MUM20" s="890"/>
      <c r="MUN20" s="890"/>
      <c r="MUO20" s="890"/>
      <c r="MUP20" s="890"/>
      <c r="MUQ20" s="890"/>
      <c r="MUR20" s="890"/>
      <c r="MUS20" s="890"/>
      <c r="MUT20" s="890"/>
      <c r="MUU20" s="890"/>
      <c r="MUV20" s="890"/>
      <c r="MUW20" s="890"/>
      <c r="MUX20" s="890"/>
      <c r="MUY20" s="890"/>
      <c r="MUZ20" s="890"/>
      <c r="MVA20" s="890"/>
      <c r="MVB20" s="890"/>
      <c r="MVC20" s="890"/>
      <c r="MVD20" s="890"/>
      <c r="MVE20" s="890"/>
      <c r="MVF20" s="890"/>
      <c r="MVG20" s="890"/>
      <c r="MVH20" s="890"/>
      <c r="MVI20" s="890"/>
      <c r="MVJ20" s="890"/>
      <c r="MVK20" s="890"/>
      <c r="MVL20" s="890"/>
      <c r="MVM20" s="890"/>
      <c r="MVN20" s="890"/>
      <c r="MVO20" s="890"/>
      <c r="MVP20" s="890"/>
      <c r="MVQ20" s="890"/>
      <c r="MVR20" s="890"/>
      <c r="MVS20" s="890"/>
      <c r="MVT20" s="890"/>
      <c r="MVU20" s="890"/>
      <c r="MVV20" s="890"/>
      <c r="MVW20" s="890"/>
      <c r="MVX20" s="890"/>
      <c r="MVY20" s="890"/>
      <c r="MVZ20" s="890"/>
      <c r="MWA20" s="890"/>
      <c r="MWB20" s="890"/>
      <c r="MWC20" s="890"/>
      <c r="MWD20" s="890"/>
      <c r="MWE20" s="890"/>
      <c r="MWF20" s="890"/>
      <c r="MWG20" s="890"/>
      <c r="MWH20" s="890"/>
      <c r="MWI20" s="890"/>
      <c r="MWJ20" s="890"/>
      <c r="MWK20" s="890"/>
      <c r="MWL20" s="890"/>
      <c r="MWM20" s="890"/>
      <c r="MWN20" s="890"/>
      <c r="MWO20" s="890"/>
      <c r="MWP20" s="890"/>
      <c r="MWQ20" s="890"/>
      <c r="MWR20" s="890"/>
      <c r="MWS20" s="890"/>
      <c r="MWT20" s="890"/>
      <c r="MWU20" s="890"/>
      <c r="MWV20" s="890"/>
      <c r="MWW20" s="890"/>
      <c r="MWX20" s="890"/>
      <c r="MWY20" s="890"/>
      <c r="MWZ20" s="890"/>
      <c r="MXA20" s="890"/>
      <c r="MXB20" s="890"/>
      <c r="MXC20" s="890"/>
      <c r="MXD20" s="890"/>
      <c r="MXE20" s="890"/>
      <c r="MXF20" s="890"/>
      <c r="MXG20" s="890"/>
      <c r="MXH20" s="890"/>
      <c r="MXI20" s="890"/>
      <c r="MXJ20" s="890"/>
      <c r="MXK20" s="890"/>
      <c r="MXL20" s="890"/>
      <c r="MXM20" s="890"/>
      <c r="MXN20" s="890"/>
      <c r="MXO20" s="890"/>
      <c r="MXP20" s="890"/>
      <c r="MXQ20" s="890"/>
      <c r="MXR20" s="890"/>
      <c r="MXS20" s="890"/>
      <c r="MXT20" s="890"/>
      <c r="MXU20" s="890"/>
      <c r="MXV20" s="890"/>
      <c r="MXW20" s="890"/>
      <c r="MXX20" s="890"/>
      <c r="MXY20" s="890"/>
      <c r="MXZ20" s="890"/>
      <c r="MYA20" s="890"/>
      <c r="MYB20" s="890"/>
      <c r="MYC20" s="890"/>
      <c r="MYD20" s="890"/>
      <c r="MYE20" s="890"/>
      <c r="MYF20" s="890"/>
      <c r="MYG20" s="890"/>
      <c r="MYH20" s="890"/>
      <c r="MYI20" s="890"/>
      <c r="MYJ20" s="890"/>
      <c r="MYK20" s="890"/>
      <c r="MYL20" s="890"/>
      <c r="MYM20" s="890"/>
      <c r="MYN20" s="890"/>
      <c r="MYO20" s="890"/>
      <c r="MYP20" s="890"/>
      <c r="MYQ20" s="890"/>
      <c r="MYR20" s="890"/>
      <c r="MYS20" s="890"/>
      <c r="MYT20" s="890"/>
      <c r="MYU20" s="890"/>
      <c r="MYV20" s="890"/>
      <c r="MYW20" s="890"/>
      <c r="MYX20" s="890"/>
      <c r="MYY20" s="890"/>
      <c r="MYZ20" s="890"/>
      <c r="MZA20" s="890"/>
      <c r="MZB20" s="890"/>
      <c r="MZC20" s="890"/>
      <c r="MZD20" s="890"/>
      <c r="MZE20" s="890"/>
      <c r="MZF20" s="890"/>
      <c r="MZG20" s="890"/>
      <c r="MZH20" s="890"/>
      <c r="MZI20" s="890"/>
      <c r="MZJ20" s="890"/>
      <c r="MZK20" s="890"/>
      <c r="MZL20" s="890"/>
      <c r="MZM20" s="890"/>
      <c r="MZN20" s="890"/>
      <c r="MZO20" s="890"/>
      <c r="MZP20" s="890"/>
      <c r="MZQ20" s="890"/>
      <c r="MZR20" s="890"/>
      <c r="MZS20" s="890"/>
      <c r="MZT20" s="890"/>
      <c r="MZU20" s="890"/>
      <c r="MZV20" s="890"/>
      <c r="MZW20" s="890"/>
      <c r="MZX20" s="890"/>
      <c r="MZY20" s="890"/>
      <c r="MZZ20" s="890"/>
      <c r="NAA20" s="890"/>
      <c r="NAB20" s="890"/>
      <c r="NAC20" s="890"/>
      <c r="NAD20" s="890"/>
      <c r="NAE20" s="890"/>
      <c r="NAF20" s="890"/>
      <c r="NAG20" s="890"/>
      <c r="NAH20" s="890"/>
      <c r="NAI20" s="890"/>
      <c r="NAJ20" s="890"/>
      <c r="NAK20" s="890"/>
      <c r="NAL20" s="890"/>
      <c r="NAM20" s="890"/>
      <c r="NAN20" s="890"/>
      <c r="NAO20" s="890"/>
      <c r="NAP20" s="890"/>
      <c r="NAQ20" s="890"/>
      <c r="NAR20" s="890"/>
      <c r="NAS20" s="890"/>
      <c r="NAT20" s="890"/>
      <c r="NAU20" s="890"/>
      <c r="NAV20" s="890"/>
      <c r="NAW20" s="890"/>
      <c r="NAX20" s="890"/>
      <c r="NAY20" s="890"/>
      <c r="NAZ20" s="890"/>
      <c r="NBA20" s="890"/>
      <c r="NBB20" s="890"/>
      <c r="NBC20" s="890"/>
      <c r="NBD20" s="890"/>
      <c r="NBE20" s="890"/>
      <c r="NBF20" s="890"/>
      <c r="NBG20" s="890"/>
      <c r="NBH20" s="890"/>
      <c r="NBI20" s="890"/>
      <c r="NBJ20" s="890"/>
      <c r="NBK20" s="890"/>
      <c r="NBL20" s="890"/>
      <c r="NBM20" s="890"/>
      <c r="NBN20" s="890"/>
      <c r="NBO20" s="890"/>
      <c r="NBP20" s="890"/>
      <c r="NBQ20" s="890"/>
      <c r="NBR20" s="890"/>
      <c r="NBS20" s="890"/>
      <c r="NBT20" s="890"/>
      <c r="NBU20" s="890"/>
      <c r="NBV20" s="890"/>
      <c r="NBW20" s="890"/>
      <c r="NBX20" s="890"/>
      <c r="NBY20" s="890"/>
      <c r="NBZ20" s="890"/>
      <c r="NCA20" s="890"/>
      <c r="NCB20" s="890"/>
      <c r="NCC20" s="890"/>
      <c r="NCD20" s="890"/>
      <c r="NCE20" s="890"/>
      <c r="NCF20" s="890"/>
      <c r="NCG20" s="890"/>
      <c r="NCH20" s="890"/>
      <c r="NCI20" s="890"/>
      <c r="NCJ20" s="890"/>
      <c r="NCK20" s="890"/>
      <c r="NCL20" s="890"/>
      <c r="NCM20" s="890"/>
      <c r="NCN20" s="890"/>
      <c r="NCO20" s="890"/>
      <c r="NCP20" s="890"/>
      <c r="NCQ20" s="890"/>
      <c r="NCR20" s="890"/>
      <c r="NCS20" s="890"/>
      <c r="NCT20" s="890"/>
      <c r="NCU20" s="890"/>
      <c r="NCV20" s="890"/>
      <c r="NCW20" s="890"/>
      <c r="NCX20" s="890"/>
      <c r="NCY20" s="890"/>
      <c r="NCZ20" s="890"/>
      <c r="NDA20" s="890"/>
      <c r="NDB20" s="890"/>
      <c r="NDC20" s="890"/>
      <c r="NDD20" s="890"/>
      <c r="NDE20" s="890"/>
      <c r="NDF20" s="890"/>
      <c r="NDG20" s="890"/>
      <c r="NDH20" s="890"/>
      <c r="NDI20" s="890"/>
      <c r="NDJ20" s="890"/>
      <c r="NDK20" s="890"/>
      <c r="NDL20" s="890"/>
      <c r="NDM20" s="890"/>
      <c r="NDN20" s="890"/>
      <c r="NDO20" s="890"/>
      <c r="NDP20" s="890"/>
      <c r="NDQ20" s="890"/>
      <c r="NDR20" s="890"/>
      <c r="NDS20" s="890"/>
      <c r="NDT20" s="890"/>
      <c r="NDU20" s="890"/>
      <c r="NDV20" s="890"/>
      <c r="NDW20" s="890"/>
      <c r="NDX20" s="890"/>
      <c r="NDY20" s="890"/>
      <c r="NDZ20" s="890"/>
      <c r="NEA20" s="890"/>
      <c r="NEB20" s="890"/>
      <c r="NEC20" s="890"/>
      <c r="NED20" s="890"/>
      <c r="NEE20" s="890"/>
      <c r="NEF20" s="890"/>
      <c r="NEG20" s="890"/>
      <c r="NEH20" s="890"/>
      <c r="NEI20" s="890"/>
      <c r="NEJ20" s="890"/>
      <c r="NEK20" s="890"/>
      <c r="NEL20" s="890"/>
      <c r="NEM20" s="890"/>
      <c r="NEN20" s="890"/>
      <c r="NEO20" s="890"/>
      <c r="NEP20" s="890"/>
      <c r="NEQ20" s="890"/>
      <c r="NER20" s="890"/>
      <c r="NES20" s="890"/>
      <c r="NET20" s="890"/>
      <c r="NEU20" s="890"/>
      <c r="NEV20" s="890"/>
      <c r="NEW20" s="890"/>
      <c r="NEX20" s="890"/>
      <c r="NEY20" s="890"/>
      <c r="NEZ20" s="890"/>
      <c r="NFA20" s="890"/>
      <c r="NFB20" s="890"/>
      <c r="NFC20" s="890"/>
      <c r="NFD20" s="890"/>
      <c r="NFE20" s="890"/>
      <c r="NFF20" s="890"/>
      <c r="NFG20" s="890"/>
      <c r="NFH20" s="890"/>
      <c r="NFI20" s="890"/>
      <c r="NFJ20" s="890"/>
      <c r="NFK20" s="890"/>
      <c r="NFL20" s="890"/>
      <c r="NFM20" s="890"/>
      <c r="NFN20" s="890"/>
      <c r="NFO20" s="890"/>
      <c r="NFP20" s="890"/>
      <c r="NFQ20" s="890"/>
      <c r="NFR20" s="890"/>
      <c r="NFS20" s="890"/>
      <c r="NFT20" s="890"/>
      <c r="NFU20" s="890"/>
      <c r="NFV20" s="890"/>
      <c r="NFW20" s="890"/>
      <c r="NFX20" s="890"/>
      <c r="NFY20" s="890"/>
      <c r="NFZ20" s="890"/>
      <c r="NGA20" s="890"/>
      <c r="NGB20" s="890"/>
      <c r="NGC20" s="890"/>
      <c r="NGD20" s="890"/>
      <c r="NGE20" s="890"/>
      <c r="NGF20" s="890"/>
      <c r="NGG20" s="890"/>
      <c r="NGH20" s="890"/>
      <c r="NGI20" s="890"/>
      <c r="NGJ20" s="890"/>
      <c r="NGK20" s="890"/>
      <c r="NGL20" s="890"/>
      <c r="NGM20" s="890"/>
      <c r="NGN20" s="890"/>
      <c r="NGO20" s="890"/>
      <c r="NGP20" s="890"/>
      <c r="NGQ20" s="890"/>
      <c r="NGR20" s="890"/>
      <c r="NGS20" s="890"/>
      <c r="NGT20" s="890"/>
      <c r="NGU20" s="890"/>
      <c r="NGV20" s="890"/>
      <c r="NGW20" s="890"/>
      <c r="NGX20" s="890"/>
      <c r="NGY20" s="890"/>
      <c r="NGZ20" s="890"/>
      <c r="NHA20" s="890"/>
      <c r="NHB20" s="890"/>
      <c r="NHC20" s="890"/>
      <c r="NHD20" s="890"/>
      <c r="NHE20" s="890"/>
      <c r="NHF20" s="890"/>
      <c r="NHG20" s="890"/>
      <c r="NHH20" s="890"/>
      <c r="NHI20" s="890"/>
      <c r="NHJ20" s="890"/>
      <c r="NHK20" s="890"/>
      <c r="NHL20" s="890"/>
      <c r="NHM20" s="890"/>
      <c r="NHN20" s="890"/>
      <c r="NHO20" s="890"/>
      <c r="NHP20" s="890"/>
      <c r="NHQ20" s="890"/>
      <c r="NHR20" s="890"/>
      <c r="NHS20" s="890"/>
      <c r="NHT20" s="890"/>
      <c r="NHU20" s="890"/>
      <c r="NHV20" s="890"/>
      <c r="NHW20" s="890"/>
      <c r="NHX20" s="890"/>
      <c r="NHY20" s="890"/>
      <c r="NHZ20" s="890"/>
      <c r="NIA20" s="890"/>
      <c r="NIB20" s="890"/>
      <c r="NIC20" s="890"/>
      <c r="NID20" s="890"/>
      <c r="NIE20" s="890"/>
      <c r="NIF20" s="890"/>
      <c r="NIG20" s="890"/>
      <c r="NIH20" s="890"/>
      <c r="NII20" s="890"/>
      <c r="NIJ20" s="890"/>
      <c r="NIK20" s="890"/>
      <c r="NIL20" s="890"/>
      <c r="NIM20" s="890"/>
      <c r="NIN20" s="890"/>
      <c r="NIO20" s="890"/>
      <c r="NIP20" s="890"/>
      <c r="NIQ20" s="890"/>
      <c r="NIR20" s="890"/>
      <c r="NIS20" s="890"/>
      <c r="NIT20" s="890"/>
      <c r="NIU20" s="890"/>
      <c r="NIV20" s="890"/>
      <c r="NIW20" s="890"/>
      <c r="NIX20" s="890"/>
      <c r="NIY20" s="890"/>
      <c r="NIZ20" s="890"/>
      <c r="NJA20" s="890"/>
      <c r="NJB20" s="890"/>
      <c r="NJC20" s="890"/>
      <c r="NJD20" s="890"/>
      <c r="NJE20" s="890"/>
      <c r="NJF20" s="890"/>
      <c r="NJG20" s="890"/>
      <c r="NJH20" s="890"/>
      <c r="NJI20" s="890"/>
      <c r="NJJ20" s="890"/>
      <c r="NJK20" s="890"/>
      <c r="NJL20" s="890"/>
      <c r="NJM20" s="890"/>
      <c r="NJN20" s="890"/>
      <c r="NJO20" s="890"/>
      <c r="NJP20" s="890"/>
      <c r="NJQ20" s="890"/>
      <c r="NJR20" s="890"/>
      <c r="NJS20" s="890"/>
      <c r="NJT20" s="890"/>
      <c r="NJU20" s="890"/>
      <c r="NJV20" s="890"/>
      <c r="NJW20" s="890"/>
      <c r="NJX20" s="890"/>
      <c r="NJY20" s="890"/>
      <c r="NJZ20" s="890"/>
      <c r="NKA20" s="890"/>
      <c r="NKB20" s="890"/>
      <c r="NKC20" s="890"/>
      <c r="NKD20" s="890"/>
      <c r="NKE20" s="890"/>
      <c r="NKF20" s="890"/>
      <c r="NKG20" s="890"/>
      <c r="NKH20" s="890"/>
      <c r="NKI20" s="890"/>
      <c r="NKJ20" s="890"/>
      <c r="NKK20" s="890"/>
      <c r="NKL20" s="890"/>
      <c r="NKM20" s="890"/>
      <c r="NKN20" s="890"/>
      <c r="NKO20" s="890"/>
      <c r="NKP20" s="890"/>
      <c r="NKQ20" s="890"/>
      <c r="NKR20" s="890"/>
      <c r="NKS20" s="890"/>
      <c r="NKT20" s="890"/>
      <c r="NKU20" s="890"/>
      <c r="NKV20" s="890"/>
      <c r="NKW20" s="890"/>
      <c r="NKX20" s="890"/>
      <c r="NKY20" s="890"/>
      <c r="NKZ20" s="890"/>
      <c r="NLA20" s="890"/>
      <c r="NLB20" s="890"/>
      <c r="NLC20" s="890"/>
      <c r="NLD20" s="890"/>
      <c r="NLE20" s="890"/>
      <c r="NLF20" s="890"/>
      <c r="NLG20" s="890"/>
      <c r="NLH20" s="890"/>
      <c r="NLI20" s="890"/>
      <c r="NLJ20" s="890"/>
      <c r="NLK20" s="890"/>
      <c r="NLL20" s="890"/>
      <c r="NLM20" s="890"/>
      <c r="NLN20" s="890"/>
      <c r="NLO20" s="890"/>
      <c r="NLP20" s="890"/>
      <c r="NLQ20" s="890"/>
      <c r="NLR20" s="890"/>
      <c r="NLS20" s="890"/>
      <c r="NLT20" s="890"/>
      <c r="NLU20" s="890"/>
      <c r="NLV20" s="890"/>
      <c r="NLW20" s="890"/>
      <c r="NLX20" s="890"/>
      <c r="NLY20" s="890"/>
      <c r="NLZ20" s="890"/>
      <c r="NMA20" s="890"/>
      <c r="NMB20" s="890"/>
      <c r="NMC20" s="890"/>
      <c r="NMD20" s="890"/>
      <c r="NME20" s="890"/>
      <c r="NMF20" s="890"/>
      <c r="NMG20" s="890"/>
      <c r="NMH20" s="890"/>
      <c r="NMI20" s="890"/>
      <c r="NMJ20" s="890"/>
      <c r="NMK20" s="890"/>
      <c r="NML20" s="890"/>
      <c r="NMM20" s="890"/>
      <c r="NMN20" s="890"/>
      <c r="NMO20" s="890"/>
      <c r="NMP20" s="890"/>
      <c r="NMQ20" s="890"/>
      <c r="NMR20" s="890"/>
      <c r="NMS20" s="890"/>
      <c r="NMT20" s="890"/>
      <c r="NMU20" s="890"/>
      <c r="NMV20" s="890"/>
      <c r="NMW20" s="890"/>
      <c r="NMX20" s="890"/>
      <c r="NMY20" s="890"/>
      <c r="NMZ20" s="890"/>
      <c r="NNA20" s="890"/>
      <c r="NNB20" s="890"/>
      <c r="NNC20" s="890"/>
      <c r="NND20" s="890"/>
      <c r="NNE20" s="890"/>
      <c r="NNF20" s="890"/>
      <c r="NNG20" s="890"/>
      <c r="NNH20" s="890"/>
      <c r="NNI20" s="890"/>
      <c r="NNJ20" s="890"/>
      <c r="NNK20" s="890"/>
      <c r="NNL20" s="890"/>
      <c r="NNM20" s="890"/>
      <c r="NNN20" s="890"/>
      <c r="NNO20" s="890"/>
      <c r="NNP20" s="890"/>
      <c r="NNQ20" s="890"/>
      <c r="NNR20" s="890"/>
      <c r="NNS20" s="890"/>
      <c r="NNT20" s="890"/>
      <c r="NNU20" s="890"/>
      <c r="NNV20" s="890"/>
      <c r="NNW20" s="890"/>
      <c r="NNX20" s="890"/>
      <c r="NNY20" s="890"/>
      <c r="NNZ20" s="890"/>
      <c r="NOA20" s="890"/>
      <c r="NOB20" s="890"/>
      <c r="NOC20" s="890"/>
      <c r="NOD20" s="890"/>
      <c r="NOE20" s="890"/>
      <c r="NOF20" s="890"/>
      <c r="NOG20" s="890"/>
      <c r="NOH20" s="890"/>
      <c r="NOI20" s="890"/>
      <c r="NOJ20" s="890"/>
      <c r="NOK20" s="890"/>
      <c r="NOL20" s="890"/>
      <c r="NOM20" s="890"/>
      <c r="NON20" s="890"/>
      <c r="NOO20" s="890"/>
      <c r="NOP20" s="890"/>
      <c r="NOQ20" s="890"/>
      <c r="NOR20" s="890"/>
      <c r="NOS20" s="890"/>
      <c r="NOT20" s="890"/>
      <c r="NOU20" s="890"/>
      <c r="NOV20" s="890"/>
      <c r="NOW20" s="890"/>
      <c r="NOX20" s="890"/>
      <c r="NOY20" s="890"/>
      <c r="NOZ20" s="890"/>
      <c r="NPA20" s="890"/>
      <c r="NPB20" s="890"/>
      <c r="NPC20" s="890"/>
      <c r="NPD20" s="890"/>
      <c r="NPE20" s="890"/>
      <c r="NPF20" s="890"/>
      <c r="NPG20" s="890"/>
      <c r="NPH20" s="890"/>
      <c r="NPI20" s="890"/>
      <c r="NPJ20" s="890"/>
      <c r="NPK20" s="890"/>
      <c r="NPL20" s="890"/>
      <c r="NPM20" s="890"/>
      <c r="NPN20" s="890"/>
      <c r="NPO20" s="890"/>
      <c r="NPP20" s="890"/>
      <c r="NPQ20" s="890"/>
      <c r="NPR20" s="890"/>
      <c r="NPS20" s="890"/>
      <c r="NPT20" s="890"/>
      <c r="NPU20" s="890"/>
      <c r="NPV20" s="890"/>
      <c r="NPW20" s="890"/>
      <c r="NPX20" s="890"/>
      <c r="NPY20" s="890"/>
      <c r="NPZ20" s="890"/>
      <c r="NQA20" s="890"/>
      <c r="NQB20" s="890"/>
      <c r="NQC20" s="890"/>
      <c r="NQD20" s="890"/>
      <c r="NQE20" s="890"/>
      <c r="NQF20" s="890"/>
      <c r="NQG20" s="890"/>
      <c r="NQH20" s="890"/>
      <c r="NQI20" s="890"/>
      <c r="NQJ20" s="890"/>
      <c r="NQK20" s="890"/>
      <c r="NQL20" s="890"/>
      <c r="NQM20" s="890"/>
      <c r="NQN20" s="890"/>
      <c r="NQO20" s="890"/>
      <c r="NQP20" s="890"/>
      <c r="NQQ20" s="890"/>
      <c r="NQR20" s="890"/>
      <c r="NQS20" s="890"/>
      <c r="NQT20" s="890"/>
      <c r="NQU20" s="890"/>
      <c r="NQV20" s="890"/>
      <c r="NQW20" s="890"/>
      <c r="NQX20" s="890"/>
      <c r="NQY20" s="890"/>
      <c r="NQZ20" s="890"/>
      <c r="NRA20" s="890"/>
      <c r="NRB20" s="890"/>
      <c r="NRC20" s="890"/>
      <c r="NRD20" s="890"/>
      <c r="NRE20" s="890"/>
      <c r="NRF20" s="890"/>
      <c r="NRG20" s="890"/>
      <c r="NRH20" s="890"/>
      <c r="NRI20" s="890"/>
      <c r="NRJ20" s="890"/>
      <c r="NRK20" s="890"/>
      <c r="NRL20" s="890"/>
      <c r="NRM20" s="890"/>
      <c r="NRN20" s="890"/>
      <c r="NRO20" s="890"/>
      <c r="NRP20" s="890"/>
      <c r="NRQ20" s="890"/>
      <c r="NRR20" s="890"/>
      <c r="NRS20" s="890"/>
      <c r="NRT20" s="890"/>
      <c r="NRU20" s="890"/>
      <c r="NRV20" s="890"/>
      <c r="NRW20" s="890"/>
      <c r="NRX20" s="890"/>
      <c r="NRY20" s="890"/>
      <c r="NRZ20" s="890"/>
      <c r="NSA20" s="890"/>
      <c r="NSB20" s="890"/>
      <c r="NSC20" s="890"/>
      <c r="NSD20" s="890"/>
      <c r="NSE20" s="890"/>
      <c r="NSF20" s="890"/>
      <c r="NSG20" s="890"/>
      <c r="NSH20" s="890"/>
      <c r="NSI20" s="890"/>
      <c r="NSJ20" s="890"/>
      <c r="NSK20" s="890"/>
      <c r="NSL20" s="890"/>
      <c r="NSM20" s="890"/>
      <c r="NSN20" s="890"/>
      <c r="NSO20" s="890"/>
      <c r="NSP20" s="890"/>
      <c r="NSQ20" s="890"/>
      <c r="NSR20" s="890"/>
      <c r="NSS20" s="890"/>
      <c r="NST20" s="890"/>
      <c r="NSU20" s="890"/>
      <c r="NSV20" s="890"/>
      <c r="NSW20" s="890"/>
      <c r="NSX20" s="890"/>
      <c r="NSY20" s="890"/>
      <c r="NSZ20" s="890"/>
      <c r="NTA20" s="890"/>
      <c r="NTB20" s="890"/>
      <c r="NTC20" s="890"/>
      <c r="NTD20" s="890"/>
      <c r="NTE20" s="890"/>
      <c r="NTF20" s="890"/>
      <c r="NTG20" s="890"/>
      <c r="NTH20" s="890"/>
      <c r="NTI20" s="890"/>
      <c r="NTJ20" s="890"/>
      <c r="NTK20" s="890"/>
      <c r="NTL20" s="890"/>
      <c r="NTM20" s="890"/>
      <c r="NTN20" s="890"/>
      <c r="NTO20" s="890"/>
      <c r="NTP20" s="890"/>
      <c r="NTQ20" s="890"/>
      <c r="NTR20" s="890"/>
      <c r="NTS20" s="890"/>
      <c r="NTT20" s="890"/>
      <c r="NTU20" s="890"/>
      <c r="NTV20" s="890"/>
      <c r="NTW20" s="890"/>
      <c r="NTX20" s="890"/>
      <c r="NTY20" s="890"/>
      <c r="NTZ20" s="890"/>
      <c r="NUA20" s="890"/>
      <c r="NUB20" s="890"/>
      <c r="NUC20" s="890"/>
      <c r="NUD20" s="890"/>
      <c r="NUE20" s="890"/>
      <c r="NUF20" s="890"/>
      <c r="NUG20" s="890"/>
      <c r="NUH20" s="890"/>
      <c r="NUI20" s="890"/>
      <c r="NUJ20" s="890"/>
      <c r="NUK20" s="890"/>
      <c r="NUL20" s="890"/>
      <c r="NUM20" s="890"/>
      <c r="NUN20" s="890"/>
      <c r="NUO20" s="890"/>
      <c r="NUP20" s="890"/>
      <c r="NUQ20" s="890"/>
      <c r="NUR20" s="890"/>
      <c r="NUS20" s="890"/>
      <c r="NUT20" s="890"/>
      <c r="NUU20" s="890"/>
      <c r="NUV20" s="890"/>
      <c r="NUW20" s="890"/>
      <c r="NUX20" s="890"/>
      <c r="NUY20" s="890"/>
      <c r="NUZ20" s="890"/>
      <c r="NVA20" s="890"/>
      <c r="NVB20" s="890"/>
      <c r="NVC20" s="890"/>
      <c r="NVD20" s="890"/>
      <c r="NVE20" s="890"/>
      <c r="NVF20" s="890"/>
      <c r="NVG20" s="890"/>
      <c r="NVH20" s="890"/>
      <c r="NVI20" s="890"/>
      <c r="NVJ20" s="890"/>
      <c r="NVK20" s="890"/>
      <c r="NVL20" s="890"/>
      <c r="NVM20" s="890"/>
      <c r="NVN20" s="890"/>
      <c r="NVO20" s="890"/>
      <c r="NVP20" s="890"/>
      <c r="NVQ20" s="890"/>
      <c r="NVR20" s="890"/>
      <c r="NVS20" s="890"/>
      <c r="NVT20" s="890"/>
      <c r="NVU20" s="890"/>
      <c r="NVV20" s="890"/>
      <c r="NVW20" s="890"/>
      <c r="NVX20" s="890"/>
      <c r="NVY20" s="890"/>
      <c r="NVZ20" s="890"/>
      <c r="NWA20" s="890"/>
      <c r="NWB20" s="890"/>
      <c r="NWC20" s="890"/>
      <c r="NWD20" s="890"/>
      <c r="NWE20" s="890"/>
      <c r="NWF20" s="890"/>
      <c r="NWG20" s="890"/>
      <c r="NWH20" s="890"/>
      <c r="NWI20" s="890"/>
      <c r="NWJ20" s="890"/>
      <c r="NWK20" s="890"/>
      <c r="NWL20" s="890"/>
      <c r="NWM20" s="890"/>
      <c r="NWN20" s="890"/>
      <c r="NWO20" s="890"/>
      <c r="NWP20" s="890"/>
      <c r="NWQ20" s="890"/>
      <c r="NWR20" s="890"/>
      <c r="NWS20" s="890"/>
      <c r="NWT20" s="890"/>
      <c r="NWU20" s="890"/>
      <c r="NWV20" s="890"/>
      <c r="NWW20" s="890"/>
      <c r="NWX20" s="890"/>
      <c r="NWY20" s="890"/>
      <c r="NWZ20" s="890"/>
      <c r="NXA20" s="890"/>
      <c r="NXB20" s="890"/>
      <c r="NXC20" s="890"/>
      <c r="NXD20" s="890"/>
      <c r="NXE20" s="890"/>
      <c r="NXF20" s="890"/>
      <c r="NXG20" s="890"/>
      <c r="NXH20" s="890"/>
      <c r="NXI20" s="890"/>
      <c r="NXJ20" s="890"/>
      <c r="NXK20" s="890"/>
      <c r="NXL20" s="890"/>
      <c r="NXM20" s="890"/>
      <c r="NXN20" s="890"/>
      <c r="NXO20" s="890"/>
      <c r="NXP20" s="890"/>
      <c r="NXQ20" s="890"/>
      <c r="NXR20" s="890"/>
      <c r="NXS20" s="890"/>
      <c r="NXT20" s="890"/>
      <c r="NXU20" s="890"/>
      <c r="NXV20" s="890"/>
      <c r="NXW20" s="890"/>
      <c r="NXX20" s="890"/>
      <c r="NXY20" s="890"/>
      <c r="NXZ20" s="890"/>
      <c r="NYA20" s="890"/>
      <c r="NYB20" s="890"/>
      <c r="NYC20" s="890"/>
      <c r="NYD20" s="890"/>
      <c r="NYE20" s="890"/>
      <c r="NYF20" s="890"/>
      <c r="NYG20" s="890"/>
      <c r="NYH20" s="890"/>
      <c r="NYI20" s="890"/>
      <c r="NYJ20" s="890"/>
      <c r="NYK20" s="890"/>
      <c r="NYL20" s="890"/>
      <c r="NYM20" s="890"/>
      <c r="NYN20" s="890"/>
      <c r="NYO20" s="890"/>
      <c r="NYP20" s="890"/>
      <c r="NYQ20" s="890"/>
      <c r="NYR20" s="890"/>
      <c r="NYS20" s="890"/>
      <c r="NYT20" s="890"/>
      <c r="NYU20" s="890"/>
      <c r="NYV20" s="890"/>
      <c r="NYW20" s="890"/>
      <c r="NYX20" s="890"/>
      <c r="NYY20" s="890"/>
      <c r="NYZ20" s="890"/>
      <c r="NZA20" s="890"/>
      <c r="NZB20" s="890"/>
      <c r="NZC20" s="890"/>
      <c r="NZD20" s="890"/>
      <c r="NZE20" s="890"/>
      <c r="NZF20" s="890"/>
      <c r="NZG20" s="890"/>
      <c r="NZH20" s="890"/>
      <c r="NZI20" s="890"/>
      <c r="NZJ20" s="890"/>
      <c r="NZK20" s="890"/>
      <c r="NZL20" s="890"/>
      <c r="NZM20" s="890"/>
      <c r="NZN20" s="890"/>
      <c r="NZO20" s="890"/>
      <c r="NZP20" s="890"/>
      <c r="NZQ20" s="890"/>
      <c r="NZR20" s="890"/>
      <c r="NZS20" s="890"/>
      <c r="NZT20" s="890"/>
      <c r="NZU20" s="890"/>
      <c r="NZV20" s="890"/>
      <c r="NZW20" s="890"/>
      <c r="NZX20" s="890"/>
      <c r="NZY20" s="890"/>
      <c r="NZZ20" s="890"/>
      <c r="OAA20" s="890"/>
      <c r="OAB20" s="890"/>
      <c r="OAC20" s="890"/>
      <c r="OAD20" s="890"/>
      <c r="OAE20" s="890"/>
      <c r="OAF20" s="890"/>
      <c r="OAG20" s="890"/>
      <c r="OAH20" s="890"/>
      <c r="OAI20" s="890"/>
      <c r="OAJ20" s="890"/>
      <c r="OAK20" s="890"/>
      <c r="OAL20" s="890"/>
      <c r="OAM20" s="890"/>
      <c r="OAN20" s="890"/>
      <c r="OAO20" s="890"/>
      <c r="OAP20" s="890"/>
      <c r="OAQ20" s="890"/>
      <c r="OAR20" s="890"/>
      <c r="OAS20" s="890"/>
      <c r="OAT20" s="890"/>
      <c r="OAU20" s="890"/>
      <c r="OAV20" s="890"/>
      <c r="OAW20" s="890"/>
      <c r="OAX20" s="890"/>
      <c r="OAY20" s="890"/>
      <c r="OAZ20" s="890"/>
      <c r="OBA20" s="890"/>
      <c r="OBB20" s="890"/>
      <c r="OBC20" s="890"/>
      <c r="OBD20" s="890"/>
      <c r="OBE20" s="890"/>
      <c r="OBF20" s="890"/>
      <c r="OBG20" s="890"/>
      <c r="OBH20" s="890"/>
      <c r="OBI20" s="890"/>
      <c r="OBJ20" s="890"/>
      <c r="OBK20" s="890"/>
      <c r="OBL20" s="890"/>
      <c r="OBM20" s="890"/>
      <c r="OBN20" s="890"/>
      <c r="OBO20" s="890"/>
      <c r="OBP20" s="890"/>
      <c r="OBQ20" s="890"/>
      <c r="OBR20" s="890"/>
      <c r="OBS20" s="890"/>
      <c r="OBT20" s="890"/>
      <c r="OBU20" s="890"/>
      <c r="OBV20" s="890"/>
      <c r="OBW20" s="890"/>
      <c r="OBX20" s="890"/>
      <c r="OBY20" s="890"/>
      <c r="OBZ20" s="890"/>
      <c r="OCA20" s="890"/>
      <c r="OCB20" s="890"/>
      <c r="OCC20" s="890"/>
      <c r="OCD20" s="890"/>
      <c r="OCE20" s="890"/>
      <c r="OCF20" s="890"/>
      <c r="OCG20" s="890"/>
      <c r="OCH20" s="890"/>
      <c r="OCI20" s="890"/>
      <c r="OCJ20" s="890"/>
      <c r="OCK20" s="890"/>
      <c r="OCL20" s="890"/>
      <c r="OCM20" s="890"/>
      <c r="OCN20" s="890"/>
      <c r="OCO20" s="890"/>
      <c r="OCP20" s="890"/>
      <c r="OCQ20" s="890"/>
      <c r="OCR20" s="890"/>
      <c r="OCS20" s="890"/>
      <c r="OCT20" s="890"/>
      <c r="OCU20" s="890"/>
      <c r="OCV20" s="890"/>
      <c r="OCW20" s="890"/>
      <c r="OCX20" s="890"/>
      <c r="OCY20" s="890"/>
      <c r="OCZ20" s="890"/>
      <c r="ODA20" s="890"/>
      <c r="ODB20" s="890"/>
      <c r="ODC20" s="890"/>
      <c r="ODD20" s="890"/>
      <c r="ODE20" s="890"/>
      <c r="ODF20" s="890"/>
      <c r="ODG20" s="890"/>
      <c r="ODH20" s="890"/>
      <c r="ODI20" s="890"/>
      <c r="ODJ20" s="890"/>
      <c r="ODK20" s="890"/>
      <c r="ODL20" s="890"/>
      <c r="ODM20" s="890"/>
      <c r="ODN20" s="890"/>
      <c r="ODO20" s="890"/>
      <c r="ODP20" s="890"/>
      <c r="ODQ20" s="890"/>
      <c r="ODR20" s="890"/>
      <c r="ODS20" s="890"/>
      <c r="ODT20" s="890"/>
      <c r="ODU20" s="890"/>
      <c r="ODV20" s="890"/>
      <c r="ODW20" s="890"/>
      <c r="ODX20" s="890"/>
      <c r="ODY20" s="890"/>
      <c r="ODZ20" s="890"/>
      <c r="OEA20" s="890"/>
      <c r="OEB20" s="890"/>
      <c r="OEC20" s="890"/>
      <c r="OED20" s="890"/>
      <c r="OEE20" s="890"/>
      <c r="OEF20" s="890"/>
      <c r="OEG20" s="890"/>
      <c r="OEH20" s="890"/>
      <c r="OEI20" s="890"/>
      <c r="OEJ20" s="890"/>
      <c r="OEK20" s="890"/>
      <c r="OEL20" s="890"/>
      <c r="OEM20" s="890"/>
      <c r="OEN20" s="890"/>
      <c r="OEO20" s="890"/>
      <c r="OEP20" s="890"/>
      <c r="OEQ20" s="890"/>
      <c r="OER20" s="890"/>
      <c r="OES20" s="890"/>
      <c r="OET20" s="890"/>
      <c r="OEU20" s="890"/>
      <c r="OEV20" s="890"/>
      <c r="OEW20" s="890"/>
      <c r="OEX20" s="890"/>
      <c r="OEY20" s="890"/>
      <c r="OEZ20" s="890"/>
      <c r="OFA20" s="890"/>
      <c r="OFB20" s="890"/>
      <c r="OFC20" s="890"/>
      <c r="OFD20" s="890"/>
      <c r="OFE20" s="890"/>
      <c r="OFF20" s="890"/>
      <c r="OFG20" s="890"/>
      <c r="OFH20" s="890"/>
      <c r="OFI20" s="890"/>
      <c r="OFJ20" s="890"/>
      <c r="OFK20" s="890"/>
      <c r="OFL20" s="890"/>
      <c r="OFM20" s="890"/>
      <c r="OFN20" s="890"/>
      <c r="OFO20" s="890"/>
      <c r="OFP20" s="890"/>
      <c r="OFQ20" s="890"/>
      <c r="OFR20" s="890"/>
      <c r="OFS20" s="890"/>
      <c r="OFT20" s="890"/>
      <c r="OFU20" s="890"/>
      <c r="OFV20" s="890"/>
      <c r="OFW20" s="890"/>
      <c r="OFX20" s="890"/>
      <c r="OFY20" s="890"/>
      <c r="OFZ20" s="890"/>
      <c r="OGA20" s="890"/>
      <c r="OGB20" s="890"/>
      <c r="OGC20" s="890"/>
      <c r="OGD20" s="890"/>
      <c r="OGE20" s="890"/>
      <c r="OGF20" s="890"/>
      <c r="OGG20" s="890"/>
      <c r="OGH20" s="890"/>
      <c r="OGI20" s="890"/>
      <c r="OGJ20" s="890"/>
      <c r="OGK20" s="890"/>
      <c r="OGL20" s="890"/>
      <c r="OGM20" s="890"/>
      <c r="OGN20" s="890"/>
      <c r="OGO20" s="890"/>
      <c r="OGP20" s="890"/>
      <c r="OGQ20" s="890"/>
      <c r="OGR20" s="890"/>
      <c r="OGS20" s="890"/>
      <c r="OGT20" s="890"/>
      <c r="OGU20" s="890"/>
      <c r="OGV20" s="890"/>
      <c r="OGW20" s="890"/>
      <c r="OGX20" s="890"/>
      <c r="OGY20" s="890"/>
      <c r="OGZ20" s="890"/>
      <c r="OHA20" s="890"/>
      <c r="OHB20" s="890"/>
      <c r="OHC20" s="890"/>
      <c r="OHD20" s="890"/>
      <c r="OHE20" s="890"/>
      <c r="OHF20" s="890"/>
      <c r="OHG20" s="890"/>
      <c r="OHH20" s="890"/>
      <c r="OHI20" s="890"/>
      <c r="OHJ20" s="890"/>
      <c r="OHK20" s="890"/>
      <c r="OHL20" s="890"/>
      <c r="OHM20" s="890"/>
      <c r="OHN20" s="890"/>
      <c r="OHO20" s="890"/>
      <c r="OHP20" s="890"/>
      <c r="OHQ20" s="890"/>
      <c r="OHR20" s="890"/>
      <c r="OHS20" s="890"/>
      <c r="OHT20" s="890"/>
      <c r="OHU20" s="890"/>
      <c r="OHV20" s="890"/>
      <c r="OHW20" s="890"/>
      <c r="OHX20" s="890"/>
      <c r="OHY20" s="890"/>
      <c r="OHZ20" s="890"/>
      <c r="OIA20" s="890"/>
      <c r="OIB20" s="890"/>
      <c r="OIC20" s="890"/>
      <c r="OID20" s="890"/>
      <c r="OIE20" s="890"/>
      <c r="OIF20" s="890"/>
      <c r="OIG20" s="890"/>
      <c r="OIH20" s="890"/>
      <c r="OII20" s="890"/>
      <c r="OIJ20" s="890"/>
      <c r="OIK20" s="890"/>
      <c r="OIL20" s="890"/>
      <c r="OIM20" s="890"/>
      <c r="OIN20" s="890"/>
      <c r="OIO20" s="890"/>
      <c r="OIP20" s="890"/>
      <c r="OIQ20" s="890"/>
      <c r="OIR20" s="890"/>
      <c r="OIS20" s="890"/>
      <c r="OIT20" s="890"/>
      <c r="OIU20" s="890"/>
      <c r="OIV20" s="890"/>
      <c r="OIW20" s="890"/>
      <c r="OIX20" s="890"/>
      <c r="OIY20" s="890"/>
      <c r="OIZ20" s="890"/>
      <c r="OJA20" s="890"/>
      <c r="OJB20" s="890"/>
      <c r="OJC20" s="890"/>
      <c r="OJD20" s="890"/>
      <c r="OJE20" s="890"/>
      <c r="OJF20" s="890"/>
      <c r="OJG20" s="890"/>
      <c r="OJH20" s="890"/>
      <c r="OJI20" s="890"/>
      <c r="OJJ20" s="890"/>
      <c r="OJK20" s="890"/>
      <c r="OJL20" s="890"/>
      <c r="OJM20" s="890"/>
      <c r="OJN20" s="890"/>
      <c r="OJO20" s="890"/>
      <c r="OJP20" s="890"/>
      <c r="OJQ20" s="890"/>
      <c r="OJR20" s="890"/>
      <c r="OJS20" s="890"/>
      <c r="OJT20" s="890"/>
      <c r="OJU20" s="890"/>
      <c r="OJV20" s="890"/>
      <c r="OJW20" s="890"/>
      <c r="OJX20" s="890"/>
      <c r="OJY20" s="890"/>
      <c r="OJZ20" s="890"/>
      <c r="OKA20" s="890"/>
      <c r="OKB20" s="890"/>
      <c r="OKC20" s="890"/>
      <c r="OKD20" s="890"/>
      <c r="OKE20" s="890"/>
      <c r="OKF20" s="890"/>
      <c r="OKG20" s="890"/>
      <c r="OKH20" s="890"/>
      <c r="OKI20" s="890"/>
      <c r="OKJ20" s="890"/>
      <c r="OKK20" s="890"/>
      <c r="OKL20" s="890"/>
      <c r="OKM20" s="890"/>
      <c r="OKN20" s="890"/>
      <c r="OKO20" s="890"/>
      <c r="OKP20" s="890"/>
      <c r="OKQ20" s="890"/>
      <c r="OKR20" s="890"/>
      <c r="OKS20" s="890"/>
      <c r="OKT20" s="890"/>
      <c r="OKU20" s="890"/>
      <c r="OKV20" s="890"/>
      <c r="OKW20" s="890"/>
      <c r="OKX20" s="890"/>
      <c r="OKY20" s="890"/>
      <c r="OKZ20" s="890"/>
      <c r="OLA20" s="890"/>
      <c r="OLB20" s="890"/>
      <c r="OLC20" s="890"/>
      <c r="OLD20" s="890"/>
      <c r="OLE20" s="890"/>
      <c r="OLF20" s="890"/>
      <c r="OLG20" s="890"/>
      <c r="OLH20" s="890"/>
      <c r="OLI20" s="890"/>
      <c r="OLJ20" s="890"/>
      <c r="OLK20" s="890"/>
      <c r="OLL20" s="890"/>
      <c r="OLM20" s="890"/>
      <c r="OLN20" s="890"/>
      <c r="OLO20" s="890"/>
      <c r="OLP20" s="890"/>
      <c r="OLQ20" s="890"/>
      <c r="OLR20" s="890"/>
      <c r="OLS20" s="890"/>
      <c r="OLT20" s="890"/>
      <c r="OLU20" s="890"/>
      <c r="OLV20" s="890"/>
      <c r="OLW20" s="890"/>
      <c r="OLX20" s="890"/>
      <c r="OLY20" s="890"/>
      <c r="OLZ20" s="890"/>
      <c r="OMA20" s="890"/>
      <c r="OMB20" s="890"/>
      <c r="OMC20" s="890"/>
      <c r="OMD20" s="890"/>
      <c r="OME20" s="890"/>
      <c r="OMF20" s="890"/>
      <c r="OMG20" s="890"/>
      <c r="OMH20" s="890"/>
      <c r="OMI20" s="890"/>
      <c r="OMJ20" s="890"/>
      <c r="OMK20" s="890"/>
      <c r="OML20" s="890"/>
      <c r="OMM20" s="890"/>
      <c r="OMN20" s="890"/>
      <c r="OMO20" s="890"/>
      <c r="OMP20" s="890"/>
      <c r="OMQ20" s="890"/>
      <c r="OMR20" s="890"/>
      <c r="OMS20" s="890"/>
      <c r="OMT20" s="890"/>
      <c r="OMU20" s="890"/>
      <c r="OMV20" s="890"/>
      <c r="OMW20" s="890"/>
      <c r="OMX20" s="890"/>
      <c r="OMY20" s="890"/>
      <c r="OMZ20" s="890"/>
      <c r="ONA20" s="890"/>
      <c r="ONB20" s="890"/>
      <c r="ONC20" s="890"/>
      <c r="OND20" s="890"/>
      <c r="ONE20" s="890"/>
      <c r="ONF20" s="890"/>
      <c r="ONG20" s="890"/>
      <c r="ONH20" s="890"/>
      <c r="ONI20" s="890"/>
      <c r="ONJ20" s="890"/>
      <c r="ONK20" s="890"/>
      <c r="ONL20" s="890"/>
      <c r="ONM20" s="890"/>
      <c r="ONN20" s="890"/>
      <c r="ONO20" s="890"/>
      <c r="ONP20" s="890"/>
      <c r="ONQ20" s="890"/>
      <c r="ONR20" s="890"/>
      <c r="ONS20" s="890"/>
      <c r="ONT20" s="890"/>
      <c r="ONU20" s="890"/>
      <c r="ONV20" s="890"/>
      <c r="ONW20" s="890"/>
      <c r="ONX20" s="890"/>
      <c r="ONY20" s="890"/>
      <c r="ONZ20" s="890"/>
      <c r="OOA20" s="890"/>
      <c r="OOB20" s="890"/>
      <c r="OOC20" s="890"/>
      <c r="OOD20" s="890"/>
      <c r="OOE20" s="890"/>
      <c r="OOF20" s="890"/>
      <c r="OOG20" s="890"/>
      <c r="OOH20" s="890"/>
      <c r="OOI20" s="890"/>
      <c r="OOJ20" s="890"/>
      <c r="OOK20" s="890"/>
      <c r="OOL20" s="890"/>
      <c r="OOM20" s="890"/>
      <c r="OON20" s="890"/>
      <c r="OOO20" s="890"/>
      <c r="OOP20" s="890"/>
      <c r="OOQ20" s="890"/>
      <c r="OOR20" s="890"/>
      <c r="OOS20" s="890"/>
      <c r="OOT20" s="890"/>
      <c r="OOU20" s="890"/>
      <c r="OOV20" s="890"/>
      <c r="OOW20" s="890"/>
      <c r="OOX20" s="890"/>
      <c r="OOY20" s="890"/>
      <c r="OOZ20" s="890"/>
      <c r="OPA20" s="890"/>
      <c r="OPB20" s="890"/>
      <c r="OPC20" s="890"/>
      <c r="OPD20" s="890"/>
      <c r="OPE20" s="890"/>
      <c r="OPF20" s="890"/>
      <c r="OPG20" s="890"/>
      <c r="OPH20" s="890"/>
      <c r="OPI20" s="890"/>
      <c r="OPJ20" s="890"/>
      <c r="OPK20" s="890"/>
      <c r="OPL20" s="890"/>
      <c r="OPM20" s="890"/>
      <c r="OPN20" s="890"/>
      <c r="OPO20" s="890"/>
      <c r="OPP20" s="890"/>
      <c r="OPQ20" s="890"/>
      <c r="OPR20" s="890"/>
      <c r="OPS20" s="890"/>
      <c r="OPT20" s="890"/>
      <c r="OPU20" s="890"/>
      <c r="OPV20" s="890"/>
      <c r="OPW20" s="890"/>
      <c r="OPX20" s="890"/>
      <c r="OPY20" s="890"/>
      <c r="OPZ20" s="890"/>
      <c r="OQA20" s="890"/>
      <c r="OQB20" s="890"/>
      <c r="OQC20" s="890"/>
      <c r="OQD20" s="890"/>
      <c r="OQE20" s="890"/>
      <c r="OQF20" s="890"/>
      <c r="OQG20" s="890"/>
      <c r="OQH20" s="890"/>
      <c r="OQI20" s="890"/>
      <c r="OQJ20" s="890"/>
      <c r="OQK20" s="890"/>
      <c r="OQL20" s="890"/>
      <c r="OQM20" s="890"/>
      <c r="OQN20" s="890"/>
      <c r="OQO20" s="890"/>
      <c r="OQP20" s="890"/>
      <c r="OQQ20" s="890"/>
      <c r="OQR20" s="890"/>
      <c r="OQS20" s="890"/>
      <c r="OQT20" s="890"/>
      <c r="OQU20" s="890"/>
      <c r="OQV20" s="890"/>
      <c r="OQW20" s="890"/>
      <c r="OQX20" s="890"/>
      <c r="OQY20" s="890"/>
      <c r="OQZ20" s="890"/>
      <c r="ORA20" s="890"/>
      <c r="ORB20" s="890"/>
      <c r="ORC20" s="890"/>
      <c r="ORD20" s="890"/>
      <c r="ORE20" s="890"/>
      <c r="ORF20" s="890"/>
      <c r="ORG20" s="890"/>
      <c r="ORH20" s="890"/>
      <c r="ORI20" s="890"/>
      <c r="ORJ20" s="890"/>
      <c r="ORK20" s="890"/>
      <c r="ORL20" s="890"/>
      <c r="ORM20" s="890"/>
      <c r="ORN20" s="890"/>
      <c r="ORO20" s="890"/>
      <c r="ORP20" s="890"/>
      <c r="ORQ20" s="890"/>
      <c r="ORR20" s="890"/>
      <c r="ORS20" s="890"/>
      <c r="ORT20" s="890"/>
      <c r="ORU20" s="890"/>
      <c r="ORV20" s="890"/>
      <c r="ORW20" s="890"/>
      <c r="ORX20" s="890"/>
      <c r="ORY20" s="890"/>
      <c r="ORZ20" s="890"/>
      <c r="OSA20" s="890"/>
      <c r="OSB20" s="890"/>
      <c r="OSC20" s="890"/>
      <c r="OSD20" s="890"/>
      <c r="OSE20" s="890"/>
      <c r="OSF20" s="890"/>
      <c r="OSG20" s="890"/>
      <c r="OSH20" s="890"/>
      <c r="OSI20" s="890"/>
      <c r="OSJ20" s="890"/>
      <c r="OSK20" s="890"/>
      <c r="OSL20" s="890"/>
      <c r="OSM20" s="890"/>
      <c r="OSN20" s="890"/>
      <c r="OSO20" s="890"/>
      <c r="OSP20" s="890"/>
      <c r="OSQ20" s="890"/>
      <c r="OSR20" s="890"/>
      <c r="OSS20" s="890"/>
      <c r="OST20" s="890"/>
      <c r="OSU20" s="890"/>
      <c r="OSV20" s="890"/>
      <c r="OSW20" s="890"/>
      <c r="OSX20" s="890"/>
      <c r="OSY20" s="890"/>
      <c r="OSZ20" s="890"/>
      <c r="OTA20" s="890"/>
      <c r="OTB20" s="890"/>
      <c r="OTC20" s="890"/>
      <c r="OTD20" s="890"/>
      <c r="OTE20" s="890"/>
      <c r="OTF20" s="890"/>
      <c r="OTG20" s="890"/>
      <c r="OTH20" s="890"/>
      <c r="OTI20" s="890"/>
      <c r="OTJ20" s="890"/>
      <c r="OTK20" s="890"/>
      <c r="OTL20" s="890"/>
      <c r="OTM20" s="890"/>
      <c r="OTN20" s="890"/>
      <c r="OTO20" s="890"/>
      <c r="OTP20" s="890"/>
      <c r="OTQ20" s="890"/>
      <c r="OTR20" s="890"/>
      <c r="OTS20" s="890"/>
      <c r="OTT20" s="890"/>
      <c r="OTU20" s="890"/>
      <c r="OTV20" s="890"/>
      <c r="OTW20" s="890"/>
      <c r="OTX20" s="890"/>
      <c r="OTY20" s="890"/>
      <c r="OTZ20" s="890"/>
      <c r="OUA20" s="890"/>
      <c r="OUB20" s="890"/>
      <c r="OUC20" s="890"/>
      <c r="OUD20" s="890"/>
      <c r="OUE20" s="890"/>
      <c r="OUF20" s="890"/>
      <c r="OUG20" s="890"/>
      <c r="OUH20" s="890"/>
      <c r="OUI20" s="890"/>
      <c r="OUJ20" s="890"/>
      <c r="OUK20" s="890"/>
      <c r="OUL20" s="890"/>
      <c r="OUM20" s="890"/>
      <c r="OUN20" s="890"/>
      <c r="OUO20" s="890"/>
      <c r="OUP20" s="890"/>
      <c r="OUQ20" s="890"/>
      <c r="OUR20" s="890"/>
      <c r="OUS20" s="890"/>
      <c r="OUT20" s="890"/>
      <c r="OUU20" s="890"/>
      <c r="OUV20" s="890"/>
      <c r="OUW20" s="890"/>
      <c r="OUX20" s="890"/>
      <c r="OUY20" s="890"/>
      <c r="OUZ20" s="890"/>
      <c r="OVA20" s="890"/>
      <c r="OVB20" s="890"/>
      <c r="OVC20" s="890"/>
      <c r="OVD20" s="890"/>
      <c r="OVE20" s="890"/>
      <c r="OVF20" s="890"/>
      <c r="OVG20" s="890"/>
      <c r="OVH20" s="890"/>
      <c r="OVI20" s="890"/>
      <c r="OVJ20" s="890"/>
      <c r="OVK20" s="890"/>
      <c r="OVL20" s="890"/>
      <c r="OVM20" s="890"/>
      <c r="OVN20" s="890"/>
      <c r="OVO20" s="890"/>
      <c r="OVP20" s="890"/>
      <c r="OVQ20" s="890"/>
      <c r="OVR20" s="890"/>
      <c r="OVS20" s="890"/>
      <c r="OVT20" s="890"/>
      <c r="OVU20" s="890"/>
      <c r="OVV20" s="890"/>
      <c r="OVW20" s="890"/>
      <c r="OVX20" s="890"/>
      <c r="OVY20" s="890"/>
      <c r="OVZ20" s="890"/>
      <c r="OWA20" s="890"/>
      <c r="OWB20" s="890"/>
      <c r="OWC20" s="890"/>
      <c r="OWD20" s="890"/>
      <c r="OWE20" s="890"/>
      <c r="OWF20" s="890"/>
      <c r="OWG20" s="890"/>
      <c r="OWH20" s="890"/>
      <c r="OWI20" s="890"/>
      <c r="OWJ20" s="890"/>
      <c r="OWK20" s="890"/>
      <c r="OWL20" s="890"/>
      <c r="OWM20" s="890"/>
      <c r="OWN20" s="890"/>
      <c r="OWO20" s="890"/>
      <c r="OWP20" s="890"/>
      <c r="OWQ20" s="890"/>
      <c r="OWR20" s="890"/>
      <c r="OWS20" s="890"/>
      <c r="OWT20" s="890"/>
      <c r="OWU20" s="890"/>
      <c r="OWV20" s="890"/>
      <c r="OWW20" s="890"/>
      <c r="OWX20" s="890"/>
      <c r="OWY20" s="890"/>
      <c r="OWZ20" s="890"/>
      <c r="OXA20" s="890"/>
      <c r="OXB20" s="890"/>
      <c r="OXC20" s="890"/>
      <c r="OXD20" s="890"/>
      <c r="OXE20" s="890"/>
      <c r="OXF20" s="890"/>
      <c r="OXG20" s="890"/>
      <c r="OXH20" s="890"/>
      <c r="OXI20" s="890"/>
      <c r="OXJ20" s="890"/>
      <c r="OXK20" s="890"/>
      <c r="OXL20" s="890"/>
      <c r="OXM20" s="890"/>
      <c r="OXN20" s="890"/>
      <c r="OXO20" s="890"/>
      <c r="OXP20" s="890"/>
      <c r="OXQ20" s="890"/>
      <c r="OXR20" s="890"/>
      <c r="OXS20" s="890"/>
      <c r="OXT20" s="890"/>
      <c r="OXU20" s="890"/>
      <c r="OXV20" s="890"/>
      <c r="OXW20" s="890"/>
      <c r="OXX20" s="890"/>
      <c r="OXY20" s="890"/>
      <c r="OXZ20" s="890"/>
      <c r="OYA20" s="890"/>
      <c r="OYB20" s="890"/>
      <c r="OYC20" s="890"/>
      <c r="OYD20" s="890"/>
      <c r="OYE20" s="890"/>
      <c r="OYF20" s="890"/>
      <c r="OYG20" s="890"/>
      <c r="OYH20" s="890"/>
      <c r="OYI20" s="890"/>
      <c r="OYJ20" s="890"/>
      <c r="OYK20" s="890"/>
      <c r="OYL20" s="890"/>
      <c r="OYM20" s="890"/>
      <c r="OYN20" s="890"/>
      <c r="OYO20" s="890"/>
      <c r="OYP20" s="890"/>
      <c r="OYQ20" s="890"/>
      <c r="OYR20" s="890"/>
      <c r="OYS20" s="890"/>
      <c r="OYT20" s="890"/>
      <c r="OYU20" s="890"/>
      <c r="OYV20" s="890"/>
      <c r="OYW20" s="890"/>
      <c r="OYX20" s="890"/>
      <c r="OYY20" s="890"/>
      <c r="OYZ20" s="890"/>
      <c r="OZA20" s="890"/>
      <c r="OZB20" s="890"/>
      <c r="OZC20" s="890"/>
      <c r="OZD20" s="890"/>
      <c r="OZE20" s="890"/>
      <c r="OZF20" s="890"/>
      <c r="OZG20" s="890"/>
      <c r="OZH20" s="890"/>
      <c r="OZI20" s="890"/>
      <c r="OZJ20" s="890"/>
      <c r="OZK20" s="890"/>
      <c r="OZL20" s="890"/>
      <c r="OZM20" s="890"/>
      <c r="OZN20" s="890"/>
      <c r="OZO20" s="890"/>
      <c r="OZP20" s="890"/>
      <c r="OZQ20" s="890"/>
      <c r="OZR20" s="890"/>
      <c r="OZS20" s="890"/>
      <c r="OZT20" s="890"/>
      <c r="OZU20" s="890"/>
      <c r="OZV20" s="890"/>
      <c r="OZW20" s="890"/>
      <c r="OZX20" s="890"/>
      <c r="OZY20" s="890"/>
      <c r="OZZ20" s="890"/>
      <c r="PAA20" s="890"/>
      <c r="PAB20" s="890"/>
      <c r="PAC20" s="890"/>
      <c r="PAD20" s="890"/>
      <c r="PAE20" s="890"/>
      <c r="PAF20" s="890"/>
      <c r="PAG20" s="890"/>
      <c r="PAH20" s="890"/>
      <c r="PAI20" s="890"/>
      <c r="PAJ20" s="890"/>
      <c r="PAK20" s="890"/>
      <c r="PAL20" s="890"/>
      <c r="PAM20" s="890"/>
      <c r="PAN20" s="890"/>
      <c r="PAO20" s="890"/>
      <c r="PAP20" s="890"/>
      <c r="PAQ20" s="890"/>
      <c r="PAR20" s="890"/>
      <c r="PAS20" s="890"/>
      <c r="PAT20" s="890"/>
      <c r="PAU20" s="890"/>
      <c r="PAV20" s="890"/>
      <c r="PAW20" s="890"/>
      <c r="PAX20" s="890"/>
      <c r="PAY20" s="890"/>
      <c r="PAZ20" s="890"/>
      <c r="PBA20" s="890"/>
      <c r="PBB20" s="890"/>
      <c r="PBC20" s="890"/>
      <c r="PBD20" s="890"/>
      <c r="PBE20" s="890"/>
      <c r="PBF20" s="890"/>
      <c r="PBG20" s="890"/>
      <c r="PBH20" s="890"/>
      <c r="PBI20" s="890"/>
      <c r="PBJ20" s="890"/>
      <c r="PBK20" s="890"/>
      <c r="PBL20" s="890"/>
      <c r="PBM20" s="890"/>
      <c r="PBN20" s="890"/>
      <c r="PBO20" s="890"/>
      <c r="PBP20" s="890"/>
      <c r="PBQ20" s="890"/>
      <c r="PBR20" s="890"/>
      <c r="PBS20" s="890"/>
      <c r="PBT20" s="890"/>
      <c r="PBU20" s="890"/>
      <c r="PBV20" s="890"/>
      <c r="PBW20" s="890"/>
      <c r="PBX20" s="890"/>
      <c r="PBY20" s="890"/>
      <c r="PBZ20" s="890"/>
      <c r="PCA20" s="890"/>
      <c r="PCB20" s="890"/>
      <c r="PCC20" s="890"/>
      <c r="PCD20" s="890"/>
      <c r="PCE20" s="890"/>
      <c r="PCF20" s="890"/>
      <c r="PCG20" s="890"/>
      <c r="PCH20" s="890"/>
      <c r="PCI20" s="890"/>
      <c r="PCJ20" s="890"/>
      <c r="PCK20" s="890"/>
      <c r="PCL20" s="890"/>
      <c r="PCM20" s="890"/>
      <c r="PCN20" s="890"/>
      <c r="PCO20" s="890"/>
      <c r="PCP20" s="890"/>
      <c r="PCQ20" s="890"/>
      <c r="PCR20" s="890"/>
      <c r="PCS20" s="890"/>
      <c r="PCT20" s="890"/>
      <c r="PCU20" s="890"/>
      <c r="PCV20" s="890"/>
      <c r="PCW20" s="890"/>
      <c r="PCX20" s="890"/>
      <c r="PCY20" s="890"/>
      <c r="PCZ20" s="890"/>
      <c r="PDA20" s="890"/>
      <c r="PDB20" s="890"/>
      <c r="PDC20" s="890"/>
      <c r="PDD20" s="890"/>
      <c r="PDE20" s="890"/>
      <c r="PDF20" s="890"/>
      <c r="PDG20" s="890"/>
      <c r="PDH20" s="890"/>
      <c r="PDI20" s="890"/>
      <c r="PDJ20" s="890"/>
      <c r="PDK20" s="890"/>
      <c r="PDL20" s="890"/>
      <c r="PDM20" s="890"/>
      <c r="PDN20" s="890"/>
      <c r="PDO20" s="890"/>
      <c r="PDP20" s="890"/>
      <c r="PDQ20" s="890"/>
      <c r="PDR20" s="890"/>
      <c r="PDS20" s="890"/>
      <c r="PDT20" s="890"/>
      <c r="PDU20" s="890"/>
      <c r="PDV20" s="890"/>
      <c r="PDW20" s="890"/>
      <c r="PDX20" s="890"/>
      <c r="PDY20" s="890"/>
      <c r="PDZ20" s="890"/>
      <c r="PEA20" s="890"/>
      <c r="PEB20" s="890"/>
      <c r="PEC20" s="890"/>
      <c r="PED20" s="890"/>
      <c r="PEE20" s="890"/>
      <c r="PEF20" s="890"/>
      <c r="PEG20" s="890"/>
      <c r="PEH20" s="890"/>
      <c r="PEI20" s="890"/>
      <c r="PEJ20" s="890"/>
      <c r="PEK20" s="890"/>
      <c r="PEL20" s="890"/>
      <c r="PEM20" s="890"/>
      <c r="PEN20" s="890"/>
      <c r="PEO20" s="890"/>
      <c r="PEP20" s="890"/>
      <c r="PEQ20" s="890"/>
      <c r="PER20" s="890"/>
      <c r="PES20" s="890"/>
      <c r="PET20" s="890"/>
      <c r="PEU20" s="890"/>
      <c r="PEV20" s="890"/>
      <c r="PEW20" s="890"/>
      <c r="PEX20" s="890"/>
      <c r="PEY20" s="890"/>
      <c r="PEZ20" s="890"/>
      <c r="PFA20" s="890"/>
      <c r="PFB20" s="890"/>
      <c r="PFC20" s="890"/>
      <c r="PFD20" s="890"/>
      <c r="PFE20" s="890"/>
      <c r="PFF20" s="890"/>
      <c r="PFG20" s="890"/>
      <c r="PFH20" s="890"/>
      <c r="PFI20" s="890"/>
      <c r="PFJ20" s="890"/>
      <c r="PFK20" s="890"/>
      <c r="PFL20" s="890"/>
      <c r="PFM20" s="890"/>
      <c r="PFN20" s="890"/>
      <c r="PFO20" s="890"/>
      <c r="PFP20" s="890"/>
      <c r="PFQ20" s="890"/>
      <c r="PFR20" s="890"/>
      <c r="PFS20" s="890"/>
      <c r="PFT20" s="890"/>
      <c r="PFU20" s="890"/>
      <c r="PFV20" s="890"/>
      <c r="PFW20" s="890"/>
      <c r="PFX20" s="890"/>
      <c r="PFY20" s="890"/>
      <c r="PFZ20" s="890"/>
      <c r="PGA20" s="890"/>
      <c r="PGB20" s="890"/>
      <c r="PGC20" s="890"/>
      <c r="PGD20" s="890"/>
      <c r="PGE20" s="890"/>
      <c r="PGF20" s="890"/>
      <c r="PGG20" s="890"/>
      <c r="PGH20" s="890"/>
      <c r="PGI20" s="890"/>
      <c r="PGJ20" s="890"/>
      <c r="PGK20" s="890"/>
      <c r="PGL20" s="890"/>
      <c r="PGM20" s="890"/>
      <c r="PGN20" s="890"/>
      <c r="PGO20" s="890"/>
      <c r="PGP20" s="890"/>
      <c r="PGQ20" s="890"/>
      <c r="PGR20" s="890"/>
      <c r="PGS20" s="890"/>
      <c r="PGT20" s="890"/>
      <c r="PGU20" s="890"/>
      <c r="PGV20" s="890"/>
      <c r="PGW20" s="890"/>
      <c r="PGX20" s="890"/>
      <c r="PGY20" s="890"/>
      <c r="PGZ20" s="890"/>
      <c r="PHA20" s="890"/>
      <c r="PHB20" s="890"/>
      <c r="PHC20" s="890"/>
      <c r="PHD20" s="890"/>
      <c r="PHE20" s="890"/>
      <c r="PHF20" s="890"/>
      <c r="PHG20" s="890"/>
      <c r="PHH20" s="890"/>
      <c r="PHI20" s="890"/>
      <c r="PHJ20" s="890"/>
      <c r="PHK20" s="890"/>
      <c r="PHL20" s="890"/>
      <c r="PHM20" s="890"/>
      <c r="PHN20" s="890"/>
      <c r="PHO20" s="890"/>
      <c r="PHP20" s="890"/>
      <c r="PHQ20" s="890"/>
      <c r="PHR20" s="890"/>
      <c r="PHS20" s="890"/>
      <c r="PHT20" s="890"/>
      <c r="PHU20" s="890"/>
      <c r="PHV20" s="890"/>
      <c r="PHW20" s="890"/>
      <c r="PHX20" s="890"/>
      <c r="PHY20" s="890"/>
      <c r="PHZ20" s="890"/>
      <c r="PIA20" s="890"/>
      <c r="PIB20" s="890"/>
      <c r="PIC20" s="890"/>
      <c r="PID20" s="890"/>
      <c r="PIE20" s="890"/>
      <c r="PIF20" s="890"/>
      <c r="PIG20" s="890"/>
      <c r="PIH20" s="890"/>
      <c r="PII20" s="890"/>
      <c r="PIJ20" s="890"/>
      <c r="PIK20" s="890"/>
      <c r="PIL20" s="890"/>
      <c r="PIM20" s="890"/>
      <c r="PIN20" s="890"/>
      <c r="PIO20" s="890"/>
      <c r="PIP20" s="890"/>
      <c r="PIQ20" s="890"/>
      <c r="PIR20" s="890"/>
      <c r="PIS20" s="890"/>
      <c r="PIT20" s="890"/>
      <c r="PIU20" s="890"/>
      <c r="PIV20" s="890"/>
      <c r="PIW20" s="890"/>
      <c r="PIX20" s="890"/>
      <c r="PIY20" s="890"/>
      <c r="PIZ20" s="890"/>
      <c r="PJA20" s="890"/>
      <c r="PJB20" s="890"/>
      <c r="PJC20" s="890"/>
      <c r="PJD20" s="890"/>
      <c r="PJE20" s="890"/>
      <c r="PJF20" s="890"/>
      <c r="PJG20" s="890"/>
      <c r="PJH20" s="890"/>
      <c r="PJI20" s="890"/>
      <c r="PJJ20" s="890"/>
      <c r="PJK20" s="890"/>
      <c r="PJL20" s="890"/>
      <c r="PJM20" s="890"/>
      <c r="PJN20" s="890"/>
      <c r="PJO20" s="890"/>
      <c r="PJP20" s="890"/>
      <c r="PJQ20" s="890"/>
      <c r="PJR20" s="890"/>
      <c r="PJS20" s="890"/>
      <c r="PJT20" s="890"/>
      <c r="PJU20" s="890"/>
      <c r="PJV20" s="890"/>
      <c r="PJW20" s="890"/>
      <c r="PJX20" s="890"/>
      <c r="PJY20" s="890"/>
      <c r="PJZ20" s="890"/>
      <c r="PKA20" s="890"/>
      <c r="PKB20" s="890"/>
      <c r="PKC20" s="890"/>
      <c r="PKD20" s="890"/>
      <c r="PKE20" s="890"/>
      <c r="PKF20" s="890"/>
      <c r="PKG20" s="890"/>
      <c r="PKH20" s="890"/>
      <c r="PKI20" s="890"/>
      <c r="PKJ20" s="890"/>
      <c r="PKK20" s="890"/>
      <c r="PKL20" s="890"/>
      <c r="PKM20" s="890"/>
      <c r="PKN20" s="890"/>
      <c r="PKO20" s="890"/>
      <c r="PKP20" s="890"/>
      <c r="PKQ20" s="890"/>
      <c r="PKR20" s="890"/>
      <c r="PKS20" s="890"/>
      <c r="PKT20" s="890"/>
      <c r="PKU20" s="890"/>
      <c r="PKV20" s="890"/>
      <c r="PKW20" s="890"/>
      <c r="PKX20" s="890"/>
      <c r="PKY20" s="890"/>
      <c r="PKZ20" s="890"/>
      <c r="PLA20" s="890"/>
      <c r="PLB20" s="890"/>
      <c r="PLC20" s="890"/>
      <c r="PLD20" s="890"/>
      <c r="PLE20" s="890"/>
      <c r="PLF20" s="890"/>
      <c r="PLG20" s="890"/>
      <c r="PLH20" s="890"/>
      <c r="PLI20" s="890"/>
      <c r="PLJ20" s="890"/>
      <c r="PLK20" s="890"/>
      <c r="PLL20" s="890"/>
      <c r="PLM20" s="890"/>
      <c r="PLN20" s="890"/>
      <c r="PLO20" s="890"/>
      <c r="PLP20" s="890"/>
      <c r="PLQ20" s="890"/>
      <c r="PLR20" s="890"/>
      <c r="PLS20" s="890"/>
      <c r="PLT20" s="890"/>
      <c r="PLU20" s="890"/>
      <c r="PLV20" s="890"/>
      <c r="PLW20" s="890"/>
      <c r="PLX20" s="890"/>
      <c r="PLY20" s="890"/>
      <c r="PLZ20" s="890"/>
      <c r="PMA20" s="890"/>
      <c r="PMB20" s="890"/>
      <c r="PMC20" s="890"/>
      <c r="PMD20" s="890"/>
      <c r="PME20" s="890"/>
      <c r="PMF20" s="890"/>
      <c r="PMG20" s="890"/>
      <c r="PMH20" s="890"/>
      <c r="PMI20" s="890"/>
      <c r="PMJ20" s="890"/>
      <c r="PMK20" s="890"/>
      <c r="PML20" s="890"/>
      <c r="PMM20" s="890"/>
      <c r="PMN20" s="890"/>
      <c r="PMO20" s="890"/>
      <c r="PMP20" s="890"/>
      <c r="PMQ20" s="890"/>
      <c r="PMR20" s="890"/>
      <c r="PMS20" s="890"/>
      <c r="PMT20" s="890"/>
      <c r="PMU20" s="890"/>
      <c r="PMV20" s="890"/>
      <c r="PMW20" s="890"/>
      <c r="PMX20" s="890"/>
      <c r="PMY20" s="890"/>
      <c r="PMZ20" s="890"/>
      <c r="PNA20" s="890"/>
      <c r="PNB20" s="890"/>
      <c r="PNC20" s="890"/>
      <c r="PND20" s="890"/>
      <c r="PNE20" s="890"/>
      <c r="PNF20" s="890"/>
      <c r="PNG20" s="890"/>
      <c r="PNH20" s="890"/>
      <c r="PNI20" s="890"/>
      <c r="PNJ20" s="890"/>
      <c r="PNK20" s="890"/>
      <c r="PNL20" s="890"/>
      <c r="PNM20" s="890"/>
      <c r="PNN20" s="890"/>
      <c r="PNO20" s="890"/>
      <c r="PNP20" s="890"/>
      <c r="PNQ20" s="890"/>
      <c r="PNR20" s="890"/>
      <c r="PNS20" s="890"/>
      <c r="PNT20" s="890"/>
      <c r="PNU20" s="890"/>
      <c r="PNV20" s="890"/>
      <c r="PNW20" s="890"/>
      <c r="PNX20" s="890"/>
      <c r="PNY20" s="890"/>
      <c r="PNZ20" s="890"/>
      <c r="POA20" s="890"/>
      <c r="POB20" s="890"/>
      <c r="POC20" s="890"/>
      <c r="POD20" s="890"/>
      <c r="POE20" s="890"/>
      <c r="POF20" s="890"/>
      <c r="POG20" s="890"/>
      <c r="POH20" s="890"/>
      <c r="POI20" s="890"/>
      <c r="POJ20" s="890"/>
      <c r="POK20" s="890"/>
      <c r="POL20" s="890"/>
      <c r="POM20" s="890"/>
      <c r="PON20" s="890"/>
      <c r="POO20" s="890"/>
      <c r="POP20" s="890"/>
      <c r="POQ20" s="890"/>
      <c r="POR20" s="890"/>
      <c r="POS20" s="890"/>
      <c r="POT20" s="890"/>
      <c r="POU20" s="890"/>
      <c r="POV20" s="890"/>
      <c r="POW20" s="890"/>
      <c r="POX20" s="890"/>
      <c r="POY20" s="890"/>
      <c r="POZ20" s="890"/>
      <c r="PPA20" s="890"/>
      <c r="PPB20" s="890"/>
      <c r="PPC20" s="890"/>
      <c r="PPD20" s="890"/>
      <c r="PPE20" s="890"/>
      <c r="PPF20" s="890"/>
      <c r="PPG20" s="890"/>
      <c r="PPH20" s="890"/>
      <c r="PPI20" s="890"/>
      <c r="PPJ20" s="890"/>
      <c r="PPK20" s="890"/>
      <c r="PPL20" s="890"/>
      <c r="PPM20" s="890"/>
      <c r="PPN20" s="890"/>
      <c r="PPO20" s="890"/>
      <c r="PPP20" s="890"/>
      <c r="PPQ20" s="890"/>
      <c r="PPR20" s="890"/>
      <c r="PPS20" s="890"/>
      <c r="PPT20" s="890"/>
      <c r="PPU20" s="890"/>
      <c r="PPV20" s="890"/>
      <c r="PPW20" s="890"/>
      <c r="PPX20" s="890"/>
      <c r="PPY20" s="890"/>
      <c r="PPZ20" s="890"/>
      <c r="PQA20" s="890"/>
      <c r="PQB20" s="890"/>
      <c r="PQC20" s="890"/>
      <c r="PQD20" s="890"/>
      <c r="PQE20" s="890"/>
      <c r="PQF20" s="890"/>
      <c r="PQG20" s="890"/>
      <c r="PQH20" s="890"/>
      <c r="PQI20" s="890"/>
      <c r="PQJ20" s="890"/>
      <c r="PQK20" s="890"/>
      <c r="PQL20" s="890"/>
      <c r="PQM20" s="890"/>
      <c r="PQN20" s="890"/>
      <c r="PQO20" s="890"/>
      <c r="PQP20" s="890"/>
      <c r="PQQ20" s="890"/>
      <c r="PQR20" s="890"/>
      <c r="PQS20" s="890"/>
      <c r="PQT20" s="890"/>
      <c r="PQU20" s="890"/>
      <c r="PQV20" s="890"/>
      <c r="PQW20" s="890"/>
      <c r="PQX20" s="890"/>
      <c r="PQY20" s="890"/>
      <c r="PQZ20" s="890"/>
      <c r="PRA20" s="890"/>
      <c r="PRB20" s="890"/>
      <c r="PRC20" s="890"/>
      <c r="PRD20" s="890"/>
      <c r="PRE20" s="890"/>
      <c r="PRF20" s="890"/>
      <c r="PRG20" s="890"/>
      <c r="PRH20" s="890"/>
      <c r="PRI20" s="890"/>
      <c r="PRJ20" s="890"/>
      <c r="PRK20" s="890"/>
      <c r="PRL20" s="890"/>
      <c r="PRM20" s="890"/>
      <c r="PRN20" s="890"/>
      <c r="PRO20" s="890"/>
      <c r="PRP20" s="890"/>
      <c r="PRQ20" s="890"/>
      <c r="PRR20" s="890"/>
      <c r="PRS20" s="890"/>
      <c r="PRT20" s="890"/>
      <c r="PRU20" s="890"/>
      <c r="PRV20" s="890"/>
      <c r="PRW20" s="890"/>
      <c r="PRX20" s="890"/>
      <c r="PRY20" s="890"/>
      <c r="PRZ20" s="890"/>
      <c r="PSA20" s="890"/>
      <c r="PSB20" s="890"/>
      <c r="PSC20" s="890"/>
      <c r="PSD20" s="890"/>
      <c r="PSE20" s="890"/>
      <c r="PSF20" s="890"/>
      <c r="PSG20" s="890"/>
      <c r="PSH20" s="890"/>
      <c r="PSI20" s="890"/>
      <c r="PSJ20" s="890"/>
      <c r="PSK20" s="890"/>
      <c r="PSL20" s="890"/>
      <c r="PSM20" s="890"/>
      <c r="PSN20" s="890"/>
      <c r="PSO20" s="890"/>
      <c r="PSP20" s="890"/>
      <c r="PSQ20" s="890"/>
      <c r="PSR20" s="890"/>
      <c r="PSS20" s="890"/>
      <c r="PST20" s="890"/>
      <c r="PSU20" s="890"/>
      <c r="PSV20" s="890"/>
      <c r="PSW20" s="890"/>
      <c r="PSX20" s="890"/>
      <c r="PSY20" s="890"/>
      <c r="PSZ20" s="890"/>
      <c r="PTA20" s="890"/>
      <c r="PTB20" s="890"/>
      <c r="PTC20" s="890"/>
      <c r="PTD20" s="890"/>
      <c r="PTE20" s="890"/>
      <c r="PTF20" s="890"/>
      <c r="PTG20" s="890"/>
      <c r="PTH20" s="890"/>
      <c r="PTI20" s="890"/>
      <c r="PTJ20" s="890"/>
      <c r="PTK20" s="890"/>
      <c r="PTL20" s="890"/>
      <c r="PTM20" s="890"/>
      <c r="PTN20" s="890"/>
      <c r="PTO20" s="890"/>
      <c r="PTP20" s="890"/>
      <c r="PTQ20" s="890"/>
      <c r="PTR20" s="890"/>
      <c r="PTS20" s="890"/>
      <c r="PTT20" s="890"/>
      <c r="PTU20" s="890"/>
      <c r="PTV20" s="890"/>
      <c r="PTW20" s="890"/>
      <c r="PTX20" s="890"/>
      <c r="PTY20" s="890"/>
      <c r="PTZ20" s="890"/>
      <c r="PUA20" s="890"/>
      <c r="PUB20" s="890"/>
      <c r="PUC20" s="890"/>
      <c r="PUD20" s="890"/>
      <c r="PUE20" s="890"/>
      <c r="PUF20" s="890"/>
      <c r="PUG20" s="890"/>
      <c r="PUH20" s="890"/>
      <c r="PUI20" s="890"/>
      <c r="PUJ20" s="890"/>
      <c r="PUK20" s="890"/>
      <c r="PUL20" s="890"/>
      <c r="PUM20" s="890"/>
      <c r="PUN20" s="890"/>
      <c r="PUO20" s="890"/>
      <c r="PUP20" s="890"/>
      <c r="PUQ20" s="890"/>
      <c r="PUR20" s="890"/>
      <c r="PUS20" s="890"/>
      <c r="PUT20" s="890"/>
      <c r="PUU20" s="890"/>
      <c r="PUV20" s="890"/>
      <c r="PUW20" s="890"/>
      <c r="PUX20" s="890"/>
      <c r="PUY20" s="890"/>
      <c r="PUZ20" s="890"/>
      <c r="PVA20" s="890"/>
      <c r="PVB20" s="890"/>
      <c r="PVC20" s="890"/>
      <c r="PVD20" s="890"/>
      <c r="PVE20" s="890"/>
      <c r="PVF20" s="890"/>
      <c r="PVG20" s="890"/>
      <c r="PVH20" s="890"/>
      <c r="PVI20" s="890"/>
      <c r="PVJ20" s="890"/>
      <c r="PVK20" s="890"/>
      <c r="PVL20" s="890"/>
      <c r="PVM20" s="890"/>
      <c r="PVN20" s="890"/>
      <c r="PVO20" s="890"/>
      <c r="PVP20" s="890"/>
      <c r="PVQ20" s="890"/>
      <c r="PVR20" s="890"/>
      <c r="PVS20" s="890"/>
      <c r="PVT20" s="890"/>
      <c r="PVU20" s="890"/>
      <c r="PVV20" s="890"/>
      <c r="PVW20" s="890"/>
      <c r="PVX20" s="890"/>
      <c r="PVY20" s="890"/>
      <c r="PVZ20" s="890"/>
      <c r="PWA20" s="890"/>
      <c r="PWB20" s="890"/>
      <c r="PWC20" s="890"/>
      <c r="PWD20" s="890"/>
      <c r="PWE20" s="890"/>
      <c r="PWF20" s="890"/>
      <c r="PWG20" s="890"/>
      <c r="PWH20" s="890"/>
      <c r="PWI20" s="890"/>
      <c r="PWJ20" s="890"/>
      <c r="PWK20" s="890"/>
      <c r="PWL20" s="890"/>
      <c r="PWM20" s="890"/>
      <c r="PWN20" s="890"/>
      <c r="PWO20" s="890"/>
      <c r="PWP20" s="890"/>
      <c r="PWQ20" s="890"/>
      <c r="PWR20" s="890"/>
      <c r="PWS20" s="890"/>
      <c r="PWT20" s="890"/>
      <c r="PWU20" s="890"/>
      <c r="PWV20" s="890"/>
      <c r="PWW20" s="890"/>
      <c r="PWX20" s="890"/>
      <c r="PWY20" s="890"/>
      <c r="PWZ20" s="890"/>
      <c r="PXA20" s="890"/>
      <c r="PXB20" s="890"/>
      <c r="PXC20" s="890"/>
      <c r="PXD20" s="890"/>
      <c r="PXE20" s="890"/>
      <c r="PXF20" s="890"/>
      <c r="PXG20" s="890"/>
      <c r="PXH20" s="890"/>
      <c r="PXI20" s="890"/>
      <c r="PXJ20" s="890"/>
      <c r="PXK20" s="890"/>
      <c r="PXL20" s="890"/>
      <c r="PXM20" s="890"/>
      <c r="PXN20" s="890"/>
      <c r="PXO20" s="890"/>
      <c r="PXP20" s="890"/>
      <c r="PXQ20" s="890"/>
      <c r="PXR20" s="890"/>
      <c r="PXS20" s="890"/>
      <c r="PXT20" s="890"/>
      <c r="PXU20" s="890"/>
      <c r="PXV20" s="890"/>
      <c r="PXW20" s="890"/>
      <c r="PXX20" s="890"/>
      <c r="PXY20" s="890"/>
      <c r="PXZ20" s="890"/>
      <c r="PYA20" s="890"/>
      <c r="PYB20" s="890"/>
      <c r="PYC20" s="890"/>
      <c r="PYD20" s="890"/>
      <c r="PYE20" s="890"/>
      <c r="PYF20" s="890"/>
      <c r="PYG20" s="890"/>
      <c r="PYH20" s="890"/>
      <c r="PYI20" s="890"/>
      <c r="PYJ20" s="890"/>
      <c r="PYK20" s="890"/>
      <c r="PYL20" s="890"/>
      <c r="PYM20" s="890"/>
      <c r="PYN20" s="890"/>
      <c r="PYO20" s="890"/>
      <c r="PYP20" s="890"/>
      <c r="PYQ20" s="890"/>
      <c r="PYR20" s="890"/>
      <c r="PYS20" s="890"/>
      <c r="PYT20" s="890"/>
      <c r="PYU20" s="890"/>
      <c r="PYV20" s="890"/>
      <c r="PYW20" s="890"/>
      <c r="PYX20" s="890"/>
      <c r="PYY20" s="890"/>
      <c r="PYZ20" s="890"/>
      <c r="PZA20" s="890"/>
      <c r="PZB20" s="890"/>
      <c r="PZC20" s="890"/>
      <c r="PZD20" s="890"/>
      <c r="PZE20" s="890"/>
      <c r="PZF20" s="890"/>
      <c r="PZG20" s="890"/>
      <c r="PZH20" s="890"/>
      <c r="PZI20" s="890"/>
      <c r="PZJ20" s="890"/>
      <c r="PZK20" s="890"/>
      <c r="PZL20" s="890"/>
      <c r="PZM20" s="890"/>
      <c r="PZN20" s="890"/>
      <c r="PZO20" s="890"/>
      <c r="PZP20" s="890"/>
      <c r="PZQ20" s="890"/>
      <c r="PZR20" s="890"/>
      <c r="PZS20" s="890"/>
      <c r="PZT20" s="890"/>
      <c r="PZU20" s="890"/>
      <c r="PZV20" s="890"/>
      <c r="PZW20" s="890"/>
      <c r="PZX20" s="890"/>
      <c r="PZY20" s="890"/>
      <c r="PZZ20" s="890"/>
      <c r="QAA20" s="890"/>
      <c r="QAB20" s="890"/>
      <c r="QAC20" s="890"/>
      <c r="QAD20" s="890"/>
      <c r="QAE20" s="890"/>
      <c r="QAF20" s="890"/>
      <c r="QAG20" s="890"/>
      <c r="QAH20" s="890"/>
      <c r="QAI20" s="890"/>
      <c r="QAJ20" s="890"/>
      <c r="QAK20" s="890"/>
      <c r="QAL20" s="890"/>
      <c r="QAM20" s="890"/>
      <c r="QAN20" s="890"/>
      <c r="QAO20" s="890"/>
      <c r="QAP20" s="890"/>
      <c r="QAQ20" s="890"/>
      <c r="QAR20" s="890"/>
      <c r="QAS20" s="890"/>
      <c r="QAT20" s="890"/>
      <c r="QAU20" s="890"/>
      <c r="QAV20" s="890"/>
      <c r="QAW20" s="890"/>
      <c r="QAX20" s="890"/>
      <c r="QAY20" s="890"/>
      <c r="QAZ20" s="890"/>
      <c r="QBA20" s="890"/>
      <c r="QBB20" s="890"/>
      <c r="QBC20" s="890"/>
      <c r="QBD20" s="890"/>
      <c r="QBE20" s="890"/>
      <c r="QBF20" s="890"/>
      <c r="QBG20" s="890"/>
      <c r="QBH20" s="890"/>
      <c r="QBI20" s="890"/>
      <c r="QBJ20" s="890"/>
      <c r="QBK20" s="890"/>
      <c r="QBL20" s="890"/>
      <c r="QBM20" s="890"/>
      <c r="QBN20" s="890"/>
      <c r="QBO20" s="890"/>
      <c r="QBP20" s="890"/>
      <c r="QBQ20" s="890"/>
      <c r="QBR20" s="890"/>
      <c r="QBS20" s="890"/>
      <c r="QBT20" s="890"/>
      <c r="QBU20" s="890"/>
      <c r="QBV20" s="890"/>
      <c r="QBW20" s="890"/>
      <c r="QBX20" s="890"/>
      <c r="QBY20" s="890"/>
      <c r="QBZ20" s="890"/>
      <c r="QCA20" s="890"/>
      <c r="QCB20" s="890"/>
      <c r="QCC20" s="890"/>
      <c r="QCD20" s="890"/>
      <c r="QCE20" s="890"/>
      <c r="QCF20" s="890"/>
      <c r="QCG20" s="890"/>
      <c r="QCH20" s="890"/>
      <c r="QCI20" s="890"/>
      <c r="QCJ20" s="890"/>
      <c r="QCK20" s="890"/>
      <c r="QCL20" s="890"/>
      <c r="QCM20" s="890"/>
      <c r="QCN20" s="890"/>
      <c r="QCO20" s="890"/>
      <c r="QCP20" s="890"/>
      <c r="QCQ20" s="890"/>
      <c r="QCR20" s="890"/>
      <c r="QCS20" s="890"/>
      <c r="QCT20" s="890"/>
      <c r="QCU20" s="890"/>
      <c r="QCV20" s="890"/>
      <c r="QCW20" s="890"/>
      <c r="QCX20" s="890"/>
      <c r="QCY20" s="890"/>
      <c r="QCZ20" s="890"/>
      <c r="QDA20" s="890"/>
      <c r="QDB20" s="890"/>
      <c r="QDC20" s="890"/>
      <c r="QDD20" s="890"/>
      <c r="QDE20" s="890"/>
      <c r="QDF20" s="890"/>
      <c r="QDG20" s="890"/>
      <c r="QDH20" s="890"/>
      <c r="QDI20" s="890"/>
      <c r="QDJ20" s="890"/>
      <c r="QDK20" s="890"/>
      <c r="QDL20" s="890"/>
      <c r="QDM20" s="890"/>
      <c r="QDN20" s="890"/>
      <c r="QDO20" s="890"/>
      <c r="QDP20" s="890"/>
      <c r="QDQ20" s="890"/>
      <c r="QDR20" s="890"/>
      <c r="QDS20" s="890"/>
      <c r="QDT20" s="890"/>
      <c r="QDU20" s="890"/>
      <c r="QDV20" s="890"/>
      <c r="QDW20" s="890"/>
      <c r="QDX20" s="890"/>
      <c r="QDY20" s="890"/>
      <c r="QDZ20" s="890"/>
      <c r="QEA20" s="890"/>
      <c r="QEB20" s="890"/>
      <c r="QEC20" s="890"/>
      <c r="QED20" s="890"/>
      <c r="QEE20" s="890"/>
      <c r="QEF20" s="890"/>
      <c r="QEG20" s="890"/>
      <c r="QEH20" s="890"/>
      <c r="QEI20" s="890"/>
      <c r="QEJ20" s="890"/>
      <c r="QEK20" s="890"/>
      <c r="QEL20" s="890"/>
      <c r="QEM20" s="890"/>
      <c r="QEN20" s="890"/>
      <c r="QEO20" s="890"/>
      <c r="QEP20" s="890"/>
      <c r="QEQ20" s="890"/>
      <c r="QER20" s="890"/>
      <c r="QES20" s="890"/>
      <c r="QET20" s="890"/>
      <c r="QEU20" s="890"/>
      <c r="QEV20" s="890"/>
      <c r="QEW20" s="890"/>
      <c r="QEX20" s="890"/>
      <c r="QEY20" s="890"/>
      <c r="QEZ20" s="890"/>
      <c r="QFA20" s="890"/>
      <c r="QFB20" s="890"/>
      <c r="QFC20" s="890"/>
      <c r="QFD20" s="890"/>
      <c r="QFE20" s="890"/>
      <c r="QFF20" s="890"/>
      <c r="QFG20" s="890"/>
      <c r="QFH20" s="890"/>
      <c r="QFI20" s="890"/>
      <c r="QFJ20" s="890"/>
      <c r="QFK20" s="890"/>
      <c r="QFL20" s="890"/>
      <c r="QFM20" s="890"/>
      <c r="QFN20" s="890"/>
      <c r="QFO20" s="890"/>
      <c r="QFP20" s="890"/>
      <c r="QFQ20" s="890"/>
      <c r="QFR20" s="890"/>
      <c r="QFS20" s="890"/>
      <c r="QFT20" s="890"/>
      <c r="QFU20" s="890"/>
      <c r="QFV20" s="890"/>
      <c r="QFW20" s="890"/>
      <c r="QFX20" s="890"/>
      <c r="QFY20" s="890"/>
      <c r="QFZ20" s="890"/>
      <c r="QGA20" s="890"/>
      <c r="QGB20" s="890"/>
      <c r="QGC20" s="890"/>
      <c r="QGD20" s="890"/>
      <c r="QGE20" s="890"/>
      <c r="QGF20" s="890"/>
      <c r="QGG20" s="890"/>
      <c r="QGH20" s="890"/>
      <c r="QGI20" s="890"/>
      <c r="QGJ20" s="890"/>
      <c r="QGK20" s="890"/>
      <c r="QGL20" s="890"/>
      <c r="QGM20" s="890"/>
      <c r="QGN20" s="890"/>
      <c r="QGO20" s="890"/>
      <c r="QGP20" s="890"/>
      <c r="QGQ20" s="890"/>
      <c r="QGR20" s="890"/>
      <c r="QGS20" s="890"/>
      <c r="QGT20" s="890"/>
      <c r="QGU20" s="890"/>
      <c r="QGV20" s="890"/>
      <c r="QGW20" s="890"/>
      <c r="QGX20" s="890"/>
      <c r="QGY20" s="890"/>
      <c r="QGZ20" s="890"/>
      <c r="QHA20" s="890"/>
      <c r="QHB20" s="890"/>
      <c r="QHC20" s="890"/>
      <c r="QHD20" s="890"/>
      <c r="QHE20" s="890"/>
      <c r="QHF20" s="890"/>
      <c r="QHG20" s="890"/>
      <c r="QHH20" s="890"/>
      <c r="QHI20" s="890"/>
      <c r="QHJ20" s="890"/>
      <c r="QHK20" s="890"/>
      <c r="QHL20" s="890"/>
      <c r="QHM20" s="890"/>
      <c r="QHN20" s="890"/>
      <c r="QHO20" s="890"/>
      <c r="QHP20" s="890"/>
      <c r="QHQ20" s="890"/>
      <c r="QHR20" s="890"/>
      <c r="QHS20" s="890"/>
      <c r="QHT20" s="890"/>
      <c r="QHU20" s="890"/>
      <c r="QHV20" s="890"/>
      <c r="QHW20" s="890"/>
      <c r="QHX20" s="890"/>
      <c r="QHY20" s="890"/>
      <c r="QHZ20" s="890"/>
      <c r="QIA20" s="890"/>
      <c r="QIB20" s="890"/>
      <c r="QIC20" s="890"/>
      <c r="QID20" s="890"/>
      <c r="QIE20" s="890"/>
      <c r="QIF20" s="890"/>
      <c r="QIG20" s="890"/>
      <c r="QIH20" s="890"/>
      <c r="QII20" s="890"/>
      <c r="QIJ20" s="890"/>
      <c r="QIK20" s="890"/>
      <c r="QIL20" s="890"/>
      <c r="QIM20" s="890"/>
      <c r="QIN20" s="890"/>
      <c r="QIO20" s="890"/>
      <c r="QIP20" s="890"/>
      <c r="QIQ20" s="890"/>
      <c r="QIR20" s="890"/>
      <c r="QIS20" s="890"/>
      <c r="QIT20" s="890"/>
      <c r="QIU20" s="890"/>
      <c r="QIV20" s="890"/>
      <c r="QIW20" s="890"/>
      <c r="QIX20" s="890"/>
      <c r="QIY20" s="890"/>
      <c r="QIZ20" s="890"/>
      <c r="QJA20" s="890"/>
      <c r="QJB20" s="890"/>
      <c r="QJC20" s="890"/>
      <c r="QJD20" s="890"/>
      <c r="QJE20" s="890"/>
      <c r="QJF20" s="890"/>
      <c r="QJG20" s="890"/>
      <c r="QJH20" s="890"/>
      <c r="QJI20" s="890"/>
      <c r="QJJ20" s="890"/>
      <c r="QJK20" s="890"/>
      <c r="QJL20" s="890"/>
      <c r="QJM20" s="890"/>
      <c r="QJN20" s="890"/>
      <c r="QJO20" s="890"/>
      <c r="QJP20" s="890"/>
      <c r="QJQ20" s="890"/>
      <c r="QJR20" s="890"/>
      <c r="QJS20" s="890"/>
      <c r="QJT20" s="890"/>
      <c r="QJU20" s="890"/>
      <c r="QJV20" s="890"/>
      <c r="QJW20" s="890"/>
      <c r="QJX20" s="890"/>
      <c r="QJY20" s="890"/>
      <c r="QJZ20" s="890"/>
      <c r="QKA20" s="890"/>
      <c r="QKB20" s="890"/>
      <c r="QKC20" s="890"/>
      <c r="QKD20" s="890"/>
      <c r="QKE20" s="890"/>
      <c r="QKF20" s="890"/>
      <c r="QKG20" s="890"/>
      <c r="QKH20" s="890"/>
      <c r="QKI20" s="890"/>
      <c r="QKJ20" s="890"/>
      <c r="QKK20" s="890"/>
      <c r="QKL20" s="890"/>
      <c r="QKM20" s="890"/>
      <c r="QKN20" s="890"/>
      <c r="QKO20" s="890"/>
      <c r="QKP20" s="890"/>
      <c r="QKQ20" s="890"/>
      <c r="QKR20" s="890"/>
      <c r="QKS20" s="890"/>
      <c r="QKT20" s="890"/>
      <c r="QKU20" s="890"/>
      <c r="QKV20" s="890"/>
      <c r="QKW20" s="890"/>
      <c r="QKX20" s="890"/>
      <c r="QKY20" s="890"/>
      <c r="QKZ20" s="890"/>
      <c r="QLA20" s="890"/>
      <c r="QLB20" s="890"/>
      <c r="QLC20" s="890"/>
      <c r="QLD20" s="890"/>
      <c r="QLE20" s="890"/>
      <c r="QLF20" s="890"/>
      <c r="QLG20" s="890"/>
      <c r="QLH20" s="890"/>
      <c r="QLI20" s="890"/>
      <c r="QLJ20" s="890"/>
      <c r="QLK20" s="890"/>
      <c r="QLL20" s="890"/>
      <c r="QLM20" s="890"/>
      <c r="QLN20" s="890"/>
      <c r="QLO20" s="890"/>
      <c r="QLP20" s="890"/>
      <c r="QLQ20" s="890"/>
      <c r="QLR20" s="890"/>
      <c r="QLS20" s="890"/>
      <c r="QLT20" s="890"/>
      <c r="QLU20" s="890"/>
      <c r="QLV20" s="890"/>
      <c r="QLW20" s="890"/>
      <c r="QLX20" s="890"/>
      <c r="QLY20" s="890"/>
      <c r="QLZ20" s="890"/>
      <c r="QMA20" s="890"/>
      <c r="QMB20" s="890"/>
      <c r="QMC20" s="890"/>
      <c r="QMD20" s="890"/>
      <c r="QME20" s="890"/>
      <c r="QMF20" s="890"/>
      <c r="QMG20" s="890"/>
      <c r="QMH20" s="890"/>
      <c r="QMI20" s="890"/>
      <c r="QMJ20" s="890"/>
      <c r="QMK20" s="890"/>
      <c r="QML20" s="890"/>
      <c r="QMM20" s="890"/>
      <c r="QMN20" s="890"/>
      <c r="QMO20" s="890"/>
      <c r="QMP20" s="890"/>
      <c r="QMQ20" s="890"/>
      <c r="QMR20" s="890"/>
      <c r="QMS20" s="890"/>
      <c r="QMT20" s="890"/>
      <c r="QMU20" s="890"/>
      <c r="QMV20" s="890"/>
      <c r="QMW20" s="890"/>
      <c r="QMX20" s="890"/>
      <c r="QMY20" s="890"/>
      <c r="QMZ20" s="890"/>
      <c r="QNA20" s="890"/>
      <c r="QNB20" s="890"/>
      <c r="QNC20" s="890"/>
      <c r="QND20" s="890"/>
      <c r="QNE20" s="890"/>
      <c r="QNF20" s="890"/>
      <c r="QNG20" s="890"/>
      <c r="QNH20" s="890"/>
      <c r="QNI20" s="890"/>
      <c r="QNJ20" s="890"/>
      <c r="QNK20" s="890"/>
      <c r="QNL20" s="890"/>
      <c r="QNM20" s="890"/>
      <c r="QNN20" s="890"/>
      <c r="QNO20" s="890"/>
      <c r="QNP20" s="890"/>
      <c r="QNQ20" s="890"/>
      <c r="QNR20" s="890"/>
      <c r="QNS20" s="890"/>
      <c r="QNT20" s="890"/>
      <c r="QNU20" s="890"/>
      <c r="QNV20" s="890"/>
      <c r="QNW20" s="890"/>
      <c r="QNX20" s="890"/>
      <c r="QNY20" s="890"/>
      <c r="QNZ20" s="890"/>
      <c r="QOA20" s="890"/>
      <c r="QOB20" s="890"/>
      <c r="QOC20" s="890"/>
      <c r="QOD20" s="890"/>
      <c r="QOE20" s="890"/>
      <c r="QOF20" s="890"/>
      <c r="QOG20" s="890"/>
      <c r="QOH20" s="890"/>
      <c r="QOI20" s="890"/>
      <c r="QOJ20" s="890"/>
      <c r="QOK20" s="890"/>
      <c r="QOL20" s="890"/>
      <c r="QOM20" s="890"/>
      <c r="QON20" s="890"/>
      <c r="QOO20" s="890"/>
      <c r="QOP20" s="890"/>
      <c r="QOQ20" s="890"/>
      <c r="QOR20" s="890"/>
      <c r="QOS20" s="890"/>
      <c r="QOT20" s="890"/>
      <c r="QOU20" s="890"/>
      <c r="QOV20" s="890"/>
      <c r="QOW20" s="890"/>
      <c r="QOX20" s="890"/>
      <c r="QOY20" s="890"/>
      <c r="QOZ20" s="890"/>
      <c r="QPA20" s="890"/>
      <c r="QPB20" s="890"/>
      <c r="QPC20" s="890"/>
      <c r="QPD20" s="890"/>
      <c r="QPE20" s="890"/>
      <c r="QPF20" s="890"/>
      <c r="QPG20" s="890"/>
      <c r="QPH20" s="890"/>
      <c r="QPI20" s="890"/>
      <c r="QPJ20" s="890"/>
      <c r="QPK20" s="890"/>
      <c r="QPL20" s="890"/>
      <c r="QPM20" s="890"/>
      <c r="QPN20" s="890"/>
      <c r="QPO20" s="890"/>
      <c r="QPP20" s="890"/>
      <c r="QPQ20" s="890"/>
      <c r="QPR20" s="890"/>
      <c r="QPS20" s="890"/>
      <c r="QPT20" s="890"/>
      <c r="QPU20" s="890"/>
      <c r="QPV20" s="890"/>
      <c r="QPW20" s="890"/>
      <c r="QPX20" s="890"/>
      <c r="QPY20" s="890"/>
      <c r="QPZ20" s="890"/>
      <c r="QQA20" s="890"/>
      <c r="QQB20" s="890"/>
      <c r="QQC20" s="890"/>
      <c r="QQD20" s="890"/>
      <c r="QQE20" s="890"/>
      <c r="QQF20" s="890"/>
      <c r="QQG20" s="890"/>
      <c r="QQH20" s="890"/>
      <c r="QQI20" s="890"/>
      <c r="QQJ20" s="890"/>
      <c r="QQK20" s="890"/>
      <c r="QQL20" s="890"/>
      <c r="QQM20" s="890"/>
      <c r="QQN20" s="890"/>
      <c r="QQO20" s="890"/>
      <c r="QQP20" s="890"/>
      <c r="QQQ20" s="890"/>
      <c r="QQR20" s="890"/>
      <c r="QQS20" s="890"/>
      <c r="QQT20" s="890"/>
      <c r="QQU20" s="890"/>
      <c r="QQV20" s="890"/>
      <c r="QQW20" s="890"/>
      <c r="QQX20" s="890"/>
      <c r="QQY20" s="890"/>
      <c r="QQZ20" s="890"/>
      <c r="QRA20" s="890"/>
      <c r="QRB20" s="890"/>
      <c r="QRC20" s="890"/>
      <c r="QRD20" s="890"/>
      <c r="QRE20" s="890"/>
      <c r="QRF20" s="890"/>
      <c r="QRG20" s="890"/>
      <c r="QRH20" s="890"/>
      <c r="QRI20" s="890"/>
      <c r="QRJ20" s="890"/>
      <c r="QRK20" s="890"/>
      <c r="QRL20" s="890"/>
      <c r="QRM20" s="890"/>
      <c r="QRN20" s="890"/>
      <c r="QRO20" s="890"/>
      <c r="QRP20" s="890"/>
      <c r="QRQ20" s="890"/>
      <c r="QRR20" s="890"/>
      <c r="QRS20" s="890"/>
      <c r="QRT20" s="890"/>
      <c r="QRU20" s="890"/>
      <c r="QRV20" s="890"/>
      <c r="QRW20" s="890"/>
      <c r="QRX20" s="890"/>
      <c r="QRY20" s="890"/>
      <c r="QRZ20" s="890"/>
      <c r="QSA20" s="890"/>
      <c r="QSB20" s="890"/>
      <c r="QSC20" s="890"/>
      <c r="QSD20" s="890"/>
      <c r="QSE20" s="890"/>
      <c r="QSF20" s="890"/>
      <c r="QSG20" s="890"/>
      <c r="QSH20" s="890"/>
      <c r="QSI20" s="890"/>
      <c r="QSJ20" s="890"/>
      <c r="QSK20" s="890"/>
      <c r="QSL20" s="890"/>
      <c r="QSM20" s="890"/>
      <c r="QSN20" s="890"/>
      <c r="QSO20" s="890"/>
      <c r="QSP20" s="890"/>
      <c r="QSQ20" s="890"/>
      <c r="QSR20" s="890"/>
      <c r="QSS20" s="890"/>
      <c r="QST20" s="890"/>
      <c r="QSU20" s="890"/>
      <c r="QSV20" s="890"/>
      <c r="QSW20" s="890"/>
      <c r="QSX20" s="890"/>
      <c r="QSY20" s="890"/>
      <c r="QSZ20" s="890"/>
      <c r="QTA20" s="890"/>
      <c r="QTB20" s="890"/>
      <c r="QTC20" s="890"/>
      <c r="QTD20" s="890"/>
      <c r="QTE20" s="890"/>
      <c r="QTF20" s="890"/>
      <c r="QTG20" s="890"/>
      <c r="QTH20" s="890"/>
      <c r="QTI20" s="890"/>
      <c r="QTJ20" s="890"/>
      <c r="QTK20" s="890"/>
      <c r="QTL20" s="890"/>
      <c r="QTM20" s="890"/>
      <c r="QTN20" s="890"/>
      <c r="QTO20" s="890"/>
      <c r="QTP20" s="890"/>
      <c r="QTQ20" s="890"/>
      <c r="QTR20" s="890"/>
      <c r="QTS20" s="890"/>
      <c r="QTT20" s="890"/>
      <c r="QTU20" s="890"/>
      <c r="QTV20" s="890"/>
      <c r="QTW20" s="890"/>
      <c r="QTX20" s="890"/>
      <c r="QTY20" s="890"/>
      <c r="QTZ20" s="890"/>
      <c r="QUA20" s="890"/>
      <c r="QUB20" s="890"/>
      <c r="QUC20" s="890"/>
      <c r="QUD20" s="890"/>
      <c r="QUE20" s="890"/>
      <c r="QUF20" s="890"/>
      <c r="QUG20" s="890"/>
      <c r="QUH20" s="890"/>
      <c r="QUI20" s="890"/>
      <c r="QUJ20" s="890"/>
      <c r="QUK20" s="890"/>
      <c r="QUL20" s="890"/>
      <c r="QUM20" s="890"/>
      <c r="QUN20" s="890"/>
      <c r="QUO20" s="890"/>
      <c r="QUP20" s="890"/>
      <c r="QUQ20" s="890"/>
      <c r="QUR20" s="890"/>
      <c r="QUS20" s="890"/>
      <c r="QUT20" s="890"/>
      <c r="QUU20" s="890"/>
      <c r="QUV20" s="890"/>
      <c r="QUW20" s="890"/>
      <c r="QUX20" s="890"/>
      <c r="QUY20" s="890"/>
      <c r="QUZ20" s="890"/>
      <c r="QVA20" s="890"/>
      <c r="QVB20" s="890"/>
      <c r="QVC20" s="890"/>
      <c r="QVD20" s="890"/>
      <c r="QVE20" s="890"/>
      <c r="QVF20" s="890"/>
      <c r="QVG20" s="890"/>
      <c r="QVH20" s="890"/>
      <c r="QVI20" s="890"/>
      <c r="QVJ20" s="890"/>
      <c r="QVK20" s="890"/>
      <c r="QVL20" s="890"/>
      <c r="QVM20" s="890"/>
      <c r="QVN20" s="890"/>
      <c r="QVO20" s="890"/>
      <c r="QVP20" s="890"/>
      <c r="QVQ20" s="890"/>
      <c r="QVR20" s="890"/>
      <c r="QVS20" s="890"/>
      <c r="QVT20" s="890"/>
      <c r="QVU20" s="890"/>
      <c r="QVV20" s="890"/>
      <c r="QVW20" s="890"/>
      <c r="QVX20" s="890"/>
      <c r="QVY20" s="890"/>
      <c r="QVZ20" s="890"/>
      <c r="QWA20" s="890"/>
      <c r="QWB20" s="890"/>
      <c r="QWC20" s="890"/>
      <c r="QWD20" s="890"/>
      <c r="QWE20" s="890"/>
      <c r="QWF20" s="890"/>
      <c r="QWG20" s="890"/>
      <c r="QWH20" s="890"/>
      <c r="QWI20" s="890"/>
      <c r="QWJ20" s="890"/>
      <c r="QWK20" s="890"/>
      <c r="QWL20" s="890"/>
      <c r="QWM20" s="890"/>
      <c r="QWN20" s="890"/>
      <c r="QWO20" s="890"/>
      <c r="QWP20" s="890"/>
      <c r="QWQ20" s="890"/>
      <c r="QWR20" s="890"/>
      <c r="QWS20" s="890"/>
      <c r="QWT20" s="890"/>
      <c r="QWU20" s="890"/>
      <c r="QWV20" s="890"/>
      <c r="QWW20" s="890"/>
      <c r="QWX20" s="890"/>
      <c r="QWY20" s="890"/>
      <c r="QWZ20" s="890"/>
      <c r="QXA20" s="890"/>
      <c r="QXB20" s="890"/>
      <c r="QXC20" s="890"/>
      <c r="QXD20" s="890"/>
      <c r="QXE20" s="890"/>
      <c r="QXF20" s="890"/>
      <c r="QXG20" s="890"/>
      <c r="QXH20" s="890"/>
      <c r="QXI20" s="890"/>
      <c r="QXJ20" s="890"/>
      <c r="QXK20" s="890"/>
      <c r="QXL20" s="890"/>
      <c r="QXM20" s="890"/>
      <c r="QXN20" s="890"/>
      <c r="QXO20" s="890"/>
      <c r="QXP20" s="890"/>
      <c r="QXQ20" s="890"/>
      <c r="QXR20" s="890"/>
      <c r="QXS20" s="890"/>
      <c r="QXT20" s="890"/>
      <c r="QXU20" s="890"/>
      <c r="QXV20" s="890"/>
      <c r="QXW20" s="890"/>
      <c r="QXX20" s="890"/>
      <c r="QXY20" s="890"/>
      <c r="QXZ20" s="890"/>
      <c r="QYA20" s="890"/>
      <c r="QYB20" s="890"/>
      <c r="QYC20" s="890"/>
      <c r="QYD20" s="890"/>
      <c r="QYE20" s="890"/>
      <c r="QYF20" s="890"/>
      <c r="QYG20" s="890"/>
      <c r="QYH20" s="890"/>
      <c r="QYI20" s="890"/>
      <c r="QYJ20" s="890"/>
      <c r="QYK20" s="890"/>
      <c r="QYL20" s="890"/>
      <c r="QYM20" s="890"/>
      <c r="QYN20" s="890"/>
      <c r="QYO20" s="890"/>
      <c r="QYP20" s="890"/>
      <c r="QYQ20" s="890"/>
      <c r="QYR20" s="890"/>
      <c r="QYS20" s="890"/>
      <c r="QYT20" s="890"/>
      <c r="QYU20" s="890"/>
      <c r="QYV20" s="890"/>
      <c r="QYW20" s="890"/>
      <c r="QYX20" s="890"/>
      <c r="QYY20" s="890"/>
      <c r="QYZ20" s="890"/>
      <c r="QZA20" s="890"/>
      <c r="QZB20" s="890"/>
      <c r="QZC20" s="890"/>
      <c r="QZD20" s="890"/>
      <c r="QZE20" s="890"/>
      <c r="QZF20" s="890"/>
      <c r="QZG20" s="890"/>
      <c r="QZH20" s="890"/>
      <c r="QZI20" s="890"/>
      <c r="QZJ20" s="890"/>
      <c r="QZK20" s="890"/>
      <c r="QZL20" s="890"/>
      <c r="QZM20" s="890"/>
      <c r="QZN20" s="890"/>
      <c r="QZO20" s="890"/>
      <c r="QZP20" s="890"/>
      <c r="QZQ20" s="890"/>
      <c r="QZR20" s="890"/>
      <c r="QZS20" s="890"/>
      <c r="QZT20" s="890"/>
      <c r="QZU20" s="890"/>
      <c r="QZV20" s="890"/>
      <c r="QZW20" s="890"/>
      <c r="QZX20" s="890"/>
      <c r="QZY20" s="890"/>
      <c r="QZZ20" s="890"/>
      <c r="RAA20" s="890"/>
      <c r="RAB20" s="890"/>
      <c r="RAC20" s="890"/>
      <c r="RAD20" s="890"/>
      <c r="RAE20" s="890"/>
      <c r="RAF20" s="890"/>
      <c r="RAG20" s="890"/>
      <c r="RAH20" s="890"/>
      <c r="RAI20" s="890"/>
      <c r="RAJ20" s="890"/>
      <c r="RAK20" s="890"/>
      <c r="RAL20" s="890"/>
      <c r="RAM20" s="890"/>
      <c r="RAN20" s="890"/>
      <c r="RAO20" s="890"/>
      <c r="RAP20" s="890"/>
      <c r="RAQ20" s="890"/>
      <c r="RAR20" s="890"/>
      <c r="RAS20" s="890"/>
      <c r="RAT20" s="890"/>
      <c r="RAU20" s="890"/>
      <c r="RAV20" s="890"/>
      <c r="RAW20" s="890"/>
      <c r="RAX20" s="890"/>
      <c r="RAY20" s="890"/>
      <c r="RAZ20" s="890"/>
      <c r="RBA20" s="890"/>
      <c r="RBB20" s="890"/>
      <c r="RBC20" s="890"/>
      <c r="RBD20" s="890"/>
      <c r="RBE20" s="890"/>
      <c r="RBF20" s="890"/>
      <c r="RBG20" s="890"/>
      <c r="RBH20" s="890"/>
      <c r="RBI20" s="890"/>
      <c r="RBJ20" s="890"/>
      <c r="RBK20" s="890"/>
      <c r="RBL20" s="890"/>
      <c r="RBM20" s="890"/>
      <c r="RBN20" s="890"/>
      <c r="RBO20" s="890"/>
      <c r="RBP20" s="890"/>
      <c r="RBQ20" s="890"/>
      <c r="RBR20" s="890"/>
      <c r="RBS20" s="890"/>
      <c r="RBT20" s="890"/>
      <c r="RBU20" s="890"/>
      <c r="RBV20" s="890"/>
      <c r="RBW20" s="890"/>
      <c r="RBX20" s="890"/>
      <c r="RBY20" s="890"/>
      <c r="RBZ20" s="890"/>
      <c r="RCA20" s="890"/>
      <c r="RCB20" s="890"/>
      <c r="RCC20" s="890"/>
      <c r="RCD20" s="890"/>
      <c r="RCE20" s="890"/>
      <c r="RCF20" s="890"/>
      <c r="RCG20" s="890"/>
      <c r="RCH20" s="890"/>
      <c r="RCI20" s="890"/>
      <c r="RCJ20" s="890"/>
      <c r="RCK20" s="890"/>
      <c r="RCL20" s="890"/>
      <c r="RCM20" s="890"/>
      <c r="RCN20" s="890"/>
      <c r="RCO20" s="890"/>
      <c r="RCP20" s="890"/>
      <c r="RCQ20" s="890"/>
      <c r="RCR20" s="890"/>
      <c r="RCS20" s="890"/>
      <c r="RCT20" s="890"/>
      <c r="RCU20" s="890"/>
      <c r="RCV20" s="890"/>
      <c r="RCW20" s="890"/>
      <c r="RCX20" s="890"/>
      <c r="RCY20" s="890"/>
      <c r="RCZ20" s="890"/>
      <c r="RDA20" s="890"/>
      <c r="RDB20" s="890"/>
      <c r="RDC20" s="890"/>
      <c r="RDD20" s="890"/>
      <c r="RDE20" s="890"/>
      <c r="RDF20" s="890"/>
      <c r="RDG20" s="890"/>
      <c r="RDH20" s="890"/>
      <c r="RDI20" s="890"/>
      <c r="RDJ20" s="890"/>
      <c r="RDK20" s="890"/>
      <c r="RDL20" s="890"/>
      <c r="RDM20" s="890"/>
      <c r="RDN20" s="890"/>
      <c r="RDO20" s="890"/>
      <c r="RDP20" s="890"/>
      <c r="RDQ20" s="890"/>
      <c r="RDR20" s="890"/>
      <c r="RDS20" s="890"/>
      <c r="RDT20" s="890"/>
      <c r="RDU20" s="890"/>
      <c r="RDV20" s="890"/>
      <c r="RDW20" s="890"/>
      <c r="RDX20" s="890"/>
      <c r="RDY20" s="890"/>
      <c r="RDZ20" s="890"/>
      <c r="REA20" s="890"/>
      <c r="REB20" s="890"/>
      <c r="REC20" s="890"/>
      <c r="RED20" s="890"/>
      <c r="REE20" s="890"/>
      <c r="REF20" s="890"/>
      <c r="REG20" s="890"/>
      <c r="REH20" s="890"/>
      <c r="REI20" s="890"/>
      <c r="REJ20" s="890"/>
      <c r="REK20" s="890"/>
      <c r="REL20" s="890"/>
      <c r="REM20" s="890"/>
      <c r="REN20" s="890"/>
      <c r="REO20" s="890"/>
      <c r="REP20" s="890"/>
      <c r="REQ20" s="890"/>
      <c r="RER20" s="890"/>
      <c r="RES20" s="890"/>
      <c r="RET20" s="890"/>
      <c r="REU20" s="890"/>
      <c r="REV20" s="890"/>
      <c r="REW20" s="890"/>
      <c r="REX20" s="890"/>
      <c r="REY20" s="890"/>
      <c r="REZ20" s="890"/>
      <c r="RFA20" s="890"/>
      <c r="RFB20" s="890"/>
      <c r="RFC20" s="890"/>
      <c r="RFD20" s="890"/>
      <c r="RFE20" s="890"/>
      <c r="RFF20" s="890"/>
      <c r="RFG20" s="890"/>
      <c r="RFH20" s="890"/>
      <c r="RFI20" s="890"/>
      <c r="RFJ20" s="890"/>
      <c r="RFK20" s="890"/>
      <c r="RFL20" s="890"/>
      <c r="RFM20" s="890"/>
      <c r="RFN20" s="890"/>
      <c r="RFO20" s="890"/>
      <c r="RFP20" s="890"/>
      <c r="RFQ20" s="890"/>
      <c r="RFR20" s="890"/>
      <c r="RFS20" s="890"/>
      <c r="RFT20" s="890"/>
      <c r="RFU20" s="890"/>
      <c r="RFV20" s="890"/>
      <c r="RFW20" s="890"/>
      <c r="RFX20" s="890"/>
      <c r="RFY20" s="890"/>
      <c r="RFZ20" s="890"/>
      <c r="RGA20" s="890"/>
      <c r="RGB20" s="890"/>
      <c r="RGC20" s="890"/>
      <c r="RGD20" s="890"/>
      <c r="RGE20" s="890"/>
      <c r="RGF20" s="890"/>
      <c r="RGG20" s="890"/>
      <c r="RGH20" s="890"/>
      <c r="RGI20" s="890"/>
      <c r="RGJ20" s="890"/>
      <c r="RGK20" s="890"/>
      <c r="RGL20" s="890"/>
      <c r="RGM20" s="890"/>
      <c r="RGN20" s="890"/>
      <c r="RGO20" s="890"/>
      <c r="RGP20" s="890"/>
      <c r="RGQ20" s="890"/>
      <c r="RGR20" s="890"/>
      <c r="RGS20" s="890"/>
      <c r="RGT20" s="890"/>
      <c r="RGU20" s="890"/>
      <c r="RGV20" s="890"/>
      <c r="RGW20" s="890"/>
      <c r="RGX20" s="890"/>
      <c r="RGY20" s="890"/>
      <c r="RGZ20" s="890"/>
      <c r="RHA20" s="890"/>
      <c r="RHB20" s="890"/>
      <c r="RHC20" s="890"/>
      <c r="RHD20" s="890"/>
      <c r="RHE20" s="890"/>
      <c r="RHF20" s="890"/>
      <c r="RHG20" s="890"/>
      <c r="RHH20" s="890"/>
      <c r="RHI20" s="890"/>
      <c r="RHJ20" s="890"/>
      <c r="RHK20" s="890"/>
      <c r="RHL20" s="890"/>
      <c r="RHM20" s="890"/>
      <c r="RHN20" s="890"/>
      <c r="RHO20" s="890"/>
      <c r="RHP20" s="890"/>
      <c r="RHQ20" s="890"/>
      <c r="RHR20" s="890"/>
      <c r="RHS20" s="890"/>
      <c r="RHT20" s="890"/>
      <c r="RHU20" s="890"/>
      <c r="RHV20" s="890"/>
      <c r="RHW20" s="890"/>
      <c r="RHX20" s="890"/>
      <c r="RHY20" s="890"/>
      <c r="RHZ20" s="890"/>
      <c r="RIA20" s="890"/>
      <c r="RIB20" s="890"/>
      <c r="RIC20" s="890"/>
      <c r="RID20" s="890"/>
      <c r="RIE20" s="890"/>
      <c r="RIF20" s="890"/>
      <c r="RIG20" s="890"/>
      <c r="RIH20" s="890"/>
      <c r="RII20" s="890"/>
      <c r="RIJ20" s="890"/>
      <c r="RIK20" s="890"/>
      <c r="RIL20" s="890"/>
      <c r="RIM20" s="890"/>
      <c r="RIN20" s="890"/>
      <c r="RIO20" s="890"/>
      <c r="RIP20" s="890"/>
      <c r="RIQ20" s="890"/>
      <c r="RIR20" s="890"/>
      <c r="RIS20" s="890"/>
      <c r="RIT20" s="890"/>
      <c r="RIU20" s="890"/>
      <c r="RIV20" s="890"/>
      <c r="RIW20" s="890"/>
      <c r="RIX20" s="890"/>
      <c r="RIY20" s="890"/>
      <c r="RIZ20" s="890"/>
      <c r="RJA20" s="890"/>
      <c r="RJB20" s="890"/>
      <c r="RJC20" s="890"/>
      <c r="RJD20" s="890"/>
      <c r="RJE20" s="890"/>
      <c r="RJF20" s="890"/>
      <c r="RJG20" s="890"/>
      <c r="RJH20" s="890"/>
      <c r="RJI20" s="890"/>
      <c r="RJJ20" s="890"/>
      <c r="RJK20" s="890"/>
      <c r="RJL20" s="890"/>
      <c r="RJM20" s="890"/>
      <c r="RJN20" s="890"/>
      <c r="RJO20" s="890"/>
      <c r="RJP20" s="890"/>
      <c r="RJQ20" s="890"/>
      <c r="RJR20" s="890"/>
      <c r="RJS20" s="890"/>
      <c r="RJT20" s="890"/>
      <c r="RJU20" s="890"/>
      <c r="RJV20" s="890"/>
      <c r="RJW20" s="890"/>
      <c r="RJX20" s="890"/>
      <c r="RJY20" s="890"/>
      <c r="RJZ20" s="890"/>
      <c r="RKA20" s="890"/>
      <c r="RKB20" s="890"/>
      <c r="RKC20" s="890"/>
      <c r="RKD20" s="890"/>
      <c r="RKE20" s="890"/>
      <c r="RKF20" s="890"/>
      <c r="RKG20" s="890"/>
      <c r="RKH20" s="890"/>
      <c r="RKI20" s="890"/>
      <c r="RKJ20" s="890"/>
      <c r="RKK20" s="890"/>
      <c r="RKL20" s="890"/>
      <c r="RKM20" s="890"/>
      <c r="RKN20" s="890"/>
      <c r="RKO20" s="890"/>
      <c r="RKP20" s="890"/>
      <c r="RKQ20" s="890"/>
      <c r="RKR20" s="890"/>
      <c r="RKS20" s="890"/>
      <c r="RKT20" s="890"/>
      <c r="RKU20" s="890"/>
      <c r="RKV20" s="890"/>
      <c r="RKW20" s="890"/>
      <c r="RKX20" s="890"/>
      <c r="RKY20" s="890"/>
      <c r="RKZ20" s="890"/>
      <c r="RLA20" s="890"/>
      <c r="RLB20" s="890"/>
      <c r="RLC20" s="890"/>
      <c r="RLD20" s="890"/>
      <c r="RLE20" s="890"/>
      <c r="RLF20" s="890"/>
      <c r="RLG20" s="890"/>
      <c r="RLH20" s="890"/>
      <c r="RLI20" s="890"/>
      <c r="RLJ20" s="890"/>
      <c r="RLK20" s="890"/>
      <c r="RLL20" s="890"/>
      <c r="RLM20" s="890"/>
      <c r="RLN20" s="890"/>
      <c r="RLO20" s="890"/>
      <c r="RLP20" s="890"/>
      <c r="RLQ20" s="890"/>
      <c r="RLR20" s="890"/>
      <c r="RLS20" s="890"/>
      <c r="RLT20" s="890"/>
      <c r="RLU20" s="890"/>
      <c r="RLV20" s="890"/>
      <c r="RLW20" s="890"/>
      <c r="RLX20" s="890"/>
      <c r="RLY20" s="890"/>
      <c r="RLZ20" s="890"/>
      <c r="RMA20" s="890"/>
      <c r="RMB20" s="890"/>
      <c r="RMC20" s="890"/>
      <c r="RMD20" s="890"/>
      <c r="RME20" s="890"/>
      <c r="RMF20" s="890"/>
      <c r="RMG20" s="890"/>
      <c r="RMH20" s="890"/>
      <c r="RMI20" s="890"/>
      <c r="RMJ20" s="890"/>
      <c r="RMK20" s="890"/>
      <c r="RML20" s="890"/>
      <c r="RMM20" s="890"/>
      <c r="RMN20" s="890"/>
      <c r="RMO20" s="890"/>
      <c r="RMP20" s="890"/>
      <c r="RMQ20" s="890"/>
      <c r="RMR20" s="890"/>
      <c r="RMS20" s="890"/>
      <c r="RMT20" s="890"/>
      <c r="RMU20" s="890"/>
      <c r="RMV20" s="890"/>
      <c r="RMW20" s="890"/>
      <c r="RMX20" s="890"/>
      <c r="RMY20" s="890"/>
      <c r="RMZ20" s="890"/>
      <c r="RNA20" s="890"/>
      <c r="RNB20" s="890"/>
      <c r="RNC20" s="890"/>
      <c r="RND20" s="890"/>
      <c r="RNE20" s="890"/>
      <c r="RNF20" s="890"/>
      <c r="RNG20" s="890"/>
      <c r="RNH20" s="890"/>
      <c r="RNI20" s="890"/>
      <c r="RNJ20" s="890"/>
      <c r="RNK20" s="890"/>
      <c r="RNL20" s="890"/>
      <c r="RNM20" s="890"/>
      <c r="RNN20" s="890"/>
      <c r="RNO20" s="890"/>
      <c r="RNP20" s="890"/>
      <c r="RNQ20" s="890"/>
      <c r="RNR20" s="890"/>
      <c r="RNS20" s="890"/>
      <c r="RNT20" s="890"/>
      <c r="RNU20" s="890"/>
      <c r="RNV20" s="890"/>
      <c r="RNW20" s="890"/>
      <c r="RNX20" s="890"/>
      <c r="RNY20" s="890"/>
      <c r="RNZ20" s="890"/>
      <c r="ROA20" s="890"/>
      <c r="ROB20" s="890"/>
      <c r="ROC20" s="890"/>
      <c r="ROD20" s="890"/>
      <c r="ROE20" s="890"/>
      <c r="ROF20" s="890"/>
      <c r="ROG20" s="890"/>
      <c r="ROH20" s="890"/>
      <c r="ROI20" s="890"/>
      <c r="ROJ20" s="890"/>
      <c r="ROK20" s="890"/>
      <c r="ROL20" s="890"/>
      <c r="ROM20" s="890"/>
      <c r="RON20" s="890"/>
      <c r="ROO20" s="890"/>
      <c r="ROP20" s="890"/>
      <c r="ROQ20" s="890"/>
      <c r="ROR20" s="890"/>
      <c r="ROS20" s="890"/>
      <c r="ROT20" s="890"/>
      <c r="ROU20" s="890"/>
      <c r="ROV20" s="890"/>
      <c r="ROW20" s="890"/>
      <c r="ROX20" s="890"/>
      <c r="ROY20" s="890"/>
      <c r="ROZ20" s="890"/>
      <c r="RPA20" s="890"/>
      <c r="RPB20" s="890"/>
      <c r="RPC20" s="890"/>
      <c r="RPD20" s="890"/>
      <c r="RPE20" s="890"/>
      <c r="RPF20" s="890"/>
      <c r="RPG20" s="890"/>
      <c r="RPH20" s="890"/>
      <c r="RPI20" s="890"/>
      <c r="RPJ20" s="890"/>
      <c r="RPK20" s="890"/>
      <c r="RPL20" s="890"/>
      <c r="RPM20" s="890"/>
      <c r="RPN20" s="890"/>
      <c r="RPO20" s="890"/>
      <c r="RPP20" s="890"/>
      <c r="RPQ20" s="890"/>
      <c r="RPR20" s="890"/>
      <c r="RPS20" s="890"/>
      <c r="RPT20" s="890"/>
      <c r="RPU20" s="890"/>
      <c r="RPV20" s="890"/>
      <c r="RPW20" s="890"/>
      <c r="RPX20" s="890"/>
      <c r="RPY20" s="890"/>
      <c r="RPZ20" s="890"/>
      <c r="RQA20" s="890"/>
      <c r="RQB20" s="890"/>
      <c r="RQC20" s="890"/>
      <c r="RQD20" s="890"/>
      <c r="RQE20" s="890"/>
      <c r="RQF20" s="890"/>
      <c r="RQG20" s="890"/>
      <c r="RQH20" s="890"/>
      <c r="RQI20" s="890"/>
      <c r="RQJ20" s="890"/>
      <c r="RQK20" s="890"/>
      <c r="RQL20" s="890"/>
      <c r="RQM20" s="890"/>
      <c r="RQN20" s="890"/>
      <c r="RQO20" s="890"/>
      <c r="RQP20" s="890"/>
      <c r="RQQ20" s="890"/>
      <c r="RQR20" s="890"/>
      <c r="RQS20" s="890"/>
      <c r="RQT20" s="890"/>
      <c r="RQU20" s="890"/>
      <c r="RQV20" s="890"/>
      <c r="RQW20" s="890"/>
      <c r="RQX20" s="890"/>
      <c r="RQY20" s="890"/>
      <c r="RQZ20" s="890"/>
      <c r="RRA20" s="890"/>
      <c r="RRB20" s="890"/>
      <c r="RRC20" s="890"/>
      <c r="RRD20" s="890"/>
      <c r="RRE20" s="890"/>
      <c r="RRF20" s="890"/>
      <c r="RRG20" s="890"/>
      <c r="RRH20" s="890"/>
      <c r="RRI20" s="890"/>
      <c r="RRJ20" s="890"/>
      <c r="RRK20" s="890"/>
      <c r="RRL20" s="890"/>
      <c r="RRM20" s="890"/>
      <c r="RRN20" s="890"/>
      <c r="RRO20" s="890"/>
      <c r="RRP20" s="890"/>
      <c r="RRQ20" s="890"/>
      <c r="RRR20" s="890"/>
      <c r="RRS20" s="890"/>
      <c r="RRT20" s="890"/>
      <c r="RRU20" s="890"/>
      <c r="RRV20" s="890"/>
      <c r="RRW20" s="890"/>
      <c r="RRX20" s="890"/>
      <c r="RRY20" s="890"/>
      <c r="RRZ20" s="890"/>
      <c r="RSA20" s="890"/>
      <c r="RSB20" s="890"/>
      <c r="RSC20" s="890"/>
      <c r="RSD20" s="890"/>
      <c r="RSE20" s="890"/>
      <c r="RSF20" s="890"/>
      <c r="RSG20" s="890"/>
      <c r="RSH20" s="890"/>
      <c r="RSI20" s="890"/>
      <c r="RSJ20" s="890"/>
      <c r="RSK20" s="890"/>
      <c r="RSL20" s="890"/>
      <c r="RSM20" s="890"/>
      <c r="RSN20" s="890"/>
      <c r="RSO20" s="890"/>
      <c r="RSP20" s="890"/>
      <c r="RSQ20" s="890"/>
      <c r="RSR20" s="890"/>
      <c r="RSS20" s="890"/>
      <c r="RST20" s="890"/>
      <c r="RSU20" s="890"/>
      <c r="RSV20" s="890"/>
      <c r="RSW20" s="890"/>
      <c r="RSX20" s="890"/>
      <c r="RSY20" s="890"/>
      <c r="RSZ20" s="890"/>
      <c r="RTA20" s="890"/>
      <c r="RTB20" s="890"/>
      <c r="RTC20" s="890"/>
      <c r="RTD20" s="890"/>
      <c r="RTE20" s="890"/>
      <c r="RTF20" s="890"/>
      <c r="RTG20" s="890"/>
      <c r="RTH20" s="890"/>
      <c r="RTI20" s="890"/>
      <c r="RTJ20" s="890"/>
      <c r="RTK20" s="890"/>
      <c r="RTL20" s="890"/>
      <c r="RTM20" s="890"/>
      <c r="RTN20" s="890"/>
      <c r="RTO20" s="890"/>
      <c r="RTP20" s="890"/>
      <c r="RTQ20" s="890"/>
      <c r="RTR20" s="890"/>
      <c r="RTS20" s="890"/>
      <c r="RTT20" s="890"/>
      <c r="RTU20" s="890"/>
      <c r="RTV20" s="890"/>
      <c r="RTW20" s="890"/>
      <c r="RTX20" s="890"/>
      <c r="RTY20" s="890"/>
      <c r="RTZ20" s="890"/>
      <c r="RUA20" s="890"/>
      <c r="RUB20" s="890"/>
      <c r="RUC20" s="890"/>
      <c r="RUD20" s="890"/>
      <c r="RUE20" s="890"/>
      <c r="RUF20" s="890"/>
      <c r="RUG20" s="890"/>
      <c r="RUH20" s="890"/>
      <c r="RUI20" s="890"/>
      <c r="RUJ20" s="890"/>
      <c r="RUK20" s="890"/>
      <c r="RUL20" s="890"/>
      <c r="RUM20" s="890"/>
      <c r="RUN20" s="890"/>
      <c r="RUO20" s="890"/>
      <c r="RUP20" s="890"/>
      <c r="RUQ20" s="890"/>
      <c r="RUR20" s="890"/>
      <c r="RUS20" s="890"/>
      <c r="RUT20" s="890"/>
      <c r="RUU20" s="890"/>
      <c r="RUV20" s="890"/>
      <c r="RUW20" s="890"/>
      <c r="RUX20" s="890"/>
      <c r="RUY20" s="890"/>
      <c r="RUZ20" s="890"/>
      <c r="RVA20" s="890"/>
      <c r="RVB20" s="890"/>
      <c r="RVC20" s="890"/>
      <c r="RVD20" s="890"/>
      <c r="RVE20" s="890"/>
      <c r="RVF20" s="890"/>
      <c r="RVG20" s="890"/>
      <c r="RVH20" s="890"/>
      <c r="RVI20" s="890"/>
      <c r="RVJ20" s="890"/>
      <c r="RVK20" s="890"/>
      <c r="RVL20" s="890"/>
      <c r="RVM20" s="890"/>
      <c r="RVN20" s="890"/>
      <c r="RVO20" s="890"/>
      <c r="RVP20" s="890"/>
      <c r="RVQ20" s="890"/>
      <c r="RVR20" s="890"/>
      <c r="RVS20" s="890"/>
      <c r="RVT20" s="890"/>
      <c r="RVU20" s="890"/>
      <c r="RVV20" s="890"/>
      <c r="RVW20" s="890"/>
      <c r="RVX20" s="890"/>
      <c r="RVY20" s="890"/>
      <c r="RVZ20" s="890"/>
      <c r="RWA20" s="890"/>
      <c r="RWB20" s="890"/>
      <c r="RWC20" s="890"/>
      <c r="RWD20" s="890"/>
      <c r="RWE20" s="890"/>
      <c r="RWF20" s="890"/>
      <c r="RWG20" s="890"/>
      <c r="RWH20" s="890"/>
      <c r="RWI20" s="890"/>
      <c r="RWJ20" s="890"/>
      <c r="RWK20" s="890"/>
      <c r="RWL20" s="890"/>
      <c r="RWM20" s="890"/>
      <c r="RWN20" s="890"/>
      <c r="RWO20" s="890"/>
      <c r="RWP20" s="890"/>
      <c r="RWQ20" s="890"/>
      <c r="RWR20" s="890"/>
      <c r="RWS20" s="890"/>
      <c r="RWT20" s="890"/>
      <c r="RWU20" s="890"/>
      <c r="RWV20" s="890"/>
      <c r="RWW20" s="890"/>
      <c r="RWX20" s="890"/>
      <c r="RWY20" s="890"/>
      <c r="RWZ20" s="890"/>
      <c r="RXA20" s="890"/>
      <c r="RXB20" s="890"/>
      <c r="RXC20" s="890"/>
      <c r="RXD20" s="890"/>
      <c r="RXE20" s="890"/>
      <c r="RXF20" s="890"/>
      <c r="RXG20" s="890"/>
      <c r="RXH20" s="890"/>
      <c r="RXI20" s="890"/>
      <c r="RXJ20" s="890"/>
      <c r="RXK20" s="890"/>
      <c r="RXL20" s="890"/>
      <c r="RXM20" s="890"/>
      <c r="RXN20" s="890"/>
      <c r="RXO20" s="890"/>
      <c r="RXP20" s="890"/>
      <c r="RXQ20" s="890"/>
      <c r="RXR20" s="890"/>
      <c r="RXS20" s="890"/>
      <c r="RXT20" s="890"/>
      <c r="RXU20" s="890"/>
      <c r="RXV20" s="890"/>
      <c r="RXW20" s="890"/>
      <c r="RXX20" s="890"/>
      <c r="RXY20" s="890"/>
      <c r="RXZ20" s="890"/>
      <c r="RYA20" s="890"/>
      <c r="RYB20" s="890"/>
      <c r="RYC20" s="890"/>
      <c r="RYD20" s="890"/>
      <c r="RYE20" s="890"/>
      <c r="RYF20" s="890"/>
      <c r="RYG20" s="890"/>
      <c r="RYH20" s="890"/>
      <c r="RYI20" s="890"/>
      <c r="RYJ20" s="890"/>
      <c r="RYK20" s="890"/>
      <c r="RYL20" s="890"/>
      <c r="RYM20" s="890"/>
      <c r="RYN20" s="890"/>
      <c r="RYO20" s="890"/>
      <c r="RYP20" s="890"/>
      <c r="RYQ20" s="890"/>
      <c r="RYR20" s="890"/>
      <c r="RYS20" s="890"/>
      <c r="RYT20" s="890"/>
      <c r="RYU20" s="890"/>
      <c r="RYV20" s="890"/>
      <c r="RYW20" s="890"/>
      <c r="RYX20" s="890"/>
      <c r="RYY20" s="890"/>
      <c r="RYZ20" s="890"/>
      <c r="RZA20" s="890"/>
      <c r="RZB20" s="890"/>
      <c r="RZC20" s="890"/>
      <c r="RZD20" s="890"/>
      <c r="RZE20" s="890"/>
      <c r="RZF20" s="890"/>
      <c r="RZG20" s="890"/>
      <c r="RZH20" s="890"/>
      <c r="RZI20" s="890"/>
      <c r="RZJ20" s="890"/>
      <c r="RZK20" s="890"/>
      <c r="RZL20" s="890"/>
      <c r="RZM20" s="890"/>
      <c r="RZN20" s="890"/>
      <c r="RZO20" s="890"/>
      <c r="RZP20" s="890"/>
      <c r="RZQ20" s="890"/>
      <c r="RZR20" s="890"/>
      <c r="RZS20" s="890"/>
      <c r="RZT20" s="890"/>
      <c r="RZU20" s="890"/>
      <c r="RZV20" s="890"/>
      <c r="RZW20" s="890"/>
      <c r="RZX20" s="890"/>
      <c r="RZY20" s="890"/>
      <c r="RZZ20" s="890"/>
      <c r="SAA20" s="890"/>
      <c r="SAB20" s="890"/>
      <c r="SAC20" s="890"/>
      <c r="SAD20" s="890"/>
      <c r="SAE20" s="890"/>
      <c r="SAF20" s="890"/>
      <c r="SAG20" s="890"/>
      <c r="SAH20" s="890"/>
      <c r="SAI20" s="890"/>
      <c r="SAJ20" s="890"/>
      <c r="SAK20" s="890"/>
      <c r="SAL20" s="890"/>
      <c r="SAM20" s="890"/>
      <c r="SAN20" s="890"/>
      <c r="SAO20" s="890"/>
      <c r="SAP20" s="890"/>
      <c r="SAQ20" s="890"/>
      <c r="SAR20" s="890"/>
      <c r="SAS20" s="890"/>
      <c r="SAT20" s="890"/>
      <c r="SAU20" s="890"/>
      <c r="SAV20" s="890"/>
      <c r="SAW20" s="890"/>
      <c r="SAX20" s="890"/>
      <c r="SAY20" s="890"/>
      <c r="SAZ20" s="890"/>
      <c r="SBA20" s="890"/>
      <c r="SBB20" s="890"/>
      <c r="SBC20" s="890"/>
      <c r="SBD20" s="890"/>
      <c r="SBE20" s="890"/>
      <c r="SBF20" s="890"/>
      <c r="SBG20" s="890"/>
      <c r="SBH20" s="890"/>
      <c r="SBI20" s="890"/>
      <c r="SBJ20" s="890"/>
      <c r="SBK20" s="890"/>
      <c r="SBL20" s="890"/>
      <c r="SBM20" s="890"/>
      <c r="SBN20" s="890"/>
      <c r="SBO20" s="890"/>
      <c r="SBP20" s="890"/>
      <c r="SBQ20" s="890"/>
      <c r="SBR20" s="890"/>
      <c r="SBS20" s="890"/>
      <c r="SBT20" s="890"/>
      <c r="SBU20" s="890"/>
      <c r="SBV20" s="890"/>
      <c r="SBW20" s="890"/>
      <c r="SBX20" s="890"/>
      <c r="SBY20" s="890"/>
      <c r="SBZ20" s="890"/>
      <c r="SCA20" s="890"/>
      <c r="SCB20" s="890"/>
      <c r="SCC20" s="890"/>
      <c r="SCD20" s="890"/>
      <c r="SCE20" s="890"/>
      <c r="SCF20" s="890"/>
      <c r="SCG20" s="890"/>
      <c r="SCH20" s="890"/>
      <c r="SCI20" s="890"/>
      <c r="SCJ20" s="890"/>
      <c r="SCK20" s="890"/>
      <c r="SCL20" s="890"/>
      <c r="SCM20" s="890"/>
      <c r="SCN20" s="890"/>
      <c r="SCO20" s="890"/>
      <c r="SCP20" s="890"/>
      <c r="SCQ20" s="890"/>
      <c r="SCR20" s="890"/>
      <c r="SCS20" s="890"/>
      <c r="SCT20" s="890"/>
      <c r="SCU20" s="890"/>
      <c r="SCV20" s="890"/>
      <c r="SCW20" s="890"/>
      <c r="SCX20" s="890"/>
      <c r="SCY20" s="890"/>
      <c r="SCZ20" s="890"/>
      <c r="SDA20" s="890"/>
      <c r="SDB20" s="890"/>
      <c r="SDC20" s="890"/>
      <c r="SDD20" s="890"/>
      <c r="SDE20" s="890"/>
      <c r="SDF20" s="890"/>
      <c r="SDG20" s="890"/>
      <c r="SDH20" s="890"/>
      <c r="SDI20" s="890"/>
      <c r="SDJ20" s="890"/>
      <c r="SDK20" s="890"/>
      <c r="SDL20" s="890"/>
      <c r="SDM20" s="890"/>
      <c r="SDN20" s="890"/>
      <c r="SDO20" s="890"/>
      <c r="SDP20" s="890"/>
      <c r="SDQ20" s="890"/>
      <c r="SDR20" s="890"/>
      <c r="SDS20" s="890"/>
      <c r="SDT20" s="890"/>
      <c r="SDU20" s="890"/>
      <c r="SDV20" s="890"/>
      <c r="SDW20" s="890"/>
      <c r="SDX20" s="890"/>
      <c r="SDY20" s="890"/>
      <c r="SDZ20" s="890"/>
      <c r="SEA20" s="890"/>
      <c r="SEB20" s="890"/>
      <c r="SEC20" s="890"/>
      <c r="SED20" s="890"/>
      <c r="SEE20" s="890"/>
      <c r="SEF20" s="890"/>
      <c r="SEG20" s="890"/>
      <c r="SEH20" s="890"/>
      <c r="SEI20" s="890"/>
      <c r="SEJ20" s="890"/>
      <c r="SEK20" s="890"/>
      <c r="SEL20" s="890"/>
      <c r="SEM20" s="890"/>
      <c r="SEN20" s="890"/>
      <c r="SEO20" s="890"/>
      <c r="SEP20" s="890"/>
      <c r="SEQ20" s="890"/>
      <c r="SER20" s="890"/>
      <c r="SES20" s="890"/>
      <c r="SET20" s="890"/>
      <c r="SEU20" s="890"/>
      <c r="SEV20" s="890"/>
      <c r="SEW20" s="890"/>
      <c r="SEX20" s="890"/>
      <c r="SEY20" s="890"/>
      <c r="SEZ20" s="890"/>
      <c r="SFA20" s="890"/>
      <c r="SFB20" s="890"/>
      <c r="SFC20" s="890"/>
      <c r="SFD20" s="890"/>
      <c r="SFE20" s="890"/>
      <c r="SFF20" s="890"/>
      <c r="SFG20" s="890"/>
      <c r="SFH20" s="890"/>
      <c r="SFI20" s="890"/>
      <c r="SFJ20" s="890"/>
      <c r="SFK20" s="890"/>
      <c r="SFL20" s="890"/>
      <c r="SFM20" s="890"/>
      <c r="SFN20" s="890"/>
      <c r="SFO20" s="890"/>
      <c r="SFP20" s="890"/>
      <c r="SFQ20" s="890"/>
      <c r="SFR20" s="890"/>
      <c r="SFS20" s="890"/>
      <c r="SFT20" s="890"/>
      <c r="SFU20" s="890"/>
      <c r="SFV20" s="890"/>
      <c r="SFW20" s="890"/>
      <c r="SFX20" s="890"/>
      <c r="SFY20" s="890"/>
      <c r="SFZ20" s="890"/>
      <c r="SGA20" s="890"/>
      <c r="SGB20" s="890"/>
      <c r="SGC20" s="890"/>
      <c r="SGD20" s="890"/>
      <c r="SGE20" s="890"/>
      <c r="SGF20" s="890"/>
      <c r="SGG20" s="890"/>
      <c r="SGH20" s="890"/>
      <c r="SGI20" s="890"/>
      <c r="SGJ20" s="890"/>
      <c r="SGK20" s="890"/>
      <c r="SGL20" s="890"/>
      <c r="SGM20" s="890"/>
      <c r="SGN20" s="890"/>
      <c r="SGO20" s="890"/>
      <c r="SGP20" s="890"/>
      <c r="SGQ20" s="890"/>
      <c r="SGR20" s="890"/>
      <c r="SGS20" s="890"/>
      <c r="SGT20" s="890"/>
      <c r="SGU20" s="890"/>
      <c r="SGV20" s="890"/>
      <c r="SGW20" s="890"/>
      <c r="SGX20" s="890"/>
      <c r="SGY20" s="890"/>
      <c r="SGZ20" s="890"/>
      <c r="SHA20" s="890"/>
      <c r="SHB20" s="890"/>
      <c r="SHC20" s="890"/>
      <c r="SHD20" s="890"/>
      <c r="SHE20" s="890"/>
      <c r="SHF20" s="890"/>
      <c r="SHG20" s="890"/>
      <c r="SHH20" s="890"/>
      <c r="SHI20" s="890"/>
      <c r="SHJ20" s="890"/>
      <c r="SHK20" s="890"/>
      <c r="SHL20" s="890"/>
      <c r="SHM20" s="890"/>
      <c r="SHN20" s="890"/>
      <c r="SHO20" s="890"/>
      <c r="SHP20" s="890"/>
      <c r="SHQ20" s="890"/>
      <c r="SHR20" s="890"/>
      <c r="SHS20" s="890"/>
      <c r="SHT20" s="890"/>
      <c r="SHU20" s="890"/>
      <c r="SHV20" s="890"/>
      <c r="SHW20" s="890"/>
      <c r="SHX20" s="890"/>
      <c r="SHY20" s="890"/>
      <c r="SHZ20" s="890"/>
      <c r="SIA20" s="890"/>
      <c r="SIB20" s="890"/>
      <c r="SIC20" s="890"/>
      <c r="SID20" s="890"/>
      <c r="SIE20" s="890"/>
      <c r="SIF20" s="890"/>
      <c r="SIG20" s="890"/>
      <c r="SIH20" s="890"/>
      <c r="SII20" s="890"/>
      <c r="SIJ20" s="890"/>
      <c r="SIK20" s="890"/>
      <c r="SIL20" s="890"/>
      <c r="SIM20" s="890"/>
      <c r="SIN20" s="890"/>
      <c r="SIO20" s="890"/>
      <c r="SIP20" s="890"/>
      <c r="SIQ20" s="890"/>
      <c r="SIR20" s="890"/>
      <c r="SIS20" s="890"/>
      <c r="SIT20" s="890"/>
      <c r="SIU20" s="890"/>
      <c r="SIV20" s="890"/>
      <c r="SIW20" s="890"/>
      <c r="SIX20" s="890"/>
      <c r="SIY20" s="890"/>
      <c r="SIZ20" s="890"/>
      <c r="SJA20" s="890"/>
      <c r="SJB20" s="890"/>
      <c r="SJC20" s="890"/>
      <c r="SJD20" s="890"/>
      <c r="SJE20" s="890"/>
      <c r="SJF20" s="890"/>
      <c r="SJG20" s="890"/>
      <c r="SJH20" s="890"/>
      <c r="SJI20" s="890"/>
      <c r="SJJ20" s="890"/>
      <c r="SJK20" s="890"/>
      <c r="SJL20" s="890"/>
      <c r="SJM20" s="890"/>
      <c r="SJN20" s="890"/>
      <c r="SJO20" s="890"/>
      <c r="SJP20" s="890"/>
      <c r="SJQ20" s="890"/>
      <c r="SJR20" s="890"/>
      <c r="SJS20" s="890"/>
      <c r="SJT20" s="890"/>
      <c r="SJU20" s="890"/>
      <c r="SJV20" s="890"/>
      <c r="SJW20" s="890"/>
      <c r="SJX20" s="890"/>
      <c r="SJY20" s="890"/>
      <c r="SJZ20" s="890"/>
      <c r="SKA20" s="890"/>
      <c r="SKB20" s="890"/>
      <c r="SKC20" s="890"/>
      <c r="SKD20" s="890"/>
      <c r="SKE20" s="890"/>
      <c r="SKF20" s="890"/>
      <c r="SKG20" s="890"/>
      <c r="SKH20" s="890"/>
      <c r="SKI20" s="890"/>
      <c r="SKJ20" s="890"/>
      <c r="SKK20" s="890"/>
      <c r="SKL20" s="890"/>
      <c r="SKM20" s="890"/>
      <c r="SKN20" s="890"/>
      <c r="SKO20" s="890"/>
      <c r="SKP20" s="890"/>
      <c r="SKQ20" s="890"/>
      <c r="SKR20" s="890"/>
      <c r="SKS20" s="890"/>
      <c r="SKT20" s="890"/>
      <c r="SKU20" s="890"/>
      <c r="SKV20" s="890"/>
      <c r="SKW20" s="890"/>
      <c r="SKX20" s="890"/>
      <c r="SKY20" s="890"/>
      <c r="SKZ20" s="890"/>
      <c r="SLA20" s="890"/>
      <c r="SLB20" s="890"/>
      <c r="SLC20" s="890"/>
      <c r="SLD20" s="890"/>
      <c r="SLE20" s="890"/>
      <c r="SLF20" s="890"/>
      <c r="SLG20" s="890"/>
      <c r="SLH20" s="890"/>
      <c r="SLI20" s="890"/>
      <c r="SLJ20" s="890"/>
      <c r="SLK20" s="890"/>
      <c r="SLL20" s="890"/>
      <c r="SLM20" s="890"/>
      <c r="SLN20" s="890"/>
      <c r="SLO20" s="890"/>
      <c r="SLP20" s="890"/>
      <c r="SLQ20" s="890"/>
      <c r="SLR20" s="890"/>
      <c r="SLS20" s="890"/>
      <c r="SLT20" s="890"/>
      <c r="SLU20" s="890"/>
      <c r="SLV20" s="890"/>
      <c r="SLW20" s="890"/>
      <c r="SLX20" s="890"/>
      <c r="SLY20" s="890"/>
      <c r="SLZ20" s="890"/>
      <c r="SMA20" s="890"/>
      <c r="SMB20" s="890"/>
      <c r="SMC20" s="890"/>
      <c r="SMD20" s="890"/>
      <c r="SME20" s="890"/>
      <c r="SMF20" s="890"/>
      <c r="SMG20" s="890"/>
      <c r="SMH20" s="890"/>
      <c r="SMI20" s="890"/>
      <c r="SMJ20" s="890"/>
      <c r="SMK20" s="890"/>
      <c r="SML20" s="890"/>
      <c r="SMM20" s="890"/>
      <c r="SMN20" s="890"/>
      <c r="SMO20" s="890"/>
      <c r="SMP20" s="890"/>
      <c r="SMQ20" s="890"/>
      <c r="SMR20" s="890"/>
      <c r="SMS20" s="890"/>
      <c r="SMT20" s="890"/>
      <c r="SMU20" s="890"/>
      <c r="SMV20" s="890"/>
      <c r="SMW20" s="890"/>
      <c r="SMX20" s="890"/>
      <c r="SMY20" s="890"/>
      <c r="SMZ20" s="890"/>
      <c r="SNA20" s="890"/>
      <c r="SNB20" s="890"/>
      <c r="SNC20" s="890"/>
      <c r="SND20" s="890"/>
      <c r="SNE20" s="890"/>
      <c r="SNF20" s="890"/>
      <c r="SNG20" s="890"/>
      <c r="SNH20" s="890"/>
      <c r="SNI20" s="890"/>
      <c r="SNJ20" s="890"/>
      <c r="SNK20" s="890"/>
      <c r="SNL20" s="890"/>
      <c r="SNM20" s="890"/>
      <c r="SNN20" s="890"/>
      <c r="SNO20" s="890"/>
      <c r="SNP20" s="890"/>
      <c r="SNQ20" s="890"/>
      <c r="SNR20" s="890"/>
      <c r="SNS20" s="890"/>
      <c r="SNT20" s="890"/>
      <c r="SNU20" s="890"/>
      <c r="SNV20" s="890"/>
      <c r="SNW20" s="890"/>
      <c r="SNX20" s="890"/>
      <c r="SNY20" s="890"/>
      <c r="SNZ20" s="890"/>
      <c r="SOA20" s="890"/>
      <c r="SOB20" s="890"/>
      <c r="SOC20" s="890"/>
      <c r="SOD20" s="890"/>
      <c r="SOE20" s="890"/>
      <c r="SOF20" s="890"/>
      <c r="SOG20" s="890"/>
      <c r="SOH20" s="890"/>
      <c r="SOI20" s="890"/>
      <c r="SOJ20" s="890"/>
      <c r="SOK20" s="890"/>
      <c r="SOL20" s="890"/>
      <c r="SOM20" s="890"/>
      <c r="SON20" s="890"/>
      <c r="SOO20" s="890"/>
      <c r="SOP20" s="890"/>
      <c r="SOQ20" s="890"/>
      <c r="SOR20" s="890"/>
      <c r="SOS20" s="890"/>
      <c r="SOT20" s="890"/>
      <c r="SOU20" s="890"/>
      <c r="SOV20" s="890"/>
      <c r="SOW20" s="890"/>
      <c r="SOX20" s="890"/>
      <c r="SOY20" s="890"/>
      <c r="SOZ20" s="890"/>
      <c r="SPA20" s="890"/>
      <c r="SPB20" s="890"/>
      <c r="SPC20" s="890"/>
      <c r="SPD20" s="890"/>
      <c r="SPE20" s="890"/>
      <c r="SPF20" s="890"/>
      <c r="SPG20" s="890"/>
      <c r="SPH20" s="890"/>
      <c r="SPI20" s="890"/>
      <c r="SPJ20" s="890"/>
      <c r="SPK20" s="890"/>
      <c r="SPL20" s="890"/>
      <c r="SPM20" s="890"/>
      <c r="SPN20" s="890"/>
      <c r="SPO20" s="890"/>
      <c r="SPP20" s="890"/>
      <c r="SPQ20" s="890"/>
      <c r="SPR20" s="890"/>
      <c r="SPS20" s="890"/>
      <c r="SPT20" s="890"/>
      <c r="SPU20" s="890"/>
      <c r="SPV20" s="890"/>
      <c r="SPW20" s="890"/>
      <c r="SPX20" s="890"/>
      <c r="SPY20" s="890"/>
      <c r="SPZ20" s="890"/>
      <c r="SQA20" s="890"/>
      <c r="SQB20" s="890"/>
      <c r="SQC20" s="890"/>
      <c r="SQD20" s="890"/>
      <c r="SQE20" s="890"/>
      <c r="SQF20" s="890"/>
      <c r="SQG20" s="890"/>
      <c r="SQH20" s="890"/>
      <c r="SQI20" s="890"/>
      <c r="SQJ20" s="890"/>
      <c r="SQK20" s="890"/>
      <c r="SQL20" s="890"/>
      <c r="SQM20" s="890"/>
      <c r="SQN20" s="890"/>
      <c r="SQO20" s="890"/>
      <c r="SQP20" s="890"/>
      <c r="SQQ20" s="890"/>
      <c r="SQR20" s="890"/>
      <c r="SQS20" s="890"/>
      <c r="SQT20" s="890"/>
      <c r="SQU20" s="890"/>
      <c r="SQV20" s="890"/>
      <c r="SQW20" s="890"/>
      <c r="SQX20" s="890"/>
      <c r="SQY20" s="890"/>
      <c r="SQZ20" s="890"/>
      <c r="SRA20" s="890"/>
      <c r="SRB20" s="890"/>
      <c r="SRC20" s="890"/>
      <c r="SRD20" s="890"/>
      <c r="SRE20" s="890"/>
      <c r="SRF20" s="890"/>
      <c r="SRG20" s="890"/>
      <c r="SRH20" s="890"/>
      <c r="SRI20" s="890"/>
      <c r="SRJ20" s="890"/>
      <c r="SRK20" s="890"/>
      <c r="SRL20" s="890"/>
      <c r="SRM20" s="890"/>
      <c r="SRN20" s="890"/>
      <c r="SRO20" s="890"/>
      <c r="SRP20" s="890"/>
      <c r="SRQ20" s="890"/>
      <c r="SRR20" s="890"/>
      <c r="SRS20" s="890"/>
      <c r="SRT20" s="890"/>
      <c r="SRU20" s="890"/>
      <c r="SRV20" s="890"/>
      <c r="SRW20" s="890"/>
      <c r="SRX20" s="890"/>
      <c r="SRY20" s="890"/>
      <c r="SRZ20" s="890"/>
      <c r="SSA20" s="890"/>
      <c r="SSB20" s="890"/>
      <c r="SSC20" s="890"/>
      <c r="SSD20" s="890"/>
      <c r="SSE20" s="890"/>
      <c r="SSF20" s="890"/>
      <c r="SSG20" s="890"/>
      <c r="SSH20" s="890"/>
      <c r="SSI20" s="890"/>
      <c r="SSJ20" s="890"/>
      <c r="SSK20" s="890"/>
      <c r="SSL20" s="890"/>
      <c r="SSM20" s="890"/>
      <c r="SSN20" s="890"/>
      <c r="SSO20" s="890"/>
      <c r="SSP20" s="890"/>
      <c r="SSQ20" s="890"/>
      <c r="SSR20" s="890"/>
      <c r="SSS20" s="890"/>
      <c r="SST20" s="890"/>
      <c r="SSU20" s="890"/>
      <c r="SSV20" s="890"/>
      <c r="SSW20" s="890"/>
      <c r="SSX20" s="890"/>
      <c r="SSY20" s="890"/>
      <c r="SSZ20" s="890"/>
      <c r="STA20" s="890"/>
      <c r="STB20" s="890"/>
      <c r="STC20" s="890"/>
      <c r="STD20" s="890"/>
      <c r="STE20" s="890"/>
      <c r="STF20" s="890"/>
      <c r="STG20" s="890"/>
      <c r="STH20" s="890"/>
      <c r="STI20" s="890"/>
      <c r="STJ20" s="890"/>
      <c r="STK20" s="890"/>
      <c r="STL20" s="890"/>
      <c r="STM20" s="890"/>
      <c r="STN20" s="890"/>
      <c r="STO20" s="890"/>
      <c r="STP20" s="890"/>
      <c r="STQ20" s="890"/>
      <c r="STR20" s="890"/>
      <c r="STS20" s="890"/>
      <c r="STT20" s="890"/>
      <c r="STU20" s="890"/>
      <c r="STV20" s="890"/>
      <c r="STW20" s="890"/>
      <c r="STX20" s="890"/>
      <c r="STY20" s="890"/>
      <c r="STZ20" s="890"/>
      <c r="SUA20" s="890"/>
      <c r="SUB20" s="890"/>
      <c r="SUC20" s="890"/>
      <c r="SUD20" s="890"/>
      <c r="SUE20" s="890"/>
      <c r="SUF20" s="890"/>
      <c r="SUG20" s="890"/>
      <c r="SUH20" s="890"/>
      <c r="SUI20" s="890"/>
      <c r="SUJ20" s="890"/>
      <c r="SUK20" s="890"/>
      <c r="SUL20" s="890"/>
      <c r="SUM20" s="890"/>
      <c r="SUN20" s="890"/>
      <c r="SUO20" s="890"/>
      <c r="SUP20" s="890"/>
      <c r="SUQ20" s="890"/>
      <c r="SUR20" s="890"/>
      <c r="SUS20" s="890"/>
      <c r="SUT20" s="890"/>
      <c r="SUU20" s="890"/>
      <c r="SUV20" s="890"/>
      <c r="SUW20" s="890"/>
      <c r="SUX20" s="890"/>
      <c r="SUY20" s="890"/>
      <c r="SUZ20" s="890"/>
      <c r="SVA20" s="890"/>
      <c r="SVB20" s="890"/>
      <c r="SVC20" s="890"/>
      <c r="SVD20" s="890"/>
      <c r="SVE20" s="890"/>
      <c r="SVF20" s="890"/>
      <c r="SVG20" s="890"/>
      <c r="SVH20" s="890"/>
      <c r="SVI20" s="890"/>
      <c r="SVJ20" s="890"/>
      <c r="SVK20" s="890"/>
      <c r="SVL20" s="890"/>
      <c r="SVM20" s="890"/>
      <c r="SVN20" s="890"/>
      <c r="SVO20" s="890"/>
      <c r="SVP20" s="890"/>
      <c r="SVQ20" s="890"/>
      <c r="SVR20" s="890"/>
      <c r="SVS20" s="890"/>
      <c r="SVT20" s="890"/>
      <c r="SVU20" s="890"/>
      <c r="SVV20" s="890"/>
      <c r="SVW20" s="890"/>
      <c r="SVX20" s="890"/>
      <c r="SVY20" s="890"/>
      <c r="SVZ20" s="890"/>
      <c r="SWA20" s="890"/>
      <c r="SWB20" s="890"/>
      <c r="SWC20" s="890"/>
      <c r="SWD20" s="890"/>
      <c r="SWE20" s="890"/>
      <c r="SWF20" s="890"/>
      <c r="SWG20" s="890"/>
      <c r="SWH20" s="890"/>
      <c r="SWI20" s="890"/>
      <c r="SWJ20" s="890"/>
      <c r="SWK20" s="890"/>
      <c r="SWL20" s="890"/>
      <c r="SWM20" s="890"/>
      <c r="SWN20" s="890"/>
      <c r="SWO20" s="890"/>
      <c r="SWP20" s="890"/>
      <c r="SWQ20" s="890"/>
      <c r="SWR20" s="890"/>
      <c r="SWS20" s="890"/>
      <c r="SWT20" s="890"/>
      <c r="SWU20" s="890"/>
      <c r="SWV20" s="890"/>
      <c r="SWW20" s="890"/>
      <c r="SWX20" s="890"/>
      <c r="SWY20" s="890"/>
      <c r="SWZ20" s="890"/>
      <c r="SXA20" s="890"/>
      <c r="SXB20" s="890"/>
      <c r="SXC20" s="890"/>
      <c r="SXD20" s="890"/>
      <c r="SXE20" s="890"/>
      <c r="SXF20" s="890"/>
      <c r="SXG20" s="890"/>
      <c r="SXH20" s="890"/>
      <c r="SXI20" s="890"/>
      <c r="SXJ20" s="890"/>
      <c r="SXK20" s="890"/>
      <c r="SXL20" s="890"/>
      <c r="SXM20" s="890"/>
      <c r="SXN20" s="890"/>
      <c r="SXO20" s="890"/>
      <c r="SXP20" s="890"/>
      <c r="SXQ20" s="890"/>
      <c r="SXR20" s="890"/>
      <c r="SXS20" s="890"/>
      <c r="SXT20" s="890"/>
      <c r="SXU20" s="890"/>
      <c r="SXV20" s="890"/>
      <c r="SXW20" s="890"/>
      <c r="SXX20" s="890"/>
      <c r="SXY20" s="890"/>
      <c r="SXZ20" s="890"/>
      <c r="SYA20" s="890"/>
      <c r="SYB20" s="890"/>
      <c r="SYC20" s="890"/>
      <c r="SYD20" s="890"/>
      <c r="SYE20" s="890"/>
      <c r="SYF20" s="890"/>
      <c r="SYG20" s="890"/>
      <c r="SYH20" s="890"/>
      <c r="SYI20" s="890"/>
      <c r="SYJ20" s="890"/>
      <c r="SYK20" s="890"/>
      <c r="SYL20" s="890"/>
      <c r="SYM20" s="890"/>
      <c r="SYN20" s="890"/>
      <c r="SYO20" s="890"/>
      <c r="SYP20" s="890"/>
      <c r="SYQ20" s="890"/>
      <c r="SYR20" s="890"/>
      <c r="SYS20" s="890"/>
      <c r="SYT20" s="890"/>
      <c r="SYU20" s="890"/>
      <c r="SYV20" s="890"/>
      <c r="SYW20" s="890"/>
      <c r="SYX20" s="890"/>
      <c r="SYY20" s="890"/>
      <c r="SYZ20" s="890"/>
      <c r="SZA20" s="890"/>
      <c r="SZB20" s="890"/>
      <c r="SZC20" s="890"/>
      <c r="SZD20" s="890"/>
      <c r="SZE20" s="890"/>
      <c r="SZF20" s="890"/>
      <c r="SZG20" s="890"/>
      <c r="SZH20" s="890"/>
      <c r="SZI20" s="890"/>
      <c r="SZJ20" s="890"/>
      <c r="SZK20" s="890"/>
      <c r="SZL20" s="890"/>
      <c r="SZM20" s="890"/>
      <c r="SZN20" s="890"/>
      <c r="SZO20" s="890"/>
      <c r="SZP20" s="890"/>
      <c r="SZQ20" s="890"/>
      <c r="SZR20" s="890"/>
      <c r="SZS20" s="890"/>
      <c r="SZT20" s="890"/>
      <c r="SZU20" s="890"/>
      <c r="SZV20" s="890"/>
      <c r="SZW20" s="890"/>
      <c r="SZX20" s="890"/>
      <c r="SZY20" s="890"/>
      <c r="SZZ20" s="890"/>
      <c r="TAA20" s="890"/>
      <c r="TAB20" s="890"/>
      <c r="TAC20" s="890"/>
      <c r="TAD20" s="890"/>
      <c r="TAE20" s="890"/>
      <c r="TAF20" s="890"/>
      <c r="TAG20" s="890"/>
      <c r="TAH20" s="890"/>
      <c r="TAI20" s="890"/>
      <c r="TAJ20" s="890"/>
      <c r="TAK20" s="890"/>
      <c r="TAL20" s="890"/>
      <c r="TAM20" s="890"/>
      <c r="TAN20" s="890"/>
      <c r="TAO20" s="890"/>
      <c r="TAP20" s="890"/>
      <c r="TAQ20" s="890"/>
      <c r="TAR20" s="890"/>
      <c r="TAS20" s="890"/>
      <c r="TAT20" s="890"/>
      <c r="TAU20" s="890"/>
      <c r="TAV20" s="890"/>
      <c r="TAW20" s="890"/>
      <c r="TAX20" s="890"/>
      <c r="TAY20" s="890"/>
      <c r="TAZ20" s="890"/>
      <c r="TBA20" s="890"/>
      <c r="TBB20" s="890"/>
      <c r="TBC20" s="890"/>
      <c r="TBD20" s="890"/>
      <c r="TBE20" s="890"/>
      <c r="TBF20" s="890"/>
      <c r="TBG20" s="890"/>
      <c r="TBH20" s="890"/>
      <c r="TBI20" s="890"/>
      <c r="TBJ20" s="890"/>
      <c r="TBK20" s="890"/>
      <c r="TBL20" s="890"/>
      <c r="TBM20" s="890"/>
      <c r="TBN20" s="890"/>
      <c r="TBO20" s="890"/>
      <c r="TBP20" s="890"/>
      <c r="TBQ20" s="890"/>
      <c r="TBR20" s="890"/>
      <c r="TBS20" s="890"/>
      <c r="TBT20" s="890"/>
      <c r="TBU20" s="890"/>
      <c r="TBV20" s="890"/>
      <c r="TBW20" s="890"/>
      <c r="TBX20" s="890"/>
      <c r="TBY20" s="890"/>
      <c r="TBZ20" s="890"/>
      <c r="TCA20" s="890"/>
      <c r="TCB20" s="890"/>
      <c r="TCC20" s="890"/>
      <c r="TCD20" s="890"/>
      <c r="TCE20" s="890"/>
      <c r="TCF20" s="890"/>
      <c r="TCG20" s="890"/>
      <c r="TCH20" s="890"/>
      <c r="TCI20" s="890"/>
      <c r="TCJ20" s="890"/>
      <c r="TCK20" s="890"/>
      <c r="TCL20" s="890"/>
      <c r="TCM20" s="890"/>
      <c r="TCN20" s="890"/>
      <c r="TCO20" s="890"/>
      <c r="TCP20" s="890"/>
      <c r="TCQ20" s="890"/>
      <c r="TCR20" s="890"/>
      <c r="TCS20" s="890"/>
      <c r="TCT20" s="890"/>
      <c r="TCU20" s="890"/>
      <c r="TCV20" s="890"/>
      <c r="TCW20" s="890"/>
      <c r="TCX20" s="890"/>
      <c r="TCY20" s="890"/>
      <c r="TCZ20" s="890"/>
      <c r="TDA20" s="890"/>
      <c r="TDB20" s="890"/>
      <c r="TDC20" s="890"/>
      <c r="TDD20" s="890"/>
      <c r="TDE20" s="890"/>
      <c r="TDF20" s="890"/>
      <c r="TDG20" s="890"/>
      <c r="TDH20" s="890"/>
      <c r="TDI20" s="890"/>
      <c r="TDJ20" s="890"/>
      <c r="TDK20" s="890"/>
      <c r="TDL20" s="890"/>
      <c r="TDM20" s="890"/>
      <c r="TDN20" s="890"/>
      <c r="TDO20" s="890"/>
      <c r="TDP20" s="890"/>
      <c r="TDQ20" s="890"/>
      <c r="TDR20" s="890"/>
      <c r="TDS20" s="890"/>
      <c r="TDT20" s="890"/>
      <c r="TDU20" s="890"/>
      <c r="TDV20" s="890"/>
      <c r="TDW20" s="890"/>
      <c r="TDX20" s="890"/>
      <c r="TDY20" s="890"/>
      <c r="TDZ20" s="890"/>
      <c r="TEA20" s="890"/>
      <c r="TEB20" s="890"/>
      <c r="TEC20" s="890"/>
      <c r="TED20" s="890"/>
      <c r="TEE20" s="890"/>
      <c r="TEF20" s="890"/>
      <c r="TEG20" s="890"/>
      <c r="TEH20" s="890"/>
      <c r="TEI20" s="890"/>
      <c r="TEJ20" s="890"/>
      <c r="TEK20" s="890"/>
      <c r="TEL20" s="890"/>
      <c r="TEM20" s="890"/>
      <c r="TEN20" s="890"/>
      <c r="TEO20" s="890"/>
      <c r="TEP20" s="890"/>
      <c r="TEQ20" s="890"/>
      <c r="TER20" s="890"/>
      <c r="TES20" s="890"/>
      <c r="TET20" s="890"/>
      <c r="TEU20" s="890"/>
      <c r="TEV20" s="890"/>
      <c r="TEW20" s="890"/>
      <c r="TEX20" s="890"/>
      <c r="TEY20" s="890"/>
      <c r="TEZ20" s="890"/>
      <c r="TFA20" s="890"/>
      <c r="TFB20" s="890"/>
      <c r="TFC20" s="890"/>
      <c r="TFD20" s="890"/>
      <c r="TFE20" s="890"/>
      <c r="TFF20" s="890"/>
      <c r="TFG20" s="890"/>
      <c r="TFH20" s="890"/>
      <c r="TFI20" s="890"/>
      <c r="TFJ20" s="890"/>
      <c r="TFK20" s="890"/>
      <c r="TFL20" s="890"/>
      <c r="TFM20" s="890"/>
      <c r="TFN20" s="890"/>
      <c r="TFO20" s="890"/>
      <c r="TFP20" s="890"/>
      <c r="TFQ20" s="890"/>
      <c r="TFR20" s="890"/>
      <c r="TFS20" s="890"/>
      <c r="TFT20" s="890"/>
      <c r="TFU20" s="890"/>
      <c r="TFV20" s="890"/>
      <c r="TFW20" s="890"/>
      <c r="TFX20" s="890"/>
      <c r="TFY20" s="890"/>
      <c r="TFZ20" s="890"/>
      <c r="TGA20" s="890"/>
      <c r="TGB20" s="890"/>
      <c r="TGC20" s="890"/>
      <c r="TGD20" s="890"/>
      <c r="TGE20" s="890"/>
      <c r="TGF20" s="890"/>
      <c r="TGG20" s="890"/>
      <c r="TGH20" s="890"/>
      <c r="TGI20" s="890"/>
      <c r="TGJ20" s="890"/>
      <c r="TGK20" s="890"/>
      <c r="TGL20" s="890"/>
      <c r="TGM20" s="890"/>
      <c r="TGN20" s="890"/>
      <c r="TGO20" s="890"/>
      <c r="TGP20" s="890"/>
      <c r="TGQ20" s="890"/>
      <c r="TGR20" s="890"/>
      <c r="TGS20" s="890"/>
      <c r="TGT20" s="890"/>
      <c r="TGU20" s="890"/>
      <c r="TGV20" s="890"/>
      <c r="TGW20" s="890"/>
      <c r="TGX20" s="890"/>
      <c r="TGY20" s="890"/>
      <c r="TGZ20" s="890"/>
      <c r="THA20" s="890"/>
      <c r="THB20" s="890"/>
      <c r="THC20" s="890"/>
      <c r="THD20" s="890"/>
      <c r="THE20" s="890"/>
      <c r="THF20" s="890"/>
      <c r="THG20" s="890"/>
      <c r="THH20" s="890"/>
      <c r="THI20" s="890"/>
      <c r="THJ20" s="890"/>
      <c r="THK20" s="890"/>
      <c r="THL20" s="890"/>
      <c r="THM20" s="890"/>
      <c r="THN20" s="890"/>
      <c r="THO20" s="890"/>
      <c r="THP20" s="890"/>
      <c r="THQ20" s="890"/>
      <c r="THR20" s="890"/>
      <c r="THS20" s="890"/>
      <c r="THT20" s="890"/>
      <c r="THU20" s="890"/>
      <c r="THV20" s="890"/>
      <c r="THW20" s="890"/>
      <c r="THX20" s="890"/>
      <c r="THY20" s="890"/>
      <c r="THZ20" s="890"/>
      <c r="TIA20" s="890"/>
      <c r="TIB20" s="890"/>
      <c r="TIC20" s="890"/>
      <c r="TID20" s="890"/>
      <c r="TIE20" s="890"/>
      <c r="TIF20" s="890"/>
      <c r="TIG20" s="890"/>
      <c r="TIH20" s="890"/>
      <c r="TII20" s="890"/>
      <c r="TIJ20" s="890"/>
      <c r="TIK20" s="890"/>
      <c r="TIL20" s="890"/>
      <c r="TIM20" s="890"/>
      <c r="TIN20" s="890"/>
      <c r="TIO20" s="890"/>
      <c r="TIP20" s="890"/>
      <c r="TIQ20" s="890"/>
      <c r="TIR20" s="890"/>
      <c r="TIS20" s="890"/>
      <c r="TIT20" s="890"/>
      <c r="TIU20" s="890"/>
      <c r="TIV20" s="890"/>
      <c r="TIW20" s="890"/>
      <c r="TIX20" s="890"/>
      <c r="TIY20" s="890"/>
      <c r="TIZ20" s="890"/>
      <c r="TJA20" s="890"/>
      <c r="TJB20" s="890"/>
      <c r="TJC20" s="890"/>
      <c r="TJD20" s="890"/>
      <c r="TJE20" s="890"/>
      <c r="TJF20" s="890"/>
      <c r="TJG20" s="890"/>
      <c r="TJH20" s="890"/>
      <c r="TJI20" s="890"/>
      <c r="TJJ20" s="890"/>
      <c r="TJK20" s="890"/>
      <c r="TJL20" s="890"/>
      <c r="TJM20" s="890"/>
      <c r="TJN20" s="890"/>
      <c r="TJO20" s="890"/>
      <c r="TJP20" s="890"/>
      <c r="TJQ20" s="890"/>
      <c r="TJR20" s="890"/>
      <c r="TJS20" s="890"/>
      <c r="TJT20" s="890"/>
      <c r="TJU20" s="890"/>
      <c r="TJV20" s="890"/>
      <c r="TJW20" s="890"/>
      <c r="TJX20" s="890"/>
      <c r="TJY20" s="890"/>
      <c r="TJZ20" s="890"/>
      <c r="TKA20" s="890"/>
      <c r="TKB20" s="890"/>
      <c r="TKC20" s="890"/>
      <c r="TKD20" s="890"/>
      <c r="TKE20" s="890"/>
      <c r="TKF20" s="890"/>
      <c r="TKG20" s="890"/>
      <c r="TKH20" s="890"/>
      <c r="TKI20" s="890"/>
      <c r="TKJ20" s="890"/>
      <c r="TKK20" s="890"/>
      <c r="TKL20" s="890"/>
      <c r="TKM20" s="890"/>
      <c r="TKN20" s="890"/>
      <c r="TKO20" s="890"/>
      <c r="TKP20" s="890"/>
      <c r="TKQ20" s="890"/>
      <c r="TKR20" s="890"/>
      <c r="TKS20" s="890"/>
      <c r="TKT20" s="890"/>
      <c r="TKU20" s="890"/>
      <c r="TKV20" s="890"/>
      <c r="TKW20" s="890"/>
      <c r="TKX20" s="890"/>
      <c r="TKY20" s="890"/>
      <c r="TKZ20" s="890"/>
      <c r="TLA20" s="890"/>
      <c r="TLB20" s="890"/>
      <c r="TLC20" s="890"/>
      <c r="TLD20" s="890"/>
      <c r="TLE20" s="890"/>
      <c r="TLF20" s="890"/>
      <c r="TLG20" s="890"/>
      <c r="TLH20" s="890"/>
      <c r="TLI20" s="890"/>
      <c r="TLJ20" s="890"/>
      <c r="TLK20" s="890"/>
      <c r="TLL20" s="890"/>
      <c r="TLM20" s="890"/>
      <c r="TLN20" s="890"/>
      <c r="TLO20" s="890"/>
      <c r="TLP20" s="890"/>
      <c r="TLQ20" s="890"/>
      <c r="TLR20" s="890"/>
      <c r="TLS20" s="890"/>
      <c r="TLT20" s="890"/>
      <c r="TLU20" s="890"/>
      <c r="TLV20" s="890"/>
      <c r="TLW20" s="890"/>
      <c r="TLX20" s="890"/>
      <c r="TLY20" s="890"/>
      <c r="TLZ20" s="890"/>
      <c r="TMA20" s="890"/>
      <c r="TMB20" s="890"/>
      <c r="TMC20" s="890"/>
      <c r="TMD20" s="890"/>
      <c r="TME20" s="890"/>
      <c r="TMF20" s="890"/>
      <c r="TMG20" s="890"/>
      <c r="TMH20" s="890"/>
      <c r="TMI20" s="890"/>
      <c r="TMJ20" s="890"/>
      <c r="TMK20" s="890"/>
      <c r="TML20" s="890"/>
      <c r="TMM20" s="890"/>
      <c r="TMN20" s="890"/>
      <c r="TMO20" s="890"/>
      <c r="TMP20" s="890"/>
      <c r="TMQ20" s="890"/>
      <c r="TMR20" s="890"/>
      <c r="TMS20" s="890"/>
      <c r="TMT20" s="890"/>
      <c r="TMU20" s="890"/>
      <c r="TMV20" s="890"/>
      <c r="TMW20" s="890"/>
      <c r="TMX20" s="890"/>
      <c r="TMY20" s="890"/>
      <c r="TMZ20" s="890"/>
      <c r="TNA20" s="890"/>
      <c r="TNB20" s="890"/>
      <c r="TNC20" s="890"/>
      <c r="TND20" s="890"/>
      <c r="TNE20" s="890"/>
      <c r="TNF20" s="890"/>
      <c r="TNG20" s="890"/>
      <c r="TNH20" s="890"/>
      <c r="TNI20" s="890"/>
      <c r="TNJ20" s="890"/>
      <c r="TNK20" s="890"/>
      <c r="TNL20" s="890"/>
      <c r="TNM20" s="890"/>
      <c r="TNN20" s="890"/>
      <c r="TNO20" s="890"/>
      <c r="TNP20" s="890"/>
      <c r="TNQ20" s="890"/>
      <c r="TNR20" s="890"/>
      <c r="TNS20" s="890"/>
      <c r="TNT20" s="890"/>
      <c r="TNU20" s="890"/>
      <c r="TNV20" s="890"/>
      <c r="TNW20" s="890"/>
      <c r="TNX20" s="890"/>
      <c r="TNY20" s="890"/>
      <c r="TNZ20" s="890"/>
      <c r="TOA20" s="890"/>
      <c r="TOB20" s="890"/>
      <c r="TOC20" s="890"/>
      <c r="TOD20" s="890"/>
      <c r="TOE20" s="890"/>
      <c r="TOF20" s="890"/>
      <c r="TOG20" s="890"/>
      <c r="TOH20" s="890"/>
      <c r="TOI20" s="890"/>
      <c r="TOJ20" s="890"/>
      <c r="TOK20" s="890"/>
      <c r="TOL20" s="890"/>
      <c r="TOM20" s="890"/>
      <c r="TON20" s="890"/>
      <c r="TOO20" s="890"/>
      <c r="TOP20" s="890"/>
      <c r="TOQ20" s="890"/>
      <c r="TOR20" s="890"/>
      <c r="TOS20" s="890"/>
      <c r="TOT20" s="890"/>
      <c r="TOU20" s="890"/>
      <c r="TOV20" s="890"/>
      <c r="TOW20" s="890"/>
      <c r="TOX20" s="890"/>
      <c r="TOY20" s="890"/>
      <c r="TOZ20" s="890"/>
      <c r="TPA20" s="890"/>
      <c r="TPB20" s="890"/>
      <c r="TPC20" s="890"/>
      <c r="TPD20" s="890"/>
      <c r="TPE20" s="890"/>
      <c r="TPF20" s="890"/>
      <c r="TPG20" s="890"/>
      <c r="TPH20" s="890"/>
      <c r="TPI20" s="890"/>
      <c r="TPJ20" s="890"/>
      <c r="TPK20" s="890"/>
      <c r="TPL20" s="890"/>
      <c r="TPM20" s="890"/>
      <c r="TPN20" s="890"/>
      <c r="TPO20" s="890"/>
      <c r="TPP20" s="890"/>
      <c r="TPQ20" s="890"/>
      <c r="TPR20" s="890"/>
      <c r="TPS20" s="890"/>
      <c r="TPT20" s="890"/>
      <c r="TPU20" s="890"/>
      <c r="TPV20" s="890"/>
      <c r="TPW20" s="890"/>
      <c r="TPX20" s="890"/>
      <c r="TPY20" s="890"/>
      <c r="TPZ20" s="890"/>
      <c r="TQA20" s="890"/>
      <c r="TQB20" s="890"/>
      <c r="TQC20" s="890"/>
      <c r="TQD20" s="890"/>
      <c r="TQE20" s="890"/>
      <c r="TQF20" s="890"/>
      <c r="TQG20" s="890"/>
      <c r="TQH20" s="890"/>
      <c r="TQI20" s="890"/>
      <c r="TQJ20" s="890"/>
      <c r="TQK20" s="890"/>
      <c r="TQL20" s="890"/>
      <c r="TQM20" s="890"/>
      <c r="TQN20" s="890"/>
      <c r="TQO20" s="890"/>
      <c r="TQP20" s="890"/>
      <c r="TQQ20" s="890"/>
      <c r="TQR20" s="890"/>
      <c r="TQS20" s="890"/>
      <c r="TQT20" s="890"/>
      <c r="TQU20" s="890"/>
      <c r="TQV20" s="890"/>
      <c r="TQW20" s="890"/>
      <c r="TQX20" s="890"/>
      <c r="TQY20" s="890"/>
      <c r="TQZ20" s="890"/>
      <c r="TRA20" s="890"/>
      <c r="TRB20" s="890"/>
      <c r="TRC20" s="890"/>
      <c r="TRD20" s="890"/>
      <c r="TRE20" s="890"/>
      <c r="TRF20" s="890"/>
      <c r="TRG20" s="890"/>
      <c r="TRH20" s="890"/>
      <c r="TRI20" s="890"/>
      <c r="TRJ20" s="890"/>
      <c r="TRK20" s="890"/>
      <c r="TRL20" s="890"/>
      <c r="TRM20" s="890"/>
      <c r="TRN20" s="890"/>
      <c r="TRO20" s="890"/>
      <c r="TRP20" s="890"/>
      <c r="TRQ20" s="890"/>
      <c r="TRR20" s="890"/>
      <c r="TRS20" s="890"/>
      <c r="TRT20" s="890"/>
      <c r="TRU20" s="890"/>
      <c r="TRV20" s="890"/>
      <c r="TRW20" s="890"/>
      <c r="TRX20" s="890"/>
      <c r="TRY20" s="890"/>
      <c r="TRZ20" s="890"/>
      <c r="TSA20" s="890"/>
      <c r="TSB20" s="890"/>
      <c r="TSC20" s="890"/>
      <c r="TSD20" s="890"/>
      <c r="TSE20" s="890"/>
      <c r="TSF20" s="890"/>
      <c r="TSG20" s="890"/>
      <c r="TSH20" s="890"/>
      <c r="TSI20" s="890"/>
      <c r="TSJ20" s="890"/>
      <c r="TSK20" s="890"/>
      <c r="TSL20" s="890"/>
      <c r="TSM20" s="890"/>
      <c r="TSN20" s="890"/>
      <c r="TSO20" s="890"/>
      <c r="TSP20" s="890"/>
      <c r="TSQ20" s="890"/>
      <c r="TSR20" s="890"/>
      <c r="TSS20" s="890"/>
      <c r="TST20" s="890"/>
      <c r="TSU20" s="890"/>
      <c r="TSV20" s="890"/>
      <c r="TSW20" s="890"/>
      <c r="TSX20" s="890"/>
      <c r="TSY20" s="890"/>
      <c r="TSZ20" s="890"/>
      <c r="TTA20" s="890"/>
      <c r="TTB20" s="890"/>
      <c r="TTC20" s="890"/>
      <c r="TTD20" s="890"/>
      <c r="TTE20" s="890"/>
      <c r="TTF20" s="890"/>
      <c r="TTG20" s="890"/>
      <c r="TTH20" s="890"/>
      <c r="TTI20" s="890"/>
      <c r="TTJ20" s="890"/>
      <c r="TTK20" s="890"/>
      <c r="TTL20" s="890"/>
      <c r="TTM20" s="890"/>
      <c r="TTN20" s="890"/>
      <c r="TTO20" s="890"/>
      <c r="TTP20" s="890"/>
      <c r="TTQ20" s="890"/>
      <c r="TTR20" s="890"/>
      <c r="TTS20" s="890"/>
      <c r="TTT20" s="890"/>
      <c r="TTU20" s="890"/>
      <c r="TTV20" s="890"/>
      <c r="TTW20" s="890"/>
      <c r="TTX20" s="890"/>
      <c r="TTY20" s="890"/>
      <c r="TTZ20" s="890"/>
      <c r="TUA20" s="890"/>
      <c r="TUB20" s="890"/>
      <c r="TUC20" s="890"/>
      <c r="TUD20" s="890"/>
      <c r="TUE20" s="890"/>
      <c r="TUF20" s="890"/>
      <c r="TUG20" s="890"/>
      <c r="TUH20" s="890"/>
      <c r="TUI20" s="890"/>
      <c r="TUJ20" s="890"/>
      <c r="TUK20" s="890"/>
      <c r="TUL20" s="890"/>
      <c r="TUM20" s="890"/>
      <c r="TUN20" s="890"/>
      <c r="TUO20" s="890"/>
      <c r="TUP20" s="890"/>
      <c r="TUQ20" s="890"/>
      <c r="TUR20" s="890"/>
      <c r="TUS20" s="890"/>
      <c r="TUT20" s="890"/>
      <c r="TUU20" s="890"/>
      <c r="TUV20" s="890"/>
      <c r="TUW20" s="890"/>
      <c r="TUX20" s="890"/>
      <c r="TUY20" s="890"/>
      <c r="TUZ20" s="890"/>
      <c r="TVA20" s="890"/>
      <c r="TVB20" s="890"/>
      <c r="TVC20" s="890"/>
      <c r="TVD20" s="890"/>
      <c r="TVE20" s="890"/>
      <c r="TVF20" s="890"/>
      <c r="TVG20" s="890"/>
      <c r="TVH20" s="890"/>
      <c r="TVI20" s="890"/>
      <c r="TVJ20" s="890"/>
      <c r="TVK20" s="890"/>
      <c r="TVL20" s="890"/>
      <c r="TVM20" s="890"/>
      <c r="TVN20" s="890"/>
      <c r="TVO20" s="890"/>
      <c r="TVP20" s="890"/>
      <c r="TVQ20" s="890"/>
      <c r="TVR20" s="890"/>
      <c r="TVS20" s="890"/>
      <c r="TVT20" s="890"/>
      <c r="TVU20" s="890"/>
      <c r="TVV20" s="890"/>
      <c r="TVW20" s="890"/>
      <c r="TVX20" s="890"/>
      <c r="TVY20" s="890"/>
      <c r="TVZ20" s="890"/>
      <c r="TWA20" s="890"/>
      <c r="TWB20" s="890"/>
      <c r="TWC20" s="890"/>
      <c r="TWD20" s="890"/>
      <c r="TWE20" s="890"/>
      <c r="TWF20" s="890"/>
      <c r="TWG20" s="890"/>
      <c r="TWH20" s="890"/>
      <c r="TWI20" s="890"/>
      <c r="TWJ20" s="890"/>
      <c r="TWK20" s="890"/>
      <c r="TWL20" s="890"/>
      <c r="TWM20" s="890"/>
      <c r="TWN20" s="890"/>
      <c r="TWO20" s="890"/>
      <c r="TWP20" s="890"/>
      <c r="TWQ20" s="890"/>
      <c r="TWR20" s="890"/>
      <c r="TWS20" s="890"/>
      <c r="TWT20" s="890"/>
      <c r="TWU20" s="890"/>
      <c r="TWV20" s="890"/>
      <c r="TWW20" s="890"/>
      <c r="TWX20" s="890"/>
      <c r="TWY20" s="890"/>
      <c r="TWZ20" s="890"/>
      <c r="TXA20" s="890"/>
      <c r="TXB20" s="890"/>
      <c r="TXC20" s="890"/>
      <c r="TXD20" s="890"/>
      <c r="TXE20" s="890"/>
      <c r="TXF20" s="890"/>
      <c r="TXG20" s="890"/>
      <c r="TXH20" s="890"/>
      <c r="TXI20" s="890"/>
      <c r="TXJ20" s="890"/>
      <c r="TXK20" s="890"/>
      <c r="TXL20" s="890"/>
      <c r="TXM20" s="890"/>
      <c r="TXN20" s="890"/>
      <c r="TXO20" s="890"/>
      <c r="TXP20" s="890"/>
      <c r="TXQ20" s="890"/>
      <c r="TXR20" s="890"/>
      <c r="TXS20" s="890"/>
      <c r="TXT20" s="890"/>
      <c r="TXU20" s="890"/>
      <c r="TXV20" s="890"/>
      <c r="TXW20" s="890"/>
      <c r="TXX20" s="890"/>
      <c r="TXY20" s="890"/>
      <c r="TXZ20" s="890"/>
      <c r="TYA20" s="890"/>
      <c r="TYB20" s="890"/>
      <c r="TYC20" s="890"/>
      <c r="TYD20" s="890"/>
      <c r="TYE20" s="890"/>
      <c r="TYF20" s="890"/>
      <c r="TYG20" s="890"/>
      <c r="TYH20" s="890"/>
      <c r="TYI20" s="890"/>
      <c r="TYJ20" s="890"/>
      <c r="TYK20" s="890"/>
      <c r="TYL20" s="890"/>
      <c r="TYM20" s="890"/>
      <c r="TYN20" s="890"/>
      <c r="TYO20" s="890"/>
      <c r="TYP20" s="890"/>
      <c r="TYQ20" s="890"/>
      <c r="TYR20" s="890"/>
      <c r="TYS20" s="890"/>
      <c r="TYT20" s="890"/>
      <c r="TYU20" s="890"/>
      <c r="TYV20" s="890"/>
      <c r="TYW20" s="890"/>
      <c r="TYX20" s="890"/>
      <c r="TYY20" s="890"/>
      <c r="TYZ20" s="890"/>
      <c r="TZA20" s="890"/>
      <c r="TZB20" s="890"/>
      <c r="TZC20" s="890"/>
      <c r="TZD20" s="890"/>
      <c r="TZE20" s="890"/>
      <c r="TZF20" s="890"/>
      <c r="TZG20" s="890"/>
      <c r="TZH20" s="890"/>
      <c r="TZI20" s="890"/>
      <c r="TZJ20" s="890"/>
      <c r="TZK20" s="890"/>
      <c r="TZL20" s="890"/>
      <c r="TZM20" s="890"/>
      <c r="TZN20" s="890"/>
      <c r="TZO20" s="890"/>
      <c r="TZP20" s="890"/>
      <c r="TZQ20" s="890"/>
      <c r="TZR20" s="890"/>
      <c r="TZS20" s="890"/>
      <c r="TZT20" s="890"/>
      <c r="TZU20" s="890"/>
      <c r="TZV20" s="890"/>
      <c r="TZW20" s="890"/>
      <c r="TZX20" s="890"/>
      <c r="TZY20" s="890"/>
      <c r="TZZ20" s="890"/>
      <c r="UAA20" s="890"/>
      <c r="UAB20" s="890"/>
      <c r="UAC20" s="890"/>
      <c r="UAD20" s="890"/>
      <c r="UAE20" s="890"/>
      <c r="UAF20" s="890"/>
      <c r="UAG20" s="890"/>
      <c r="UAH20" s="890"/>
      <c r="UAI20" s="890"/>
      <c r="UAJ20" s="890"/>
      <c r="UAK20" s="890"/>
      <c r="UAL20" s="890"/>
      <c r="UAM20" s="890"/>
      <c r="UAN20" s="890"/>
      <c r="UAO20" s="890"/>
      <c r="UAP20" s="890"/>
      <c r="UAQ20" s="890"/>
      <c r="UAR20" s="890"/>
      <c r="UAS20" s="890"/>
      <c r="UAT20" s="890"/>
      <c r="UAU20" s="890"/>
      <c r="UAV20" s="890"/>
      <c r="UAW20" s="890"/>
      <c r="UAX20" s="890"/>
      <c r="UAY20" s="890"/>
      <c r="UAZ20" s="890"/>
      <c r="UBA20" s="890"/>
      <c r="UBB20" s="890"/>
      <c r="UBC20" s="890"/>
      <c r="UBD20" s="890"/>
      <c r="UBE20" s="890"/>
      <c r="UBF20" s="890"/>
      <c r="UBG20" s="890"/>
      <c r="UBH20" s="890"/>
      <c r="UBI20" s="890"/>
      <c r="UBJ20" s="890"/>
      <c r="UBK20" s="890"/>
      <c r="UBL20" s="890"/>
      <c r="UBM20" s="890"/>
      <c r="UBN20" s="890"/>
      <c r="UBO20" s="890"/>
      <c r="UBP20" s="890"/>
      <c r="UBQ20" s="890"/>
      <c r="UBR20" s="890"/>
      <c r="UBS20" s="890"/>
      <c r="UBT20" s="890"/>
      <c r="UBU20" s="890"/>
      <c r="UBV20" s="890"/>
      <c r="UBW20" s="890"/>
      <c r="UBX20" s="890"/>
      <c r="UBY20" s="890"/>
      <c r="UBZ20" s="890"/>
      <c r="UCA20" s="890"/>
      <c r="UCB20" s="890"/>
      <c r="UCC20" s="890"/>
      <c r="UCD20" s="890"/>
      <c r="UCE20" s="890"/>
      <c r="UCF20" s="890"/>
      <c r="UCG20" s="890"/>
      <c r="UCH20" s="890"/>
      <c r="UCI20" s="890"/>
      <c r="UCJ20" s="890"/>
      <c r="UCK20" s="890"/>
      <c r="UCL20" s="890"/>
      <c r="UCM20" s="890"/>
      <c r="UCN20" s="890"/>
      <c r="UCO20" s="890"/>
      <c r="UCP20" s="890"/>
      <c r="UCQ20" s="890"/>
      <c r="UCR20" s="890"/>
      <c r="UCS20" s="890"/>
      <c r="UCT20" s="890"/>
      <c r="UCU20" s="890"/>
      <c r="UCV20" s="890"/>
      <c r="UCW20" s="890"/>
      <c r="UCX20" s="890"/>
      <c r="UCY20" s="890"/>
      <c r="UCZ20" s="890"/>
      <c r="UDA20" s="890"/>
      <c r="UDB20" s="890"/>
      <c r="UDC20" s="890"/>
      <c r="UDD20" s="890"/>
      <c r="UDE20" s="890"/>
      <c r="UDF20" s="890"/>
      <c r="UDG20" s="890"/>
      <c r="UDH20" s="890"/>
      <c r="UDI20" s="890"/>
      <c r="UDJ20" s="890"/>
      <c r="UDK20" s="890"/>
      <c r="UDL20" s="890"/>
      <c r="UDM20" s="890"/>
      <c r="UDN20" s="890"/>
      <c r="UDO20" s="890"/>
      <c r="UDP20" s="890"/>
      <c r="UDQ20" s="890"/>
      <c r="UDR20" s="890"/>
      <c r="UDS20" s="890"/>
      <c r="UDT20" s="890"/>
      <c r="UDU20" s="890"/>
      <c r="UDV20" s="890"/>
      <c r="UDW20" s="890"/>
      <c r="UDX20" s="890"/>
      <c r="UDY20" s="890"/>
      <c r="UDZ20" s="890"/>
      <c r="UEA20" s="890"/>
      <c r="UEB20" s="890"/>
      <c r="UEC20" s="890"/>
      <c r="UED20" s="890"/>
      <c r="UEE20" s="890"/>
      <c r="UEF20" s="890"/>
      <c r="UEG20" s="890"/>
      <c r="UEH20" s="890"/>
      <c r="UEI20" s="890"/>
      <c r="UEJ20" s="890"/>
      <c r="UEK20" s="890"/>
      <c r="UEL20" s="890"/>
      <c r="UEM20" s="890"/>
      <c r="UEN20" s="890"/>
      <c r="UEO20" s="890"/>
      <c r="UEP20" s="890"/>
      <c r="UEQ20" s="890"/>
      <c r="UER20" s="890"/>
      <c r="UES20" s="890"/>
      <c r="UET20" s="890"/>
      <c r="UEU20" s="890"/>
      <c r="UEV20" s="890"/>
      <c r="UEW20" s="890"/>
      <c r="UEX20" s="890"/>
      <c r="UEY20" s="890"/>
      <c r="UEZ20" s="890"/>
      <c r="UFA20" s="890"/>
      <c r="UFB20" s="890"/>
      <c r="UFC20" s="890"/>
      <c r="UFD20" s="890"/>
      <c r="UFE20" s="890"/>
      <c r="UFF20" s="890"/>
      <c r="UFG20" s="890"/>
      <c r="UFH20" s="890"/>
      <c r="UFI20" s="890"/>
      <c r="UFJ20" s="890"/>
      <c r="UFK20" s="890"/>
      <c r="UFL20" s="890"/>
      <c r="UFM20" s="890"/>
      <c r="UFN20" s="890"/>
      <c r="UFO20" s="890"/>
      <c r="UFP20" s="890"/>
      <c r="UFQ20" s="890"/>
      <c r="UFR20" s="890"/>
      <c r="UFS20" s="890"/>
      <c r="UFT20" s="890"/>
      <c r="UFU20" s="890"/>
      <c r="UFV20" s="890"/>
      <c r="UFW20" s="890"/>
      <c r="UFX20" s="890"/>
      <c r="UFY20" s="890"/>
      <c r="UFZ20" s="890"/>
      <c r="UGA20" s="890"/>
      <c r="UGB20" s="890"/>
      <c r="UGC20" s="890"/>
      <c r="UGD20" s="890"/>
      <c r="UGE20" s="890"/>
      <c r="UGF20" s="890"/>
      <c r="UGG20" s="890"/>
      <c r="UGH20" s="890"/>
      <c r="UGI20" s="890"/>
      <c r="UGJ20" s="890"/>
      <c r="UGK20" s="890"/>
      <c r="UGL20" s="890"/>
      <c r="UGM20" s="890"/>
      <c r="UGN20" s="890"/>
      <c r="UGO20" s="890"/>
      <c r="UGP20" s="890"/>
      <c r="UGQ20" s="890"/>
      <c r="UGR20" s="890"/>
      <c r="UGS20" s="890"/>
      <c r="UGT20" s="890"/>
      <c r="UGU20" s="890"/>
      <c r="UGV20" s="890"/>
      <c r="UGW20" s="890"/>
      <c r="UGX20" s="890"/>
      <c r="UGY20" s="890"/>
      <c r="UGZ20" s="890"/>
      <c r="UHA20" s="890"/>
      <c r="UHB20" s="890"/>
      <c r="UHC20" s="890"/>
      <c r="UHD20" s="890"/>
      <c r="UHE20" s="890"/>
      <c r="UHF20" s="890"/>
      <c r="UHG20" s="890"/>
      <c r="UHH20" s="890"/>
      <c r="UHI20" s="890"/>
      <c r="UHJ20" s="890"/>
      <c r="UHK20" s="890"/>
      <c r="UHL20" s="890"/>
      <c r="UHM20" s="890"/>
      <c r="UHN20" s="890"/>
      <c r="UHO20" s="890"/>
      <c r="UHP20" s="890"/>
      <c r="UHQ20" s="890"/>
      <c r="UHR20" s="890"/>
      <c r="UHS20" s="890"/>
      <c r="UHT20" s="890"/>
      <c r="UHU20" s="890"/>
      <c r="UHV20" s="890"/>
      <c r="UHW20" s="890"/>
      <c r="UHX20" s="890"/>
      <c r="UHY20" s="890"/>
      <c r="UHZ20" s="890"/>
      <c r="UIA20" s="890"/>
      <c r="UIB20" s="890"/>
      <c r="UIC20" s="890"/>
      <c r="UID20" s="890"/>
      <c r="UIE20" s="890"/>
      <c r="UIF20" s="890"/>
      <c r="UIG20" s="890"/>
      <c r="UIH20" s="890"/>
      <c r="UII20" s="890"/>
      <c r="UIJ20" s="890"/>
      <c r="UIK20" s="890"/>
      <c r="UIL20" s="890"/>
      <c r="UIM20" s="890"/>
      <c r="UIN20" s="890"/>
      <c r="UIO20" s="890"/>
      <c r="UIP20" s="890"/>
      <c r="UIQ20" s="890"/>
      <c r="UIR20" s="890"/>
      <c r="UIS20" s="890"/>
      <c r="UIT20" s="890"/>
      <c r="UIU20" s="890"/>
      <c r="UIV20" s="890"/>
      <c r="UIW20" s="890"/>
      <c r="UIX20" s="890"/>
      <c r="UIY20" s="890"/>
      <c r="UIZ20" s="890"/>
      <c r="UJA20" s="890"/>
      <c r="UJB20" s="890"/>
      <c r="UJC20" s="890"/>
      <c r="UJD20" s="890"/>
      <c r="UJE20" s="890"/>
      <c r="UJF20" s="890"/>
      <c r="UJG20" s="890"/>
      <c r="UJH20" s="890"/>
      <c r="UJI20" s="890"/>
      <c r="UJJ20" s="890"/>
      <c r="UJK20" s="890"/>
      <c r="UJL20" s="890"/>
      <c r="UJM20" s="890"/>
      <c r="UJN20" s="890"/>
      <c r="UJO20" s="890"/>
      <c r="UJP20" s="890"/>
      <c r="UJQ20" s="890"/>
      <c r="UJR20" s="890"/>
      <c r="UJS20" s="890"/>
      <c r="UJT20" s="890"/>
      <c r="UJU20" s="890"/>
      <c r="UJV20" s="890"/>
      <c r="UJW20" s="890"/>
      <c r="UJX20" s="890"/>
      <c r="UJY20" s="890"/>
      <c r="UJZ20" s="890"/>
      <c r="UKA20" s="890"/>
      <c r="UKB20" s="890"/>
      <c r="UKC20" s="890"/>
      <c r="UKD20" s="890"/>
      <c r="UKE20" s="890"/>
      <c r="UKF20" s="890"/>
      <c r="UKG20" s="890"/>
      <c r="UKH20" s="890"/>
      <c r="UKI20" s="890"/>
      <c r="UKJ20" s="890"/>
      <c r="UKK20" s="890"/>
      <c r="UKL20" s="890"/>
      <c r="UKM20" s="890"/>
      <c r="UKN20" s="890"/>
      <c r="UKO20" s="890"/>
      <c r="UKP20" s="890"/>
      <c r="UKQ20" s="890"/>
      <c r="UKR20" s="890"/>
      <c r="UKS20" s="890"/>
      <c r="UKT20" s="890"/>
      <c r="UKU20" s="890"/>
      <c r="UKV20" s="890"/>
      <c r="UKW20" s="890"/>
      <c r="UKX20" s="890"/>
      <c r="UKY20" s="890"/>
      <c r="UKZ20" s="890"/>
      <c r="ULA20" s="890"/>
      <c r="ULB20" s="890"/>
      <c r="ULC20" s="890"/>
      <c r="ULD20" s="890"/>
      <c r="ULE20" s="890"/>
      <c r="ULF20" s="890"/>
      <c r="ULG20" s="890"/>
      <c r="ULH20" s="890"/>
      <c r="ULI20" s="890"/>
      <c r="ULJ20" s="890"/>
      <c r="ULK20" s="890"/>
      <c r="ULL20" s="890"/>
      <c r="ULM20" s="890"/>
      <c r="ULN20" s="890"/>
      <c r="ULO20" s="890"/>
      <c r="ULP20" s="890"/>
      <c r="ULQ20" s="890"/>
      <c r="ULR20" s="890"/>
      <c r="ULS20" s="890"/>
      <c r="ULT20" s="890"/>
      <c r="ULU20" s="890"/>
      <c r="ULV20" s="890"/>
      <c r="ULW20" s="890"/>
      <c r="ULX20" s="890"/>
      <c r="ULY20" s="890"/>
      <c r="ULZ20" s="890"/>
      <c r="UMA20" s="890"/>
      <c r="UMB20" s="890"/>
      <c r="UMC20" s="890"/>
      <c r="UMD20" s="890"/>
      <c r="UME20" s="890"/>
      <c r="UMF20" s="890"/>
      <c r="UMG20" s="890"/>
      <c r="UMH20" s="890"/>
      <c r="UMI20" s="890"/>
      <c r="UMJ20" s="890"/>
      <c r="UMK20" s="890"/>
      <c r="UML20" s="890"/>
      <c r="UMM20" s="890"/>
      <c r="UMN20" s="890"/>
      <c r="UMO20" s="890"/>
      <c r="UMP20" s="890"/>
      <c r="UMQ20" s="890"/>
      <c r="UMR20" s="890"/>
      <c r="UMS20" s="890"/>
      <c r="UMT20" s="890"/>
      <c r="UMU20" s="890"/>
      <c r="UMV20" s="890"/>
      <c r="UMW20" s="890"/>
      <c r="UMX20" s="890"/>
      <c r="UMY20" s="890"/>
      <c r="UMZ20" s="890"/>
      <c r="UNA20" s="890"/>
      <c r="UNB20" s="890"/>
      <c r="UNC20" s="890"/>
      <c r="UND20" s="890"/>
      <c r="UNE20" s="890"/>
      <c r="UNF20" s="890"/>
      <c r="UNG20" s="890"/>
      <c r="UNH20" s="890"/>
      <c r="UNI20" s="890"/>
      <c r="UNJ20" s="890"/>
      <c r="UNK20" s="890"/>
      <c r="UNL20" s="890"/>
      <c r="UNM20" s="890"/>
      <c r="UNN20" s="890"/>
      <c r="UNO20" s="890"/>
      <c r="UNP20" s="890"/>
      <c r="UNQ20" s="890"/>
      <c r="UNR20" s="890"/>
      <c r="UNS20" s="890"/>
      <c r="UNT20" s="890"/>
      <c r="UNU20" s="890"/>
      <c r="UNV20" s="890"/>
      <c r="UNW20" s="890"/>
      <c r="UNX20" s="890"/>
      <c r="UNY20" s="890"/>
      <c r="UNZ20" s="890"/>
      <c r="UOA20" s="890"/>
      <c r="UOB20" s="890"/>
      <c r="UOC20" s="890"/>
      <c r="UOD20" s="890"/>
      <c r="UOE20" s="890"/>
      <c r="UOF20" s="890"/>
      <c r="UOG20" s="890"/>
      <c r="UOH20" s="890"/>
      <c r="UOI20" s="890"/>
      <c r="UOJ20" s="890"/>
      <c r="UOK20" s="890"/>
      <c r="UOL20" s="890"/>
      <c r="UOM20" s="890"/>
      <c r="UON20" s="890"/>
      <c r="UOO20" s="890"/>
      <c r="UOP20" s="890"/>
      <c r="UOQ20" s="890"/>
      <c r="UOR20" s="890"/>
      <c r="UOS20" s="890"/>
      <c r="UOT20" s="890"/>
      <c r="UOU20" s="890"/>
      <c r="UOV20" s="890"/>
      <c r="UOW20" s="890"/>
      <c r="UOX20" s="890"/>
      <c r="UOY20" s="890"/>
      <c r="UOZ20" s="890"/>
      <c r="UPA20" s="890"/>
      <c r="UPB20" s="890"/>
      <c r="UPC20" s="890"/>
      <c r="UPD20" s="890"/>
      <c r="UPE20" s="890"/>
      <c r="UPF20" s="890"/>
      <c r="UPG20" s="890"/>
      <c r="UPH20" s="890"/>
      <c r="UPI20" s="890"/>
      <c r="UPJ20" s="890"/>
      <c r="UPK20" s="890"/>
      <c r="UPL20" s="890"/>
      <c r="UPM20" s="890"/>
      <c r="UPN20" s="890"/>
      <c r="UPO20" s="890"/>
      <c r="UPP20" s="890"/>
      <c r="UPQ20" s="890"/>
      <c r="UPR20" s="890"/>
      <c r="UPS20" s="890"/>
      <c r="UPT20" s="890"/>
      <c r="UPU20" s="890"/>
      <c r="UPV20" s="890"/>
      <c r="UPW20" s="890"/>
      <c r="UPX20" s="890"/>
      <c r="UPY20" s="890"/>
      <c r="UPZ20" s="890"/>
      <c r="UQA20" s="890"/>
      <c r="UQB20" s="890"/>
      <c r="UQC20" s="890"/>
      <c r="UQD20" s="890"/>
      <c r="UQE20" s="890"/>
      <c r="UQF20" s="890"/>
      <c r="UQG20" s="890"/>
      <c r="UQH20" s="890"/>
      <c r="UQI20" s="890"/>
      <c r="UQJ20" s="890"/>
      <c r="UQK20" s="890"/>
      <c r="UQL20" s="890"/>
      <c r="UQM20" s="890"/>
      <c r="UQN20" s="890"/>
      <c r="UQO20" s="890"/>
      <c r="UQP20" s="890"/>
      <c r="UQQ20" s="890"/>
      <c r="UQR20" s="890"/>
      <c r="UQS20" s="890"/>
      <c r="UQT20" s="890"/>
      <c r="UQU20" s="890"/>
      <c r="UQV20" s="890"/>
      <c r="UQW20" s="890"/>
      <c r="UQX20" s="890"/>
      <c r="UQY20" s="890"/>
      <c r="UQZ20" s="890"/>
      <c r="URA20" s="890"/>
      <c r="URB20" s="890"/>
      <c r="URC20" s="890"/>
      <c r="URD20" s="890"/>
      <c r="URE20" s="890"/>
      <c r="URF20" s="890"/>
      <c r="URG20" s="890"/>
      <c r="URH20" s="890"/>
      <c r="URI20" s="890"/>
      <c r="URJ20" s="890"/>
      <c r="URK20" s="890"/>
      <c r="URL20" s="890"/>
      <c r="URM20" s="890"/>
      <c r="URN20" s="890"/>
      <c r="URO20" s="890"/>
      <c r="URP20" s="890"/>
      <c r="URQ20" s="890"/>
      <c r="URR20" s="890"/>
      <c r="URS20" s="890"/>
      <c r="URT20" s="890"/>
      <c r="URU20" s="890"/>
      <c r="URV20" s="890"/>
      <c r="URW20" s="890"/>
      <c r="URX20" s="890"/>
      <c r="URY20" s="890"/>
      <c r="URZ20" s="890"/>
      <c r="USA20" s="890"/>
      <c r="USB20" s="890"/>
      <c r="USC20" s="890"/>
      <c r="USD20" s="890"/>
      <c r="USE20" s="890"/>
      <c r="USF20" s="890"/>
      <c r="USG20" s="890"/>
      <c r="USH20" s="890"/>
      <c r="USI20" s="890"/>
      <c r="USJ20" s="890"/>
      <c r="USK20" s="890"/>
      <c r="USL20" s="890"/>
      <c r="USM20" s="890"/>
      <c r="USN20" s="890"/>
      <c r="USO20" s="890"/>
      <c r="USP20" s="890"/>
      <c r="USQ20" s="890"/>
      <c r="USR20" s="890"/>
      <c r="USS20" s="890"/>
      <c r="UST20" s="890"/>
      <c r="USU20" s="890"/>
      <c r="USV20" s="890"/>
      <c r="USW20" s="890"/>
      <c r="USX20" s="890"/>
      <c r="USY20" s="890"/>
      <c r="USZ20" s="890"/>
      <c r="UTA20" s="890"/>
      <c r="UTB20" s="890"/>
      <c r="UTC20" s="890"/>
      <c r="UTD20" s="890"/>
      <c r="UTE20" s="890"/>
      <c r="UTF20" s="890"/>
      <c r="UTG20" s="890"/>
      <c r="UTH20" s="890"/>
      <c r="UTI20" s="890"/>
      <c r="UTJ20" s="890"/>
      <c r="UTK20" s="890"/>
      <c r="UTL20" s="890"/>
      <c r="UTM20" s="890"/>
      <c r="UTN20" s="890"/>
      <c r="UTO20" s="890"/>
      <c r="UTP20" s="890"/>
      <c r="UTQ20" s="890"/>
      <c r="UTR20" s="890"/>
      <c r="UTS20" s="890"/>
      <c r="UTT20" s="890"/>
      <c r="UTU20" s="890"/>
      <c r="UTV20" s="890"/>
      <c r="UTW20" s="890"/>
      <c r="UTX20" s="890"/>
      <c r="UTY20" s="890"/>
      <c r="UTZ20" s="890"/>
      <c r="UUA20" s="890"/>
      <c r="UUB20" s="890"/>
      <c r="UUC20" s="890"/>
      <c r="UUD20" s="890"/>
      <c r="UUE20" s="890"/>
      <c r="UUF20" s="890"/>
      <c r="UUG20" s="890"/>
      <c r="UUH20" s="890"/>
      <c r="UUI20" s="890"/>
      <c r="UUJ20" s="890"/>
      <c r="UUK20" s="890"/>
      <c r="UUL20" s="890"/>
      <c r="UUM20" s="890"/>
      <c r="UUN20" s="890"/>
      <c r="UUO20" s="890"/>
      <c r="UUP20" s="890"/>
      <c r="UUQ20" s="890"/>
      <c r="UUR20" s="890"/>
      <c r="UUS20" s="890"/>
      <c r="UUT20" s="890"/>
      <c r="UUU20" s="890"/>
      <c r="UUV20" s="890"/>
      <c r="UUW20" s="890"/>
      <c r="UUX20" s="890"/>
      <c r="UUY20" s="890"/>
      <c r="UUZ20" s="890"/>
      <c r="UVA20" s="890"/>
      <c r="UVB20" s="890"/>
      <c r="UVC20" s="890"/>
      <c r="UVD20" s="890"/>
      <c r="UVE20" s="890"/>
      <c r="UVF20" s="890"/>
      <c r="UVG20" s="890"/>
      <c r="UVH20" s="890"/>
      <c r="UVI20" s="890"/>
      <c r="UVJ20" s="890"/>
      <c r="UVK20" s="890"/>
      <c r="UVL20" s="890"/>
      <c r="UVM20" s="890"/>
      <c r="UVN20" s="890"/>
      <c r="UVO20" s="890"/>
      <c r="UVP20" s="890"/>
      <c r="UVQ20" s="890"/>
      <c r="UVR20" s="890"/>
      <c r="UVS20" s="890"/>
      <c r="UVT20" s="890"/>
      <c r="UVU20" s="890"/>
      <c r="UVV20" s="890"/>
      <c r="UVW20" s="890"/>
      <c r="UVX20" s="890"/>
      <c r="UVY20" s="890"/>
      <c r="UVZ20" s="890"/>
      <c r="UWA20" s="890"/>
      <c r="UWB20" s="890"/>
      <c r="UWC20" s="890"/>
      <c r="UWD20" s="890"/>
      <c r="UWE20" s="890"/>
      <c r="UWF20" s="890"/>
      <c r="UWG20" s="890"/>
      <c r="UWH20" s="890"/>
      <c r="UWI20" s="890"/>
      <c r="UWJ20" s="890"/>
      <c r="UWK20" s="890"/>
      <c r="UWL20" s="890"/>
      <c r="UWM20" s="890"/>
      <c r="UWN20" s="890"/>
      <c r="UWO20" s="890"/>
      <c r="UWP20" s="890"/>
      <c r="UWQ20" s="890"/>
      <c r="UWR20" s="890"/>
      <c r="UWS20" s="890"/>
      <c r="UWT20" s="890"/>
      <c r="UWU20" s="890"/>
      <c r="UWV20" s="890"/>
      <c r="UWW20" s="890"/>
      <c r="UWX20" s="890"/>
      <c r="UWY20" s="890"/>
      <c r="UWZ20" s="890"/>
      <c r="UXA20" s="890"/>
      <c r="UXB20" s="890"/>
      <c r="UXC20" s="890"/>
      <c r="UXD20" s="890"/>
      <c r="UXE20" s="890"/>
      <c r="UXF20" s="890"/>
      <c r="UXG20" s="890"/>
      <c r="UXH20" s="890"/>
      <c r="UXI20" s="890"/>
      <c r="UXJ20" s="890"/>
      <c r="UXK20" s="890"/>
      <c r="UXL20" s="890"/>
      <c r="UXM20" s="890"/>
      <c r="UXN20" s="890"/>
      <c r="UXO20" s="890"/>
      <c r="UXP20" s="890"/>
      <c r="UXQ20" s="890"/>
      <c r="UXR20" s="890"/>
      <c r="UXS20" s="890"/>
      <c r="UXT20" s="890"/>
      <c r="UXU20" s="890"/>
      <c r="UXV20" s="890"/>
      <c r="UXW20" s="890"/>
      <c r="UXX20" s="890"/>
      <c r="UXY20" s="890"/>
      <c r="UXZ20" s="890"/>
      <c r="UYA20" s="890"/>
      <c r="UYB20" s="890"/>
      <c r="UYC20" s="890"/>
      <c r="UYD20" s="890"/>
      <c r="UYE20" s="890"/>
      <c r="UYF20" s="890"/>
      <c r="UYG20" s="890"/>
      <c r="UYH20" s="890"/>
      <c r="UYI20" s="890"/>
      <c r="UYJ20" s="890"/>
      <c r="UYK20" s="890"/>
      <c r="UYL20" s="890"/>
      <c r="UYM20" s="890"/>
      <c r="UYN20" s="890"/>
      <c r="UYO20" s="890"/>
      <c r="UYP20" s="890"/>
      <c r="UYQ20" s="890"/>
      <c r="UYR20" s="890"/>
      <c r="UYS20" s="890"/>
      <c r="UYT20" s="890"/>
      <c r="UYU20" s="890"/>
      <c r="UYV20" s="890"/>
      <c r="UYW20" s="890"/>
      <c r="UYX20" s="890"/>
      <c r="UYY20" s="890"/>
      <c r="UYZ20" s="890"/>
      <c r="UZA20" s="890"/>
      <c r="UZB20" s="890"/>
      <c r="UZC20" s="890"/>
      <c r="UZD20" s="890"/>
      <c r="UZE20" s="890"/>
      <c r="UZF20" s="890"/>
      <c r="UZG20" s="890"/>
      <c r="UZH20" s="890"/>
      <c r="UZI20" s="890"/>
      <c r="UZJ20" s="890"/>
      <c r="UZK20" s="890"/>
      <c r="UZL20" s="890"/>
      <c r="UZM20" s="890"/>
      <c r="UZN20" s="890"/>
      <c r="UZO20" s="890"/>
      <c r="UZP20" s="890"/>
      <c r="UZQ20" s="890"/>
      <c r="UZR20" s="890"/>
      <c r="UZS20" s="890"/>
      <c r="UZT20" s="890"/>
      <c r="UZU20" s="890"/>
      <c r="UZV20" s="890"/>
      <c r="UZW20" s="890"/>
      <c r="UZX20" s="890"/>
      <c r="UZY20" s="890"/>
      <c r="UZZ20" s="890"/>
      <c r="VAA20" s="890"/>
      <c r="VAB20" s="890"/>
      <c r="VAC20" s="890"/>
      <c r="VAD20" s="890"/>
      <c r="VAE20" s="890"/>
      <c r="VAF20" s="890"/>
      <c r="VAG20" s="890"/>
      <c r="VAH20" s="890"/>
      <c r="VAI20" s="890"/>
      <c r="VAJ20" s="890"/>
      <c r="VAK20" s="890"/>
      <c r="VAL20" s="890"/>
      <c r="VAM20" s="890"/>
      <c r="VAN20" s="890"/>
      <c r="VAO20" s="890"/>
      <c r="VAP20" s="890"/>
      <c r="VAQ20" s="890"/>
      <c r="VAR20" s="890"/>
      <c r="VAS20" s="890"/>
      <c r="VAT20" s="890"/>
      <c r="VAU20" s="890"/>
      <c r="VAV20" s="890"/>
      <c r="VAW20" s="890"/>
      <c r="VAX20" s="890"/>
      <c r="VAY20" s="890"/>
      <c r="VAZ20" s="890"/>
      <c r="VBA20" s="890"/>
      <c r="VBB20" s="890"/>
      <c r="VBC20" s="890"/>
      <c r="VBD20" s="890"/>
      <c r="VBE20" s="890"/>
      <c r="VBF20" s="890"/>
      <c r="VBG20" s="890"/>
      <c r="VBH20" s="890"/>
      <c r="VBI20" s="890"/>
      <c r="VBJ20" s="890"/>
      <c r="VBK20" s="890"/>
      <c r="VBL20" s="890"/>
      <c r="VBM20" s="890"/>
      <c r="VBN20" s="890"/>
      <c r="VBO20" s="890"/>
      <c r="VBP20" s="890"/>
      <c r="VBQ20" s="890"/>
      <c r="VBR20" s="890"/>
      <c r="VBS20" s="890"/>
      <c r="VBT20" s="890"/>
      <c r="VBU20" s="890"/>
      <c r="VBV20" s="890"/>
      <c r="VBW20" s="890"/>
      <c r="VBX20" s="890"/>
      <c r="VBY20" s="890"/>
      <c r="VBZ20" s="890"/>
      <c r="VCA20" s="890"/>
      <c r="VCB20" s="890"/>
      <c r="VCC20" s="890"/>
      <c r="VCD20" s="890"/>
      <c r="VCE20" s="890"/>
      <c r="VCF20" s="890"/>
      <c r="VCG20" s="890"/>
      <c r="VCH20" s="890"/>
      <c r="VCI20" s="890"/>
      <c r="VCJ20" s="890"/>
      <c r="VCK20" s="890"/>
      <c r="VCL20" s="890"/>
      <c r="VCM20" s="890"/>
      <c r="VCN20" s="890"/>
      <c r="VCO20" s="890"/>
      <c r="VCP20" s="890"/>
      <c r="VCQ20" s="890"/>
      <c r="VCR20" s="890"/>
      <c r="VCS20" s="890"/>
      <c r="VCT20" s="890"/>
      <c r="VCU20" s="890"/>
      <c r="VCV20" s="890"/>
      <c r="VCW20" s="890"/>
      <c r="VCX20" s="890"/>
      <c r="VCY20" s="890"/>
      <c r="VCZ20" s="890"/>
      <c r="VDA20" s="890"/>
      <c r="VDB20" s="890"/>
      <c r="VDC20" s="890"/>
      <c r="VDD20" s="890"/>
      <c r="VDE20" s="890"/>
      <c r="VDF20" s="890"/>
      <c r="VDG20" s="890"/>
      <c r="VDH20" s="890"/>
      <c r="VDI20" s="890"/>
      <c r="VDJ20" s="890"/>
      <c r="VDK20" s="890"/>
      <c r="VDL20" s="890"/>
      <c r="VDM20" s="890"/>
      <c r="VDN20" s="890"/>
      <c r="VDO20" s="890"/>
      <c r="VDP20" s="890"/>
      <c r="VDQ20" s="890"/>
      <c r="VDR20" s="890"/>
      <c r="VDS20" s="890"/>
      <c r="VDT20" s="890"/>
      <c r="VDU20" s="890"/>
      <c r="VDV20" s="890"/>
      <c r="VDW20" s="890"/>
      <c r="VDX20" s="890"/>
      <c r="VDY20" s="890"/>
      <c r="VDZ20" s="890"/>
      <c r="VEA20" s="890"/>
      <c r="VEB20" s="890"/>
      <c r="VEC20" s="890"/>
      <c r="VED20" s="890"/>
      <c r="VEE20" s="890"/>
      <c r="VEF20" s="890"/>
      <c r="VEG20" s="890"/>
      <c r="VEH20" s="890"/>
      <c r="VEI20" s="890"/>
      <c r="VEJ20" s="890"/>
      <c r="VEK20" s="890"/>
      <c r="VEL20" s="890"/>
      <c r="VEM20" s="890"/>
      <c r="VEN20" s="890"/>
      <c r="VEO20" s="890"/>
      <c r="VEP20" s="890"/>
      <c r="VEQ20" s="890"/>
      <c r="VER20" s="890"/>
      <c r="VES20" s="890"/>
      <c r="VET20" s="890"/>
      <c r="VEU20" s="890"/>
      <c r="VEV20" s="890"/>
      <c r="VEW20" s="890"/>
      <c r="VEX20" s="890"/>
      <c r="VEY20" s="890"/>
      <c r="VEZ20" s="890"/>
      <c r="VFA20" s="890"/>
      <c r="VFB20" s="890"/>
      <c r="VFC20" s="890"/>
      <c r="VFD20" s="890"/>
      <c r="VFE20" s="890"/>
      <c r="VFF20" s="890"/>
      <c r="VFG20" s="890"/>
      <c r="VFH20" s="890"/>
      <c r="VFI20" s="890"/>
      <c r="VFJ20" s="890"/>
      <c r="VFK20" s="890"/>
      <c r="VFL20" s="890"/>
      <c r="VFM20" s="890"/>
      <c r="VFN20" s="890"/>
      <c r="VFO20" s="890"/>
      <c r="VFP20" s="890"/>
      <c r="VFQ20" s="890"/>
      <c r="VFR20" s="890"/>
      <c r="VFS20" s="890"/>
      <c r="VFT20" s="890"/>
      <c r="VFU20" s="890"/>
      <c r="VFV20" s="890"/>
      <c r="VFW20" s="890"/>
      <c r="VFX20" s="890"/>
      <c r="VFY20" s="890"/>
      <c r="VFZ20" s="890"/>
      <c r="VGA20" s="890"/>
      <c r="VGB20" s="890"/>
      <c r="VGC20" s="890"/>
      <c r="VGD20" s="890"/>
      <c r="VGE20" s="890"/>
      <c r="VGF20" s="890"/>
      <c r="VGG20" s="890"/>
      <c r="VGH20" s="890"/>
      <c r="VGI20" s="890"/>
      <c r="VGJ20" s="890"/>
      <c r="VGK20" s="890"/>
      <c r="VGL20" s="890"/>
      <c r="VGM20" s="890"/>
      <c r="VGN20" s="890"/>
      <c r="VGO20" s="890"/>
      <c r="VGP20" s="890"/>
      <c r="VGQ20" s="890"/>
      <c r="VGR20" s="890"/>
      <c r="VGS20" s="890"/>
      <c r="VGT20" s="890"/>
      <c r="VGU20" s="890"/>
      <c r="VGV20" s="890"/>
      <c r="VGW20" s="890"/>
      <c r="VGX20" s="890"/>
      <c r="VGY20" s="890"/>
      <c r="VGZ20" s="890"/>
      <c r="VHA20" s="890"/>
      <c r="VHB20" s="890"/>
      <c r="VHC20" s="890"/>
      <c r="VHD20" s="890"/>
      <c r="VHE20" s="890"/>
      <c r="VHF20" s="890"/>
      <c r="VHG20" s="890"/>
      <c r="VHH20" s="890"/>
      <c r="VHI20" s="890"/>
      <c r="VHJ20" s="890"/>
      <c r="VHK20" s="890"/>
      <c r="VHL20" s="890"/>
      <c r="VHM20" s="890"/>
      <c r="VHN20" s="890"/>
      <c r="VHO20" s="890"/>
      <c r="VHP20" s="890"/>
      <c r="VHQ20" s="890"/>
      <c r="VHR20" s="890"/>
      <c r="VHS20" s="890"/>
      <c r="VHT20" s="890"/>
      <c r="VHU20" s="890"/>
      <c r="VHV20" s="890"/>
      <c r="VHW20" s="890"/>
      <c r="VHX20" s="890"/>
      <c r="VHY20" s="890"/>
      <c r="VHZ20" s="890"/>
      <c r="VIA20" s="890"/>
      <c r="VIB20" s="890"/>
      <c r="VIC20" s="890"/>
      <c r="VID20" s="890"/>
      <c r="VIE20" s="890"/>
      <c r="VIF20" s="890"/>
      <c r="VIG20" s="890"/>
      <c r="VIH20" s="890"/>
      <c r="VII20" s="890"/>
      <c r="VIJ20" s="890"/>
      <c r="VIK20" s="890"/>
      <c r="VIL20" s="890"/>
      <c r="VIM20" s="890"/>
      <c r="VIN20" s="890"/>
      <c r="VIO20" s="890"/>
      <c r="VIP20" s="890"/>
      <c r="VIQ20" s="890"/>
      <c r="VIR20" s="890"/>
      <c r="VIS20" s="890"/>
      <c r="VIT20" s="890"/>
      <c r="VIU20" s="890"/>
      <c r="VIV20" s="890"/>
      <c r="VIW20" s="890"/>
      <c r="VIX20" s="890"/>
      <c r="VIY20" s="890"/>
      <c r="VIZ20" s="890"/>
      <c r="VJA20" s="890"/>
      <c r="VJB20" s="890"/>
      <c r="VJC20" s="890"/>
      <c r="VJD20" s="890"/>
      <c r="VJE20" s="890"/>
      <c r="VJF20" s="890"/>
      <c r="VJG20" s="890"/>
      <c r="VJH20" s="890"/>
      <c r="VJI20" s="890"/>
      <c r="VJJ20" s="890"/>
      <c r="VJK20" s="890"/>
      <c r="VJL20" s="890"/>
      <c r="VJM20" s="890"/>
      <c r="VJN20" s="890"/>
      <c r="VJO20" s="890"/>
      <c r="VJP20" s="890"/>
      <c r="VJQ20" s="890"/>
      <c r="VJR20" s="890"/>
      <c r="VJS20" s="890"/>
      <c r="VJT20" s="890"/>
      <c r="VJU20" s="890"/>
      <c r="VJV20" s="890"/>
      <c r="VJW20" s="890"/>
      <c r="VJX20" s="890"/>
      <c r="VJY20" s="890"/>
      <c r="VJZ20" s="890"/>
      <c r="VKA20" s="890"/>
      <c r="VKB20" s="890"/>
      <c r="VKC20" s="890"/>
      <c r="VKD20" s="890"/>
      <c r="VKE20" s="890"/>
      <c r="VKF20" s="890"/>
      <c r="VKG20" s="890"/>
      <c r="VKH20" s="890"/>
      <c r="VKI20" s="890"/>
      <c r="VKJ20" s="890"/>
      <c r="VKK20" s="890"/>
      <c r="VKL20" s="890"/>
      <c r="VKM20" s="890"/>
      <c r="VKN20" s="890"/>
      <c r="VKO20" s="890"/>
      <c r="VKP20" s="890"/>
      <c r="VKQ20" s="890"/>
      <c r="VKR20" s="890"/>
      <c r="VKS20" s="890"/>
      <c r="VKT20" s="890"/>
      <c r="VKU20" s="890"/>
      <c r="VKV20" s="890"/>
      <c r="VKW20" s="890"/>
      <c r="VKX20" s="890"/>
      <c r="VKY20" s="890"/>
      <c r="VKZ20" s="890"/>
      <c r="VLA20" s="890"/>
      <c r="VLB20" s="890"/>
      <c r="VLC20" s="890"/>
      <c r="VLD20" s="890"/>
      <c r="VLE20" s="890"/>
      <c r="VLF20" s="890"/>
      <c r="VLG20" s="890"/>
      <c r="VLH20" s="890"/>
      <c r="VLI20" s="890"/>
      <c r="VLJ20" s="890"/>
      <c r="VLK20" s="890"/>
      <c r="VLL20" s="890"/>
      <c r="VLM20" s="890"/>
      <c r="VLN20" s="890"/>
      <c r="VLO20" s="890"/>
      <c r="VLP20" s="890"/>
      <c r="VLQ20" s="890"/>
      <c r="VLR20" s="890"/>
      <c r="VLS20" s="890"/>
      <c r="VLT20" s="890"/>
      <c r="VLU20" s="890"/>
      <c r="VLV20" s="890"/>
      <c r="VLW20" s="890"/>
      <c r="VLX20" s="890"/>
      <c r="VLY20" s="890"/>
      <c r="VLZ20" s="890"/>
      <c r="VMA20" s="890"/>
      <c r="VMB20" s="890"/>
      <c r="VMC20" s="890"/>
      <c r="VMD20" s="890"/>
      <c r="VME20" s="890"/>
      <c r="VMF20" s="890"/>
      <c r="VMG20" s="890"/>
      <c r="VMH20" s="890"/>
      <c r="VMI20" s="890"/>
      <c r="VMJ20" s="890"/>
      <c r="VMK20" s="890"/>
      <c r="VML20" s="890"/>
      <c r="VMM20" s="890"/>
      <c r="VMN20" s="890"/>
      <c r="VMO20" s="890"/>
      <c r="VMP20" s="890"/>
      <c r="VMQ20" s="890"/>
      <c r="VMR20" s="890"/>
      <c r="VMS20" s="890"/>
      <c r="VMT20" s="890"/>
      <c r="VMU20" s="890"/>
      <c r="VMV20" s="890"/>
      <c r="VMW20" s="890"/>
      <c r="VMX20" s="890"/>
      <c r="VMY20" s="890"/>
      <c r="VMZ20" s="890"/>
      <c r="VNA20" s="890"/>
      <c r="VNB20" s="890"/>
      <c r="VNC20" s="890"/>
      <c r="VND20" s="890"/>
      <c r="VNE20" s="890"/>
      <c r="VNF20" s="890"/>
      <c r="VNG20" s="890"/>
      <c r="VNH20" s="890"/>
      <c r="VNI20" s="890"/>
      <c r="VNJ20" s="890"/>
      <c r="VNK20" s="890"/>
      <c r="VNL20" s="890"/>
      <c r="VNM20" s="890"/>
      <c r="VNN20" s="890"/>
      <c r="VNO20" s="890"/>
      <c r="VNP20" s="890"/>
      <c r="VNQ20" s="890"/>
      <c r="VNR20" s="890"/>
      <c r="VNS20" s="890"/>
      <c r="VNT20" s="890"/>
      <c r="VNU20" s="890"/>
      <c r="VNV20" s="890"/>
      <c r="VNW20" s="890"/>
      <c r="VNX20" s="890"/>
      <c r="VNY20" s="890"/>
      <c r="VNZ20" s="890"/>
      <c r="VOA20" s="890"/>
      <c r="VOB20" s="890"/>
      <c r="VOC20" s="890"/>
      <c r="VOD20" s="890"/>
      <c r="VOE20" s="890"/>
      <c r="VOF20" s="890"/>
      <c r="VOG20" s="890"/>
      <c r="VOH20" s="890"/>
      <c r="VOI20" s="890"/>
      <c r="VOJ20" s="890"/>
      <c r="VOK20" s="890"/>
      <c r="VOL20" s="890"/>
      <c r="VOM20" s="890"/>
      <c r="VON20" s="890"/>
      <c r="VOO20" s="890"/>
      <c r="VOP20" s="890"/>
      <c r="VOQ20" s="890"/>
      <c r="VOR20" s="890"/>
      <c r="VOS20" s="890"/>
      <c r="VOT20" s="890"/>
      <c r="VOU20" s="890"/>
      <c r="VOV20" s="890"/>
      <c r="VOW20" s="890"/>
      <c r="VOX20" s="890"/>
      <c r="VOY20" s="890"/>
      <c r="VOZ20" s="890"/>
      <c r="VPA20" s="890"/>
      <c r="VPB20" s="890"/>
      <c r="VPC20" s="890"/>
      <c r="VPD20" s="890"/>
      <c r="VPE20" s="890"/>
      <c r="VPF20" s="890"/>
      <c r="VPG20" s="890"/>
      <c r="VPH20" s="890"/>
      <c r="VPI20" s="890"/>
      <c r="VPJ20" s="890"/>
      <c r="VPK20" s="890"/>
      <c r="VPL20" s="890"/>
      <c r="VPM20" s="890"/>
      <c r="VPN20" s="890"/>
      <c r="VPO20" s="890"/>
      <c r="VPP20" s="890"/>
      <c r="VPQ20" s="890"/>
      <c r="VPR20" s="890"/>
      <c r="VPS20" s="890"/>
      <c r="VPT20" s="890"/>
      <c r="VPU20" s="890"/>
      <c r="VPV20" s="890"/>
      <c r="VPW20" s="890"/>
      <c r="VPX20" s="890"/>
      <c r="VPY20" s="890"/>
      <c r="VPZ20" s="890"/>
      <c r="VQA20" s="890"/>
      <c r="VQB20" s="890"/>
      <c r="VQC20" s="890"/>
      <c r="VQD20" s="890"/>
      <c r="VQE20" s="890"/>
      <c r="VQF20" s="890"/>
      <c r="VQG20" s="890"/>
      <c r="VQH20" s="890"/>
      <c r="VQI20" s="890"/>
      <c r="VQJ20" s="890"/>
      <c r="VQK20" s="890"/>
      <c r="VQL20" s="890"/>
      <c r="VQM20" s="890"/>
      <c r="VQN20" s="890"/>
      <c r="VQO20" s="890"/>
      <c r="VQP20" s="890"/>
      <c r="VQQ20" s="890"/>
      <c r="VQR20" s="890"/>
      <c r="VQS20" s="890"/>
      <c r="VQT20" s="890"/>
      <c r="VQU20" s="890"/>
      <c r="VQV20" s="890"/>
      <c r="VQW20" s="890"/>
      <c r="VQX20" s="890"/>
      <c r="VQY20" s="890"/>
      <c r="VQZ20" s="890"/>
      <c r="VRA20" s="890"/>
      <c r="VRB20" s="890"/>
      <c r="VRC20" s="890"/>
      <c r="VRD20" s="890"/>
      <c r="VRE20" s="890"/>
      <c r="VRF20" s="890"/>
      <c r="VRG20" s="890"/>
      <c r="VRH20" s="890"/>
      <c r="VRI20" s="890"/>
      <c r="VRJ20" s="890"/>
      <c r="VRK20" s="890"/>
      <c r="VRL20" s="890"/>
      <c r="VRM20" s="890"/>
      <c r="VRN20" s="890"/>
      <c r="VRO20" s="890"/>
      <c r="VRP20" s="890"/>
      <c r="VRQ20" s="890"/>
      <c r="VRR20" s="890"/>
      <c r="VRS20" s="890"/>
      <c r="VRT20" s="890"/>
      <c r="VRU20" s="890"/>
      <c r="VRV20" s="890"/>
      <c r="VRW20" s="890"/>
      <c r="VRX20" s="890"/>
      <c r="VRY20" s="890"/>
      <c r="VRZ20" s="890"/>
      <c r="VSA20" s="890"/>
      <c r="VSB20" s="890"/>
      <c r="VSC20" s="890"/>
      <c r="VSD20" s="890"/>
      <c r="VSE20" s="890"/>
      <c r="VSF20" s="890"/>
      <c r="VSG20" s="890"/>
      <c r="VSH20" s="890"/>
      <c r="VSI20" s="890"/>
      <c r="VSJ20" s="890"/>
      <c r="VSK20" s="890"/>
      <c r="VSL20" s="890"/>
      <c r="VSM20" s="890"/>
      <c r="VSN20" s="890"/>
      <c r="VSO20" s="890"/>
      <c r="VSP20" s="890"/>
      <c r="VSQ20" s="890"/>
      <c r="VSR20" s="890"/>
      <c r="VSS20" s="890"/>
      <c r="VST20" s="890"/>
      <c r="VSU20" s="890"/>
      <c r="VSV20" s="890"/>
      <c r="VSW20" s="890"/>
      <c r="VSX20" s="890"/>
      <c r="VSY20" s="890"/>
      <c r="VSZ20" s="890"/>
      <c r="VTA20" s="890"/>
      <c r="VTB20" s="890"/>
      <c r="VTC20" s="890"/>
      <c r="VTD20" s="890"/>
      <c r="VTE20" s="890"/>
      <c r="VTF20" s="890"/>
      <c r="VTG20" s="890"/>
      <c r="VTH20" s="890"/>
      <c r="VTI20" s="890"/>
      <c r="VTJ20" s="890"/>
      <c r="VTK20" s="890"/>
      <c r="VTL20" s="890"/>
      <c r="VTM20" s="890"/>
      <c r="VTN20" s="890"/>
      <c r="VTO20" s="890"/>
      <c r="VTP20" s="890"/>
      <c r="VTQ20" s="890"/>
      <c r="VTR20" s="890"/>
      <c r="VTS20" s="890"/>
      <c r="VTT20" s="890"/>
      <c r="VTU20" s="890"/>
      <c r="VTV20" s="890"/>
      <c r="VTW20" s="890"/>
      <c r="VTX20" s="890"/>
      <c r="VTY20" s="890"/>
      <c r="VTZ20" s="890"/>
      <c r="VUA20" s="890"/>
      <c r="VUB20" s="890"/>
      <c r="VUC20" s="890"/>
      <c r="VUD20" s="890"/>
      <c r="VUE20" s="890"/>
      <c r="VUF20" s="890"/>
      <c r="VUG20" s="890"/>
      <c r="VUH20" s="890"/>
      <c r="VUI20" s="890"/>
      <c r="VUJ20" s="890"/>
      <c r="VUK20" s="890"/>
      <c r="VUL20" s="890"/>
      <c r="VUM20" s="890"/>
      <c r="VUN20" s="890"/>
      <c r="VUO20" s="890"/>
      <c r="VUP20" s="890"/>
      <c r="VUQ20" s="890"/>
      <c r="VUR20" s="890"/>
      <c r="VUS20" s="890"/>
      <c r="VUT20" s="890"/>
      <c r="VUU20" s="890"/>
      <c r="VUV20" s="890"/>
      <c r="VUW20" s="890"/>
      <c r="VUX20" s="890"/>
      <c r="VUY20" s="890"/>
      <c r="VUZ20" s="890"/>
      <c r="VVA20" s="890"/>
      <c r="VVB20" s="890"/>
      <c r="VVC20" s="890"/>
      <c r="VVD20" s="890"/>
      <c r="VVE20" s="890"/>
      <c r="VVF20" s="890"/>
      <c r="VVG20" s="890"/>
      <c r="VVH20" s="890"/>
      <c r="VVI20" s="890"/>
      <c r="VVJ20" s="890"/>
      <c r="VVK20" s="890"/>
      <c r="VVL20" s="890"/>
      <c r="VVM20" s="890"/>
      <c r="VVN20" s="890"/>
      <c r="VVO20" s="890"/>
      <c r="VVP20" s="890"/>
      <c r="VVQ20" s="890"/>
      <c r="VVR20" s="890"/>
      <c r="VVS20" s="890"/>
      <c r="VVT20" s="890"/>
      <c r="VVU20" s="890"/>
      <c r="VVV20" s="890"/>
      <c r="VVW20" s="890"/>
      <c r="VVX20" s="890"/>
      <c r="VVY20" s="890"/>
      <c r="VVZ20" s="890"/>
      <c r="VWA20" s="890"/>
      <c r="VWB20" s="890"/>
      <c r="VWC20" s="890"/>
      <c r="VWD20" s="890"/>
      <c r="VWE20" s="890"/>
      <c r="VWF20" s="890"/>
      <c r="VWG20" s="890"/>
      <c r="VWH20" s="890"/>
      <c r="VWI20" s="890"/>
      <c r="VWJ20" s="890"/>
      <c r="VWK20" s="890"/>
      <c r="VWL20" s="890"/>
      <c r="VWM20" s="890"/>
      <c r="VWN20" s="890"/>
      <c r="VWO20" s="890"/>
      <c r="VWP20" s="890"/>
      <c r="VWQ20" s="890"/>
      <c r="VWR20" s="890"/>
      <c r="VWS20" s="890"/>
      <c r="VWT20" s="890"/>
      <c r="VWU20" s="890"/>
      <c r="VWV20" s="890"/>
      <c r="VWW20" s="890"/>
      <c r="VWX20" s="890"/>
      <c r="VWY20" s="890"/>
      <c r="VWZ20" s="890"/>
      <c r="VXA20" s="890"/>
      <c r="VXB20" s="890"/>
      <c r="VXC20" s="890"/>
      <c r="VXD20" s="890"/>
      <c r="VXE20" s="890"/>
      <c r="VXF20" s="890"/>
      <c r="VXG20" s="890"/>
      <c r="VXH20" s="890"/>
      <c r="VXI20" s="890"/>
      <c r="VXJ20" s="890"/>
      <c r="VXK20" s="890"/>
      <c r="VXL20" s="890"/>
      <c r="VXM20" s="890"/>
      <c r="VXN20" s="890"/>
      <c r="VXO20" s="890"/>
      <c r="VXP20" s="890"/>
      <c r="VXQ20" s="890"/>
      <c r="VXR20" s="890"/>
      <c r="VXS20" s="890"/>
      <c r="VXT20" s="890"/>
      <c r="VXU20" s="890"/>
      <c r="VXV20" s="890"/>
      <c r="VXW20" s="890"/>
      <c r="VXX20" s="890"/>
      <c r="VXY20" s="890"/>
      <c r="VXZ20" s="890"/>
      <c r="VYA20" s="890"/>
      <c r="VYB20" s="890"/>
      <c r="VYC20" s="890"/>
      <c r="VYD20" s="890"/>
      <c r="VYE20" s="890"/>
      <c r="VYF20" s="890"/>
      <c r="VYG20" s="890"/>
      <c r="VYH20" s="890"/>
      <c r="VYI20" s="890"/>
      <c r="VYJ20" s="890"/>
      <c r="VYK20" s="890"/>
      <c r="VYL20" s="890"/>
      <c r="VYM20" s="890"/>
      <c r="VYN20" s="890"/>
      <c r="VYO20" s="890"/>
      <c r="VYP20" s="890"/>
      <c r="VYQ20" s="890"/>
      <c r="VYR20" s="890"/>
      <c r="VYS20" s="890"/>
      <c r="VYT20" s="890"/>
      <c r="VYU20" s="890"/>
      <c r="VYV20" s="890"/>
      <c r="VYW20" s="890"/>
      <c r="VYX20" s="890"/>
      <c r="VYY20" s="890"/>
      <c r="VYZ20" s="890"/>
      <c r="VZA20" s="890"/>
      <c r="VZB20" s="890"/>
      <c r="VZC20" s="890"/>
      <c r="VZD20" s="890"/>
      <c r="VZE20" s="890"/>
      <c r="VZF20" s="890"/>
      <c r="VZG20" s="890"/>
      <c r="VZH20" s="890"/>
      <c r="VZI20" s="890"/>
      <c r="VZJ20" s="890"/>
      <c r="VZK20" s="890"/>
      <c r="VZL20" s="890"/>
      <c r="VZM20" s="890"/>
      <c r="VZN20" s="890"/>
      <c r="VZO20" s="890"/>
      <c r="VZP20" s="890"/>
      <c r="VZQ20" s="890"/>
      <c r="VZR20" s="890"/>
      <c r="VZS20" s="890"/>
      <c r="VZT20" s="890"/>
      <c r="VZU20" s="890"/>
      <c r="VZV20" s="890"/>
      <c r="VZW20" s="890"/>
      <c r="VZX20" s="890"/>
      <c r="VZY20" s="890"/>
      <c r="VZZ20" s="890"/>
      <c r="WAA20" s="890"/>
      <c r="WAB20" s="890"/>
      <c r="WAC20" s="890"/>
      <c r="WAD20" s="890"/>
      <c r="WAE20" s="890"/>
      <c r="WAF20" s="890"/>
      <c r="WAG20" s="890"/>
      <c r="WAH20" s="890"/>
      <c r="WAI20" s="890"/>
      <c r="WAJ20" s="890"/>
      <c r="WAK20" s="890"/>
      <c r="WAL20" s="890"/>
      <c r="WAM20" s="890"/>
      <c r="WAN20" s="890"/>
      <c r="WAO20" s="890"/>
      <c r="WAP20" s="890"/>
      <c r="WAQ20" s="890"/>
      <c r="WAR20" s="890"/>
      <c r="WAS20" s="890"/>
      <c r="WAT20" s="890"/>
      <c r="WAU20" s="890"/>
      <c r="WAV20" s="890"/>
      <c r="WAW20" s="890"/>
      <c r="WAX20" s="890"/>
      <c r="WAY20" s="890"/>
      <c r="WAZ20" s="890"/>
      <c r="WBA20" s="890"/>
      <c r="WBB20" s="890"/>
      <c r="WBC20" s="890"/>
      <c r="WBD20" s="890"/>
      <c r="WBE20" s="890"/>
      <c r="WBF20" s="890"/>
      <c r="WBG20" s="890"/>
      <c r="WBH20" s="890"/>
      <c r="WBI20" s="890"/>
      <c r="WBJ20" s="890"/>
      <c r="WBK20" s="890"/>
      <c r="WBL20" s="890"/>
      <c r="WBM20" s="890"/>
      <c r="WBN20" s="890"/>
      <c r="WBO20" s="890"/>
      <c r="WBP20" s="890"/>
      <c r="WBQ20" s="890"/>
      <c r="WBR20" s="890"/>
      <c r="WBS20" s="890"/>
      <c r="WBT20" s="890"/>
      <c r="WBU20" s="890"/>
      <c r="WBV20" s="890"/>
      <c r="WBW20" s="890"/>
      <c r="WBX20" s="890"/>
      <c r="WBY20" s="890"/>
      <c r="WBZ20" s="890"/>
      <c r="WCA20" s="890"/>
      <c r="WCB20" s="890"/>
      <c r="WCC20" s="890"/>
      <c r="WCD20" s="890"/>
      <c r="WCE20" s="890"/>
      <c r="WCF20" s="890"/>
      <c r="WCG20" s="890"/>
      <c r="WCH20" s="890"/>
      <c r="WCI20" s="890"/>
      <c r="WCJ20" s="890"/>
      <c r="WCK20" s="890"/>
      <c r="WCL20" s="890"/>
      <c r="WCM20" s="890"/>
      <c r="WCN20" s="890"/>
      <c r="WCO20" s="890"/>
      <c r="WCP20" s="890"/>
      <c r="WCQ20" s="890"/>
      <c r="WCR20" s="890"/>
      <c r="WCS20" s="890"/>
      <c r="WCT20" s="890"/>
      <c r="WCU20" s="890"/>
      <c r="WCV20" s="890"/>
      <c r="WCW20" s="890"/>
      <c r="WCX20" s="890"/>
      <c r="WCY20" s="890"/>
      <c r="WCZ20" s="890"/>
      <c r="WDA20" s="890"/>
      <c r="WDB20" s="890"/>
      <c r="WDC20" s="890"/>
      <c r="WDD20" s="890"/>
      <c r="WDE20" s="890"/>
      <c r="WDF20" s="890"/>
      <c r="WDG20" s="890"/>
      <c r="WDH20" s="890"/>
      <c r="WDI20" s="890"/>
      <c r="WDJ20" s="890"/>
      <c r="WDK20" s="890"/>
      <c r="WDL20" s="890"/>
      <c r="WDM20" s="890"/>
      <c r="WDN20" s="890"/>
      <c r="WDO20" s="890"/>
      <c r="WDP20" s="890"/>
      <c r="WDQ20" s="890"/>
      <c r="WDR20" s="890"/>
      <c r="WDS20" s="890"/>
      <c r="WDT20" s="890"/>
      <c r="WDU20" s="890"/>
      <c r="WDV20" s="890"/>
      <c r="WDW20" s="890"/>
      <c r="WDX20" s="890"/>
      <c r="WDY20" s="890"/>
      <c r="WDZ20" s="890"/>
      <c r="WEA20" s="890"/>
      <c r="WEB20" s="890"/>
      <c r="WEC20" s="890"/>
      <c r="WED20" s="890"/>
      <c r="WEE20" s="890"/>
      <c r="WEF20" s="890"/>
      <c r="WEG20" s="890"/>
      <c r="WEH20" s="890"/>
      <c r="WEI20" s="890"/>
      <c r="WEJ20" s="890"/>
      <c r="WEK20" s="890"/>
      <c r="WEL20" s="890"/>
      <c r="WEM20" s="890"/>
      <c r="WEN20" s="890"/>
      <c r="WEO20" s="890"/>
      <c r="WEP20" s="890"/>
      <c r="WEQ20" s="890"/>
      <c r="WER20" s="890"/>
      <c r="WES20" s="890"/>
      <c r="WET20" s="890"/>
      <c r="WEU20" s="890"/>
      <c r="WEV20" s="890"/>
      <c r="WEW20" s="890"/>
      <c r="WEX20" s="890"/>
      <c r="WEY20" s="890"/>
      <c r="WEZ20" s="890"/>
      <c r="WFA20" s="890"/>
      <c r="WFB20" s="890"/>
      <c r="WFC20" s="890"/>
      <c r="WFD20" s="890"/>
      <c r="WFE20" s="890"/>
      <c r="WFF20" s="890"/>
      <c r="WFG20" s="890"/>
      <c r="WFH20" s="890"/>
      <c r="WFI20" s="890"/>
      <c r="WFJ20" s="890"/>
      <c r="WFK20" s="890"/>
      <c r="WFL20" s="890"/>
      <c r="WFM20" s="890"/>
      <c r="WFN20" s="890"/>
      <c r="WFO20" s="890"/>
      <c r="WFP20" s="890"/>
      <c r="WFQ20" s="890"/>
      <c r="WFR20" s="890"/>
      <c r="WFS20" s="890"/>
      <c r="WFT20" s="890"/>
      <c r="WFU20" s="890"/>
      <c r="WFV20" s="890"/>
      <c r="WFW20" s="890"/>
      <c r="WFX20" s="890"/>
      <c r="WFY20" s="890"/>
      <c r="WFZ20" s="890"/>
      <c r="WGA20" s="890"/>
      <c r="WGB20" s="890"/>
      <c r="WGC20" s="890"/>
      <c r="WGD20" s="890"/>
      <c r="WGE20" s="890"/>
      <c r="WGF20" s="890"/>
      <c r="WGG20" s="890"/>
      <c r="WGH20" s="890"/>
      <c r="WGI20" s="890"/>
      <c r="WGJ20" s="890"/>
      <c r="WGK20" s="890"/>
      <c r="WGL20" s="890"/>
      <c r="WGM20" s="890"/>
      <c r="WGN20" s="890"/>
      <c r="WGO20" s="890"/>
      <c r="WGP20" s="890"/>
      <c r="WGQ20" s="890"/>
      <c r="WGR20" s="890"/>
      <c r="WGS20" s="890"/>
      <c r="WGT20" s="890"/>
      <c r="WGU20" s="890"/>
      <c r="WGV20" s="890"/>
      <c r="WGW20" s="890"/>
      <c r="WGX20" s="890"/>
      <c r="WGY20" s="890"/>
      <c r="WGZ20" s="890"/>
      <c r="WHA20" s="890"/>
      <c r="WHB20" s="890"/>
      <c r="WHC20" s="890"/>
      <c r="WHD20" s="890"/>
      <c r="WHE20" s="890"/>
      <c r="WHF20" s="890"/>
      <c r="WHG20" s="890"/>
      <c r="WHH20" s="890"/>
      <c r="WHI20" s="890"/>
      <c r="WHJ20" s="890"/>
      <c r="WHK20" s="890"/>
      <c r="WHL20" s="890"/>
      <c r="WHM20" s="890"/>
      <c r="WHN20" s="890"/>
      <c r="WHO20" s="890"/>
      <c r="WHP20" s="890"/>
      <c r="WHQ20" s="890"/>
      <c r="WHR20" s="890"/>
      <c r="WHS20" s="890"/>
      <c r="WHT20" s="890"/>
      <c r="WHU20" s="890"/>
      <c r="WHV20" s="890"/>
      <c r="WHW20" s="890"/>
      <c r="WHX20" s="890"/>
      <c r="WHY20" s="890"/>
      <c r="WHZ20" s="890"/>
      <c r="WIA20" s="890"/>
      <c r="WIB20" s="890"/>
      <c r="WIC20" s="890"/>
      <c r="WID20" s="890"/>
      <c r="WIE20" s="890"/>
      <c r="WIF20" s="890"/>
      <c r="WIG20" s="890"/>
      <c r="WIH20" s="890"/>
      <c r="WII20" s="890"/>
      <c r="WIJ20" s="890"/>
      <c r="WIK20" s="890"/>
      <c r="WIL20" s="890"/>
      <c r="WIM20" s="890"/>
      <c r="WIN20" s="890"/>
      <c r="WIO20" s="890"/>
      <c r="WIP20" s="890"/>
      <c r="WIQ20" s="890"/>
      <c r="WIR20" s="890"/>
      <c r="WIS20" s="890"/>
      <c r="WIT20" s="890"/>
      <c r="WIU20" s="890"/>
      <c r="WIV20" s="890"/>
      <c r="WIW20" s="890"/>
      <c r="WIX20" s="890"/>
      <c r="WIY20" s="890"/>
      <c r="WIZ20" s="890"/>
      <c r="WJA20" s="890"/>
      <c r="WJB20" s="890"/>
      <c r="WJC20" s="890"/>
      <c r="WJD20" s="890"/>
      <c r="WJE20" s="890"/>
      <c r="WJF20" s="890"/>
      <c r="WJG20" s="890"/>
      <c r="WJH20" s="890"/>
      <c r="WJI20" s="890"/>
      <c r="WJJ20" s="890"/>
      <c r="WJK20" s="890"/>
      <c r="WJL20" s="890"/>
      <c r="WJM20" s="890"/>
      <c r="WJN20" s="890"/>
      <c r="WJO20" s="890"/>
      <c r="WJP20" s="890"/>
      <c r="WJQ20" s="890"/>
      <c r="WJR20" s="890"/>
      <c r="WJS20" s="890"/>
      <c r="WJT20" s="890"/>
      <c r="WJU20" s="890"/>
      <c r="WJV20" s="890"/>
      <c r="WJW20" s="890"/>
      <c r="WJX20" s="890"/>
      <c r="WJY20" s="890"/>
      <c r="WJZ20" s="890"/>
      <c r="WKA20" s="890"/>
      <c r="WKB20" s="890"/>
      <c r="WKC20" s="890"/>
      <c r="WKD20" s="890"/>
      <c r="WKE20" s="890"/>
      <c r="WKF20" s="890"/>
      <c r="WKG20" s="890"/>
      <c r="WKH20" s="890"/>
      <c r="WKI20" s="890"/>
      <c r="WKJ20" s="890"/>
      <c r="WKK20" s="890"/>
      <c r="WKL20" s="890"/>
      <c r="WKM20" s="890"/>
      <c r="WKN20" s="890"/>
      <c r="WKO20" s="890"/>
      <c r="WKP20" s="890"/>
      <c r="WKQ20" s="890"/>
      <c r="WKR20" s="890"/>
      <c r="WKS20" s="890"/>
      <c r="WKT20" s="890"/>
      <c r="WKU20" s="890"/>
      <c r="WKV20" s="890"/>
      <c r="WKW20" s="890"/>
      <c r="WKX20" s="890"/>
      <c r="WKY20" s="890"/>
      <c r="WKZ20" s="890"/>
      <c r="WLA20" s="890"/>
      <c r="WLB20" s="890"/>
      <c r="WLC20" s="890"/>
      <c r="WLD20" s="890"/>
      <c r="WLE20" s="890"/>
      <c r="WLF20" s="890"/>
      <c r="WLG20" s="890"/>
      <c r="WLH20" s="890"/>
      <c r="WLI20" s="890"/>
      <c r="WLJ20" s="890"/>
      <c r="WLK20" s="890"/>
      <c r="WLL20" s="890"/>
      <c r="WLM20" s="890"/>
      <c r="WLN20" s="890"/>
      <c r="WLO20" s="890"/>
      <c r="WLP20" s="890"/>
      <c r="WLQ20" s="890"/>
      <c r="WLR20" s="890"/>
      <c r="WLS20" s="890"/>
      <c r="WLT20" s="890"/>
      <c r="WLU20" s="890"/>
      <c r="WLV20" s="890"/>
      <c r="WLW20" s="890"/>
      <c r="WLX20" s="890"/>
      <c r="WLY20" s="890"/>
      <c r="WLZ20" s="890"/>
      <c r="WMA20" s="890"/>
      <c r="WMB20" s="890"/>
      <c r="WMC20" s="890"/>
      <c r="WMD20" s="890"/>
      <c r="WME20" s="890"/>
      <c r="WMF20" s="890"/>
      <c r="WMG20" s="890"/>
      <c r="WMH20" s="890"/>
      <c r="WMI20" s="890"/>
      <c r="WMJ20" s="890"/>
      <c r="WMK20" s="890"/>
      <c r="WML20" s="890"/>
      <c r="WMM20" s="890"/>
      <c r="WMN20" s="890"/>
      <c r="WMO20" s="890"/>
      <c r="WMP20" s="890"/>
      <c r="WMQ20" s="890"/>
      <c r="WMR20" s="890"/>
      <c r="WMS20" s="890"/>
      <c r="WMT20" s="890"/>
      <c r="WMU20" s="890"/>
      <c r="WMV20" s="890"/>
      <c r="WMW20" s="890"/>
      <c r="WMX20" s="890"/>
      <c r="WMY20" s="890"/>
      <c r="WMZ20" s="890"/>
      <c r="WNA20" s="890"/>
      <c r="WNB20" s="890"/>
      <c r="WNC20" s="890"/>
      <c r="WND20" s="890"/>
      <c r="WNE20" s="890"/>
      <c r="WNF20" s="890"/>
      <c r="WNG20" s="890"/>
      <c r="WNH20" s="890"/>
      <c r="WNI20" s="890"/>
      <c r="WNJ20" s="890"/>
      <c r="WNK20" s="890"/>
      <c r="WNL20" s="890"/>
      <c r="WNM20" s="890"/>
      <c r="WNN20" s="890"/>
      <c r="WNO20" s="890"/>
      <c r="WNP20" s="890"/>
      <c r="WNQ20" s="890"/>
      <c r="WNR20" s="890"/>
      <c r="WNS20" s="890"/>
      <c r="WNT20" s="890"/>
      <c r="WNU20" s="890"/>
      <c r="WNV20" s="890"/>
      <c r="WNW20" s="890"/>
      <c r="WNX20" s="890"/>
      <c r="WNY20" s="890"/>
      <c r="WNZ20" s="890"/>
      <c r="WOA20" s="890"/>
      <c r="WOB20" s="890"/>
      <c r="WOC20" s="890"/>
      <c r="WOD20" s="890"/>
      <c r="WOE20" s="890"/>
      <c r="WOF20" s="890"/>
      <c r="WOG20" s="890"/>
      <c r="WOH20" s="890"/>
      <c r="WOI20" s="890"/>
      <c r="WOJ20" s="890"/>
      <c r="WOK20" s="890"/>
      <c r="WOL20" s="890"/>
      <c r="WOM20" s="890"/>
      <c r="WON20" s="890"/>
      <c r="WOO20" s="890"/>
      <c r="WOP20" s="890"/>
      <c r="WOQ20" s="890"/>
      <c r="WOR20" s="890"/>
      <c r="WOS20" s="890"/>
      <c r="WOT20" s="890"/>
      <c r="WOU20" s="890"/>
      <c r="WOV20" s="890"/>
      <c r="WOW20" s="890"/>
      <c r="WOX20" s="890"/>
      <c r="WOY20" s="890"/>
      <c r="WOZ20" s="890"/>
      <c r="WPA20" s="890"/>
      <c r="WPB20" s="890"/>
      <c r="WPC20" s="890"/>
      <c r="WPD20" s="890"/>
      <c r="WPE20" s="890"/>
      <c r="WPF20" s="890"/>
      <c r="WPG20" s="890"/>
      <c r="WPH20" s="890"/>
      <c r="WPI20" s="890"/>
      <c r="WPJ20" s="890"/>
      <c r="WPK20" s="890"/>
      <c r="WPL20" s="890"/>
      <c r="WPM20" s="890"/>
      <c r="WPN20" s="890"/>
      <c r="WPO20" s="890"/>
      <c r="WPP20" s="890"/>
      <c r="WPQ20" s="890"/>
      <c r="WPR20" s="890"/>
      <c r="WPS20" s="890"/>
      <c r="WPT20" s="890"/>
      <c r="WPU20" s="890"/>
      <c r="WPV20" s="890"/>
      <c r="WPW20" s="890"/>
      <c r="WPX20" s="890"/>
      <c r="WPY20" s="890"/>
      <c r="WPZ20" s="890"/>
      <c r="WQA20" s="890"/>
      <c r="WQB20" s="890"/>
      <c r="WQC20" s="890"/>
      <c r="WQD20" s="890"/>
      <c r="WQE20" s="890"/>
      <c r="WQF20" s="890"/>
      <c r="WQG20" s="890"/>
      <c r="WQH20" s="890"/>
      <c r="WQI20" s="890"/>
      <c r="WQJ20" s="890"/>
      <c r="WQK20" s="890"/>
      <c r="WQL20" s="890"/>
      <c r="WQM20" s="890"/>
      <c r="WQN20" s="890"/>
      <c r="WQO20" s="890"/>
      <c r="WQP20" s="890"/>
      <c r="WQQ20" s="890"/>
      <c r="WQR20" s="890"/>
      <c r="WQS20" s="890"/>
      <c r="WQT20" s="890"/>
      <c r="WQU20" s="890"/>
      <c r="WQV20" s="890"/>
      <c r="WQW20" s="890"/>
      <c r="WQX20" s="890"/>
      <c r="WQY20" s="890"/>
      <c r="WQZ20" s="890"/>
      <c r="WRA20" s="890"/>
      <c r="WRB20" s="890"/>
      <c r="WRC20" s="890"/>
      <c r="WRD20" s="890"/>
      <c r="WRE20" s="890"/>
      <c r="WRF20" s="890"/>
      <c r="WRG20" s="890"/>
      <c r="WRH20" s="890"/>
      <c r="WRI20" s="890"/>
      <c r="WRJ20" s="890"/>
      <c r="WRK20" s="890"/>
      <c r="WRL20" s="890"/>
      <c r="WRM20" s="890"/>
      <c r="WRN20" s="890"/>
      <c r="WRO20" s="890"/>
      <c r="WRP20" s="890"/>
      <c r="WRQ20" s="890"/>
      <c r="WRR20" s="890"/>
      <c r="WRS20" s="890"/>
      <c r="WRT20" s="890"/>
      <c r="WRU20" s="890"/>
      <c r="WRV20" s="890"/>
      <c r="WRW20" s="890"/>
      <c r="WRX20" s="890"/>
      <c r="WRY20" s="890"/>
      <c r="WRZ20" s="890"/>
      <c r="WSA20" s="890"/>
      <c r="WSB20" s="890"/>
      <c r="WSC20" s="890"/>
      <c r="WSD20" s="890"/>
      <c r="WSE20" s="890"/>
      <c r="WSF20" s="890"/>
      <c r="WSG20" s="890"/>
      <c r="WSH20" s="890"/>
      <c r="WSI20" s="890"/>
      <c r="WSJ20" s="890"/>
      <c r="WSK20" s="890"/>
      <c r="WSL20" s="890"/>
      <c r="WSM20" s="890"/>
      <c r="WSN20" s="890"/>
      <c r="WSO20" s="890"/>
      <c r="WSP20" s="890"/>
      <c r="WSQ20" s="890"/>
      <c r="WSR20" s="890"/>
      <c r="WSS20" s="890"/>
      <c r="WST20" s="890"/>
      <c r="WSU20" s="890"/>
      <c r="WSV20" s="890"/>
      <c r="WSW20" s="890"/>
      <c r="WSX20" s="890"/>
      <c r="WSY20" s="890"/>
      <c r="WSZ20" s="890"/>
      <c r="WTA20" s="890"/>
      <c r="WTB20" s="890"/>
      <c r="WTC20" s="890"/>
      <c r="WTD20" s="890"/>
      <c r="WTE20" s="890"/>
      <c r="WTF20" s="890"/>
      <c r="WTG20" s="890"/>
      <c r="WTH20" s="890"/>
      <c r="WTI20" s="890"/>
      <c r="WTJ20" s="890"/>
      <c r="WTK20" s="890"/>
      <c r="WTL20" s="890"/>
      <c r="WTM20" s="890"/>
      <c r="WTN20" s="890"/>
      <c r="WTO20" s="890"/>
      <c r="WTP20" s="890"/>
      <c r="WTQ20" s="890"/>
      <c r="WTR20" s="890"/>
      <c r="WTS20" s="890"/>
      <c r="WTT20" s="890"/>
      <c r="WTU20" s="890"/>
      <c r="WTV20" s="890"/>
      <c r="WTW20" s="890"/>
      <c r="WTX20" s="890"/>
      <c r="WTY20" s="890"/>
      <c r="WTZ20" s="890"/>
      <c r="WUA20" s="890"/>
      <c r="WUB20" s="890"/>
      <c r="WUC20" s="890"/>
      <c r="WUD20" s="890"/>
      <c r="WUE20" s="890"/>
      <c r="WUF20" s="890"/>
      <c r="WUG20" s="890"/>
      <c r="WUH20" s="890"/>
      <c r="WUI20" s="890"/>
      <c r="WUJ20" s="890"/>
      <c r="WUK20" s="890"/>
      <c r="WUL20" s="890"/>
      <c r="WUM20" s="890"/>
      <c r="WUN20" s="890"/>
      <c r="WUO20" s="890"/>
      <c r="WUP20" s="890"/>
      <c r="WUQ20" s="890"/>
      <c r="WUR20" s="890"/>
      <c r="WUS20" s="890"/>
      <c r="WUT20" s="890"/>
      <c r="WUU20" s="890"/>
      <c r="WUV20" s="890"/>
      <c r="WUW20" s="890"/>
      <c r="WUX20" s="890"/>
      <c r="WUY20" s="890"/>
      <c r="WUZ20" s="890"/>
      <c r="WVA20" s="890"/>
      <c r="WVB20" s="890"/>
      <c r="WVC20" s="890"/>
      <c r="WVD20" s="890"/>
      <c r="WVE20" s="890"/>
      <c r="WVF20" s="890"/>
      <c r="WVG20" s="890"/>
      <c r="WVH20" s="890"/>
      <c r="WVI20" s="890"/>
      <c r="WVJ20" s="890"/>
      <c r="WVK20" s="890"/>
      <c r="WVL20" s="890"/>
      <c r="WVM20" s="890"/>
      <c r="WVN20" s="890"/>
      <c r="WVO20" s="890"/>
      <c r="WVP20" s="890"/>
      <c r="WVQ20" s="890"/>
      <c r="WVR20" s="890"/>
      <c r="WVS20" s="890"/>
      <c r="WVT20" s="890"/>
      <c r="WVU20" s="890"/>
      <c r="WVV20" s="890"/>
      <c r="WVW20" s="890"/>
      <c r="WVX20" s="890"/>
      <c r="WVY20" s="890"/>
      <c r="WVZ20" s="890"/>
      <c r="WWA20" s="890"/>
      <c r="WWB20" s="890"/>
      <c r="WWC20" s="890"/>
      <c r="WWD20" s="890"/>
      <c r="WWE20" s="890"/>
      <c r="WWF20" s="890"/>
      <c r="WWG20" s="890"/>
      <c r="WWH20" s="890"/>
      <c r="WWI20" s="890"/>
      <c r="WWJ20" s="890"/>
      <c r="WWK20" s="890"/>
      <c r="WWL20" s="890"/>
      <c r="WWM20" s="890"/>
      <c r="WWN20" s="890"/>
      <c r="WWO20" s="890"/>
      <c r="WWP20" s="890"/>
      <c r="WWQ20" s="890"/>
      <c r="WWR20" s="890"/>
      <c r="WWS20" s="890"/>
      <c r="WWT20" s="890"/>
      <c r="WWU20" s="890"/>
      <c r="WWV20" s="890"/>
      <c r="WWW20" s="890"/>
      <c r="WWX20" s="890"/>
      <c r="WWY20" s="890"/>
      <c r="WWZ20" s="890"/>
      <c r="WXA20" s="890"/>
      <c r="WXB20" s="890"/>
      <c r="WXC20" s="890"/>
      <c r="WXD20" s="890"/>
      <c r="WXE20" s="890"/>
      <c r="WXF20" s="890"/>
      <c r="WXG20" s="890"/>
      <c r="WXH20" s="890"/>
      <c r="WXI20" s="890"/>
      <c r="WXJ20" s="890"/>
      <c r="WXK20" s="890"/>
      <c r="WXL20" s="890"/>
      <c r="WXM20" s="890"/>
      <c r="WXN20" s="890"/>
      <c r="WXO20" s="890"/>
      <c r="WXP20" s="890"/>
      <c r="WXQ20" s="890"/>
      <c r="WXR20" s="890"/>
      <c r="WXS20" s="890"/>
      <c r="WXT20" s="890"/>
      <c r="WXU20" s="890"/>
      <c r="WXV20" s="890"/>
      <c r="WXW20" s="890"/>
      <c r="WXX20" s="890"/>
      <c r="WXY20" s="890"/>
      <c r="WXZ20" s="890"/>
      <c r="WYA20" s="890"/>
      <c r="WYB20" s="890"/>
      <c r="WYC20" s="890"/>
      <c r="WYD20" s="890"/>
      <c r="WYE20" s="890"/>
      <c r="WYF20" s="890"/>
      <c r="WYG20" s="890"/>
      <c r="WYH20" s="890"/>
      <c r="WYI20" s="890"/>
      <c r="WYJ20" s="890"/>
      <c r="WYK20" s="890"/>
      <c r="WYL20" s="890"/>
      <c r="WYM20" s="890"/>
      <c r="WYN20" s="890"/>
      <c r="WYO20" s="890"/>
      <c r="WYP20" s="890"/>
      <c r="WYQ20" s="890"/>
      <c r="WYR20" s="890"/>
      <c r="WYS20" s="890"/>
      <c r="WYT20" s="890"/>
      <c r="WYU20" s="890"/>
      <c r="WYV20" s="890"/>
      <c r="WYW20" s="890"/>
      <c r="WYX20" s="890"/>
      <c r="WYY20" s="890"/>
      <c r="WYZ20" s="890"/>
      <c r="WZA20" s="890"/>
      <c r="WZB20" s="890"/>
      <c r="WZC20" s="890"/>
      <c r="WZD20" s="890"/>
      <c r="WZE20" s="890"/>
      <c r="WZF20" s="890"/>
      <c r="WZG20" s="890"/>
      <c r="WZH20" s="890"/>
      <c r="WZI20" s="890"/>
      <c r="WZJ20" s="890"/>
      <c r="WZK20" s="890"/>
      <c r="WZL20" s="890"/>
      <c r="WZM20" s="890"/>
      <c r="WZN20" s="890"/>
      <c r="WZO20" s="890"/>
      <c r="WZP20" s="890"/>
      <c r="WZQ20" s="890"/>
      <c r="WZR20" s="890"/>
      <c r="WZS20" s="890"/>
      <c r="WZT20" s="890"/>
      <c r="WZU20" s="890"/>
      <c r="WZV20" s="890"/>
      <c r="WZW20" s="890"/>
      <c r="WZX20" s="890"/>
      <c r="WZY20" s="890"/>
      <c r="WZZ20" s="890"/>
      <c r="XAA20" s="890"/>
      <c r="XAB20" s="890"/>
      <c r="XAC20" s="890"/>
      <c r="XAD20" s="890"/>
      <c r="XAE20" s="890"/>
      <c r="XAF20" s="890"/>
      <c r="XAG20" s="890"/>
      <c r="XAH20" s="890"/>
      <c r="XAI20" s="890"/>
      <c r="XAJ20" s="890"/>
      <c r="XAK20" s="890"/>
      <c r="XAL20" s="890"/>
      <c r="XAM20" s="890"/>
      <c r="XAN20" s="890"/>
      <c r="XAO20" s="890"/>
      <c r="XAP20" s="890"/>
      <c r="XAQ20" s="890"/>
      <c r="XAR20" s="890"/>
      <c r="XAS20" s="890"/>
      <c r="XAT20" s="890"/>
      <c r="XAU20" s="890"/>
      <c r="XAV20" s="890"/>
      <c r="XAW20" s="890"/>
      <c r="XAX20" s="890"/>
      <c r="XAY20" s="890"/>
      <c r="XAZ20" s="890"/>
      <c r="XBA20" s="890"/>
      <c r="XBB20" s="890"/>
      <c r="XBC20" s="890"/>
      <c r="XBD20" s="890"/>
      <c r="XBE20" s="890"/>
      <c r="XBF20" s="890"/>
      <c r="XBG20" s="890"/>
      <c r="XBH20" s="890"/>
      <c r="XBI20" s="890"/>
      <c r="XBJ20" s="890"/>
      <c r="XBK20" s="890"/>
      <c r="XBL20" s="890"/>
      <c r="XBM20" s="890"/>
      <c r="XBN20" s="890"/>
      <c r="XBO20" s="890"/>
      <c r="XBP20" s="890"/>
      <c r="XBQ20" s="890"/>
      <c r="XBR20" s="890"/>
      <c r="XBS20" s="890"/>
      <c r="XBT20" s="890"/>
      <c r="XBU20" s="890"/>
      <c r="XBV20" s="890"/>
      <c r="XBW20" s="890"/>
      <c r="XBX20" s="890"/>
      <c r="XBY20" s="890"/>
      <c r="XBZ20" s="890"/>
      <c r="XCA20" s="890"/>
      <c r="XCB20" s="890"/>
      <c r="XCC20" s="890"/>
      <c r="XCD20" s="890"/>
      <c r="XCE20" s="890"/>
      <c r="XCF20" s="890"/>
      <c r="XCG20" s="890"/>
      <c r="XCH20" s="890"/>
      <c r="XCI20" s="890"/>
      <c r="XCJ20" s="890"/>
      <c r="XCK20" s="890"/>
      <c r="XCL20" s="890"/>
      <c r="XCM20" s="890"/>
      <c r="XCN20" s="890"/>
      <c r="XCO20" s="890"/>
      <c r="XCP20" s="890"/>
      <c r="XCQ20" s="890"/>
      <c r="XCR20" s="890"/>
      <c r="XCS20" s="890"/>
      <c r="XCT20" s="890"/>
      <c r="XCU20" s="890"/>
      <c r="XCV20" s="890"/>
      <c r="XCW20" s="890"/>
      <c r="XCX20" s="890"/>
      <c r="XCY20" s="890"/>
      <c r="XCZ20" s="890"/>
      <c r="XDA20" s="890"/>
      <c r="XDB20" s="890"/>
      <c r="XDC20" s="890"/>
      <c r="XDD20" s="890"/>
      <c r="XDE20" s="890"/>
      <c r="XDF20" s="890"/>
      <c r="XDG20" s="890"/>
      <c r="XDH20" s="890"/>
      <c r="XDI20" s="890"/>
      <c r="XDJ20" s="890"/>
      <c r="XDK20" s="890"/>
      <c r="XDL20" s="890"/>
      <c r="XDM20" s="890"/>
      <c r="XDN20" s="890"/>
      <c r="XDO20" s="890"/>
      <c r="XDP20" s="890"/>
      <c r="XDQ20" s="890"/>
      <c r="XDR20" s="890"/>
      <c r="XDS20" s="890"/>
      <c r="XDT20" s="890"/>
      <c r="XDU20" s="890"/>
      <c r="XDV20" s="890"/>
      <c r="XDW20" s="890"/>
      <c r="XDX20" s="890"/>
      <c r="XDY20" s="890"/>
      <c r="XDZ20" s="890"/>
      <c r="XEA20" s="890"/>
      <c r="XEB20" s="890"/>
      <c r="XEC20" s="890"/>
      <c r="XED20" s="890"/>
      <c r="XEE20" s="890"/>
      <c r="XEF20" s="890"/>
      <c r="XEG20" s="890"/>
      <c r="XEH20" s="890"/>
      <c r="XEI20" s="890"/>
      <c r="XEJ20" s="890"/>
      <c r="XEK20" s="890"/>
      <c r="XEL20" s="890"/>
      <c r="XEM20" s="890"/>
      <c r="XEN20" s="890"/>
      <c r="XEO20" s="890"/>
      <c r="XEP20" s="890"/>
      <c r="XEQ20" s="890"/>
      <c r="XER20" s="890"/>
      <c r="XES20" s="890"/>
      <c r="XET20" s="890"/>
      <c r="XEU20" s="890"/>
      <c r="XEV20" s="890"/>
      <c r="XEW20" s="890"/>
      <c r="XEX20" s="890"/>
      <c r="XEY20" s="890"/>
      <c r="XEZ20" s="890"/>
      <c r="XFA20" s="890"/>
      <c r="XFB20" s="890"/>
      <c r="XFC20" s="890"/>
      <c r="XFD20" s="890"/>
    </row>
    <row r="21" spans="1:16384" ht="36">
      <c r="B21" s="964"/>
      <c r="C21" s="916" t="s">
        <v>4786</v>
      </c>
      <c r="D21" s="921"/>
      <c r="E21" s="913" t="s">
        <v>4745</v>
      </c>
      <c r="F21" s="896" t="s">
        <v>4796</v>
      </c>
    </row>
    <row r="22" spans="1:16384" ht="36">
      <c r="B22" s="964"/>
      <c r="C22" s="916" t="s">
        <v>4787</v>
      </c>
      <c r="D22" s="921"/>
      <c r="E22" s="913" t="s">
        <v>4745</v>
      </c>
      <c r="F22" s="896" t="s">
        <v>4796</v>
      </c>
    </row>
    <row r="23" spans="1:16384">
      <c r="B23" s="964"/>
      <c r="C23" s="920" t="s">
        <v>4788</v>
      </c>
      <c r="D23" s="897"/>
      <c r="E23" s="913" t="s">
        <v>4745</v>
      </c>
      <c r="F23" s="896" t="s">
        <v>4751</v>
      </c>
    </row>
    <row r="24" spans="1:16384">
      <c r="B24" s="964"/>
      <c r="C24" s="920" t="s">
        <v>4792</v>
      </c>
      <c r="D24" s="897"/>
      <c r="E24" s="913" t="s">
        <v>4745</v>
      </c>
      <c r="F24" s="896" t="s">
        <v>4796</v>
      </c>
    </row>
    <row r="25" spans="1:16384">
      <c r="B25" s="964"/>
      <c r="C25" s="920" t="s">
        <v>4798</v>
      </c>
      <c r="D25" s="921"/>
      <c r="E25" s="913" t="s">
        <v>4745</v>
      </c>
      <c r="F25" s="896" t="s">
        <v>4796</v>
      </c>
    </row>
    <row r="26" spans="1:16384" ht="13.9" customHeight="1" thickBot="1">
      <c r="B26" s="965"/>
      <c r="C26" s="919" t="s">
        <v>4782</v>
      </c>
      <c r="E26" s="915" t="s">
        <v>4781</v>
      </c>
      <c r="F26" s="898" t="s">
        <v>4796</v>
      </c>
    </row>
    <row r="27" spans="1:16384" ht="13.9" customHeight="1"/>
    <row r="28" spans="1:16384" ht="13.9" hidden="1" customHeight="1"/>
    <row r="29" spans="1:16384" ht="13.9" hidden="1" customHeight="1"/>
    <row r="30" spans="1:16384" ht="13.9" hidden="1" customHeight="1"/>
    <row r="31" spans="1:16384" ht="13.9" hidden="1" customHeight="1"/>
    <row r="32" spans="1:16384" ht="13.9" hidden="1" customHeight="1"/>
    <row r="33" ht="13.9" hidden="1" customHeight="1"/>
    <row r="34" ht="13.9" hidden="1" customHeight="1"/>
    <row r="35" ht="13.9" hidden="1" customHeight="1"/>
    <row r="36" ht="13.9" hidden="1" customHeight="1"/>
    <row r="37" ht="13.9" hidden="1" customHeight="1"/>
    <row r="38" ht="13.9" hidden="1" customHeight="1"/>
    <row r="39" ht="13.9" hidden="1" customHeight="1"/>
    <row r="40" ht="13.9" hidden="1" customHeight="1"/>
  </sheetData>
  <sheetProtection algorithmName="SHA-512" hashValue="CYdtfwDicKOericowKhzce36I9U07QjmqhOTaFDWIJK6pxbziQ6XZ6e4j8IRfbHJFJGK62B8is+b2Y1qL0P5rA==" saltValue="yEzuC8lE+FMudXcqwQsxKw==" spinCount="100000" sheet="1" objects="1" scenarios="1"/>
  <mergeCells count="5">
    <mergeCell ref="B3:C3"/>
    <mergeCell ref="B5:C5"/>
    <mergeCell ref="B8:B17"/>
    <mergeCell ref="B18:B26"/>
    <mergeCell ref="A1:C1"/>
  </mergeCells>
  <printOptions horizontalCentered="1"/>
  <pageMargins left="0.39370078740157483" right="0.39370078740157483" top="0.78740157480314965" bottom="0.78740157480314965" header="0.31496062992125984" footer="0.31496062992125984"/>
  <pageSetup paperSize="9" scale="7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3479"/>
    <pageSetUpPr fitToPage="1"/>
  </sheetPr>
  <dimension ref="H1:H35"/>
  <sheetViews>
    <sheetView showGridLines="0" topLeftCell="XFD1048576" workbookViewId="0">
      <selection sqref="A1:C1"/>
    </sheetView>
  </sheetViews>
  <sheetFormatPr defaultColWidth="0" defaultRowHeight="13.9" customHeight="1" zeroHeight="1"/>
  <cols>
    <col min="1" max="7" width="8.625" style="12" hidden="1" customWidth="1"/>
    <col min="8" max="8" width="8.75" style="12" hidden="1" customWidth="1"/>
    <col min="9" max="16384" width="8.625" style="12" hidden="1"/>
  </cols>
  <sheetData>
    <row r="1" ht="14.25" hidden="1"/>
    <row r="2" ht="14.25" hidden="1"/>
    <row r="3" ht="14.25" hidden="1"/>
    <row r="4" ht="14.25" hidden="1"/>
    <row r="5" ht="14.25" hidden="1"/>
    <row r="6" ht="14.25" hidden="1"/>
    <row r="7" ht="14.25" hidden="1"/>
    <row r="8" ht="14.25" hidden="1"/>
    <row r="9" ht="14.25" hidden="1"/>
    <row r="10" ht="14.25" hidden="1"/>
    <row r="11" ht="14.25" hidden="1"/>
    <row r="12" ht="14.25" hidden="1"/>
    <row r="13" ht="14.25" hidden="1"/>
    <row r="14" ht="14.25" hidden="1"/>
    <row r="15" ht="14.25" hidden="1"/>
    <row r="16" ht="14.25" hidden="1"/>
    <row r="17" ht="14.25" hidden="1"/>
    <row r="18" ht="14.25" hidden="1"/>
    <row r="19" ht="14.25" hidden="1"/>
    <row r="20" ht="14.25" hidden="1"/>
    <row r="21" ht="14.25" hidden="1"/>
    <row r="22" ht="14.25" hidden="1"/>
    <row r="23" ht="14.25" hidden="1"/>
    <row r="24" ht="14.25" hidden="1"/>
    <row r="25" ht="14.25" hidden="1"/>
    <row r="26" ht="14.25" hidden="1"/>
    <row r="27" ht="14.25" hidden="1"/>
    <row r="28" ht="14.25" hidden="1"/>
    <row r="29" ht="14.25" hidden="1"/>
    <row r="30" ht="14.25" hidden="1"/>
    <row r="31" ht="14.25" hidden="1"/>
    <row r="32" ht="14.25" hidden="1"/>
    <row r="33" ht="14.25" hidden="1"/>
    <row r="34" ht="14.25" hidden="1"/>
    <row r="35" ht="14.25" hidden="1"/>
  </sheetData>
  <sheetProtection algorithmName="SHA-512" hashValue="GVVndZn3hC9rYOc/rE7WwNQUp0+bVNWJ/oatioPvrd6rWKgcQUNWTtlXkz0V1uszMhmgLSHdBIQ165j4XaYZcw==" saltValue="P9nXzDyhMoKyk9VfoQkUZ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1"/>
  <sheetViews>
    <sheetView workbookViewId="0"/>
  </sheetViews>
  <sheetFormatPr defaultRowHeight="14.25"/>
  <sheetData>
    <row r="1" spans="1:2">
      <c r="A1" t="s">
        <v>3528</v>
      </c>
      <c r="B1" t="s">
        <v>3529</v>
      </c>
    </row>
  </sheetData>
  <sheetProtection algorithmName="SHA-512" hashValue="Wh4GV2TaQDPTYQGV7yRSRpx2v/MUg+fFGhW84jhHlfiftyYJsmEb2/jEOVmZtjTVAA6CINj1iHMDHuwkljbBIw==" saltValue="shPXwVUOFrfJZCCzfRajG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M99"/>
  <sheetViews>
    <sheetView showGridLines="0" zoomScaleNormal="100" workbookViewId="0">
      <selection activeCell="G10" sqref="G10"/>
    </sheetView>
  </sheetViews>
  <sheetFormatPr defaultColWidth="0" defaultRowHeight="14.25" zeroHeight="1"/>
  <cols>
    <col min="1" max="1" width="2.25" style="87" customWidth="1"/>
    <col min="2" max="2" width="4.125" style="87" customWidth="1"/>
    <col min="3" max="3" width="30.125" style="87" customWidth="1"/>
    <col min="4" max="5" width="5.125" style="87" customWidth="1"/>
    <col min="6" max="14" width="12.625" style="87" customWidth="1"/>
    <col min="15" max="15" width="2.625" style="87" customWidth="1"/>
    <col min="16" max="16" width="40.75" style="87" customWidth="1"/>
    <col min="17" max="17" width="19.125" style="87" customWidth="1"/>
    <col min="18" max="18" width="1.625" style="83" customWidth="1"/>
    <col min="19" max="19" width="1.625" style="84" hidden="1" customWidth="1"/>
    <col min="20" max="28" width="4.625" style="83" hidden="1" customWidth="1"/>
    <col min="29" max="29" width="1.625" style="84" hidden="1" customWidth="1"/>
    <col min="30" max="30" width="8" style="87" hidden="1" customWidth="1"/>
    <col min="31" max="31" width="1.625" style="84" hidden="1" customWidth="1"/>
    <col min="32" max="32" width="5.625" style="87" hidden="1" customWidth="1"/>
    <col min="33" max="33" width="4.5" style="87" hidden="1" customWidth="1"/>
    <col min="34" max="34" width="38.25" style="87" hidden="1" customWidth="1"/>
    <col min="35" max="35" width="1.625" style="84" hidden="1" customWidth="1"/>
    <col min="36" max="39" width="0" style="87" hidden="1" customWidth="1"/>
    <col min="40" max="16384" width="8" style="87" hidden="1"/>
  </cols>
  <sheetData>
    <row r="1" spans="2:39" s="83" customFormat="1" ht="20.25">
      <c r="B1" s="79" t="s">
        <v>2767</v>
      </c>
      <c r="C1" s="79"/>
      <c r="D1" s="79"/>
      <c r="E1" s="79"/>
      <c r="F1" s="79"/>
      <c r="G1" s="79"/>
      <c r="H1" s="81"/>
      <c r="I1" s="81"/>
      <c r="J1" s="81"/>
      <c r="K1" s="81"/>
      <c r="L1" s="81"/>
      <c r="M1" s="79"/>
      <c r="N1" s="81" t="str">
        <f>Validation!B3</f>
        <v>Bristol Water</v>
      </c>
      <c r="O1" s="82"/>
      <c r="P1" s="82"/>
      <c r="Q1" s="82" t="s">
        <v>2571</v>
      </c>
      <c r="S1" s="84"/>
      <c r="AC1" s="84"/>
      <c r="AE1" s="84"/>
      <c r="AI1" s="84"/>
    </row>
    <row r="2" spans="2:39" s="83" customFormat="1" ht="15" thickBot="1">
      <c r="B2" s="86" t="s">
        <v>3512</v>
      </c>
      <c r="S2" s="84"/>
      <c r="AC2" s="84"/>
      <c r="AE2" s="84"/>
      <c r="AI2" s="84"/>
    </row>
    <row r="3" spans="2:39" ht="13.15" customHeight="1">
      <c r="B3" s="1014" t="s">
        <v>2572</v>
      </c>
      <c r="C3" s="1015"/>
      <c r="D3" s="1015" t="s">
        <v>2573</v>
      </c>
      <c r="E3" s="1018" t="s">
        <v>2574</v>
      </c>
      <c r="F3" s="1020" t="s">
        <v>2768</v>
      </c>
      <c r="G3" s="1021"/>
      <c r="H3" s="1020" t="s">
        <v>2769</v>
      </c>
      <c r="I3" s="1022"/>
      <c r="J3" s="1022"/>
      <c r="K3" s="1022"/>
      <c r="L3" s="1022"/>
      <c r="M3" s="1021"/>
      <c r="N3" s="1023" t="s">
        <v>2744</v>
      </c>
      <c r="P3" s="984" t="s">
        <v>2770</v>
      </c>
      <c r="Q3" s="986" t="s">
        <v>1451</v>
      </c>
      <c r="T3" s="989" t="s">
        <v>2581</v>
      </c>
      <c r="U3" s="989"/>
      <c r="V3" s="989"/>
      <c r="W3" s="989"/>
      <c r="X3" s="989"/>
      <c r="Y3" s="989"/>
      <c r="Z3" s="989"/>
      <c r="AA3" s="989"/>
      <c r="AB3" s="989"/>
      <c r="AD3" s="989" t="s">
        <v>2566</v>
      </c>
      <c r="AF3" s="1027" t="s">
        <v>2771</v>
      </c>
      <c r="AG3" s="1027"/>
      <c r="AH3" s="1027"/>
    </row>
    <row r="4" spans="2:39" ht="28.15" customHeight="1" thickBot="1">
      <c r="B4" s="1016"/>
      <c r="C4" s="1017"/>
      <c r="D4" s="1017"/>
      <c r="E4" s="1019"/>
      <c r="F4" s="296" t="s">
        <v>2772</v>
      </c>
      <c r="G4" s="297" t="s">
        <v>2773</v>
      </c>
      <c r="H4" s="586" t="s">
        <v>2991</v>
      </c>
      <c r="I4" s="587" t="s">
        <v>3524</v>
      </c>
      <c r="J4" s="587" t="s">
        <v>3525</v>
      </c>
      <c r="K4" s="586" t="s">
        <v>3526</v>
      </c>
      <c r="L4" s="587" t="s">
        <v>1271</v>
      </c>
      <c r="M4" s="297" t="s">
        <v>3527</v>
      </c>
      <c r="N4" s="1024"/>
      <c r="P4" s="1025"/>
      <c r="Q4" s="1026"/>
      <c r="R4" s="95"/>
      <c r="T4" s="989"/>
      <c r="U4" s="989"/>
      <c r="V4" s="989"/>
      <c r="W4" s="989"/>
      <c r="X4" s="989"/>
      <c r="Y4" s="989"/>
      <c r="Z4" s="989"/>
      <c r="AA4" s="989"/>
      <c r="AB4" s="989"/>
      <c r="AD4" s="989"/>
      <c r="AF4" s="1027"/>
      <c r="AG4" s="1027"/>
      <c r="AH4" s="1027"/>
    </row>
    <row r="5" spans="2:39" ht="15" thickBot="1">
      <c r="B5" s="299"/>
      <c r="C5" s="299"/>
      <c r="T5" s="102" t="s">
        <v>2582</v>
      </c>
    </row>
    <row r="6" spans="2:39" ht="13.9" customHeight="1" thickBot="1">
      <c r="B6" s="328">
        <v>1</v>
      </c>
      <c r="C6" s="36" t="s">
        <v>2774</v>
      </c>
      <c r="D6" s="341" t="s">
        <v>805</v>
      </c>
      <c r="E6" s="312">
        <v>3</v>
      </c>
      <c r="F6" s="544">
        <f>'2I'!F23</f>
        <v>10.614000000000001</v>
      </c>
      <c r="G6" s="539">
        <f>'2I'!G23</f>
        <v>1.627</v>
      </c>
      <c r="I6" s="729">
        <f>'2I'!H9</f>
        <v>95.414000000000001</v>
      </c>
      <c r="J6" s="435">
        <f xml:space="preserve"> H6 + I6</f>
        <v>95.414000000000001</v>
      </c>
      <c r="K6" s="836"/>
      <c r="M6" s="853">
        <f xml:space="preserve"> K6 + L6</f>
        <v>0</v>
      </c>
      <c r="N6" s="435">
        <f xml:space="preserve"> F6 + G6 + J6 + M6</f>
        <v>107.655</v>
      </c>
      <c r="P6" s="1012">
        <f xml:space="preserve"> IF( SUM( AC6:AE6 ) = 0, 0, AH6 )</f>
        <v>0</v>
      </c>
      <c r="Q6" s="31">
        <f xml:space="preserve"> IF( SUM( S6:AC6 ) = 0, 0, $T$5 )</f>
        <v>0</v>
      </c>
      <c r="T6" s="110">
        <f xml:space="preserve"> IF( ISNUMBER( F6 ), 0, 1 )</f>
        <v>0</v>
      </c>
      <c r="U6" s="110">
        <f xml:space="preserve"> IF( ISNUMBER( G6 ), 0, 1 )</f>
        <v>0</v>
      </c>
      <c r="V6" s="144"/>
      <c r="W6" s="110">
        <f xml:space="preserve"> IF( ISNUMBER( I6 ), 0, 1 )</f>
        <v>0</v>
      </c>
      <c r="X6" s="144"/>
      <c r="Y6" s="110">
        <f xml:space="preserve"> IF( Validation!$H$3 = 1, 0, ( IF( ISNUMBER( K6 ), 0, 1 )))</f>
        <v>0</v>
      </c>
      <c r="Z6" s="144"/>
      <c r="AA6" s="144"/>
      <c r="AD6" s="110">
        <f xml:space="preserve"> IF( (AF6 - AG6) = 0, 0, 1 )</f>
        <v>0</v>
      </c>
      <c r="AF6" s="187">
        <f xml:space="preserve"> ROUND( N6 + N7, 3)</f>
        <v>109.459</v>
      </c>
      <c r="AG6" s="187">
        <f xml:space="preserve"> ROUND( '1A'!J6, 3 )</f>
        <v>109.459</v>
      </c>
      <c r="AH6" s="1013" t="s">
        <v>2775</v>
      </c>
    </row>
    <row r="7" spans="2:39" ht="13.9" customHeight="1" thickBot="1">
      <c r="B7" s="329">
        <f>+B6+1</f>
        <v>2</v>
      </c>
      <c r="C7" s="37" t="s">
        <v>2776</v>
      </c>
      <c r="D7" s="342" t="s">
        <v>805</v>
      </c>
      <c r="E7" s="316">
        <v>3</v>
      </c>
      <c r="F7" s="544">
        <f>'2I'!F22</f>
        <v>0</v>
      </c>
      <c r="G7" s="539">
        <v>0</v>
      </c>
      <c r="I7" s="588">
        <f>'2I'!H26+'2I'!H28</f>
        <v>1.8039999999999998</v>
      </c>
      <c r="J7" s="436">
        <f t="shared" ref="J7:J14" si="0" xml:space="preserve"> H7 + I7</f>
        <v>1.8039999999999998</v>
      </c>
      <c r="K7" s="837"/>
      <c r="M7" s="854">
        <f t="shared" ref="M7:M13" si="1" xml:space="preserve"> K7 + L7</f>
        <v>0</v>
      </c>
      <c r="N7" s="436">
        <f t="shared" ref="N7:N11" si="2" xml:space="preserve"> F7 + G7 + J7 + M7</f>
        <v>1.8039999999999998</v>
      </c>
      <c r="P7" s="1012"/>
      <c r="Q7" s="31">
        <f t="shared" ref="Q7:Q16" si="3" xml:space="preserve"> IF( SUM( S7:AC7 ) = 0, 0, $T$5 )</f>
        <v>0</v>
      </c>
      <c r="T7" s="110">
        <f xml:space="preserve"> IF( ISNUMBER( F7 ), 0, 1 )</f>
        <v>0</v>
      </c>
      <c r="U7" s="110">
        <f xml:space="preserve"> IF( ISNUMBER( G7 ), 0, 1 )</f>
        <v>0</v>
      </c>
      <c r="V7" s="144"/>
      <c r="W7" s="110">
        <f xml:space="preserve"> IF( ISNUMBER( I7 ), 0, 1 )</f>
        <v>0</v>
      </c>
      <c r="X7" s="144"/>
      <c r="Y7" s="110">
        <f xml:space="preserve"> IF( Validation!$H$3 = 1, 0, ( IF( ISNUMBER( K7 ), 0, 1 )))</f>
        <v>0</v>
      </c>
      <c r="Z7" s="144"/>
      <c r="AA7" s="144"/>
      <c r="AH7" s="1013"/>
    </row>
    <row r="8" spans="2:39" ht="13.9" customHeight="1">
      <c r="B8" s="329">
        <f t="shared" ref="B8:B16" si="4">+B7+1</f>
        <v>3</v>
      </c>
      <c r="C8" s="37" t="s">
        <v>2781</v>
      </c>
      <c r="D8" s="342" t="s">
        <v>805</v>
      </c>
      <c r="E8" s="316">
        <v>3</v>
      </c>
      <c r="F8" s="449">
        <f xml:space="preserve"> -1 * ( '2C'!F14 )</f>
        <v>-8.1060000000000016</v>
      </c>
      <c r="G8" s="845">
        <f xml:space="preserve"> -1 * ( '2C'!G14 )</f>
        <v>-1.891</v>
      </c>
      <c r="H8" s="846">
        <f xml:space="preserve"> -1 * ( '2B'!F15 )</f>
        <v>-11.238</v>
      </c>
      <c r="I8" s="377">
        <f xml:space="preserve"> -1 * ( '2B'!G15 )</f>
        <v>-38.476999999999997</v>
      </c>
      <c r="J8" s="436">
        <f t="shared" si="0"/>
        <v>-49.714999999999996</v>
      </c>
      <c r="K8" s="851">
        <f xml:space="preserve"> -1 * ( '2B'!H15 )</f>
        <v>0</v>
      </c>
      <c r="L8" s="852">
        <f xml:space="preserve"> -1 * ( '2B'!I15 )</f>
        <v>0</v>
      </c>
      <c r="M8" s="855">
        <f t="shared" si="1"/>
        <v>0</v>
      </c>
      <c r="N8" s="436">
        <f t="shared" si="2"/>
        <v>-59.711999999999996</v>
      </c>
      <c r="P8" s="73">
        <f xml:space="preserve"> IF( SUM( AC8:AE8 ) = 0, 0, AH8 )</f>
        <v>0</v>
      </c>
      <c r="Q8" s="31">
        <f xml:space="preserve"> IF( SUM( S8:AC8 ) = 0, 0, $T$5 )</f>
        <v>0</v>
      </c>
      <c r="T8" s="144"/>
      <c r="U8" s="144"/>
      <c r="V8" s="144"/>
      <c r="W8" s="144"/>
      <c r="X8" s="144"/>
      <c r="Y8" s="144"/>
      <c r="Z8" s="144"/>
      <c r="AA8" s="144"/>
      <c r="AD8" s="110">
        <f xml:space="preserve"> IF( (AF8 - AG8) = 0, 0, 1 )</f>
        <v>0</v>
      </c>
      <c r="AF8" s="187">
        <f xml:space="preserve"> ROUND( N8 + N9 + N10, 3)</f>
        <v>-80.447999999999993</v>
      </c>
      <c r="AG8" s="187">
        <f xml:space="preserve"> ROUND( '1A'!J7, 3 )</f>
        <v>-80.447999999999993</v>
      </c>
      <c r="AH8" s="450" t="s">
        <v>4716</v>
      </c>
    </row>
    <row r="9" spans="2:39" ht="13.9" customHeight="1">
      <c r="B9" s="329">
        <f t="shared" si="4"/>
        <v>4</v>
      </c>
      <c r="C9" s="37" t="s">
        <v>3523</v>
      </c>
      <c r="D9" s="342" t="s">
        <v>805</v>
      </c>
      <c r="E9" s="316">
        <v>3</v>
      </c>
      <c r="F9" s="933">
        <f>'2D'!J16</f>
        <v>-0.1</v>
      </c>
      <c r="G9" s="934">
        <f>'2D'!K16</f>
        <v>-1.4999999999999999E-2</v>
      </c>
      <c r="H9" s="935">
        <f>'2D'!F16</f>
        <v>-1.294</v>
      </c>
      <c r="I9" s="936">
        <f>'2D'!G16</f>
        <v>-17.279</v>
      </c>
      <c r="J9" s="436">
        <f xml:space="preserve"> H9 + I9</f>
        <v>-18.573</v>
      </c>
      <c r="K9" s="937">
        <f>'2D'!H16</f>
        <v>0</v>
      </c>
      <c r="L9" s="938">
        <f>'2D'!I16</f>
        <v>0</v>
      </c>
      <c r="M9" s="855">
        <f t="shared" si="1"/>
        <v>0</v>
      </c>
      <c r="N9" s="436">
        <f t="shared" si="2"/>
        <v>-18.687999999999999</v>
      </c>
      <c r="P9" s="805">
        <f xml:space="preserve"> IF( SUM( AC9:AE9 ) = 0, 0, AH9 )</f>
        <v>0</v>
      </c>
      <c r="Q9" s="31">
        <f t="shared" ref="Q9:Q10" si="5" xml:space="preserve"> IF( SUM( S9:AC9 ) = 0, 0, $T$5 )</f>
        <v>0</v>
      </c>
      <c r="T9" s="144"/>
      <c r="U9" s="144"/>
      <c r="V9" s="144"/>
      <c r="W9" s="144"/>
      <c r="X9" s="144"/>
      <c r="Y9" s="144"/>
      <c r="Z9" s="144"/>
      <c r="AA9" s="144"/>
      <c r="AD9" s="110">
        <f xml:space="preserve"> IF( (AF9 - AG9) = 0, 0, 1 )</f>
        <v>0</v>
      </c>
      <c r="AF9" s="187">
        <f xml:space="preserve"> ROUND( N9, 3)</f>
        <v>-18.687999999999999</v>
      </c>
      <c r="AG9" s="251">
        <f xml:space="preserve"> ROUND( '2D'!L16, 3)</f>
        <v>-18.687999999999999</v>
      </c>
      <c r="AH9" s="806" t="s">
        <v>4717</v>
      </c>
    </row>
    <row r="10" spans="2:39" ht="13.9" customHeight="1">
      <c r="B10" s="329">
        <f t="shared" si="4"/>
        <v>5</v>
      </c>
      <c r="C10" s="37" t="s">
        <v>4486</v>
      </c>
      <c r="D10" s="342" t="s">
        <v>805</v>
      </c>
      <c r="E10" s="316">
        <v>3</v>
      </c>
      <c r="F10" s="951">
        <v>-0.16</v>
      </c>
      <c r="G10" s="950">
        <v>-6.3E-2</v>
      </c>
      <c r="H10" s="952">
        <v>-0.14000000000000001</v>
      </c>
      <c r="I10" s="953">
        <v>-1.6850000000000001</v>
      </c>
      <c r="J10" s="436">
        <f t="shared" si="0"/>
        <v>-1.8250000000000002</v>
      </c>
      <c r="K10" s="830"/>
      <c r="L10" s="831"/>
      <c r="M10" s="855">
        <f t="shared" si="1"/>
        <v>0</v>
      </c>
      <c r="N10" s="436">
        <f t="shared" si="2"/>
        <v>-2.048</v>
      </c>
      <c r="P10" s="143"/>
      <c r="Q10" s="31">
        <f t="shared" si="5"/>
        <v>0</v>
      </c>
      <c r="T10" s="110">
        <f t="shared" ref="T10" si="6" xml:space="preserve"> IF( ISNUMBER( F10 ), 0, 1 )</f>
        <v>0</v>
      </c>
      <c r="U10" s="110">
        <f t="shared" ref="U10" si="7" xml:space="preserve"> IF( ISNUMBER( G10 ), 0, 1 )</f>
        <v>0</v>
      </c>
      <c r="V10" s="110">
        <f t="shared" ref="V10:V11" si="8" xml:space="preserve"> IF( ISNUMBER( H10 ), 0, 1 )</f>
        <v>0</v>
      </c>
      <c r="W10" s="110">
        <f t="shared" ref="W10:W11" si="9" xml:space="preserve"> IF( ISNUMBER( I10 ), 0, 1 )</f>
        <v>0</v>
      </c>
      <c r="X10" s="144"/>
      <c r="Y10" s="110">
        <f xml:space="preserve"> IF( Validation!$H$3 = 1, 0, ( IF( ISNUMBER( K10 ), 0, 1 )))</f>
        <v>0</v>
      </c>
      <c r="Z10" s="110">
        <f xml:space="preserve"> IF( Validation!$H$3 = 1, 0, ( IF( ISNUMBER( L10 ), 0, 1 )))</f>
        <v>0</v>
      </c>
      <c r="AA10" s="144"/>
      <c r="AD10" s="144"/>
      <c r="AF10" s="187"/>
      <c r="AG10" s="187"/>
      <c r="AH10" s="585"/>
    </row>
    <row r="11" spans="2:39" ht="13.9" customHeight="1" thickBot="1">
      <c r="B11" s="329">
        <f t="shared" si="4"/>
        <v>6</v>
      </c>
      <c r="C11" s="37" t="s">
        <v>2585</v>
      </c>
      <c r="D11" s="342" t="s">
        <v>805</v>
      </c>
      <c r="E11" s="316">
        <v>3</v>
      </c>
      <c r="F11" s="545">
        <v>6.0000000000000001E-3</v>
      </c>
      <c r="G11" s="540">
        <v>0</v>
      </c>
      <c r="H11" s="810">
        <v>-0.02</v>
      </c>
      <c r="I11" s="542">
        <v>-0.30099999999999999</v>
      </c>
      <c r="J11" s="436">
        <f t="shared" si="0"/>
        <v>-0.32100000000000001</v>
      </c>
      <c r="K11" s="847"/>
      <c r="L11" s="848"/>
      <c r="M11" s="855">
        <f t="shared" si="1"/>
        <v>0</v>
      </c>
      <c r="N11" s="436">
        <f t="shared" si="2"/>
        <v>-0.315</v>
      </c>
      <c r="P11" s="73">
        <f xml:space="preserve"> IF( SUM( AC11:AE11 ) = 0, 0, AH11 )</f>
        <v>0</v>
      </c>
      <c r="Q11" s="31">
        <f t="shared" si="3"/>
        <v>0</v>
      </c>
      <c r="T11" s="110">
        <f xml:space="preserve"> IF( ISNUMBER( F11 ), 0, 1 )</f>
        <v>0</v>
      </c>
      <c r="U11" s="110">
        <f xml:space="preserve"> IF( ISNUMBER( G11 ), 0, 1 )</f>
        <v>0</v>
      </c>
      <c r="V11" s="110">
        <f t="shared" si="8"/>
        <v>0</v>
      </c>
      <c r="W11" s="110">
        <f t="shared" si="9"/>
        <v>0</v>
      </c>
      <c r="X11" s="144"/>
      <c r="Y11" s="110">
        <f xml:space="preserve"> IF( Validation!$H$3 = 1, 0, ( IF( ISNUMBER( K11 ), 0, 1 )))</f>
        <v>0</v>
      </c>
      <c r="Z11" s="110">
        <f xml:space="preserve"> IF( Validation!$H$3 = 1, 0, ( IF( ISNUMBER( L11 ), 0, 1 )))</f>
        <v>0</v>
      </c>
      <c r="AA11" s="144"/>
      <c r="AD11" s="110">
        <f xml:space="preserve"> IF( (AF11 - AG11) = 0, 0, 1 )</f>
        <v>0</v>
      </c>
      <c r="AF11" s="187">
        <f xml:space="preserve"> ROUND( N11, 3)</f>
        <v>-0.315</v>
      </c>
      <c r="AG11" s="187">
        <f xml:space="preserve"> ROUND( '1A'!J8, 3 )</f>
        <v>-0.315</v>
      </c>
      <c r="AH11" s="450" t="s">
        <v>4718</v>
      </c>
    </row>
    <row r="12" spans="2:39" ht="13.9" customHeight="1" thickBot="1">
      <c r="B12" s="329">
        <f t="shared" si="4"/>
        <v>7</v>
      </c>
      <c r="C12" s="37" t="s">
        <v>2777</v>
      </c>
      <c r="D12" s="342" t="s">
        <v>805</v>
      </c>
      <c r="E12" s="316">
        <v>3</v>
      </c>
      <c r="F12" s="449">
        <f>SUM(F6:F11)</f>
        <v>2.2539999999999987</v>
      </c>
      <c r="G12" s="809">
        <f>SUM(G6:G11)</f>
        <v>-0.34200000000000003</v>
      </c>
      <c r="J12" s="436">
        <f>SUM(J6:J11)</f>
        <v>26.784000000000006</v>
      </c>
      <c r="M12" s="855">
        <f>SUM(M6:M11)</f>
        <v>0</v>
      </c>
      <c r="N12" s="436">
        <f>SUM(N6:N11)</f>
        <v>28.696000000000009</v>
      </c>
      <c r="P12" s="143"/>
      <c r="Q12" s="143"/>
      <c r="X12" s="220"/>
      <c r="AA12" s="220"/>
      <c r="AM12" s="451"/>
    </row>
    <row r="13" spans="2:39" ht="13.9" customHeight="1">
      <c r="B13" s="329">
        <f t="shared" si="4"/>
        <v>8</v>
      </c>
      <c r="C13" s="37" t="s">
        <v>2778</v>
      </c>
      <c r="D13" s="342" t="s">
        <v>805</v>
      </c>
      <c r="E13" s="316">
        <v>3</v>
      </c>
      <c r="F13" s="943">
        <v>-0.55917795433172979</v>
      </c>
      <c r="G13" s="944">
        <v>-5.9735680340433125E-2</v>
      </c>
      <c r="H13" s="945">
        <v>0</v>
      </c>
      <c r="I13" s="946">
        <v>0</v>
      </c>
      <c r="J13" s="436">
        <f xml:space="preserve"> H13 + I13</f>
        <v>0</v>
      </c>
      <c r="K13" s="543"/>
      <c r="L13" s="840"/>
      <c r="M13" s="854">
        <f t="shared" si="1"/>
        <v>0</v>
      </c>
      <c r="N13" s="436">
        <f xml:space="preserve"> F13 + G13 + J13 + M13</f>
        <v>-0.61891363467216287</v>
      </c>
      <c r="P13" s="143"/>
      <c r="Q13" s="31">
        <f t="shared" si="3"/>
        <v>0</v>
      </c>
      <c r="T13" s="110">
        <f xml:space="preserve"> IF( ISNUMBER( F13 ), 0, 1 )</f>
        <v>0</v>
      </c>
      <c r="U13" s="110">
        <f xml:space="preserve"> IF( ISNUMBER( G13 ), 0, 1 )</f>
        <v>0</v>
      </c>
      <c r="V13" s="110">
        <f t="shared" ref="V13:W14" si="10" xml:space="preserve"> IF( ISNUMBER( H13 ), 0, 1 )</f>
        <v>0</v>
      </c>
      <c r="W13" s="110">
        <f t="shared" si="10"/>
        <v>0</v>
      </c>
      <c r="X13" s="144"/>
      <c r="Y13" s="110">
        <f xml:space="preserve"> IF( Validation!$H$3 = 1, 0, ( IF( ISNUMBER( K13 ), 0, 1 )))</f>
        <v>0</v>
      </c>
      <c r="Z13" s="110">
        <f xml:space="preserve"> IF( Validation!$H$3 = 1, 0, ( IF( ISNUMBER( L13 ), 0, 1 )))</f>
        <v>0</v>
      </c>
      <c r="AA13" s="144"/>
    </row>
    <row r="14" spans="2:39" ht="13.9" customHeight="1" thickBot="1">
      <c r="B14" s="329">
        <f t="shared" si="4"/>
        <v>9</v>
      </c>
      <c r="C14" s="37" t="s">
        <v>2779</v>
      </c>
      <c r="D14" s="342" t="s">
        <v>805</v>
      </c>
      <c r="E14" s="316">
        <v>3</v>
      </c>
      <c r="F14" s="943">
        <v>2.0552931602453996E-2</v>
      </c>
      <c r="G14" s="944">
        <v>0</v>
      </c>
      <c r="H14" s="947">
        <v>3.9689877186507676E-2</v>
      </c>
      <c r="I14" s="948">
        <v>0.55867082588320127</v>
      </c>
      <c r="J14" s="436">
        <f t="shared" si="0"/>
        <v>0.5983607030697089</v>
      </c>
      <c r="K14" s="838"/>
      <c r="L14" s="839"/>
      <c r="M14" s="854">
        <f t="shared" ref="M14" si="11" xml:space="preserve"> K14 + L14</f>
        <v>0</v>
      </c>
      <c r="N14" s="436">
        <f xml:space="preserve"> F14 + G14 + J14 + M14</f>
        <v>0.61891363467216287</v>
      </c>
      <c r="P14" s="143"/>
      <c r="Q14" s="31">
        <f t="shared" si="3"/>
        <v>0</v>
      </c>
      <c r="T14" s="110">
        <f xml:space="preserve"> IF( ISNUMBER( F14 ), 0, 1 )</f>
        <v>0</v>
      </c>
      <c r="U14" s="110">
        <f xml:space="preserve"> IF( ISNUMBER( G14 ), 0, 1 )</f>
        <v>0</v>
      </c>
      <c r="V14" s="110">
        <f t="shared" si="10"/>
        <v>0</v>
      </c>
      <c r="W14" s="110">
        <f t="shared" si="10"/>
        <v>0</v>
      </c>
      <c r="X14" s="144"/>
      <c r="Y14" s="110">
        <f xml:space="preserve"> IF( Validation!$H$3 = 1, 0, ( IF( ISNUMBER( K14 ), 0, 1 )))</f>
        <v>0</v>
      </c>
      <c r="Z14" s="110">
        <f xml:space="preserve"> IF( Validation!$H$3 = 1, 0, ( IF( ISNUMBER( L14 ), 0, 1 )))</f>
        <v>0</v>
      </c>
      <c r="AA14" s="144"/>
    </row>
    <row r="15" spans="2:39" ht="13.9" customHeight="1" thickBot="1">
      <c r="B15" s="329">
        <f t="shared" si="4"/>
        <v>10</v>
      </c>
      <c r="C15" s="37" t="s">
        <v>2586</v>
      </c>
      <c r="D15" s="342" t="s">
        <v>805</v>
      </c>
      <c r="E15" s="316">
        <v>3</v>
      </c>
      <c r="F15" s="452">
        <f>SUM(F12:F14)</f>
        <v>1.715374977270723</v>
      </c>
      <c r="G15" s="380">
        <f>SUM(G12:G14)</f>
        <v>-0.40173568034043317</v>
      </c>
      <c r="J15" s="389">
        <f>SUM(J12:J14)</f>
        <v>27.382360703069715</v>
      </c>
      <c r="M15" s="856">
        <f>SUM(M12:M14)</f>
        <v>0</v>
      </c>
      <c r="N15" s="436">
        <f>SUM(N12:N14)</f>
        <v>28.696000000000005</v>
      </c>
      <c r="P15" s="143"/>
      <c r="Q15" s="143"/>
    </row>
    <row r="16" spans="2:39" ht="13.9" customHeight="1" thickBot="1">
      <c r="B16" s="330">
        <f t="shared" si="4"/>
        <v>11</v>
      </c>
      <c r="C16" s="39" t="s">
        <v>2780</v>
      </c>
      <c r="D16" s="321" t="s">
        <v>805</v>
      </c>
      <c r="E16" s="322">
        <v>3</v>
      </c>
      <c r="F16" s="453"/>
      <c r="G16" s="453"/>
      <c r="H16" s="453"/>
      <c r="I16" s="453"/>
      <c r="J16" s="453"/>
      <c r="K16" s="453"/>
      <c r="L16" s="453"/>
      <c r="M16" s="453"/>
      <c r="N16" s="730">
        <v>0</v>
      </c>
      <c r="P16" s="143"/>
      <c r="Q16" s="31">
        <f t="shared" si="3"/>
        <v>0</v>
      </c>
      <c r="AB16" s="110">
        <f t="shared" ref="AB16" si="12" xml:space="preserve"> IF( ISNUMBER( N16 ), 0, 1 )</f>
        <v>0</v>
      </c>
    </row>
    <row r="17" spans="1:35" s="127" customFormat="1">
      <c r="C17" s="170"/>
      <c r="G17" s="184"/>
      <c r="M17" s="135"/>
      <c r="N17" s="135"/>
      <c r="O17" s="135"/>
      <c r="P17" s="143"/>
      <c r="Q17" s="137"/>
      <c r="R17" s="83"/>
      <c r="S17" s="84"/>
      <c r="T17" s="83"/>
      <c r="U17" s="83"/>
      <c r="V17" s="83"/>
      <c r="W17" s="83"/>
      <c r="X17" s="83"/>
      <c r="Y17" s="83"/>
      <c r="Z17" s="83"/>
      <c r="AA17" s="83"/>
      <c r="AB17" s="83"/>
      <c r="AC17" s="84"/>
      <c r="AE17" s="84"/>
      <c r="AI17" s="84"/>
    </row>
    <row r="18" spans="1:35" s="184" customFormat="1">
      <c r="B18" s="990" t="s">
        <v>2597</v>
      </c>
      <c r="C18" s="990"/>
      <c r="M18" s="143"/>
      <c r="N18" s="143"/>
      <c r="O18" s="143"/>
      <c r="P18" s="143"/>
      <c r="Q18" s="143"/>
      <c r="R18" s="83"/>
      <c r="S18" s="84"/>
      <c r="T18" s="83"/>
      <c r="U18" s="83"/>
      <c r="V18" s="83"/>
      <c r="W18" s="83"/>
      <c r="X18" s="83"/>
      <c r="Y18" s="83"/>
      <c r="Z18" s="83"/>
      <c r="AA18" s="83"/>
      <c r="AB18" s="83"/>
      <c r="AC18" s="84"/>
      <c r="AE18" s="84"/>
      <c r="AI18" s="84"/>
    </row>
    <row r="19" spans="1:35" s="184" customFormat="1">
      <c r="B19" s="158"/>
      <c r="C19" s="159"/>
      <c r="M19" s="143"/>
      <c r="N19" s="143"/>
      <c r="O19" s="143"/>
      <c r="P19" s="143"/>
      <c r="Q19" s="143"/>
      <c r="R19" s="83"/>
      <c r="S19" s="84"/>
      <c r="T19" s="83"/>
      <c r="U19" s="83"/>
      <c r="V19" s="83"/>
      <c r="W19" s="83"/>
      <c r="X19" s="83"/>
      <c r="Y19" s="83"/>
      <c r="Z19" s="83"/>
      <c r="AA19" s="83"/>
      <c r="AB19" s="83"/>
      <c r="AC19" s="84"/>
      <c r="AE19" s="84"/>
      <c r="AI19" s="84"/>
    </row>
    <row r="20" spans="1:35" s="184" customFormat="1">
      <c r="B20" s="32"/>
      <c r="C20" s="160" t="s">
        <v>2598</v>
      </c>
      <c r="M20" s="143"/>
      <c r="N20" s="143"/>
      <c r="O20" s="143"/>
      <c r="P20" s="143"/>
      <c r="Q20" s="143"/>
      <c r="R20" s="83"/>
      <c r="S20" s="84"/>
      <c r="T20" s="83"/>
      <c r="U20" s="83"/>
      <c r="V20" s="83"/>
      <c r="W20" s="83"/>
      <c r="X20" s="83"/>
      <c r="Y20" s="83"/>
      <c r="Z20" s="83"/>
      <c r="AA20" s="83"/>
      <c r="AB20" s="83"/>
      <c r="AC20" s="84"/>
      <c r="AE20" s="84"/>
      <c r="AI20" s="84"/>
    </row>
    <row r="21" spans="1:35" s="184" customFormat="1">
      <c r="B21" s="158"/>
      <c r="C21" s="159"/>
      <c r="M21" s="143"/>
      <c r="N21" s="143"/>
      <c r="O21" s="143"/>
      <c r="P21" s="143"/>
      <c r="Q21" s="143"/>
      <c r="R21" s="83"/>
      <c r="S21" s="84"/>
      <c r="T21" s="83"/>
      <c r="U21" s="83"/>
      <c r="V21" s="83"/>
      <c r="W21" s="83"/>
      <c r="X21" s="83"/>
      <c r="Y21" s="83"/>
      <c r="Z21" s="83"/>
      <c r="AA21" s="83"/>
      <c r="AB21" s="83"/>
      <c r="AC21" s="84"/>
      <c r="AE21" s="84"/>
      <c r="AI21" s="84"/>
    </row>
    <row r="22" spans="1:35" s="184" customFormat="1">
      <c r="B22" s="161"/>
      <c r="C22" s="160" t="s">
        <v>2599</v>
      </c>
      <c r="M22" s="143"/>
      <c r="N22" s="143"/>
      <c r="O22" s="143"/>
      <c r="P22" s="143"/>
      <c r="Q22" s="143"/>
      <c r="R22" s="83"/>
      <c r="S22" s="84"/>
      <c r="T22" s="83"/>
      <c r="U22" s="83"/>
      <c r="V22" s="83"/>
      <c r="W22" s="83"/>
      <c r="X22" s="83"/>
      <c r="Y22" s="83"/>
      <c r="Z22" s="83"/>
      <c r="AA22" s="83"/>
      <c r="AB22" s="83"/>
      <c r="AC22" s="84"/>
      <c r="AE22" s="84"/>
      <c r="AI22" s="84"/>
    </row>
    <row r="23" spans="1:35" s="184" customFormat="1">
      <c r="B23" s="162"/>
      <c r="C23" s="160"/>
      <c r="M23" s="143"/>
      <c r="N23" s="143"/>
      <c r="O23" s="143"/>
      <c r="P23" s="143"/>
      <c r="Q23" s="143"/>
      <c r="R23" s="83"/>
      <c r="S23" s="84"/>
      <c r="T23" s="83"/>
      <c r="U23" s="83"/>
      <c r="V23" s="83"/>
      <c r="W23" s="83"/>
      <c r="X23" s="83"/>
      <c r="Y23" s="83"/>
      <c r="Z23" s="83"/>
      <c r="AA23" s="83"/>
      <c r="AB23" s="83"/>
      <c r="AC23" s="84"/>
      <c r="AE23" s="84"/>
      <c r="AI23" s="84"/>
    </row>
    <row r="24" spans="1:35" s="184" customFormat="1">
      <c r="B24" s="163"/>
      <c r="C24" s="160" t="s">
        <v>2600</v>
      </c>
      <c r="M24" s="143"/>
      <c r="N24" s="143"/>
      <c r="O24" s="143"/>
      <c r="P24" s="143"/>
      <c r="Q24" s="143"/>
      <c r="R24" s="135"/>
      <c r="S24" s="84"/>
      <c r="T24" s="83"/>
      <c r="U24" s="83"/>
      <c r="V24" s="83"/>
      <c r="W24" s="83"/>
      <c r="X24" s="83"/>
      <c r="Y24" s="83"/>
      <c r="Z24" s="83"/>
      <c r="AA24" s="83"/>
      <c r="AB24" s="83"/>
      <c r="AC24" s="84"/>
      <c r="AE24" s="84"/>
      <c r="AI24" s="84"/>
    </row>
    <row r="25" spans="1:35" s="203" customFormat="1" ht="12.75">
      <c r="A25" s="202"/>
      <c r="B25" s="202"/>
      <c r="C25" s="169"/>
      <c r="M25" s="147"/>
      <c r="N25" s="147"/>
      <c r="O25" s="147"/>
      <c r="P25" s="143"/>
      <c r="Q25" s="143"/>
      <c r="R25" s="143"/>
      <c r="S25" s="141"/>
      <c r="T25" s="143"/>
      <c r="U25" s="143"/>
      <c r="V25" s="143"/>
      <c r="W25" s="143"/>
      <c r="X25" s="143"/>
      <c r="Y25" s="231"/>
      <c r="Z25" s="231"/>
      <c r="AA25" s="231"/>
      <c r="AB25" s="184"/>
      <c r="AC25" s="141"/>
      <c r="AE25" s="141"/>
      <c r="AI25" s="141"/>
    </row>
    <row r="26" spans="1:35" s="203" customFormat="1" ht="13.5" thickBot="1">
      <c r="C26" s="204"/>
      <c r="M26" s="147"/>
      <c r="N26" s="147"/>
      <c r="O26" s="147"/>
      <c r="P26" s="143"/>
      <c r="Q26" s="143"/>
      <c r="R26" s="143"/>
      <c r="S26" s="136"/>
      <c r="T26" s="143"/>
      <c r="U26" s="143"/>
      <c r="V26" s="143"/>
      <c r="W26" s="143"/>
      <c r="X26" s="143"/>
      <c r="Y26" s="231"/>
      <c r="Z26" s="231"/>
      <c r="AA26" s="231"/>
      <c r="AB26" s="184"/>
      <c r="AC26" s="136"/>
      <c r="AE26" s="136"/>
      <c r="AI26" s="136"/>
    </row>
    <row r="27" spans="1:35" s="127" customFormat="1" ht="21" thickBot="1">
      <c r="B27" s="164" t="str">
        <f ca="1" xml:space="preserve"> RIGHT(CELL("filename", $A$1), LEN(CELL("filename", $A$1)) - SEARCH("]", CELL("filename", $A$1)))&amp;" - Line definitions"</f>
        <v>2A - Line definitions</v>
      </c>
      <c r="C27" s="165"/>
      <c r="D27" s="166"/>
      <c r="E27" s="166"/>
      <c r="F27" s="166"/>
      <c r="G27" s="166"/>
      <c r="H27" s="166"/>
      <c r="I27" s="166"/>
      <c r="J27" s="166"/>
      <c r="K27" s="166"/>
      <c r="L27" s="166"/>
      <c r="M27" s="166"/>
      <c r="N27" s="172"/>
      <c r="O27" s="135"/>
      <c r="P27" s="137"/>
      <c r="Q27" s="137"/>
      <c r="R27" s="143"/>
      <c r="S27" s="136"/>
      <c r="T27" s="143"/>
      <c r="U27" s="143"/>
      <c r="V27" s="143"/>
      <c r="W27" s="143"/>
      <c r="X27" s="143"/>
      <c r="Y27" s="231"/>
      <c r="Z27" s="231"/>
      <c r="AA27" s="231"/>
      <c r="AB27" s="184"/>
      <c r="AC27" s="136"/>
      <c r="AE27" s="136"/>
      <c r="AI27" s="136"/>
    </row>
    <row r="28" spans="1:35" s="127" customFormat="1" ht="15" thickBot="1">
      <c r="B28" s="87"/>
      <c r="C28" s="173"/>
      <c r="D28" s="87"/>
      <c r="E28" s="87"/>
      <c r="F28" s="87"/>
      <c r="M28" s="135"/>
      <c r="N28" s="135"/>
      <c r="O28" s="135"/>
      <c r="P28" s="137"/>
      <c r="Q28" s="137"/>
      <c r="R28" s="143"/>
      <c r="S28" s="136"/>
      <c r="U28" s="143"/>
      <c r="V28" s="143"/>
      <c r="W28" s="143"/>
      <c r="X28" s="143"/>
      <c r="Y28" s="231"/>
      <c r="Z28" s="231"/>
      <c r="AA28" s="231"/>
      <c r="AB28" s="184"/>
      <c r="AC28" s="136"/>
      <c r="AE28" s="136"/>
      <c r="AI28" s="136"/>
    </row>
    <row r="29" spans="1:35" s="203" customFormat="1" thickBot="1">
      <c r="B29" s="419" t="s">
        <v>2601</v>
      </c>
      <c r="C29" s="420" t="s">
        <v>2602</v>
      </c>
      <c r="D29" s="421"/>
      <c r="E29" s="421"/>
      <c r="F29" s="421"/>
      <c r="G29" s="421"/>
      <c r="H29" s="421"/>
      <c r="I29" s="421"/>
      <c r="J29" s="421"/>
      <c r="K29" s="421"/>
      <c r="L29" s="421"/>
      <c r="M29" s="421"/>
      <c r="N29" s="422"/>
      <c r="O29" s="394"/>
      <c r="P29" s="147"/>
      <c r="Q29" s="147"/>
      <c r="R29" s="143"/>
      <c r="S29" s="136"/>
      <c r="T29" s="102" t="s">
        <v>2603</v>
      </c>
      <c r="U29" s="143"/>
      <c r="V29" s="143"/>
      <c r="W29" s="143"/>
      <c r="X29" s="143"/>
      <c r="Y29" s="231"/>
      <c r="Z29" s="231"/>
      <c r="AA29" s="231"/>
      <c r="AB29" s="184"/>
      <c r="AC29" s="136"/>
      <c r="AE29" s="136"/>
      <c r="AI29" s="136"/>
    </row>
    <row r="30" spans="1:35" s="127" customFormat="1" ht="38.25">
      <c r="B30" s="206">
        <v>1</v>
      </c>
      <c r="C30" s="991" t="s">
        <v>4483</v>
      </c>
      <c r="D30" s="991"/>
      <c r="E30" s="991"/>
      <c r="F30" s="991"/>
      <c r="G30" s="991"/>
      <c r="H30" s="991"/>
      <c r="I30" s="991"/>
      <c r="J30" s="991"/>
      <c r="K30" s="991"/>
      <c r="L30" s="991"/>
      <c r="M30" s="991"/>
      <c r="N30" s="992"/>
      <c r="O30" s="397"/>
      <c r="P30" s="137"/>
      <c r="Q30" s="137"/>
      <c r="R30" s="143"/>
      <c r="S30" s="136"/>
      <c r="T30" s="182" t="s">
        <v>2604</v>
      </c>
      <c r="U30" s="143"/>
      <c r="V30" s="143"/>
      <c r="W30" s="143"/>
      <c r="X30" s="143"/>
      <c r="Y30" s="231"/>
      <c r="Z30" s="231"/>
      <c r="AA30" s="231"/>
      <c r="AB30" s="184"/>
      <c r="AC30" s="136"/>
      <c r="AE30" s="136"/>
      <c r="AI30" s="136"/>
    </row>
    <row r="31" spans="1:35" s="127" customFormat="1" ht="25.5">
      <c r="B31" s="180">
        <f xml:space="preserve"> 1 + B30</f>
        <v>2</v>
      </c>
      <c r="C31" s="970" t="s">
        <v>4484</v>
      </c>
      <c r="D31" s="970"/>
      <c r="E31" s="970"/>
      <c r="F31" s="970"/>
      <c r="G31" s="970"/>
      <c r="H31" s="970"/>
      <c r="I31" s="970"/>
      <c r="J31" s="970"/>
      <c r="K31" s="970"/>
      <c r="L31" s="970"/>
      <c r="M31" s="970"/>
      <c r="N31" s="971"/>
      <c r="O31" s="397"/>
      <c r="P31" s="137"/>
      <c r="Q31" s="137"/>
      <c r="R31" s="143"/>
      <c r="S31" s="136"/>
      <c r="T31" s="182" t="s">
        <v>2606</v>
      </c>
      <c r="U31" s="143"/>
      <c r="V31" s="143"/>
      <c r="W31" s="143"/>
      <c r="X31" s="143"/>
      <c r="Y31" s="231"/>
      <c r="Z31" s="231"/>
      <c r="AA31" s="231"/>
      <c r="AB31" s="184"/>
      <c r="AC31" s="136"/>
      <c r="AE31" s="136"/>
      <c r="AI31" s="136"/>
    </row>
    <row r="32" spans="1:35" s="127" customFormat="1" ht="25.5">
      <c r="B32" s="180">
        <f t="shared" ref="B32" si="13" xml:space="preserve"> 1 + B31</f>
        <v>3</v>
      </c>
      <c r="C32" s="970" t="s">
        <v>4485</v>
      </c>
      <c r="D32" s="970"/>
      <c r="E32" s="970"/>
      <c r="F32" s="970"/>
      <c r="G32" s="970"/>
      <c r="H32" s="970"/>
      <c r="I32" s="970"/>
      <c r="J32" s="970"/>
      <c r="K32" s="970"/>
      <c r="L32" s="970"/>
      <c r="M32" s="970"/>
      <c r="N32" s="971"/>
      <c r="O32" s="397"/>
      <c r="P32" s="137"/>
      <c r="Q32" s="137"/>
      <c r="R32" s="143"/>
      <c r="S32" s="136"/>
      <c r="T32" s="182" t="s">
        <v>2606</v>
      </c>
      <c r="U32" s="143"/>
      <c r="V32" s="143"/>
      <c r="W32" s="143"/>
      <c r="X32" s="143"/>
      <c r="Y32" s="343"/>
      <c r="Z32" s="343"/>
      <c r="AA32" s="343"/>
      <c r="AB32" s="203"/>
      <c r="AC32" s="136"/>
      <c r="AE32" s="136"/>
      <c r="AI32" s="136"/>
    </row>
    <row r="33" spans="2:35" s="127" customFormat="1" ht="25.5">
      <c r="B33" s="180">
        <f xml:space="preserve"> 1 + B32</f>
        <v>4</v>
      </c>
      <c r="C33" s="970" t="s">
        <v>4487</v>
      </c>
      <c r="D33" s="970"/>
      <c r="E33" s="970"/>
      <c r="F33" s="970"/>
      <c r="G33" s="970"/>
      <c r="H33" s="970"/>
      <c r="I33" s="970"/>
      <c r="J33" s="970"/>
      <c r="K33" s="970"/>
      <c r="L33" s="970"/>
      <c r="M33" s="970"/>
      <c r="N33" s="971"/>
      <c r="O33" s="397"/>
      <c r="P33" s="137"/>
      <c r="Q33" s="137"/>
      <c r="R33" s="143"/>
      <c r="S33" s="136"/>
      <c r="T33" s="182" t="s">
        <v>2606</v>
      </c>
      <c r="U33" s="143"/>
      <c r="V33" s="143"/>
      <c r="W33" s="143"/>
      <c r="X33" s="143"/>
      <c r="Y33" s="343"/>
      <c r="Z33" s="343"/>
      <c r="AA33" s="343"/>
      <c r="AB33" s="203"/>
      <c r="AC33" s="136"/>
      <c r="AE33" s="136"/>
      <c r="AI33" s="136"/>
    </row>
    <row r="34" spans="2:35" s="127" customFormat="1">
      <c r="B34" s="180">
        <f xml:space="preserve"> 1 + B33</f>
        <v>5</v>
      </c>
      <c r="C34" s="970" t="s">
        <v>4488</v>
      </c>
      <c r="D34" s="970"/>
      <c r="E34" s="970"/>
      <c r="F34" s="970"/>
      <c r="G34" s="970"/>
      <c r="H34" s="970"/>
      <c r="I34" s="970"/>
      <c r="J34" s="970"/>
      <c r="K34" s="970"/>
      <c r="L34" s="970"/>
      <c r="M34" s="970"/>
      <c r="N34" s="971"/>
      <c r="O34" s="397"/>
      <c r="P34" s="137"/>
      <c r="Q34" s="137"/>
      <c r="R34" s="143"/>
      <c r="S34" s="136"/>
      <c r="T34" s="182">
        <v>1</v>
      </c>
      <c r="U34" s="143"/>
      <c r="V34" s="143"/>
      <c r="W34" s="143"/>
      <c r="X34" s="143"/>
      <c r="Y34" s="343"/>
      <c r="Z34" s="343"/>
      <c r="AA34" s="343"/>
      <c r="AB34" s="203"/>
      <c r="AC34" s="136"/>
      <c r="AE34" s="136"/>
      <c r="AI34" s="136"/>
    </row>
    <row r="35" spans="2:35" s="127" customFormat="1">
      <c r="B35" s="180">
        <f xml:space="preserve"> 1 + B34</f>
        <v>6</v>
      </c>
      <c r="C35" s="970" t="s">
        <v>4489</v>
      </c>
      <c r="D35" s="970"/>
      <c r="E35" s="970"/>
      <c r="F35" s="970"/>
      <c r="G35" s="970"/>
      <c r="H35" s="970"/>
      <c r="I35" s="970"/>
      <c r="J35" s="970"/>
      <c r="K35" s="970"/>
      <c r="L35" s="970"/>
      <c r="M35" s="970"/>
      <c r="N35" s="971"/>
      <c r="O35" s="397"/>
      <c r="P35" s="137"/>
      <c r="Q35" s="137"/>
      <c r="R35" s="143"/>
      <c r="S35" s="136"/>
      <c r="T35" s="182">
        <v>1</v>
      </c>
      <c r="U35" s="143"/>
      <c r="V35" s="143"/>
      <c r="W35" s="143"/>
      <c r="X35" s="143"/>
      <c r="Y35" s="343"/>
      <c r="Z35" s="343"/>
      <c r="AA35" s="343"/>
      <c r="AB35" s="203"/>
      <c r="AC35" s="136"/>
      <c r="AE35" s="136"/>
      <c r="AI35" s="136"/>
    </row>
    <row r="36" spans="2:35" s="127" customFormat="1">
      <c r="B36" s="180">
        <f xml:space="preserve"> 1 + B35</f>
        <v>7</v>
      </c>
      <c r="C36" s="970" t="s">
        <v>4490</v>
      </c>
      <c r="D36" s="970"/>
      <c r="E36" s="970"/>
      <c r="F36" s="970"/>
      <c r="G36" s="970"/>
      <c r="H36" s="970"/>
      <c r="I36" s="970"/>
      <c r="J36" s="970"/>
      <c r="K36" s="970"/>
      <c r="L36" s="970"/>
      <c r="M36" s="970"/>
      <c r="N36" s="971"/>
      <c r="O36" s="397"/>
      <c r="P36" s="137"/>
      <c r="Q36" s="137"/>
      <c r="R36" s="135"/>
      <c r="S36" s="136"/>
      <c r="T36" s="182">
        <v>1</v>
      </c>
      <c r="U36" s="135"/>
      <c r="V36" s="135"/>
      <c r="W36" s="135"/>
      <c r="X36" s="135"/>
      <c r="Y36" s="318"/>
      <c r="Z36" s="318"/>
      <c r="AA36" s="318"/>
      <c r="AC36" s="136"/>
      <c r="AE36" s="136"/>
      <c r="AI36" s="136"/>
    </row>
    <row r="37" spans="2:35" s="127" customFormat="1" ht="48" customHeight="1">
      <c r="B37" s="180">
        <f xml:space="preserve"> 1 + B36</f>
        <v>8</v>
      </c>
      <c r="C37" s="970" t="s">
        <v>4491</v>
      </c>
      <c r="D37" s="970"/>
      <c r="E37" s="970"/>
      <c r="F37" s="970"/>
      <c r="G37" s="970"/>
      <c r="H37" s="970"/>
      <c r="I37" s="970"/>
      <c r="J37" s="970"/>
      <c r="K37" s="970"/>
      <c r="L37" s="970"/>
      <c r="M37" s="970"/>
      <c r="N37" s="971"/>
      <c r="O37" s="397"/>
      <c r="P37" s="137"/>
      <c r="Q37" s="137"/>
      <c r="R37" s="135"/>
      <c r="S37" s="141"/>
      <c r="T37" s="182" t="s">
        <v>2611</v>
      </c>
      <c r="U37" s="135"/>
      <c r="V37" s="135"/>
      <c r="W37" s="135"/>
      <c r="X37" s="135"/>
      <c r="Y37" s="318"/>
      <c r="Z37" s="318"/>
      <c r="AA37" s="318"/>
      <c r="AC37" s="141"/>
      <c r="AE37" s="141"/>
      <c r="AI37" s="141"/>
    </row>
    <row r="38" spans="2:35" s="127" customFormat="1" ht="51">
      <c r="B38" s="180">
        <v>9</v>
      </c>
      <c r="C38" s="970" t="s">
        <v>4492</v>
      </c>
      <c r="D38" s="970"/>
      <c r="E38" s="970"/>
      <c r="F38" s="970"/>
      <c r="G38" s="970"/>
      <c r="H38" s="970"/>
      <c r="I38" s="970"/>
      <c r="J38" s="970"/>
      <c r="K38" s="970"/>
      <c r="L38" s="970"/>
      <c r="M38" s="970"/>
      <c r="N38" s="971"/>
      <c r="O38" s="397"/>
      <c r="P38" s="137"/>
      <c r="Q38" s="137"/>
      <c r="R38" s="135"/>
      <c r="S38" s="141"/>
      <c r="T38" s="182" t="s">
        <v>2611</v>
      </c>
      <c r="U38" s="135"/>
      <c r="V38" s="135"/>
      <c r="W38" s="135"/>
      <c r="X38" s="135"/>
      <c r="Y38" s="203"/>
      <c r="Z38" s="203"/>
      <c r="AA38" s="203"/>
      <c r="AB38" s="203"/>
      <c r="AC38" s="141"/>
      <c r="AE38" s="141"/>
      <c r="AI38" s="141"/>
    </row>
    <row r="39" spans="2:35" s="127" customFormat="1">
      <c r="B39" s="180">
        <v>10</v>
      </c>
      <c r="C39" s="970" t="s">
        <v>4493</v>
      </c>
      <c r="D39" s="970"/>
      <c r="E39" s="970"/>
      <c r="F39" s="970"/>
      <c r="G39" s="970"/>
      <c r="H39" s="970"/>
      <c r="I39" s="970"/>
      <c r="J39" s="970"/>
      <c r="K39" s="970"/>
      <c r="L39" s="970"/>
      <c r="M39" s="970"/>
      <c r="N39" s="971"/>
      <c r="O39" s="397"/>
      <c r="P39" s="137"/>
      <c r="Q39" s="137"/>
      <c r="R39" s="135"/>
      <c r="S39" s="141"/>
      <c r="T39" s="179">
        <v>1</v>
      </c>
      <c r="U39" s="135"/>
      <c r="V39" s="135"/>
      <c r="W39" s="135"/>
      <c r="X39" s="135"/>
      <c r="Y39" s="318"/>
      <c r="Z39" s="318"/>
      <c r="AA39" s="318"/>
      <c r="AC39" s="141"/>
      <c r="AE39" s="141"/>
      <c r="AI39" s="141"/>
    </row>
    <row r="40" spans="2:35" s="127" customFormat="1" ht="15" thickBot="1">
      <c r="B40" s="208">
        <v>11</v>
      </c>
      <c r="C40" s="993" t="s">
        <v>4494</v>
      </c>
      <c r="D40" s="993"/>
      <c r="E40" s="993"/>
      <c r="F40" s="993"/>
      <c r="G40" s="993"/>
      <c r="H40" s="993"/>
      <c r="I40" s="993"/>
      <c r="J40" s="993"/>
      <c r="K40" s="993"/>
      <c r="L40" s="993"/>
      <c r="M40" s="993"/>
      <c r="N40" s="994"/>
      <c r="O40" s="397"/>
      <c r="P40" s="137"/>
      <c r="Q40" s="137"/>
      <c r="S40" s="141"/>
      <c r="T40" s="179">
        <v>1</v>
      </c>
      <c r="AC40" s="141"/>
      <c r="AE40" s="141"/>
      <c r="AI40" s="141"/>
    </row>
    <row r="41" spans="2:35">
      <c r="C41" s="202"/>
      <c r="R41" s="127"/>
      <c r="S41" s="141"/>
      <c r="T41" s="179"/>
      <c r="U41" s="127"/>
      <c r="V41" s="127"/>
      <c r="W41" s="127"/>
      <c r="X41" s="127"/>
      <c r="Y41" s="127"/>
      <c r="Z41" s="127"/>
      <c r="AA41" s="127"/>
      <c r="AB41" s="127"/>
      <c r="AC41" s="141"/>
      <c r="AE41" s="141"/>
      <c r="AI41" s="141"/>
    </row>
    <row r="42" spans="2:35" hidden="1">
      <c r="R42" s="137"/>
      <c r="S42" s="141"/>
      <c r="T42" s="289"/>
      <c r="U42" s="137"/>
      <c r="V42" s="137"/>
      <c r="W42" s="137"/>
      <c r="X42" s="137"/>
      <c r="Y42" s="137"/>
      <c r="Z42" s="137"/>
      <c r="AA42" s="137"/>
      <c r="AB42" s="137"/>
      <c r="AC42" s="141"/>
      <c r="AE42" s="141"/>
      <c r="AI42" s="141"/>
    </row>
    <row r="43" spans="2:35" hidden="1">
      <c r="R43" s="137"/>
      <c r="S43" s="141"/>
      <c r="T43" s="289"/>
      <c r="U43" s="137"/>
      <c r="V43" s="137"/>
      <c r="W43" s="137"/>
      <c r="X43" s="137"/>
      <c r="Y43" s="137"/>
      <c r="Z43" s="137"/>
      <c r="AA43" s="137"/>
      <c r="AB43" s="137"/>
      <c r="AC43" s="141"/>
      <c r="AE43" s="141"/>
      <c r="AI43" s="141"/>
    </row>
    <row r="44" spans="2:35" hidden="1">
      <c r="R44" s="137"/>
      <c r="S44" s="141"/>
      <c r="T44" s="289"/>
      <c r="U44" s="137"/>
      <c r="V44" s="137"/>
      <c r="W44" s="137"/>
      <c r="X44" s="137"/>
      <c r="Y44" s="137"/>
      <c r="Z44" s="137"/>
      <c r="AA44" s="137"/>
      <c r="AB44" s="137"/>
      <c r="AC44" s="141"/>
      <c r="AE44" s="141"/>
      <c r="AI44" s="141"/>
    </row>
    <row r="45" spans="2:35" hidden="1">
      <c r="S45" s="141"/>
      <c r="T45" s="431"/>
      <c r="AC45" s="141"/>
      <c r="AE45" s="141"/>
      <c r="AI45" s="141"/>
    </row>
    <row r="46" spans="2:35" hidden="1">
      <c r="T46" s="431"/>
    </row>
    <row r="47" spans="2:35" hidden="1">
      <c r="T47" s="431"/>
    </row>
    <row r="48" spans="2:35" hidden="1">
      <c r="T48" s="431"/>
    </row>
    <row r="49" spans="20:20" hidden="1">
      <c r="T49" s="431"/>
    </row>
    <row r="50" spans="20:20" hidden="1">
      <c r="T50" s="431"/>
    </row>
    <row r="51" spans="20:20" hidden="1">
      <c r="T51" s="431"/>
    </row>
    <row r="52" spans="20:20" hidden="1">
      <c r="T52" s="431"/>
    </row>
    <row r="53" spans="20:20" hidden="1">
      <c r="T53" s="431"/>
    </row>
    <row r="54" spans="20:20" hidden="1">
      <c r="T54" s="431"/>
    </row>
    <row r="55" spans="20:20" hidden="1">
      <c r="T55" s="431"/>
    </row>
    <row r="56" spans="20:20" hidden="1">
      <c r="T56" s="431"/>
    </row>
    <row r="57" spans="20:20" hidden="1">
      <c r="T57" s="431"/>
    </row>
    <row r="58" spans="20:20" hidden="1"/>
    <row r="59" spans="20:20" hidden="1"/>
    <row r="60" spans="20:20" hidden="1"/>
    <row r="61" spans="20:20" hidden="1"/>
    <row r="62" spans="20:20" hidden="1"/>
    <row r="63" spans="20:20" hidden="1"/>
    <row r="64" spans="20:2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GYuOmyqXLlnh7hQswkIBG+eFX/ukYUf1UQWSGwQZl/Nkq4HzZFgW/i4QFcyHUKUcsbppTh8YM97jmYNyi0f+4A==" saltValue="nCQi+gqPgNsXV+Fn4+JE5A==" spinCount="100000" sheet="1" objects="1" scenarios="1"/>
  <mergeCells count="25">
    <mergeCell ref="C37:N37"/>
    <mergeCell ref="C38:N38"/>
    <mergeCell ref="C39:N39"/>
    <mergeCell ref="C40:N40"/>
    <mergeCell ref="B18:C18"/>
    <mergeCell ref="C30:N30"/>
    <mergeCell ref="C31:N31"/>
    <mergeCell ref="C32:N32"/>
    <mergeCell ref="C35:N35"/>
    <mergeCell ref="C36:N36"/>
    <mergeCell ref="C33:N33"/>
    <mergeCell ref="C34:N34"/>
    <mergeCell ref="P6:P7"/>
    <mergeCell ref="AH6:AH7"/>
    <mergeCell ref="B3:C4"/>
    <mergeCell ref="D3:D4"/>
    <mergeCell ref="E3:E4"/>
    <mergeCell ref="F3:G3"/>
    <mergeCell ref="H3:M3"/>
    <mergeCell ref="N3:N4"/>
    <mergeCell ref="P3:P4"/>
    <mergeCell ref="Q3:Q4"/>
    <mergeCell ref="T3:AB4"/>
    <mergeCell ref="AD3:AD4"/>
    <mergeCell ref="AF3:AH4"/>
  </mergeCells>
  <conditionalFormatting sqref="P5 P6:Q8 Q13:Q14 Q16 P11:Q11 Q9:Q10">
    <cfRule type="cellIs" dxfId="207" priority="7" operator="equal">
      <formula>0</formula>
    </cfRule>
  </conditionalFormatting>
  <conditionalFormatting sqref="P9">
    <cfRule type="cellIs" dxfId="20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1B8B9C76-50E9-4AEF-93AB-778E91ED2BD9}">
            <xm:f>Validation!$H$3=1</xm:f>
            <x14:dxf>
              <fill>
                <patternFill>
                  <bgColor rgb="FFE0DCD8"/>
                </patternFill>
              </fill>
            </x14:dxf>
          </x14:cfRule>
          <xm:sqref>K6</xm:sqref>
        </x14:conditionalFormatting>
        <x14:conditionalFormatting xmlns:xm="http://schemas.microsoft.com/office/excel/2006/main">
          <x14:cfRule type="expression" priority="1" id="{6904E0D7-9B3E-41DF-90CE-7925EE91B07E}">
            <xm:f>Validation!$H$3=1</xm:f>
            <x14:dxf>
              <fill>
                <patternFill>
                  <bgColor rgb="FFE0DCD8"/>
                </patternFill>
              </fill>
            </x14:dxf>
          </x14:cfRule>
          <xm:sqref>M6:M15 K7:K11 L8:L11 K13:L14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99"/>
  <sheetViews>
    <sheetView showGridLines="0" topLeftCell="A4" zoomScaleNormal="100" workbookViewId="0">
      <selection activeCell="J18" sqref="J18:J21"/>
    </sheetView>
  </sheetViews>
  <sheetFormatPr defaultColWidth="0" defaultRowHeight="14.25" zeroHeight="1"/>
  <cols>
    <col min="1" max="1" width="1.625" style="98" customWidth="1"/>
    <col min="2" max="2" width="4.125" style="98" customWidth="1"/>
    <col min="3" max="3" width="45.5" style="98" bestFit="1" customWidth="1"/>
    <col min="4" max="5" width="5.125" style="98" customWidth="1"/>
    <col min="6" max="10" width="12.625" style="183" customWidth="1"/>
    <col min="11" max="11" width="2.625" style="183" customWidth="1"/>
    <col min="12" max="12" width="61" style="87" customWidth="1"/>
    <col min="13" max="13" width="19.5" style="87" customWidth="1"/>
    <col min="14" max="14" width="1.625" style="83" customWidth="1"/>
    <col min="15" max="15" width="1.625" style="84" hidden="1" customWidth="1"/>
    <col min="16" max="19" width="8.625" style="83" hidden="1" customWidth="1"/>
    <col min="20" max="20" width="1.625" style="84" hidden="1" customWidth="1"/>
    <col min="21" max="21" width="8" style="87" hidden="1" customWidth="1"/>
    <col min="22" max="22" width="1.625" style="84" hidden="1" customWidth="1"/>
    <col min="23" max="23" width="5.625" style="87" hidden="1" customWidth="1"/>
    <col min="24" max="25" width="5.25" style="87" hidden="1" customWidth="1"/>
    <col min="26" max="26" width="38.25" style="87" hidden="1" customWidth="1"/>
    <col min="27" max="27" width="1.625" style="84" hidden="1" customWidth="1"/>
    <col min="28" max="16384" width="9" style="98" hidden="1"/>
  </cols>
  <sheetData>
    <row r="1" spans="2:27" s="83" customFormat="1" ht="20.25">
      <c r="B1" s="79" t="s">
        <v>4731</v>
      </c>
      <c r="C1" s="79"/>
      <c r="D1" s="79"/>
      <c r="E1" s="79"/>
      <c r="F1" s="79"/>
      <c r="G1" s="79"/>
      <c r="H1" s="79"/>
      <c r="I1" s="79"/>
      <c r="J1" s="81" t="str">
        <f>Validation!B3</f>
        <v>Bristol Water</v>
      </c>
      <c r="K1" s="79"/>
      <c r="L1" s="82"/>
      <c r="M1" s="82" t="s">
        <v>2571</v>
      </c>
      <c r="O1" s="84"/>
      <c r="T1" s="84"/>
      <c r="V1" s="84"/>
      <c r="AA1" s="84"/>
    </row>
    <row r="2" spans="2:27" s="2" customFormat="1" ht="15.75" customHeight="1" thickBot="1">
      <c r="B2" s="86" t="s">
        <v>3512</v>
      </c>
      <c r="C2" s="441"/>
      <c r="D2" s="87"/>
      <c r="E2" s="87"/>
      <c r="F2" s="87"/>
      <c r="G2" s="87"/>
      <c r="H2" s="87"/>
      <c r="I2" s="87"/>
      <c r="J2" s="87"/>
      <c r="K2" s="87"/>
      <c r="L2" s="83"/>
      <c r="M2" s="83"/>
      <c r="N2" s="83"/>
      <c r="O2" s="84"/>
      <c r="P2" s="83"/>
      <c r="Q2" s="83"/>
      <c r="R2" s="83"/>
      <c r="S2" s="83"/>
      <c r="T2" s="84"/>
      <c r="U2" s="83"/>
      <c r="V2" s="84"/>
      <c r="W2" s="83"/>
      <c r="X2" s="83"/>
      <c r="Y2" s="83"/>
      <c r="Z2" s="83"/>
      <c r="AA2" s="84"/>
    </row>
    <row r="3" spans="2:27" s="735" customFormat="1" ht="28.9" customHeight="1" thickBot="1">
      <c r="B3" s="1031" t="s">
        <v>2572</v>
      </c>
      <c r="C3" s="1032"/>
      <c r="D3" s="349" t="s">
        <v>2573</v>
      </c>
      <c r="E3" s="337" t="s">
        <v>2574</v>
      </c>
      <c r="F3" s="336" t="s">
        <v>4495</v>
      </c>
      <c r="G3" s="337" t="s">
        <v>3524</v>
      </c>
      <c r="H3" s="731" t="s">
        <v>4496</v>
      </c>
      <c r="I3" s="337" t="s">
        <v>1271</v>
      </c>
      <c r="J3" s="399" t="s">
        <v>2744</v>
      </c>
      <c r="K3" s="732"/>
      <c r="L3" s="213" t="s">
        <v>2770</v>
      </c>
      <c r="M3" s="213" t="s">
        <v>1451</v>
      </c>
      <c r="N3" s="733"/>
      <c r="O3" s="734"/>
      <c r="P3" s="989" t="s">
        <v>2581</v>
      </c>
      <c r="Q3" s="989"/>
      <c r="R3" s="989"/>
      <c r="S3" s="989"/>
      <c r="T3" s="734"/>
      <c r="U3" s="989" t="s">
        <v>2566</v>
      </c>
      <c r="V3" s="84"/>
      <c r="W3" s="1027" t="s">
        <v>2771</v>
      </c>
      <c r="X3" s="1027"/>
      <c r="Y3" s="1027"/>
      <c r="Z3" s="1027"/>
      <c r="AA3" s="84"/>
    </row>
    <row r="4" spans="2:27" s="2" customFormat="1" ht="15" thickBot="1">
      <c r="B4" s="87"/>
      <c r="C4" s="374"/>
      <c r="D4" s="87"/>
      <c r="E4" s="87"/>
      <c r="F4" s="87"/>
      <c r="G4" s="87"/>
      <c r="H4" s="87"/>
      <c r="I4" s="87"/>
      <c r="J4" s="87"/>
      <c r="K4" s="87"/>
      <c r="L4" s="87"/>
      <c r="M4" s="87"/>
      <c r="N4" s="95"/>
      <c r="O4" s="84"/>
      <c r="P4" s="989"/>
      <c r="Q4" s="989"/>
      <c r="R4" s="989"/>
      <c r="S4" s="989"/>
      <c r="T4" s="84"/>
      <c r="U4" s="989"/>
      <c r="V4" s="84"/>
      <c r="W4" s="1027"/>
      <c r="X4" s="1027"/>
      <c r="Y4" s="1027"/>
      <c r="Z4" s="1027"/>
      <c r="AA4" s="84"/>
    </row>
    <row r="5" spans="2:27" s="2" customFormat="1" ht="15" thickBot="1">
      <c r="B5" s="338" t="s">
        <v>2628</v>
      </c>
      <c r="C5" s="339" t="s">
        <v>2781</v>
      </c>
      <c r="D5" s="299"/>
      <c r="E5" s="299"/>
      <c r="F5" s="299"/>
      <c r="G5" s="299"/>
      <c r="H5" s="299"/>
      <c r="I5" s="299"/>
      <c r="J5" s="299"/>
      <c r="K5" s="87"/>
      <c r="L5" s="147"/>
      <c r="M5" s="87"/>
      <c r="N5" s="83"/>
      <c r="O5" s="84"/>
      <c r="P5" s="102" t="s">
        <v>2582</v>
      </c>
      <c r="Q5" s="102"/>
      <c r="R5" s="102"/>
      <c r="S5" s="83"/>
      <c r="T5" s="84"/>
      <c r="U5" s="87"/>
      <c r="V5" s="84"/>
      <c r="W5" s="87"/>
      <c r="X5" s="87"/>
      <c r="Y5" s="87"/>
      <c r="Z5" s="87"/>
      <c r="AA5" s="84"/>
    </row>
    <row r="6" spans="2:27" s="2" customFormat="1">
      <c r="B6" s="328">
        <v>1</v>
      </c>
      <c r="C6" s="310" t="s">
        <v>2782</v>
      </c>
      <c r="D6" s="341" t="s">
        <v>805</v>
      </c>
      <c r="E6" s="312">
        <v>3</v>
      </c>
      <c r="F6" s="923">
        <f xml:space="preserve"> SUM( '4D'!F7:G7 )</f>
        <v>1.976</v>
      </c>
      <c r="G6" s="924">
        <f xml:space="preserve"> SUM( '4D'!H7:K7 )</f>
        <v>6.4130000000000003</v>
      </c>
      <c r="H6" s="923">
        <f xml:space="preserve"> SUM( '4E'!F7:J7 )</f>
        <v>0</v>
      </c>
      <c r="I6" s="924">
        <f xml:space="preserve"> SUM( '4E'!K7:M7 )</f>
        <v>0</v>
      </c>
      <c r="J6" s="442">
        <f t="shared" ref="J6:J11" si="0" xml:space="preserve"> SUM( F6:I6 )</f>
        <v>8.3889999999999993</v>
      </c>
      <c r="K6" s="87"/>
      <c r="L6" s="147"/>
      <c r="M6" s="31">
        <f xml:space="preserve"> IF( SUM( O6:T6 ) = 0, 0, $P$5 )</f>
        <v>0</v>
      </c>
      <c r="N6" s="83"/>
      <c r="O6" s="84"/>
      <c r="P6" s="144"/>
      <c r="Q6" s="144"/>
      <c r="R6" s="144"/>
      <c r="S6" s="144"/>
      <c r="T6" s="84"/>
      <c r="U6" s="144"/>
      <c r="V6" s="84"/>
      <c r="W6" s="251"/>
      <c r="X6" s="251"/>
      <c r="Y6" s="251"/>
      <c r="Z6" s="1013"/>
      <c r="AA6" s="84"/>
    </row>
    <row r="7" spans="2:27" s="2" customFormat="1">
      <c r="B7" s="329">
        <f t="shared" ref="B7:B12" si="1">+B6+1</f>
        <v>2</v>
      </c>
      <c r="C7" s="314" t="s">
        <v>2783</v>
      </c>
      <c r="D7" s="342" t="s">
        <v>805</v>
      </c>
      <c r="E7" s="316">
        <v>3</v>
      </c>
      <c r="F7" s="925">
        <f xml:space="preserve"> SUM( '4D'!F8:G8 )</f>
        <v>0</v>
      </c>
      <c r="G7" s="926">
        <f xml:space="preserve"> SUM( '4D'!H8:K8 )</f>
        <v>0</v>
      </c>
      <c r="H7" s="925">
        <f xml:space="preserve"> SUM( '4E'!F8:J8 )</f>
        <v>0</v>
      </c>
      <c r="I7" s="926">
        <f xml:space="preserve"> SUM( '4E'!K8:M8 )</f>
        <v>0</v>
      </c>
      <c r="J7" s="188">
        <f t="shared" si="0"/>
        <v>0</v>
      </c>
      <c r="K7" s="87"/>
      <c r="L7" s="147"/>
      <c r="M7" s="31">
        <f t="shared" ref="M7:M11" si="2" xml:space="preserve"> IF( SUM( O7:T7 ) = 0, 0, $P$5 )</f>
        <v>0</v>
      </c>
      <c r="N7" s="83"/>
      <c r="O7" s="84"/>
      <c r="P7" s="144"/>
      <c r="Q7" s="144"/>
      <c r="R7" s="144"/>
      <c r="S7" s="144"/>
      <c r="T7" s="84"/>
      <c r="U7" s="87"/>
      <c r="V7" s="84"/>
      <c r="W7" s="87"/>
      <c r="X7" s="87"/>
      <c r="Y7" s="87"/>
      <c r="Z7" s="1013"/>
      <c r="AA7" s="84"/>
    </row>
    <row r="8" spans="2:27" s="2" customFormat="1">
      <c r="B8" s="329">
        <f t="shared" si="1"/>
        <v>3</v>
      </c>
      <c r="C8" s="314" t="s">
        <v>2784</v>
      </c>
      <c r="D8" s="342" t="s">
        <v>805</v>
      </c>
      <c r="E8" s="316">
        <v>3</v>
      </c>
      <c r="F8" s="925">
        <f xml:space="preserve"> SUM( '4D'!F9:G9 )</f>
        <v>2.7770000000000001</v>
      </c>
      <c r="G8" s="926">
        <f xml:space="preserve"> SUM( '4D'!H9:K9 )</f>
        <v>9.1000000000000011E-2</v>
      </c>
      <c r="H8" s="925">
        <f xml:space="preserve"> SUM( '4E'!F9:J9 )</f>
        <v>0</v>
      </c>
      <c r="I8" s="926">
        <f xml:space="preserve"> SUM( '4E'!K9:M9 )</f>
        <v>0</v>
      </c>
      <c r="J8" s="188">
        <f t="shared" si="0"/>
        <v>2.8680000000000003</v>
      </c>
      <c r="K8" s="109"/>
      <c r="L8" s="147"/>
      <c r="M8" s="31">
        <f t="shared" si="2"/>
        <v>0</v>
      </c>
      <c r="N8" s="83"/>
      <c r="O8" s="84"/>
      <c r="P8" s="144"/>
      <c r="Q8" s="144"/>
      <c r="R8" s="144"/>
      <c r="S8" s="144"/>
      <c r="T8" s="84"/>
      <c r="U8" s="144"/>
      <c r="V8" s="84"/>
      <c r="W8" s="251"/>
      <c r="X8" s="251"/>
      <c r="Y8" s="251"/>
      <c r="Z8" s="806"/>
      <c r="AA8" s="84"/>
    </row>
    <row r="9" spans="2:27" s="2" customFormat="1" ht="14.1" customHeight="1">
      <c r="B9" s="329">
        <f t="shared" si="1"/>
        <v>4</v>
      </c>
      <c r="C9" s="314" t="s">
        <v>2785</v>
      </c>
      <c r="D9" s="342" t="s">
        <v>805</v>
      </c>
      <c r="E9" s="316">
        <v>3</v>
      </c>
      <c r="F9" s="925">
        <f xml:space="preserve"> SUM( '4D'!F10:G10 )</f>
        <v>1.4999999999999999E-2</v>
      </c>
      <c r="G9" s="926">
        <f xml:space="preserve"> SUM( '4D'!H10:K10 )</f>
        <v>9.8000000000000004E-2</v>
      </c>
      <c r="H9" s="925">
        <f xml:space="preserve"> SUM( '4E'!F10:J10 )</f>
        <v>0</v>
      </c>
      <c r="I9" s="926">
        <f xml:space="preserve"> SUM( '4E'!K10:M10 )</f>
        <v>0</v>
      </c>
      <c r="J9" s="188">
        <f t="shared" si="0"/>
        <v>0.113</v>
      </c>
      <c r="K9" s="109"/>
      <c r="L9" s="147"/>
      <c r="M9" s="31">
        <f t="shared" si="2"/>
        <v>0</v>
      </c>
      <c r="N9" s="83"/>
      <c r="O9" s="84"/>
      <c r="P9" s="144"/>
      <c r="Q9" s="144"/>
      <c r="R9" s="144"/>
      <c r="S9" s="144"/>
      <c r="T9" s="84"/>
      <c r="U9" s="144"/>
      <c r="V9" s="84"/>
      <c r="W9" s="251"/>
      <c r="X9" s="251"/>
      <c r="Y9" s="251"/>
      <c r="Z9" s="806"/>
      <c r="AA9" s="84"/>
    </row>
    <row r="10" spans="2:27" s="2" customFormat="1">
      <c r="B10" s="329">
        <f t="shared" si="1"/>
        <v>5</v>
      </c>
      <c r="C10" s="314" t="s">
        <v>2786</v>
      </c>
      <c r="D10" s="342" t="s">
        <v>805</v>
      </c>
      <c r="E10" s="316">
        <v>3</v>
      </c>
      <c r="F10" s="925">
        <f xml:space="preserve"> SUM( '4D'!F11:G11 )</f>
        <v>4.9189999999999996</v>
      </c>
      <c r="G10" s="926">
        <f xml:space="preserve"> SUM( '4D'!H11:K11 )</f>
        <v>27.29</v>
      </c>
      <c r="H10" s="925">
        <f xml:space="preserve"> SUM( '4E'!F11:J11 )</f>
        <v>0</v>
      </c>
      <c r="I10" s="926">
        <f xml:space="preserve"> SUM( '4E'!K11:M11 )</f>
        <v>0</v>
      </c>
      <c r="J10" s="188">
        <f t="shared" si="0"/>
        <v>32.208999999999996</v>
      </c>
      <c r="K10" s="109"/>
      <c r="L10" s="147"/>
      <c r="M10" s="31">
        <f t="shared" si="2"/>
        <v>0</v>
      </c>
      <c r="N10" s="83"/>
      <c r="O10" s="84"/>
      <c r="P10" s="144"/>
      <c r="Q10" s="144"/>
      <c r="R10" s="144"/>
      <c r="S10" s="144"/>
      <c r="T10" s="84"/>
      <c r="U10" s="144"/>
      <c r="V10" s="84"/>
      <c r="W10" s="187"/>
      <c r="X10" s="187"/>
      <c r="Y10" s="187"/>
      <c r="Z10" s="806"/>
      <c r="AA10" s="84"/>
    </row>
    <row r="11" spans="2:27" s="2" customFormat="1">
      <c r="B11" s="329">
        <f t="shared" si="1"/>
        <v>6</v>
      </c>
      <c r="C11" s="314" t="s">
        <v>4497</v>
      </c>
      <c r="D11" s="342" t="s">
        <v>805</v>
      </c>
      <c r="E11" s="316">
        <v>3</v>
      </c>
      <c r="F11" s="925">
        <f xml:space="preserve"> SUM( '4D'!F12:G12 )</f>
        <v>1.3140000000000001</v>
      </c>
      <c r="G11" s="926">
        <f xml:space="preserve"> SUM( '4D'!H12:K12 )</f>
        <v>3.589</v>
      </c>
      <c r="H11" s="925">
        <f xml:space="preserve"> SUM( '4E'!F12:J12 )</f>
        <v>0</v>
      </c>
      <c r="I11" s="926">
        <f xml:space="preserve"> SUM( '4E'!K12:M12 )</f>
        <v>0</v>
      </c>
      <c r="J11" s="188">
        <f t="shared" si="0"/>
        <v>4.9030000000000005</v>
      </c>
      <c r="K11" s="109"/>
      <c r="L11" s="147"/>
      <c r="M11" s="31">
        <f t="shared" si="2"/>
        <v>0</v>
      </c>
      <c r="N11" s="83"/>
      <c r="O11" s="84"/>
      <c r="P11" s="144"/>
      <c r="Q11" s="144"/>
      <c r="R11" s="144"/>
      <c r="S11" s="144"/>
      <c r="T11" s="84"/>
      <c r="U11" s="144"/>
      <c r="V11" s="84"/>
      <c r="W11" s="187"/>
      <c r="X11" s="187"/>
      <c r="Y11" s="187"/>
      <c r="Z11" s="806"/>
      <c r="AA11" s="84"/>
    </row>
    <row r="12" spans="2:27" s="2" customFormat="1" ht="15" thickBot="1">
      <c r="B12" s="330">
        <f t="shared" si="1"/>
        <v>7</v>
      </c>
      <c r="C12" s="320" t="s">
        <v>2787</v>
      </c>
      <c r="D12" s="321" t="s">
        <v>805</v>
      </c>
      <c r="E12" s="322">
        <v>3</v>
      </c>
      <c r="F12" s="121">
        <f xml:space="preserve"> SUM( F6:F11 )</f>
        <v>11.000999999999999</v>
      </c>
      <c r="G12" s="123">
        <f t="shared" ref="G12:H12" si="3" xml:space="preserve"> SUM( G6:G11 )</f>
        <v>37.480999999999995</v>
      </c>
      <c r="H12" s="786">
        <f t="shared" si="3"/>
        <v>0</v>
      </c>
      <c r="I12" s="123">
        <f t="shared" ref="I12:J12" si="4" xml:space="preserve"> SUM( I6:I11 )</f>
        <v>0</v>
      </c>
      <c r="J12" s="124">
        <f t="shared" si="4"/>
        <v>48.481999999999992</v>
      </c>
      <c r="K12" s="109"/>
      <c r="L12" s="147"/>
      <c r="M12" s="137"/>
      <c r="N12" s="83"/>
      <c r="O12" s="84"/>
      <c r="P12" s="220"/>
      <c r="Q12" s="220"/>
      <c r="R12" s="220"/>
      <c r="S12" s="220"/>
      <c r="T12" s="84"/>
      <c r="U12" s="87"/>
      <c r="V12" s="84"/>
      <c r="W12" s="87"/>
      <c r="X12" s="87"/>
      <c r="Y12" s="87"/>
      <c r="Z12" s="87"/>
      <c r="AA12" s="84"/>
    </row>
    <row r="13" spans="2:27" s="2" customFormat="1" ht="15" thickBot="1">
      <c r="D13" s="7"/>
      <c r="E13" s="7"/>
      <c r="F13" s="443"/>
      <c r="G13" s="443"/>
      <c r="H13" s="443"/>
      <c r="I13" s="443"/>
      <c r="J13" s="443"/>
      <c r="L13" s="143"/>
      <c r="M13" s="137"/>
      <c r="N13" s="83"/>
      <c r="O13" s="84"/>
      <c r="P13" s="220"/>
      <c r="Q13" s="220"/>
      <c r="R13" s="220"/>
      <c r="S13" s="220"/>
      <c r="T13" s="84"/>
      <c r="U13" s="87"/>
      <c r="V13" s="84"/>
      <c r="W13" s="87"/>
      <c r="X13" s="87"/>
      <c r="Y13" s="87"/>
      <c r="Z13" s="87"/>
      <c r="AA13" s="84"/>
    </row>
    <row r="14" spans="2:27" s="2" customFormat="1">
      <c r="B14" s="328">
        <v>8</v>
      </c>
      <c r="C14" s="36" t="s">
        <v>2788</v>
      </c>
      <c r="D14" s="341" t="s">
        <v>805</v>
      </c>
      <c r="E14" s="312">
        <v>3</v>
      </c>
      <c r="F14" s="923">
        <f xml:space="preserve"> SUM( '4D'!F15:G15 )</f>
        <v>0.23699999999999999</v>
      </c>
      <c r="G14" s="852">
        <f xml:space="preserve"> SUM( '4D'!H15:K15 )</f>
        <v>0.996</v>
      </c>
      <c r="H14" s="923">
        <f xml:space="preserve"> SUM( '4E'!F15:J15 )</f>
        <v>0</v>
      </c>
      <c r="I14" s="924">
        <f xml:space="preserve"> SUM( '4E'!K15:M15 )</f>
        <v>0</v>
      </c>
      <c r="J14" s="442">
        <f xml:space="preserve"> SUM( F14:I14 )</f>
        <v>1.2330000000000001</v>
      </c>
      <c r="K14" s="109"/>
      <c r="L14" s="143"/>
      <c r="M14" s="31">
        <f t="shared" ref="M14" si="5" xml:space="preserve"> IF( SUM( O14:T14 ) = 0, 0, $P$5 )</f>
        <v>0</v>
      </c>
      <c r="N14" s="83"/>
      <c r="O14" s="84"/>
      <c r="P14" s="144"/>
      <c r="Q14" s="144"/>
      <c r="R14" s="144"/>
      <c r="S14" s="144"/>
      <c r="T14" s="84"/>
      <c r="U14" s="87"/>
      <c r="V14" s="84"/>
      <c r="W14" s="87"/>
      <c r="X14" s="87"/>
      <c r="Y14" s="87"/>
      <c r="Z14" s="87"/>
      <c r="AA14" s="84"/>
    </row>
    <row r="15" spans="2:27" s="2" customFormat="1" ht="15" thickBot="1">
      <c r="B15" s="330">
        <f>+B14+1</f>
        <v>9</v>
      </c>
      <c r="C15" s="39" t="s">
        <v>2789</v>
      </c>
      <c r="D15" s="321" t="s">
        <v>805</v>
      </c>
      <c r="E15" s="322">
        <v>3</v>
      </c>
      <c r="F15" s="121">
        <f xml:space="preserve"> F12 + F14</f>
        <v>11.238</v>
      </c>
      <c r="G15" s="123">
        <f t="shared" ref="G15:I15" si="6" xml:space="preserve"> G12 + G14</f>
        <v>38.476999999999997</v>
      </c>
      <c r="H15" s="786">
        <f t="shared" si="6"/>
        <v>0</v>
      </c>
      <c r="I15" s="123">
        <f t="shared" si="6"/>
        <v>0</v>
      </c>
      <c r="J15" s="124">
        <f t="shared" ref="J15" si="7" xml:space="preserve"> J12 + J14</f>
        <v>49.714999999999989</v>
      </c>
      <c r="K15" s="109"/>
      <c r="L15" s="143"/>
      <c r="M15" s="137"/>
      <c r="N15" s="83"/>
      <c r="O15" s="84"/>
      <c r="P15" s="220"/>
      <c r="Q15" s="220"/>
      <c r="R15" s="220"/>
      <c r="S15" s="220"/>
      <c r="T15" s="84"/>
      <c r="U15" s="87"/>
      <c r="V15" s="84"/>
      <c r="W15" s="87"/>
      <c r="X15" s="87"/>
      <c r="Y15" s="87"/>
      <c r="Z15" s="87"/>
      <c r="AA15" s="84"/>
    </row>
    <row r="16" spans="2:27" s="2" customFormat="1" ht="15" thickBot="1">
      <c r="D16" s="7"/>
      <c r="E16" s="7"/>
      <c r="F16" s="443"/>
      <c r="G16" s="443"/>
      <c r="H16" s="443"/>
      <c r="I16" s="443"/>
      <c r="J16" s="443"/>
      <c r="L16" s="143"/>
      <c r="M16" s="137"/>
      <c r="N16" s="83"/>
      <c r="O16" s="84"/>
      <c r="P16" s="220"/>
      <c r="Q16" s="220"/>
      <c r="R16" s="220"/>
      <c r="S16" s="220"/>
      <c r="T16" s="84"/>
      <c r="U16" s="87"/>
      <c r="V16" s="84"/>
      <c r="W16" s="87"/>
      <c r="X16" s="87"/>
      <c r="Y16" s="87"/>
      <c r="Z16" s="87"/>
      <c r="AA16" s="84"/>
    </row>
    <row r="17" spans="2:27" s="2" customFormat="1" ht="15" thickBot="1">
      <c r="B17" s="338" t="s">
        <v>2637</v>
      </c>
      <c r="C17" s="339" t="s">
        <v>2790</v>
      </c>
      <c r="D17" s="7"/>
      <c r="E17" s="7"/>
      <c r="F17" s="443"/>
      <c r="G17" s="443"/>
      <c r="H17" s="443"/>
      <c r="I17" s="443"/>
      <c r="J17" s="443"/>
      <c r="L17" s="143"/>
      <c r="M17" s="137"/>
      <c r="N17" s="83"/>
      <c r="O17" s="84"/>
      <c r="P17" s="220"/>
      <c r="Q17" s="220"/>
      <c r="R17" s="220"/>
      <c r="S17" s="220"/>
      <c r="T17" s="84"/>
      <c r="U17" s="127"/>
      <c r="V17" s="84"/>
      <c r="W17" s="127"/>
      <c r="X17" s="127"/>
      <c r="Y17" s="127"/>
      <c r="Z17" s="127"/>
      <c r="AA17" s="84"/>
    </row>
    <row r="18" spans="2:27" s="2" customFormat="1">
      <c r="B18" s="328">
        <v>10</v>
      </c>
      <c r="C18" s="310" t="s">
        <v>2791</v>
      </c>
      <c r="D18" s="341" t="s">
        <v>805</v>
      </c>
      <c r="E18" s="312">
        <v>3</v>
      </c>
      <c r="F18" s="923">
        <f xml:space="preserve"> SUM( '4D'!F19:G19 )</f>
        <v>0.16200000000000001</v>
      </c>
      <c r="G18" s="924">
        <f xml:space="preserve"> SUM( '4D'!H19:K19 )</f>
        <v>9.2970000000000006</v>
      </c>
      <c r="H18" s="923">
        <f xml:space="preserve"> SUM( '4E'!F19:J19 )</f>
        <v>0</v>
      </c>
      <c r="I18" s="924">
        <f xml:space="preserve"> SUM( '4E'!K19:M19 )</f>
        <v>0</v>
      </c>
      <c r="J18" s="442">
        <f xml:space="preserve"> SUM( F18:I18 )</f>
        <v>9.4590000000000014</v>
      </c>
      <c r="K18" s="109"/>
      <c r="L18" s="143"/>
      <c r="M18" s="31">
        <f t="shared" ref="M18:M23" si="8" xml:space="preserve"> IF( SUM( O18:T18 ) = 0, 0, $P$5 )</f>
        <v>0</v>
      </c>
      <c r="N18" s="83"/>
      <c r="O18" s="84"/>
      <c r="P18" s="144"/>
      <c r="Q18" s="144"/>
      <c r="R18" s="144"/>
      <c r="S18" s="144"/>
      <c r="T18" s="84"/>
      <c r="U18" s="184"/>
      <c r="V18" s="84"/>
      <c r="W18" s="184"/>
      <c r="X18" s="184"/>
      <c r="Y18" s="184"/>
      <c r="Z18" s="184"/>
      <c r="AA18" s="84"/>
    </row>
    <row r="19" spans="2:27" s="2" customFormat="1">
      <c r="B19" s="329">
        <f>B18+1</f>
        <v>11</v>
      </c>
      <c r="C19" s="314" t="s">
        <v>2792</v>
      </c>
      <c r="D19" s="342" t="s">
        <v>805</v>
      </c>
      <c r="E19" s="316">
        <v>3</v>
      </c>
      <c r="F19" s="925">
        <f xml:space="preserve"> SUM( '4D'!F20:G20 )</f>
        <v>0.95</v>
      </c>
      <c r="G19" s="926">
        <f xml:space="preserve"> SUM( '4D'!H20:K20 )</f>
        <v>7.6050000000000004</v>
      </c>
      <c r="H19" s="925">
        <f xml:space="preserve"> SUM( '4E'!F20:J20 )</f>
        <v>0</v>
      </c>
      <c r="I19" s="926">
        <f xml:space="preserve"> SUM( '4E'!K20:M20 )</f>
        <v>0</v>
      </c>
      <c r="J19" s="188">
        <f xml:space="preserve"> SUM( F19:I19 )</f>
        <v>8.5549999999999997</v>
      </c>
      <c r="K19" s="109"/>
      <c r="L19" s="143"/>
      <c r="M19" s="31">
        <f t="shared" si="8"/>
        <v>0</v>
      </c>
      <c r="N19" s="83"/>
      <c r="O19" s="84"/>
      <c r="P19" s="144"/>
      <c r="Q19" s="144"/>
      <c r="R19" s="144"/>
      <c r="S19" s="144"/>
      <c r="T19" s="84"/>
      <c r="U19" s="184"/>
      <c r="V19" s="84"/>
      <c r="W19" s="184"/>
      <c r="X19" s="184"/>
      <c r="Y19" s="184"/>
      <c r="Z19" s="184"/>
      <c r="AA19" s="84"/>
    </row>
    <row r="20" spans="2:27" s="2" customFormat="1">
      <c r="B20" s="329">
        <f t="shared" ref="B20:B26" si="9">B19+1</f>
        <v>12</v>
      </c>
      <c r="C20" s="444" t="s">
        <v>2793</v>
      </c>
      <c r="D20" s="342" t="s">
        <v>805</v>
      </c>
      <c r="E20" s="316">
        <v>3</v>
      </c>
      <c r="F20" s="925">
        <f xml:space="preserve"> SUM( '4D'!F21:G21 )</f>
        <v>0</v>
      </c>
      <c r="G20" s="926">
        <f xml:space="preserve"> SUM( '4D'!H21:K21 )</f>
        <v>13.852</v>
      </c>
      <c r="H20" s="925">
        <f xml:space="preserve"> SUM( '4E'!F21:J21 )</f>
        <v>0</v>
      </c>
      <c r="I20" s="926">
        <f xml:space="preserve"> SUM( '4E'!K21:M21 )</f>
        <v>0</v>
      </c>
      <c r="J20" s="188">
        <f xml:space="preserve"> SUM( F20:I20 )</f>
        <v>13.852</v>
      </c>
      <c r="K20" s="109"/>
      <c r="L20" s="143"/>
      <c r="M20" s="31">
        <f t="shared" si="8"/>
        <v>0</v>
      </c>
      <c r="N20" s="83"/>
      <c r="O20" s="84"/>
      <c r="P20" s="144"/>
      <c r="Q20" s="144"/>
      <c r="R20" s="144"/>
      <c r="S20" s="144"/>
      <c r="T20" s="84"/>
      <c r="U20" s="184"/>
      <c r="V20" s="84"/>
      <c r="W20" s="184"/>
      <c r="X20" s="184"/>
      <c r="Y20" s="184"/>
      <c r="Z20" s="184"/>
      <c r="AA20" s="84"/>
    </row>
    <row r="21" spans="2:27" s="2" customFormat="1">
      <c r="B21" s="329">
        <f t="shared" si="9"/>
        <v>13</v>
      </c>
      <c r="C21" s="444" t="s">
        <v>2794</v>
      </c>
      <c r="D21" s="342" t="s">
        <v>805</v>
      </c>
      <c r="E21" s="316">
        <v>3</v>
      </c>
      <c r="F21" s="925">
        <f xml:space="preserve"> SUM( '4D'!F22:G22 )</f>
        <v>0.26100000000000001</v>
      </c>
      <c r="G21" s="926">
        <f xml:space="preserve"> SUM( '4D'!H22:K22 )</f>
        <v>4.7620000000000005</v>
      </c>
      <c r="H21" s="925">
        <f xml:space="preserve"> SUM( '4E'!F22:J22 )</f>
        <v>0</v>
      </c>
      <c r="I21" s="926">
        <f xml:space="preserve"> SUM( '4E'!K22:M22 )</f>
        <v>0</v>
      </c>
      <c r="J21" s="188">
        <f xml:space="preserve"> SUM( F21:I21 )</f>
        <v>5.0230000000000006</v>
      </c>
      <c r="K21" s="109"/>
      <c r="L21" s="143"/>
      <c r="M21" s="31">
        <f t="shared" si="8"/>
        <v>0</v>
      </c>
      <c r="N21" s="83"/>
      <c r="O21" s="84"/>
      <c r="P21" s="144"/>
      <c r="Q21" s="144"/>
      <c r="R21" s="144"/>
      <c r="S21" s="144"/>
      <c r="T21" s="84"/>
      <c r="U21" s="184"/>
      <c r="V21" s="84"/>
      <c r="W21" s="184"/>
      <c r="X21" s="184"/>
      <c r="Y21" s="184"/>
      <c r="Z21" s="184"/>
      <c r="AA21" s="84"/>
    </row>
    <row r="22" spans="2:27" s="2" customFormat="1">
      <c r="B22" s="329">
        <f t="shared" si="9"/>
        <v>14</v>
      </c>
      <c r="C22" s="314" t="s">
        <v>2795</v>
      </c>
      <c r="D22" s="342" t="s">
        <v>805</v>
      </c>
      <c r="E22" s="316">
        <v>3</v>
      </c>
      <c r="F22" s="114">
        <f xml:space="preserve"> SUM( F18:F21 )</f>
        <v>1.3729999999999998</v>
      </c>
      <c r="G22" s="317">
        <f t="shared" ref="G22:I22" si="10" xml:space="preserve"> SUM( G18:G21 )</f>
        <v>35.516000000000005</v>
      </c>
      <c r="H22" s="787">
        <f t="shared" si="10"/>
        <v>0</v>
      </c>
      <c r="I22" s="317">
        <f t="shared" si="10"/>
        <v>0</v>
      </c>
      <c r="J22" s="188">
        <f t="shared" ref="J22" si="11" xml:space="preserve"> SUM( J18:J21 )</f>
        <v>36.889000000000003</v>
      </c>
      <c r="K22" s="109"/>
      <c r="L22" s="143"/>
      <c r="M22" s="137"/>
      <c r="N22" s="135"/>
      <c r="O22" s="84"/>
      <c r="P22" s="220"/>
      <c r="Q22" s="220"/>
      <c r="R22" s="220"/>
      <c r="S22" s="220"/>
      <c r="T22" s="84"/>
      <c r="U22" s="184"/>
      <c r="V22" s="84"/>
      <c r="W22" s="184"/>
      <c r="X22" s="184"/>
      <c r="Y22" s="184"/>
      <c r="Z22" s="184"/>
      <c r="AA22" s="84"/>
    </row>
    <row r="23" spans="2:27" s="2" customFormat="1">
      <c r="B23" s="329">
        <f t="shared" si="9"/>
        <v>15</v>
      </c>
      <c r="C23" s="314" t="s">
        <v>2788</v>
      </c>
      <c r="D23" s="342" t="s">
        <v>805</v>
      </c>
      <c r="E23" s="316">
        <v>3</v>
      </c>
      <c r="F23" s="925">
        <f xml:space="preserve"> SUM( '4D'!F24:G24 )</f>
        <v>-1.4E-2</v>
      </c>
      <c r="G23" s="926">
        <f xml:space="preserve"> SUM( '4D'!H24:K24 )</f>
        <v>4.7000000000000007E-2</v>
      </c>
      <c r="H23" s="925">
        <f xml:space="preserve"> SUM( '4E'!F24:J24 )</f>
        <v>0</v>
      </c>
      <c r="I23" s="926">
        <f xml:space="preserve"> SUM( '4E'!K24:M24 )</f>
        <v>0</v>
      </c>
      <c r="J23" s="188">
        <f xml:space="preserve"> SUM( F23:I23 )</f>
        <v>3.3000000000000008E-2</v>
      </c>
      <c r="K23" s="109"/>
      <c r="L23" s="143"/>
      <c r="M23" s="31">
        <f t="shared" si="8"/>
        <v>0</v>
      </c>
      <c r="N23" s="143"/>
      <c r="O23" s="141"/>
      <c r="P23" s="144"/>
      <c r="Q23" s="144"/>
      <c r="R23" s="144"/>
      <c r="S23" s="144"/>
      <c r="T23" s="141"/>
      <c r="U23" s="184"/>
      <c r="V23" s="84"/>
      <c r="W23" s="184"/>
      <c r="X23" s="184"/>
      <c r="Y23" s="184"/>
      <c r="Z23" s="184"/>
      <c r="AA23" s="84"/>
    </row>
    <row r="24" spans="2:27" s="2" customFormat="1">
      <c r="B24" s="329">
        <f t="shared" si="9"/>
        <v>16</v>
      </c>
      <c r="C24" s="314" t="s">
        <v>2796</v>
      </c>
      <c r="D24" s="342" t="s">
        <v>805</v>
      </c>
      <c r="E24" s="316">
        <v>3</v>
      </c>
      <c r="F24" s="114">
        <f xml:space="preserve"> F22 + F23</f>
        <v>1.3589999999999998</v>
      </c>
      <c r="G24" s="317">
        <f t="shared" ref="G24:I24" si="12" xml:space="preserve"> G22 + G23</f>
        <v>35.563000000000002</v>
      </c>
      <c r="H24" s="927">
        <f t="shared" si="12"/>
        <v>0</v>
      </c>
      <c r="I24" s="928">
        <f t="shared" si="12"/>
        <v>0</v>
      </c>
      <c r="J24" s="188">
        <f t="shared" ref="J24" si="13" xml:space="preserve"> J22 + J23</f>
        <v>36.922000000000004</v>
      </c>
      <c r="K24" s="109"/>
      <c r="L24" s="143"/>
      <c r="M24" s="137"/>
      <c r="N24" s="143"/>
      <c r="O24" s="136"/>
      <c r="P24" s="271"/>
      <c r="Q24" s="271"/>
      <c r="R24" s="271"/>
      <c r="S24" s="271"/>
      <c r="T24" s="136"/>
      <c r="U24" s="184"/>
      <c r="V24" s="84"/>
      <c r="W24" s="184"/>
      <c r="X24" s="184"/>
      <c r="Y24" s="184"/>
      <c r="Z24" s="184"/>
      <c r="AA24" s="84"/>
    </row>
    <row r="25" spans="2:27" s="2" customFormat="1" ht="16.149999999999999" customHeight="1">
      <c r="B25" s="329">
        <f t="shared" si="9"/>
        <v>17</v>
      </c>
      <c r="C25" s="314" t="s">
        <v>4498</v>
      </c>
      <c r="D25" s="342" t="s">
        <v>805</v>
      </c>
      <c r="E25" s="316">
        <v>3</v>
      </c>
      <c r="F25" s="925">
        <f xml:space="preserve"> SUM( '4D'!F26:G26 )</f>
        <v>0</v>
      </c>
      <c r="G25" s="926">
        <f xml:space="preserve"> SUM( '4D'!H26:K26 )</f>
        <v>3.7980000000000005</v>
      </c>
      <c r="H25" s="925">
        <f xml:space="preserve"> SUM( '4E'!F26:J26 )</f>
        <v>0</v>
      </c>
      <c r="I25" s="926">
        <f xml:space="preserve"> SUM( '4E'!K26:M26 )</f>
        <v>0</v>
      </c>
      <c r="J25" s="188">
        <f xml:space="preserve"> SUM( F25:I25 )</f>
        <v>3.7980000000000005</v>
      </c>
      <c r="K25" s="109"/>
      <c r="L25" s="805">
        <f xml:space="preserve"> IF( SUM( T25:V25 ) = 0, 0, Z25 )</f>
        <v>0</v>
      </c>
      <c r="M25" s="137"/>
      <c r="N25" s="143"/>
      <c r="O25" s="136"/>
      <c r="P25" s="144"/>
      <c r="Q25" s="144"/>
      <c r="R25" s="144"/>
      <c r="S25" s="144"/>
      <c r="T25" s="136"/>
      <c r="U25" s="110">
        <f xml:space="preserve"> IF( (W25 - X25 - Y25) = 0, 0, 1 )</f>
        <v>0</v>
      </c>
      <c r="V25" s="84"/>
      <c r="W25" s="187">
        <f xml:space="preserve"> ROUND( J25, 3)</f>
        <v>3.798</v>
      </c>
      <c r="X25" s="187">
        <f xml:space="preserve"> ROUND( '2E'!I12, 3 )</f>
        <v>3.798</v>
      </c>
      <c r="Y25" s="187">
        <f xml:space="preserve"> ROUND( '2E'!I21, 3 )</f>
        <v>0</v>
      </c>
      <c r="Z25" s="806" t="s">
        <v>4719</v>
      </c>
      <c r="AA25" s="141"/>
    </row>
    <row r="26" spans="2:27" s="2" customFormat="1" ht="15" thickBot="1">
      <c r="B26" s="330">
        <f t="shared" si="9"/>
        <v>18</v>
      </c>
      <c r="C26" s="320" t="s">
        <v>2797</v>
      </c>
      <c r="D26" s="321" t="s">
        <v>805</v>
      </c>
      <c r="E26" s="322">
        <v>3</v>
      </c>
      <c r="F26" s="121">
        <f xml:space="preserve"> F15 + F24 - F25</f>
        <v>12.597</v>
      </c>
      <c r="G26" s="123">
        <f t="shared" ref="G26:I26" si="14" xml:space="preserve"> G15 + G24 - G25</f>
        <v>70.24199999999999</v>
      </c>
      <c r="H26" s="786">
        <f t="shared" si="14"/>
        <v>0</v>
      </c>
      <c r="I26" s="123">
        <f t="shared" si="14"/>
        <v>0</v>
      </c>
      <c r="J26" s="124">
        <f xml:space="preserve"> SUM( F26:I26 )</f>
        <v>82.838999999999984</v>
      </c>
      <c r="K26" s="109"/>
      <c r="L26" s="143"/>
      <c r="M26" s="137"/>
      <c r="N26" s="143"/>
      <c r="O26" s="136"/>
      <c r="P26" s="271"/>
      <c r="Q26" s="271"/>
      <c r="R26" s="271"/>
      <c r="S26" s="271"/>
      <c r="T26" s="136"/>
      <c r="U26" s="203"/>
      <c r="V26" s="136"/>
      <c r="W26" s="203"/>
      <c r="X26" s="203"/>
      <c r="Y26" s="203"/>
      <c r="Z26" s="203"/>
      <c r="AA26" s="136"/>
    </row>
    <row r="27" spans="2:27" s="2" customFormat="1" ht="15" thickBot="1">
      <c r="B27" s="445"/>
      <c r="D27" s="7"/>
      <c r="E27" s="7"/>
      <c r="F27" s="443"/>
      <c r="G27" s="443"/>
      <c r="H27" s="443"/>
      <c r="I27" s="443"/>
      <c r="J27" s="443"/>
      <c r="L27" s="137"/>
      <c r="M27" s="137"/>
      <c r="N27" s="143"/>
      <c r="O27" s="136"/>
      <c r="P27" s="271"/>
      <c r="Q27" s="271"/>
      <c r="R27" s="271"/>
      <c r="S27" s="271"/>
      <c r="T27" s="136"/>
      <c r="U27" s="127"/>
      <c r="V27" s="136"/>
      <c r="W27" s="127"/>
      <c r="X27" s="127"/>
      <c r="Y27" s="127"/>
      <c r="Z27" s="127"/>
      <c r="AA27" s="136"/>
    </row>
    <row r="28" spans="2:27" s="2" customFormat="1" ht="15" thickBot="1">
      <c r="B28" s="338" t="s">
        <v>2643</v>
      </c>
      <c r="C28" s="339" t="s">
        <v>2798</v>
      </c>
      <c r="D28" s="7"/>
      <c r="E28" s="7"/>
      <c r="F28" s="443"/>
      <c r="G28" s="443"/>
      <c r="H28" s="443"/>
      <c r="I28" s="443"/>
      <c r="J28" s="443"/>
      <c r="L28" s="137"/>
      <c r="M28" s="137"/>
      <c r="N28" s="143"/>
      <c r="O28" s="136"/>
      <c r="P28" s="271"/>
      <c r="Q28" s="271"/>
      <c r="R28" s="271"/>
      <c r="S28" s="271"/>
      <c r="T28" s="136"/>
      <c r="U28" s="127"/>
      <c r="V28" s="136"/>
      <c r="W28" s="127"/>
      <c r="X28" s="127"/>
      <c r="Y28" s="127"/>
      <c r="Z28" s="127"/>
      <c r="AA28" s="136"/>
    </row>
    <row r="29" spans="2:27" s="2" customFormat="1">
      <c r="B29" s="328">
        <f>B26+1</f>
        <v>19</v>
      </c>
      <c r="C29" s="310" t="s">
        <v>2799</v>
      </c>
      <c r="D29" s="341" t="s">
        <v>805</v>
      </c>
      <c r="E29" s="312">
        <v>3</v>
      </c>
      <c r="F29" s="929">
        <f xml:space="preserve"> SUM( '4D'!F30:G30 )</f>
        <v>7.0000000000000001E-3</v>
      </c>
      <c r="G29" s="930">
        <f xml:space="preserve"> SUM( '4D'!H30:K30 )</f>
        <v>9.0999999999999998E-2</v>
      </c>
      <c r="H29" s="929">
        <f xml:space="preserve"> SUM( '4E'!F30:J30 )</f>
        <v>0</v>
      </c>
      <c r="I29" s="930">
        <f xml:space="preserve"> SUM( '4E'!K30:M30 )</f>
        <v>0</v>
      </c>
      <c r="J29" s="442">
        <f xml:space="preserve"> SUM( F29:I29 )</f>
        <v>9.8000000000000004E-2</v>
      </c>
      <c r="K29" s="109"/>
      <c r="L29" s="147"/>
      <c r="M29" s="31">
        <f t="shared" ref="M29:M30" si="15" xml:space="preserve"> IF( SUM( O29:T29 ) = 0, 0, $P$5 )</f>
        <v>0</v>
      </c>
      <c r="N29" s="143"/>
      <c r="O29" s="136"/>
      <c r="P29" s="144"/>
      <c r="Q29" s="144"/>
      <c r="R29" s="144"/>
      <c r="S29" s="144"/>
      <c r="T29" s="136"/>
      <c r="U29" s="203"/>
      <c r="V29" s="136"/>
      <c r="W29" s="203"/>
      <c r="X29" s="203"/>
      <c r="Y29" s="203"/>
      <c r="Z29" s="203"/>
      <c r="AA29" s="136"/>
    </row>
    <row r="30" spans="2:27" s="2" customFormat="1" ht="15" thickBot="1">
      <c r="B30" s="330">
        <f>+B29+1</f>
        <v>20</v>
      </c>
      <c r="C30" s="320" t="s">
        <v>2800</v>
      </c>
      <c r="D30" s="321" t="s">
        <v>805</v>
      </c>
      <c r="E30" s="322">
        <v>3</v>
      </c>
      <c r="F30" s="931">
        <f xml:space="preserve"> SUM( '4D'!F31:G31 )</f>
        <v>0</v>
      </c>
      <c r="G30" s="932">
        <f xml:space="preserve"> SUM( '4D'!H31:K31 )</f>
        <v>0</v>
      </c>
      <c r="H30" s="931">
        <f xml:space="preserve"> SUM( '4E'!F31:J31 )</f>
        <v>0</v>
      </c>
      <c r="I30" s="932">
        <f xml:space="preserve"> SUM( '4E'!K31:M31 )</f>
        <v>0</v>
      </c>
      <c r="J30" s="124">
        <f xml:space="preserve"> SUM( F30:I30 )</f>
        <v>0</v>
      </c>
      <c r="K30" s="109"/>
      <c r="L30" s="137"/>
      <c r="M30" s="31">
        <f t="shared" si="15"/>
        <v>0</v>
      </c>
      <c r="N30" s="143"/>
      <c r="O30" s="136"/>
      <c r="P30" s="144"/>
      <c r="Q30" s="144"/>
      <c r="R30" s="144"/>
      <c r="S30" s="144"/>
      <c r="T30" s="136"/>
      <c r="U30" s="127"/>
      <c r="V30" s="136"/>
      <c r="W30" s="127"/>
      <c r="X30" s="127"/>
      <c r="Y30" s="127"/>
      <c r="Z30" s="127"/>
      <c r="AA30" s="136"/>
    </row>
    <row r="31" spans="2:27" s="2" customFormat="1" ht="15" thickBot="1">
      <c r="B31" s="307"/>
      <c r="C31" s="304"/>
      <c r="D31" s="306"/>
      <c r="E31" s="306"/>
      <c r="F31" s="446"/>
      <c r="G31" s="446"/>
      <c r="H31" s="446"/>
      <c r="I31" s="446"/>
      <c r="J31" s="447"/>
      <c r="K31" s="109"/>
      <c r="L31" s="137"/>
      <c r="M31" s="87"/>
      <c r="N31" s="143"/>
      <c r="O31" s="136"/>
      <c r="P31" s="143"/>
      <c r="Q31" s="143"/>
      <c r="R31" s="143"/>
      <c r="S31" s="143"/>
      <c r="T31" s="136"/>
      <c r="U31" s="127"/>
      <c r="V31" s="136"/>
      <c r="W31" s="127"/>
      <c r="X31" s="127"/>
      <c r="Y31" s="127"/>
      <c r="Z31" s="127"/>
      <c r="AA31" s="136"/>
    </row>
    <row r="32" spans="2:27" s="2" customFormat="1" ht="15" thickBot="1">
      <c r="B32" s="298" t="s">
        <v>2652</v>
      </c>
      <c r="C32" s="34" t="s">
        <v>2744</v>
      </c>
      <c r="D32" s="306"/>
      <c r="E32" s="306"/>
      <c r="F32" s="446"/>
      <c r="G32" s="446"/>
      <c r="H32" s="446"/>
      <c r="I32" s="446"/>
      <c r="J32" s="447"/>
      <c r="K32" s="109"/>
      <c r="L32" s="137"/>
      <c r="M32" s="87"/>
      <c r="N32" s="135"/>
      <c r="O32" s="136"/>
      <c r="P32" s="137"/>
      <c r="Q32" s="137"/>
      <c r="R32" s="137"/>
      <c r="S32" s="135"/>
      <c r="T32" s="136"/>
      <c r="U32" s="127"/>
      <c r="V32" s="136"/>
      <c r="W32" s="127"/>
      <c r="X32" s="127"/>
      <c r="Y32" s="127"/>
      <c r="Z32" s="127"/>
      <c r="AA32" s="136"/>
    </row>
    <row r="33" spans="1:27" s="2" customFormat="1" ht="15" thickBot="1">
      <c r="B33" s="383">
        <f>+B30+1</f>
        <v>21</v>
      </c>
      <c r="C33" s="301" t="s">
        <v>2801</v>
      </c>
      <c r="D33" s="384" t="s">
        <v>805</v>
      </c>
      <c r="E33" s="303">
        <v>3</v>
      </c>
      <c r="F33" s="152">
        <f xml:space="preserve"> F26 + SUM( F29:F30 )</f>
        <v>12.603999999999999</v>
      </c>
      <c r="G33" s="154">
        <f t="shared" ref="G33:I33" si="16" xml:space="preserve"> G26 + SUM( G29:G30 )</f>
        <v>70.332999999999984</v>
      </c>
      <c r="H33" s="788">
        <f t="shared" si="16"/>
        <v>0</v>
      </c>
      <c r="I33" s="154">
        <f t="shared" si="16"/>
        <v>0</v>
      </c>
      <c r="J33" s="155">
        <f t="shared" ref="J33" si="17" xml:space="preserve"> J26 + SUM( J29:J30 )</f>
        <v>82.936999999999983</v>
      </c>
      <c r="K33" s="109"/>
      <c r="L33" s="137"/>
      <c r="M33" s="87"/>
      <c r="N33" s="135"/>
      <c r="O33" s="141"/>
      <c r="P33" s="137"/>
      <c r="Q33" s="137"/>
      <c r="R33" s="137"/>
      <c r="S33" s="135"/>
      <c r="T33" s="141"/>
      <c r="U33" s="127"/>
      <c r="V33" s="136"/>
      <c r="W33" s="127"/>
      <c r="X33" s="127"/>
      <c r="Y33" s="127"/>
      <c r="Z33" s="127"/>
      <c r="AA33" s="136"/>
    </row>
    <row r="34" spans="1:27" s="127" customFormat="1">
      <c r="C34" s="170"/>
      <c r="I34" s="184"/>
      <c r="K34" s="135"/>
      <c r="L34" s="137"/>
      <c r="M34" s="87"/>
      <c r="N34" s="135"/>
      <c r="O34" s="141"/>
      <c r="P34" s="147"/>
      <c r="Q34" s="147"/>
      <c r="R34" s="147"/>
      <c r="S34" s="135"/>
      <c r="T34" s="141"/>
      <c r="V34" s="136"/>
      <c r="AA34" s="136"/>
    </row>
    <row r="35" spans="1:27" s="184" customFormat="1">
      <c r="B35" s="990" t="s">
        <v>2597</v>
      </c>
      <c r="C35" s="990"/>
      <c r="K35" s="143"/>
      <c r="L35" s="137"/>
      <c r="M35" s="137"/>
      <c r="N35" s="135"/>
      <c r="O35" s="141"/>
      <c r="P35" s="137"/>
      <c r="Q35" s="137"/>
      <c r="R35" s="137"/>
      <c r="S35" s="135"/>
      <c r="T35" s="141"/>
      <c r="U35" s="127"/>
      <c r="V35" s="136"/>
      <c r="W35" s="127"/>
      <c r="X35" s="127"/>
      <c r="Y35" s="127"/>
      <c r="Z35" s="127"/>
      <c r="AA35" s="136"/>
    </row>
    <row r="36" spans="1:27" s="184" customFormat="1">
      <c r="B36" s="158"/>
      <c r="C36" s="159"/>
      <c r="K36" s="143"/>
      <c r="L36" s="137"/>
      <c r="M36" s="137"/>
      <c r="N36" s="127"/>
      <c r="O36" s="141"/>
      <c r="P36" s="127"/>
      <c r="Q36" s="127"/>
      <c r="R36" s="127"/>
      <c r="S36" s="127"/>
      <c r="T36" s="141"/>
      <c r="U36" s="127"/>
      <c r="V36" s="136"/>
      <c r="W36" s="127"/>
      <c r="X36" s="127"/>
      <c r="Y36" s="127"/>
      <c r="Z36" s="127"/>
      <c r="AA36" s="136"/>
    </row>
    <row r="37" spans="1:27" s="184" customFormat="1">
      <c r="B37" s="32"/>
      <c r="C37" s="160" t="s">
        <v>2598</v>
      </c>
      <c r="K37" s="143"/>
      <c r="L37" s="137"/>
      <c r="M37" s="87"/>
      <c r="N37" s="127"/>
      <c r="O37" s="141"/>
      <c r="P37" s="127"/>
      <c r="Q37" s="127"/>
      <c r="R37" s="127"/>
      <c r="S37" s="127"/>
      <c r="T37" s="141"/>
      <c r="U37" s="127"/>
      <c r="V37" s="141"/>
      <c r="W37" s="127"/>
      <c r="X37" s="127"/>
      <c r="Y37" s="127"/>
      <c r="Z37" s="127"/>
      <c r="AA37" s="141"/>
    </row>
    <row r="38" spans="1:27" s="184" customFormat="1">
      <c r="B38" s="158"/>
      <c r="C38" s="159"/>
      <c r="K38" s="143"/>
      <c r="L38" s="137"/>
      <c r="M38" s="87"/>
      <c r="N38" s="137"/>
      <c r="O38" s="141"/>
      <c r="P38" s="137"/>
      <c r="Q38" s="137"/>
      <c r="R38" s="137"/>
      <c r="S38" s="137"/>
      <c r="T38" s="141"/>
      <c r="U38" s="127"/>
      <c r="V38" s="141"/>
      <c r="W38" s="127"/>
      <c r="X38" s="127"/>
      <c r="Y38" s="127"/>
      <c r="Z38" s="127"/>
      <c r="AA38" s="141"/>
    </row>
    <row r="39" spans="1:27" s="184" customFormat="1">
      <c r="B39" s="161"/>
      <c r="C39" s="160" t="s">
        <v>2599</v>
      </c>
      <c r="K39" s="143"/>
      <c r="L39" s="137"/>
      <c r="M39" s="87"/>
      <c r="N39" s="137"/>
      <c r="O39" s="141"/>
      <c r="P39" s="137"/>
      <c r="Q39" s="137"/>
      <c r="R39" s="137"/>
      <c r="S39" s="137"/>
      <c r="T39" s="141"/>
      <c r="U39" s="127"/>
      <c r="V39" s="141"/>
      <c r="W39" s="127"/>
      <c r="X39" s="127"/>
      <c r="Y39" s="127"/>
      <c r="Z39" s="127"/>
      <c r="AA39" s="141"/>
    </row>
    <row r="40" spans="1:27" s="184" customFormat="1">
      <c r="B40" s="162"/>
      <c r="C40" s="160"/>
      <c r="K40" s="143"/>
      <c r="L40" s="137"/>
      <c r="M40" s="87"/>
      <c r="N40" s="137"/>
      <c r="O40" s="141"/>
      <c r="P40" s="137"/>
      <c r="Q40" s="137"/>
      <c r="R40" s="137"/>
      <c r="S40" s="137"/>
      <c r="T40" s="141"/>
      <c r="U40" s="127"/>
      <c r="V40" s="141"/>
      <c r="W40" s="127"/>
      <c r="X40" s="127"/>
      <c r="Y40" s="127"/>
      <c r="Z40" s="127"/>
      <c r="AA40" s="141"/>
    </row>
    <row r="41" spans="1:27" s="184" customFormat="1">
      <c r="B41" s="163"/>
      <c r="C41" s="160" t="s">
        <v>2600</v>
      </c>
      <c r="K41" s="143"/>
      <c r="L41" s="87"/>
      <c r="M41" s="87"/>
      <c r="N41" s="83"/>
      <c r="O41" s="141"/>
      <c r="P41" s="83"/>
      <c r="Q41" s="83"/>
      <c r="R41" s="83"/>
      <c r="S41" s="83"/>
      <c r="T41" s="141"/>
      <c r="U41" s="87"/>
      <c r="V41" s="141"/>
      <c r="W41" s="87"/>
      <c r="X41" s="87"/>
      <c r="Y41" s="87"/>
      <c r="Z41" s="87"/>
      <c r="AA41" s="141"/>
    </row>
    <row r="42" spans="1:27" s="203" customFormat="1">
      <c r="A42" s="202"/>
      <c r="B42" s="202"/>
      <c r="C42" s="169"/>
      <c r="K42" s="147"/>
      <c r="L42" s="87"/>
      <c r="M42" s="87"/>
      <c r="N42" s="83"/>
      <c r="O42" s="84"/>
      <c r="P42" s="83"/>
      <c r="Q42" s="83"/>
      <c r="R42" s="83"/>
      <c r="S42" s="83"/>
      <c r="T42" s="84"/>
      <c r="U42" s="87"/>
      <c r="V42" s="141"/>
      <c r="W42" s="87"/>
      <c r="X42" s="87"/>
      <c r="Y42" s="87"/>
      <c r="Z42" s="87"/>
      <c r="AA42" s="141"/>
    </row>
    <row r="43" spans="1:27" s="203" customFormat="1" ht="15" thickBot="1">
      <c r="C43" s="204"/>
      <c r="K43" s="147"/>
      <c r="L43" s="87"/>
      <c r="M43" s="87"/>
      <c r="N43" s="83"/>
      <c r="O43" s="84"/>
      <c r="P43" s="83"/>
      <c r="Q43" s="83"/>
      <c r="R43" s="83"/>
      <c r="S43" s="83"/>
      <c r="T43" s="84"/>
      <c r="U43" s="87"/>
      <c r="V43" s="141"/>
      <c r="W43" s="87"/>
      <c r="X43" s="87"/>
      <c r="Y43" s="87"/>
      <c r="Z43" s="87"/>
      <c r="AA43" s="141"/>
    </row>
    <row r="44" spans="1:27" s="127" customFormat="1" ht="16.5" thickBot="1">
      <c r="B44" s="164" t="str">
        <f ca="1" xml:space="preserve"> RIGHT(CELL("filename", $A$1), LEN(CELL("filename", $A$1)) - SEARCH("]", CELL("filename", $A$1)))&amp;" - Line definitions"</f>
        <v>2B - Line definitions</v>
      </c>
      <c r="C44" s="165"/>
      <c r="D44" s="166"/>
      <c r="E44" s="166"/>
      <c r="F44" s="166"/>
      <c r="G44" s="166"/>
      <c r="H44" s="166"/>
      <c r="I44" s="166"/>
      <c r="J44" s="285"/>
      <c r="K44" s="147"/>
      <c r="L44" s="87"/>
      <c r="M44" s="87"/>
      <c r="N44" s="83"/>
      <c r="O44" s="84"/>
      <c r="P44" s="83"/>
      <c r="Q44" s="83"/>
      <c r="R44" s="83"/>
      <c r="S44" s="83"/>
      <c r="T44" s="84"/>
      <c r="U44" s="87"/>
      <c r="V44" s="141"/>
      <c r="W44" s="87"/>
      <c r="X44" s="87"/>
      <c r="Y44" s="87"/>
      <c r="Z44" s="87"/>
      <c r="AA44" s="141"/>
    </row>
    <row r="45" spans="1:27" s="127" customFormat="1" ht="15" thickBot="1">
      <c r="B45" s="87"/>
      <c r="C45" s="173"/>
      <c r="D45" s="87"/>
      <c r="E45" s="87"/>
      <c r="F45" s="87"/>
      <c r="G45" s="87"/>
      <c r="H45" s="87"/>
      <c r="K45" s="147"/>
      <c r="L45" s="87"/>
      <c r="M45" s="87"/>
      <c r="N45" s="83"/>
      <c r="O45" s="84"/>
      <c r="S45" s="83"/>
      <c r="T45" s="84"/>
      <c r="U45" s="87"/>
      <c r="V45" s="141"/>
      <c r="W45" s="87"/>
      <c r="X45" s="87"/>
      <c r="Y45" s="87"/>
      <c r="Z45" s="87"/>
      <c r="AA45" s="141"/>
    </row>
    <row r="46" spans="1:27" s="203" customFormat="1" ht="15" thickBot="1">
      <c r="B46" s="419" t="s">
        <v>2601</v>
      </c>
      <c r="C46" s="420" t="s">
        <v>2602</v>
      </c>
      <c r="D46" s="421"/>
      <c r="E46" s="421"/>
      <c r="F46" s="421"/>
      <c r="G46" s="421"/>
      <c r="H46" s="421"/>
      <c r="I46" s="421"/>
      <c r="J46" s="448"/>
      <c r="K46" s="2"/>
      <c r="L46" s="87"/>
      <c r="M46" s="87"/>
      <c r="N46" s="83"/>
      <c r="O46" s="84"/>
      <c r="P46" s="102" t="s">
        <v>2603</v>
      </c>
      <c r="Q46" s="102"/>
      <c r="R46" s="102"/>
      <c r="S46" s="83"/>
      <c r="T46" s="84"/>
      <c r="U46" s="87"/>
      <c r="V46" s="84"/>
      <c r="W46" s="87"/>
      <c r="X46" s="87"/>
      <c r="Y46" s="87"/>
      <c r="Z46" s="87"/>
      <c r="AA46" s="84"/>
    </row>
    <row r="47" spans="1:27" s="127" customFormat="1" ht="25.5">
      <c r="B47" s="206">
        <v>1</v>
      </c>
      <c r="C47" s="1033" t="s">
        <v>4499</v>
      </c>
      <c r="D47" s="1034"/>
      <c r="E47" s="1034"/>
      <c r="F47" s="1034"/>
      <c r="G47" s="1034"/>
      <c r="H47" s="1034"/>
      <c r="I47" s="1034"/>
      <c r="J47" s="1035"/>
      <c r="K47" s="2"/>
      <c r="L47" s="87"/>
      <c r="M47" s="87"/>
      <c r="N47" s="83"/>
      <c r="O47" s="84"/>
      <c r="P47" s="182" t="s">
        <v>2606</v>
      </c>
      <c r="Q47" s="179"/>
      <c r="R47" s="179"/>
      <c r="S47" s="83"/>
      <c r="T47" s="84"/>
      <c r="U47" s="87"/>
      <c r="V47" s="84"/>
      <c r="W47" s="87"/>
      <c r="X47" s="87"/>
      <c r="Y47" s="87"/>
      <c r="Z47" s="87"/>
      <c r="AA47" s="84"/>
    </row>
    <row r="48" spans="1:27" s="127" customFormat="1" ht="102">
      <c r="B48" s="180">
        <v>2</v>
      </c>
      <c r="C48" s="1028" t="s">
        <v>4500</v>
      </c>
      <c r="D48" s="1029"/>
      <c r="E48" s="1029"/>
      <c r="F48" s="1029"/>
      <c r="G48" s="1029"/>
      <c r="H48" s="1029"/>
      <c r="I48" s="1029"/>
      <c r="J48" s="1030"/>
      <c r="K48" s="2"/>
      <c r="L48" s="87"/>
      <c r="M48" s="87"/>
      <c r="N48" s="83"/>
      <c r="O48" s="84"/>
      <c r="P48" s="182" t="s">
        <v>4187</v>
      </c>
      <c r="Q48" s="182"/>
      <c r="R48" s="182"/>
      <c r="S48" s="83"/>
      <c r="T48" s="84"/>
      <c r="U48" s="87"/>
      <c r="V48" s="84"/>
      <c r="W48" s="87"/>
      <c r="X48" s="87"/>
      <c r="Y48" s="87"/>
      <c r="Z48" s="87"/>
      <c r="AA48" s="84"/>
    </row>
    <row r="49" spans="2:27" s="127" customFormat="1">
      <c r="B49" s="180">
        <v>3</v>
      </c>
      <c r="C49" s="1028" t="s">
        <v>2802</v>
      </c>
      <c r="D49" s="1029"/>
      <c r="E49" s="1029"/>
      <c r="F49" s="1029"/>
      <c r="G49" s="1029"/>
      <c r="H49" s="1029"/>
      <c r="I49" s="1029"/>
      <c r="J49" s="1030"/>
      <c r="K49" s="2"/>
      <c r="L49" s="87"/>
      <c r="M49" s="87"/>
      <c r="N49" s="83"/>
      <c r="O49" s="84"/>
      <c r="P49" s="179">
        <v>1</v>
      </c>
      <c r="Q49" s="179"/>
      <c r="R49" s="179"/>
      <c r="S49" s="83"/>
      <c r="T49" s="84"/>
      <c r="U49" s="87"/>
      <c r="V49" s="84"/>
      <c r="W49" s="87"/>
      <c r="X49" s="87"/>
      <c r="Y49" s="87"/>
      <c r="Z49" s="87"/>
      <c r="AA49" s="84"/>
    </row>
    <row r="50" spans="2:27" s="127" customFormat="1" ht="25.5">
      <c r="B50" s="180">
        <v>4</v>
      </c>
      <c r="C50" s="1028" t="s">
        <v>2803</v>
      </c>
      <c r="D50" s="1029"/>
      <c r="E50" s="1029"/>
      <c r="F50" s="1029"/>
      <c r="G50" s="1029"/>
      <c r="H50" s="1029"/>
      <c r="I50" s="1029"/>
      <c r="J50" s="1030"/>
      <c r="K50" s="2"/>
      <c r="L50" s="87"/>
      <c r="M50" s="87"/>
      <c r="N50" s="83"/>
      <c r="O50" s="84"/>
      <c r="P50" s="182" t="s">
        <v>2606</v>
      </c>
      <c r="Q50" s="182"/>
      <c r="R50" s="182"/>
      <c r="S50" s="83"/>
      <c r="T50" s="84"/>
      <c r="U50" s="87"/>
      <c r="V50" s="84"/>
      <c r="W50" s="87"/>
      <c r="X50" s="87"/>
      <c r="Y50" s="87"/>
      <c r="Z50" s="87"/>
      <c r="AA50" s="84"/>
    </row>
    <row r="51" spans="2:27" s="127" customFormat="1">
      <c r="B51" s="180">
        <v>5</v>
      </c>
      <c r="C51" s="1028" t="s">
        <v>2804</v>
      </c>
      <c r="D51" s="1029"/>
      <c r="E51" s="1029"/>
      <c r="F51" s="1029"/>
      <c r="G51" s="1029"/>
      <c r="H51" s="1029"/>
      <c r="I51" s="1029"/>
      <c r="J51" s="1030"/>
      <c r="K51" s="2"/>
      <c r="L51" s="87"/>
      <c r="M51" s="87"/>
      <c r="N51" s="83"/>
      <c r="O51" s="84"/>
      <c r="P51" s="179">
        <v>1</v>
      </c>
      <c r="Q51" s="179"/>
      <c r="R51" s="179"/>
      <c r="S51" s="83"/>
      <c r="T51" s="84"/>
      <c r="U51" s="87"/>
      <c r="V51" s="84"/>
      <c r="W51" s="87"/>
      <c r="X51" s="87"/>
      <c r="Y51" s="87"/>
      <c r="Z51" s="87"/>
      <c r="AA51" s="84"/>
    </row>
    <row r="52" spans="2:27" s="127" customFormat="1" ht="25.5">
      <c r="B52" s="180">
        <v>6</v>
      </c>
      <c r="C52" s="1028" t="s">
        <v>2805</v>
      </c>
      <c r="D52" s="1029"/>
      <c r="E52" s="1029"/>
      <c r="F52" s="1029"/>
      <c r="G52" s="1029"/>
      <c r="H52" s="1029"/>
      <c r="I52" s="1029"/>
      <c r="J52" s="1030"/>
      <c r="K52" s="2"/>
      <c r="L52" s="87"/>
      <c r="M52" s="87"/>
      <c r="N52" s="83"/>
      <c r="O52" s="84"/>
      <c r="P52" s="182" t="s">
        <v>2606</v>
      </c>
      <c r="Q52" s="182"/>
      <c r="R52" s="182"/>
      <c r="S52" s="83"/>
      <c r="T52" s="84"/>
      <c r="U52" s="87"/>
      <c r="V52" s="84"/>
      <c r="W52" s="87"/>
      <c r="X52" s="87"/>
      <c r="Y52" s="87"/>
      <c r="Z52" s="87"/>
      <c r="AA52" s="84"/>
    </row>
    <row r="53" spans="2:27" s="127" customFormat="1">
      <c r="B53" s="180">
        <v>7</v>
      </c>
      <c r="C53" s="1028" t="s">
        <v>2806</v>
      </c>
      <c r="D53" s="1029"/>
      <c r="E53" s="1029"/>
      <c r="F53" s="1029"/>
      <c r="G53" s="1029"/>
      <c r="H53" s="1029"/>
      <c r="I53" s="1029"/>
      <c r="J53" s="1030"/>
      <c r="K53" s="2"/>
      <c r="L53" s="87"/>
      <c r="M53" s="87"/>
      <c r="N53" s="83"/>
      <c r="O53" s="84"/>
      <c r="P53" s="179">
        <v>1</v>
      </c>
      <c r="Q53" s="179"/>
      <c r="R53" s="179"/>
      <c r="S53" s="83"/>
      <c r="T53" s="84"/>
      <c r="U53" s="87"/>
      <c r="V53" s="84"/>
      <c r="W53" s="87"/>
      <c r="X53" s="87"/>
      <c r="Y53" s="87"/>
      <c r="Z53" s="87"/>
      <c r="AA53" s="84"/>
    </row>
    <row r="54" spans="2:27" s="127" customFormat="1" ht="25.5">
      <c r="B54" s="180">
        <v>8</v>
      </c>
      <c r="C54" s="1028" t="s">
        <v>2807</v>
      </c>
      <c r="D54" s="1029"/>
      <c r="E54" s="1029"/>
      <c r="F54" s="1029"/>
      <c r="G54" s="1029"/>
      <c r="H54" s="1029"/>
      <c r="I54" s="1029"/>
      <c r="J54" s="1030"/>
      <c r="K54" s="2"/>
      <c r="L54" s="87"/>
      <c r="M54" s="87"/>
      <c r="N54" s="83"/>
      <c r="O54" s="84"/>
      <c r="P54" s="182" t="s">
        <v>2606</v>
      </c>
      <c r="Q54" s="182"/>
      <c r="R54" s="182"/>
      <c r="S54" s="83"/>
      <c r="T54" s="84"/>
      <c r="U54" s="87"/>
      <c r="V54" s="84"/>
      <c r="W54" s="87"/>
      <c r="X54" s="87"/>
      <c r="Y54" s="87"/>
      <c r="Z54" s="87"/>
      <c r="AA54" s="84"/>
    </row>
    <row r="55" spans="2:27" s="127" customFormat="1" ht="25.5">
      <c r="B55" s="180">
        <v>9</v>
      </c>
      <c r="C55" s="1028" t="s">
        <v>4501</v>
      </c>
      <c r="D55" s="1029"/>
      <c r="E55" s="1029"/>
      <c r="F55" s="1029"/>
      <c r="G55" s="1029"/>
      <c r="H55" s="1029"/>
      <c r="I55" s="1029"/>
      <c r="J55" s="1030"/>
      <c r="K55" s="2"/>
      <c r="L55" s="87"/>
      <c r="M55" s="87"/>
      <c r="N55" s="83"/>
      <c r="O55" s="84"/>
      <c r="P55" s="182" t="s">
        <v>2606</v>
      </c>
      <c r="Q55" s="182"/>
      <c r="R55" s="182"/>
      <c r="S55" s="83"/>
      <c r="T55" s="84"/>
      <c r="U55" s="87"/>
      <c r="V55" s="84"/>
      <c r="W55" s="87"/>
      <c r="X55" s="87"/>
      <c r="Y55" s="87"/>
      <c r="Z55" s="87"/>
      <c r="AA55" s="84"/>
    </row>
    <row r="56" spans="2:27" s="127" customFormat="1" ht="25.5">
      <c r="B56" s="180">
        <v>10</v>
      </c>
      <c r="C56" s="1028" t="s">
        <v>2808</v>
      </c>
      <c r="D56" s="1029"/>
      <c r="E56" s="1029"/>
      <c r="F56" s="1029"/>
      <c r="G56" s="1029"/>
      <c r="H56" s="1029"/>
      <c r="I56" s="1029"/>
      <c r="J56" s="1030"/>
      <c r="K56" s="2"/>
      <c r="L56" s="87"/>
      <c r="M56" s="87"/>
      <c r="N56" s="83"/>
      <c r="O56" s="84"/>
      <c r="P56" s="182" t="s">
        <v>2606</v>
      </c>
      <c r="Q56" s="182"/>
      <c r="R56" s="182"/>
      <c r="S56" s="83"/>
      <c r="T56" s="84"/>
      <c r="U56" s="87"/>
      <c r="V56" s="84"/>
      <c r="W56" s="87"/>
      <c r="X56" s="87"/>
      <c r="Y56" s="87"/>
      <c r="Z56" s="87"/>
      <c r="AA56" s="84"/>
    </row>
    <row r="57" spans="2:27" s="127" customFormat="1" ht="25.5">
      <c r="B57" s="180">
        <v>11</v>
      </c>
      <c r="C57" s="1028" t="s">
        <v>2809</v>
      </c>
      <c r="D57" s="1029"/>
      <c r="E57" s="1029"/>
      <c r="F57" s="1029"/>
      <c r="G57" s="1029"/>
      <c r="H57" s="1029"/>
      <c r="I57" s="1029"/>
      <c r="J57" s="1030"/>
      <c r="K57" s="2"/>
      <c r="L57" s="87"/>
      <c r="M57" s="87"/>
      <c r="N57" s="83"/>
      <c r="O57" s="84"/>
      <c r="P57" s="182" t="s">
        <v>2606</v>
      </c>
      <c r="Q57" s="182"/>
      <c r="R57" s="182"/>
      <c r="S57" s="83"/>
      <c r="T57" s="84"/>
      <c r="U57" s="87"/>
      <c r="V57" s="84"/>
      <c r="W57" s="87"/>
      <c r="X57" s="87"/>
      <c r="Y57" s="87"/>
      <c r="Z57" s="87"/>
      <c r="AA57" s="84"/>
    </row>
    <row r="58" spans="2:27" s="127" customFormat="1">
      <c r="B58" s="180">
        <v>12</v>
      </c>
      <c r="C58" s="1028" t="s">
        <v>2810</v>
      </c>
      <c r="D58" s="1029"/>
      <c r="E58" s="1029"/>
      <c r="F58" s="1029"/>
      <c r="G58" s="1029"/>
      <c r="H58" s="1029"/>
      <c r="I58" s="1029"/>
      <c r="J58" s="1030"/>
      <c r="K58" s="2"/>
      <c r="L58" s="87"/>
      <c r="M58" s="87"/>
      <c r="N58" s="83"/>
      <c r="O58" s="84"/>
      <c r="P58" s="179">
        <v>1</v>
      </c>
      <c r="Q58" s="179"/>
      <c r="R58" s="179"/>
      <c r="S58" s="83"/>
      <c r="T58" s="84"/>
      <c r="U58" s="87"/>
      <c r="V58" s="84"/>
      <c r="W58" s="87"/>
      <c r="X58" s="87"/>
      <c r="Y58" s="87"/>
      <c r="Z58" s="87"/>
      <c r="AA58" s="84"/>
    </row>
    <row r="59" spans="2:27" s="127" customFormat="1">
      <c r="B59" s="180">
        <v>13</v>
      </c>
      <c r="C59" s="1028" t="s">
        <v>2811</v>
      </c>
      <c r="D59" s="1029"/>
      <c r="E59" s="1029"/>
      <c r="F59" s="1029"/>
      <c r="G59" s="1029"/>
      <c r="H59" s="1029"/>
      <c r="I59" s="1029"/>
      <c r="J59" s="1030"/>
      <c r="K59" s="2"/>
      <c r="L59" s="87"/>
      <c r="M59" s="87"/>
      <c r="N59" s="83"/>
      <c r="O59" s="84"/>
      <c r="P59" s="179">
        <v>1</v>
      </c>
      <c r="Q59" s="179"/>
      <c r="R59" s="179"/>
      <c r="S59" s="83"/>
      <c r="T59" s="84"/>
      <c r="U59" s="87"/>
      <c r="V59" s="84"/>
      <c r="W59" s="87"/>
      <c r="X59" s="87"/>
      <c r="Y59" s="87"/>
      <c r="Z59" s="87"/>
      <c r="AA59" s="84"/>
    </row>
    <row r="60" spans="2:27" s="127" customFormat="1">
      <c r="B60" s="180">
        <v>14</v>
      </c>
      <c r="C60" s="1028" t="s">
        <v>2812</v>
      </c>
      <c r="D60" s="1029"/>
      <c r="E60" s="1029"/>
      <c r="F60" s="1029"/>
      <c r="G60" s="1029"/>
      <c r="H60" s="1029"/>
      <c r="I60" s="1029"/>
      <c r="J60" s="1030"/>
      <c r="K60" s="2"/>
      <c r="L60" s="87"/>
      <c r="M60" s="87"/>
      <c r="N60" s="83"/>
      <c r="O60" s="84"/>
      <c r="P60" s="179">
        <v>1</v>
      </c>
      <c r="Q60" s="179"/>
      <c r="R60" s="179"/>
      <c r="S60" s="83"/>
      <c r="T60" s="84"/>
      <c r="U60" s="87"/>
      <c r="V60" s="84"/>
      <c r="W60" s="87"/>
      <c r="X60" s="87"/>
      <c r="Y60" s="87"/>
      <c r="Z60" s="87"/>
      <c r="AA60" s="84"/>
    </row>
    <row r="61" spans="2:27" s="127" customFormat="1" ht="25.5">
      <c r="B61" s="180">
        <v>15</v>
      </c>
      <c r="C61" s="1028" t="s">
        <v>2813</v>
      </c>
      <c r="D61" s="1029"/>
      <c r="E61" s="1029"/>
      <c r="F61" s="1029"/>
      <c r="G61" s="1029"/>
      <c r="H61" s="1029"/>
      <c r="I61" s="1029"/>
      <c r="J61" s="1030"/>
      <c r="K61" s="2"/>
      <c r="L61" s="87"/>
      <c r="M61" s="87"/>
      <c r="N61" s="83"/>
      <c r="O61" s="84"/>
      <c r="P61" s="182" t="s">
        <v>2606</v>
      </c>
      <c r="Q61" s="182"/>
      <c r="R61" s="182"/>
      <c r="S61" s="83"/>
      <c r="T61" s="84"/>
      <c r="U61" s="87"/>
      <c r="V61" s="84"/>
      <c r="W61" s="87"/>
      <c r="X61" s="87"/>
      <c r="Y61" s="87"/>
      <c r="Z61" s="87"/>
      <c r="AA61" s="84"/>
    </row>
    <row r="62" spans="2:27" s="127" customFormat="1">
      <c r="B62" s="180">
        <v>16</v>
      </c>
      <c r="C62" s="1028" t="s">
        <v>2814</v>
      </c>
      <c r="D62" s="1029"/>
      <c r="E62" s="1029"/>
      <c r="F62" s="1029"/>
      <c r="G62" s="1029"/>
      <c r="H62" s="1029"/>
      <c r="I62" s="1029"/>
      <c r="J62" s="1030"/>
      <c r="K62" s="2"/>
      <c r="L62" s="87"/>
      <c r="M62" s="87"/>
      <c r="N62" s="83"/>
      <c r="O62" s="84"/>
      <c r="P62" s="179">
        <v>1</v>
      </c>
      <c r="Q62" s="179"/>
      <c r="R62" s="179"/>
      <c r="S62" s="83"/>
      <c r="T62" s="84"/>
      <c r="U62" s="87"/>
      <c r="V62" s="84"/>
      <c r="W62" s="87"/>
      <c r="X62" s="87"/>
      <c r="Y62" s="87"/>
      <c r="Z62" s="87"/>
      <c r="AA62" s="84"/>
    </row>
    <row r="63" spans="2:27" s="127" customFormat="1" ht="25.5">
      <c r="B63" s="180">
        <v>17</v>
      </c>
      <c r="C63" s="1028" t="s">
        <v>4502</v>
      </c>
      <c r="D63" s="1029"/>
      <c r="E63" s="1029"/>
      <c r="F63" s="1029"/>
      <c r="G63" s="1029"/>
      <c r="H63" s="1029"/>
      <c r="I63" s="1029"/>
      <c r="J63" s="1030"/>
      <c r="K63" s="2"/>
      <c r="L63" s="87"/>
      <c r="M63" s="87"/>
      <c r="N63" s="83"/>
      <c r="O63" s="84"/>
      <c r="P63" s="182" t="s">
        <v>2606</v>
      </c>
      <c r="Q63" s="182"/>
      <c r="R63" s="182"/>
      <c r="S63" s="83"/>
      <c r="T63" s="84"/>
      <c r="U63" s="87"/>
      <c r="V63" s="84"/>
      <c r="W63" s="87"/>
      <c r="X63" s="87"/>
      <c r="Y63" s="87"/>
      <c r="Z63" s="87"/>
      <c r="AA63" s="84"/>
    </row>
    <row r="64" spans="2:27" s="127" customFormat="1">
      <c r="B64" s="180">
        <v>18</v>
      </c>
      <c r="C64" s="1028" t="s">
        <v>2815</v>
      </c>
      <c r="D64" s="1029"/>
      <c r="E64" s="1029"/>
      <c r="F64" s="1029"/>
      <c r="G64" s="1029"/>
      <c r="H64" s="1029"/>
      <c r="I64" s="1029"/>
      <c r="J64" s="1030"/>
      <c r="K64" s="2"/>
      <c r="L64" s="87"/>
      <c r="M64" s="87"/>
      <c r="N64" s="83"/>
      <c r="O64" s="84"/>
      <c r="P64" s="179">
        <v>1</v>
      </c>
      <c r="Q64" s="179"/>
      <c r="R64" s="179"/>
      <c r="S64" s="83"/>
      <c r="T64" s="84"/>
      <c r="U64" s="87"/>
      <c r="V64" s="84"/>
      <c r="W64" s="87"/>
      <c r="X64" s="87"/>
      <c r="Y64" s="87"/>
      <c r="Z64" s="87"/>
      <c r="AA64" s="84"/>
    </row>
    <row r="65" spans="2:27" s="127" customFormat="1">
      <c r="B65" s="180">
        <v>19</v>
      </c>
      <c r="C65" s="1028" t="s">
        <v>2816</v>
      </c>
      <c r="D65" s="1029"/>
      <c r="E65" s="1029"/>
      <c r="F65" s="1029"/>
      <c r="G65" s="1029"/>
      <c r="H65" s="1029"/>
      <c r="I65" s="1029"/>
      <c r="J65" s="1030"/>
      <c r="K65" s="2"/>
      <c r="L65" s="87"/>
      <c r="M65" s="87"/>
      <c r="N65" s="83"/>
      <c r="O65" s="84"/>
      <c r="P65" s="179">
        <v>1</v>
      </c>
      <c r="Q65" s="179"/>
      <c r="R65" s="179"/>
      <c r="S65" s="83"/>
      <c r="T65" s="84"/>
      <c r="U65" s="87"/>
      <c r="V65" s="84"/>
      <c r="W65" s="87"/>
      <c r="X65" s="87"/>
      <c r="Y65" s="87"/>
      <c r="Z65" s="87"/>
      <c r="AA65" s="84"/>
    </row>
    <row r="66" spans="2:27" s="127" customFormat="1">
      <c r="B66" s="180">
        <v>20</v>
      </c>
      <c r="C66" s="1028" t="s">
        <v>2817</v>
      </c>
      <c r="D66" s="1029"/>
      <c r="E66" s="1029"/>
      <c r="F66" s="1029"/>
      <c r="G66" s="1029"/>
      <c r="H66" s="1029"/>
      <c r="I66" s="1029"/>
      <c r="J66" s="1030"/>
      <c r="K66" s="2"/>
      <c r="L66" s="87"/>
      <c r="M66" s="87"/>
      <c r="N66" s="83"/>
      <c r="O66" s="84"/>
      <c r="P66" s="179">
        <v>1</v>
      </c>
      <c r="Q66" s="179"/>
      <c r="R66" s="179"/>
      <c r="S66" s="83"/>
      <c r="T66" s="84"/>
      <c r="U66" s="87"/>
      <c r="V66" s="84"/>
      <c r="W66" s="87"/>
      <c r="X66" s="87"/>
      <c r="Y66" s="87"/>
      <c r="Z66" s="87"/>
      <c r="AA66" s="84"/>
    </row>
    <row r="67" spans="2:27" s="127" customFormat="1" ht="15" thickBot="1">
      <c r="B67" s="208">
        <v>21</v>
      </c>
      <c r="C67" s="1036" t="s">
        <v>2818</v>
      </c>
      <c r="D67" s="1037"/>
      <c r="E67" s="1037"/>
      <c r="F67" s="1037"/>
      <c r="G67" s="1037"/>
      <c r="H67" s="1037"/>
      <c r="I67" s="1037"/>
      <c r="J67" s="1038"/>
      <c r="K67" s="2"/>
      <c r="L67" s="87"/>
      <c r="M67" s="87"/>
      <c r="N67" s="83"/>
      <c r="O67" s="84"/>
      <c r="P67" s="179">
        <v>1</v>
      </c>
      <c r="Q67" s="179"/>
      <c r="R67" s="179"/>
      <c r="S67" s="83"/>
      <c r="T67" s="84"/>
      <c r="U67" s="87"/>
      <c r="V67" s="84"/>
      <c r="W67" s="87"/>
      <c r="X67" s="87"/>
      <c r="Y67" s="87"/>
      <c r="Z67" s="87"/>
      <c r="AA67" s="84"/>
    </row>
    <row r="68" spans="2:27" s="2" customFormat="1">
      <c r="L68" s="87"/>
      <c r="M68" s="87"/>
      <c r="N68" s="83"/>
      <c r="O68" s="84"/>
      <c r="P68" s="83"/>
      <c r="Q68" s="83"/>
      <c r="R68" s="83"/>
      <c r="S68" s="83"/>
      <c r="T68" s="84"/>
      <c r="U68" s="87"/>
      <c r="V68" s="84"/>
      <c r="W68" s="87"/>
      <c r="X68" s="87"/>
      <c r="Y68" s="87"/>
      <c r="Z68" s="87"/>
      <c r="AA68" s="84"/>
    </row>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iMEpJOVr/Eg3UOOqCMnQDR+Nap9xOY/ewvt6Wd66shP1zkvA41LCmwT6bUrpA7jcpa0JhvDuNcBlUX3MsjvNA==" saltValue="UGxhKpYyZ0uDQxWbIbohOQ==" spinCount="100000" sheet="1" objects="1" scenarios="1"/>
  <mergeCells count="27">
    <mergeCell ref="C67:J67"/>
    <mergeCell ref="C56:J56"/>
    <mergeCell ref="C57:J57"/>
    <mergeCell ref="C58:J58"/>
    <mergeCell ref="C59:J59"/>
    <mergeCell ref="C60:J60"/>
    <mergeCell ref="C61:J61"/>
    <mergeCell ref="C62:J62"/>
    <mergeCell ref="C63:J63"/>
    <mergeCell ref="C64:J64"/>
    <mergeCell ref="C65:J65"/>
    <mergeCell ref="C66:J66"/>
    <mergeCell ref="U3:U4"/>
    <mergeCell ref="W3:Z4"/>
    <mergeCell ref="Z6:Z7"/>
    <mergeCell ref="C55:J55"/>
    <mergeCell ref="B3:C3"/>
    <mergeCell ref="P3:S4"/>
    <mergeCell ref="B35:C35"/>
    <mergeCell ref="C47:J47"/>
    <mergeCell ref="C48:J48"/>
    <mergeCell ref="C49:J49"/>
    <mergeCell ref="C50:J50"/>
    <mergeCell ref="C51:J51"/>
    <mergeCell ref="C52:J52"/>
    <mergeCell ref="C53:J53"/>
    <mergeCell ref="C54:J54"/>
  </mergeCells>
  <conditionalFormatting sqref="M6:M11 M14">
    <cfRule type="cellIs" dxfId="203" priority="48" operator="equal">
      <formula>0</formula>
    </cfRule>
  </conditionalFormatting>
  <conditionalFormatting sqref="M18:M21">
    <cfRule type="cellIs" dxfId="202" priority="47" operator="equal">
      <formula>0</formula>
    </cfRule>
  </conditionalFormatting>
  <conditionalFormatting sqref="M23">
    <cfRule type="cellIs" dxfId="201" priority="46" operator="equal">
      <formula>0</formula>
    </cfRule>
  </conditionalFormatting>
  <conditionalFormatting sqref="M29:M30">
    <cfRule type="cellIs" dxfId="200" priority="44" operator="equal">
      <formula>0</formula>
    </cfRule>
  </conditionalFormatting>
  <conditionalFormatting sqref="L25">
    <cfRule type="cellIs" dxfId="199" priority="37"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7" id="{12652496-AA06-4D42-9C79-16D396A94CAC}">
            <xm:f>Validation!$H$3=1</xm:f>
            <x14:dxf>
              <fill>
                <patternFill>
                  <bgColor rgb="FFE0DCD8"/>
                </patternFill>
              </fill>
            </x14:dxf>
          </x14:cfRule>
          <xm:sqref>I12 I15 I22 I33 I26</xm:sqref>
        </x14:conditionalFormatting>
        <x14:conditionalFormatting xmlns:xm="http://schemas.microsoft.com/office/excel/2006/main">
          <x14:cfRule type="expression" priority="42" id="{340687DC-7369-4C39-8AE7-6A6D1890CB17}">
            <xm:f>Validation!$H$3=1</xm:f>
            <x14:dxf>
              <fill>
                <patternFill>
                  <bgColor rgb="FFE0DCD8"/>
                </patternFill>
              </fill>
            </x14:dxf>
          </x14:cfRule>
          <xm:sqref>H12</xm:sqref>
        </x14:conditionalFormatting>
        <x14:conditionalFormatting xmlns:xm="http://schemas.microsoft.com/office/excel/2006/main">
          <x14:cfRule type="expression" priority="41" id="{641AAD32-7CFB-4F84-87FF-971A69E84EB8}">
            <xm:f>Validation!$H$3=1</xm:f>
            <x14:dxf>
              <fill>
                <patternFill>
                  <bgColor rgb="FFE0DCD8"/>
                </patternFill>
              </fill>
            </x14:dxf>
          </x14:cfRule>
          <xm:sqref>H15 H22 H33 H26</xm:sqref>
        </x14:conditionalFormatting>
        <x14:conditionalFormatting xmlns:xm="http://schemas.microsoft.com/office/excel/2006/main">
          <x14:cfRule type="expression" priority="34" id="{5960A8C5-44C1-4011-BDCF-03EB716F7478}">
            <xm:f>Validation!$H$3=1</xm:f>
            <x14:dxf>
              <fill>
                <patternFill>
                  <bgColor rgb="FFE0DCD8"/>
                </patternFill>
              </fill>
            </x14:dxf>
          </x14:cfRule>
          <xm:sqref>I24</xm:sqref>
        </x14:conditionalFormatting>
        <x14:conditionalFormatting xmlns:xm="http://schemas.microsoft.com/office/excel/2006/main">
          <x14:cfRule type="expression" priority="33" id="{303A05A9-3738-4F29-9BBF-142E7218E6B2}">
            <xm:f>Validation!$H$3=1</xm:f>
            <x14:dxf>
              <fill>
                <patternFill>
                  <bgColor rgb="FFE0DCD8"/>
                </patternFill>
              </fill>
            </x14:dxf>
          </x14:cfRule>
          <xm:sqref>H24</xm:sqref>
        </x14:conditionalFormatting>
        <x14:conditionalFormatting xmlns:xm="http://schemas.microsoft.com/office/excel/2006/main">
          <x14:cfRule type="expression" priority="30" id="{1A17A49A-7E62-4B18-816C-2DEC092E3D51}">
            <xm:f>Validation!$H$3=1</xm:f>
            <x14:dxf>
              <fill>
                <patternFill>
                  <bgColor rgb="FFE0DCD8"/>
                </patternFill>
              </fill>
            </x14:dxf>
          </x14:cfRule>
          <xm:sqref>F6:F11</xm:sqref>
        </x14:conditionalFormatting>
        <x14:conditionalFormatting xmlns:xm="http://schemas.microsoft.com/office/excel/2006/main">
          <x14:cfRule type="expression" priority="29" id="{F02FC9B0-7748-483B-89DD-0FEF85EE5D6A}">
            <xm:f>Validation!$H$3=1</xm:f>
            <x14:dxf>
              <fill>
                <patternFill>
                  <bgColor rgb="FFE0DCD8"/>
                </patternFill>
              </fill>
            </x14:dxf>
          </x14:cfRule>
          <xm:sqref>G6:G11</xm:sqref>
        </x14:conditionalFormatting>
        <x14:conditionalFormatting xmlns:xm="http://schemas.microsoft.com/office/excel/2006/main">
          <x14:cfRule type="expression" priority="16" id="{EC362827-9FF4-4B27-8497-56E01AEE3C6C}">
            <xm:f>Validation!$H$3=1</xm:f>
            <x14:dxf>
              <fill>
                <patternFill>
                  <bgColor rgb="FFE0DCD8"/>
                </patternFill>
              </fill>
            </x14:dxf>
          </x14:cfRule>
          <xm:sqref>G29:G30</xm:sqref>
        </x14:conditionalFormatting>
        <x14:conditionalFormatting xmlns:xm="http://schemas.microsoft.com/office/excel/2006/main">
          <x14:cfRule type="expression" priority="15" id="{CAC1411D-94A6-4DAB-A1ED-7AFDC377BEC4}">
            <xm:f>Validation!$H$3=1</xm:f>
            <x14:dxf>
              <fill>
                <patternFill>
                  <bgColor rgb="FFE0DCD8"/>
                </patternFill>
              </fill>
            </x14:dxf>
          </x14:cfRule>
          <xm:sqref>F29:F30</xm:sqref>
        </x14:conditionalFormatting>
        <x14:conditionalFormatting xmlns:xm="http://schemas.microsoft.com/office/excel/2006/main">
          <x14:cfRule type="expression" priority="26" id="{D1613D3D-80B0-4C1C-A2DC-A2E820FBED3B}">
            <xm:f>Validation!$H$3=1</xm:f>
            <x14:dxf>
              <fill>
                <patternFill>
                  <bgColor rgb="FFE0DCD8"/>
                </patternFill>
              </fill>
            </x14:dxf>
          </x14:cfRule>
          <xm:sqref>F18:F21</xm:sqref>
        </x14:conditionalFormatting>
        <x14:conditionalFormatting xmlns:xm="http://schemas.microsoft.com/office/excel/2006/main">
          <x14:cfRule type="expression" priority="25" id="{CBF47D98-0570-4947-8B55-E316B48F9DE9}">
            <xm:f>Validation!$H$3=1</xm:f>
            <x14:dxf>
              <fill>
                <patternFill>
                  <bgColor rgb="FFE0DCD8"/>
                </patternFill>
              </fill>
            </x14:dxf>
          </x14:cfRule>
          <xm:sqref>G18:G21</xm:sqref>
        </x14:conditionalFormatting>
        <x14:conditionalFormatting xmlns:xm="http://schemas.microsoft.com/office/excel/2006/main">
          <x14:cfRule type="expression" priority="24" id="{CC32EA8B-D54D-4EEA-A89B-1FA47929DE9E}">
            <xm:f>Validation!$H$3=1</xm:f>
            <x14:dxf>
              <fill>
                <patternFill>
                  <bgColor rgb="FFE0DCD8"/>
                </patternFill>
              </fill>
            </x14:dxf>
          </x14:cfRule>
          <xm:sqref>F23</xm:sqref>
        </x14:conditionalFormatting>
        <x14:conditionalFormatting xmlns:xm="http://schemas.microsoft.com/office/excel/2006/main">
          <x14:cfRule type="expression" priority="23" id="{9690DF1B-3731-4E02-8665-C87174DE5D7B}">
            <xm:f>Validation!$H$3=1</xm:f>
            <x14:dxf>
              <fill>
                <patternFill>
                  <bgColor rgb="FFE0DCD8"/>
                </patternFill>
              </fill>
            </x14:dxf>
          </x14:cfRule>
          <xm:sqref>G23</xm:sqref>
        </x14:conditionalFormatting>
        <x14:conditionalFormatting xmlns:xm="http://schemas.microsoft.com/office/excel/2006/main">
          <x14:cfRule type="expression" priority="22" id="{DABE3A23-0FD1-43D4-9AF9-6CC46F006954}">
            <xm:f>Validation!$H$3=1</xm:f>
            <x14:dxf>
              <fill>
                <patternFill>
                  <bgColor rgb="FFE0DCD8"/>
                </patternFill>
              </fill>
            </x14:dxf>
          </x14:cfRule>
          <xm:sqref>F25</xm:sqref>
        </x14:conditionalFormatting>
        <x14:conditionalFormatting xmlns:xm="http://schemas.microsoft.com/office/excel/2006/main">
          <x14:cfRule type="expression" priority="21" id="{CEEDDD62-E76B-4ACA-848F-FF029D7A2666}">
            <xm:f>Validation!$H$3=1</xm:f>
            <x14:dxf>
              <fill>
                <patternFill>
                  <bgColor rgb="FFE0DCD8"/>
                </patternFill>
              </fill>
            </x14:dxf>
          </x14:cfRule>
          <xm:sqref>G25</xm:sqref>
        </x14:conditionalFormatting>
        <x14:conditionalFormatting xmlns:xm="http://schemas.microsoft.com/office/excel/2006/main">
          <x14:cfRule type="expression" priority="14" id="{4D164D36-940B-4690-A309-CFAC419B2A3E}">
            <xm:f>Validation!$H$3=1</xm:f>
            <x14:dxf>
              <fill>
                <patternFill>
                  <bgColor rgb="FFE0DCD8"/>
                </patternFill>
              </fill>
            </x14:dxf>
          </x14:cfRule>
          <xm:sqref>H6:H11</xm:sqref>
        </x14:conditionalFormatting>
        <x14:conditionalFormatting xmlns:xm="http://schemas.microsoft.com/office/excel/2006/main">
          <x14:cfRule type="expression" priority="13" id="{6B77703C-6193-47F6-8092-76C66E1398F9}">
            <xm:f>Validation!$H$3=1</xm:f>
            <x14:dxf>
              <fill>
                <patternFill>
                  <bgColor rgb="FFE0DCD8"/>
                </patternFill>
              </fill>
            </x14:dxf>
          </x14:cfRule>
          <xm:sqref>I6:I11</xm:sqref>
        </x14:conditionalFormatting>
        <x14:conditionalFormatting xmlns:xm="http://schemas.microsoft.com/office/excel/2006/main">
          <x14:cfRule type="expression" priority="12" id="{0DC09664-6B81-462F-98C8-15BB4A8F6408}">
            <xm:f>Validation!$H$3=1</xm:f>
            <x14:dxf>
              <fill>
                <patternFill>
                  <bgColor rgb="FFE0DCD8"/>
                </patternFill>
              </fill>
            </x14:dxf>
          </x14:cfRule>
          <xm:sqref>H14</xm:sqref>
        </x14:conditionalFormatting>
        <x14:conditionalFormatting xmlns:xm="http://schemas.microsoft.com/office/excel/2006/main">
          <x14:cfRule type="expression" priority="11" id="{EF40ADAC-C32B-41B1-9E83-3614A0EB309A}">
            <xm:f>Validation!$H$3=1</xm:f>
            <x14:dxf>
              <fill>
                <patternFill>
                  <bgColor rgb="FFE0DCD8"/>
                </patternFill>
              </fill>
            </x14:dxf>
          </x14:cfRule>
          <xm:sqref>I14</xm:sqref>
        </x14:conditionalFormatting>
        <x14:conditionalFormatting xmlns:xm="http://schemas.microsoft.com/office/excel/2006/main">
          <x14:cfRule type="expression" priority="10" id="{E9C8C3AF-8634-4F02-890C-B9E433F80D28}">
            <xm:f>Validation!$H$3=1</xm:f>
            <x14:dxf>
              <fill>
                <patternFill>
                  <bgColor rgb="FFE0DCD8"/>
                </patternFill>
              </fill>
            </x14:dxf>
          </x14:cfRule>
          <xm:sqref>H18:H21</xm:sqref>
        </x14:conditionalFormatting>
        <x14:conditionalFormatting xmlns:xm="http://schemas.microsoft.com/office/excel/2006/main">
          <x14:cfRule type="expression" priority="9" id="{47D65180-A8FE-409E-AD66-AB0502612779}">
            <xm:f>Validation!$H$3=1</xm:f>
            <x14:dxf>
              <fill>
                <patternFill>
                  <bgColor rgb="FFE0DCD8"/>
                </patternFill>
              </fill>
            </x14:dxf>
          </x14:cfRule>
          <xm:sqref>I18:I21</xm:sqref>
        </x14:conditionalFormatting>
        <x14:conditionalFormatting xmlns:xm="http://schemas.microsoft.com/office/excel/2006/main">
          <x14:cfRule type="expression" priority="8" id="{5BC4FB6A-AD79-42E0-9A71-9602A3B5BA44}">
            <xm:f>Validation!$H$3=1</xm:f>
            <x14:dxf>
              <fill>
                <patternFill>
                  <bgColor rgb="FFE0DCD8"/>
                </patternFill>
              </fill>
            </x14:dxf>
          </x14:cfRule>
          <xm:sqref>H23</xm:sqref>
        </x14:conditionalFormatting>
        <x14:conditionalFormatting xmlns:xm="http://schemas.microsoft.com/office/excel/2006/main">
          <x14:cfRule type="expression" priority="7" id="{EB348334-CB3C-4D7B-8C1F-4182FDDD25E1}">
            <xm:f>Validation!$H$3=1</xm:f>
            <x14:dxf>
              <fill>
                <patternFill>
                  <bgColor rgb="FFE0DCD8"/>
                </patternFill>
              </fill>
            </x14:dxf>
          </x14:cfRule>
          <xm:sqref>I23</xm:sqref>
        </x14:conditionalFormatting>
        <x14:conditionalFormatting xmlns:xm="http://schemas.microsoft.com/office/excel/2006/main">
          <x14:cfRule type="expression" priority="6" id="{100F7F36-D2E8-4246-9844-D209971DD1CE}">
            <xm:f>Validation!$H$3=1</xm:f>
            <x14:dxf>
              <fill>
                <patternFill>
                  <bgColor rgb="FFE0DCD8"/>
                </patternFill>
              </fill>
            </x14:dxf>
          </x14:cfRule>
          <xm:sqref>H25</xm:sqref>
        </x14:conditionalFormatting>
        <x14:conditionalFormatting xmlns:xm="http://schemas.microsoft.com/office/excel/2006/main">
          <x14:cfRule type="expression" priority="5" id="{CDC79BC9-0D0F-4688-AA92-F5945717F219}">
            <xm:f>Validation!$H$3=1</xm:f>
            <x14:dxf>
              <fill>
                <patternFill>
                  <bgColor rgb="FFE0DCD8"/>
                </patternFill>
              </fill>
            </x14:dxf>
          </x14:cfRule>
          <xm:sqref>I25</xm:sqref>
        </x14:conditionalFormatting>
        <x14:conditionalFormatting xmlns:xm="http://schemas.microsoft.com/office/excel/2006/main">
          <x14:cfRule type="expression" priority="2" id="{0DFE561D-9147-47E4-8C1C-21720DE59546}">
            <xm:f>Validation!$H$3=1</xm:f>
            <x14:dxf>
              <fill>
                <patternFill>
                  <bgColor rgb="FFE0DCD8"/>
                </patternFill>
              </fill>
            </x14:dxf>
          </x14:cfRule>
          <xm:sqref>I29:I30</xm:sqref>
        </x14:conditionalFormatting>
        <x14:conditionalFormatting xmlns:xm="http://schemas.microsoft.com/office/excel/2006/main">
          <x14:cfRule type="expression" priority="1" id="{D1C7BA2E-CDD3-41AB-A94D-0DADE5CD7512}">
            <xm:f>Validation!$H$3=1</xm:f>
            <x14:dxf>
              <fill>
                <patternFill>
                  <bgColor rgb="FFE0DCD8"/>
                </patternFill>
              </fill>
            </x14:dxf>
          </x14:cfRule>
          <xm:sqref>H29:H30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49"/>
  <sheetViews>
    <sheetView showGridLines="0" workbookViewId="0">
      <selection activeCell="G16" sqref="G16"/>
    </sheetView>
  </sheetViews>
  <sheetFormatPr defaultColWidth="0" defaultRowHeight="14.25" zeroHeight="1"/>
  <cols>
    <col min="1" max="1" width="2.25" style="87" customWidth="1"/>
    <col min="2" max="2" width="4.125" style="87" customWidth="1"/>
    <col min="3" max="3" width="47.25" style="87" customWidth="1"/>
    <col min="4" max="5" width="5.125" style="87" customWidth="1"/>
    <col min="6" max="8" width="13.625" style="87" customWidth="1"/>
    <col min="9" max="9" width="2.625" style="83" customWidth="1"/>
    <col min="10" max="10" width="18.75" style="83" bestFit="1" customWidth="1"/>
    <col min="11" max="11" width="1.625" style="83" customWidth="1"/>
    <col min="12" max="12" width="1.625" style="84" hidden="1" customWidth="1"/>
    <col min="13" max="14" width="8.625" style="83" hidden="1" customWidth="1"/>
    <col min="15" max="15" width="1.625" style="84" hidden="1" customWidth="1"/>
    <col min="16" max="16384" width="8" style="87" hidden="1"/>
  </cols>
  <sheetData>
    <row r="1" spans="2:15" s="83" customFormat="1" ht="20.25">
      <c r="B1" s="79" t="s">
        <v>2819</v>
      </c>
      <c r="C1" s="79"/>
      <c r="D1" s="79"/>
      <c r="E1" s="79"/>
      <c r="F1" s="80"/>
      <c r="G1" s="79"/>
      <c r="H1" s="81" t="str">
        <f>Validation!B3</f>
        <v>Bristol Water</v>
      </c>
      <c r="I1" s="79"/>
      <c r="J1" s="82" t="s">
        <v>2571</v>
      </c>
      <c r="L1" s="84"/>
      <c r="O1" s="84"/>
    </row>
    <row r="2" spans="2:15" ht="19.5" thickBot="1">
      <c r="B2" s="86" t="s">
        <v>3512</v>
      </c>
      <c r="C2" s="345"/>
    </row>
    <row r="3" spans="2:15" ht="15" customHeight="1" thickBot="1">
      <c r="B3" s="1039" t="s">
        <v>2572</v>
      </c>
      <c r="C3" s="1040"/>
      <c r="D3" s="432" t="s">
        <v>2573</v>
      </c>
      <c r="E3" s="433" t="s">
        <v>2574</v>
      </c>
      <c r="F3" s="336" t="s">
        <v>2772</v>
      </c>
      <c r="G3" s="337" t="s">
        <v>2820</v>
      </c>
      <c r="H3" s="434" t="s">
        <v>2744</v>
      </c>
      <c r="I3" s="426"/>
      <c r="J3" s="213" t="s">
        <v>1451</v>
      </c>
      <c r="M3" s="989" t="s">
        <v>2581</v>
      </c>
      <c r="N3" s="989"/>
    </row>
    <row r="4" spans="2:15" ht="15" thickBot="1">
      <c r="C4" s="374"/>
      <c r="I4" s="87"/>
      <c r="J4" s="87"/>
      <c r="K4" s="95"/>
      <c r="M4" s="989"/>
      <c r="N4" s="989"/>
    </row>
    <row r="5" spans="2:15" ht="14.65" customHeight="1" thickBot="1">
      <c r="B5" s="1039" t="s">
        <v>2781</v>
      </c>
      <c r="C5" s="1041"/>
      <c r="D5" s="299"/>
      <c r="E5" s="299"/>
      <c r="F5" s="299"/>
      <c r="G5" s="299"/>
      <c r="H5" s="299"/>
      <c r="M5" s="102" t="s">
        <v>2582</v>
      </c>
    </row>
    <row r="6" spans="2:15" ht="14.1" customHeight="1">
      <c r="B6" s="328">
        <v>1</v>
      </c>
      <c r="C6" s="310" t="s">
        <v>2821</v>
      </c>
      <c r="D6" s="341" t="s">
        <v>805</v>
      </c>
      <c r="E6" s="312">
        <v>3</v>
      </c>
      <c r="F6" s="939">
        <f xml:space="preserve"> '4F'!N7</f>
        <v>2.0060000000000002</v>
      </c>
      <c r="G6" s="539">
        <v>0.442</v>
      </c>
      <c r="H6" s="435">
        <f xml:space="preserve"> F6 + G6</f>
        <v>2.4480000000000004</v>
      </c>
      <c r="J6" s="31">
        <f xml:space="preserve"> IF( SUM( L6:O6 ) = 0, 0, $M$5 )</f>
        <v>0</v>
      </c>
      <c r="M6" s="144"/>
      <c r="N6" s="110">
        <f t="shared" ref="N6:N11" si="0" xml:space="preserve"> IF( ISNUMBER( G6 ), 0, 1 )</f>
        <v>0</v>
      </c>
    </row>
    <row r="7" spans="2:15" ht="14.1" customHeight="1">
      <c r="B7" s="329">
        <v>2</v>
      </c>
      <c r="C7" s="314" t="s">
        <v>2822</v>
      </c>
      <c r="D7" s="342" t="s">
        <v>805</v>
      </c>
      <c r="E7" s="316">
        <v>3</v>
      </c>
      <c r="F7" s="940">
        <f xml:space="preserve"> '4F'!N8</f>
        <v>0.47899999999999998</v>
      </c>
      <c r="G7" s="540">
        <v>5.1999999999999998E-2</v>
      </c>
      <c r="H7" s="436">
        <f t="shared" ref="H7:H18" si="1" xml:space="preserve"> F7 + G7</f>
        <v>0.53100000000000003</v>
      </c>
      <c r="J7" s="31">
        <f t="shared" ref="J7:J16" si="2" xml:space="preserve"> IF( SUM( L7:O7 ) = 0, 0, $M$5 )</f>
        <v>0</v>
      </c>
      <c r="M7" s="144"/>
      <c r="N7" s="110">
        <f t="shared" si="0"/>
        <v>0</v>
      </c>
    </row>
    <row r="8" spans="2:15" ht="14.1" customHeight="1">
      <c r="B8" s="329">
        <v>3</v>
      </c>
      <c r="C8" s="314" t="s">
        <v>2823</v>
      </c>
      <c r="D8" s="342" t="s">
        <v>805</v>
      </c>
      <c r="E8" s="316">
        <v>3</v>
      </c>
      <c r="F8" s="940">
        <f xml:space="preserve"> '4F'!N9</f>
        <v>2.782</v>
      </c>
      <c r="G8" s="540">
        <v>0.16900000000000001</v>
      </c>
      <c r="H8" s="436">
        <f t="shared" si="1"/>
        <v>2.9510000000000001</v>
      </c>
      <c r="J8" s="31">
        <f t="shared" si="2"/>
        <v>0</v>
      </c>
      <c r="M8" s="144"/>
      <c r="N8" s="110">
        <f t="shared" si="0"/>
        <v>0</v>
      </c>
    </row>
    <row r="9" spans="2:15" ht="14.1" customHeight="1" thickBot="1">
      <c r="B9" s="329">
        <v>4</v>
      </c>
      <c r="C9" s="314" t="s">
        <v>2824</v>
      </c>
      <c r="D9" s="342" t="s">
        <v>805</v>
      </c>
      <c r="E9" s="316">
        <v>3</v>
      </c>
      <c r="F9" s="940">
        <f xml:space="preserve"> '4F'!N10</f>
        <v>0.312</v>
      </c>
      <c r="G9" s="540">
        <v>0.13900000000000001</v>
      </c>
      <c r="H9" s="436">
        <f t="shared" si="1"/>
        <v>0.45100000000000001</v>
      </c>
      <c r="J9" s="31">
        <f t="shared" si="2"/>
        <v>0</v>
      </c>
      <c r="M9" s="144"/>
      <c r="N9" s="110">
        <f t="shared" si="0"/>
        <v>0</v>
      </c>
    </row>
    <row r="10" spans="2:15" ht="14.1" customHeight="1" thickBot="1">
      <c r="B10" s="329">
        <v>5</v>
      </c>
      <c r="C10" s="314" t="s">
        <v>2825</v>
      </c>
      <c r="D10" s="342" t="s">
        <v>805</v>
      </c>
      <c r="E10" s="316">
        <v>3</v>
      </c>
      <c r="F10" s="942"/>
      <c r="G10" s="825">
        <v>0.34</v>
      </c>
      <c r="H10" s="436">
        <f t="shared" si="1"/>
        <v>0.34</v>
      </c>
      <c r="J10" s="31">
        <f t="shared" si="2"/>
        <v>0</v>
      </c>
      <c r="M10" s="144"/>
      <c r="N10" s="110">
        <f t="shared" si="0"/>
        <v>0</v>
      </c>
    </row>
    <row r="11" spans="2:15" ht="14.1" customHeight="1">
      <c r="B11" s="329">
        <v>6</v>
      </c>
      <c r="C11" s="314" t="s">
        <v>2786</v>
      </c>
      <c r="D11" s="342" t="s">
        <v>805</v>
      </c>
      <c r="E11" s="316">
        <v>3</v>
      </c>
      <c r="F11" s="940">
        <f xml:space="preserve"> '4F'!N11</f>
        <v>2.5270000000000001</v>
      </c>
      <c r="G11" s="540">
        <v>0.749</v>
      </c>
      <c r="H11" s="436">
        <f t="shared" si="1"/>
        <v>3.2760000000000002</v>
      </c>
      <c r="J11" s="31">
        <f t="shared" si="2"/>
        <v>0</v>
      </c>
      <c r="M11" s="144"/>
      <c r="N11" s="110">
        <f t="shared" si="0"/>
        <v>0</v>
      </c>
    </row>
    <row r="12" spans="2:15" ht="14.1" customHeight="1">
      <c r="B12" s="329">
        <v>7</v>
      </c>
      <c r="C12" s="314" t="s">
        <v>2787</v>
      </c>
      <c r="D12" s="342" t="s">
        <v>805</v>
      </c>
      <c r="E12" s="316">
        <v>3</v>
      </c>
      <c r="F12" s="395">
        <f xml:space="preserve"> SUM( F6:F11 )</f>
        <v>8.1060000000000016</v>
      </c>
      <c r="G12" s="377">
        <f t="shared" ref="G12:H12" si="3" xml:space="preserve"> SUM( G6:G11 )</f>
        <v>1.891</v>
      </c>
      <c r="H12" s="436">
        <f t="shared" si="3"/>
        <v>9.9969999999999999</v>
      </c>
      <c r="J12" s="255"/>
      <c r="M12" s="220"/>
    </row>
    <row r="13" spans="2:15" ht="14.1" customHeight="1">
      <c r="B13" s="329">
        <v>8</v>
      </c>
      <c r="C13" s="314" t="s">
        <v>2826</v>
      </c>
      <c r="D13" s="342" t="s">
        <v>805</v>
      </c>
      <c r="E13" s="316">
        <v>3</v>
      </c>
      <c r="F13" s="940">
        <f xml:space="preserve"> '4F'!N13</f>
        <v>0</v>
      </c>
      <c r="G13" s="540">
        <v>0</v>
      </c>
      <c r="H13" s="436">
        <f t="shared" si="1"/>
        <v>0</v>
      </c>
      <c r="J13" s="31">
        <f t="shared" si="2"/>
        <v>0</v>
      </c>
      <c r="M13" s="144"/>
      <c r="N13" s="110">
        <f t="shared" ref="M13:N18" si="4" xml:space="preserve"> IF( ISNUMBER( G13 ), 0, 1 )</f>
        <v>0</v>
      </c>
    </row>
    <row r="14" spans="2:15" ht="14.1" customHeight="1">
      <c r="B14" s="329">
        <v>9</v>
      </c>
      <c r="C14" s="314" t="s">
        <v>2789</v>
      </c>
      <c r="D14" s="342" t="s">
        <v>805</v>
      </c>
      <c r="E14" s="316">
        <v>3</v>
      </c>
      <c r="F14" s="395">
        <f xml:space="preserve"> SUM( F12:F13 )</f>
        <v>8.1060000000000016</v>
      </c>
      <c r="G14" s="377">
        <f t="shared" ref="G14:H14" si="5" xml:space="preserve"> SUM( G12:G13 )</f>
        <v>1.891</v>
      </c>
      <c r="H14" s="436">
        <f t="shared" si="5"/>
        <v>9.9969999999999999</v>
      </c>
      <c r="J14" s="255"/>
      <c r="M14" s="220"/>
    </row>
    <row r="15" spans="2:15" ht="14.1" customHeight="1">
      <c r="B15" s="329">
        <v>10</v>
      </c>
      <c r="C15" s="314" t="s">
        <v>3523</v>
      </c>
      <c r="D15" s="342" t="s">
        <v>805</v>
      </c>
      <c r="E15" s="316">
        <v>3</v>
      </c>
      <c r="F15" s="940">
        <f xml:space="preserve"> '4F'!N15</f>
        <v>0.1</v>
      </c>
      <c r="G15" s="950">
        <v>1.502476E-2</v>
      </c>
      <c r="H15" s="436">
        <f t="shared" si="1"/>
        <v>0.11502476</v>
      </c>
      <c r="J15" s="31">
        <f t="shared" si="2"/>
        <v>0</v>
      </c>
      <c r="M15" s="144"/>
      <c r="N15" s="110">
        <f t="shared" si="4"/>
        <v>0</v>
      </c>
    </row>
    <row r="16" spans="2:15" ht="14.1" customHeight="1">
      <c r="B16" s="329">
        <v>11</v>
      </c>
      <c r="C16" s="314" t="s">
        <v>4486</v>
      </c>
      <c r="D16" s="342" t="s">
        <v>805</v>
      </c>
      <c r="E16" s="316">
        <v>3</v>
      </c>
      <c r="F16" s="940">
        <f xml:space="preserve"> '4F'!N16</f>
        <v>0.16</v>
      </c>
      <c r="G16" s="950">
        <v>6.3127929999999999E-2</v>
      </c>
      <c r="H16" s="436">
        <f t="shared" si="1"/>
        <v>0.22312793</v>
      </c>
      <c r="J16" s="31">
        <f t="shared" si="2"/>
        <v>0</v>
      </c>
      <c r="M16" s="144"/>
      <c r="N16" s="110">
        <f t="shared" ref="N16" si="6" xml:space="preserve"> IF( ISNUMBER( G16 ), 0, 1 )</f>
        <v>0</v>
      </c>
    </row>
    <row r="17" spans="1:15" ht="14.1" customHeight="1">
      <c r="B17" s="329">
        <v>12</v>
      </c>
      <c r="C17" s="314" t="s">
        <v>2827</v>
      </c>
      <c r="D17" s="342" t="s">
        <v>805</v>
      </c>
      <c r="E17" s="316">
        <v>3</v>
      </c>
      <c r="F17" s="395">
        <f xml:space="preserve"> SUM( F14:F16 )</f>
        <v>8.3660000000000014</v>
      </c>
      <c r="G17" s="377">
        <f xml:space="preserve"> SUM( G14:G16 )</f>
        <v>1.96915269</v>
      </c>
      <c r="H17" s="436">
        <f xml:space="preserve"> SUM( H14:H16 )</f>
        <v>10.335152690000001</v>
      </c>
      <c r="J17" s="255"/>
    </row>
    <row r="18" spans="1:15" ht="14.1" customHeight="1" thickBot="1">
      <c r="B18" s="330">
        <v>13</v>
      </c>
      <c r="C18" s="320" t="s">
        <v>2828</v>
      </c>
      <c r="D18" s="321" t="s">
        <v>805</v>
      </c>
      <c r="E18" s="322">
        <v>3</v>
      </c>
      <c r="F18" s="541">
        <v>4.4630000000000001</v>
      </c>
      <c r="G18" s="542">
        <v>0.3</v>
      </c>
      <c r="H18" s="389">
        <f t="shared" si="1"/>
        <v>4.7629999999999999</v>
      </c>
      <c r="J18" s="31">
        <f xml:space="preserve"> IF( SUM( L18:O18 ) = 0, 0, $M$5 )</f>
        <v>0</v>
      </c>
      <c r="M18" s="110">
        <f t="shared" si="4"/>
        <v>0</v>
      </c>
      <c r="N18" s="110">
        <f t="shared" si="4"/>
        <v>0</v>
      </c>
    </row>
    <row r="19" spans="1:15" s="127" customFormat="1">
      <c r="C19" s="170"/>
      <c r="G19" s="184"/>
      <c r="I19" s="83"/>
      <c r="J19" s="83"/>
      <c r="K19" s="83"/>
      <c r="L19" s="84"/>
      <c r="M19" s="83"/>
      <c r="N19" s="83"/>
      <c r="O19" s="84"/>
    </row>
    <row r="20" spans="1:15" s="184" customFormat="1">
      <c r="B20" s="990" t="s">
        <v>2597</v>
      </c>
      <c r="C20" s="990"/>
      <c r="I20" s="83"/>
      <c r="J20" s="83"/>
      <c r="K20" s="83"/>
      <c r="L20" s="84"/>
      <c r="M20" s="83"/>
      <c r="N20" s="83"/>
      <c r="O20" s="84"/>
    </row>
    <row r="21" spans="1:15" s="184" customFormat="1">
      <c r="B21" s="158"/>
      <c r="C21" s="159"/>
      <c r="I21" s="83"/>
      <c r="J21" s="83"/>
      <c r="K21" s="83"/>
      <c r="L21" s="84"/>
      <c r="M21" s="83"/>
      <c r="N21" s="83"/>
      <c r="O21" s="84"/>
    </row>
    <row r="22" spans="1:15" s="184" customFormat="1">
      <c r="B22" s="32"/>
      <c r="C22" s="160" t="s">
        <v>2598</v>
      </c>
      <c r="I22" s="83"/>
      <c r="J22" s="83"/>
      <c r="K22" s="83"/>
      <c r="L22" s="84"/>
      <c r="M22" s="83"/>
      <c r="N22" s="83"/>
      <c r="O22" s="84"/>
    </row>
    <row r="23" spans="1:15" s="184" customFormat="1">
      <c r="B23" s="158"/>
      <c r="C23" s="159"/>
      <c r="I23" s="135"/>
      <c r="J23" s="137"/>
      <c r="K23" s="135"/>
      <c r="L23" s="84"/>
      <c r="M23" s="83"/>
      <c r="N23" s="83"/>
      <c r="O23" s="84"/>
    </row>
    <row r="24" spans="1:15" s="184" customFormat="1" ht="12">
      <c r="B24" s="161"/>
      <c r="C24" s="160" t="s">
        <v>2599</v>
      </c>
      <c r="I24" s="143"/>
      <c r="J24" s="143"/>
      <c r="K24" s="143"/>
      <c r="L24" s="141"/>
      <c r="M24" s="143"/>
      <c r="N24" s="143"/>
      <c r="O24" s="141"/>
    </row>
    <row r="25" spans="1:15" s="184" customFormat="1" ht="12">
      <c r="B25" s="162"/>
      <c r="C25" s="160"/>
      <c r="I25" s="143"/>
      <c r="J25" s="143"/>
      <c r="K25" s="143"/>
      <c r="L25" s="136"/>
      <c r="M25" s="143"/>
      <c r="N25" s="143"/>
      <c r="O25" s="136"/>
    </row>
    <row r="26" spans="1:15" s="184" customFormat="1" ht="12">
      <c r="B26" s="163"/>
      <c r="C26" s="160" t="s">
        <v>2600</v>
      </c>
      <c r="I26" s="143"/>
      <c r="J26" s="143"/>
      <c r="K26" s="143"/>
      <c r="L26" s="136"/>
      <c r="M26" s="143"/>
      <c r="N26" s="143"/>
      <c r="O26" s="136"/>
    </row>
    <row r="27" spans="1:15" s="203" customFormat="1" ht="12.75">
      <c r="A27" s="202"/>
      <c r="B27" s="202"/>
      <c r="C27" s="169"/>
      <c r="I27" s="143"/>
      <c r="J27" s="143"/>
      <c r="K27" s="143"/>
      <c r="L27" s="136"/>
      <c r="M27" s="143"/>
      <c r="N27" s="143"/>
      <c r="O27" s="136"/>
    </row>
    <row r="28" spans="1:15" s="203" customFormat="1" ht="13.5" thickBot="1">
      <c r="C28" s="204"/>
      <c r="I28" s="143"/>
      <c r="J28" s="143"/>
      <c r="K28" s="143"/>
      <c r="L28" s="136"/>
      <c r="M28" s="143"/>
      <c r="N28" s="143"/>
      <c r="O28" s="136"/>
    </row>
    <row r="29" spans="1:15" s="127" customFormat="1" ht="16.5" thickBot="1">
      <c r="B29" s="164" t="str">
        <f ca="1" xml:space="preserve"> RIGHT(CELL("filename", $A$1), LEN(CELL("filename", $A$1)) - SEARCH("]", CELL("filename", $A$1)))&amp;" - Line definitions"</f>
        <v>2C - Line definitions</v>
      </c>
      <c r="C29" s="165"/>
      <c r="D29" s="166"/>
      <c r="E29" s="166"/>
      <c r="F29" s="166"/>
      <c r="G29" s="166"/>
      <c r="H29" s="285"/>
      <c r="I29" s="143"/>
      <c r="J29" s="143"/>
      <c r="K29" s="143"/>
      <c r="L29" s="136"/>
      <c r="M29" s="143"/>
      <c r="N29" s="143"/>
      <c r="O29" s="136"/>
    </row>
    <row r="30" spans="1:15" s="127" customFormat="1" ht="15" thickBot="1">
      <c r="B30" s="87"/>
      <c r="C30" s="173"/>
      <c r="D30" s="87"/>
      <c r="E30" s="87"/>
      <c r="F30" s="87"/>
      <c r="I30" s="143"/>
      <c r="J30" s="143"/>
      <c r="K30" s="143"/>
      <c r="L30" s="136"/>
      <c r="M30" s="143"/>
      <c r="N30" s="143"/>
      <c r="O30" s="136"/>
    </row>
    <row r="31" spans="1:15" s="362" customFormat="1" thickBot="1">
      <c r="B31" s="174" t="s">
        <v>2601</v>
      </c>
      <c r="C31" s="437" t="s">
        <v>2772</v>
      </c>
      <c r="D31" s="1042" t="s">
        <v>2820</v>
      </c>
      <c r="E31" s="1042"/>
      <c r="F31" s="1042"/>
      <c r="G31" s="1042"/>
      <c r="H31" s="1043"/>
      <c r="I31" s="147"/>
      <c r="J31" s="143"/>
      <c r="K31" s="143"/>
      <c r="L31" s="136"/>
      <c r="M31" s="143"/>
      <c r="N31" s="143"/>
      <c r="O31" s="136"/>
    </row>
    <row r="32" spans="1:15" ht="178.5">
      <c r="B32" s="438">
        <v>1</v>
      </c>
      <c r="C32" s="736" t="s">
        <v>2829</v>
      </c>
      <c r="D32" s="1044" t="s">
        <v>2830</v>
      </c>
      <c r="E32" s="1044"/>
      <c r="F32" s="1044"/>
      <c r="G32" s="1044"/>
      <c r="H32" s="1045"/>
      <c r="I32" s="147"/>
      <c r="J32" s="143"/>
      <c r="K32" s="143"/>
      <c r="L32" s="136"/>
      <c r="M32" s="230" t="s">
        <v>2831</v>
      </c>
      <c r="N32" s="143"/>
      <c r="O32" s="136"/>
    </row>
    <row r="33" spans="2:15" ht="140.25">
      <c r="B33" s="439">
        <f t="shared" ref="B33:B41" si="7">+B32+1</f>
        <v>2</v>
      </c>
      <c r="C33" s="737" t="s">
        <v>2832</v>
      </c>
      <c r="D33" s="972" t="s">
        <v>2833</v>
      </c>
      <c r="E33" s="972"/>
      <c r="F33" s="972"/>
      <c r="G33" s="972"/>
      <c r="H33" s="973"/>
      <c r="I33" s="135"/>
      <c r="J33" s="137"/>
      <c r="K33" s="135"/>
      <c r="L33" s="136"/>
      <c r="M33" s="230" t="s">
        <v>2834</v>
      </c>
      <c r="N33" s="135"/>
      <c r="O33" s="136"/>
    </row>
    <row r="34" spans="2:15" ht="51">
      <c r="B34" s="439">
        <f t="shared" si="7"/>
        <v>3</v>
      </c>
      <c r="C34" s="737" t="s">
        <v>2835</v>
      </c>
      <c r="D34" s="972" t="s">
        <v>2836</v>
      </c>
      <c r="E34" s="972"/>
      <c r="F34" s="972"/>
      <c r="G34" s="972"/>
      <c r="H34" s="973"/>
      <c r="I34" s="135"/>
      <c r="J34" s="137"/>
      <c r="K34" s="135"/>
      <c r="L34" s="141"/>
      <c r="M34" s="430" t="s">
        <v>2611</v>
      </c>
      <c r="N34" s="135"/>
      <c r="O34" s="141"/>
    </row>
    <row r="35" spans="2:15" ht="96">
      <c r="B35" s="439">
        <f t="shared" si="7"/>
        <v>4</v>
      </c>
      <c r="C35" s="737" t="s">
        <v>4503</v>
      </c>
      <c r="D35" s="972" t="s">
        <v>4504</v>
      </c>
      <c r="E35" s="972"/>
      <c r="F35" s="972"/>
      <c r="G35" s="972"/>
      <c r="H35" s="973"/>
      <c r="I35" s="394"/>
      <c r="J35" s="147"/>
      <c r="K35" s="135"/>
      <c r="L35" s="141"/>
      <c r="M35" s="430" t="s">
        <v>2837</v>
      </c>
      <c r="N35" s="135"/>
      <c r="O35" s="141"/>
    </row>
    <row r="36" spans="2:15" ht="89.25">
      <c r="B36" s="439">
        <f t="shared" si="7"/>
        <v>5</v>
      </c>
      <c r="C36" s="737" t="s">
        <v>2838</v>
      </c>
      <c r="D36" s="1046" t="s">
        <v>2839</v>
      </c>
      <c r="E36" s="1046"/>
      <c r="F36" s="1046"/>
      <c r="G36" s="1046"/>
      <c r="H36" s="1047"/>
      <c r="I36" s="397"/>
      <c r="J36" s="137"/>
      <c r="K36" s="135"/>
      <c r="L36" s="141"/>
      <c r="M36" s="430" t="s">
        <v>3144</v>
      </c>
      <c r="N36" s="135"/>
      <c r="O36" s="141"/>
    </row>
    <row r="37" spans="2:15" ht="178.5">
      <c r="B37" s="439">
        <f t="shared" si="7"/>
        <v>6</v>
      </c>
      <c r="C37" s="737" t="s">
        <v>2840</v>
      </c>
      <c r="D37" s="972" t="s">
        <v>2841</v>
      </c>
      <c r="E37" s="972"/>
      <c r="F37" s="972"/>
      <c r="G37" s="972"/>
      <c r="H37" s="973"/>
      <c r="I37" s="397"/>
      <c r="J37" s="127"/>
      <c r="K37" s="127"/>
      <c r="L37" s="141"/>
      <c r="M37" s="230" t="s">
        <v>2842</v>
      </c>
      <c r="N37" s="127"/>
      <c r="O37" s="141"/>
    </row>
    <row r="38" spans="2:15" ht="14.1" customHeight="1">
      <c r="B38" s="439">
        <f t="shared" si="7"/>
        <v>7</v>
      </c>
      <c r="C38" s="737" t="s">
        <v>2843</v>
      </c>
      <c r="D38" s="972" t="s">
        <v>2843</v>
      </c>
      <c r="E38" s="972"/>
      <c r="F38" s="972"/>
      <c r="G38" s="972"/>
      <c r="H38" s="973"/>
      <c r="I38" s="397"/>
      <c r="J38" s="127"/>
      <c r="K38" s="127"/>
      <c r="L38" s="141"/>
      <c r="M38" s="289">
        <v>1</v>
      </c>
      <c r="N38" s="127"/>
      <c r="O38" s="141"/>
    </row>
    <row r="39" spans="2:15" ht="25.15" customHeight="1">
      <c r="B39" s="439">
        <f t="shared" si="7"/>
        <v>8</v>
      </c>
      <c r="C39" s="737" t="s">
        <v>2844</v>
      </c>
      <c r="D39" s="972" t="s">
        <v>2845</v>
      </c>
      <c r="E39" s="972"/>
      <c r="F39" s="972"/>
      <c r="G39" s="972"/>
      <c r="H39" s="973"/>
      <c r="I39" s="397"/>
      <c r="J39" s="137"/>
      <c r="K39" s="137"/>
      <c r="L39" s="141"/>
      <c r="M39" s="430" t="s">
        <v>2606</v>
      </c>
      <c r="N39" s="137"/>
      <c r="O39" s="141"/>
    </row>
    <row r="40" spans="2:15" ht="38.25">
      <c r="B40" s="439">
        <f t="shared" si="7"/>
        <v>9</v>
      </c>
      <c r="C40" s="737" t="s">
        <v>2846</v>
      </c>
      <c r="D40" s="972" t="s">
        <v>2847</v>
      </c>
      <c r="E40" s="972"/>
      <c r="F40" s="972"/>
      <c r="G40" s="972"/>
      <c r="H40" s="973"/>
      <c r="I40" s="397"/>
      <c r="J40" s="137"/>
      <c r="K40" s="137"/>
      <c r="L40" s="141"/>
      <c r="M40" s="430" t="s">
        <v>2604</v>
      </c>
      <c r="N40" s="137"/>
      <c r="O40" s="141"/>
    </row>
    <row r="41" spans="2:15" ht="25.15" customHeight="1">
      <c r="B41" s="439">
        <f t="shared" si="7"/>
        <v>10</v>
      </c>
      <c r="C41" s="737" t="s">
        <v>4505</v>
      </c>
      <c r="D41" s="972" t="s">
        <v>4506</v>
      </c>
      <c r="E41" s="972"/>
      <c r="F41" s="972"/>
      <c r="G41" s="972"/>
      <c r="H41" s="973"/>
      <c r="I41" s="397"/>
      <c r="J41" s="137"/>
      <c r="K41" s="137"/>
      <c r="L41" s="141"/>
      <c r="M41" s="430" t="s">
        <v>2606</v>
      </c>
      <c r="N41" s="137"/>
      <c r="O41" s="141"/>
    </row>
    <row r="42" spans="2:15" ht="25.15" customHeight="1">
      <c r="B42" s="439">
        <v>11</v>
      </c>
      <c r="C42" s="737" t="s">
        <v>4507</v>
      </c>
      <c r="D42" s="972" t="s">
        <v>4508</v>
      </c>
      <c r="E42" s="972"/>
      <c r="F42" s="972"/>
      <c r="G42" s="972"/>
      <c r="H42" s="973"/>
      <c r="I42" s="397"/>
      <c r="J42" s="137"/>
      <c r="K42" s="137"/>
      <c r="L42" s="141"/>
      <c r="M42" s="430"/>
      <c r="N42" s="137"/>
      <c r="O42" s="141"/>
    </row>
    <row r="43" spans="2:15" ht="25.5">
      <c r="B43" s="439">
        <v>12</v>
      </c>
      <c r="C43" s="737" t="s">
        <v>4509</v>
      </c>
      <c r="D43" s="972" t="s">
        <v>4510</v>
      </c>
      <c r="E43" s="972"/>
      <c r="F43" s="972"/>
      <c r="G43" s="972"/>
      <c r="H43" s="973"/>
      <c r="I43" s="397"/>
      <c r="L43" s="141"/>
      <c r="M43" s="182" t="s">
        <v>2606</v>
      </c>
      <c r="O43" s="141"/>
    </row>
    <row r="44" spans="2:15" ht="64.5" thickBot="1">
      <c r="B44" s="440">
        <v>13</v>
      </c>
      <c r="C44" s="738" t="s">
        <v>2848</v>
      </c>
      <c r="D44" s="1048" t="s">
        <v>2849</v>
      </c>
      <c r="E44" s="1048"/>
      <c r="F44" s="1048"/>
      <c r="G44" s="1048"/>
      <c r="H44" s="1049"/>
      <c r="I44" s="397"/>
      <c r="M44" s="230" t="s">
        <v>2837</v>
      </c>
    </row>
    <row r="45" spans="2:15">
      <c r="F45" s="12"/>
      <c r="G45" s="12"/>
      <c r="I45" s="397"/>
      <c r="M45" s="291"/>
    </row>
    <row r="46" spans="2:15" hidden="1">
      <c r="F46" s="12"/>
      <c r="G46" s="12"/>
      <c r="I46" s="397"/>
      <c r="M46" s="291"/>
    </row>
    <row r="47" spans="2:15" hidden="1">
      <c r="F47" s="12"/>
      <c r="G47" s="12"/>
      <c r="I47" s="397"/>
    </row>
    <row r="48" spans="2:15" hidden="1">
      <c r="F48" s="12"/>
      <c r="G48" s="12"/>
      <c r="I48" s="397"/>
    </row>
    <row r="49" spans="6:7" hidden="1">
      <c r="F49" s="12"/>
      <c r="G49" s="12"/>
    </row>
  </sheetData>
  <sheetProtection algorithmName="SHA-512" hashValue="OvvCAmS0GXQRW5wWyCD55lqCNQ9EaKttsmPc15PauFP1Pu3kMPcMpzBCzbpsvqmapX99VCeikZyZcNZlS0EXiQ==" saltValue="iqBlCRDosdQz1mzIPxkjtg==" spinCount="100000" sheet="1" objects="1" scenarios="1"/>
  <mergeCells count="18">
    <mergeCell ref="D39:H39"/>
    <mergeCell ref="D40:H40"/>
    <mergeCell ref="D41:H41"/>
    <mergeCell ref="D43:H43"/>
    <mergeCell ref="D44:H44"/>
    <mergeCell ref="D42:H42"/>
    <mergeCell ref="D38:H38"/>
    <mergeCell ref="B3:C3"/>
    <mergeCell ref="M3:N4"/>
    <mergeCell ref="B5:C5"/>
    <mergeCell ref="B20:C20"/>
    <mergeCell ref="D31:H31"/>
    <mergeCell ref="D32:H32"/>
    <mergeCell ref="D33:H33"/>
    <mergeCell ref="D34:H34"/>
    <mergeCell ref="D35:H35"/>
    <mergeCell ref="D36:H36"/>
    <mergeCell ref="D37:H37"/>
  </mergeCells>
  <conditionalFormatting sqref="J6:J11">
    <cfRule type="cellIs" dxfId="171" priority="5" operator="equal">
      <formula>0</formula>
    </cfRule>
  </conditionalFormatting>
  <conditionalFormatting sqref="J21:J22">
    <cfRule type="cellIs" dxfId="170" priority="4" operator="equal">
      <formula>2</formula>
    </cfRule>
  </conditionalFormatting>
  <conditionalFormatting sqref="J13">
    <cfRule type="cellIs" dxfId="169" priority="3" operator="equal">
      <formula>0</formula>
    </cfRule>
  </conditionalFormatting>
  <conditionalFormatting sqref="J15:J16">
    <cfRule type="cellIs" dxfId="168" priority="2" operator="equal">
      <formula>0</formula>
    </cfRule>
  </conditionalFormatting>
  <conditionalFormatting sqref="J18">
    <cfRule type="cellIs" dxfId="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28" max="1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70"/>
  <sheetViews>
    <sheetView showGridLines="0" zoomScaleNormal="100" workbookViewId="0">
      <selection activeCell="F11" sqref="F11"/>
    </sheetView>
  </sheetViews>
  <sheetFormatPr defaultColWidth="0" defaultRowHeight="14.25" zeroHeight="1"/>
  <cols>
    <col min="1" max="1" width="1.625" style="83" customWidth="1"/>
    <col min="2" max="2" width="4.125" style="83" customWidth="1"/>
    <col min="3" max="3" width="38.125" style="83" customWidth="1"/>
    <col min="4" max="5" width="5.125" style="83" customWidth="1"/>
    <col min="6" max="12" width="12.625" style="83" customWidth="1"/>
    <col min="13" max="13" width="2.625" style="83" customWidth="1"/>
    <col min="14" max="14" width="36.75" style="87" customWidth="1"/>
    <col min="15" max="15" width="18.75" style="83" bestFit="1" customWidth="1"/>
    <col min="16" max="16" width="1.625" style="83" customWidth="1"/>
    <col min="17" max="17" width="1.625" style="84" hidden="1" customWidth="1"/>
    <col min="18" max="23" width="4.625" style="83" hidden="1" customWidth="1"/>
    <col min="24" max="24" width="1.625" style="84" hidden="1" customWidth="1"/>
    <col min="25" max="25" width="8" style="87" hidden="1" customWidth="1"/>
    <col min="26" max="26" width="1.625" style="84" hidden="1" customWidth="1"/>
    <col min="27" max="27" width="5.625" style="87" hidden="1" customWidth="1"/>
    <col min="28" max="28" width="5.25" style="87" hidden="1" customWidth="1"/>
    <col min="29" max="29" width="38.25" style="87" hidden="1" customWidth="1"/>
    <col min="30" max="30" width="1.625" style="84" hidden="1" customWidth="1"/>
    <col min="31" max="16384" width="9" style="83" hidden="1"/>
  </cols>
  <sheetData>
    <row r="1" spans="2:29" ht="20.25">
      <c r="B1" s="79" t="s">
        <v>2850</v>
      </c>
      <c r="C1" s="79"/>
      <c r="D1" s="79"/>
      <c r="E1" s="79"/>
      <c r="F1" s="79"/>
      <c r="G1" s="79"/>
      <c r="H1" s="79"/>
      <c r="I1" s="79"/>
      <c r="J1" s="79"/>
      <c r="K1" s="79"/>
      <c r="L1" s="81" t="str">
        <f>Validation!B3</f>
        <v>Bristol Water</v>
      </c>
      <c r="M1" s="79"/>
      <c r="N1" s="82"/>
      <c r="O1" s="82" t="s">
        <v>2571</v>
      </c>
      <c r="Y1" s="83"/>
      <c r="AA1" s="83"/>
      <c r="AB1" s="83"/>
      <c r="AC1" s="83"/>
    </row>
    <row r="2" spans="2:29" ht="15" thickBot="1">
      <c r="B2" s="86" t="s">
        <v>3512</v>
      </c>
      <c r="N2" s="83"/>
      <c r="Y2" s="83"/>
      <c r="AA2" s="83"/>
      <c r="AB2" s="83"/>
      <c r="AC2" s="83"/>
    </row>
    <row r="3" spans="2:29" ht="14.65" customHeight="1">
      <c r="B3" s="974" t="s">
        <v>2572</v>
      </c>
      <c r="C3" s="975"/>
      <c r="D3" s="978" t="s">
        <v>2573</v>
      </c>
      <c r="E3" s="980" t="s">
        <v>2574</v>
      </c>
      <c r="F3" s="984" t="s">
        <v>2769</v>
      </c>
      <c r="G3" s="1002"/>
      <c r="H3" s="1002"/>
      <c r="I3" s="986"/>
      <c r="J3" s="1002" t="s">
        <v>2768</v>
      </c>
      <c r="K3" s="1003"/>
      <c r="L3" s="987" t="s">
        <v>2744</v>
      </c>
      <c r="M3" s="426"/>
      <c r="N3" s="987" t="s">
        <v>2770</v>
      </c>
      <c r="O3" s="987" t="s">
        <v>1451</v>
      </c>
      <c r="R3" s="989" t="s">
        <v>2581</v>
      </c>
      <c r="S3" s="989"/>
      <c r="T3" s="989"/>
      <c r="U3" s="989"/>
      <c r="V3" s="1050"/>
      <c r="W3" s="1050"/>
      <c r="Y3" s="989" t="s">
        <v>2566</v>
      </c>
      <c r="AA3" s="1027" t="s">
        <v>2771</v>
      </c>
      <c r="AB3" s="1027"/>
      <c r="AC3" s="1027"/>
    </row>
    <row r="4" spans="2:29" ht="27.75" thickBot="1">
      <c r="B4" s="976"/>
      <c r="C4" s="977"/>
      <c r="D4" s="979"/>
      <c r="E4" s="981"/>
      <c r="F4" s="427" t="s">
        <v>4495</v>
      </c>
      <c r="G4" s="93" t="s">
        <v>3524</v>
      </c>
      <c r="H4" s="739" t="s">
        <v>4496</v>
      </c>
      <c r="I4" s="428" t="s">
        <v>1271</v>
      </c>
      <c r="J4" s="429" t="s">
        <v>2772</v>
      </c>
      <c r="K4" s="94" t="s">
        <v>2773</v>
      </c>
      <c r="L4" s="988"/>
      <c r="M4" s="426"/>
      <c r="N4" s="988"/>
      <c r="O4" s="988"/>
      <c r="P4" s="95"/>
      <c r="R4" s="989"/>
      <c r="S4" s="989"/>
      <c r="T4" s="989"/>
      <c r="U4" s="989"/>
      <c r="V4" s="1050"/>
      <c r="W4" s="1050"/>
      <c r="Y4" s="989"/>
      <c r="AA4" s="1027"/>
      <c r="AB4" s="1027"/>
      <c r="AC4" s="1027"/>
    </row>
    <row r="5" spans="2:29" ht="15" thickBot="1">
      <c r="N5" s="147"/>
      <c r="R5" s="102" t="s">
        <v>2582</v>
      </c>
      <c r="S5" s="102"/>
      <c r="T5" s="102"/>
    </row>
    <row r="6" spans="2:29" ht="15" thickBot="1">
      <c r="B6" s="99" t="s">
        <v>2628</v>
      </c>
      <c r="C6" s="100" t="s">
        <v>2851</v>
      </c>
      <c r="N6" s="147"/>
      <c r="Y6" s="144"/>
      <c r="AA6" s="251"/>
      <c r="AB6" s="251"/>
      <c r="AC6" s="1013"/>
    </row>
    <row r="7" spans="2:29">
      <c r="B7" s="103">
        <v>1</v>
      </c>
      <c r="C7" s="134" t="s">
        <v>4512</v>
      </c>
      <c r="D7" s="105" t="s">
        <v>805</v>
      </c>
      <c r="E7" s="106">
        <v>3</v>
      </c>
      <c r="F7" s="488">
        <v>60.106000000000002</v>
      </c>
      <c r="G7" s="553">
        <v>709.45399999999995</v>
      </c>
      <c r="H7" s="499"/>
      <c r="I7" s="557"/>
      <c r="J7" s="498">
        <v>1.4990000000000001</v>
      </c>
      <c r="K7" s="535">
        <v>0.17299999999999999</v>
      </c>
      <c r="L7" s="227">
        <f>SUM(F7:K7)</f>
        <v>771.23199999999997</v>
      </c>
      <c r="N7" s="147"/>
      <c r="O7" s="31">
        <f xml:space="preserve"> IF( SUM( Q7:X7 ) = 0, 0, $R$5 )</f>
        <v>0</v>
      </c>
      <c r="R7" s="110">
        <f t="shared" ref="R7:S10" si="0" xml:space="preserve"> IF( ISNUMBER( F7 ), 0, 1 )</f>
        <v>0</v>
      </c>
      <c r="S7" s="110">
        <f t="shared" si="0"/>
        <v>0</v>
      </c>
      <c r="T7" s="110">
        <f>IF(Validation!$H$3=1,0,IF(ISNUMBER(H7),0,1))</f>
        <v>0</v>
      </c>
      <c r="U7" s="110">
        <f>IF(Validation!$H$3=1,0,IF(ISNUMBER(I7),0,1))</f>
        <v>0</v>
      </c>
      <c r="V7" s="110">
        <f t="shared" ref="V7:W10" si="1" xml:space="preserve"> IF( ISNUMBER( J7 ), 0, 1 )</f>
        <v>0</v>
      </c>
      <c r="W7" s="110">
        <f t="shared" si="1"/>
        <v>0</v>
      </c>
      <c r="AC7" s="1013"/>
    </row>
    <row r="8" spans="2:29">
      <c r="B8" s="111">
        <f xml:space="preserve"> B7 + 1</f>
        <v>2</v>
      </c>
      <c r="C8" s="104" t="s">
        <v>2852</v>
      </c>
      <c r="D8" s="112" t="s">
        <v>805</v>
      </c>
      <c r="E8" s="113">
        <v>3</v>
      </c>
      <c r="F8" s="486">
        <v>-0.55500000000000005</v>
      </c>
      <c r="G8" s="549">
        <v>-5.3819999999999997</v>
      </c>
      <c r="H8" s="487"/>
      <c r="I8" s="558"/>
      <c r="J8" s="500">
        <v>-0.114</v>
      </c>
      <c r="K8" s="536">
        <v>-6.3E-2</v>
      </c>
      <c r="L8" s="274">
        <f>SUM(F8:K8)</f>
        <v>-6.113999999999999</v>
      </c>
      <c r="N8" s="147"/>
      <c r="O8" s="31">
        <f t="shared" ref="O8:O10" si="2" xml:space="preserve"> IF( SUM( Q8:X8 ) = 0, 0, $R$5 )</f>
        <v>0</v>
      </c>
      <c r="R8" s="110">
        <f t="shared" si="0"/>
        <v>0</v>
      </c>
      <c r="S8" s="110">
        <f t="shared" si="0"/>
        <v>0</v>
      </c>
      <c r="T8" s="110">
        <f>IF(Validation!$H$3=1,0,IF(ISNUMBER(H8),0,1))</f>
        <v>0</v>
      </c>
      <c r="U8" s="110">
        <f>IF(Validation!$H$3=1,0,IF(ISNUMBER(I8),0,1))</f>
        <v>0</v>
      </c>
      <c r="V8" s="110">
        <f t="shared" si="1"/>
        <v>0</v>
      </c>
      <c r="W8" s="110">
        <f t="shared" si="1"/>
        <v>0</v>
      </c>
      <c r="Y8" s="144"/>
      <c r="AA8" s="251"/>
      <c r="AB8" s="251"/>
      <c r="AC8" s="806"/>
    </row>
    <row r="9" spans="2:29">
      <c r="B9" s="111">
        <f t="shared" ref="B9:B16" si="3" xml:space="preserve"> B8 + 1</f>
        <v>3</v>
      </c>
      <c r="C9" s="104" t="s">
        <v>2853</v>
      </c>
      <c r="D9" s="112" t="s">
        <v>805</v>
      </c>
      <c r="E9" s="113">
        <v>3</v>
      </c>
      <c r="F9" s="486">
        <v>1.2689999999999999</v>
      </c>
      <c r="G9" s="549">
        <v>34.454999999999998</v>
      </c>
      <c r="H9" s="487"/>
      <c r="I9" s="558"/>
      <c r="J9" s="500">
        <v>7.0999999999999994E-2</v>
      </c>
      <c r="K9" s="536">
        <v>1.2E-2</v>
      </c>
      <c r="L9" s="274">
        <f>SUM(F9:K9)</f>
        <v>35.806999999999995</v>
      </c>
      <c r="N9" s="147"/>
      <c r="O9" s="31">
        <f t="shared" si="2"/>
        <v>0</v>
      </c>
      <c r="R9" s="110">
        <f t="shared" si="0"/>
        <v>0</v>
      </c>
      <c r="S9" s="110">
        <f t="shared" si="0"/>
        <v>0</v>
      </c>
      <c r="T9" s="110">
        <f>IF(Validation!$H$3=1,0,IF(ISNUMBER(H9),0,1))</f>
        <v>0</v>
      </c>
      <c r="U9" s="110">
        <f>IF(Validation!$H$3=1,0,IF(ISNUMBER(I9),0,1))</f>
        <v>0</v>
      </c>
      <c r="V9" s="110">
        <f t="shared" si="1"/>
        <v>0</v>
      </c>
      <c r="W9" s="110">
        <f t="shared" si="1"/>
        <v>0</v>
      </c>
      <c r="Y9" s="144"/>
      <c r="AA9" s="251"/>
      <c r="AB9" s="251"/>
      <c r="AC9" s="806"/>
    </row>
    <row r="10" spans="2:29">
      <c r="B10" s="111">
        <f t="shared" si="3"/>
        <v>4</v>
      </c>
      <c r="C10" s="247" t="s">
        <v>4511</v>
      </c>
      <c r="D10" s="112" t="s">
        <v>805</v>
      </c>
      <c r="E10" s="113">
        <v>3</v>
      </c>
      <c r="F10" s="551">
        <v>0</v>
      </c>
      <c r="G10" s="550">
        <v>0</v>
      </c>
      <c r="H10" s="552"/>
      <c r="I10" s="832"/>
      <c r="J10" s="741">
        <v>0</v>
      </c>
      <c r="K10" s="742">
        <v>0</v>
      </c>
      <c r="L10" s="274">
        <f>SUM(F10:K10)</f>
        <v>0</v>
      </c>
      <c r="N10" s="147"/>
      <c r="O10" s="31">
        <f t="shared" si="2"/>
        <v>0</v>
      </c>
      <c r="R10" s="110">
        <f t="shared" si="0"/>
        <v>0</v>
      </c>
      <c r="S10" s="110">
        <f t="shared" si="0"/>
        <v>0</v>
      </c>
      <c r="T10" s="110">
        <f>IF(Validation!$H$3=1,0,IF(ISNUMBER(H10),0,1))</f>
        <v>0</v>
      </c>
      <c r="U10" s="110">
        <f>IF(Validation!$H$3=1,0,IF(ISNUMBER(I10),0,1))</f>
        <v>0</v>
      </c>
      <c r="V10" s="110">
        <f t="shared" si="1"/>
        <v>0</v>
      </c>
      <c r="W10" s="110">
        <f t="shared" si="1"/>
        <v>0</v>
      </c>
      <c r="Y10" s="144"/>
      <c r="AA10" s="187"/>
      <c r="AB10" s="187"/>
      <c r="AC10" s="806"/>
    </row>
    <row r="11" spans="2:29" ht="15" thickBot="1">
      <c r="B11" s="118">
        <f xml:space="preserve"> B10 + 1</f>
        <v>5</v>
      </c>
      <c r="C11" s="119" t="s">
        <v>4513</v>
      </c>
      <c r="D11" s="120" t="s">
        <v>805</v>
      </c>
      <c r="E11" s="117">
        <v>3</v>
      </c>
      <c r="F11" s="221">
        <f t="shared" ref="F11:K11" si="4">SUM(F7:F10)</f>
        <v>60.82</v>
      </c>
      <c r="G11" s="740">
        <f t="shared" si="4"/>
        <v>738.52700000000004</v>
      </c>
      <c r="H11" s="222">
        <f t="shared" si="4"/>
        <v>0</v>
      </c>
      <c r="I11" s="226">
        <f t="shared" si="4"/>
        <v>0</v>
      </c>
      <c r="J11" s="275">
        <f t="shared" si="4"/>
        <v>1.456</v>
      </c>
      <c r="K11" s="416">
        <f t="shared" si="4"/>
        <v>0.12199999999999998</v>
      </c>
      <c r="L11" s="228">
        <f>SUM(F11:K11)</f>
        <v>800.92500000000007</v>
      </c>
      <c r="N11" s="147"/>
      <c r="Y11" s="144"/>
      <c r="AA11" s="187"/>
      <c r="AB11" s="187"/>
      <c r="AC11" s="806"/>
    </row>
    <row r="12" spans="2:29" ht="15" thickBot="1">
      <c r="N12" s="147"/>
    </row>
    <row r="13" spans="2:29" ht="15" thickBot="1">
      <c r="B13" s="99" t="s">
        <v>2637</v>
      </c>
      <c r="C13" s="100" t="s">
        <v>2696</v>
      </c>
      <c r="N13" s="143"/>
    </row>
    <row r="14" spans="2:29">
      <c r="B14" s="103">
        <f>B11+1</f>
        <v>6</v>
      </c>
      <c r="C14" s="134" t="s">
        <v>4512</v>
      </c>
      <c r="D14" s="105" t="s">
        <v>805</v>
      </c>
      <c r="E14" s="106">
        <v>3</v>
      </c>
      <c r="F14" s="488">
        <v>-15.055999999999999</v>
      </c>
      <c r="G14" s="498">
        <v>-204.78700000000001</v>
      </c>
      <c r="H14" s="499"/>
      <c r="I14" s="557"/>
      <c r="J14" s="498">
        <v>-1.05</v>
      </c>
      <c r="K14" s="535">
        <v>-6.0000000000000001E-3</v>
      </c>
      <c r="L14" s="227">
        <f>SUM(F14:K14)</f>
        <v>-220.89900000000003</v>
      </c>
      <c r="N14" s="143"/>
      <c r="O14" s="31">
        <f t="shared" ref="O14:O16" si="5" xml:space="preserve"> IF( SUM( Q14:X14 ) = 0, 0, $R$5 )</f>
        <v>0</v>
      </c>
      <c r="R14" s="110">
        <f t="shared" ref="R14:S16" si="6" xml:space="preserve"> IF( ISNUMBER( F14 ), 0, 1 )</f>
        <v>0</v>
      </c>
      <c r="S14" s="110">
        <f t="shared" si="6"/>
        <v>0</v>
      </c>
      <c r="T14" s="110">
        <f>IF(Validation!$H$3=1,0,IF(ISNUMBER(H14),0,1))</f>
        <v>0</v>
      </c>
      <c r="U14" s="110">
        <f>IF(Validation!$H$3=1,0,IF(ISNUMBER(I14),0,1))</f>
        <v>0</v>
      </c>
      <c r="V14" s="110">
        <f t="shared" ref="V14:W15" si="7" xml:space="preserve"> IF( ISNUMBER( J14 ), 0, 1 )</f>
        <v>0</v>
      </c>
      <c r="W14" s="110">
        <f t="shared" si="7"/>
        <v>0</v>
      </c>
    </row>
    <row r="15" spans="2:29">
      <c r="B15" s="111">
        <f t="shared" si="3"/>
        <v>7</v>
      </c>
      <c r="C15" s="104" t="s">
        <v>2852</v>
      </c>
      <c r="D15" s="112" t="s">
        <v>805</v>
      </c>
      <c r="E15" s="113">
        <v>3</v>
      </c>
      <c r="F15" s="486">
        <v>0.51</v>
      </c>
      <c r="G15" s="500">
        <v>4.8090000000000002</v>
      </c>
      <c r="H15" s="487"/>
      <c r="I15" s="558"/>
      <c r="J15" s="500">
        <v>7.1999999999999995E-2</v>
      </c>
      <c r="K15" s="536">
        <v>1.9E-2</v>
      </c>
      <c r="L15" s="274">
        <f>SUM(F15:K15)</f>
        <v>5.41</v>
      </c>
      <c r="N15" s="143"/>
      <c r="O15" s="31">
        <f t="shared" si="5"/>
        <v>0</v>
      </c>
      <c r="R15" s="110">
        <f t="shared" si="6"/>
        <v>0</v>
      </c>
      <c r="S15" s="110">
        <f t="shared" si="6"/>
        <v>0</v>
      </c>
      <c r="T15" s="110">
        <f>IF(Validation!$H$3=1,0,IF(ISNUMBER(H15),0,1))</f>
        <v>0</v>
      </c>
      <c r="U15" s="110">
        <f>IF(Validation!$H$3=1,0,IF(ISNUMBER(I15),0,1))</f>
        <v>0</v>
      </c>
      <c r="V15" s="110">
        <f t="shared" si="7"/>
        <v>0</v>
      </c>
      <c r="W15" s="110">
        <f t="shared" si="7"/>
        <v>0</v>
      </c>
    </row>
    <row r="16" spans="2:29">
      <c r="B16" s="111">
        <f t="shared" si="3"/>
        <v>8</v>
      </c>
      <c r="C16" s="104" t="s">
        <v>2854</v>
      </c>
      <c r="D16" s="112" t="s">
        <v>805</v>
      </c>
      <c r="E16" s="113">
        <v>3</v>
      </c>
      <c r="F16" s="486">
        <v>-1.294</v>
      </c>
      <c r="G16" s="500">
        <v>-17.279</v>
      </c>
      <c r="H16" s="487"/>
      <c r="I16" s="558"/>
      <c r="J16" s="500">
        <v>-0.1</v>
      </c>
      <c r="K16" s="536">
        <v>-1.4999999999999999E-2</v>
      </c>
      <c r="L16" s="274">
        <f>SUM(F16:K16)</f>
        <v>-18.688000000000002</v>
      </c>
      <c r="N16" s="143"/>
      <c r="O16" s="31">
        <f t="shared" si="5"/>
        <v>0</v>
      </c>
      <c r="R16" s="110">
        <f t="shared" si="6"/>
        <v>0</v>
      </c>
      <c r="S16" s="110">
        <f t="shared" si="6"/>
        <v>0</v>
      </c>
      <c r="T16" s="110">
        <f>IF(Validation!$H$3=1,0,IF(ISNUMBER(H16),0,1))</f>
        <v>0</v>
      </c>
      <c r="U16" s="110">
        <f>IF(Validation!$H$3=1,0,IF(ISNUMBER(I16),0,1))</f>
        <v>0</v>
      </c>
      <c r="V16" s="110">
        <f t="shared" ref="V16" si="8" xml:space="preserve"> IF( ISNUMBER( J16 ), 0, 1 )</f>
        <v>0</v>
      </c>
      <c r="W16" s="110">
        <f t="shared" ref="W16" si="9" xml:space="preserve"> IF( ISNUMBER( K16 ), 0, 1 )</f>
        <v>0</v>
      </c>
    </row>
    <row r="17" spans="2:30" ht="15" thickBot="1">
      <c r="B17" s="118">
        <f>B16+1</f>
        <v>9</v>
      </c>
      <c r="C17" s="119" t="s">
        <v>4513</v>
      </c>
      <c r="D17" s="120" t="s">
        <v>805</v>
      </c>
      <c r="E17" s="117">
        <v>3</v>
      </c>
      <c r="F17" s="221">
        <f t="shared" ref="F17:K17" si="10">SUM(F14:F16)</f>
        <v>-15.84</v>
      </c>
      <c r="G17" s="275">
        <f t="shared" si="10"/>
        <v>-217.25700000000001</v>
      </c>
      <c r="H17" s="222">
        <f t="shared" si="10"/>
        <v>0</v>
      </c>
      <c r="I17" s="226">
        <f t="shared" si="10"/>
        <v>0</v>
      </c>
      <c r="J17" s="275">
        <f t="shared" si="10"/>
        <v>-1.0780000000000001</v>
      </c>
      <c r="K17" s="416">
        <f t="shared" si="10"/>
        <v>-2E-3</v>
      </c>
      <c r="L17" s="228">
        <f>SUM(F17:K17)</f>
        <v>-234.17700000000002</v>
      </c>
      <c r="N17" s="143"/>
      <c r="Y17" s="127"/>
      <c r="AA17" s="127"/>
      <c r="AB17" s="127"/>
      <c r="AC17" s="127"/>
    </row>
    <row r="18" spans="2:30" ht="15" thickBot="1">
      <c r="N18" s="143"/>
      <c r="Y18" s="184"/>
      <c r="AA18" s="184"/>
      <c r="AB18" s="184"/>
      <c r="AC18" s="184"/>
    </row>
    <row r="19" spans="2:30">
      <c r="B19" s="103">
        <f xml:space="preserve"> B17 + 1</f>
        <v>10</v>
      </c>
      <c r="C19" s="134" t="s">
        <v>4514</v>
      </c>
      <c r="D19" s="105" t="s">
        <v>805</v>
      </c>
      <c r="E19" s="243">
        <v>3</v>
      </c>
      <c r="F19" s="214">
        <f xml:space="preserve"> F11 + F17</f>
        <v>44.980000000000004</v>
      </c>
      <c r="G19" s="215">
        <f t="shared" ref="G19:H19" si="11" xml:space="preserve"> G11 + G17</f>
        <v>521.27</v>
      </c>
      <c r="H19" s="215">
        <f t="shared" si="11"/>
        <v>0</v>
      </c>
      <c r="I19" s="224">
        <f t="shared" ref="I19:K19" si="12" xml:space="preserve"> I11 + I17</f>
        <v>0</v>
      </c>
      <c r="J19" s="214">
        <f t="shared" si="12"/>
        <v>0.37799999999999989</v>
      </c>
      <c r="K19" s="216">
        <f t="shared" si="12"/>
        <v>0.11999999999999998</v>
      </c>
      <c r="L19" s="227">
        <f xml:space="preserve"> L11 + L17</f>
        <v>566.74800000000005</v>
      </c>
      <c r="N19" s="143"/>
      <c r="Y19" s="184"/>
      <c r="AA19" s="184"/>
      <c r="AB19" s="184"/>
      <c r="AC19" s="184"/>
    </row>
    <row r="20" spans="2:30" ht="15" thickBot="1">
      <c r="B20" s="118">
        <f>B19+1</f>
        <v>11</v>
      </c>
      <c r="C20" s="119" t="s">
        <v>4515</v>
      </c>
      <c r="D20" s="120" t="s">
        <v>805</v>
      </c>
      <c r="E20" s="256">
        <v>3</v>
      </c>
      <c r="F20" s="221">
        <f t="shared" ref="F20:L20" si="13" xml:space="preserve"> F7 + F14</f>
        <v>45.050000000000004</v>
      </c>
      <c r="G20" s="222">
        <f t="shared" si="13"/>
        <v>504.66699999999992</v>
      </c>
      <c r="H20" s="222">
        <f t="shared" si="13"/>
        <v>0</v>
      </c>
      <c r="I20" s="226">
        <f t="shared" si="13"/>
        <v>0</v>
      </c>
      <c r="J20" s="221">
        <f t="shared" si="13"/>
        <v>0.44900000000000007</v>
      </c>
      <c r="K20" s="223">
        <f t="shared" si="13"/>
        <v>0.16699999999999998</v>
      </c>
      <c r="L20" s="228">
        <f t="shared" si="13"/>
        <v>550.33299999999997</v>
      </c>
      <c r="N20" s="143"/>
      <c r="Y20" s="184"/>
      <c r="AA20" s="184"/>
      <c r="AB20" s="184"/>
      <c r="AC20" s="184"/>
    </row>
    <row r="21" spans="2:30" ht="15" thickBot="1">
      <c r="B21" s="127"/>
      <c r="C21" s="170"/>
      <c r="D21" s="127"/>
      <c r="E21" s="127"/>
      <c r="F21" s="184"/>
      <c r="G21" s="184"/>
      <c r="H21" s="184"/>
      <c r="I21" s="184"/>
      <c r="J21" s="127"/>
      <c r="K21" s="135"/>
      <c r="L21" s="135"/>
      <c r="N21" s="143"/>
      <c r="Y21" s="184"/>
      <c r="AA21" s="184"/>
      <c r="AB21" s="184"/>
      <c r="AC21" s="184"/>
    </row>
    <row r="22" spans="2:30" ht="15" thickBot="1">
      <c r="B22" s="99" t="s">
        <v>2652</v>
      </c>
      <c r="C22" s="100" t="s">
        <v>4516</v>
      </c>
      <c r="N22" s="143"/>
      <c r="Y22" s="184"/>
      <c r="AA22" s="184"/>
      <c r="AB22" s="184"/>
      <c r="AC22" s="184"/>
    </row>
    <row r="23" spans="2:30">
      <c r="B23" s="103">
        <f>B20+1</f>
        <v>12</v>
      </c>
      <c r="C23" s="134" t="s">
        <v>4517</v>
      </c>
      <c r="D23" s="105" t="s">
        <v>805</v>
      </c>
      <c r="E23" s="106">
        <v>3</v>
      </c>
      <c r="F23" s="488">
        <v>-1.2909999999999999</v>
      </c>
      <c r="G23" s="498">
        <v>-17.177</v>
      </c>
      <c r="H23" s="499"/>
      <c r="I23" s="557"/>
      <c r="J23" s="498">
        <v>-0.1</v>
      </c>
      <c r="K23" s="535">
        <v>-1.4999999999999999E-2</v>
      </c>
      <c r="L23" s="227">
        <f>SUM(F23:K23)</f>
        <v>-18.583000000000002</v>
      </c>
      <c r="N23" s="143"/>
      <c r="O23" s="31">
        <f xml:space="preserve"> IF( SUM( Q23:X23 ) = 0, 0, $R$5 )</f>
        <v>0</v>
      </c>
      <c r="R23" s="110">
        <f t="shared" ref="R23:S24" si="14" xml:space="preserve"> IF( ISNUMBER( F23 ), 0, 1 )</f>
        <v>0</v>
      </c>
      <c r="S23" s="110">
        <f t="shared" si="14"/>
        <v>0</v>
      </c>
      <c r="T23" s="110">
        <f>IF(Validation!$H$3=1,0,IF(ISNUMBER(H23),0,1))</f>
        <v>0</v>
      </c>
      <c r="U23" s="110">
        <f>IF(Validation!$H$3=1,0,IF(ISNUMBER(I23),0,1))</f>
        <v>0</v>
      </c>
      <c r="V23" s="110">
        <f t="shared" ref="V23:V24" si="15" xml:space="preserve"> IF( ISNUMBER( J23 ), 0, 1 )</f>
        <v>0</v>
      </c>
      <c r="W23" s="110">
        <f t="shared" ref="W23:W24" si="16" xml:space="preserve"> IF( ISNUMBER( K23 ), 0, 1 )</f>
        <v>0</v>
      </c>
      <c r="Y23" s="184"/>
      <c r="AA23" s="184"/>
      <c r="AB23" s="184"/>
      <c r="AC23" s="184"/>
    </row>
    <row r="24" spans="2:30">
      <c r="B24" s="111">
        <f t="shared" ref="B24:B25" si="17" xml:space="preserve"> B23 + 1</f>
        <v>13</v>
      </c>
      <c r="C24" s="104" t="s">
        <v>2788</v>
      </c>
      <c r="D24" s="112" t="s">
        <v>805</v>
      </c>
      <c r="E24" s="113">
        <v>3</v>
      </c>
      <c r="F24" s="486">
        <v>-3.0000000000000001E-3</v>
      </c>
      <c r="G24" s="500">
        <v>-0.10199999999999999</v>
      </c>
      <c r="H24" s="487"/>
      <c r="I24" s="558"/>
      <c r="J24" s="500">
        <v>0</v>
      </c>
      <c r="K24" s="536">
        <v>0</v>
      </c>
      <c r="L24" s="274">
        <f>SUM(F24:K24)</f>
        <v>-0.105</v>
      </c>
      <c r="N24" s="143"/>
      <c r="O24" s="31">
        <f xml:space="preserve"> IF( SUM( Q24:X24 ) = 0, 0, $R$5 )</f>
        <v>0</v>
      </c>
      <c r="R24" s="110">
        <f t="shared" si="14"/>
        <v>0</v>
      </c>
      <c r="S24" s="110">
        <f t="shared" si="14"/>
        <v>0</v>
      </c>
      <c r="T24" s="110">
        <f>IF(Validation!$H$3=1,0,IF(ISNUMBER(H24),0,1))</f>
        <v>0</v>
      </c>
      <c r="U24" s="110">
        <f>IF(Validation!$H$3=1,0,IF(ISNUMBER(I24),0,1))</f>
        <v>0</v>
      </c>
      <c r="V24" s="110">
        <f t="shared" si="15"/>
        <v>0</v>
      </c>
      <c r="W24" s="110">
        <f t="shared" si="16"/>
        <v>0</v>
      </c>
      <c r="Y24" s="184"/>
      <c r="AA24" s="184"/>
      <c r="AB24" s="184"/>
      <c r="AC24" s="184"/>
    </row>
    <row r="25" spans="2:30" ht="15" thickBot="1">
      <c r="B25" s="118">
        <f t="shared" si="17"/>
        <v>14</v>
      </c>
      <c r="C25" s="119" t="s">
        <v>2744</v>
      </c>
      <c r="D25" s="120" t="s">
        <v>805</v>
      </c>
      <c r="E25" s="256">
        <v>3</v>
      </c>
      <c r="F25" s="221">
        <f>F23+F24</f>
        <v>-1.2939999999999998</v>
      </c>
      <c r="G25" s="222">
        <f t="shared" ref="G25:K25" si="18">G23+G24</f>
        <v>-17.279</v>
      </c>
      <c r="H25" s="222">
        <f t="shared" si="18"/>
        <v>0</v>
      </c>
      <c r="I25" s="226">
        <f t="shared" si="18"/>
        <v>0</v>
      </c>
      <c r="J25" s="275">
        <f t="shared" si="18"/>
        <v>-0.1</v>
      </c>
      <c r="K25" s="223">
        <f t="shared" si="18"/>
        <v>-1.4999999999999999E-2</v>
      </c>
      <c r="L25" s="228">
        <f>SUM(F25:K25)</f>
        <v>-18.688000000000002</v>
      </c>
      <c r="N25" s="805">
        <f xml:space="preserve"> IF( SUM( X25:Z25 ) = 0, 0, AC25 )</f>
        <v>0</v>
      </c>
      <c r="R25" s="144"/>
      <c r="S25" s="144"/>
      <c r="T25" s="144"/>
      <c r="U25" s="144"/>
      <c r="V25" s="144"/>
      <c r="W25" s="144"/>
      <c r="Y25" s="110">
        <f xml:space="preserve"> IF( (AA25 - AB25) = 0, 0, 1 )</f>
        <v>0</v>
      </c>
      <c r="AA25" s="187">
        <f xml:space="preserve"> ROUND( L25, 3)</f>
        <v>-18.687999999999999</v>
      </c>
      <c r="AB25" s="187">
        <f xml:space="preserve"> ROUND( L16, 3)</f>
        <v>-18.687999999999999</v>
      </c>
      <c r="AC25" s="806" t="s">
        <v>4720</v>
      </c>
      <c r="AD25" s="141"/>
    </row>
    <row r="26" spans="2:30">
      <c r="B26" s="127"/>
      <c r="C26" s="170"/>
      <c r="D26" s="127"/>
      <c r="E26" s="127"/>
      <c r="F26" s="184"/>
      <c r="G26" s="184"/>
      <c r="H26" s="184"/>
      <c r="I26" s="184"/>
      <c r="J26" s="127"/>
      <c r="K26" s="135"/>
      <c r="L26" s="135"/>
      <c r="N26" s="143"/>
      <c r="Y26" s="203"/>
      <c r="Z26" s="136"/>
      <c r="AA26" s="203"/>
      <c r="AB26" s="203"/>
      <c r="AC26" s="203"/>
      <c r="AD26" s="136"/>
    </row>
    <row r="27" spans="2:30">
      <c r="B27" s="127"/>
      <c r="C27" s="170"/>
      <c r="D27" s="127"/>
      <c r="E27" s="127"/>
      <c r="F27" s="184"/>
      <c r="G27" s="184"/>
      <c r="H27" s="184"/>
      <c r="I27" s="184"/>
      <c r="J27" s="127"/>
      <c r="K27" s="135"/>
      <c r="L27" s="135"/>
      <c r="N27" s="137"/>
      <c r="Y27" s="127"/>
      <c r="Z27" s="136"/>
      <c r="AA27" s="127"/>
      <c r="AB27" s="127"/>
      <c r="AC27" s="127"/>
      <c r="AD27" s="136"/>
    </row>
    <row r="28" spans="2:30">
      <c r="B28" s="127"/>
      <c r="C28" s="170"/>
      <c r="D28" s="127"/>
      <c r="E28" s="127"/>
      <c r="F28" s="184"/>
      <c r="G28" s="184"/>
      <c r="H28" s="184"/>
      <c r="I28" s="184"/>
      <c r="J28" s="127"/>
      <c r="K28" s="135"/>
      <c r="L28" s="135"/>
      <c r="N28" s="137"/>
      <c r="Y28" s="127"/>
      <c r="Z28" s="136"/>
      <c r="AA28" s="127"/>
      <c r="AB28" s="127"/>
      <c r="AC28" s="127"/>
      <c r="AD28" s="136"/>
    </row>
    <row r="29" spans="2:30">
      <c r="B29" s="127"/>
      <c r="C29" s="170"/>
      <c r="D29" s="127"/>
      <c r="E29" s="127"/>
      <c r="F29" s="184"/>
      <c r="G29" s="184"/>
      <c r="H29" s="184"/>
      <c r="I29" s="184"/>
      <c r="J29" s="127"/>
      <c r="K29" s="135"/>
      <c r="L29" s="135"/>
      <c r="N29" s="147"/>
      <c r="Y29" s="203"/>
      <c r="Z29" s="136"/>
      <c r="AA29" s="203"/>
      <c r="AB29" s="203"/>
      <c r="AC29" s="203"/>
      <c r="AD29" s="136"/>
    </row>
    <row r="30" spans="2:30">
      <c r="B30" s="990" t="s">
        <v>2597</v>
      </c>
      <c r="C30" s="990"/>
      <c r="D30" s="184"/>
      <c r="E30" s="184"/>
      <c r="F30" s="184"/>
      <c r="G30" s="184"/>
      <c r="H30" s="184"/>
      <c r="I30" s="184"/>
      <c r="J30" s="184"/>
      <c r="K30" s="143"/>
      <c r="L30" s="143"/>
      <c r="N30" s="137"/>
      <c r="Y30" s="127"/>
      <c r="Z30" s="136"/>
      <c r="AA30" s="127"/>
      <c r="AB30" s="127"/>
      <c r="AC30" s="127"/>
      <c r="AD30" s="136"/>
    </row>
    <row r="31" spans="2:30">
      <c r="B31" s="158"/>
      <c r="C31" s="159"/>
      <c r="D31" s="184"/>
      <c r="E31" s="184"/>
      <c r="F31" s="184"/>
      <c r="G31" s="184"/>
      <c r="H31" s="184"/>
      <c r="I31" s="184"/>
      <c r="J31" s="184"/>
      <c r="K31" s="143"/>
      <c r="L31" s="143"/>
      <c r="M31" s="135"/>
      <c r="N31" s="137"/>
      <c r="O31" s="137"/>
      <c r="P31" s="135"/>
      <c r="Y31" s="127"/>
      <c r="Z31" s="136"/>
      <c r="AA31" s="127"/>
      <c r="AB31" s="127"/>
      <c r="AC31" s="127"/>
      <c r="AD31" s="136"/>
    </row>
    <row r="32" spans="2:30">
      <c r="B32" s="32"/>
      <c r="C32" s="160" t="s">
        <v>2598</v>
      </c>
      <c r="D32" s="184"/>
      <c r="E32" s="184"/>
      <c r="F32" s="184"/>
      <c r="G32" s="184"/>
      <c r="H32" s="184"/>
      <c r="I32" s="184"/>
      <c r="J32" s="184"/>
      <c r="K32" s="143"/>
      <c r="L32" s="143"/>
      <c r="M32" s="143"/>
      <c r="N32" s="137"/>
      <c r="O32" s="143"/>
      <c r="P32" s="143"/>
      <c r="Q32" s="141"/>
      <c r="R32" s="143"/>
      <c r="S32" s="143"/>
      <c r="T32" s="143"/>
      <c r="U32" s="143"/>
      <c r="V32" s="143"/>
      <c r="W32" s="143"/>
      <c r="X32" s="141"/>
      <c r="Y32" s="127"/>
      <c r="Z32" s="136"/>
      <c r="AA32" s="127"/>
      <c r="AB32" s="127"/>
      <c r="AC32" s="127"/>
      <c r="AD32" s="136"/>
    </row>
    <row r="33" spans="1:30">
      <c r="B33" s="158"/>
      <c r="C33" s="159"/>
      <c r="D33" s="184"/>
      <c r="E33" s="184"/>
      <c r="F33" s="184"/>
      <c r="G33" s="184"/>
      <c r="H33" s="184"/>
      <c r="I33" s="184"/>
      <c r="J33" s="184"/>
      <c r="K33" s="143"/>
      <c r="L33" s="143"/>
      <c r="M33" s="143"/>
      <c r="N33" s="137"/>
      <c r="O33" s="143"/>
      <c r="P33" s="143"/>
      <c r="Q33" s="136"/>
      <c r="R33" s="143"/>
      <c r="S33" s="143"/>
      <c r="T33" s="143"/>
      <c r="U33" s="143"/>
      <c r="V33" s="143"/>
      <c r="W33" s="143"/>
      <c r="X33" s="136"/>
      <c r="Y33" s="127"/>
      <c r="Z33" s="136"/>
      <c r="AA33" s="127"/>
      <c r="AB33" s="127"/>
      <c r="AC33" s="127"/>
      <c r="AD33" s="136"/>
    </row>
    <row r="34" spans="1:30">
      <c r="B34" s="161"/>
      <c r="C34" s="160" t="s">
        <v>2599</v>
      </c>
      <c r="D34" s="184"/>
      <c r="E34" s="184"/>
      <c r="F34" s="184"/>
      <c r="G34" s="184"/>
      <c r="H34" s="184"/>
      <c r="I34" s="184"/>
      <c r="J34" s="184"/>
      <c r="K34" s="143"/>
      <c r="L34" s="143"/>
      <c r="M34" s="143"/>
      <c r="N34" s="137"/>
      <c r="O34" s="143"/>
      <c r="P34" s="143"/>
      <c r="Q34" s="136"/>
      <c r="R34" s="143"/>
      <c r="S34" s="143"/>
      <c r="T34" s="143"/>
      <c r="U34" s="143"/>
      <c r="V34" s="143"/>
      <c r="W34" s="143"/>
      <c r="X34" s="136"/>
      <c r="Y34" s="127"/>
      <c r="Z34" s="136"/>
      <c r="AA34" s="127"/>
      <c r="AB34" s="127"/>
      <c r="AC34" s="127"/>
      <c r="AD34" s="136"/>
    </row>
    <row r="35" spans="1:30">
      <c r="B35" s="162"/>
      <c r="C35" s="160"/>
      <c r="D35" s="184"/>
      <c r="E35" s="184"/>
      <c r="F35" s="184"/>
      <c r="G35" s="184"/>
      <c r="H35" s="184"/>
      <c r="I35" s="184"/>
      <c r="J35" s="184"/>
      <c r="K35" s="143"/>
      <c r="L35" s="143"/>
      <c r="M35" s="143"/>
      <c r="N35" s="137"/>
      <c r="O35" s="143"/>
      <c r="P35" s="143"/>
      <c r="Q35" s="136"/>
      <c r="R35" s="143"/>
      <c r="S35" s="143"/>
      <c r="T35" s="143"/>
      <c r="U35" s="143"/>
      <c r="V35" s="143"/>
      <c r="W35" s="143"/>
      <c r="X35" s="136"/>
      <c r="Y35" s="127"/>
      <c r="Z35" s="136"/>
      <c r="AA35" s="127"/>
      <c r="AB35" s="127"/>
      <c r="AC35" s="127"/>
      <c r="AD35" s="136"/>
    </row>
    <row r="36" spans="1:30">
      <c r="B36" s="163"/>
      <c r="C36" s="160" t="s">
        <v>2600</v>
      </c>
      <c r="D36" s="184"/>
      <c r="E36" s="184"/>
      <c r="F36" s="184"/>
      <c r="G36" s="184"/>
      <c r="H36" s="184"/>
      <c r="I36" s="184"/>
      <c r="J36" s="184"/>
      <c r="K36" s="143"/>
      <c r="L36" s="143"/>
      <c r="M36" s="143"/>
      <c r="N36" s="137"/>
      <c r="O36" s="143"/>
      <c r="P36" s="143"/>
      <c r="Q36" s="136"/>
      <c r="R36" s="143"/>
      <c r="S36" s="143"/>
      <c r="T36" s="143"/>
      <c r="U36" s="143"/>
      <c r="V36" s="143"/>
      <c r="W36" s="143"/>
      <c r="X36" s="136"/>
      <c r="Y36" s="127"/>
      <c r="Z36" s="136"/>
      <c r="AA36" s="127"/>
      <c r="AB36" s="127"/>
      <c r="AC36" s="127"/>
      <c r="AD36" s="136"/>
    </row>
    <row r="37" spans="1:30">
      <c r="B37" s="202"/>
      <c r="C37" s="169"/>
      <c r="D37" s="203"/>
      <c r="E37" s="203"/>
      <c r="F37" s="203"/>
      <c r="G37" s="203"/>
      <c r="H37" s="203"/>
      <c r="I37" s="203"/>
      <c r="J37" s="203"/>
      <c r="K37" s="147"/>
      <c r="L37" s="147"/>
      <c r="M37" s="143"/>
      <c r="N37" s="137"/>
      <c r="O37" s="143"/>
      <c r="P37" s="143"/>
      <c r="Q37" s="136"/>
      <c r="R37" s="143"/>
      <c r="S37" s="143"/>
      <c r="T37" s="143"/>
      <c r="U37" s="143"/>
      <c r="V37" s="143"/>
      <c r="W37" s="143"/>
      <c r="X37" s="136"/>
      <c r="Y37" s="127"/>
      <c r="Z37" s="141"/>
      <c r="AA37" s="127"/>
      <c r="AB37" s="127"/>
      <c r="AC37" s="127"/>
      <c r="AD37" s="141"/>
    </row>
    <row r="38" spans="1:30" ht="15" thickBot="1">
      <c r="B38" s="203"/>
      <c r="C38" s="204"/>
      <c r="D38" s="203"/>
      <c r="E38" s="203"/>
      <c r="F38" s="203"/>
      <c r="G38" s="203"/>
      <c r="H38" s="203"/>
      <c r="I38" s="203"/>
      <c r="J38" s="203"/>
      <c r="K38" s="147"/>
      <c r="L38" s="147"/>
      <c r="M38" s="143"/>
      <c r="N38" s="137"/>
      <c r="O38" s="143"/>
      <c r="P38" s="143"/>
      <c r="Q38" s="136"/>
      <c r="R38" s="143"/>
      <c r="S38" s="143"/>
      <c r="T38" s="143"/>
      <c r="U38" s="143"/>
      <c r="V38" s="143"/>
      <c r="W38" s="143"/>
      <c r="X38" s="136"/>
      <c r="Y38" s="127"/>
      <c r="Z38" s="141"/>
      <c r="AA38" s="127"/>
      <c r="AB38" s="127"/>
      <c r="AC38" s="127"/>
      <c r="AD38" s="141"/>
    </row>
    <row r="39" spans="1:30" s="127" customFormat="1" ht="20.65" customHeight="1" thickBot="1">
      <c r="B39" s="164" t="str">
        <f ca="1" xml:space="preserve"> RIGHT(CELL("filename", $A$1), LEN(CELL("filename", $A$1)) - SEARCH("]", CELL("filename", $A$1)))&amp;" - Line definitions"</f>
        <v>2D - Line definitions</v>
      </c>
      <c r="C39" s="165"/>
      <c r="D39" s="166"/>
      <c r="E39" s="166"/>
      <c r="F39" s="166"/>
      <c r="G39" s="166"/>
      <c r="H39" s="166"/>
      <c r="I39" s="166"/>
      <c r="J39" s="166"/>
      <c r="K39" s="166"/>
      <c r="L39" s="172"/>
      <c r="M39" s="147"/>
      <c r="N39" s="137"/>
      <c r="O39" s="143"/>
      <c r="P39" s="143"/>
      <c r="Q39" s="136"/>
      <c r="R39" s="143"/>
      <c r="S39" s="143"/>
      <c r="T39" s="143"/>
      <c r="U39" s="143"/>
      <c r="V39" s="143"/>
      <c r="W39" s="143"/>
      <c r="X39" s="136"/>
      <c r="Z39" s="141"/>
      <c r="AD39" s="141"/>
    </row>
    <row r="40" spans="1:30" s="184" customFormat="1" ht="14.65" customHeight="1" thickBot="1">
      <c r="B40" s="87"/>
      <c r="C40" s="173"/>
      <c r="D40" s="87"/>
      <c r="E40" s="87"/>
      <c r="F40" s="127"/>
      <c r="G40" s="127"/>
      <c r="H40" s="127"/>
      <c r="I40" s="127"/>
      <c r="J40" s="127"/>
      <c r="K40" s="135"/>
      <c r="L40" s="135"/>
      <c r="M40" s="147"/>
      <c r="N40" s="137"/>
      <c r="O40" s="143"/>
      <c r="P40" s="143"/>
      <c r="Q40" s="136"/>
      <c r="R40" s="143"/>
      <c r="S40" s="143"/>
      <c r="T40" s="143"/>
      <c r="U40" s="143"/>
      <c r="V40" s="143"/>
      <c r="W40" s="143"/>
      <c r="X40" s="136"/>
      <c r="Y40" s="127"/>
      <c r="Z40" s="141"/>
      <c r="AA40" s="127"/>
      <c r="AB40" s="127"/>
      <c r="AC40" s="127"/>
      <c r="AD40" s="141"/>
    </row>
    <row r="41" spans="1:30" s="184" customFormat="1" ht="15" thickBot="1">
      <c r="B41" s="419" t="s">
        <v>2601</v>
      </c>
      <c r="C41" s="420" t="s">
        <v>2602</v>
      </c>
      <c r="D41" s="421"/>
      <c r="E41" s="421"/>
      <c r="F41" s="421"/>
      <c r="G41" s="421"/>
      <c r="H41" s="421"/>
      <c r="I41" s="421"/>
      <c r="J41" s="421"/>
      <c r="K41" s="421"/>
      <c r="L41" s="422"/>
      <c r="M41" s="135"/>
      <c r="N41" s="87"/>
      <c r="O41" s="137"/>
      <c r="P41" s="135"/>
      <c r="Q41" s="136"/>
      <c r="R41" s="102" t="s">
        <v>2603</v>
      </c>
      <c r="S41" s="102"/>
      <c r="T41" s="102"/>
      <c r="U41" s="135"/>
      <c r="V41" s="135"/>
      <c r="W41" s="135"/>
      <c r="X41" s="136"/>
      <c r="Y41" s="87"/>
      <c r="Z41" s="141"/>
      <c r="AA41" s="87"/>
      <c r="AB41" s="87"/>
      <c r="AC41" s="87"/>
      <c r="AD41" s="141"/>
    </row>
    <row r="42" spans="1:30" s="184" customFormat="1" ht="14.1" customHeight="1">
      <c r="B42" s="206">
        <f>B7</f>
        <v>1</v>
      </c>
      <c r="C42" s="991" t="s">
        <v>2855</v>
      </c>
      <c r="D42" s="991"/>
      <c r="E42" s="991"/>
      <c r="F42" s="991"/>
      <c r="G42" s="991"/>
      <c r="H42" s="991"/>
      <c r="I42" s="991"/>
      <c r="J42" s="991"/>
      <c r="K42" s="991"/>
      <c r="L42" s="992"/>
      <c r="M42" s="135"/>
      <c r="N42" s="87"/>
      <c r="O42" s="137"/>
      <c r="P42" s="135"/>
      <c r="Q42" s="141"/>
      <c r="R42" s="230">
        <v>1</v>
      </c>
      <c r="S42" s="230"/>
      <c r="T42" s="230"/>
      <c r="U42" s="289"/>
      <c r="V42" s="135"/>
      <c r="W42" s="135"/>
      <c r="X42" s="141"/>
      <c r="Y42" s="87"/>
      <c r="Z42" s="141"/>
      <c r="AA42" s="87"/>
      <c r="AB42" s="87"/>
      <c r="AC42" s="87"/>
      <c r="AD42" s="141"/>
    </row>
    <row r="43" spans="1:30" s="184" customFormat="1" ht="14.1" customHeight="1">
      <c r="B43" s="180">
        <f>B8</f>
        <v>2</v>
      </c>
      <c r="C43" s="970" t="s">
        <v>2856</v>
      </c>
      <c r="D43" s="970"/>
      <c r="E43" s="970"/>
      <c r="F43" s="970"/>
      <c r="G43" s="970"/>
      <c r="H43" s="970"/>
      <c r="I43" s="970"/>
      <c r="J43" s="970"/>
      <c r="K43" s="970"/>
      <c r="L43" s="971"/>
      <c r="M43" s="394"/>
      <c r="N43" s="87"/>
      <c r="O43" s="147"/>
      <c r="P43" s="135"/>
      <c r="Q43" s="141"/>
      <c r="R43" s="289">
        <v>1</v>
      </c>
      <c r="S43" s="289"/>
      <c r="T43" s="289"/>
      <c r="U43" s="289"/>
      <c r="V43" s="135"/>
      <c r="W43" s="135"/>
      <c r="X43" s="141"/>
      <c r="Y43" s="87"/>
      <c r="Z43" s="141"/>
      <c r="AA43" s="87"/>
      <c r="AB43" s="87"/>
      <c r="AC43" s="87"/>
      <c r="AD43" s="141"/>
    </row>
    <row r="44" spans="1:30" s="184" customFormat="1" ht="14.1" customHeight="1">
      <c r="B44" s="180">
        <f>B9</f>
        <v>3</v>
      </c>
      <c r="C44" s="970" t="s">
        <v>2857</v>
      </c>
      <c r="D44" s="970"/>
      <c r="E44" s="970"/>
      <c r="F44" s="970"/>
      <c r="G44" s="970"/>
      <c r="H44" s="970"/>
      <c r="I44" s="970"/>
      <c r="J44" s="970"/>
      <c r="K44" s="970"/>
      <c r="L44" s="971"/>
      <c r="M44" s="397"/>
      <c r="N44" s="87"/>
      <c r="O44" s="137"/>
      <c r="P44" s="135"/>
      <c r="Q44" s="141"/>
      <c r="R44" s="289">
        <v>1</v>
      </c>
      <c r="S44" s="289"/>
      <c r="T44" s="289"/>
      <c r="U44" s="289"/>
      <c r="V44" s="135"/>
      <c r="W44" s="135"/>
      <c r="X44" s="141"/>
      <c r="Y44" s="87"/>
      <c r="Z44" s="141"/>
      <c r="AA44" s="87"/>
      <c r="AB44" s="87"/>
      <c r="AC44" s="87"/>
      <c r="AD44" s="141"/>
    </row>
    <row r="45" spans="1:30" s="184" customFormat="1" ht="14.1" customHeight="1">
      <c r="B45" s="180">
        <f>B10</f>
        <v>4</v>
      </c>
      <c r="C45" s="970" t="s">
        <v>4518</v>
      </c>
      <c r="D45" s="970"/>
      <c r="E45" s="970"/>
      <c r="F45" s="970"/>
      <c r="G45" s="970"/>
      <c r="H45" s="970"/>
      <c r="I45" s="970"/>
      <c r="J45" s="970"/>
      <c r="K45" s="970"/>
      <c r="L45" s="971"/>
      <c r="M45" s="397"/>
      <c r="N45" s="87"/>
      <c r="O45" s="137"/>
      <c r="P45" s="135"/>
      <c r="Q45" s="141"/>
      <c r="R45" s="289">
        <v>1</v>
      </c>
      <c r="S45" s="289"/>
      <c r="T45" s="289"/>
      <c r="U45" s="289"/>
      <c r="V45" s="135"/>
      <c r="W45" s="135"/>
      <c r="X45" s="141"/>
      <c r="Y45" s="87"/>
      <c r="Z45" s="141"/>
      <c r="AA45" s="87"/>
      <c r="AB45" s="87"/>
      <c r="AC45" s="87"/>
      <c r="AD45" s="141"/>
    </row>
    <row r="46" spans="1:30" s="184" customFormat="1">
      <c r="B46" s="180">
        <f>B11</f>
        <v>5</v>
      </c>
      <c r="C46" s="970" t="s">
        <v>4519</v>
      </c>
      <c r="D46" s="970"/>
      <c r="E46" s="970"/>
      <c r="F46" s="970"/>
      <c r="G46" s="970"/>
      <c r="H46" s="970"/>
      <c r="I46" s="970"/>
      <c r="J46" s="970"/>
      <c r="K46" s="970"/>
      <c r="L46" s="971"/>
      <c r="M46" s="397"/>
      <c r="N46" s="87"/>
      <c r="O46" s="127"/>
      <c r="P46" s="127"/>
      <c r="Q46" s="141"/>
      <c r="R46" s="289">
        <v>1</v>
      </c>
      <c r="S46" s="289"/>
      <c r="T46" s="289"/>
      <c r="U46" s="331"/>
      <c r="V46" s="127"/>
      <c r="W46" s="127"/>
      <c r="X46" s="141"/>
      <c r="Y46" s="87"/>
      <c r="Z46" s="84"/>
      <c r="AA46" s="87"/>
      <c r="AB46" s="87"/>
      <c r="AC46" s="87"/>
      <c r="AD46" s="84"/>
    </row>
    <row r="47" spans="1:30" s="184" customFormat="1">
      <c r="B47" s="180">
        <f>B14</f>
        <v>6</v>
      </c>
      <c r="C47" s="970" t="s">
        <v>4520</v>
      </c>
      <c r="D47" s="970"/>
      <c r="E47" s="970"/>
      <c r="F47" s="970"/>
      <c r="G47" s="970"/>
      <c r="H47" s="970"/>
      <c r="I47" s="970"/>
      <c r="J47" s="970"/>
      <c r="K47" s="970"/>
      <c r="L47" s="971"/>
      <c r="M47" s="397"/>
      <c r="N47" s="87"/>
      <c r="O47" s="127"/>
      <c r="P47" s="127"/>
      <c r="Q47" s="141"/>
      <c r="R47" s="289">
        <v>1</v>
      </c>
      <c r="S47" s="430"/>
      <c r="T47" s="430"/>
      <c r="U47" s="331"/>
      <c r="V47" s="127"/>
      <c r="W47" s="127"/>
      <c r="X47" s="141"/>
      <c r="Y47" s="87"/>
      <c r="Z47" s="84"/>
      <c r="AA47" s="87"/>
      <c r="AB47" s="87"/>
      <c r="AC47" s="87"/>
      <c r="AD47" s="84"/>
    </row>
    <row r="48" spans="1:30" s="203" customFormat="1">
      <c r="A48" s="202"/>
      <c r="B48" s="180">
        <f>B15</f>
        <v>7</v>
      </c>
      <c r="C48" s="970" t="s">
        <v>4521</v>
      </c>
      <c r="D48" s="970"/>
      <c r="E48" s="970"/>
      <c r="F48" s="970"/>
      <c r="G48" s="970"/>
      <c r="H48" s="970"/>
      <c r="I48" s="970"/>
      <c r="J48" s="970"/>
      <c r="K48" s="970"/>
      <c r="L48" s="971"/>
      <c r="M48" s="397"/>
      <c r="N48" s="87"/>
      <c r="O48" s="137"/>
      <c r="P48" s="137"/>
      <c r="Q48" s="141"/>
      <c r="R48" s="289">
        <v>1</v>
      </c>
      <c r="S48" s="289"/>
      <c r="T48" s="289"/>
      <c r="U48" s="289"/>
      <c r="V48" s="137"/>
      <c r="W48" s="137"/>
      <c r="X48" s="141"/>
      <c r="Y48" s="87"/>
      <c r="Z48" s="84"/>
      <c r="AA48" s="87"/>
      <c r="AB48" s="87"/>
      <c r="AC48" s="87"/>
      <c r="AD48" s="84"/>
    </row>
    <row r="49" spans="2:30" s="203" customFormat="1" ht="14.1" customHeight="1">
      <c r="B49" s="180">
        <f>B16</f>
        <v>8</v>
      </c>
      <c r="C49" s="970" t="s">
        <v>4522</v>
      </c>
      <c r="D49" s="970"/>
      <c r="E49" s="970"/>
      <c r="F49" s="970"/>
      <c r="G49" s="970"/>
      <c r="H49" s="970"/>
      <c r="I49" s="970"/>
      <c r="J49" s="970"/>
      <c r="K49" s="970"/>
      <c r="L49" s="971"/>
      <c r="M49" s="397"/>
      <c r="N49" s="87"/>
      <c r="O49" s="137"/>
      <c r="P49" s="137"/>
      <c r="Q49" s="141"/>
      <c r="R49" s="289">
        <v>1</v>
      </c>
      <c r="S49" s="289"/>
      <c r="T49" s="289"/>
      <c r="U49" s="289"/>
      <c r="V49" s="137"/>
      <c r="W49" s="137"/>
      <c r="X49" s="141"/>
      <c r="Y49" s="87"/>
      <c r="Z49" s="84"/>
      <c r="AA49" s="87"/>
      <c r="AB49" s="87"/>
      <c r="AC49" s="87"/>
      <c r="AD49" s="84"/>
    </row>
    <row r="50" spans="2:30" s="127" customFormat="1" ht="14.1" customHeight="1">
      <c r="B50" s="180">
        <f>B17</f>
        <v>9</v>
      </c>
      <c r="C50" s="970" t="s">
        <v>4523</v>
      </c>
      <c r="D50" s="970"/>
      <c r="E50" s="970"/>
      <c r="F50" s="970"/>
      <c r="G50" s="970"/>
      <c r="H50" s="970"/>
      <c r="I50" s="970"/>
      <c r="J50" s="970"/>
      <c r="K50" s="970"/>
      <c r="L50" s="971"/>
      <c r="M50" s="397"/>
      <c r="N50" s="87"/>
      <c r="O50" s="137"/>
      <c r="P50" s="137"/>
      <c r="Q50" s="141"/>
      <c r="R50" s="289">
        <v>1</v>
      </c>
      <c r="S50" s="289"/>
      <c r="T50" s="289"/>
      <c r="U50" s="289"/>
      <c r="V50" s="137"/>
      <c r="W50" s="137"/>
      <c r="X50" s="141"/>
      <c r="Y50" s="87"/>
      <c r="Z50" s="84"/>
      <c r="AA50" s="87"/>
      <c r="AB50" s="87"/>
      <c r="AC50" s="87"/>
      <c r="AD50" s="84"/>
    </row>
    <row r="51" spans="2:30" s="127" customFormat="1">
      <c r="B51" s="180">
        <f>B19</f>
        <v>10</v>
      </c>
      <c r="C51" s="970" t="s">
        <v>4524</v>
      </c>
      <c r="D51" s="970"/>
      <c r="E51" s="970"/>
      <c r="F51" s="970"/>
      <c r="G51" s="970"/>
      <c r="H51" s="970"/>
      <c r="I51" s="970"/>
      <c r="J51" s="970"/>
      <c r="K51" s="970"/>
      <c r="L51" s="971"/>
      <c r="M51" s="397"/>
      <c r="N51" s="87"/>
      <c r="O51" s="83"/>
      <c r="P51" s="83"/>
      <c r="Q51" s="141"/>
      <c r="R51" s="289">
        <v>1</v>
      </c>
      <c r="S51" s="182"/>
      <c r="T51" s="182"/>
      <c r="U51" s="431"/>
      <c r="V51" s="83"/>
      <c r="W51" s="83"/>
      <c r="X51" s="141"/>
      <c r="Y51" s="87"/>
      <c r="Z51" s="84"/>
      <c r="AA51" s="87"/>
      <c r="AB51" s="87"/>
      <c r="AC51" s="87"/>
      <c r="AD51" s="84"/>
    </row>
    <row r="52" spans="2:30" s="127" customFormat="1" ht="14.1" customHeight="1">
      <c r="B52" s="180">
        <f>B20</f>
        <v>11</v>
      </c>
      <c r="C52" s="970" t="s">
        <v>4525</v>
      </c>
      <c r="D52" s="970"/>
      <c r="E52" s="970"/>
      <c r="F52" s="970"/>
      <c r="G52" s="970"/>
      <c r="H52" s="970"/>
      <c r="I52" s="970"/>
      <c r="J52" s="970"/>
      <c r="K52" s="970"/>
      <c r="L52" s="971"/>
      <c r="M52" s="397"/>
      <c r="N52" s="87"/>
      <c r="O52" s="83"/>
      <c r="P52" s="83"/>
      <c r="Q52" s="84"/>
      <c r="R52" s="289">
        <v>1</v>
      </c>
      <c r="S52" s="179"/>
      <c r="T52" s="179"/>
      <c r="U52" s="431"/>
      <c r="V52" s="83"/>
      <c r="W52" s="83"/>
      <c r="X52" s="84"/>
      <c r="Y52" s="87"/>
      <c r="Z52" s="84"/>
      <c r="AA52" s="87"/>
      <c r="AB52" s="87"/>
      <c r="AC52" s="87"/>
      <c r="AD52" s="84"/>
    </row>
    <row r="53" spans="2:30" s="127" customFormat="1" ht="14.1" customHeight="1">
      <c r="B53" s="180">
        <f>B23</f>
        <v>12</v>
      </c>
      <c r="C53" s="970" t="s">
        <v>4526</v>
      </c>
      <c r="D53" s="970"/>
      <c r="E53" s="970"/>
      <c r="F53" s="970"/>
      <c r="G53" s="970"/>
      <c r="H53" s="970"/>
      <c r="I53" s="970"/>
      <c r="J53" s="970"/>
      <c r="K53" s="970"/>
      <c r="L53" s="971"/>
      <c r="M53" s="397"/>
      <c r="N53" s="87"/>
      <c r="O53" s="83"/>
      <c r="P53" s="83"/>
      <c r="Q53" s="84"/>
      <c r="R53" s="289">
        <v>1</v>
      </c>
      <c r="S53" s="179"/>
      <c r="T53" s="179"/>
      <c r="U53" s="431"/>
      <c r="V53" s="83"/>
      <c r="W53" s="83"/>
      <c r="X53" s="84"/>
      <c r="Y53" s="87"/>
      <c r="Z53" s="84"/>
      <c r="AA53" s="87"/>
      <c r="AB53" s="87"/>
      <c r="AC53" s="87"/>
      <c r="AD53" s="84"/>
    </row>
    <row r="54" spans="2:30" s="127" customFormat="1" ht="14.1" customHeight="1">
      <c r="B54" s="180">
        <f t="shared" ref="B54:B55" si="19">B24</f>
        <v>13</v>
      </c>
      <c r="C54" s="970" t="s">
        <v>4527</v>
      </c>
      <c r="D54" s="970"/>
      <c r="E54" s="970"/>
      <c r="F54" s="970"/>
      <c r="G54" s="970"/>
      <c r="H54" s="970"/>
      <c r="I54" s="970"/>
      <c r="J54" s="970"/>
      <c r="K54" s="970"/>
      <c r="L54" s="971"/>
      <c r="M54" s="397"/>
      <c r="N54" s="87"/>
      <c r="O54" s="83"/>
      <c r="P54" s="83"/>
      <c r="Q54" s="84"/>
      <c r="R54" s="289">
        <v>1</v>
      </c>
      <c r="S54" s="291"/>
      <c r="T54" s="291"/>
      <c r="U54" s="83"/>
      <c r="V54" s="83"/>
      <c r="W54" s="83"/>
      <c r="X54" s="84"/>
      <c r="Y54" s="87"/>
      <c r="Z54" s="84"/>
      <c r="AA54" s="87"/>
      <c r="AB54" s="87"/>
      <c r="AC54" s="87"/>
      <c r="AD54" s="84"/>
    </row>
    <row r="55" spans="2:30" s="127" customFormat="1" ht="15" thickBot="1">
      <c r="B55" s="208">
        <f t="shared" si="19"/>
        <v>14</v>
      </c>
      <c r="C55" s="993" t="s">
        <v>4528</v>
      </c>
      <c r="D55" s="993"/>
      <c r="E55" s="993"/>
      <c r="F55" s="993"/>
      <c r="G55" s="993"/>
      <c r="H55" s="993"/>
      <c r="I55" s="993"/>
      <c r="J55" s="993"/>
      <c r="K55" s="993"/>
      <c r="L55" s="994"/>
      <c r="M55" s="397"/>
      <c r="N55" s="87"/>
      <c r="O55" s="83"/>
      <c r="P55" s="83"/>
      <c r="Q55" s="84"/>
      <c r="R55" s="289">
        <v>1</v>
      </c>
      <c r="S55" s="291"/>
      <c r="T55" s="291"/>
      <c r="U55" s="83"/>
      <c r="V55" s="83"/>
      <c r="W55" s="83"/>
      <c r="X55" s="84"/>
      <c r="Y55" s="87"/>
      <c r="Z55" s="84"/>
      <c r="AA55" s="87"/>
      <c r="AB55" s="87"/>
      <c r="AC55" s="87"/>
      <c r="AD55" s="84"/>
    </row>
    <row r="56" spans="2:30" s="127" customFormat="1">
      <c r="B56" s="83"/>
      <c r="C56" s="83"/>
      <c r="D56" s="83"/>
      <c r="E56" s="83"/>
      <c r="F56" s="83"/>
      <c r="G56" s="83"/>
      <c r="H56" s="83"/>
      <c r="I56" s="83"/>
      <c r="J56" s="83"/>
      <c r="K56" s="83"/>
      <c r="L56" s="83"/>
      <c r="M56" s="397"/>
      <c r="N56" s="87"/>
      <c r="O56" s="83"/>
      <c r="P56" s="83"/>
      <c r="Q56" s="84"/>
      <c r="R56" s="291"/>
      <c r="S56" s="291"/>
      <c r="T56" s="291"/>
      <c r="U56" s="83"/>
      <c r="V56" s="83"/>
      <c r="W56" s="83"/>
      <c r="X56" s="84"/>
      <c r="Y56" s="87"/>
      <c r="Z56" s="84"/>
      <c r="AA56" s="87"/>
      <c r="AB56" s="87"/>
      <c r="AC56" s="87"/>
      <c r="AD56" s="84"/>
    </row>
    <row r="57" spans="2:30" s="203" customFormat="1" hidden="1">
      <c r="B57" s="83"/>
      <c r="C57" s="83"/>
      <c r="D57" s="83"/>
      <c r="E57" s="83"/>
      <c r="F57" s="83"/>
      <c r="G57" s="83"/>
      <c r="H57" s="83"/>
      <c r="I57" s="83"/>
      <c r="J57" s="83"/>
      <c r="K57" s="83"/>
      <c r="L57" s="83"/>
      <c r="M57" s="83"/>
      <c r="N57" s="87"/>
      <c r="O57" s="83"/>
      <c r="P57" s="83"/>
      <c r="Q57" s="84"/>
      <c r="R57" s="291"/>
      <c r="S57" s="291"/>
      <c r="T57" s="291"/>
      <c r="U57" s="83"/>
      <c r="V57" s="83"/>
      <c r="W57" s="83"/>
      <c r="X57" s="84"/>
      <c r="Y57" s="87"/>
      <c r="Z57" s="84"/>
      <c r="AA57" s="87"/>
      <c r="AB57" s="87"/>
      <c r="AC57" s="87"/>
      <c r="AD57" s="84"/>
    </row>
    <row r="58" spans="2:30" s="127" customFormat="1" hidden="1">
      <c r="B58" s="83"/>
      <c r="C58" s="83"/>
      <c r="D58" s="83"/>
      <c r="E58" s="83"/>
      <c r="F58" s="83"/>
      <c r="G58" s="83"/>
      <c r="H58" s="83"/>
      <c r="I58" s="83"/>
      <c r="J58" s="83"/>
      <c r="K58" s="83"/>
      <c r="L58" s="83"/>
      <c r="M58" s="83"/>
      <c r="N58" s="87"/>
      <c r="O58" s="83"/>
      <c r="P58" s="83"/>
      <c r="Q58" s="84"/>
      <c r="R58" s="291"/>
      <c r="S58" s="291"/>
      <c r="T58" s="291"/>
      <c r="U58" s="83"/>
      <c r="V58" s="83"/>
      <c r="W58" s="83"/>
      <c r="X58" s="84"/>
      <c r="Y58" s="87"/>
      <c r="Z58" s="84"/>
      <c r="AA58" s="87"/>
      <c r="AB58" s="87"/>
      <c r="AC58" s="87"/>
      <c r="AD58" s="84"/>
    </row>
    <row r="59" spans="2:30" s="127" customFormat="1" hidden="1">
      <c r="B59" s="83"/>
      <c r="C59" s="83"/>
      <c r="D59" s="83"/>
      <c r="E59" s="83"/>
      <c r="F59" s="83"/>
      <c r="G59" s="83"/>
      <c r="H59" s="83"/>
      <c r="I59" s="83"/>
      <c r="J59" s="83"/>
      <c r="K59" s="83"/>
      <c r="L59" s="83"/>
      <c r="M59" s="83"/>
      <c r="N59" s="87"/>
      <c r="O59" s="83"/>
      <c r="P59" s="83"/>
      <c r="Q59" s="84"/>
      <c r="R59" s="291"/>
      <c r="S59" s="291"/>
      <c r="T59" s="291"/>
      <c r="U59" s="83"/>
      <c r="V59" s="83"/>
      <c r="W59" s="83"/>
      <c r="X59" s="84"/>
      <c r="Y59" s="87"/>
      <c r="Z59" s="84"/>
      <c r="AA59" s="87"/>
      <c r="AB59" s="87"/>
      <c r="AC59" s="87"/>
      <c r="AD59" s="84"/>
    </row>
    <row r="60" spans="2:30" s="127" customFormat="1" hidden="1">
      <c r="B60" s="83"/>
      <c r="C60" s="83"/>
      <c r="D60" s="83"/>
      <c r="E60" s="83"/>
      <c r="F60" s="83"/>
      <c r="G60" s="83"/>
      <c r="H60" s="83"/>
      <c r="I60" s="83"/>
      <c r="J60" s="83"/>
      <c r="K60" s="83"/>
      <c r="L60" s="83"/>
      <c r="M60" s="83"/>
      <c r="N60" s="87"/>
      <c r="O60" s="83"/>
      <c r="P60" s="83"/>
      <c r="Q60" s="84"/>
      <c r="R60" s="291"/>
      <c r="S60" s="291"/>
      <c r="T60" s="291"/>
      <c r="U60" s="83"/>
      <c r="V60" s="83"/>
      <c r="W60" s="83"/>
      <c r="X60" s="84"/>
      <c r="Y60" s="87"/>
      <c r="Z60" s="84"/>
      <c r="AA60" s="87"/>
      <c r="AB60" s="87"/>
      <c r="AC60" s="87"/>
      <c r="AD60" s="84"/>
    </row>
    <row r="61" spans="2:30" s="137" customFormat="1" hidden="1">
      <c r="B61" s="83"/>
      <c r="C61" s="83"/>
      <c r="D61" s="83"/>
      <c r="E61" s="83"/>
      <c r="F61" s="83"/>
      <c r="G61" s="83"/>
      <c r="H61" s="83"/>
      <c r="I61" s="83"/>
      <c r="J61" s="83"/>
      <c r="K61" s="83"/>
      <c r="L61" s="83"/>
      <c r="M61" s="83"/>
      <c r="N61" s="87"/>
      <c r="O61" s="83"/>
      <c r="P61" s="83"/>
      <c r="Q61" s="84"/>
      <c r="R61" s="291"/>
      <c r="S61" s="291"/>
      <c r="T61" s="291"/>
      <c r="U61" s="83"/>
      <c r="V61" s="83"/>
      <c r="W61" s="83"/>
      <c r="X61" s="84"/>
      <c r="Y61" s="87"/>
      <c r="Z61" s="84"/>
      <c r="AA61" s="87"/>
      <c r="AB61" s="87"/>
      <c r="AC61" s="87"/>
      <c r="AD61" s="84"/>
    </row>
    <row r="62" spans="2:30" s="137" customFormat="1" hidden="1">
      <c r="B62" s="83"/>
      <c r="C62" s="83"/>
      <c r="D62" s="83"/>
      <c r="E62" s="83"/>
      <c r="F62" s="83"/>
      <c r="G62" s="83"/>
      <c r="H62" s="83"/>
      <c r="I62" s="83"/>
      <c r="J62" s="83"/>
      <c r="K62" s="83"/>
      <c r="L62" s="83"/>
      <c r="M62" s="83"/>
      <c r="N62" s="87"/>
      <c r="O62" s="83"/>
      <c r="P62" s="83"/>
      <c r="Q62" s="84"/>
      <c r="R62" s="291"/>
      <c r="S62" s="291"/>
      <c r="T62" s="291"/>
      <c r="U62" s="83"/>
      <c r="V62" s="83"/>
      <c r="W62" s="83"/>
      <c r="X62" s="84"/>
      <c r="Y62" s="87"/>
      <c r="Z62" s="84"/>
      <c r="AA62" s="87"/>
      <c r="AB62" s="87"/>
      <c r="AC62" s="87"/>
      <c r="AD62" s="84"/>
    </row>
    <row r="63" spans="2:30" s="137" customFormat="1" hidden="1">
      <c r="B63" s="83"/>
      <c r="C63" s="83"/>
      <c r="D63" s="83"/>
      <c r="E63" s="83"/>
      <c r="F63" s="83"/>
      <c r="G63" s="83"/>
      <c r="H63" s="83"/>
      <c r="I63" s="83"/>
      <c r="J63" s="83"/>
      <c r="K63" s="83"/>
      <c r="L63" s="83"/>
      <c r="M63" s="83"/>
      <c r="N63" s="87"/>
      <c r="O63" s="83"/>
      <c r="P63" s="83"/>
      <c r="Q63" s="84"/>
      <c r="R63" s="291"/>
      <c r="S63" s="291"/>
      <c r="T63" s="291"/>
      <c r="U63" s="83"/>
      <c r="V63" s="83"/>
      <c r="W63" s="83"/>
      <c r="X63" s="84"/>
      <c r="Y63" s="87"/>
      <c r="Z63" s="84"/>
      <c r="AA63" s="87"/>
      <c r="AB63" s="87"/>
      <c r="AC63" s="87"/>
      <c r="AD63" s="84"/>
    </row>
    <row r="64" spans="2:30" hidden="1">
      <c r="R64" s="291"/>
      <c r="S64" s="291"/>
      <c r="T64" s="291"/>
    </row>
    <row r="65" spans="18:20" hidden="1">
      <c r="R65" s="291"/>
      <c r="S65" s="291"/>
      <c r="T65" s="291"/>
    </row>
    <row r="66" spans="18:20" hidden="1">
      <c r="R66" s="291"/>
      <c r="S66" s="291"/>
      <c r="T66" s="291"/>
    </row>
    <row r="67" spans="18:20" hidden="1">
      <c r="R67" s="291"/>
      <c r="S67" s="291"/>
      <c r="T67" s="291"/>
    </row>
    <row r="68" spans="18:20" hidden="1">
      <c r="R68" s="291"/>
      <c r="S68" s="291"/>
      <c r="T68" s="291"/>
    </row>
    <row r="69" spans="18:20" hidden="1">
      <c r="R69" s="291"/>
      <c r="S69" s="291"/>
      <c r="T69" s="291"/>
    </row>
    <row r="70" spans="18:20" hidden="1">
      <c r="R70" s="291"/>
      <c r="S70" s="291"/>
      <c r="T70" s="291"/>
    </row>
  </sheetData>
  <sheetProtection algorithmName="SHA-512" hashValue="LQWX7aUKXjNxv2jZGOccqOKLG11ZsqStFNtgtW0rBBAmW8CZYAP0CIb1S96+VKLp/nBqtwVORuWjL07wW4CBdg==" saltValue="RCnN/KMmEqN0HSRjjKmzrA==" spinCount="100000" sheet="1" objects="1" scenarios="1"/>
  <mergeCells count="27">
    <mergeCell ref="C55:L55"/>
    <mergeCell ref="C44:L44"/>
    <mergeCell ref="L3:L4"/>
    <mergeCell ref="C43:L43"/>
    <mergeCell ref="C52:L52"/>
    <mergeCell ref="C46:L46"/>
    <mergeCell ref="C47:L47"/>
    <mergeCell ref="C48:L48"/>
    <mergeCell ref="C49:L49"/>
    <mergeCell ref="C50:L50"/>
    <mergeCell ref="C51:L51"/>
    <mergeCell ref="C45:L45"/>
    <mergeCell ref="B30:C30"/>
    <mergeCell ref="C42:L42"/>
    <mergeCell ref="B3:C4"/>
    <mergeCell ref="D3:D4"/>
    <mergeCell ref="Y3:Y4"/>
    <mergeCell ref="AA3:AC4"/>
    <mergeCell ref="AC6:AC7"/>
    <mergeCell ref="C53:L53"/>
    <mergeCell ref="C54:L54"/>
    <mergeCell ref="O3:O4"/>
    <mergeCell ref="R3:W4"/>
    <mergeCell ref="E3:E4"/>
    <mergeCell ref="F3:I3"/>
    <mergeCell ref="J3:K3"/>
    <mergeCell ref="N3:N4"/>
  </mergeCells>
  <conditionalFormatting sqref="O7:O10">
    <cfRule type="cellIs" dxfId="166" priority="18" operator="equal">
      <formula>0</formula>
    </cfRule>
  </conditionalFormatting>
  <conditionalFormatting sqref="O27:O30">
    <cfRule type="cellIs" dxfId="165" priority="17" operator="equal">
      <formula>2</formula>
    </cfRule>
  </conditionalFormatting>
  <conditionalFormatting sqref="O14:O16">
    <cfRule type="cellIs" dxfId="164" priority="14" operator="equal">
      <formula>0</formula>
    </cfRule>
  </conditionalFormatting>
  <conditionalFormatting sqref="O23:O24">
    <cfRule type="cellIs" dxfId="163" priority="10" operator="equal">
      <formula>0</formula>
    </cfRule>
  </conditionalFormatting>
  <conditionalFormatting sqref="O25:O26">
    <cfRule type="cellIs" dxfId="162" priority="8" operator="equal">
      <formula>2</formula>
    </cfRule>
  </conditionalFormatting>
  <conditionalFormatting sqref="O17:O22">
    <cfRule type="cellIs" dxfId="161" priority="7" operator="equal">
      <formula>2</formula>
    </cfRule>
  </conditionalFormatting>
  <conditionalFormatting sqref="O11:O13">
    <cfRule type="cellIs" dxfId="160" priority="6" operator="equal">
      <formula>2</formula>
    </cfRule>
  </conditionalFormatting>
  <conditionalFormatting sqref="N25">
    <cfRule type="cellIs" dxfId="159"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2" id="{CA1E7E2E-419B-41CD-BA1D-EECCF95A25AD}">
            <xm:f>Validation!$H$3=1</xm:f>
            <x14:dxf>
              <fill>
                <patternFill>
                  <bgColor rgb="FFE0DCD8"/>
                </patternFill>
              </fill>
            </x14:dxf>
          </x14:cfRule>
          <xm:sqref>I7:I11 I14:I17 I19:I20</xm:sqref>
        </x14:conditionalFormatting>
        <x14:conditionalFormatting xmlns:xm="http://schemas.microsoft.com/office/excel/2006/main">
          <x14:cfRule type="expression" priority="11" id="{CBE5907F-C00D-45D3-9FB3-0D0DDB012274}">
            <xm:f>Validation!$H$3=1</xm:f>
            <x14:dxf>
              <fill>
                <patternFill>
                  <bgColor rgb="FFE0DCD8"/>
                </patternFill>
              </fill>
            </x14:dxf>
          </x14:cfRule>
          <xm:sqref>I23:I24</xm:sqref>
        </x14:conditionalFormatting>
        <x14:conditionalFormatting xmlns:xm="http://schemas.microsoft.com/office/excel/2006/main">
          <x14:cfRule type="expression" priority="5" id="{E38F5D01-CF9E-461B-85A5-44CFE0DEE865}">
            <xm:f>Validation!$H$3=1</xm:f>
            <x14:dxf>
              <fill>
                <patternFill>
                  <bgColor rgb="FFE0DCD8"/>
                </patternFill>
              </fill>
            </x14:dxf>
          </x14:cfRule>
          <xm:sqref>I25</xm:sqref>
        </x14:conditionalFormatting>
        <x14:conditionalFormatting xmlns:xm="http://schemas.microsoft.com/office/excel/2006/main">
          <x14:cfRule type="expression" priority="3" id="{61D3A0C9-2F3B-4BA6-893D-C116FD8DDEA7}">
            <xm:f>Validation!$H$3=1</xm:f>
            <x14:dxf>
              <fill>
                <patternFill>
                  <bgColor rgb="FFE0DCD8"/>
                </patternFill>
              </fill>
            </x14:dxf>
          </x14:cfRule>
          <xm:sqref>H7:H11 H14:H17 H19:H20</xm:sqref>
        </x14:conditionalFormatting>
        <x14:conditionalFormatting xmlns:xm="http://schemas.microsoft.com/office/excel/2006/main">
          <x14:cfRule type="expression" priority="2" id="{FCF1DD5F-F4C5-486A-8413-71C66E6BB291}">
            <xm:f>Validation!$H$3=1</xm:f>
            <x14:dxf>
              <fill>
                <patternFill>
                  <bgColor rgb="FFE0DCD8"/>
                </patternFill>
              </fill>
            </x14:dxf>
          </x14:cfRule>
          <xm:sqref>H23:H24</xm:sqref>
        </x14:conditionalFormatting>
        <x14:conditionalFormatting xmlns:xm="http://schemas.microsoft.com/office/excel/2006/main">
          <x14:cfRule type="expression" priority="1" id="{BCF49CBA-F795-44ED-AAE8-8141055E3B3B}">
            <xm:f>Validation!$H$3=1</xm:f>
            <x14:dxf>
              <fill>
                <patternFill>
                  <bgColor rgb="FFE0DCD8"/>
                </patternFill>
              </fill>
            </x14:dxf>
          </x14:cfRule>
          <xm:sqref>H25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82"/>
  <sheetViews>
    <sheetView showGridLines="0" topLeftCell="A4" workbookViewId="0">
      <selection activeCell="G11" sqref="G11"/>
    </sheetView>
  </sheetViews>
  <sheetFormatPr defaultColWidth="0" defaultRowHeight="14.25" zeroHeight="1"/>
  <cols>
    <col min="1" max="1" width="1.625" style="83" customWidth="1"/>
    <col min="2" max="2" width="4.125" style="83" customWidth="1"/>
    <col min="3" max="3" width="38.125" style="83" customWidth="1"/>
    <col min="4" max="5" width="5.125" style="83" customWidth="1"/>
    <col min="6" max="9" width="14.625" style="83" customWidth="1"/>
    <col min="10" max="10" width="2.625" style="83" customWidth="1"/>
    <col min="11" max="11" width="18.75" style="83" bestFit="1" customWidth="1"/>
    <col min="12" max="12" width="1.625" style="83" customWidth="1"/>
    <col min="13" max="13" width="1.625" style="84" hidden="1" customWidth="1"/>
    <col min="14" max="16" width="5.625" style="83" hidden="1" customWidth="1"/>
    <col min="17" max="17" width="1.625" style="84" hidden="1" customWidth="1"/>
    <col min="18" max="16384" width="8.75" style="12" hidden="1"/>
  </cols>
  <sheetData>
    <row r="1" spans="1:17" ht="20.25">
      <c r="B1" s="79" t="s">
        <v>2858</v>
      </c>
      <c r="C1" s="79"/>
      <c r="D1" s="79"/>
      <c r="E1" s="79"/>
      <c r="F1" s="79"/>
      <c r="G1" s="79"/>
      <c r="H1" s="79"/>
      <c r="I1" s="81" t="str">
        <f>Validation!B3</f>
        <v>Bristol Water</v>
      </c>
      <c r="J1" s="79"/>
      <c r="K1" s="82" t="s">
        <v>2571</v>
      </c>
    </row>
    <row r="2" spans="1:17" ht="15" thickBot="1">
      <c r="B2" s="86" t="s">
        <v>3512</v>
      </c>
    </row>
    <row r="3" spans="1:17" ht="14.65" customHeight="1">
      <c r="B3" s="1052" t="s">
        <v>2572</v>
      </c>
      <c r="C3" s="1053"/>
      <c r="D3" s="1056" t="s">
        <v>2573</v>
      </c>
      <c r="E3" s="1058" t="s">
        <v>2574</v>
      </c>
      <c r="F3" s="984" t="s">
        <v>2859</v>
      </c>
      <c r="G3" s="985"/>
      <c r="H3" s="985"/>
      <c r="I3" s="986"/>
      <c r="K3" s="987" t="s">
        <v>1451</v>
      </c>
      <c r="N3" s="989" t="s">
        <v>2581</v>
      </c>
      <c r="O3" s="989"/>
      <c r="P3" s="1050"/>
    </row>
    <row r="4" spans="1:17" ht="41.25" thickBot="1">
      <c r="B4" s="1054"/>
      <c r="C4" s="1055"/>
      <c r="D4" s="1057"/>
      <c r="E4" s="1059"/>
      <c r="F4" s="92" t="s">
        <v>2860</v>
      </c>
      <c r="G4" s="93" t="s">
        <v>4726</v>
      </c>
      <c r="H4" s="93" t="s">
        <v>2861</v>
      </c>
      <c r="I4" s="94" t="s">
        <v>2744</v>
      </c>
      <c r="K4" s="988"/>
      <c r="L4" s="95"/>
      <c r="N4" s="989"/>
      <c r="O4" s="989"/>
      <c r="P4" s="1050"/>
    </row>
    <row r="5" spans="1:17" ht="15" thickBot="1">
      <c r="N5" s="102" t="s">
        <v>2582</v>
      </c>
    </row>
    <row r="6" spans="1:17" ht="15" thickBot="1">
      <c r="B6" s="99" t="s">
        <v>2628</v>
      </c>
      <c r="C6" s="100" t="s">
        <v>2862</v>
      </c>
    </row>
    <row r="7" spans="1:17">
      <c r="B7" s="103">
        <v>1</v>
      </c>
      <c r="C7" s="134" t="s">
        <v>2863</v>
      </c>
      <c r="D7" s="105" t="s">
        <v>805</v>
      </c>
      <c r="E7" s="106">
        <v>3</v>
      </c>
      <c r="F7" s="488">
        <v>0</v>
      </c>
      <c r="G7" s="499">
        <v>2.016</v>
      </c>
      <c r="H7" s="535">
        <v>0</v>
      </c>
      <c r="I7" s="216">
        <f>SUM(F7:H7)</f>
        <v>2.016</v>
      </c>
      <c r="K7" s="31">
        <f xml:space="preserve"> IF( SUM( M7:Q7 ) = 0, 0, $N$5 )</f>
        <v>0</v>
      </c>
      <c r="N7" s="110">
        <f t="shared" ref="N7:P11" si="0" xml:space="preserve"> IF( ISNUMBER( F7 ), 0, 1 )</f>
        <v>0</v>
      </c>
      <c r="O7" s="110">
        <f t="shared" si="0"/>
        <v>0</v>
      </c>
      <c r="P7" s="110">
        <f t="shared" si="0"/>
        <v>0</v>
      </c>
    </row>
    <row r="8" spans="1:17">
      <c r="B8" s="111">
        <f xml:space="preserve"> B7 + 1</f>
        <v>2</v>
      </c>
      <c r="C8" s="104" t="s">
        <v>2864</v>
      </c>
      <c r="D8" s="112" t="s">
        <v>805</v>
      </c>
      <c r="E8" s="113">
        <v>3</v>
      </c>
      <c r="F8" s="486">
        <v>0</v>
      </c>
      <c r="G8" s="487">
        <v>1.466</v>
      </c>
      <c r="H8" s="536">
        <v>0</v>
      </c>
      <c r="I8" s="219">
        <f t="shared" ref="I8:I12" si="1">SUM(F8:H8)</f>
        <v>1.466</v>
      </c>
      <c r="K8" s="31">
        <f t="shared" ref="K8:K11" si="2" xml:space="preserve"> IF( SUM( M8:Q8 ) = 0, 0, $N$5 )</f>
        <v>0</v>
      </c>
      <c r="N8" s="110">
        <f t="shared" si="0"/>
        <v>0</v>
      </c>
      <c r="O8" s="110">
        <f t="shared" si="0"/>
        <v>0</v>
      </c>
      <c r="P8" s="110">
        <f t="shared" si="0"/>
        <v>0</v>
      </c>
    </row>
    <row r="9" spans="1:17">
      <c r="B9" s="111">
        <f xml:space="preserve"> B8 + 1</f>
        <v>3</v>
      </c>
      <c r="C9" s="104" t="s">
        <v>2865</v>
      </c>
      <c r="D9" s="112" t="s">
        <v>805</v>
      </c>
      <c r="E9" s="113">
        <v>3</v>
      </c>
      <c r="F9" s="486">
        <v>0</v>
      </c>
      <c r="G9" s="487">
        <v>0.29699999999999999</v>
      </c>
      <c r="H9" s="536">
        <v>0</v>
      </c>
      <c r="I9" s="219">
        <f t="shared" si="1"/>
        <v>0.29699999999999999</v>
      </c>
      <c r="K9" s="31">
        <f t="shared" si="2"/>
        <v>0</v>
      </c>
      <c r="N9" s="110">
        <f t="shared" si="0"/>
        <v>0</v>
      </c>
      <c r="O9" s="110">
        <f t="shared" si="0"/>
        <v>0</v>
      </c>
      <c r="P9" s="110">
        <f t="shared" si="0"/>
        <v>0</v>
      </c>
    </row>
    <row r="10" spans="1:17">
      <c r="B10" s="111">
        <f xml:space="preserve"> B9 + 1</f>
        <v>4</v>
      </c>
      <c r="C10" s="104" t="s">
        <v>2866</v>
      </c>
      <c r="D10" s="112" t="s">
        <v>805</v>
      </c>
      <c r="E10" s="113">
        <v>3</v>
      </c>
      <c r="F10" s="486">
        <v>0</v>
      </c>
      <c r="G10" s="487">
        <v>0</v>
      </c>
      <c r="H10" s="536">
        <v>0</v>
      </c>
      <c r="I10" s="219">
        <f t="shared" si="1"/>
        <v>0</v>
      </c>
      <c r="K10" s="31">
        <f t="shared" si="2"/>
        <v>0</v>
      </c>
      <c r="N10" s="110">
        <f t="shared" si="0"/>
        <v>0</v>
      </c>
      <c r="O10" s="110">
        <f t="shared" si="0"/>
        <v>0</v>
      </c>
      <c r="P10" s="110">
        <f t="shared" si="0"/>
        <v>0</v>
      </c>
    </row>
    <row r="11" spans="1:17">
      <c r="B11" s="111">
        <f>B10+1</f>
        <v>5</v>
      </c>
      <c r="C11" s="104" t="s">
        <v>2867</v>
      </c>
      <c r="D11" s="112" t="s">
        <v>805</v>
      </c>
      <c r="E11" s="113">
        <v>3</v>
      </c>
      <c r="F11" s="486">
        <v>0</v>
      </c>
      <c r="G11" s="487">
        <v>1.9E-2</v>
      </c>
      <c r="H11" s="536">
        <v>0</v>
      </c>
      <c r="I11" s="219">
        <f t="shared" si="1"/>
        <v>1.9E-2</v>
      </c>
      <c r="K11" s="31">
        <f t="shared" si="2"/>
        <v>0</v>
      </c>
      <c r="N11" s="110">
        <f t="shared" si="0"/>
        <v>0</v>
      </c>
      <c r="O11" s="110">
        <f t="shared" si="0"/>
        <v>0</v>
      </c>
      <c r="P11" s="110">
        <f t="shared" si="0"/>
        <v>0</v>
      </c>
    </row>
    <row r="12" spans="1:17" ht="15" thickBot="1">
      <c r="B12" s="111">
        <f>B11+1</f>
        <v>6</v>
      </c>
      <c r="C12" s="104" t="s">
        <v>2744</v>
      </c>
      <c r="D12" s="112" t="s">
        <v>805</v>
      </c>
      <c r="E12" s="113">
        <v>3</v>
      </c>
      <c r="F12" s="221">
        <f>SUM(F7:F11)</f>
        <v>0</v>
      </c>
      <c r="G12" s="773">
        <f>SUM(G7:G11)</f>
        <v>3.7980000000000005</v>
      </c>
      <c r="H12" s="416">
        <f>SUM(H7:H11)</f>
        <v>0</v>
      </c>
      <c r="I12" s="775">
        <f t="shared" si="1"/>
        <v>3.7980000000000005</v>
      </c>
      <c r="K12" s="147"/>
    </row>
    <row r="13" spans="1:17" s="570" customFormat="1" ht="15" thickBot="1">
      <c r="A13" s="83"/>
      <c r="B13" s="118">
        <f>B12+1</f>
        <v>7</v>
      </c>
      <c r="C13" s="119" t="s">
        <v>4545</v>
      </c>
      <c r="D13" s="120" t="s">
        <v>805</v>
      </c>
      <c r="E13" s="117">
        <v>3</v>
      </c>
      <c r="F13" s="270"/>
      <c r="G13" s="774">
        <v>0</v>
      </c>
      <c r="H13" s="270"/>
      <c r="I13" s="228">
        <f t="shared" ref="I13" si="3">SUM(F13:H13)</f>
        <v>0</v>
      </c>
      <c r="J13" s="83"/>
      <c r="K13" s="31">
        <f xml:space="preserve"> IF( SUM( M13:Q13 ) = 0, 0, $N$5 )</f>
        <v>0</v>
      </c>
      <c r="L13" s="83"/>
      <c r="M13" s="84"/>
      <c r="N13" s="83"/>
      <c r="O13" s="110">
        <f xml:space="preserve"> IF( ISNUMBER( G13 ), 0, 1 )</f>
        <v>0</v>
      </c>
      <c r="P13" s="83"/>
      <c r="Q13" s="84"/>
    </row>
    <row r="14" spans="1:17" s="570" customFormat="1">
      <c r="A14" s="83"/>
      <c r="B14" s="138"/>
      <c r="C14" s="139"/>
      <c r="D14" s="132"/>
      <c r="E14" s="132"/>
      <c r="F14" s="270"/>
      <c r="G14" s="270"/>
      <c r="H14" s="270"/>
      <c r="I14" s="270"/>
      <c r="J14" s="220"/>
      <c r="K14" s="147"/>
      <c r="L14" s="83"/>
      <c r="M14" s="84"/>
      <c r="N14" s="83"/>
      <c r="O14" s="83"/>
      <c r="P14" s="83"/>
      <c r="Q14" s="84"/>
    </row>
    <row r="15" spans="1:17" ht="15" thickBot="1">
      <c r="K15" s="147"/>
    </row>
    <row r="16" spans="1:17" ht="15" thickBot="1">
      <c r="B16" s="99" t="s">
        <v>2637</v>
      </c>
      <c r="C16" s="100" t="s">
        <v>2868</v>
      </c>
      <c r="K16" s="147"/>
    </row>
    <row r="17" spans="1:17">
      <c r="B17" s="103">
        <f>B13+1</f>
        <v>8</v>
      </c>
      <c r="C17" s="134" t="s">
        <v>2864</v>
      </c>
      <c r="D17" s="105" t="s">
        <v>805</v>
      </c>
      <c r="E17" s="106">
        <v>3</v>
      </c>
      <c r="F17" s="488"/>
      <c r="G17" s="499"/>
      <c r="H17" s="535"/>
      <c r="I17" s="216">
        <f t="shared" ref="I17:I21" si="4">SUM(F17:H17)</f>
        <v>0</v>
      </c>
      <c r="K17" s="31">
        <f t="shared" ref="K17:K20" si="5" xml:space="preserve"> IF( SUM( M17:Q17 ) = 0, 0, $N$5 )</f>
        <v>0</v>
      </c>
      <c r="N17" s="110">
        <f>IF(Validation!$H$3=1,0,IF(ISNUMBER(F17),0,1))</f>
        <v>0</v>
      </c>
      <c r="O17" s="110">
        <f>IF(Validation!$H$3=1,0,IF(ISNUMBER(G17),0,1))</f>
        <v>0</v>
      </c>
      <c r="P17" s="110">
        <f>IF(Validation!$H$3=1,0,IF(ISNUMBER(H17),0,1))</f>
        <v>0</v>
      </c>
    </row>
    <row r="18" spans="1:17">
      <c r="B18" s="111">
        <f xml:space="preserve"> B17 + 1</f>
        <v>9</v>
      </c>
      <c r="C18" s="104" t="s">
        <v>2869</v>
      </c>
      <c r="D18" s="112" t="s">
        <v>805</v>
      </c>
      <c r="E18" s="113">
        <v>3</v>
      </c>
      <c r="F18" s="486"/>
      <c r="G18" s="487"/>
      <c r="H18" s="536"/>
      <c r="I18" s="219">
        <f t="shared" si="4"/>
        <v>0</v>
      </c>
      <c r="K18" s="31">
        <f t="shared" si="5"/>
        <v>0</v>
      </c>
      <c r="N18" s="110">
        <f>IF(Validation!$H$3=1,0,IF(ISNUMBER(F18),0,1))</f>
        <v>0</v>
      </c>
      <c r="O18" s="110">
        <f>IF(Validation!$H$3=1,0,IF(ISNUMBER(G18),0,1))</f>
        <v>0</v>
      </c>
      <c r="P18" s="110">
        <f>IF(Validation!$H$3=1,0,IF(ISNUMBER(H18),0,1))</f>
        <v>0</v>
      </c>
    </row>
    <row r="19" spans="1:17">
      <c r="B19" s="111">
        <f xml:space="preserve"> B18 + 1</f>
        <v>10</v>
      </c>
      <c r="C19" s="104" t="s">
        <v>2866</v>
      </c>
      <c r="D19" s="112" t="s">
        <v>805</v>
      </c>
      <c r="E19" s="113">
        <v>3</v>
      </c>
      <c r="F19" s="486"/>
      <c r="G19" s="487"/>
      <c r="H19" s="536"/>
      <c r="I19" s="219">
        <f t="shared" si="4"/>
        <v>0</v>
      </c>
      <c r="K19" s="31">
        <f t="shared" si="5"/>
        <v>0</v>
      </c>
      <c r="N19" s="110">
        <f>IF(Validation!$H$3=1,0,IF(ISNUMBER(F19),0,1))</f>
        <v>0</v>
      </c>
      <c r="O19" s="110">
        <f>IF(Validation!$H$3=1,0,IF(ISNUMBER(G19),0,1))</f>
        <v>0</v>
      </c>
      <c r="P19" s="110">
        <f>IF(Validation!$H$3=1,0,IF(ISNUMBER(H19),0,1))</f>
        <v>0</v>
      </c>
    </row>
    <row r="20" spans="1:17">
      <c r="B20" s="417">
        <f>B19+1</f>
        <v>11</v>
      </c>
      <c r="C20" s="247" t="s">
        <v>2867</v>
      </c>
      <c r="D20" s="112" t="s">
        <v>805</v>
      </c>
      <c r="E20" s="113">
        <v>3</v>
      </c>
      <c r="F20" s="486"/>
      <c r="G20" s="487"/>
      <c r="H20" s="536"/>
      <c r="I20" s="219">
        <f t="shared" si="4"/>
        <v>0</v>
      </c>
      <c r="K20" s="31">
        <f t="shared" si="5"/>
        <v>0</v>
      </c>
      <c r="N20" s="110">
        <f>IF(Validation!$H$3=1,0,IF(ISNUMBER(F20),0,1))</f>
        <v>0</v>
      </c>
      <c r="O20" s="110">
        <f>IF(Validation!$H$3=1,0,IF(ISNUMBER(G20),0,1))</f>
        <v>0</v>
      </c>
      <c r="P20" s="110">
        <f>IF(Validation!$H$3=1,0,IF(ISNUMBER(H20),0,1))</f>
        <v>0</v>
      </c>
    </row>
    <row r="21" spans="1:17" ht="15" thickBot="1">
      <c r="B21" s="111">
        <f>B20+1</f>
        <v>12</v>
      </c>
      <c r="C21" s="104" t="s">
        <v>2744</v>
      </c>
      <c r="D21" s="112" t="s">
        <v>805</v>
      </c>
      <c r="E21" s="113">
        <v>3</v>
      </c>
      <c r="F21" s="221">
        <f>SUM(F17:F20)</f>
        <v>0</v>
      </c>
      <c r="G21" s="773">
        <f>SUM(G17:G20)</f>
        <v>0</v>
      </c>
      <c r="H21" s="416">
        <f>SUM(H17:H20)</f>
        <v>0</v>
      </c>
      <c r="I21" s="775">
        <f t="shared" si="4"/>
        <v>0</v>
      </c>
      <c r="K21" s="147"/>
    </row>
    <row r="22" spans="1:17" s="570" customFormat="1" ht="15" thickBot="1">
      <c r="A22" s="83"/>
      <c r="B22" s="118">
        <f>B21+1</f>
        <v>13</v>
      </c>
      <c r="C22" s="119" t="s">
        <v>4545</v>
      </c>
      <c r="D22" s="120" t="s">
        <v>805</v>
      </c>
      <c r="E22" s="117">
        <v>3</v>
      </c>
      <c r="F22" s="270"/>
      <c r="G22" s="774"/>
      <c r="H22" s="270"/>
      <c r="I22" s="228">
        <f t="shared" ref="I22" si="6">SUM(F22:H22)</f>
        <v>0</v>
      </c>
      <c r="J22" s="83"/>
      <c r="K22" s="31">
        <f xml:space="preserve"> IF( SUM( M22:Q22 ) = 0, 0, $N$5 )</f>
        <v>0</v>
      </c>
      <c r="L22" s="83"/>
      <c r="M22" s="84"/>
      <c r="N22" s="83"/>
      <c r="O22" s="110">
        <f>IF(Validation!$H$3=1,0,IF(ISNUMBER(G22),0,1))</f>
        <v>0</v>
      </c>
      <c r="P22" s="83"/>
      <c r="Q22" s="84"/>
    </row>
    <row r="23" spans="1:17">
      <c r="K23" s="147"/>
    </row>
    <row r="24" spans="1:17" ht="15" thickBot="1">
      <c r="K24" s="147"/>
    </row>
    <row r="25" spans="1:17">
      <c r="G25" s="984" t="str">
        <f>F3</f>
        <v>Current year</v>
      </c>
      <c r="H25" s="985"/>
      <c r="I25" s="986"/>
      <c r="J25" s="135"/>
      <c r="K25" s="147"/>
      <c r="L25" s="135"/>
    </row>
    <row r="26" spans="1:17" ht="15" thickBot="1">
      <c r="G26" s="92" t="s">
        <v>59</v>
      </c>
      <c r="H26" s="93" t="s">
        <v>245</v>
      </c>
      <c r="I26" s="94" t="s">
        <v>2744</v>
      </c>
      <c r="J26" s="143"/>
      <c r="K26" s="147"/>
      <c r="L26" s="143"/>
      <c r="M26" s="141"/>
      <c r="N26" s="143"/>
      <c r="O26" s="143"/>
      <c r="P26" s="143"/>
      <c r="Q26" s="141"/>
    </row>
    <row r="27" spans="1:17" ht="15" thickBot="1">
      <c r="B27" s="130" t="s">
        <v>2643</v>
      </c>
      <c r="C27" s="131" t="s">
        <v>4546</v>
      </c>
      <c r="J27" s="143"/>
      <c r="K27" s="147"/>
      <c r="L27" s="143"/>
      <c r="M27" s="136"/>
      <c r="N27" s="143"/>
      <c r="O27" s="143"/>
      <c r="P27" s="143"/>
      <c r="Q27" s="136"/>
    </row>
    <row r="28" spans="1:17">
      <c r="B28" s="103">
        <f xml:space="preserve"> B22 + 1</f>
        <v>14</v>
      </c>
      <c r="C28" s="134" t="s">
        <v>2870</v>
      </c>
      <c r="D28" s="105" t="s">
        <v>805</v>
      </c>
      <c r="E28" s="106">
        <v>3</v>
      </c>
      <c r="F28" s="418"/>
      <c r="G28" s="488">
        <v>71.706000000000003</v>
      </c>
      <c r="H28" s="499"/>
      <c r="I28" s="216">
        <f>SUM(G28:H28)</f>
        <v>71.706000000000003</v>
      </c>
      <c r="J28" s="143"/>
      <c r="K28" s="31">
        <f t="shared" ref="K28" si="7" xml:space="preserve"> IF( SUM( M28:Q28 ) = 0, 0, $N$5 )</f>
        <v>0</v>
      </c>
      <c r="L28" s="143"/>
      <c r="M28" s="136"/>
      <c r="N28" s="144"/>
      <c r="O28" s="110">
        <f xml:space="preserve"> IF( ISNUMBER( G28 ), 0, 1 )</f>
        <v>0</v>
      </c>
      <c r="P28" s="110">
        <f>IF(Validation!$H$3=1,0,IF(ISNUMBER(H28),0,1))</f>
        <v>0</v>
      </c>
      <c r="Q28" s="136"/>
    </row>
    <row r="29" spans="1:17">
      <c r="B29" s="111">
        <f>B28+1</f>
        <v>15</v>
      </c>
      <c r="C29" s="104" t="s">
        <v>2871</v>
      </c>
      <c r="D29" s="112" t="s">
        <v>805</v>
      </c>
      <c r="E29" s="113">
        <v>3</v>
      </c>
      <c r="G29" s="217">
        <f>G12</f>
        <v>3.7980000000000005</v>
      </c>
      <c r="H29" s="218">
        <f>G21</f>
        <v>0</v>
      </c>
      <c r="I29" s="219">
        <f t="shared" ref="I29:I31" si="8">SUM(G29:H29)</f>
        <v>3.7980000000000005</v>
      </c>
      <c r="J29" s="143"/>
      <c r="K29" s="147"/>
      <c r="L29" s="143"/>
      <c r="M29" s="136"/>
      <c r="N29" s="144"/>
      <c r="O29" s="144"/>
      <c r="P29" s="144"/>
      <c r="Q29" s="136"/>
    </row>
    <row r="30" spans="1:17">
      <c r="B30" s="111">
        <f>B29+1</f>
        <v>16</v>
      </c>
      <c r="C30" s="104" t="s">
        <v>2872</v>
      </c>
      <c r="D30" s="112" t="s">
        <v>805</v>
      </c>
      <c r="E30" s="113">
        <v>3</v>
      </c>
      <c r="G30" s="486">
        <v>-1.6930000000000001</v>
      </c>
      <c r="H30" s="487"/>
      <c r="I30" s="219">
        <f t="shared" si="8"/>
        <v>-1.6930000000000001</v>
      </c>
      <c r="J30" s="143"/>
      <c r="K30" s="31">
        <f t="shared" ref="K30" si="9" xml:space="preserve"> IF( SUM( M30:Q30 ) = 0, 0, $N$5 )</f>
        <v>0</v>
      </c>
      <c r="L30" s="143"/>
      <c r="M30" s="136"/>
      <c r="N30" s="144"/>
      <c r="O30" s="110">
        <f xml:space="preserve"> IF( ISNUMBER( G30 ), 0, 1 )</f>
        <v>0</v>
      </c>
      <c r="P30" s="110">
        <f>IF(Validation!$H$3=1,0,IF(ISNUMBER(H30),0,1))</f>
        <v>0</v>
      </c>
      <c r="Q30" s="136"/>
    </row>
    <row r="31" spans="1:17" ht="15" thickBot="1">
      <c r="B31" s="118">
        <f>B30+1</f>
        <v>17</v>
      </c>
      <c r="C31" s="119" t="s">
        <v>2873</v>
      </c>
      <c r="D31" s="120" t="s">
        <v>805</v>
      </c>
      <c r="E31" s="117">
        <v>3</v>
      </c>
      <c r="G31" s="221">
        <f>SUM(G28:G30)</f>
        <v>73.811000000000007</v>
      </c>
      <c r="H31" s="222">
        <f>SUM(H28:H30)</f>
        <v>0</v>
      </c>
      <c r="I31" s="223">
        <f t="shared" si="8"/>
        <v>73.811000000000007</v>
      </c>
      <c r="J31" s="143"/>
      <c r="K31" s="147"/>
      <c r="L31" s="143"/>
      <c r="M31" s="136"/>
      <c r="N31" s="143"/>
      <c r="O31" s="143"/>
      <c r="P31" s="143"/>
      <c r="Q31" s="136"/>
    </row>
    <row r="32" spans="1:17" ht="15" thickBot="1">
      <c r="B32" s="127"/>
      <c r="C32" s="170"/>
      <c r="D32" s="127"/>
      <c r="E32" s="127"/>
      <c r="G32" s="184"/>
      <c r="H32" s="184"/>
      <c r="I32" s="135"/>
      <c r="J32" s="143"/>
      <c r="K32" s="147"/>
      <c r="L32" s="143"/>
      <c r="M32" s="136"/>
      <c r="N32" s="143"/>
      <c r="O32" s="143"/>
      <c r="P32" s="143"/>
      <c r="Q32" s="136"/>
    </row>
    <row r="33" spans="1:17" ht="15" thickBot="1">
      <c r="B33" s="99" t="s">
        <v>2652</v>
      </c>
      <c r="C33" s="100" t="s">
        <v>2874</v>
      </c>
      <c r="J33" s="147"/>
      <c r="K33" s="147"/>
      <c r="L33" s="143"/>
      <c r="M33" s="136"/>
      <c r="N33" s="143"/>
      <c r="O33" s="143"/>
      <c r="P33" s="143"/>
      <c r="Q33" s="136"/>
    </row>
    <row r="34" spans="1:17" ht="15" thickBot="1">
      <c r="B34" s="148">
        <f>B31+1</f>
        <v>18</v>
      </c>
      <c r="C34" s="149" t="s">
        <v>2875</v>
      </c>
      <c r="D34" s="150" t="s">
        <v>805</v>
      </c>
      <c r="E34" s="151">
        <v>3</v>
      </c>
      <c r="G34" s="537">
        <v>0</v>
      </c>
      <c r="H34" s="538">
        <v>0</v>
      </c>
      <c r="I34" s="280">
        <f>G34+H34</f>
        <v>0</v>
      </c>
      <c r="J34" s="147"/>
      <c r="K34" s="31">
        <f t="shared" ref="K34" si="10" xml:space="preserve"> IF( SUM( M34:Q34 ) = 0, 0, $N$5 )</f>
        <v>0</v>
      </c>
      <c r="L34" s="143"/>
      <c r="M34" s="136"/>
      <c r="N34" s="144"/>
      <c r="O34" s="110">
        <f t="shared" ref="O34" si="11" xml:space="preserve"> IF( ISNUMBER( G34 ), 0, 1 )</f>
        <v>0</v>
      </c>
      <c r="P34" s="110">
        <f>IF(Validation!$H$3=1,0,IF(ISNUMBER(H34),0,1))</f>
        <v>0</v>
      </c>
      <c r="Q34" s="136"/>
    </row>
    <row r="35" spans="1:17">
      <c r="B35" s="127"/>
      <c r="C35" s="170"/>
      <c r="D35" s="127"/>
      <c r="E35" s="127"/>
      <c r="G35" s="184"/>
      <c r="H35" s="184"/>
      <c r="I35" s="135"/>
      <c r="J35" s="135"/>
      <c r="K35" s="137"/>
      <c r="L35" s="135"/>
      <c r="M35" s="136"/>
      <c r="N35" s="137"/>
      <c r="O35" s="135"/>
      <c r="P35" s="135"/>
      <c r="Q35" s="136"/>
    </row>
    <row r="36" spans="1:17">
      <c r="B36" s="990" t="s">
        <v>2597</v>
      </c>
      <c r="C36" s="990"/>
      <c r="D36" s="184"/>
      <c r="E36" s="184"/>
      <c r="F36" s="184"/>
      <c r="G36" s="184"/>
      <c r="H36" s="184"/>
      <c r="I36" s="143"/>
      <c r="J36" s="135"/>
      <c r="K36" s="137"/>
      <c r="L36" s="135"/>
      <c r="M36" s="141"/>
      <c r="N36" s="137"/>
      <c r="O36" s="135"/>
      <c r="P36" s="135"/>
      <c r="Q36" s="141"/>
    </row>
    <row r="37" spans="1:17">
      <c r="B37" s="158"/>
      <c r="C37" s="159"/>
      <c r="D37" s="184"/>
      <c r="E37" s="184"/>
      <c r="F37" s="184"/>
      <c r="G37" s="184"/>
      <c r="H37" s="184"/>
      <c r="I37" s="143"/>
      <c r="J37" s="394"/>
      <c r="K37" s="147"/>
      <c r="L37" s="135"/>
      <c r="M37" s="141"/>
      <c r="N37" s="147"/>
      <c r="O37" s="135"/>
      <c r="P37" s="135"/>
      <c r="Q37" s="141"/>
    </row>
    <row r="38" spans="1:17">
      <c r="B38" s="32"/>
      <c r="C38" s="160" t="s">
        <v>2598</v>
      </c>
      <c r="D38" s="184"/>
      <c r="E38" s="184"/>
      <c r="F38" s="184"/>
      <c r="G38" s="184"/>
      <c r="H38" s="184"/>
      <c r="I38" s="143"/>
      <c r="J38" s="397"/>
      <c r="K38" s="137"/>
      <c r="L38" s="135"/>
      <c r="M38" s="141"/>
      <c r="N38" s="137"/>
      <c r="O38" s="135"/>
      <c r="P38" s="135"/>
      <c r="Q38" s="141"/>
    </row>
    <row r="39" spans="1:17">
      <c r="B39" s="158"/>
      <c r="C39" s="159"/>
      <c r="D39" s="184"/>
      <c r="E39" s="184"/>
      <c r="F39" s="184"/>
      <c r="G39" s="184"/>
      <c r="H39" s="184"/>
      <c r="I39" s="143"/>
      <c r="J39" s="397"/>
      <c r="K39" s="127"/>
      <c r="L39" s="127"/>
      <c r="M39" s="141"/>
      <c r="N39" s="127"/>
      <c r="O39" s="127"/>
      <c r="P39" s="127"/>
      <c r="Q39" s="141"/>
    </row>
    <row r="40" spans="1:17">
      <c r="B40" s="161"/>
      <c r="C40" s="160" t="s">
        <v>2599</v>
      </c>
      <c r="D40" s="184"/>
      <c r="E40" s="184"/>
      <c r="F40" s="184"/>
      <c r="G40" s="184"/>
      <c r="H40" s="184"/>
      <c r="I40" s="143"/>
      <c r="J40" s="397"/>
      <c r="K40" s="127"/>
      <c r="L40" s="127"/>
      <c r="M40" s="141"/>
      <c r="N40" s="127"/>
      <c r="O40" s="127"/>
      <c r="P40" s="127"/>
      <c r="Q40" s="141"/>
    </row>
    <row r="41" spans="1:17">
      <c r="B41" s="162"/>
      <c r="C41" s="160"/>
      <c r="D41" s="184"/>
      <c r="E41" s="184"/>
      <c r="F41" s="184"/>
      <c r="G41" s="184"/>
      <c r="H41" s="184"/>
      <c r="I41" s="143"/>
      <c r="J41" s="397"/>
      <c r="K41" s="137"/>
      <c r="L41" s="137"/>
      <c r="M41" s="141"/>
      <c r="N41" s="137"/>
      <c r="O41" s="137"/>
      <c r="P41" s="137"/>
      <c r="Q41" s="141"/>
    </row>
    <row r="42" spans="1:17">
      <c r="A42" s="127"/>
      <c r="B42" s="163"/>
      <c r="C42" s="160" t="s">
        <v>2600</v>
      </c>
      <c r="D42" s="184"/>
      <c r="E42" s="184"/>
      <c r="F42" s="184"/>
      <c r="G42" s="184"/>
      <c r="H42" s="184"/>
      <c r="I42" s="143"/>
      <c r="J42" s="397"/>
      <c r="K42" s="137"/>
      <c r="L42" s="137"/>
      <c r="M42" s="141"/>
      <c r="N42" s="137"/>
      <c r="O42" s="137"/>
      <c r="P42" s="137"/>
      <c r="Q42" s="141"/>
    </row>
    <row r="43" spans="1:17">
      <c r="A43" s="184"/>
      <c r="B43" s="202"/>
      <c r="C43" s="169"/>
      <c r="D43" s="203"/>
      <c r="E43" s="203"/>
      <c r="F43" s="203"/>
      <c r="G43" s="203"/>
      <c r="H43" s="203"/>
      <c r="I43" s="147"/>
      <c r="J43" s="397"/>
      <c r="K43" s="137"/>
      <c r="L43" s="137"/>
      <c r="M43" s="141"/>
      <c r="N43" s="137"/>
      <c r="O43" s="137"/>
      <c r="P43" s="137"/>
      <c r="Q43" s="141"/>
    </row>
    <row r="44" spans="1:17" ht="15" thickBot="1">
      <c r="A44" s="184"/>
      <c r="B44" s="203"/>
      <c r="C44" s="204"/>
      <c r="D44" s="203"/>
      <c r="E44" s="203"/>
      <c r="F44" s="203"/>
      <c r="G44" s="203"/>
      <c r="H44" s="203"/>
      <c r="I44" s="147"/>
      <c r="J44" s="397"/>
      <c r="M44" s="141"/>
      <c r="Q44" s="141"/>
    </row>
    <row r="45" spans="1:17" ht="20.65" customHeight="1" thickBot="1">
      <c r="A45" s="202"/>
      <c r="B45" s="164" t="str">
        <f ca="1" xml:space="preserve"> RIGHT(CELL("filename", $A$1), LEN(CELL("filename", $A$1)) - SEARCH("]", CELL("filename", $A$1)))&amp;" - Line definitions"</f>
        <v>2E - Line definitions</v>
      </c>
      <c r="C45" s="165"/>
      <c r="D45" s="166"/>
      <c r="E45" s="166"/>
      <c r="F45" s="166"/>
      <c r="G45" s="166"/>
      <c r="H45" s="166"/>
      <c r="I45" s="285"/>
      <c r="J45" s="397"/>
    </row>
    <row r="46" spans="1:17" ht="14.65" customHeight="1" thickBot="1">
      <c r="A46" s="203"/>
      <c r="B46" s="87"/>
      <c r="C46" s="173"/>
      <c r="D46" s="87"/>
      <c r="E46" s="87"/>
      <c r="F46" s="127"/>
      <c r="G46" s="127"/>
      <c r="H46" s="127"/>
      <c r="I46" s="135"/>
      <c r="J46" s="397"/>
    </row>
    <row r="47" spans="1:17" ht="15" thickBot="1">
      <c r="A47" s="127"/>
      <c r="B47" s="419" t="s">
        <v>2601</v>
      </c>
      <c r="C47" s="420" t="s">
        <v>2602</v>
      </c>
      <c r="D47" s="421"/>
      <c r="E47" s="421"/>
      <c r="F47" s="421"/>
      <c r="G47" s="421"/>
      <c r="H47" s="421"/>
      <c r="I47" s="448"/>
      <c r="J47" s="397"/>
      <c r="N47" s="102" t="s">
        <v>2603</v>
      </c>
    </row>
    <row r="48" spans="1:17" ht="14.1" customHeight="1">
      <c r="A48" s="127"/>
      <c r="B48" s="423">
        <f t="shared" ref="B48:B54" si="12">B7</f>
        <v>1</v>
      </c>
      <c r="C48" s="1060" t="s">
        <v>2876</v>
      </c>
      <c r="D48" s="1007"/>
      <c r="E48" s="1007"/>
      <c r="F48" s="1007"/>
      <c r="G48" s="1007"/>
      <c r="H48" s="1007"/>
      <c r="I48" s="1008"/>
      <c r="J48" s="397"/>
      <c r="N48" s="230">
        <v>1</v>
      </c>
    </row>
    <row r="49" spans="1:17" ht="25.5">
      <c r="A49" s="127"/>
      <c r="B49" s="424">
        <f t="shared" si="12"/>
        <v>2</v>
      </c>
      <c r="C49" s="1051" t="s">
        <v>2877</v>
      </c>
      <c r="D49" s="999"/>
      <c r="E49" s="999"/>
      <c r="F49" s="999"/>
      <c r="G49" s="999"/>
      <c r="H49" s="999"/>
      <c r="I49" s="1000"/>
      <c r="J49" s="397"/>
      <c r="N49" s="182" t="s">
        <v>2606</v>
      </c>
    </row>
    <row r="50" spans="1:17" ht="14.1" customHeight="1">
      <c r="A50" s="127"/>
      <c r="B50" s="424">
        <f t="shared" si="12"/>
        <v>3</v>
      </c>
      <c r="C50" s="1051" t="s">
        <v>2878</v>
      </c>
      <c r="D50" s="999"/>
      <c r="E50" s="999"/>
      <c r="F50" s="999"/>
      <c r="G50" s="999"/>
      <c r="H50" s="999"/>
      <c r="I50" s="1000"/>
      <c r="N50" s="179">
        <v>1</v>
      </c>
    </row>
    <row r="51" spans="1:17" ht="14.1" customHeight="1">
      <c r="A51" s="127"/>
      <c r="B51" s="424">
        <f t="shared" si="12"/>
        <v>4</v>
      </c>
      <c r="C51" s="1051" t="s">
        <v>2879</v>
      </c>
      <c r="D51" s="999"/>
      <c r="E51" s="999"/>
      <c r="F51" s="999"/>
      <c r="G51" s="999"/>
      <c r="H51" s="999"/>
      <c r="I51" s="1000"/>
      <c r="N51" s="179">
        <v>1</v>
      </c>
    </row>
    <row r="52" spans="1:17" ht="25.5">
      <c r="A52" s="127"/>
      <c r="B52" s="424">
        <f t="shared" si="12"/>
        <v>5</v>
      </c>
      <c r="C52" s="1051" t="s">
        <v>2880</v>
      </c>
      <c r="D52" s="999"/>
      <c r="E52" s="999"/>
      <c r="F52" s="999"/>
      <c r="G52" s="999"/>
      <c r="H52" s="999"/>
      <c r="I52" s="1000"/>
      <c r="N52" s="182" t="s">
        <v>2606</v>
      </c>
    </row>
    <row r="53" spans="1:17" ht="14.1" customHeight="1">
      <c r="A53" s="127"/>
      <c r="B53" s="424">
        <f t="shared" si="12"/>
        <v>6</v>
      </c>
      <c r="C53" s="1051" t="s">
        <v>2881</v>
      </c>
      <c r="D53" s="999"/>
      <c r="E53" s="999"/>
      <c r="F53" s="999"/>
      <c r="G53" s="999"/>
      <c r="H53" s="999"/>
      <c r="I53" s="1000"/>
      <c r="N53" s="179">
        <v>1</v>
      </c>
    </row>
    <row r="54" spans="1:17" s="570" customFormat="1" ht="14.1" customHeight="1">
      <c r="A54" s="127"/>
      <c r="B54" s="424">
        <f t="shared" si="12"/>
        <v>7</v>
      </c>
      <c r="C54" s="1051" t="s">
        <v>4547</v>
      </c>
      <c r="D54" s="999"/>
      <c r="E54" s="999"/>
      <c r="F54" s="999"/>
      <c r="G54" s="999"/>
      <c r="H54" s="999"/>
      <c r="I54" s="1000"/>
      <c r="J54" s="83"/>
      <c r="K54" s="83"/>
      <c r="L54" s="83"/>
      <c r="M54" s="84"/>
      <c r="N54" s="179">
        <v>1</v>
      </c>
      <c r="O54" s="83"/>
      <c r="P54" s="83"/>
      <c r="Q54" s="84"/>
    </row>
    <row r="55" spans="1:17" ht="25.5">
      <c r="A55" s="203"/>
      <c r="B55" s="424">
        <f t="shared" ref="B55:B60" si="13">B17</f>
        <v>8</v>
      </c>
      <c r="C55" s="1051" t="s">
        <v>2882</v>
      </c>
      <c r="D55" s="999"/>
      <c r="E55" s="999"/>
      <c r="F55" s="999"/>
      <c r="G55" s="999"/>
      <c r="H55" s="999"/>
      <c r="I55" s="1000"/>
      <c r="N55" s="182" t="s">
        <v>2606</v>
      </c>
    </row>
    <row r="56" spans="1:17" ht="14.1" customHeight="1">
      <c r="A56" s="127"/>
      <c r="B56" s="424">
        <f t="shared" si="13"/>
        <v>9</v>
      </c>
      <c r="C56" s="1051" t="s">
        <v>2883</v>
      </c>
      <c r="D56" s="999"/>
      <c r="E56" s="999"/>
      <c r="F56" s="999"/>
      <c r="G56" s="999"/>
      <c r="H56" s="999"/>
      <c r="I56" s="1000"/>
      <c r="N56" s="179">
        <v>1</v>
      </c>
    </row>
    <row r="57" spans="1:17">
      <c r="A57" s="127"/>
      <c r="B57" s="424">
        <f t="shared" si="13"/>
        <v>10</v>
      </c>
      <c r="C57" s="1051" t="s">
        <v>2884</v>
      </c>
      <c r="D57" s="999"/>
      <c r="E57" s="999"/>
      <c r="F57" s="999"/>
      <c r="G57" s="999"/>
      <c r="H57" s="999"/>
      <c r="I57" s="1000"/>
      <c r="N57" s="179">
        <v>1</v>
      </c>
    </row>
    <row r="58" spans="1:17" ht="23.1" customHeight="1">
      <c r="A58" s="127"/>
      <c r="B58" s="424">
        <f t="shared" si="13"/>
        <v>11</v>
      </c>
      <c r="C58" s="1051" t="s">
        <v>4548</v>
      </c>
      <c r="D58" s="999"/>
      <c r="E58" s="999"/>
      <c r="F58" s="999"/>
      <c r="G58" s="999"/>
      <c r="H58" s="999"/>
      <c r="I58" s="1000"/>
      <c r="N58" s="182" t="s">
        <v>2606</v>
      </c>
    </row>
    <row r="59" spans="1:17">
      <c r="A59" s="127"/>
      <c r="B59" s="424">
        <f t="shared" si="13"/>
        <v>12</v>
      </c>
      <c r="C59" s="1051" t="s">
        <v>4549</v>
      </c>
      <c r="D59" s="999"/>
      <c r="E59" s="999"/>
      <c r="F59" s="999"/>
      <c r="G59" s="999"/>
      <c r="H59" s="999"/>
      <c r="I59" s="1000"/>
      <c r="N59" s="179">
        <v>1</v>
      </c>
    </row>
    <row r="60" spans="1:17" s="570" customFormat="1">
      <c r="A60" s="127"/>
      <c r="B60" s="424">
        <f t="shared" si="13"/>
        <v>13</v>
      </c>
      <c r="C60" s="1051" t="s">
        <v>4550</v>
      </c>
      <c r="D60" s="999"/>
      <c r="E60" s="999"/>
      <c r="F60" s="999"/>
      <c r="G60" s="999"/>
      <c r="H60" s="999"/>
      <c r="I60" s="1000"/>
      <c r="J60" s="83"/>
      <c r="K60" s="83"/>
      <c r="L60" s="83"/>
      <c r="M60" s="84"/>
      <c r="N60" s="179">
        <v>1</v>
      </c>
      <c r="O60" s="83"/>
      <c r="P60" s="83"/>
      <c r="Q60" s="84"/>
    </row>
    <row r="61" spans="1:17">
      <c r="A61" s="127"/>
      <c r="B61" s="424">
        <f>B28</f>
        <v>14</v>
      </c>
      <c r="C61" s="1051" t="s">
        <v>2885</v>
      </c>
      <c r="D61" s="999"/>
      <c r="E61" s="999"/>
      <c r="F61" s="999"/>
      <c r="G61" s="999"/>
      <c r="H61" s="999"/>
      <c r="I61" s="1000"/>
      <c r="N61" s="179">
        <v>1</v>
      </c>
    </row>
    <row r="62" spans="1:17">
      <c r="A62" s="127"/>
      <c r="B62" s="424">
        <f>B29</f>
        <v>15</v>
      </c>
      <c r="C62" s="1051" t="s">
        <v>2886</v>
      </c>
      <c r="D62" s="999"/>
      <c r="E62" s="999"/>
      <c r="F62" s="999"/>
      <c r="G62" s="999"/>
      <c r="H62" s="999"/>
      <c r="I62" s="1000"/>
      <c r="N62" s="179">
        <v>1</v>
      </c>
    </row>
    <row r="63" spans="1:17">
      <c r="A63" s="127"/>
      <c r="B63" s="424">
        <f>B30</f>
        <v>16</v>
      </c>
      <c r="C63" s="1051" t="s">
        <v>2887</v>
      </c>
      <c r="D63" s="999"/>
      <c r="E63" s="999"/>
      <c r="F63" s="999"/>
      <c r="G63" s="999"/>
      <c r="H63" s="999"/>
      <c r="I63" s="1000"/>
      <c r="N63" s="179">
        <v>1</v>
      </c>
    </row>
    <row r="64" spans="1:17" ht="25.5">
      <c r="A64" s="127"/>
      <c r="B64" s="424">
        <f>B31</f>
        <v>17</v>
      </c>
      <c r="C64" s="1051" t="s">
        <v>4551</v>
      </c>
      <c r="D64" s="999"/>
      <c r="E64" s="999"/>
      <c r="F64" s="999"/>
      <c r="G64" s="999"/>
      <c r="H64" s="999"/>
      <c r="I64" s="1000"/>
      <c r="N64" s="182" t="s">
        <v>2606</v>
      </c>
    </row>
    <row r="65" spans="1:14" ht="26.25" thickBot="1">
      <c r="A65" s="127"/>
      <c r="B65" s="425">
        <f>B34</f>
        <v>18</v>
      </c>
      <c r="C65" s="1061" t="s">
        <v>2888</v>
      </c>
      <c r="D65" s="1010"/>
      <c r="E65" s="1010"/>
      <c r="F65" s="1010"/>
      <c r="G65" s="1010"/>
      <c r="H65" s="1010"/>
      <c r="I65" s="1011"/>
      <c r="N65" s="182" t="s">
        <v>2606</v>
      </c>
    </row>
    <row r="66" spans="1:14">
      <c r="A66" s="137"/>
    </row>
    <row r="67" spans="1:14" hidden="1">
      <c r="A67" s="137"/>
    </row>
    <row r="68" spans="1:14" hidden="1">
      <c r="A68" s="137"/>
    </row>
    <row r="69" spans="1:14" hidden="1"/>
    <row r="70" spans="1:14" hidden="1"/>
    <row r="71" spans="1:14" hidden="1"/>
    <row r="72" spans="1:14" hidden="1"/>
    <row r="73" spans="1:14" hidden="1"/>
    <row r="74" spans="1:14" hidden="1"/>
    <row r="75" spans="1:14" hidden="1"/>
    <row r="76" spans="1:14" hidden="1"/>
    <row r="77" spans="1:14" hidden="1"/>
    <row r="78" spans="1:14" hidden="1"/>
    <row r="79" spans="1:14" hidden="1"/>
    <row r="80" spans="1:14" hidden="1"/>
    <row r="81" hidden="1"/>
    <row r="82" hidden="1"/>
  </sheetData>
  <sheetProtection algorithmName="SHA-512" hashValue="iRhWQLCAoreTV6S60S2bGCWIreKfp6EJOMAT3vuQfsKoFpjMFCQwu5raG4UqYoaqh/U6bWXnTHyKqJjUWosLtA==" saltValue="qE1X00fwjKWjCg1telfpHA==" spinCount="100000" sheet="1" objects="1" scenarios="1"/>
  <mergeCells count="26">
    <mergeCell ref="C53:I53"/>
    <mergeCell ref="C55:I55"/>
    <mergeCell ref="C64:I64"/>
    <mergeCell ref="C65:I65"/>
    <mergeCell ref="C57:I57"/>
    <mergeCell ref="C58:I58"/>
    <mergeCell ref="C59:I59"/>
    <mergeCell ref="C61:I61"/>
    <mergeCell ref="C62:I62"/>
    <mergeCell ref="C63:I63"/>
    <mergeCell ref="C56:I56"/>
    <mergeCell ref="C54:I54"/>
    <mergeCell ref="C60:I60"/>
    <mergeCell ref="N3:P4"/>
    <mergeCell ref="G25:I25"/>
    <mergeCell ref="B36:C36"/>
    <mergeCell ref="C48:I48"/>
    <mergeCell ref="K3:K4"/>
    <mergeCell ref="C50:I50"/>
    <mergeCell ref="C51:I51"/>
    <mergeCell ref="C52:I52"/>
    <mergeCell ref="C49:I49"/>
    <mergeCell ref="B3:C4"/>
    <mergeCell ref="D3:D4"/>
    <mergeCell ref="E3:E4"/>
    <mergeCell ref="F3:I3"/>
  </mergeCells>
  <conditionalFormatting sqref="K7:K11 K17:K20 K30 K34">
    <cfRule type="cellIs" dxfId="152" priority="12" operator="equal">
      <formula>0</formula>
    </cfRule>
  </conditionalFormatting>
  <conditionalFormatting sqref="K17">
    <cfRule type="cellIs" dxfId="151" priority="11" operator="equal">
      <formula>0</formula>
    </cfRule>
  </conditionalFormatting>
  <conditionalFormatting sqref="K19">
    <cfRule type="cellIs" dxfId="150" priority="10" operator="equal">
      <formula>0</formula>
    </cfRule>
  </conditionalFormatting>
  <conditionalFormatting sqref="K18">
    <cfRule type="cellIs" dxfId="149" priority="9" operator="equal">
      <formula>0</formula>
    </cfRule>
  </conditionalFormatting>
  <conditionalFormatting sqref="K30">
    <cfRule type="cellIs" dxfId="148" priority="8" operator="equal">
      <formula>0</formula>
    </cfRule>
  </conditionalFormatting>
  <conditionalFormatting sqref="K34">
    <cfRule type="cellIs" dxfId="147" priority="7" operator="equal">
      <formula>0</formula>
    </cfRule>
  </conditionalFormatting>
  <conditionalFormatting sqref="K28">
    <cfRule type="cellIs" dxfId="146" priority="6" operator="equal">
      <formula>0</formula>
    </cfRule>
  </conditionalFormatting>
  <conditionalFormatting sqref="K28">
    <cfRule type="cellIs" dxfId="145" priority="5" operator="equal">
      <formula>0</formula>
    </cfRule>
  </conditionalFormatting>
  <conditionalFormatting sqref="K13">
    <cfRule type="cellIs" dxfId="144" priority="3" operator="equal">
      <formula>0</formula>
    </cfRule>
  </conditionalFormatting>
  <conditionalFormatting sqref="K22">
    <cfRule type="cellIs" dxfId="1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id="{8CBECD36-7E8D-491A-87AA-A7EE4D10527A}">
            <xm:f>Validation!$H$3=1</xm:f>
            <x14:dxf>
              <fill>
                <patternFill>
                  <bgColor rgb="FFE0DCD8"/>
                </patternFill>
              </fill>
            </x14:dxf>
          </x14:cfRule>
          <xm:sqref>H28:H31 H34</xm:sqref>
        </x14:conditionalFormatting>
        <x14:conditionalFormatting xmlns:xm="http://schemas.microsoft.com/office/excel/2006/main">
          <x14:cfRule type="expression" priority="1" id="{429FCC6C-ED21-40C3-AB35-125F0856F654}">
            <xm:f>Validation!$H$3=1</xm:f>
            <x14:dxf>
              <fill>
                <patternFill>
                  <bgColor theme="0" tint="-0.14996795556505021"/>
                </patternFill>
              </fill>
            </x14:dxf>
          </x14:cfRule>
          <xm:sqref>F17:I21 I22 G22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8"/>
  <sheetViews>
    <sheetView showGridLines="0" workbookViewId="0">
      <selection activeCell="G8" sqref="G8"/>
    </sheetView>
  </sheetViews>
  <sheetFormatPr defaultColWidth="0" defaultRowHeight="14.25" zeroHeight="1"/>
  <cols>
    <col min="1" max="1" width="2.25" style="12" customWidth="1"/>
    <col min="2" max="2" width="4.125" style="12" customWidth="1"/>
    <col min="3" max="3" width="38.125" style="12" customWidth="1"/>
    <col min="4" max="8" width="14.625" style="12" customWidth="1"/>
    <col min="9" max="9" width="2.625" style="83" customWidth="1"/>
    <col min="10" max="10" width="18.75" style="83" bestFit="1" customWidth="1"/>
    <col min="11" max="11" width="1.625" style="83" customWidth="1"/>
    <col min="12" max="12" width="1.625" style="84" hidden="1" customWidth="1"/>
    <col min="13" max="16" width="5.625" style="83" hidden="1" customWidth="1"/>
    <col min="17" max="17" width="1.625" style="84" hidden="1" customWidth="1"/>
    <col min="18" max="18" width="8.75" style="83" hidden="1" customWidth="1"/>
    <col min="19" max="16384" width="8.75" style="12" hidden="1"/>
  </cols>
  <sheetData>
    <row r="1" spans="2:16" ht="20.25">
      <c r="B1" s="79" t="s">
        <v>2889</v>
      </c>
      <c r="C1" s="79"/>
      <c r="D1" s="79"/>
      <c r="E1" s="79"/>
      <c r="F1" s="81"/>
      <c r="G1" s="79"/>
      <c r="H1" s="81" t="str">
        <f>Validation!B3</f>
        <v>Bristol Water</v>
      </c>
      <c r="I1" s="79"/>
      <c r="J1" s="82" t="s">
        <v>2571</v>
      </c>
    </row>
    <row r="2" spans="2:16" ht="15" thickBot="1">
      <c r="B2" s="86" t="s">
        <v>3512</v>
      </c>
      <c r="C2" s="83"/>
      <c r="D2" s="83"/>
      <c r="E2" s="83"/>
      <c r="F2" s="83"/>
      <c r="G2" s="83"/>
      <c r="H2" s="83"/>
    </row>
    <row r="3" spans="2:16" ht="54.75" thickBot="1">
      <c r="B3" s="1064" t="s">
        <v>2572</v>
      </c>
      <c r="C3" s="1065"/>
      <c r="D3" s="211" t="s">
        <v>2890</v>
      </c>
      <c r="E3" s="412" t="s">
        <v>4541</v>
      </c>
      <c r="F3" s="212" t="s">
        <v>4542</v>
      </c>
      <c r="G3" s="211" t="s">
        <v>4544</v>
      </c>
      <c r="H3" s="212" t="s">
        <v>4543</v>
      </c>
      <c r="J3" s="213" t="s">
        <v>1451</v>
      </c>
      <c r="M3" s="989" t="s">
        <v>2581</v>
      </c>
      <c r="N3" s="1050"/>
      <c r="O3" s="1050"/>
      <c r="P3" s="1050"/>
    </row>
    <row r="4" spans="2:16" ht="14.65" customHeight="1" thickBot="1">
      <c r="B4" s="83"/>
      <c r="C4" s="83"/>
      <c r="D4" s="83"/>
      <c r="E4" s="83"/>
      <c r="F4" s="83"/>
      <c r="G4" s="83"/>
      <c r="H4" s="83"/>
      <c r="M4" s="185" t="s">
        <v>2582</v>
      </c>
      <c r="N4" s="144"/>
      <c r="O4" s="144"/>
      <c r="P4" s="144"/>
    </row>
    <row r="5" spans="2:16">
      <c r="B5" s="103">
        <v>1</v>
      </c>
      <c r="C5" s="413" t="s">
        <v>2893</v>
      </c>
      <c r="D5" s="954">
        <v>43.51</v>
      </c>
      <c r="E5" s="955">
        <v>4.641</v>
      </c>
      <c r="F5" s="216">
        <f>SUM(D5:E5)</f>
        <v>48.150999999999996</v>
      </c>
      <c r="G5" s="488">
        <v>249.852</v>
      </c>
      <c r="H5" s="216">
        <f t="shared" ref="H5:H11" si="0">IF(G5=0,0,E5/G5 * 1000)</f>
        <v>18.574996397867537</v>
      </c>
      <c r="J5" s="31">
        <f t="shared" ref="J5:J10" si="1" xml:space="preserve"> IF( SUM( L5:Q5 ) = 0, 0, $M$4 )</f>
        <v>0</v>
      </c>
      <c r="M5" s="110">
        <f xml:space="preserve"> IF( ISNUMBER( D5 ), 0, 1 )</f>
        <v>0</v>
      </c>
      <c r="N5" s="110">
        <f xml:space="preserve"> IF( ISNUMBER( E5 ), 0, 1 )</f>
        <v>0</v>
      </c>
      <c r="O5" s="144"/>
      <c r="P5" s="110">
        <f xml:space="preserve"> IF( ISNUMBER( G5 ), 0, 1 )</f>
        <v>0</v>
      </c>
    </row>
    <row r="6" spans="2:16">
      <c r="B6" s="111">
        <f xml:space="preserve"> B5 + 1</f>
        <v>2</v>
      </c>
      <c r="C6" s="414" t="s">
        <v>2894</v>
      </c>
      <c r="D6" s="486"/>
      <c r="E6" s="487"/>
      <c r="F6" s="219">
        <f t="shared" ref="F6:F10" si="2">SUM(D6:E6)</f>
        <v>0</v>
      </c>
      <c r="G6" s="486"/>
      <c r="H6" s="219">
        <f t="shared" si="0"/>
        <v>0</v>
      </c>
      <c r="J6" s="31">
        <f t="shared" si="1"/>
        <v>0</v>
      </c>
      <c r="M6" s="110">
        <f>IF(Validation!$H$3=1,0,IF(ISNUMBER(D6),0,1))</f>
        <v>0</v>
      </c>
      <c r="N6" s="110">
        <f>IF(Validation!$H$3=1,0,IF(ISNUMBER(E6),0,1))</f>
        <v>0</v>
      </c>
      <c r="O6" s="144"/>
      <c r="P6" s="110">
        <f>IF(Validation!$H$3=1,0,IF(ISNUMBER(G6),0,1))</f>
        <v>0</v>
      </c>
    </row>
    <row r="7" spans="2:16">
      <c r="B7" s="111">
        <f t="shared" ref="B7:B11" si="3" xml:space="preserve"> B6 + 1</f>
        <v>3</v>
      </c>
      <c r="C7" s="414" t="s">
        <v>2895</v>
      </c>
      <c r="D7" s="486"/>
      <c r="E7" s="487"/>
      <c r="F7" s="219">
        <f t="shared" si="2"/>
        <v>0</v>
      </c>
      <c r="G7" s="486"/>
      <c r="H7" s="219">
        <f t="shared" si="0"/>
        <v>0</v>
      </c>
      <c r="J7" s="31">
        <f t="shared" si="1"/>
        <v>0</v>
      </c>
      <c r="M7" s="110">
        <f>IF(Validation!$H$3=1,0,IF(ISNUMBER(D7),0,1))</f>
        <v>0</v>
      </c>
      <c r="N7" s="110">
        <f>IF(Validation!$H$3=1,0,IF(ISNUMBER(E7),0,1))</f>
        <v>0</v>
      </c>
      <c r="O7" s="144"/>
      <c r="P7" s="110">
        <f>IF(Validation!$H$3=1,0,IF(ISNUMBER(G7),0,1))</f>
        <v>0</v>
      </c>
    </row>
    <row r="8" spans="2:16">
      <c r="B8" s="111">
        <f t="shared" si="3"/>
        <v>4</v>
      </c>
      <c r="C8" s="414" t="s">
        <v>2896</v>
      </c>
      <c r="D8" s="956">
        <v>28.373000000000001</v>
      </c>
      <c r="E8" s="957">
        <v>5.9729999999999999</v>
      </c>
      <c r="F8" s="219">
        <f t="shared" si="2"/>
        <v>34.346000000000004</v>
      </c>
      <c r="G8" s="486">
        <v>234.738</v>
      </c>
      <c r="H8" s="219">
        <f t="shared" si="0"/>
        <v>25.445390179689696</v>
      </c>
      <c r="J8" s="31">
        <f t="shared" si="1"/>
        <v>0</v>
      </c>
      <c r="M8" s="110">
        <f t="shared" ref="M8:P8" si="4" xml:space="preserve"> IF( ISNUMBER( D8 ), 0, 1 )</f>
        <v>0</v>
      </c>
      <c r="N8" s="110">
        <f t="shared" si="4"/>
        <v>0</v>
      </c>
      <c r="O8" s="144"/>
      <c r="P8" s="110">
        <f t="shared" si="4"/>
        <v>0</v>
      </c>
    </row>
    <row r="9" spans="2:16">
      <c r="B9" s="111">
        <f t="shared" si="3"/>
        <v>5</v>
      </c>
      <c r="C9" s="414" t="s">
        <v>2897</v>
      </c>
      <c r="D9" s="486"/>
      <c r="E9" s="487"/>
      <c r="F9" s="219">
        <f t="shared" si="2"/>
        <v>0</v>
      </c>
      <c r="G9" s="486"/>
      <c r="H9" s="219">
        <f t="shared" si="0"/>
        <v>0</v>
      </c>
      <c r="J9" s="31">
        <f t="shared" si="1"/>
        <v>0</v>
      </c>
      <c r="M9" s="110">
        <f>IF(Validation!$H$3=1,0,IF(ISNUMBER(D9),0,1))</f>
        <v>0</v>
      </c>
      <c r="N9" s="110">
        <f>IF(Validation!$H$3=1,0,IF(ISNUMBER(E9),0,1))</f>
        <v>0</v>
      </c>
      <c r="O9" s="144"/>
      <c r="P9" s="110">
        <f>IF(Validation!$H$3=1,0,IF(ISNUMBER(G9),0,1))</f>
        <v>0</v>
      </c>
    </row>
    <row r="10" spans="2:16">
      <c r="B10" s="111">
        <f t="shared" si="3"/>
        <v>6</v>
      </c>
      <c r="C10" s="414" t="s">
        <v>2898</v>
      </c>
      <c r="D10" s="486"/>
      <c r="E10" s="487"/>
      <c r="F10" s="219">
        <f t="shared" si="2"/>
        <v>0</v>
      </c>
      <c r="G10" s="486"/>
      <c r="H10" s="219">
        <f t="shared" si="0"/>
        <v>0</v>
      </c>
      <c r="J10" s="31">
        <f t="shared" si="1"/>
        <v>0</v>
      </c>
      <c r="M10" s="110">
        <f>IF(Validation!$H$3=1,0,IF(ISNUMBER(D10),0,1))</f>
        <v>0</v>
      </c>
      <c r="N10" s="110">
        <f>IF(Validation!$H$3=1,0,IF(ISNUMBER(E10),0,1))</f>
        <v>0</v>
      </c>
      <c r="O10" s="144"/>
      <c r="P10" s="110">
        <f>IF(Validation!$H$3=1,0,IF(ISNUMBER(G10),0,1))</f>
        <v>0</v>
      </c>
    </row>
    <row r="11" spans="2:16" ht="15" thickBot="1">
      <c r="B11" s="118">
        <f t="shared" si="3"/>
        <v>7</v>
      </c>
      <c r="C11" s="415" t="s">
        <v>2744</v>
      </c>
      <c r="D11" s="221">
        <f>SUM(D5:D10)</f>
        <v>71.882999999999996</v>
      </c>
      <c r="E11" s="222">
        <f>SUM(E5:E10)</f>
        <v>10.614000000000001</v>
      </c>
      <c r="F11" s="223">
        <f>SUM(F5:F10)</f>
        <v>82.497</v>
      </c>
      <c r="G11" s="221">
        <f>SUM(G5:G10)</f>
        <v>484.59000000000003</v>
      </c>
      <c r="H11" s="223">
        <f t="shared" si="0"/>
        <v>21.903052064631957</v>
      </c>
      <c r="J11" s="143"/>
      <c r="M11" s="318"/>
      <c r="N11" s="127"/>
      <c r="O11" s="127"/>
      <c r="P11" s="127"/>
    </row>
    <row r="12" spans="2:16">
      <c r="B12" s="83"/>
      <c r="C12" s="83"/>
      <c r="D12" s="83"/>
      <c r="E12" s="83"/>
      <c r="F12" s="83"/>
      <c r="G12" s="83"/>
      <c r="H12" s="83"/>
      <c r="J12" s="143"/>
      <c r="M12" s="318"/>
      <c r="N12" s="127"/>
      <c r="O12" s="127"/>
      <c r="P12" s="127"/>
    </row>
    <row r="13" spans="2:16">
      <c r="B13" s="990" t="s">
        <v>2597</v>
      </c>
      <c r="C13" s="990"/>
      <c r="D13" s="184"/>
      <c r="E13" s="184"/>
      <c r="F13" s="184"/>
      <c r="G13" s="143"/>
      <c r="H13" s="83"/>
      <c r="J13" s="143"/>
      <c r="M13" s="318"/>
      <c r="N13" s="127"/>
      <c r="O13" s="127"/>
      <c r="P13" s="127"/>
    </row>
    <row r="14" spans="2:16">
      <c r="B14" s="158"/>
      <c r="C14" s="159"/>
      <c r="D14" s="184"/>
      <c r="E14" s="184"/>
      <c r="F14" s="184"/>
      <c r="G14" s="143"/>
      <c r="H14" s="83"/>
      <c r="J14" s="143"/>
      <c r="M14" s="318"/>
      <c r="N14" s="127"/>
      <c r="O14" s="127"/>
      <c r="P14" s="127"/>
    </row>
    <row r="15" spans="2:16">
      <c r="B15" s="32"/>
      <c r="C15" s="160" t="s">
        <v>2598</v>
      </c>
      <c r="D15" s="184"/>
      <c r="E15" s="184"/>
      <c r="F15" s="184"/>
      <c r="G15" s="143"/>
      <c r="H15" s="83"/>
      <c r="J15" s="143"/>
      <c r="M15" s="318"/>
      <c r="N15" s="127"/>
      <c r="O15" s="127"/>
      <c r="P15" s="127"/>
    </row>
    <row r="16" spans="2:16">
      <c r="B16" s="158"/>
      <c r="C16" s="159"/>
      <c r="D16" s="184"/>
      <c r="E16" s="184"/>
      <c r="F16" s="184"/>
      <c r="G16" s="143"/>
      <c r="H16" s="83"/>
      <c r="J16" s="143"/>
      <c r="M16" s="318"/>
      <c r="N16" s="127"/>
      <c r="O16" s="127"/>
      <c r="P16" s="127"/>
    </row>
    <row r="17" spans="2:18">
      <c r="B17" s="161"/>
      <c r="C17" s="160" t="s">
        <v>2599</v>
      </c>
      <c r="D17" s="184"/>
      <c r="E17" s="184"/>
      <c r="F17" s="184"/>
      <c r="G17" s="143"/>
      <c r="H17" s="83"/>
      <c r="J17" s="143"/>
      <c r="M17" s="318"/>
      <c r="N17" s="127"/>
      <c r="O17" s="127"/>
      <c r="P17" s="127"/>
    </row>
    <row r="18" spans="2:18">
      <c r="B18" s="162"/>
      <c r="C18" s="160"/>
      <c r="D18" s="184"/>
      <c r="E18" s="184"/>
      <c r="F18" s="184"/>
      <c r="G18" s="143"/>
      <c r="H18" s="135"/>
      <c r="J18" s="143"/>
      <c r="M18" s="318"/>
      <c r="N18" s="127"/>
      <c r="O18" s="127"/>
      <c r="P18" s="127"/>
    </row>
    <row r="19" spans="2:18">
      <c r="B19" s="163"/>
      <c r="C19" s="160" t="s">
        <v>2600</v>
      </c>
      <c r="D19" s="184"/>
      <c r="E19" s="184"/>
      <c r="F19" s="184"/>
      <c r="G19" s="143"/>
      <c r="H19" s="143"/>
      <c r="J19" s="143"/>
      <c r="M19" s="318"/>
      <c r="N19" s="127"/>
      <c r="O19" s="127"/>
      <c r="P19" s="127"/>
    </row>
    <row r="20" spans="2:18">
      <c r="B20" s="202"/>
      <c r="C20" s="169"/>
      <c r="D20" s="203"/>
      <c r="E20" s="203"/>
      <c r="F20" s="203"/>
      <c r="G20" s="147"/>
      <c r="H20" s="143"/>
      <c r="J20" s="143"/>
      <c r="M20" s="318"/>
      <c r="N20" s="127"/>
      <c r="O20" s="127"/>
      <c r="P20" s="127"/>
    </row>
    <row r="21" spans="2:18" ht="15" thickBot="1">
      <c r="B21" s="203"/>
      <c r="C21" s="204"/>
      <c r="D21" s="203"/>
      <c r="E21" s="203"/>
      <c r="F21" s="203"/>
      <c r="G21" s="147"/>
      <c r="H21" s="143"/>
      <c r="J21" s="143"/>
      <c r="M21" s="318"/>
      <c r="N21" s="127"/>
      <c r="O21" s="127"/>
      <c r="P21" s="127"/>
    </row>
    <row r="22" spans="2:18" ht="16.5" thickBot="1">
      <c r="B22" s="164" t="str">
        <f ca="1" xml:space="preserve"> RIGHT(CELL("filename", $A$1), LEN(CELL("filename", $A$1)) - SEARCH("]", CELL("filename", $A$1)))&amp;" - Line definitions"</f>
        <v>2F - Line definitions</v>
      </c>
      <c r="C22" s="165"/>
      <c r="D22" s="166"/>
      <c r="E22" s="166"/>
      <c r="F22" s="166"/>
      <c r="G22" s="166"/>
      <c r="H22" s="285"/>
      <c r="I22" s="135"/>
      <c r="J22" s="143"/>
      <c r="K22" s="135"/>
      <c r="L22" s="141"/>
      <c r="M22" s="318"/>
      <c r="N22" s="127"/>
      <c r="O22" s="127"/>
      <c r="P22" s="127"/>
      <c r="Q22" s="141"/>
      <c r="R22" s="127"/>
    </row>
    <row r="23" spans="2:18" ht="15" thickBot="1">
      <c r="B23" s="87"/>
      <c r="C23" s="173"/>
      <c r="D23" s="127"/>
      <c r="E23" s="127"/>
      <c r="F23" s="127"/>
      <c r="G23" s="135"/>
      <c r="H23" s="127"/>
      <c r="I23" s="143"/>
      <c r="J23" s="143"/>
      <c r="K23" s="143"/>
      <c r="L23" s="136"/>
      <c r="M23" s="231"/>
      <c r="N23" s="184"/>
      <c r="O23" s="184"/>
      <c r="P23" s="184"/>
      <c r="Q23" s="136"/>
      <c r="R23" s="184"/>
    </row>
    <row r="24" spans="2:18" ht="15" thickBot="1">
      <c r="B24" s="174" t="s">
        <v>2601</v>
      </c>
      <c r="C24" s="175" t="s">
        <v>2602</v>
      </c>
      <c r="D24" s="176"/>
      <c r="E24" s="176"/>
      <c r="F24" s="176"/>
      <c r="G24" s="176"/>
      <c r="H24" s="327"/>
      <c r="I24" s="143"/>
      <c r="J24" s="143"/>
      <c r="K24" s="143"/>
      <c r="L24" s="136"/>
      <c r="M24" s="102" t="s">
        <v>2603</v>
      </c>
      <c r="N24" s="184"/>
      <c r="O24" s="184"/>
      <c r="P24" s="184"/>
      <c r="Q24" s="136"/>
      <c r="R24" s="184"/>
    </row>
    <row r="25" spans="2:18" s="14" customFormat="1" ht="14.1" customHeight="1">
      <c r="B25" s="371">
        <f>B5</f>
        <v>1</v>
      </c>
      <c r="C25" s="1062" t="s">
        <v>2899</v>
      </c>
      <c r="D25" s="1062"/>
      <c r="E25" s="1062"/>
      <c r="F25" s="1062"/>
      <c r="G25" s="1062"/>
      <c r="H25" s="1063"/>
      <c r="I25" s="143"/>
      <c r="J25" s="143"/>
      <c r="K25" s="143"/>
      <c r="L25" s="136"/>
      <c r="M25" s="230">
        <v>1</v>
      </c>
      <c r="N25" s="184"/>
      <c r="O25" s="184"/>
      <c r="P25" s="184"/>
      <c r="Q25" s="136"/>
      <c r="R25" s="184"/>
    </row>
    <row r="26" spans="2:18" s="14" customFormat="1" ht="14.1" customHeight="1">
      <c r="B26" s="329">
        <f t="shared" ref="B26:B31" si="5">B6</f>
        <v>2</v>
      </c>
      <c r="C26" s="970" t="s">
        <v>2900</v>
      </c>
      <c r="D26" s="970"/>
      <c r="E26" s="970"/>
      <c r="F26" s="970"/>
      <c r="G26" s="970"/>
      <c r="H26" s="971"/>
      <c r="I26" s="143"/>
      <c r="J26" s="143"/>
      <c r="K26" s="143"/>
      <c r="L26" s="136"/>
      <c r="M26" s="230">
        <v>1</v>
      </c>
      <c r="N26" s="184"/>
      <c r="O26" s="184"/>
      <c r="P26" s="184"/>
      <c r="Q26" s="136"/>
      <c r="R26" s="184"/>
    </row>
    <row r="27" spans="2:18" s="14" customFormat="1" ht="25.5">
      <c r="B27" s="329">
        <f t="shared" si="5"/>
        <v>3</v>
      </c>
      <c r="C27" s="970" t="s">
        <v>2901</v>
      </c>
      <c r="D27" s="970"/>
      <c r="E27" s="970"/>
      <c r="F27" s="970"/>
      <c r="G27" s="970"/>
      <c r="H27" s="971"/>
      <c r="I27" s="143"/>
      <c r="J27" s="143"/>
      <c r="K27" s="143"/>
      <c r="L27" s="136"/>
      <c r="M27" s="230" t="s">
        <v>2606</v>
      </c>
      <c r="N27" s="184"/>
      <c r="O27" s="184"/>
      <c r="P27" s="184"/>
      <c r="Q27" s="136"/>
      <c r="R27" s="184"/>
    </row>
    <row r="28" spans="2:18" s="14" customFormat="1" ht="14.1" customHeight="1">
      <c r="B28" s="329">
        <f t="shared" si="5"/>
        <v>4</v>
      </c>
      <c r="C28" s="970" t="s">
        <v>2902</v>
      </c>
      <c r="D28" s="970"/>
      <c r="E28" s="970"/>
      <c r="F28" s="970"/>
      <c r="G28" s="970"/>
      <c r="H28" s="971"/>
      <c r="I28" s="143"/>
      <c r="J28" s="143"/>
      <c r="K28" s="143"/>
      <c r="L28" s="136"/>
      <c r="M28" s="230">
        <v>1</v>
      </c>
      <c r="N28" s="184"/>
      <c r="O28" s="184"/>
      <c r="P28" s="184"/>
      <c r="Q28" s="136"/>
      <c r="R28" s="184"/>
    </row>
    <row r="29" spans="2:18" s="14" customFormat="1" ht="14.1" customHeight="1">
      <c r="B29" s="329">
        <f t="shared" si="5"/>
        <v>5</v>
      </c>
      <c r="C29" s="970" t="s">
        <v>2903</v>
      </c>
      <c r="D29" s="970"/>
      <c r="E29" s="970"/>
      <c r="F29" s="970"/>
      <c r="G29" s="970"/>
      <c r="H29" s="971"/>
      <c r="I29" s="143"/>
      <c r="J29" s="143"/>
      <c r="K29" s="143"/>
      <c r="L29" s="136"/>
      <c r="M29" s="230">
        <v>1</v>
      </c>
      <c r="N29" s="184"/>
      <c r="O29" s="184"/>
      <c r="P29" s="184"/>
      <c r="Q29" s="136"/>
      <c r="R29" s="184"/>
    </row>
    <row r="30" spans="2:18" s="14" customFormat="1" ht="25.5">
      <c r="B30" s="329">
        <f t="shared" si="5"/>
        <v>6</v>
      </c>
      <c r="C30" s="970" t="s">
        <v>2904</v>
      </c>
      <c r="D30" s="970"/>
      <c r="E30" s="970"/>
      <c r="F30" s="970"/>
      <c r="G30" s="970"/>
      <c r="H30" s="971"/>
      <c r="I30" s="147"/>
      <c r="J30" s="143"/>
      <c r="K30" s="143"/>
      <c r="L30" s="136"/>
      <c r="M30" s="230" t="s">
        <v>2606</v>
      </c>
      <c r="N30" s="203"/>
      <c r="O30" s="203"/>
      <c r="P30" s="203"/>
      <c r="Q30" s="136"/>
      <c r="R30" s="203"/>
    </row>
    <row r="31" spans="2:18" s="14" customFormat="1" ht="15" thickBot="1">
      <c r="B31" s="330">
        <f t="shared" si="5"/>
        <v>7</v>
      </c>
      <c r="C31" s="993" t="s">
        <v>2905</v>
      </c>
      <c r="D31" s="993"/>
      <c r="E31" s="993"/>
      <c r="F31" s="993"/>
      <c r="G31" s="993"/>
      <c r="H31" s="994"/>
      <c r="I31" s="147"/>
      <c r="J31" s="143"/>
      <c r="K31" s="143"/>
      <c r="L31" s="136"/>
      <c r="M31" s="230">
        <v>1</v>
      </c>
      <c r="N31" s="203"/>
      <c r="O31" s="203"/>
      <c r="P31" s="203"/>
      <c r="Q31" s="136"/>
      <c r="R31" s="203"/>
    </row>
    <row r="32" spans="2:18">
      <c r="I32" s="135"/>
      <c r="J32" s="137"/>
      <c r="K32" s="135"/>
      <c r="L32" s="141"/>
      <c r="M32" s="293"/>
      <c r="N32" s="127"/>
      <c r="O32" s="127"/>
      <c r="P32" s="127"/>
      <c r="Q32" s="141"/>
      <c r="R32" s="127"/>
    </row>
    <row r="33" spans="9:18" hidden="1">
      <c r="I33" s="135"/>
      <c r="J33" s="137"/>
      <c r="K33" s="135"/>
      <c r="L33" s="141"/>
      <c r="M33" s="293"/>
      <c r="N33" s="127"/>
      <c r="O33" s="127"/>
      <c r="P33" s="127"/>
      <c r="Q33" s="141"/>
      <c r="R33" s="127"/>
    </row>
    <row r="34" spans="9:18" hidden="1">
      <c r="I34" s="394"/>
      <c r="J34" s="147"/>
      <c r="K34" s="135"/>
      <c r="L34" s="141"/>
      <c r="M34" s="203"/>
      <c r="N34" s="203"/>
      <c r="O34" s="203"/>
      <c r="P34" s="203"/>
      <c r="Q34" s="141"/>
      <c r="R34" s="203"/>
    </row>
    <row r="35" spans="9:18" hidden="1">
      <c r="I35" s="397"/>
      <c r="J35" s="137"/>
      <c r="K35" s="135"/>
      <c r="L35" s="141"/>
      <c r="M35" s="318"/>
      <c r="N35" s="127"/>
      <c r="O35" s="127"/>
      <c r="P35" s="127"/>
      <c r="Q35" s="141"/>
      <c r="R35" s="127"/>
    </row>
    <row r="36" spans="9:18" hidden="1">
      <c r="I36" s="398"/>
      <c r="J36" s="137"/>
      <c r="K36" s="135"/>
      <c r="L36" s="141"/>
      <c r="M36" s="318"/>
      <c r="N36" s="127"/>
      <c r="O36" s="127"/>
      <c r="P36" s="127"/>
      <c r="Q36" s="141"/>
      <c r="R36" s="127"/>
    </row>
    <row r="37" spans="9:18" hidden="1">
      <c r="I37" s="397"/>
      <c r="J37" s="137"/>
      <c r="K37" s="135"/>
      <c r="L37" s="141"/>
      <c r="M37" s="318"/>
      <c r="N37" s="127"/>
      <c r="O37" s="127"/>
      <c r="P37" s="127"/>
      <c r="Q37" s="141"/>
      <c r="R37" s="127"/>
    </row>
    <row r="38" spans="9:18" hidden="1">
      <c r="I38" s="398"/>
      <c r="J38" s="137"/>
      <c r="K38" s="135"/>
      <c r="L38" s="141"/>
      <c r="M38" s="318"/>
      <c r="N38" s="137"/>
      <c r="O38" s="137"/>
      <c r="P38" s="137"/>
      <c r="Q38" s="141"/>
      <c r="R38" s="137"/>
    </row>
    <row r="39" spans="9:18" hidden="1">
      <c r="I39" s="398"/>
      <c r="J39" s="137"/>
      <c r="K39" s="135"/>
      <c r="L39" s="141"/>
      <c r="M39" s="318"/>
      <c r="N39" s="137"/>
      <c r="O39" s="137"/>
      <c r="P39" s="137"/>
      <c r="Q39" s="141"/>
      <c r="R39" s="137"/>
    </row>
    <row r="40" spans="9:18" hidden="1">
      <c r="I40" s="398"/>
      <c r="J40" s="137"/>
      <c r="K40" s="135"/>
      <c r="L40" s="141"/>
      <c r="M40" s="318"/>
      <c r="N40" s="137"/>
      <c r="O40" s="137"/>
      <c r="P40" s="137"/>
      <c r="Q40" s="141"/>
      <c r="R40" s="137"/>
    </row>
    <row r="41" spans="9:18" hidden="1">
      <c r="I41" s="364"/>
    </row>
    <row r="42" spans="9:18" hidden="1">
      <c r="I42" s="363"/>
    </row>
    <row r="43" spans="9:18" hidden="1">
      <c r="I43" s="364"/>
    </row>
    <row r="44" spans="9:18" hidden="1">
      <c r="I44" s="364"/>
    </row>
    <row r="45" spans="9:18" hidden="1">
      <c r="I45" s="364"/>
    </row>
    <row r="46" spans="9:18" hidden="1">
      <c r="I46" s="363"/>
    </row>
    <row r="47" spans="9:18" hidden="1">
      <c r="I47" s="364"/>
    </row>
    <row r="48" spans="9:18" hidden="1">
      <c r="I48" s="364"/>
    </row>
  </sheetData>
  <sheetProtection algorithmName="SHA-512" hashValue="DK6el7O9+QeVJgYLLrYxxaXEj/52roLE/hWEXQBWP+capAdKNqPh0jji5mw+tClCuwEWRJbos+aSpL7PMONcDg==" saltValue="Z9K/dw5jtHrZ7tllF5MoWg==" spinCount="100000" sheet="1" objects="1" scenarios="1"/>
  <mergeCells count="10">
    <mergeCell ref="C28:H28"/>
    <mergeCell ref="C29:H29"/>
    <mergeCell ref="C30:H30"/>
    <mergeCell ref="C31:H31"/>
    <mergeCell ref="B3:C3"/>
    <mergeCell ref="M3:P3"/>
    <mergeCell ref="B13:C13"/>
    <mergeCell ref="C25:H25"/>
    <mergeCell ref="C26:H26"/>
    <mergeCell ref="C27:H27"/>
  </mergeCells>
  <conditionalFormatting sqref="J5:J10">
    <cfRule type="cellIs" dxfId="14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41CB9379-10BB-4B14-9436-8755E14FAF6F}">
            <xm:f>Validation!$H$3=1</xm:f>
            <x14:dxf>
              <fill>
                <patternFill>
                  <bgColor theme="0" tint="-0.14996795556505021"/>
                </patternFill>
              </fill>
            </x14:dxf>
          </x14:cfRule>
          <xm:sqref>D6:H7</xm:sqref>
        </x14:conditionalFormatting>
        <x14:conditionalFormatting xmlns:xm="http://schemas.microsoft.com/office/excel/2006/main">
          <x14:cfRule type="expression" priority="1" id="{119F0494-3BDA-4747-A792-A487ADE5298D}">
            <xm:f>Validation!$H$3=1</xm:f>
            <x14:dxf>
              <fill>
                <patternFill>
                  <bgColor theme="0" tint="-0.14996795556505021"/>
                </patternFill>
              </fill>
            </x14:dxf>
          </x14:cfRule>
          <xm:sqref>D9:H10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X78"/>
  <sheetViews>
    <sheetView showGridLines="0" topLeftCell="A7" zoomScaleNormal="100" workbookViewId="0">
      <selection activeCell="E16" sqref="E16"/>
    </sheetView>
  </sheetViews>
  <sheetFormatPr defaultColWidth="0" defaultRowHeight="14.25" zeroHeight="1"/>
  <cols>
    <col min="1" max="1" width="1.625" style="98" customWidth="1"/>
    <col min="2" max="2" width="5.25" style="12" customWidth="1"/>
    <col min="3" max="3" width="44" style="12" bestFit="1" customWidth="1"/>
    <col min="4" max="8" width="12.625" style="12" customWidth="1"/>
    <col min="9" max="9" width="2.625" style="83" customWidth="1"/>
    <col min="10" max="10" width="46.25" style="87" customWidth="1"/>
    <col min="11" max="11" width="18.75" style="83" bestFit="1" customWidth="1"/>
    <col min="12" max="12" width="1.625" style="83" customWidth="1"/>
    <col min="13" max="13" width="1.625" style="84" hidden="1" customWidth="1"/>
    <col min="14" max="16" width="5.625" style="83" hidden="1" customWidth="1"/>
    <col min="17" max="17" width="1.625" style="84" hidden="1" customWidth="1"/>
    <col min="18" max="18" width="8.75" style="87" hidden="1" customWidth="1"/>
    <col min="19" max="19" width="1.625" style="84" hidden="1" customWidth="1"/>
    <col min="20" max="21" width="8.75" style="87" hidden="1" customWidth="1"/>
    <col min="22" max="22" width="56.125" style="87" hidden="1" customWidth="1"/>
    <col min="23" max="23" width="1.625" style="84" hidden="1" customWidth="1"/>
    <col min="24" max="24" width="8.75" style="83" hidden="1" customWidth="1"/>
    <col min="25" max="16384" width="8.75" style="12" hidden="1"/>
  </cols>
  <sheetData>
    <row r="1" spans="1:24" s="88" customFormat="1" ht="20.25">
      <c r="A1" s="183"/>
      <c r="B1" s="79" t="s">
        <v>2906</v>
      </c>
      <c r="C1" s="79"/>
      <c r="D1" s="79"/>
      <c r="E1" s="79"/>
      <c r="F1" s="79"/>
      <c r="G1" s="79"/>
      <c r="H1" s="81" t="str">
        <f>Validation!B3</f>
        <v>Bristol Water</v>
      </c>
      <c r="I1" s="79"/>
      <c r="J1" s="82"/>
      <c r="K1" s="82" t="s">
        <v>2571</v>
      </c>
      <c r="L1" s="83"/>
      <c r="M1" s="84"/>
      <c r="N1" s="83"/>
      <c r="O1" s="83"/>
      <c r="P1" s="83"/>
      <c r="Q1" s="84"/>
      <c r="R1" s="83"/>
      <c r="S1" s="84"/>
      <c r="T1" s="12"/>
      <c r="U1" s="12"/>
      <c r="V1" s="12"/>
      <c r="W1" s="84"/>
      <c r="X1" s="83"/>
    </row>
    <row r="2" spans="1:24" s="88" customFormat="1" ht="15" customHeight="1" thickBot="1">
      <c r="A2" s="183"/>
      <c r="B2" s="86" t="s">
        <v>3512</v>
      </c>
      <c r="C2" s="345"/>
      <c r="D2" s="183"/>
      <c r="E2" s="183"/>
      <c r="F2" s="183"/>
      <c r="G2" s="183"/>
      <c r="H2" s="183"/>
      <c r="I2" s="83"/>
      <c r="J2" s="83"/>
      <c r="K2" s="83"/>
      <c r="L2" s="83"/>
      <c r="M2" s="84"/>
      <c r="N2" s="83"/>
      <c r="O2" s="83"/>
      <c r="P2" s="83"/>
      <c r="Q2" s="84"/>
      <c r="R2" s="83"/>
      <c r="S2" s="84"/>
      <c r="T2" s="87"/>
      <c r="U2" s="87"/>
      <c r="V2" s="87"/>
      <c r="W2" s="84"/>
      <c r="X2" s="83"/>
    </row>
    <row r="3" spans="1:24" s="351" customFormat="1" ht="54.75" thickBot="1">
      <c r="A3" s="87"/>
      <c r="B3" s="1039" t="s">
        <v>2572</v>
      </c>
      <c r="C3" s="1040"/>
      <c r="D3" s="336" t="s">
        <v>2907</v>
      </c>
      <c r="E3" s="349" t="s">
        <v>2891</v>
      </c>
      <c r="F3" s="337" t="s">
        <v>2892</v>
      </c>
      <c r="G3" s="399" t="s">
        <v>4536</v>
      </c>
      <c r="H3" s="399" t="s">
        <v>4537</v>
      </c>
      <c r="I3" s="400"/>
      <c r="J3" s="211" t="s">
        <v>2770</v>
      </c>
      <c r="K3" s="213" t="s">
        <v>1451</v>
      </c>
      <c r="L3" s="83"/>
      <c r="M3" s="84"/>
      <c r="N3" s="989" t="s">
        <v>2581</v>
      </c>
      <c r="O3" s="1050"/>
      <c r="P3" s="1050"/>
      <c r="Q3" s="84"/>
      <c r="R3" s="91" t="s">
        <v>2566</v>
      </c>
      <c r="S3" s="84"/>
      <c r="T3" s="91" t="s">
        <v>2771</v>
      </c>
      <c r="U3" s="91"/>
      <c r="V3" s="91"/>
      <c r="W3" s="84"/>
      <c r="X3" s="83"/>
    </row>
    <row r="4" spans="1:24" s="351" customFormat="1" ht="15" customHeight="1" thickBot="1">
      <c r="A4" s="87"/>
      <c r="B4" s="87"/>
      <c r="C4" s="401"/>
      <c r="D4" s="87"/>
      <c r="E4" s="87"/>
      <c r="F4" s="87"/>
      <c r="G4" s="87"/>
      <c r="H4" s="87"/>
      <c r="I4" s="83"/>
      <c r="J4" s="83"/>
      <c r="K4" s="83"/>
      <c r="L4" s="83"/>
      <c r="M4" s="84"/>
      <c r="Q4" s="84"/>
      <c r="R4" s="350"/>
      <c r="S4" s="84"/>
      <c r="T4" s="350"/>
      <c r="U4" s="350"/>
      <c r="V4" s="350"/>
      <c r="W4" s="84"/>
      <c r="X4" s="83"/>
    </row>
    <row r="5" spans="1:24" s="358" customFormat="1" ht="17.100000000000001" customHeight="1" thickBot="1">
      <c r="A5" s="299"/>
      <c r="B5" s="298" t="s">
        <v>2628</v>
      </c>
      <c r="C5" s="34" t="s">
        <v>2909</v>
      </c>
      <c r="D5" s="87"/>
      <c r="E5" s="87"/>
      <c r="F5" s="87"/>
      <c r="G5" s="87"/>
      <c r="H5" s="87"/>
      <c r="I5" s="83"/>
      <c r="J5" s="143"/>
      <c r="K5" s="83"/>
      <c r="L5" s="83"/>
      <c r="M5" s="84"/>
      <c r="N5" s="185" t="s">
        <v>2582</v>
      </c>
      <c r="O5" s="144"/>
      <c r="P5" s="144"/>
      <c r="Q5" s="84"/>
      <c r="R5" s="12"/>
      <c r="S5" s="84"/>
      <c r="T5" s="87"/>
      <c r="U5" s="87"/>
      <c r="V5" s="87"/>
      <c r="W5" s="84"/>
      <c r="X5" s="83"/>
    </row>
    <row r="6" spans="1:24" s="358" customFormat="1" ht="17.100000000000001" customHeight="1" thickBot="1">
      <c r="A6" s="299"/>
      <c r="B6" s="402">
        <v>1</v>
      </c>
      <c r="C6" s="35" t="s">
        <v>2910</v>
      </c>
      <c r="D6" s="529">
        <v>1.2E-2</v>
      </c>
      <c r="E6" s="530">
        <v>1E-3</v>
      </c>
      <c r="F6" s="387">
        <f xml:space="preserve"> E6 + D6</f>
        <v>1.3000000000000001E-2</v>
      </c>
      <c r="G6" s="750">
        <v>2.8000000000000001E-2</v>
      </c>
      <c r="H6" s="745">
        <f xml:space="preserve"> IF( G6 = 0, 0, E6 / G6 * 1000 )</f>
        <v>35.714285714285715</v>
      </c>
      <c r="I6" s="83"/>
      <c r="J6" s="143"/>
      <c r="K6" s="31">
        <f xml:space="preserve"> IF( SUM( M6:Q6 ) = 0, 0, $N$5 )</f>
        <v>0</v>
      </c>
      <c r="L6" s="83"/>
      <c r="M6" s="84"/>
      <c r="N6" s="110">
        <f>IF($C6="",0,IF(ISNUMBER(D6),0,1))</f>
        <v>0</v>
      </c>
      <c r="O6" s="110">
        <f>IF($C6="",0,IF(ISNUMBER(E6),0,1))</f>
        <v>0</v>
      </c>
      <c r="P6" s="110">
        <f>IF($C6="",0,IF(ISNUMBER(G6),0,1))</f>
        <v>0</v>
      </c>
      <c r="Q6" s="84"/>
      <c r="R6" s="12"/>
      <c r="S6" s="84"/>
      <c r="T6" s="87"/>
      <c r="U6" s="87"/>
      <c r="V6" s="87"/>
      <c r="W6" s="84"/>
      <c r="X6" s="83"/>
    </row>
    <row r="7" spans="1:24" s="351" customFormat="1" ht="15" customHeight="1" thickBot="1">
      <c r="A7" s="87"/>
      <c r="B7" s="87"/>
      <c r="C7" s="410"/>
      <c r="D7" s="158"/>
      <c r="E7" s="158"/>
      <c r="F7" s="158"/>
      <c r="G7" s="751"/>
      <c r="H7" s="746"/>
      <c r="I7" s="158"/>
      <c r="J7" s="143"/>
      <c r="K7" s="158"/>
      <c r="L7" s="83"/>
      <c r="M7" s="84"/>
      <c r="Q7" s="84"/>
      <c r="R7" s="12"/>
      <c r="S7" s="84"/>
      <c r="T7" s="87"/>
      <c r="U7" s="87"/>
      <c r="V7" s="87"/>
      <c r="W7" s="84"/>
      <c r="X7" s="83"/>
    </row>
    <row r="8" spans="1:24" s="351" customFormat="1" ht="15" customHeight="1" thickBot="1">
      <c r="A8" s="87"/>
      <c r="B8" s="298" t="s">
        <v>2637</v>
      </c>
      <c r="C8" s="34" t="s">
        <v>2911</v>
      </c>
      <c r="D8" s="158"/>
      <c r="E8" s="158"/>
      <c r="F8" s="158"/>
      <c r="G8" s="751"/>
      <c r="H8" s="746"/>
      <c r="I8" s="158"/>
      <c r="J8" s="143"/>
      <c r="K8" s="158"/>
      <c r="L8" s="83"/>
      <c r="M8" s="84"/>
      <c r="Q8" s="84"/>
      <c r="R8" s="12"/>
      <c r="S8" s="84"/>
      <c r="T8" s="87"/>
      <c r="U8" s="87"/>
      <c r="V8" s="87"/>
      <c r="W8" s="84"/>
      <c r="X8" s="83"/>
    </row>
    <row r="9" spans="1:24" s="351" customFormat="1" ht="15" customHeight="1">
      <c r="A9" s="87"/>
      <c r="B9" s="403">
        <f xml:space="preserve"> B6 + 1</f>
        <v>2</v>
      </c>
      <c r="C9" s="36" t="str">
        <f>IF($H$1="Select company","",IF(HLOOKUP((VLOOKUP($H$1,Lists!$B$4:$C$22,2,FALSE)),Water!$A$1:$S$20,'2G'!B9+1,FALSE)=0,"",HLOOKUP((VLOOKUP($H$1,Lists!$B$4:$C$22,2,FALSE)),Water!$A$1:$S$20,'2G'!B9+1,FALSE)))</f>
        <v>Band A - 250Ml+</v>
      </c>
      <c r="D9" s="531">
        <v>0.88400000000000001</v>
      </c>
      <c r="E9" s="512">
        <v>2.4E-2</v>
      </c>
      <c r="F9" s="376">
        <f xml:space="preserve"> E9 + D9</f>
        <v>0.90800000000000003</v>
      </c>
      <c r="G9" s="752">
        <v>3.0000000000000001E-3</v>
      </c>
      <c r="H9" s="747">
        <f t="shared" ref="H9:H27" si="0" xml:space="preserve"> IF( G9 = 0, 0, E9 / G9 * 1000 )</f>
        <v>8000</v>
      </c>
      <c r="I9" s="83"/>
      <c r="J9" s="143"/>
      <c r="K9" s="31">
        <f xml:space="preserve"> IF( SUM( M9:Q9 ) = 0, 0, $N$5 )</f>
        <v>0</v>
      </c>
      <c r="L9" s="83"/>
      <c r="M9" s="84"/>
      <c r="N9" s="110">
        <f t="shared" ref="N9:O26" si="1">IF($C9="",0,IF(ISNUMBER(D9),0,1))</f>
        <v>0</v>
      </c>
      <c r="O9" s="110">
        <f t="shared" si="1"/>
        <v>0</v>
      </c>
      <c r="P9" s="110">
        <f t="shared" ref="P9:P26" si="2">IF($C9="",0,IF(ISNUMBER(G9),0,1))</f>
        <v>0</v>
      </c>
      <c r="Q9" s="84"/>
      <c r="R9" s="12"/>
      <c r="S9" s="84"/>
      <c r="T9" s="87"/>
      <c r="U9" s="87"/>
      <c r="V9" s="87"/>
      <c r="W9" s="84"/>
      <c r="X9" s="83"/>
    </row>
    <row r="10" spans="1:24" s="351" customFormat="1" ht="15" customHeight="1">
      <c r="A10" s="87"/>
      <c r="B10" s="405">
        <f xml:space="preserve"> B9 + 1</f>
        <v>3</v>
      </c>
      <c r="C10" s="37" t="str">
        <f>IF($H$1="Select company","",IF(HLOOKUP((VLOOKUP($H$1,Lists!$B$4:$C$22,2,FALSE)),Water!$A$1:$S$20,'2G'!B10+1,FALSE)=0,"",HLOOKUP((VLOOKUP($H$1,Lists!$B$4:$C$22,2,FALSE)),Water!$A$1:$S$20,'2G'!B10+1,FALSE)))</f>
        <v>Band B - 100-250Ml</v>
      </c>
      <c r="D10" s="532">
        <v>1.8979999999999999</v>
      </c>
      <c r="E10" s="513">
        <v>4.9000000000000002E-2</v>
      </c>
      <c r="F10" s="377">
        <f t="shared" ref="F10:F26" si="3" xml:space="preserve"> E10 + D10</f>
        <v>1.9469999999999998</v>
      </c>
      <c r="G10" s="753">
        <v>1.2999999999999999E-2</v>
      </c>
      <c r="H10" s="748">
        <f t="shared" si="0"/>
        <v>3769.2307692307695</v>
      </c>
      <c r="I10" s="83"/>
      <c r="J10" s="143"/>
      <c r="K10" s="31">
        <f xml:space="preserve"> IF( SUM( M10:Q10 ) = 0, 0, $N$5 )</f>
        <v>0</v>
      </c>
      <c r="L10" s="83"/>
      <c r="M10" s="84"/>
      <c r="N10" s="110">
        <f t="shared" si="1"/>
        <v>0</v>
      </c>
      <c r="O10" s="110">
        <f t="shared" si="1"/>
        <v>0</v>
      </c>
      <c r="P10" s="110">
        <f t="shared" si="2"/>
        <v>0</v>
      </c>
      <c r="Q10" s="84"/>
      <c r="R10" s="12"/>
      <c r="S10" s="84"/>
      <c r="T10" s="87"/>
      <c r="U10" s="87"/>
      <c r="V10" s="87"/>
      <c r="W10" s="84"/>
      <c r="X10" s="83"/>
    </row>
    <row r="11" spans="1:24" s="351" customFormat="1" ht="15" customHeight="1">
      <c r="A11" s="87"/>
      <c r="B11" s="405">
        <f t="shared" ref="B11:B26" si="4" xml:space="preserve"> B10 + 1</f>
        <v>4</v>
      </c>
      <c r="C11" s="38" t="str">
        <f>IF($H$1="Select company","",IF(HLOOKUP((VLOOKUP($H$1,Lists!$B$4:$C$22,2,FALSE)),Water!$A$1:$S$20,'2G'!B11+1,FALSE)=0,"",HLOOKUP((VLOOKUP($H$1,Lists!$B$4:$C$22,2,FALSE)),Water!$A$1:$S$20,'2G'!B11+1,FALSE)))</f>
        <v>Band C - 50-100 Ml</v>
      </c>
      <c r="D11" s="532">
        <v>1.93</v>
      </c>
      <c r="E11" s="513">
        <v>5.5E-2</v>
      </c>
      <c r="F11" s="377">
        <f t="shared" si="3"/>
        <v>1.9849999999999999</v>
      </c>
      <c r="G11" s="753">
        <v>2.4E-2</v>
      </c>
      <c r="H11" s="748">
        <f t="shared" si="0"/>
        <v>2291.6666666666665</v>
      </c>
      <c r="I11" s="83"/>
      <c r="J11" s="143"/>
      <c r="K11" s="31">
        <f t="shared" ref="K11:K23" si="5" xml:space="preserve"> IF( SUM( M11:Q11 ) = 0, 0, $N$5 )</f>
        <v>0</v>
      </c>
      <c r="L11" s="83"/>
      <c r="M11" s="84"/>
      <c r="N11" s="110">
        <f t="shared" si="1"/>
        <v>0</v>
      </c>
      <c r="O11" s="110">
        <f t="shared" si="1"/>
        <v>0</v>
      </c>
      <c r="P11" s="110">
        <f t="shared" si="2"/>
        <v>0</v>
      </c>
      <c r="Q11" s="84"/>
      <c r="R11" s="12"/>
      <c r="S11" s="84"/>
      <c r="T11" s="87"/>
      <c r="U11" s="87"/>
      <c r="V11" s="87"/>
      <c r="W11" s="84"/>
      <c r="X11" s="83"/>
    </row>
    <row r="12" spans="1:24" s="358" customFormat="1" ht="15" customHeight="1">
      <c r="A12" s="299"/>
      <c r="B12" s="405">
        <f t="shared" si="4"/>
        <v>5</v>
      </c>
      <c r="C12" s="38" t="str">
        <f>IF($H$1="Select company","",IF(HLOOKUP((VLOOKUP($H$1,Lists!$B$4:$C$22,2,FALSE)),Water!$A$1:$S$20,'2G'!B12+1,FALSE)=0,"",HLOOKUP((VLOOKUP($H$1,Lists!$B$4:$C$22,2,FALSE)),Water!$A$1:$S$20,'2G'!B12+1,FALSE)))</f>
        <v>Band D - 15-50 Ml</v>
      </c>
      <c r="D12" s="532">
        <v>1.347</v>
      </c>
      <c r="E12" s="513">
        <v>5.6000000000000001E-2</v>
      </c>
      <c r="F12" s="377">
        <f t="shared" si="3"/>
        <v>1.403</v>
      </c>
      <c r="G12" s="753">
        <v>5.6000000000000001E-2</v>
      </c>
      <c r="H12" s="748">
        <f t="shared" si="0"/>
        <v>1000</v>
      </c>
      <c r="I12" s="83"/>
      <c r="J12" s="143"/>
      <c r="K12" s="31">
        <f t="shared" si="5"/>
        <v>0</v>
      </c>
      <c r="L12" s="83"/>
      <c r="M12" s="84"/>
      <c r="N12" s="110">
        <f t="shared" si="1"/>
        <v>0</v>
      </c>
      <c r="O12" s="110">
        <f t="shared" si="1"/>
        <v>0</v>
      </c>
      <c r="P12" s="110">
        <f t="shared" si="2"/>
        <v>0</v>
      </c>
      <c r="Q12" s="84"/>
      <c r="R12" s="12"/>
      <c r="S12" s="84"/>
      <c r="T12" s="87"/>
      <c r="U12" s="87"/>
      <c r="V12" s="87"/>
      <c r="W12" s="84"/>
      <c r="X12" s="83"/>
    </row>
    <row r="13" spans="1:24" s="358" customFormat="1" ht="15" customHeight="1">
      <c r="A13" s="299"/>
      <c r="B13" s="405">
        <f t="shared" si="4"/>
        <v>6</v>
      </c>
      <c r="C13" s="38" t="str">
        <f>IF($H$1="Select company","",IF(HLOOKUP((VLOOKUP($H$1,Lists!$B$4:$C$22,2,FALSE)),Water!$A$1:$S$20,'2G'!B13+1,FALSE)=0,"",HLOOKUP((VLOOKUP($H$1,Lists!$B$4:$C$22,2,FALSE)),Water!$A$1:$S$20,'2G'!B13+1,FALSE)))</f>
        <v>Band E 5-15Ml</v>
      </c>
      <c r="D13" s="532">
        <v>2.032</v>
      </c>
      <c r="E13" s="513">
        <v>0.109</v>
      </c>
      <c r="F13" s="377">
        <f t="shared" si="3"/>
        <v>2.141</v>
      </c>
      <c r="G13" s="753">
        <v>0.33800000000000002</v>
      </c>
      <c r="H13" s="748">
        <f t="shared" si="0"/>
        <v>322.48520710059171</v>
      </c>
      <c r="I13" s="83"/>
      <c r="J13" s="143"/>
      <c r="K13" s="31">
        <f t="shared" si="5"/>
        <v>0</v>
      </c>
      <c r="L13" s="83"/>
      <c r="M13" s="84"/>
      <c r="N13" s="110">
        <f t="shared" si="1"/>
        <v>0</v>
      </c>
      <c r="O13" s="110">
        <f t="shared" si="1"/>
        <v>0</v>
      </c>
      <c r="P13" s="110">
        <f t="shared" si="2"/>
        <v>0</v>
      </c>
      <c r="Q13" s="84"/>
      <c r="R13" s="12"/>
      <c r="S13" s="84"/>
      <c r="T13" s="87"/>
      <c r="U13" s="87"/>
      <c r="V13" s="87"/>
      <c r="W13" s="84"/>
      <c r="X13" s="83"/>
    </row>
    <row r="14" spans="1:24" s="358" customFormat="1" ht="15" customHeight="1">
      <c r="A14" s="299"/>
      <c r="B14" s="405">
        <f t="shared" si="4"/>
        <v>7</v>
      </c>
      <c r="C14" s="38" t="str">
        <f>IF($H$1="Select company","",IF(HLOOKUP((VLOOKUP($H$1,Lists!$B$4:$C$22,2,FALSE)),Water!$A$1:$S$20,'2G'!B14+1,FALSE)=0,"",HLOOKUP((VLOOKUP($H$1,Lists!$B$4:$C$22,2,FALSE)),Water!$A$1:$S$20,'2G'!B14+1,FALSE)))</f>
        <v>Band F - 1-5Ml</v>
      </c>
      <c r="D14" s="532">
        <v>4.5259999999999998</v>
      </c>
      <c r="E14" s="513">
        <v>0.20100000000000001</v>
      </c>
      <c r="F14" s="377">
        <f t="shared" si="3"/>
        <v>4.7269999999999994</v>
      </c>
      <c r="G14" s="753">
        <v>2.5790000000000002</v>
      </c>
      <c r="H14" s="748">
        <f t="shared" si="0"/>
        <v>77.93718495540908</v>
      </c>
      <c r="I14" s="83"/>
      <c r="J14" s="143"/>
      <c r="K14" s="31">
        <f t="shared" si="5"/>
        <v>0</v>
      </c>
      <c r="L14" s="83"/>
      <c r="M14" s="84"/>
      <c r="N14" s="110">
        <f t="shared" si="1"/>
        <v>0</v>
      </c>
      <c r="O14" s="110">
        <f t="shared" si="1"/>
        <v>0</v>
      </c>
      <c r="P14" s="110">
        <f t="shared" si="2"/>
        <v>0</v>
      </c>
      <c r="Q14" s="84"/>
      <c r="R14" s="12"/>
      <c r="S14" s="84"/>
      <c r="T14" s="87"/>
      <c r="U14" s="87"/>
      <c r="V14" s="87"/>
      <c r="W14" s="84"/>
      <c r="X14" s="83"/>
    </row>
    <row r="15" spans="1:24" s="358" customFormat="1" ht="15" customHeight="1">
      <c r="A15" s="299"/>
      <c r="B15" s="405">
        <f t="shared" si="4"/>
        <v>8</v>
      </c>
      <c r="C15" s="38" t="str">
        <f>IF($H$1="Select company","",IF(HLOOKUP((VLOOKUP($H$1,Lists!$B$4:$C$22,2,FALSE)),Water!$A$1:$S$20,'2G'!B15+1,FALSE)=0,"",HLOOKUP((VLOOKUP($H$1,Lists!$B$4:$C$22,2,FALSE)),Water!$A$1:$S$20,'2G'!B15+1,FALSE)))</f>
        <v>Band G - 0-1Ml</v>
      </c>
      <c r="D15" s="532">
        <v>10.574</v>
      </c>
      <c r="E15" s="513">
        <v>1.107</v>
      </c>
      <c r="F15" s="377">
        <f t="shared" si="3"/>
        <v>11.680999999999999</v>
      </c>
      <c r="G15" s="753">
        <v>28.343</v>
      </c>
      <c r="H15" s="748">
        <f t="shared" si="0"/>
        <v>39.057262816215648</v>
      </c>
      <c r="I15" s="83"/>
      <c r="J15" s="143"/>
      <c r="K15" s="31">
        <f t="shared" si="5"/>
        <v>0</v>
      </c>
      <c r="L15" s="83"/>
      <c r="M15" s="84"/>
      <c r="N15" s="110">
        <f t="shared" si="1"/>
        <v>0</v>
      </c>
      <c r="O15" s="110">
        <f t="shared" si="1"/>
        <v>0</v>
      </c>
      <c r="P15" s="110">
        <f t="shared" si="2"/>
        <v>0</v>
      </c>
      <c r="Q15" s="84"/>
      <c r="R15" s="12"/>
      <c r="S15" s="84"/>
      <c r="T15" s="87"/>
      <c r="U15" s="87"/>
      <c r="V15" s="87"/>
      <c r="W15" s="84"/>
      <c r="X15" s="83"/>
    </row>
    <row r="16" spans="1:24" s="358" customFormat="1" ht="15" customHeight="1">
      <c r="A16" s="299"/>
      <c r="B16" s="405">
        <f t="shared" si="4"/>
        <v>9</v>
      </c>
      <c r="C16" s="38" t="str">
        <f>IF($H$1="Select company","",IF(HLOOKUP((VLOOKUP($H$1,Lists!$B$4:$C$22,2,FALSE)),Water!$A$1:$S$20,'2G'!B16+1,FALSE)=0,"",HLOOKUP((VLOOKUP($H$1,Lists!$B$4:$C$22,2,FALSE)),Water!$A$1:$S$20,'2G'!B16+1,FALSE)))</f>
        <v>Band U</v>
      </c>
      <c r="D16" s="532">
        <v>0.23499999999999999</v>
      </c>
      <c r="E16" s="513">
        <v>1.9E-2</v>
      </c>
      <c r="F16" s="377">
        <f t="shared" si="3"/>
        <v>0.254</v>
      </c>
      <c r="G16" s="753">
        <v>1.151</v>
      </c>
      <c r="H16" s="748">
        <f t="shared" si="0"/>
        <v>16.507384882710685</v>
      </c>
      <c r="I16" s="83"/>
      <c r="J16" s="143"/>
      <c r="K16" s="31">
        <f t="shared" si="5"/>
        <v>0</v>
      </c>
      <c r="L16" s="83"/>
      <c r="M16" s="84"/>
      <c r="N16" s="110">
        <f t="shared" si="1"/>
        <v>0</v>
      </c>
      <c r="O16" s="110">
        <f t="shared" si="1"/>
        <v>0</v>
      </c>
      <c r="P16" s="110">
        <f t="shared" si="2"/>
        <v>0</v>
      </c>
      <c r="Q16" s="84"/>
      <c r="R16" s="12"/>
      <c r="S16" s="84"/>
      <c r="T16" s="87"/>
      <c r="U16" s="87"/>
      <c r="V16" s="87"/>
      <c r="W16" s="84"/>
      <c r="X16" s="83"/>
    </row>
    <row r="17" spans="1:24" s="358" customFormat="1" ht="15" customHeight="1">
      <c r="A17" s="299"/>
      <c r="B17" s="405">
        <f t="shared" si="4"/>
        <v>10</v>
      </c>
      <c r="C17" s="38" t="str">
        <f>IF($H$1="Select company","",IF(HLOOKUP((VLOOKUP($H$1,Lists!$B$4:$C$22,2,FALSE)),Water!$A$1:$S$20,'2G'!B17+1,FALSE)=0,"",HLOOKUP((VLOOKUP($H$1,Lists!$B$4:$C$22,2,FALSE)),Water!$A$1:$S$20,'2G'!B17+1,FALSE)))</f>
        <v/>
      </c>
      <c r="D17" s="532"/>
      <c r="E17" s="513"/>
      <c r="F17" s="377">
        <f t="shared" si="3"/>
        <v>0</v>
      </c>
      <c r="G17" s="753"/>
      <c r="H17" s="748">
        <f t="shared" si="0"/>
        <v>0</v>
      </c>
      <c r="I17" s="83"/>
      <c r="J17" s="143"/>
      <c r="K17" s="31">
        <f t="shared" si="5"/>
        <v>0</v>
      </c>
      <c r="L17" s="83"/>
      <c r="M17" s="84"/>
      <c r="N17" s="110">
        <f t="shared" si="1"/>
        <v>0</v>
      </c>
      <c r="O17" s="110">
        <f t="shared" si="1"/>
        <v>0</v>
      </c>
      <c r="P17" s="110">
        <f t="shared" si="2"/>
        <v>0</v>
      </c>
      <c r="Q17" s="84"/>
      <c r="R17" s="12"/>
      <c r="S17" s="84"/>
      <c r="T17" s="87"/>
      <c r="U17" s="87"/>
      <c r="V17" s="87"/>
      <c r="W17" s="84"/>
      <c r="X17" s="83"/>
    </row>
    <row r="18" spans="1:24" s="358" customFormat="1" ht="15" customHeight="1">
      <c r="A18" s="299"/>
      <c r="B18" s="405">
        <f t="shared" si="4"/>
        <v>11</v>
      </c>
      <c r="C18" s="38" t="str">
        <f>IF($H$1="Select company","",IF(HLOOKUP((VLOOKUP($H$1,Lists!$B$4:$C$22,2,FALSE)),Water!$A$1:$S$20,'2G'!B18+1,FALSE)=0,"",HLOOKUP((VLOOKUP($H$1,Lists!$B$4:$C$22,2,FALSE)),Water!$A$1:$S$20,'2G'!B18+1,FALSE)))</f>
        <v/>
      </c>
      <c r="D18" s="532"/>
      <c r="E18" s="513"/>
      <c r="F18" s="377">
        <f t="shared" si="3"/>
        <v>0</v>
      </c>
      <c r="G18" s="753"/>
      <c r="H18" s="748">
        <f t="shared" si="0"/>
        <v>0</v>
      </c>
      <c r="I18" s="83"/>
      <c r="J18" s="143"/>
      <c r="K18" s="31">
        <f t="shared" si="5"/>
        <v>0</v>
      </c>
      <c r="L18" s="83"/>
      <c r="M18" s="84"/>
      <c r="N18" s="110">
        <f t="shared" si="1"/>
        <v>0</v>
      </c>
      <c r="O18" s="110">
        <f t="shared" si="1"/>
        <v>0</v>
      </c>
      <c r="P18" s="110">
        <f t="shared" si="2"/>
        <v>0</v>
      </c>
      <c r="Q18" s="84"/>
      <c r="R18" s="12"/>
      <c r="S18" s="84"/>
      <c r="T18" s="87"/>
      <c r="U18" s="87"/>
      <c r="V18" s="87"/>
      <c r="W18" s="84"/>
      <c r="X18" s="83"/>
    </row>
    <row r="19" spans="1:24" s="358" customFormat="1" ht="15" customHeight="1">
      <c r="A19" s="299"/>
      <c r="B19" s="405">
        <f t="shared" si="4"/>
        <v>12</v>
      </c>
      <c r="C19" s="38" t="str">
        <f>IF($H$1="Select company","",IF(HLOOKUP((VLOOKUP($H$1,Lists!$B$4:$C$22,2,FALSE)),Water!$A$1:$S$20,'2G'!B19+1,FALSE)=0,"",HLOOKUP((VLOOKUP($H$1,Lists!$B$4:$C$22,2,FALSE)),Water!$A$1:$S$20,'2G'!B19+1,FALSE)))</f>
        <v/>
      </c>
      <c r="D19" s="532"/>
      <c r="E19" s="513"/>
      <c r="F19" s="377">
        <f t="shared" si="3"/>
        <v>0</v>
      </c>
      <c r="G19" s="753"/>
      <c r="H19" s="748">
        <f t="shared" si="0"/>
        <v>0</v>
      </c>
      <c r="I19" s="83"/>
      <c r="J19" s="143"/>
      <c r="K19" s="31">
        <f t="shared" si="5"/>
        <v>0</v>
      </c>
      <c r="L19" s="83"/>
      <c r="M19" s="84"/>
      <c r="N19" s="110">
        <f t="shared" si="1"/>
        <v>0</v>
      </c>
      <c r="O19" s="110">
        <f t="shared" si="1"/>
        <v>0</v>
      </c>
      <c r="P19" s="110">
        <f t="shared" si="2"/>
        <v>0</v>
      </c>
      <c r="Q19" s="84"/>
      <c r="R19" s="12"/>
      <c r="S19" s="84"/>
      <c r="T19" s="87"/>
      <c r="U19" s="87"/>
      <c r="V19" s="87"/>
      <c r="W19" s="84"/>
      <c r="X19" s="83"/>
    </row>
    <row r="20" spans="1:24" s="358" customFormat="1" ht="15" customHeight="1">
      <c r="A20" s="299"/>
      <c r="B20" s="405">
        <f t="shared" si="4"/>
        <v>13</v>
      </c>
      <c r="C20" s="38" t="str">
        <f>IF($H$1="Select company","",IF(HLOOKUP((VLOOKUP($H$1,Lists!$B$4:$C$22,2,FALSE)),Water!$A$1:$S$20,'2G'!B20+1,FALSE)=0,"",HLOOKUP((VLOOKUP($H$1,Lists!$B$4:$C$22,2,FALSE)),Water!$A$1:$S$20,'2G'!B20+1,FALSE)))</f>
        <v/>
      </c>
      <c r="D20" s="532"/>
      <c r="E20" s="513"/>
      <c r="F20" s="377">
        <f t="shared" si="3"/>
        <v>0</v>
      </c>
      <c r="G20" s="753"/>
      <c r="H20" s="748">
        <f t="shared" si="0"/>
        <v>0</v>
      </c>
      <c r="I20" s="83"/>
      <c r="J20" s="143"/>
      <c r="K20" s="31">
        <f t="shared" si="5"/>
        <v>0</v>
      </c>
      <c r="L20" s="83"/>
      <c r="M20" s="84"/>
      <c r="N20" s="110">
        <f t="shared" si="1"/>
        <v>0</v>
      </c>
      <c r="O20" s="110">
        <f t="shared" si="1"/>
        <v>0</v>
      </c>
      <c r="P20" s="110">
        <f t="shared" si="2"/>
        <v>0</v>
      </c>
      <c r="Q20" s="84"/>
      <c r="R20" s="12"/>
      <c r="S20" s="84"/>
      <c r="T20" s="87"/>
      <c r="U20" s="87"/>
      <c r="V20" s="87"/>
      <c r="W20" s="84"/>
      <c r="X20" s="83"/>
    </row>
    <row r="21" spans="1:24" s="358" customFormat="1" ht="15" customHeight="1">
      <c r="A21" s="299"/>
      <c r="B21" s="405">
        <f t="shared" si="4"/>
        <v>14</v>
      </c>
      <c r="C21" s="38" t="str">
        <f>IF($H$1="Select company","",IF(HLOOKUP((VLOOKUP($H$1,Lists!$B$4:$C$22,2,FALSE)),Water!$A$1:$S$20,'2G'!B21+1,FALSE)=0,"",HLOOKUP((VLOOKUP($H$1,Lists!$B$4:$C$22,2,FALSE)),Water!$A$1:$S$20,'2G'!B21+1,FALSE)))</f>
        <v/>
      </c>
      <c r="D21" s="532"/>
      <c r="E21" s="513"/>
      <c r="F21" s="377">
        <f t="shared" si="3"/>
        <v>0</v>
      </c>
      <c r="G21" s="753"/>
      <c r="H21" s="748">
        <f t="shared" si="0"/>
        <v>0</v>
      </c>
      <c r="I21" s="83"/>
      <c r="J21" s="143"/>
      <c r="K21" s="31">
        <f t="shared" si="5"/>
        <v>0</v>
      </c>
      <c r="L21" s="83"/>
      <c r="M21" s="84"/>
      <c r="N21" s="110">
        <f t="shared" si="1"/>
        <v>0</v>
      </c>
      <c r="O21" s="110">
        <f t="shared" si="1"/>
        <v>0</v>
      </c>
      <c r="P21" s="110">
        <f t="shared" si="2"/>
        <v>0</v>
      </c>
      <c r="Q21" s="84"/>
      <c r="R21" s="12"/>
      <c r="S21" s="84"/>
      <c r="T21" s="87"/>
      <c r="U21" s="87"/>
      <c r="V21" s="87"/>
      <c r="W21" s="84"/>
      <c r="X21" s="83"/>
    </row>
    <row r="22" spans="1:24" s="358" customFormat="1" ht="15" customHeight="1">
      <c r="A22" s="299"/>
      <c r="B22" s="405">
        <f t="shared" si="4"/>
        <v>15</v>
      </c>
      <c r="C22" s="38" t="str">
        <f>IF($H$1="Select company","",IF(HLOOKUP((VLOOKUP($H$1,Lists!$B$4:$C$22,2,FALSE)),Water!$A$1:$S$20,'2G'!B22+1,FALSE)=0,"",HLOOKUP((VLOOKUP($H$1,Lists!$B$4:$C$22,2,FALSE)),Water!$A$1:$S$20,'2G'!B22+1,FALSE)))</f>
        <v/>
      </c>
      <c r="D22" s="532"/>
      <c r="E22" s="513"/>
      <c r="F22" s="377">
        <f t="shared" si="3"/>
        <v>0</v>
      </c>
      <c r="G22" s="753"/>
      <c r="H22" s="748">
        <f t="shared" si="0"/>
        <v>0</v>
      </c>
      <c r="I22" s="135"/>
      <c r="J22" s="143"/>
      <c r="K22" s="31">
        <f t="shared" si="5"/>
        <v>0</v>
      </c>
      <c r="L22" s="83"/>
      <c r="M22" s="84"/>
      <c r="N22" s="110">
        <f t="shared" si="1"/>
        <v>0</v>
      </c>
      <c r="O22" s="110">
        <f t="shared" si="1"/>
        <v>0</v>
      </c>
      <c r="P22" s="110">
        <f t="shared" si="2"/>
        <v>0</v>
      </c>
      <c r="Q22" s="84"/>
      <c r="R22" s="98"/>
      <c r="S22" s="84"/>
      <c r="T22" s="87"/>
      <c r="U22" s="87"/>
      <c r="V22" s="87"/>
      <c r="W22" s="84"/>
      <c r="X22" s="127"/>
    </row>
    <row r="23" spans="1:24" s="358" customFormat="1" ht="15" customHeight="1">
      <c r="A23" s="299"/>
      <c r="B23" s="405">
        <f t="shared" si="4"/>
        <v>16</v>
      </c>
      <c r="C23" s="38" t="str">
        <f>IF($H$1="Select company","",IF(HLOOKUP((VLOOKUP($H$1,Lists!$B$4:$C$22,2,FALSE)),Water!$A$1:$S$20,'2G'!B23+1,FALSE)=0,"",HLOOKUP((VLOOKUP($H$1,Lists!$B$4:$C$22,2,FALSE)),Water!$A$1:$S$20,'2G'!B23+1,FALSE)))</f>
        <v/>
      </c>
      <c r="D23" s="532"/>
      <c r="E23" s="513"/>
      <c r="F23" s="377">
        <f t="shared" si="3"/>
        <v>0</v>
      </c>
      <c r="G23" s="753"/>
      <c r="H23" s="748">
        <f t="shared" si="0"/>
        <v>0</v>
      </c>
      <c r="I23" s="143"/>
      <c r="J23" s="143"/>
      <c r="K23" s="31">
        <f t="shared" si="5"/>
        <v>0</v>
      </c>
      <c r="L23" s="83"/>
      <c r="M23" s="84"/>
      <c r="N23" s="110">
        <f t="shared" si="1"/>
        <v>0</v>
      </c>
      <c r="O23" s="110">
        <f t="shared" si="1"/>
        <v>0</v>
      </c>
      <c r="P23" s="110">
        <f t="shared" si="2"/>
        <v>0</v>
      </c>
      <c r="Q23" s="84"/>
      <c r="R23" s="144"/>
      <c r="S23" s="141"/>
      <c r="T23" s="187"/>
      <c r="U23" s="187"/>
      <c r="V23" s="87"/>
      <c r="W23" s="141"/>
      <c r="X23" s="184"/>
    </row>
    <row r="24" spans="1:24" s="358" customFormat="1" ht="15" customHeight="1">
      <c r="A24" s="299"/>
      <c r="B24" s="405">
        <f t="shared" si="4"/>
        <v>17</v>
      </c>
      <c r="C24" s="38" t="str">
        <f>IF($H$1="Select company","",IF(HLOOKUP((VLOOKUP($H$1,Lists!$B$4:$C$22,2,FALSE)),Water!$A$1:$S$20,'2G'!B24+1,FALSE)=0,"",HLOOKUP((VLOOKUP($H$1,Lists!$B$4:$C$22,2,FALSE)),Water!$A$1:$S$20,'2G'!B24+1,FALSE)))</f>
        <v/>
      </c>
      <c r="D24" s="532"/>
      <c r="E24" s="513"/>
      <c r="F24" s="377">
        <f t="shared" si="3"/>
        <v>0</v>
      </c>
      <c r="G24" s="753"/>
      <c r="H24" s="748">
        <f t="shared" si="0"/>
        <v>0</v>
      </c>
      <c r="I24" s="143"/>
      <c r="J24" s="143"/>
      <c r="K24" s="31">
        <f t="shared" ref="K24:K25" si="6" xml:space="preserve"> IF( SUM( M24:Q24 ) = 0, 0, $N$5 )</f>
        <v>0</v>
      </c>
      <c r="L24" s="83"/>
      <c r="M24" s="84"/>
      <c r="N24" s="110">
        <f t="shared" si="1"/>
        <v>0</v>
      </c>
      <c r="O24" s="110">
        <f t="shared" si="1"/>
        <v>0</v>
      </c>
      <c r="P24" s="110">
        <f t="shared" si="2"/>
        <v>0</v>
      </c>
      <c r="Q24" s="84"/>
      <c r="R24" s="98"/>
      <c r="S24" s="136"/>
      <c r="T24" s="87"/>
      <c r="U24" s="87"/>
      <c r="V24" s="87"/>
      <c r="W24" s="136"/>
      <c r="X24" s="184"/>
    </row>
    <row r="25" spans="1:24" s="358" customFormat="1" ht="15" customHeight="1">
      <c r="A25" s="299"/>
      <c r="B25" s="405">
        <f t="shared" si="4"/>
        <v>18</v>
      </c>
      <c r="C25" s="37" t="str">
        <f>IF($H$1="Select company","",IF(HLOOKUP((VLOOKUP($H$1,Lists!$B$4:$C$22,2,FALSE)),Water!$A$1:$S$20,'2G'!B25+1,FALSE)=0,"",HLOOKUP((VLOOKUP($H$1,Lists!$B$4:$C$22,2,FALSE)),Water!$A$1:$S$20,'2G'!B25+1,FALSE)))</f>
        <v/>
      </c>
      <c r="D25" s="532"/>
      <c r="E25" s="513"/>
      <c r="F25" s="377">
        <f t="shared" si="3"/>
        <v>0</v>
      </c>
      <c r="G25" s="753"/>
      <c r="H25" s="748">
        <f t="shared" si="0"/>
        <v>0</v>
      </c>
      <c r="I25" s="143"/>
      <c r="J25" s="143"/>
      <c r="K25" s="31">
        <f t="shared" si="6"/>
        <v>0</v>
      </c>
      <c r="L25" s="83"/>
      <c r="M25" s="84"/>
      <c r="N25" s="110">
        <f t="shared" si="1"/>
        <v>0</v>
      </c>
      <c r="O25" s="110">
        <f t="shared" si="1"/>
        <v>0</v>
      </c>
      <c r="P25" s="110">
        <f t="shared" si="2"/>
        <v>0</v>
      </c>
      <c r="Q25" s="84"/>
      <c r="R25" s="98"/>
      <c r="S25" s="136"/>
      <c r="T25" s="87"/>
      <c r="U25" s="87"/>
      <c r="V25" s="87"/>
      <c r="W25" s="136"/>
      <c r="X25" s="184"/>
    </row>
    <row r="26" spans="1:24" s="358" customFormat="1" ht="15" customHeight="1">
      <c r="A26" s="299"/>
      <c r="B26" s="405">
        <f t="shared" si="4"/>
        <v>19</v>
      </c>
      <c r="C26" s="37"/>
      <c r="D26" s="533"/>
      <c r="E26" s="534"/>
      <c r="F26" s="377">
        <f t="shared" si="3"/>
        <v>0</v>
      </c>
      <c r="G26" s="753"/>
      <c r="H26" s="748">
        <f t="shared" si="0"/>
        <v>0</v>
      </c>
      <c r="I26" s="143"/>
      <c r="J26" s="143"/>
      <c r="K26" s="31">
        <f xml:space="preserve"> IF( SUM( M26:Q26 ) = 0, 0, $N$5 )</f>
        <v>0</v>
      </c>
      <c r="L26" s="83"/>
      <c r="M26" s="84"/>
      <c r="N26" s="110">
        <f t="shared" si="1"/>
        <v>0</v>
      </c>
      <c r="O26" s="110">
        <f t="shared" si="1"/>
        <v>0</v>
      </c>
      <c r="P26" s="110">
        <f t="shared" si="2"/>
        <v>0</v>
      </c>
      <c r="Q26" s="84"/>
      <c r="R26" s="98"/>
      <c r="S26" s="136"/>
      <c r="T26" s="87"/>
      <c r="U26" s="87"/>
      <c r="V26" s="87"/>
      <c r="W26" s="136"/>
      <c r="X26" s="184"/>
    </row>
    <row r="27" spans="1:24" s="358" customFormat="1" ht="17.100000000000001" customHeight="1" thickBot="1">
      <c r="A27" s="299"/>
      <c r="B27" s="406">
        <f xml:space="preserve"> B26 + 1</f>
        <v>20</v>
      </c>
      <c r="C27" s="39" t="s">
        <v>2912</v>
      </c>
      <c r="D27" s="378">
        <f xml:space="preserve"> SUM( D9:D26 )</f>
        <v>23.425999999999998</v>
      </c>
      <c r="E27" s="379">
        <f xml:space="preserve"> SUM( E9:E26 )</f>
        <v>1.6199999999999999</v>
      </c>
      <c r="F27" s="380">
        <f xml:space="preserve"> SUM( F9:F26 )</f>
        <v>25.046000000000003</v>
      </c>
      <c r="G27" s="389">
        <f xml:space="preserve"> SUM( G9:G26 )</f>
        <v>32.507000000000005</v>
      </c>
      <c r="H27" s="561">
        <f t="shared" si="0"/>
        <v>49.835420063370954</v>
      </c>
      <c r="I27" s="143"/>
      <c r="J27" s="143"/>
      <c r="K27" s="143"/>
      <c r="L27" s="143"/>
      <c r="M27" s="136"/>
      <c r="N27" s="230"/>
      <c r="O27" s="184"/>
      <c r="P27" s="184"/>
      <c r="Q27" s="136"/>
      <c r="R27" s="98"/>
      <c r="S27" s="136"/>
      <c r="T27" s="87"/>
      <c r="U27" s="87"/>
      <c r="V27" s="87"/>
      <c r="W27" s="136"/>
      <c r="X27" s="184"/>
    </row>
    <row r="28" spans="1:24" s="83" customFormat="1" ht="15" thickBot="1">
      <c r="A28" s="220"/>
      <c r="D28" s="95"/>
      <c r="E28" s="184"/>
      <c r="F28" s="95"/>
      <c r="G28" s="754"/>
      <c r="H28" s="749"/>
      <c r="I28" s="143"/>
      <c r="J28" s="143"/>
      <c r="K28" s="143"/>
      <c r="L28" s="143"/>
      <c r="M28" s="136"/>
      <c r="N28" s="230"/>
      <c r="O28" s="184"/>
      <c r="P28" s="184"/>
      <c r="Q28" s="136"/>
      <c r="R28" s="144"/>
      <c r="S28" s="136"/>
      <c r="T28" s="187"/>
      <c r="U28" s="187"/>
      <c r="V28" s="87"/>
      <c r="W28" s="136"/>
      <c r="X28" s="184"/>
    </row>
    <row r="29" spans="1:24" s="358" customFormat="1" ht="17.100000000000001" customHeight="1" thickBot="1">
      <c r="A29" s="299"/>
      <c r="B29" s="402">
        <f xml:space="preserve"> B27 + 1</f>
        <v>21</v>
      </c>
      <c r="C29" s="35" t="s">
        <v>2744</v>
      </c>
      <c r="D29" s="385">
        <f xml:space="preserve"> D27 + D6</f>
        <v>23.437999999999999</v>
      </c>
      <c r="E29" s="386">
        <f xml:space="preserve"> E27 + E6</f>
        <v>1.6209999999999998</v>
      </c>
      <c r="F29" s="387">
        <f xml:space="preserve"> F27 + F6</f>
        <v>25.059000000000005</v>
      </c>
      <c r="G29" s="755">
        <f xml:space="preserve"> G27 + G6</f>
        <v>32.535000000000004</v>
      </c>
      <c r="H29" s="745">
        <f xml:space="preserve"> IF( G29 = 0, 0, E29 / G29 * 1000 )</f>
        <v>49.823267250653124</v>
      </c>
      <c r="I29" s="143"/>
      <c r="J29" s="73">
        <f xml:space="preserve"> IF( SUM( Q29:S29 ) = 0, 0, V29 )</f>
        <v>0</v>
      </c>
      <c r="K29" s="143"/>
      <c r="L29" s="143"/>
      <c r="M29" s="136"/>
      <c r="N29" s="230"/>
      <c r="O29" s="184"/>
      <c r="P29" s="184"/>
      <c r="Q29" s="136"/>
      <c r="R29" s="110">
        <f xml:space="preserve"> IF( (T29 - U29) = 0, 0, 1 )</f>
        <v>0</v>
      </c>
      <c r="S29" s="136"/>
      <c r="T29" s="187">
        <f xml:space="preserve"> ROUND(D29, 3)</f>
        <v>23.437999999999999</v>
      </c>
      <c r="U29" s="187">
        <f xml:space="preserve"> ROUND( SUM( '2I'!G6:G7 ), 3)</f>
        <v>23.437999999999999</v>
      </c>
      <c r="V29" s="87" t="s">
        <v>2913</v>
      </c>
      <c r="W29" s="136"/>
      <c r="X29" s="184"/>
    </row>
    <row r="30" spans="1:24" s="83" customFormat="1" ht="15" thickBot="1">
      <c r="A30" s="220"/>
      <c r="E30" s="184"/>
      <c r="G30" s="143"/>
      <c r="I30" s="147"/>
      <c r="J30" s="143"/>
      <c r="K30" s="143"/>
      <c r="L30" s="143"/>
      <c r="M30" s="136"/>
      <c r="N30" s="230"/>
      <c r="O30" s="203"/>
      <c r="P30" s="203"/>
      <c r="Q30" s="136"/>
      <c r="R30" s="12"/>
      <c r="S30" s="136"/>
      <c r="T30" s="87"/>
      <c r="U30" s="87"/>
      <c r="V30" s="87"/>
      <c r="W30" s="136"/>
      <c r="X30" s="203"/>
    </row>
    <row r="31" spans="1:24" s="83" customFormat="1" ht="54.75" thickBot="1">
      <c r="A31" s="220"/>
      <c r="E31" s="184"/>
      <c r="G31" s="399" t="s">
        <v>4534</v>
      </c>
      <c r="H31" s="399" t="s">
        <v>2908</v>
      </c>
      <c r="I31" s="147"/>
      <c r="J31" s="143"/>
      <c r="K31" s="143"/>
      <c r="L31" s="143"/>
      <c r="M31" s="136"/>
      <c r="N31" s="230"/>
      <c r="O31" s="203"/>
      <c r="P31" s="203"/>
      <c r="Q31" s="136"/>
      <c r="R31" s="570"/>
      <c r="S31" s="136"/>
      <c r="T31" s="87"/>
      <c r="U31" s="87"/>
      <c r="V31" s="87"/>
      <c r="W31" s="136"/>
      <c r="X31" s="203"/>
    </row>
    <row r="32" spans="1:24" s="351" customFormat="1" ht="15" customHeight="1" thickBot="1">
      <c r="A32" s="87"/>
      <c r="B32" s="298" t="s">
        <v>2643</v>
      </c>
      <c r="C32" s="34" t="s">
        <v>4535</v>
      </c>
      <c r="D32" s="158"/>
      <c r="E32" s="158"/>
      <c r="F32" s="158"/>
      <c r="G32" s="751"/>
      <c r="H32" s="746"/>
      <c r="I32" s="158"/>
      <c r="J32" s="143"/>
      <c r="K32" s="158"/>
      <c r="L32" s="83"/>
      <c r="M32" s="84"/>
      <c r="N32" s="203"/>
      <c r="O32" s="203"/>
      <c r="P32" s="203"/>
      <c r="Q32" s="84"/>
      <c r="R32" s="570"/>
      <c r="S32" s="84"/>
      <c r="T32" s="87"/>
      <c r="U32" s="87"/>
      <c r="V32" s="87"/>
      <c r="W32" s="84"/>
      <c r="X32" s="83"/>
    </row>
    <row r="33" spans="1:24" s="351" customFormat="1" ht="15" customHeight="1" thickBot="1">
      <c r="A33" s="87"/>
      <c r="B33" s="762">
        <f xml:space="preserve"> B29 + 1</f>
        <v>22</v>
      </c>
      <c r="C33" s="763" t="s">
        <v>2744</v>
      </c>
      <c r="D33" s="83"/>
      <c r="E33" s="83"/>
      <c r="F33" s="83"/>
      <c r="G33" s="750">
        <f>G29</f>
        <v>32.535000000000004</v>
      </c>
      <c r="H33" s="745">
        <f xml:space="preserve"> IF( G33 = 0, 0, E29 / G33 * 1000 )</f>
        <v>49.823267250653124</v>
      </c>
      <c r="I33" s="83"/>
      <c r="J33" s="143"/>
      <c r="K33" s="31">
        <f xml:space="preserve"> IF( SUM( M33:Q33 ) = 0, 0, $N$5 )</f>
        <v>0</v>
      </c>
      <c r="L33" s="83"/>
      <c r="M33" s="84"/>
      <c r="N33" s="144"/>
      <c r="O33" s="144"/>
      <c r="P33" s="110">
        <f>IF( ISNUMBER( G33 ), 0, 1 )</f>
        <v>0</v>
      </c>
      <c r="Q33" s="84"/>
      <c r="R33" s="570"/>
      <c r="S33" s="84"/>
      <c r="T33" s="87"/>
      <c r="U33" s="87"/>
      <c r="V33" s="87"/>
      <c r="W33" s="84"/>
      <c r="X33" s="83"/>
    </row>
    <row r="34" spans="1:24" s="83" customFormat="1">
      <c r="A34" s="220"/>
      <c r="B34" s="87"/>
      <c r="C34" s="410"/>
      <c r="E34" s="184"/>
      <c r="G34" s="143"/>
      <c r="I34" s="147"/>
      <c r="J34" s="143"/>
      <c r="K34" s="143"/>
      <c r="L34" s="143"/>
      <c r="M34" s="136"/>
      <c r="N34" s="230"/>
      <c r="O34" s="203"/>
      <c r="P34" s="203"/>
      <c r="Q34" s="136"/>
      <c r="R34" s="570"/>
      <c r="S34" s="136"/>
      <c r="T34" s="87"/>
      <c r="U34" s="87"/>
      <c r="V34" s="87"/>
      <c r="W34" s="136"/>
      <c r="X34" s="203"/>
    </row>
    <row r="35" spans="1:24" s="184" customFormat="1">
      <c r="A35" s="361"/>
      <c r="B35" s="990" t="s">
        <v>2597</v>
      </c>
      <c r="C35" s="990"/>
      <c r="G35" s="143"/>
      <c r="H35" s="83"/>
      <c r="I35" s="147"/>
      <c r="J35" s="143"/>
      <c r="K35" s="143"/>
      <c r="L35" s="143"/>
      <c r="M35" s="136"/>
      <c r="N35" s="230"/>
      <c r="O35" s="203"/>
      <c r="P35" s="203"/>
      <c r="Q35" s="136"/>
      <c r="R35" s="570"/>
      <c r="S35" s="136"/>
      <c r="T35" s="87"/>
      <c r="U35" s="87"/>
      <c r="V35" s="87"/>
      <c r="W35" s="136"/>
      <c r="X35" s="203"/>
    </row>
    <row r="36" spans="1:24" s="184" customFormat="1">
      <c r="A36" s="361"/>
      <c r="B36" s="158"/>
      <c r="C36" s="159"/>
      <c r="G36" s="143"/>
      <c r="H36" s="83"/>
      <c r="I36" s="135"/>
      <c r="J36" s="143"/>
      <c r="K36" s="137"/>
      <c r="L36" s="135"/>
      <c r="M36" s="141"/>
      <c r="N36" s="293"/>
      <c r="O36" s="127"/>
      <c r="P36" s="127"/>
      <c r="Q36" s="141"/>
      <c r="R36" s="570"/>
      <c r="S36" s="136"/>
      <c r="T36" s="87"/>
      <c r="U36" s="87"/>
      <c r="V36" s="87"/>
      <c r="W36" s="136"/>
      <c r="X36" s="127"/>
    </row>
    <row r="37" spans="1:24" s="184" customFormat="1">
      <c r="A37" s="361"/>
      <c r="B37" s="32"/>
      <c r="C37" s="160" t="s">
        <v>2598</v>
      </c>
      <c r="G37" s="143"/>
      <c r="H37" s="83"/>
      <c r="I37" s="135"/>
      <c r="J37" s="143"/>
      <c r="K37" s="137"/>
      <c r="L37" s="135"/>
      <c r="M37" s="141"/>
      <c r="N37" s="293"/>
      <c r="O37" s="127"/>
      <c r="P37" s="127"/>
      <c r="Q37" s="141"/>
      <c r="R37" s="570"/>
      <c r="S37" s="141"/>
      <c r="T37" s="87"/>
      <c r="U37" s="87"/>
      <c r="V37" s="87"/>
      <c r="W37" s="141"/>
      <c r="X37" s="127"/>
    </row>
    <row r="38" spans="1:24" s="184" customFormat="1">
      <c r="A38" s="361"/>
      <c r="B38" s="158"/>
      <c r="C38" s="159"/>
      <c r="G38" s="143"/>
      <c r="H38" s="83"/>
      <c r="I38" s="394"/>
      <c r="J38" s="143"/>
      <c r="K38" s="147"/>
      <c r="L38" s="135"/>
      <c r="M38" s="141"/>
      <c r="N38" s="203"/>
      <c r="O38" s="203"/>
      <c r="P38" s="203"/>
      <c r="Q38" s="141"/>
      <c r="R38" s="12"/>
      <c r="S38" s="141"/>
      <c r="T38" s="87"/>
      <c r="U38" s="87"/>
      <c r="V38" s="87"/>
      <c r="W38" s="141"/>
      <c r="X38" s="203"/>
    </row>
    <row r="39" spans="1:24" s="184" customFormat="1">
      <c r="A39" s="361"/>
      <c r="B39" s="161"/>
      <c r="C39" s="160" t="s">
        <v>2599</v>
      </c>
      <c r="G39" s="143"/>
      <c r="H39" s="83"/>
      <c r="I39" s="397"/>
      <c r="J39" s="143"/>
      <c r="K39" s="137"/>
      <c r="L39" s="135"/>
      <c r="M39" s="141"/>
      <c r="N39" s="318"/>
      <c r="O39" s="127"/>
      <c r="P39" s="127"/>
      <c r="Q39" s="141"/>
      <c r="R39" s="12"/>
      <c r="S39" s="141"/>
      <c r="T39" s="87"/>
      <c r="U39" s="87"/>
      <c r="V39" s="87"/>
      <c r="W39" s="141"/>
      <c r="X39" s="127"/>
    </row>
    <row r="40" spans="1:24" s="184" customFormat="1">
      <c r="A40" s="361"/>
      <c r="B40" s="162"/>
      <c r="C40" s="160"/>
      <c r="G40" s="143"/>
      <c r="H40" s="135"/>
      <c r="I40" s="398"/>
      <c r="J40" s="143"/>
      <c r="K40" s="137"/>
      <c r="L40" s="135"/>
      <c r="M40" s="141"/>
      <c r="N40" s="318"/>
      <c r="O40" s="127"/>
      <c r="P40" s="127"/>
      <c r="Q40" s="141"/>
      <c r="R40" s="127"/>
      <c r="S40" s="141"/>
      <c r="T40" s="87"/>
      <c r="U40" s="87"/>
      <c r="V40" s="87"/>
      <c r="W40" s="141"/>
      <c r="X40" s="127"/>
    </row>
    <row r="41" spans="1:24" s="184" customFormat="1">
      <c r="A41" s="361"/>
      <c r="B41" s="163"/>
      <c r="C41" s="160" t="s">
        <v>2600</v>
      </c>
      <c r="G41" s="143"/>
      <c r="H41" s="143"/>
      <c r="I41" s="397"/>
      <c r="J41" s="143"/>
      <c r="K41" s="137"/>
      <c r="L41" s="135"/>
      <c r="M41" s="141"/>
      <c r="N41" s="318"/>
      <c r="O41" s="127"/>
      <c r="P41" s="127"/>
      <c r="Q41" s="141"/>
      <c r="R41" s="87"/>
      <c r="S41" s="141"/>
      <c r="T41" s="87"/>
      <c r="U41" s="87"/>
      <c r="V41" s="87"/>
      <c r="W41" s="141"/>
      <c r="X41" s="127"/>
    </row>
    <row r="42" spans="1:24" s="203" customFormat="1">
      <c r="A42" s="202"/>
      <c r="B42" s="202"/>
      <c r="C42" s="169"/>
      <c r="G42" s="147"/>
      <c r="H42" s="143"/>
      <c r="I42" s="398"/>
      <c r="J42" s="143"/>
      <c r="K42" s="137"/>
      <c r="L42" s="135"/>
      <c r="M42" s="141"/>
      <c r="N42" s="318"/>
      <c r="O42" s="137"/>
      <c r="P42" s="137"/>
      <c r="Q42" s="141"/>
      <c r="R42" s="87"/>
      <c r="S42" s="141"/>
      <c r="T42" s="87"/>
      <c r="U42" s="87"/>
      <c r="V42" s="87"/>
      <c r="W42" s="141"/>
      <c r="X42" s="137"/>
    </row>
    <row r="43" spans="1:24" s="203" customFormat="1" ht="15" thickBot="1">
      <c r="A43" s="407"/>
      <c r="C43" s="204"/>
      <c r="G43" s="147"/>
      <c r="H43" s="143"/>
      <c r="I43" s="398"/>
      <c r="J43" s="143"/>
      <c r="K43" s="137"/>
      <c r="L43" s="135"/>
      <c r="M43" s="141"/>
      <c r="N43" s="318"/>
      <c r="O43" s="137"/>
      <c r="P43" s="137"/>
      <c r="Q43" s="141"/>
      <c r="R43" s="87"/>
      <c r="S43" s="141"/>
      <c r="T43" s="83"/>
      <c r="U43" s="83"/>
      <c r="V43" s="83"/>
      <c r="W43" s="141"/>
      <c r="X43" s="137"/>
    </row>
    <row r="44" spans="1:24" s="127" customFormat="1" ht="16.5" thickBot="1">
      <c r="A44" s="324"/>
      <c r="B44" s="164" t="str">
        <f ca="1" xml:space="preserve"> RIGHT(CELL("filename", $A$1), LEN(CELL("filename", $A$1)) - SEARCH("]", CELL("filename", $A$1)))&amp;" - Line definitions"</f>
        <v>2G - Line definitions</v>
      </c>
      <c r="C44" s="165"/>
      <c r="D44" s="166"/>
      <c r="E44" s="166"/>
      <c r="F44" s="166"/>
      <c r="G44" s="166"/>
      <c r="H44" s="285"/>
      <c r="I44" s="398"/>
      <c r="J44" s="87"/>
      <c r="K44" s="137"/>
      <c r="L44" s="135"/>
      <c r="M44" s="141"/>
      <c r="N44" s="318"/>
      <c r="O44" s="137"/>
      <c r="P44" s="137"/>
      <c r="Q44" s="141"/>
      <c r="R44" s="87"/>
      <c r="S44" s="141"/>
      <c r="T44" s="184"/>
      <c r="U44" s="184"/>
      <c r="V44" s="184"/>
      <c r="W44" s="141"/>
      <c r="X44" s="137"/>
    </row>
    <row r="45" spans="1:24" s="127" customFormat="1" ht="15" thickBot="1">
      <c r="A45" s="324"/>
      <c r="B45" s="408"/>
      <c r="D45" s="87"/>
      <c r="G45" s="135"/>
      <c r="H45" s="143"/>
      <c r="I45" s="364"/>
      <c r="J45" s="87"/>
      <c r="K45" s="83"/>
      <c r="L45" s="83"/>
      <c r="M45" s="84"/>
      <c r="N45" s="102" t="s">
        <v>2603</v>
      </c>
      <c r="O45" s="83"/>
      <c r="P45" s="83"/>
      <c r="Q45" s="84"/>
      <c r="R45" s="87"/>
      <c r="S45" s="141"/>
      <c r="T45" s="184"/>
      <c r="U45" s="184"/>
      <c r="V45" s="184"/>
      <c r="W45" s="141"/>
      <c r="X45" s="83"/>
    </row>
    <row r="46" spans="1:24" s="203" customFormat="1" ht="15" thickBot="1">
      <c r="A46" s="407"/>
      <c r="B46" s="174" t="s">
        <v>2601</v>
      </c>
      <c r="C46" s="1070" t="s">
        <v>2602</v>
      </c>
      <c r="D46" s="1070"/>
      <c r="E46" s="1070"/>
      <c r="F46" s="1070"/>
      <c r="G46" s="1070"/>
      <c r="H46" s="1071"/>
      <c r="I46" s="363"/>
      <c r="J46" s="87"/>
      <c r="K46" s="83"/>
      <c r="L46" s="83"/>
      <c r="M46" s="84"/>
      <c r="N46" s="83">
        <v>1</v>
      </c>
      <c r="O46" s="83"/>
      <c r="P46" s="83"/>
      <c r="Q46" s="84"/>
      <c r="R46" s="87"/>
      <c r="S46" s="84"/>
      <c r="T46" s="184"/>
      <c r="U46" s="184"/>
      <c r="V46" s="184"/>
      <c r="W46" s="84"/>
      <c r="X46" s="83"/>
    </row>
    <row r="47" spans="1:24" s="127" customFormat="1" ht="14.1" customHeight="1">
      <c r="A47" s="324"/>
      <c r="B47" s="371">
        <v>1</v>
      </c>
      <c r="C47" s="1072" t="s">
        <v>2914</v>
      </c>
      <c r="D47" s="1072"/>
      <c r="E47" s="1072"/>
      <c r="F47" s="1072"/>
      <c r="G47" s="1072"/>
      <c r="H47" s="1073"/>
      <c r="I47" s="364"/>
      <c r="J47" s="87"/>
      <c r="K47" s="83"/>
      <c r="L47" s="83"/>
      <c r="M47" s="84"/>
      <c r="N47" s="83">
        <v>1</v>
      </c>
      <c r="O47" s="83"/>
      <c r="P47" s="83"/>
      <c r="Q47" s="84"/>
      <c r="R47" s="87"/>
      <c r="S47" s="84"/>
      <c r="T47" s="184"/>
      <c r="U47" s="184"/>
      <c r="V47" s="184"/>
      <c r="W47" s="84"/>
      <c r="X47" s="83"/>
    </row>
    <row r="48" spans="1:24" s="127" customFormat="1" ht="14.1" customHeight="1">
      <c r="A48" s="324"/>
      <c r="B48" s="411" t="s">
        <v>2915</v>
      </c>
      <c r="C48" s="1068" t="s">
        <v>4538</v>
      </c>
      <c r="D48" s="1068"/>
      <c r="E48" s="1068"/>
      <c r="F48" s="1068"/>
      <c r="G48" s="1068"/>
      <c r="H48" s="1069"/>
      <c r="I48" s="364"/>
      <c r="J48" s="87"/>
      <c r="K48" s="83"/>
      <c r="L48" s="83"/>
      <c r="M48" s="84"/>
      <c r="N48" s="83">
        <v>1</v>
      </c>
      <c r="O48" s="83"/>
      <c r="P48" s="83"/>
      <c r="Q48" s="84"/>
      <c r="R48" s="87"/>
      <c r="S48" s="84"/>
      <c r="T48" s="184"/>
      <c r="U48" s="184"/>
      <c r="V48" s="184"/>
      <c r="W48" s="84"/>
      <c r="X48" s="83"/>
    </row>
    <row r="49" spans="1:24" s="127" customFormat="1" ht="14.1" customHeight="1">
      <c r="A49" s="324"/>
      <c r="B49" s="329">
        <v>20</v>
      </c>
      <c r="C49" s="1068" t="s">
        <v>2916</v>
      </c>
      <c r="D49" s="1068"/>
      <c r="E49" s="1068"/>
      <c r="F49" s="1068"/>
      <c r="G49" s="1068"/>
      <c r="H49" s="1069"/>
      <c r="I49" s="364"/>
      <c r="J49" s="87"/>
      <c r="K49" s="83"/>
      <c r="L49" s="83"/>
      <c r="M49" s="84"/>
      <c r="N49" s="83">
        <v>1</v>
      </c>
      <c r="O49" s="83"/>
      <c r="P49" s="83"/>
      <c r="Q49" s="84"/>
      <c r="R49" s="87"/>
      <c r="S49" s="84"/>
      <c r="T49" s="184"/>
      <c r="U49" s="184"/>
      <c r="V49" s="184"/>
      <c r="W49" s="84"/>
      <c r="X49" s="83"/>
    </row>
    <row r="50" spans="1:24" s="127" customFormat="1" ht="14.1" customHeight="1">
      <c r="A50" s="324"/>
      <c r="B50" s="329">
        <v>21</v>
      </c>
      <c r="C50" s="1068" t="s">
        <v>2917</v>
      </c>
      <c r="D50" s="1068"/>
      <c r="E50" s="1068"/>
      <c r="F50" s="1068"/>
      <c r="G50" s="1068"/>
      <c r="H50" s="1069"/>
      <c r="I50" s="363"/>
      <c r="J50" s="87"/>
      <c r="K50" s="83"/>
      <c r="L50" s="83"/>
      <c r="M50" s="84"/>
      <c r="N50" s="83">
        <v>1</v>
      </c>
      <c r="O50" s="83"/>
      <c r="P50" s="83"/>
      <c r="Q50" s="84"/>
      <c r="R50" s="87"/>
      <c r="S50" s="84"/>
      <c r="T50" s="184"/>
      <c r="U50" s="184"/>
      <c r="V50" s="184"/>
      <c r="W50" s="84"/>
      <c r="X50" s="83"/>
    </row>
    <row r="51" spans="1:24" ht="15" thickBot="1">
      <c r="B51" s="330">
        <v>22</v>
      </c>
      <c r="C51" s="1066" t="s">
        <v>2917</v>
      </c>
      <c r="D51" s="1066"/>
      <c r="E51" s="1066"/>
      <c r="F51" s="1066"/>
      <c r="G51" s="1066"/>
      <c r="H51" s="1067"/>
      <c r="I51" s="364"/>
      <c r="T51" s="203"/>
      <c r="U51" s="203"/>
      <c r="V51" s="203"/>
    </row>
    <row r="52" spans="1:24">
      <c r="T52" s="203"/>
      <c r="U52" s="203"/>
      <c r="V52" s="203"/>
    </row>
    <row r="53" spans="1:24" hidden="1">
      <c r="T53" s="127"/>
      <c r="U53" s="127"/>
      <c r="V53" s="127"/>
    </row>
    <row r="54" spans="1:24" hidden="1">
      <c r="T54" s="127"/>
      <c r="U54" s="127"/>
      <c r="V54" s="127"/>
    </row>
    <row r="55" spans="1:24" hidden="1">
      <c r="T55" s="203"/>
      <c r="U55" s="203"/>
      <c r="V55" s="203"/>
    </row>
    <row r="56" spans="1:24" hidden="1">
      <c r="T56" s="127"/>
      <c r="U56" s="127"/>
      <c r="V56" s="127"/>
    </row>
    <row r="57" spans="1:24" hidden="1">
      <c r="T57" s="127"/>
      <c r="U57" s="127"/>
      <c r="V57" s="127"/>
    </row>
    <row r="58" spans="1:24" hidden="1">
      <c r="T58" s="127"/>
      <c r="U58" s="127"/>
      <c r="V58" s="127"/>
    </row>
    <row r="59" spans="1:24" hidden="1">
      <c r="T59" s="127"/>
      <c r="U59" s="127"/>
      <c r="V59" s="127"/>
    </row>
    <row r="60" spans="1:24" hidden="1">
      <c r="T60" s="127"/>
      <c r="U60" s="127"/>
      <c r="V60" s="127"/>
    </row>
    <row r="61" spans="1:24" hidden="1">
      <c r="T61" s="127"/>
      <c r="U61" s="127"/>
      <c r="V61" s="127"/>
    </row>
    <row r="62" spans="1:24" hidden="1">
      <c r="T62" s="127"/>
      <c r="U62" s="127"/>
      <c r="V62" s="127"/>
    </row>
    <row r="63" spans="1:24" hidden="1">
      <c r="T63" s="127"/>
      <c r="U63" s="127"/>
      <c r="V63" s="127"/>
    </row>
    <row r="64" spans="1:24" hidden="1">
      <c r="T64" s="127"/>
      <c r="U64" s="127"/>
      <c r="V64" s="127"/>
    </row>
    <row r="65" spans="20:22" hidden="1">
      <c r="T65" s="127"/>
      <c r="U65" s="127"/>
      <c r="V65" s="127"/>
    </row>
    <row r="66" spans="20:22" hidden="1">
      <c r="T66" s="127"/>
      <c r="U66" s="127"/>
      <c r="V66" s="127"/>
    </row>
    <row r="67" spans="20:22" hidden="1">
      <c r="T67" s="127"/>
      <c r="U67" s="127"/>
      <c r="V67" s="127"/>
    </row>
    <row r="68" spans="20:22" hidden="1">
      <c r="T68" s="127"/>
      <c r="U68" s="127"/>
      <c r="V68" s="127"/>
    </row>
    <row r="69" spans="20:22" hidden="1">
      <c r="T69" s="127"/>
      <c r="U69" s="127"/>
      <c r="V69" s="127"/>
    </row>
    <row r="70" spans="20:22" hidden="1">
      <c r="T70" s="127"/>
      <c r="U70" s="127"/>
      <c r="V70" s="127"/>
    </row>
    <row r="71" spans="20:22" hidden="1">
      <c r="T71" s="127"/>
      <c r="U71" s="127"/>
      <c r="V71" s="127"/>
    </row>
    <row r="72" spans="20:22" hidden="1">
      <c r="T72" s="127"/>
      <c r="U72" s="127"/>
      <c r="V72" s="127"/>
    </row>
    <row r="73" spans="20:22" hidden="1">
      <c r="T73" s="127"/>
      <c r="U73" s="127"/>
      <c r="V73" s="127"/>
    </row>
    <row r="74" spans="20:22" hidden="1">
      <c r="T74" s="127"/>
      <c r="U74" s="127"/>
      <c r="V74" s="127"/>
    </row>
    <row r="75" spans="20:22" hidden="1">
      <c r="T75" s="127"/>
      <c r="U75" s="127"/>
      <c r="V75" s="127"/>
    </row>
    <row r="76" spans="20:22" hidden="1">
      <c r="T76" s="127"/>
      <c r="U76" s="127"/>
      <c r="V76" s="127"/>
    </row>
    <row r="77" spans="20:22" hidden="1">
      <c r="T77" s="127"/>
      <c r="U77" s="127"/>
      <c r="V77" s="127"/>
    </row>
    <row r="78" spans="20:22" hidden="1"/>
  </sheetData>
  <sheetProtection algorithmName="SHA-512" hashValue="OfhjRezSZWPxoTUp1NK5Yu+sNQwwGzlnNp3ZiqW3uu/qzkyuATpLIaQBK5t6NvIlAme9BoKzrqrEA31+DDurAw==" saltValue="bM2ZscKeNGGZ5rM1uRuXmA==" spinCount="100000" sheet="1" objects="1" scenarios="1"/>
  <mergeCells count="9">
    <mergeCell ref="C51:H51"/>
    <mergeCell ref="C49:H49"/>
    <mergeCell ref="C50:H50"/>
    <mergeCell ref="B3:C3"/>
    <mergeCell ref="N3:P3"/>
    <mergeCell ref="B35:C35"/>
    <mergeCell ref="C46:H46"/>
    <mergeCell ref="C47:H47"/>
    <mergeCell ref="C48:H48"/>
  </mergeCells>
  <conditionalFormatting sqref="K6 K9:K26">
    <cfRule type="cellIs" dxfId="137" priority="5" operator="equal">
      <formula>0</formula>
    </cfRule>
  </conditionalFormatting>
  <conditionalFormatting sqref="J29">
    <cfRule type="cellIs" dxfId="136" priority="3" operator="equal">
      <formula>0</formula>
    </cfRule>
  </conditionalFormatting>
  <conditionalFormatting sqref="K33">
    <cfRule type="cellIs" dxfId="13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X77"/>
  <sheetViews>
    <sheetView showGridLines="0" zoomScale="70" zoomScaleNormal="70" workbookViewId="0">
      <selection sqref="A1:C1"/>
    </sheetView>
  </sheetViews>
  <sheetFormatPr defaultColWidth="0" defaultRowHeight="14.25" zeroHeight="1"/>
  <cols>
    <col min="1" max="1" width="1.625" style="98" customWidth="1"/>
    <col min="2" max="2" width="5.125" style="12" customWidth="1"/>
    <col min="3" max="3" width="44" style="12" bestFit="1" customWidth="1"/>
    <col min="4" max="8" width="12.625" style="12" customWidth="1"/>
    <col min="9" max="9" width="2.625" style="83" customWidth="1"/>
    <col min="10" max="10" width="46" style="87" bestFit="1" customWidth="1"/>
    <col min="11" max="11" width="18.75" style="83" bestFit="1" customWidth="1"/>
    <col min="12" max="12" width="1.625" style="83" customWidth="1"/>
    <col min="13" max="13" width="1.625" style="84" hidden="1" customWidth="1"/>
    <col min="14" max="16" width="5.625" style="83" hidden="1" customWidth="1"/>
    <col min="17" max="17" width="1.625" style="84" hidden="1" customWidth="1"/>
    <col min="18" max="18" width="8.75" style="87" hidden="1" customWidth="1"/>
    <col min="19" max="19" width="1.625" style="84" hidden="1" customWidth="1"/>
    <col min="20" max="21" width="8.75" style="87" hidden="1" customWidth="1"/>
    <col min="22" max="22" width="56.125" style="87" hidden="1" customWidth="1"/>
    <col min="23" max="23" width="1.625" style="84" hidden="1" customWidth="1"/>
    <col min="24" max="24" width="0" style="12" hidden="1" customWidth="1"/>
    <col min="25" max="16384" width="8.75" style="12" hidden="1"/>
  </cols>
  <sheetData>
    <row r="1" spans="1:23" s="88" customFormat="1" ht="20.25">
      <c r="A1" s="183"/>
      <c r="B1" s="79" t="s">
        <v>2918</v>
      </c>
      <c r="C1" s="79"/>
      <c r="D1" s="79"/>
      <c r="E1" s="79"/>
      <c r="F1" s="79"/>
      <c r="G1" s="79"/>
      <c r="H1" s="81" t="str">
        <f>Validation!B3</f>
        <v>Bristol Water</v>
      </c>
      <c r="I1" s="79"/>
      <c r="J1" s="82"/>
      <c r="K1" s="82" t="s">
        <v>2571</v>
      </c>
      <c r="L1" s="83"/>
      <c r="M1" s="84"/>
      <c r="N1" s="83"/>
      <c r="O1" s="83"/>
      <c r="P1" s="83"/>
      <c r="Q1" s="84"/>
      <c r="R1" s="83"/>
      <c r="S1" s="84"/>
      <c r="T1" s="12"/>
      <c r="U1" s="12"/>
      <c r="V1" s="12"/>
      <c r="W1" s="84"/>
    </row>
    <row r="2" spans="1:23" s="88" customFormat="1" ht="15" customHeight="1" thickBot="1">
      <c r="A2" s="183"/>
      <c r="B2" s="86" t="s">
        <v>3512</v>
      </c>
      <c r="C2" s="345"/>
      <c r="D2" s="183"/>
      <c r="E2" s="183"/>
      <c r="F2" s="183"/>
      <c r="G2" s="183"/>
      <c r="H2" s="183"/>
      <c r="I2" s="83"/>
      <c r="J2" s="83"/>
      <c r="K2" s="83"/>
      <c r="L2" s="83"/>
      <c r="M2" s="84"/>
      <c r="N2" s="83"/>
      <c r="O2" s="83"/>
      <c r="P2" s="83"/>
      <c r="Q2" s="84"/>
      <c r="R2" s="83"/>
      <c r="S2" s="84"/>
      <c r="T2" s="87"/>
      <c r="U2" s="87"/>
      <c r="V2" s="87"/>
      <c r="W2" s="84"/>
    </row>
    <row r="3" spans="1:23" s="351" customFormat="1" ht="54.75" thickBot="1">
      <c r="A3" s="87"/>
      <c r="B3" s="1074" t="s">
        <v>2572</v>
      </c>
      <c r="C3" s="1075"/>
      <c r="D3" s="336" t="s">
        <v>2907</v>
      </c>
      <c r="E3" s="349" t="s">
        <v>2891</v>
      </c>
      <c r="F3" s="337" t="s">
        <v>2892</v>
      </c>
      <c r="G3" s="399" t="s">
        <v>4536</v>
      </c>
      <c r="H3" s="399" t="s">
        <v>4537</v>
      </c>
      <c r="I3" s="400"/>
      <c r="J3" s="211" t="s">
        <v>2770</v>
      </c>
      <c r="K3" s="213" t="s">
        <v>1451</v>
      </c>
      <c r="L3" s="83"/>
      <c r="M3" s="84"/>
      <c r="N3" s="989" t="s">
        <v>2581</v>
      </c>
      <c r="O3" s="1050"/>
      <c r="P3" s="1050"/>
      <c r="Q3" s="84"/>
      <c r="R3" s="91" t="s">
        <v>2566</v>
      </c>
      <c r="S3" s="84"/>
      <c r="T3" s="91" t="s">
        <v>2771</v>
      </c>
      <c r="U3" s="91"/>
      <c r="V3" s="91"/>
      <c r="W3" s="84"/>
    </row>
    <row r="4" spans="1:23" s="351" customFormat="1" ht="15" customHeight="1" thickBot="1">
      <c r="A4" s="87"/>
      <c r="B4" s="87"/>
      <c r="C4" s="401"/>
      <c r="D4" s="87"/>
      <c r="E4" s="87"/>
      <c r="F4" s="87"/>
      <c r="G4" s="87"/>
      <c r="H4" s="87"/>
      <c r="I4" s="83"/>
      <c r="J4" s="83"/>
      <c r="K4" s="83"/>
      <c r="L4" s="83"/>
      <c r="M4" s="84"/>
      <c r="Q4" s="84"/>
      <c r="R4" s="350"/>
      <c r="S4" s="84"/>
      <c r="T4" s="350"/>
      <c r="U4" s="350"/>
      <c r="V4" s="350"/>
      <c r="W4" s="84"/>
    </row>
    <row r="5" spans="1:23" s="358" customFormat="1" ht="17.100000000000001" customHeight="1" thickBot="1">
      <c r="A5" s="299"/>
      <c r="B5" s="298" t="s">
        <v>2628</v>
      </c>
      <c r="C5" s="34" t="s">
        <v>2909</v>
      </c>
      <c r="D5" s="87"/>
      <c r="E5" s="87"/>
      <c r="F5" s="87"/>
      <c r="G5" s="87"/>
      <c r="H5" s="87"/>
      <c r="I5" s="83"/>
      <c r="J5" s="87"/>
      <c r="K5" s="83"/>
      <c r="L5" s="83"/>
      <c r="M5" s="84"/>
      <c r="N5" s="185" t="s">
        <v>2582</v>
      </c>
      <c r="O5" s="144"/>
      <c r="P5" s="144"/>
      <c r="Q5" s="84"/>
      <c r="R5" s="12"/>
      <c r="S5" s="84"/>
      <c r="T5" s="87"/>
      <c r="U5" s="87"/>
      <c r="V5" s="87"/>
      <c r="W5" s="84"/>
    </row>
    <row r="6" spans="1:23" s="358" customFormat="1" ht="17.100000000000001" customHeight="1" thickBot="1">
      <c r="A6" s="299"/>
      <c r="B6" s="402">
        <v>1</v>
      </c>
      <c r="C6" s="35" t="s">
        <v>2910</v>
      </c>
      <c r="D6" s="521"/>
      <c r="E6" s="522"/>
      <c r="F6" s="154">
        <f xml:space="preserve"> E6 + D6</f>
        <v>0</v>
      </c>
      <c r="G6" s="759"/>
      <c r="H6" s="756">
        <f xml:space="preserve"> IF( G6 = 0, 0, E6 / G6 * 1000 )</f>
        <v>0</v>
      </c>
      <c r="I6" s="83"/>
      <c r="J6" s="87"/>
      <c r="K6" s="31">
        <f>IF(Validation!$H$3=1,0,IF(SUM(M6:Q6)=0,0,$N$5))</f>
        <v>0</v>
      </c>
      <c r="L6" s="83"/>
      <c r="M6" s="84"/>
      <c r="N6" s="110">
        <f>IF($C6="",0,IF(ISNUMBER(D6),0,1))</f>
        <v>1</v>
      </c>
      <c r="O6" s="110">
        <f>IF($C6="",0,IF(ISNUMBER(E6),0,1))</f>
        <v>1</v>
      </c>
      <c r="P6" s="110">
        <f>IF($C6="",0,IF(ISNUMBER(G6),0,1))</f>
        <v>1</v>
      </c>
      <c r="Q6" s="84"/>
      <c r="R6" s="12"/>
      <c r="S6" s="84"/>
      <c r="T6" s="87"/>
      <c r="U6" s="87"/>
      <c r="V6" s="87"/>
      <c r="W6" s="84"/>
    </row>
    <row r="7" spans="1:23" s="351" customFormat="1" ht="15" customHeight="1" thickBot="1">
      <c r="A7" s="87"/>
      <c r="B7" s="87"/>
      <c r="C7" s="401"/>
      <c r="D7" s="158"/>
      <c r="E7" s="158"/>
      <c r="F7" s="158"/>
      <c r="G7" s="751"/>
      <c r="H7" s="746"/>
      <c r="I7" s="158"/>
      <c r="J7" s="87"/>
      <c r="K7" s="158"/>
      <c r="L7" s="83"/>
      <c r="M7" s="84"/>
      <c r="Q7" s="84"/>
      <c r="R7" s="12"/>
      <c r="S7" s="84"/>
      <c r="T7" s="87"/>
      <c r="U7" s="87"/>
      <c r="V7" s="87"/>
      <c r="W7" s="84"/>
    </row>
    <row r="8" spans="1:23" s="351" customFormat="1" ht="15" customHeight="1" thickBot="1">
      <c r="A8" s="87"/>
      <c r="B8" s="298" t="s">
        <v>2637</v>
      </c>
      <c r="C8" s="34" t="s">
        <v>2911</v>
      </c>
      <c r="D8" s="158"/>
      <c r="E8" s="158"/>
      <c r="F8" s="158"/>
      <c r="G8" s="751"/>
      <c r="H8" s="746"/>
      <c r="I8" s="83"/>
      <c r="J8" s="87"/>
      <c r="K8" s="158"/>
      <c r="L8" s="83"/>
      <c r="M8" s="84"/>
      <c r="Q8" s="84"/>
      <c r="R8" s="12"/>
      <c r="S8" s="84"/>
      <c r="T8" s="87"/>
      <c r="U8" s="87"/>
      <c r="V8" s="87"/>
      <c r="W8" s="84"/>
    </row>
    <row r="9" spans="1:23" s="351" customFormat="1" ht="15" customHeight="1">
      <c r="A9" s="87"/>
      <c r="B9" s="403">
        <f xml:space="preserve"> B6 + 1</f>
        <v>2</v>
      </c>
      <c r="C9" s="40" t="str">
        <f>IF($H$1="Select company","",IF(Validation!$H$3=1,"",(IF(HLOOKUP((VLOOKUP($H$1,Lists!$B$4:$C$22,2,FALSE)),Sewerage!$A$1:$S$25,'2H'!B9+1,FALSE)=0,"",HLOOKUP((VLOOKUP($H$1,Lists!$B$4:$C$22,2,FALSE)),Sewerage!$A$1:$S$25,'2H'!B9+1,FALSE)))))</f>
        <v/>
      </c>
      <c r="D9" s="523"/>
      <c r="E9" s="524"/>
      <c r="F9" s="404">
        <f xml:space="preserve"> E9 + D9</f>
        <v>0</v>
      </c>
      <c r="G9" s="760"/>
      <c r="H9" s="757">
        <f t="shared" ref="H9:H29" si="0" xml:space="preserve"> IF( G9 = 0, 0, E9 / G9 * 1000 )</f>
        <v>0</v>
      </c>
      <c r="I9" s="83"/>
      <c r="J9" s="87"/>
      <c r="K9" s="31">
        <f t="shared" ref="K9:K28" si="1" xml:space="preserve"> IF( SUM( M9:Q9 ) = 0, 0, $N$5 )</f>
        <v>0</v>
      </c>
      <c r="L9" s="83"/>
      <c r="M9" s="84"/>
      <c r="N9" s="110">
        <f t="shared" ref="N9:O28" si="2">IF($C9="",0,IF(ISNUMBER(D9),0,1))</f>
        <v>0</v>
      </c>
      <c r="O9" s="110">
        <f t="shared" si="2"/>
        <v>0</v>
      </c>
      <c r="P9" s="110">
        <f t="shared" ref="P9:P28" si="3">IF($C9="",0,IF(ISNUMBER(G9),0,1))</f>
        <v>0</v>
      </c>
      <c r="Q9" s="84"/>
      <c r="R9" s="12"/>
      <c r="S9" s="84"/>
      <c r="T9" s="87"/>
      <c r="U9" s="87"/>
      <c r="V9" s="87"/>
      <c r="W9" s="84"/>
    </row>
    <row r="10" spans="1:23" s="351" customFormat="1" ht="15" customHeight="1">
      <c r="A10" s="87"/>
      <c r="B10" s="405">
        <f xml:space="preserve"> B9 + 1</f>
        <v>3</v>
      </c>
      <c r="C10" s="41" t="str">
        <f>IF($H$1="Select company","",IF(Validation!$H$3=1,"",(IF(HLOOKUP((VLOOKUP($H$1,Lists!$B$4:$C$22,2,FALSE)),Sewerage!$A$1:$S$25,'2H'!B10+1,FALSE)=0,"",HLOOKUP((VLOOKUP($H$1,Lists!$B$4:$C$22,2,FALSE)),Sewerage!$A$1:$S$25,'2H'!B10+1,FALSE)))))</f>
        <v/>
      </c>
      <c r="D10" s="525"/>
      <c r="E10" s="526"/>
      <c r="F10" s="317">
        <f t="shared" ref="F10:F28" si="4" xml:space="preserve"> E10 + D10</f>
        <v>0</v>
      </c>
      <c r="G10" s="761"/>
      <c r="H10" s="758">
        <f t="shared" si="0"/>
        <v>0</v>
      </c>
      <c r="I10" s="83"/>
      <c r="J10" s="87"/>
      <c r="K10" s="31">
        <f t="shared" si="1"/>
        <v>0</v>
      </c>
      <c r="L10" s="83"/>
      <c r="M10" s="84"/>
      <c r="N10" s="110">
        <f t="shared" si="2"/>
        <v>0</v>
      </c>
      <c r="O10" s="110">
        <f t="shared" si="2"/>
        <v>0</v>
      </c>
      <c r="P10" s="110">
        <f t="shared" si="3"/>
        <v>0</v>
      </c>
      <c r="Q10" s="84"/>
      <c r="R10" s="12"/>
      <c r="S10" s="84"/>
      <c r="T10" s="87"/>
      <c r="U10" s="87"/>
      <c r="V10" s="87"/>
      <c r="W10" s="84"/>
    </row>
    <row r="11" spans="1:23" s="351" customFormat="1" ht="15" customHeight="1">
      <c r="A11" s="87"/>
      <c r="B11" s="405">
        <f t="shared" ref="B11:B28" si="5" xml:space="preserve"> B10 + 1</f>
        <v>4</v>
      </c>
      <c r="C11" s="41" t="str">
        <f>IF($H$1="Select company","",IF(Validation!$H$3=1,"",(IF(HLOOKUP((VLOOKUP($H$1,Lists!$B$4:$C$22,2,FALSE)),Sewerage!$A$1:$S$25,'2H'!B11+1,FALSE)=0,"",HLOOKUP((VLOOKUP($H$1,Lists!$B$4:$C$22,2,FALSE)),Sewerage!$A$1:$S$25,'2H'!B11+1,FALSE)))))</f>
        <v/>
      </c>
      <c r="D11" s="525"/>
      <c r="E11" s="526"/>
      <c r="F11" s="317">
        <f t="shared" si="4"/>
        <v>0</v>
      </c>
      <c r="G11" s="761"/>
      <c r="H11" s="758">
        <f t="shared" si="0"/>
        <v>0</v>
      </c>
      <c r="I11" s="83"/>
      <c r="J11" s="87"/>
      <c r="K11" s="31">
        <f t="shared" si="1"/>
        <v>0</v>
      </c>
      <c r="L11" s="83"/>
      <c r="M11" s="84"/>
      <c r="N11" s="110">
        <f t="shared" si="2"/>
        <v>0</v>
      </c>
      <c r="O11" s="110">
        <f t="shared" si="2"/>
        <v>0</v>
      </c>
      <c r="P11" s="110">
        <f t="shared" si="3"/>
        <v>0</v>
      </c>
      <c r="Q11" s="84"/>
      <c r="R11" s="12"/>
      <c r="S11" s="84"/>
      <c r="T11" s="87"/>
      <c r="U11" s="87"/>
      <c r="V11" s="87"/>
      <c r="W11" s="84"/>
    </row>
    <row r="12" spans="1:23" s="358" customFormat="1" ht="15" customHeight="1">
      <c r="A12" s="299"/>
      <c r="B12" s="405">
        <f t="shared" si="5"/>
        <v>5</v>
      </c>
      <c r="C12" s="41" t="str">
        <f>IF($H$1="Select company","",IF(Validation!$H$3=1,"",(IF(HLOOKUP((VLOOKUP($H$1,Lists!$B$4:$C$22,2,FALSE)),Sewerage!$A$1:$S$25,'2H'!B12+1,FALSE)=0,"",HLOOKUP((VLOOKUP($H$1,Lists!$B$4:$C$22,2,FALSE)),Sewerage!$A$1:$S$25,'2H'!B12+1,FALSE)))))</f>
        <v/>
      </c>
      <c r="D12" s="525"/>
      <c r="E12" s="526"/>
      <c r="F12" s="317">
        <f t="shared" si="4"/>
        <v>0</v>
      </c>
      <c r="G12" s="761"/>
      <c r="H12" s="758">
        <f t="shared" si="0"/>
        <v>0</v>
      </c>
      <c r="I12" s="83"/>
      <c r="J12" s="87"/>
      <c r="K12" s="31">
        <f t="shared" si="1"/>
        <v>0</v>
      </c>
      <c r="L12" s="83"/>
      <c r="M12" s="84"/>
      <c r="N12" s="110">
        <f t="shared" si="2"/>
        <v>0</v>
      </c>
      <c r="O12" s="110">
        <f t="shared" si="2"/>
        <v>0</v>
      </c>
      <c r="P12" s="110">
        <f t="shared" si="3"/>
        <v>0</v>
      </c>
      <c r="Q12" s="84"/>
      <c r="R12" s="12"/>
      <c r="S12" s="84"/>
      <c r="T12" s="87"/>
      <c r="U12" s="87"/>
      <c r="V12" s="87"/>
      <c r="W12" s="84"/>
    </row>
    <row r="13" spans="1:23" s="358" customFormat="1" ht="15" customHeight="1">
      <c r="A13" s="299"/>
      <c r="B13" s="405">
        <f t="shared" si="5"/>
        <v>6</v>
      </c>
      <c r="C13" s="41" t="str">
        <f>IF($H$1="Select company","",IF(Validation!$H$3=1,"",(IF(HLOOKUP((VLOOKUP($H$1,Lists!$B$4:$C$22,2,FALSE)),Sewerage!$A$1:$S$25,'2H'!B13+1,FALSE)=0,"",HLOOKUP((VLOOKUP($H$1,Lists!$B$4:$C$22,2,FALSE)),Sewerage!$A$1:$S$25,'2H'!B13+1,FALSE)))))</f>
        <v/>
      </c>
      <c r="D13" s="525"/>
      <c r="E13" s="526"/>
      <c r="F13" s="317">
        <f t="shared" si="4"/>
        <v>0</v>
      </c>
      <c r="G13" s="761"/>
      <c r="H13" s="758">
        <f t="shared" si="0"/>
        <v>0</v>
      </c>
      <c r="I13" s="83"/>
      <c r="J13" s="87"/>
      <c r="K13" s="31">
        <f t="shared" si="1"/>
        <v>0</v>
      </c>
      <c r="L13" s="83"/>
      <c r="M13" s="84"/>
      <c r="N13" s="110">
        <f t="shared" si="2"/>
        <v>0</v>
      </c>
      <c r="O13" s="110">
        <f t="shared" si="2"/>
        <v>0</v>
      </c>
      <c r="P13" s="110">
        <f t="shared" si="3"/>
        <v>0</v>
      </c>
      <c r="Q13" s="84"/>
      <c r="R13" s="12"/>
      <c r="S13" s="84"/>
      <c r="T13" s="87"/>
      <c r="U13" s="87"/>
      <c r="V13" s="87"/>
      <c r="W13" s="84"/>
    </row>
    <row r="14" spans="1:23" s="358" customFormat="1" ht="15" customHeight="1">
      <c r="A14" s="299"/>
      <c r="B14" s="405">
        <f t="shared" si="5"/>
        <v>7</v>
      </c>
      <c r="C14" s="41" t="str">
        <f>IF($H$1="Select company","",IF(Validation!$H$3=1,"",(IF(HLOOKUP((VLOOKUP($H$1,Lists!$B$4:$C$22,2,FALSE)),Sewerage!$A$1:$S$25,'2H'!B14+1,FALSE)=0,"",HLOOKUP((VLOOKUP($H$1,Lists!$B$4:$C$22,2,FALSE)),Sewerage!$A$1:$S$25,'2H'!B14+1,FALSE)))))</f>
        <v/>
      </c>
      <c r="D14" s="525"/>
      <c r="E14" s="526"/>
      <c r="F14" s="317">
        <f t="shared" si="4"/>
        <v>0</v>
      </c>
      <c r="G14" s="761"/>
      <c r="H14" s="758">
        <f t="shared" si="0"/>
        <v>0</v>
      </c>
      <c r="I14" s="83"/>
      <c r="J14" s="87"/>
      <c r="K14" s="31">
        <f t="shared" si="1"/>
        <v>0</v>
      </c>
      <c r="L14" s="83"/>
      <c r="M14" s="84"/>
      <c r="N14" s="110">
        <f t="shared" si="2"/>
        <v>0</v>
      </c>
      <c r="O14" s="110">
        <f t="shared" si="2"/>
        <v>0</v>
      </c>
      <c r="P14" s="110">
        <f t="shared" si="3"/>
        <v>0</v>
      </c>
      <c r="Q14" s="84"/>
      <c r="R14" s="12"/>
      <c r="S14" s="84"/>
      <c r="T14" s="87"/>
      <c r="U14" s="87"/>
      <c r="V14" s="87"/>
      <c r="W14" s="84"/>
    </row>
    <row r="15" spans="1:23" s="358" customFormat="1" ht="15" customHeight="1">
      <c r="A15" s="299"/>
      <c r="B15" s="405">
        <f t="shared" si="5"/>
        <v>8</v>
      </c>
      <c r="C15" s="41" t="str">
        <f>IF($H$1="Select company","",IF(Validation!$H$3=1,"",(IF(HLOOKUP((VLOOKUP($H$1,Lists!$B$4:$C$22,2,FALSE)),Sewerage!$A$1:$S$25,'2H'!B15+1,FALSE)=0,"",HLOOKUP((VLOOKUP($H$1,Lists!$B$4:$C$22,2,FALSE)),Sewerage!$A$1:$S$25,'2H'!B15+1,FALSE)))))</f>
        <v/>
      </c>
      <c r="D15" s="525"/>
      <c r="E15" s="526"/>
      <c r="F15" s="317">
        <f t="shared" si="4"/>
        <v>0</v>
      </c>
      <c r="G15" s="761"/>
      <c r="H15" s="758">
        <f t="shared" si="0"/>
        <v>0</v>
      </c>
      <c r="I15" s="83"/>
      <c r="J15" s="87"/>
      <c r="K15" s="31">
        <f t="shared" si="1"/>
        <v>0</v>
      </c>
      <c r="L15" s="83"/>
      <c r="M15" s="84"/>
      <c r="N15" s="110">
        <f t="shared" si="2"/>
        <v>0</v>
      </c>
      <c r="O15" s="110">
        <f t="shared" si="2"/>
        <v>0</v>
      </c>
      <c r="P15" s="110">
        <f t="shared" si="3"/>
        <v>0</v>
      </c>
      <c r="Q15" s="84"/>
      <c r="R15" s="12"/>
      <c r="S15" s="84"/>
      <c r="T15" s="87"/>
      <c r="U15" s="87"/>
      <c r="V15" s="87"/>
      <c r="W15" s="84"/>
    </row>
    <row r="16" spans="1:23" s="358" customFormat="1" ht="15" customHeight="1">
      <c r="A16" s="299"/>
      <c r="B16" s="405">
        <f t="shared" si="5"/>
        <v>9</v>
      </c>
      <c r="C16" s="41" t="str">
        <f>IF($H$1="Select company","",IF(Validation!$H$3=1,"",(IF(HLOOKUP((VLOOKUP($H$1,Lists!$B$4:$C$22,2,FALSE)),Sewerage!$A$1:$S$25,'2H'!B16+1,FALSE)=0,"",HLOOKUP((VLOOKUP($H$1,Lists!$B$4:$C$22,2,FALSE)),Sewerage!$A$1:$S$25,'2H'!B16+1,FALSE)))))</f>
        <v/>
      </c>
      <c r="D16" s="525"/>
      <c r="E16" s="526"/>
      <c r="F16" s="317">
        <f t="shared" si="4"/>
        <v>0</v>
      </c>
      <c r="G16" s="761"/>
      <c r="H16" s="758">
        <f t="shared" si="0"/>
        <v>0</v>
      </c>
      <c r="I16" s="83"/>
      <c r="J16" s="87"/>
      <c r="K16" s="31">
        <f t="shared" si="1"/>
        <v>0</v>
      </c>
      <c r="L16" s="83"/>
      <c r="M16" s="84"/>
      <c r="N16" s="110">
        <f t="shared" si="2"/>
        <v>0</v>
      </c>
      <c r="O16" s="110">
        <f t="shared" si="2"/>
        <v>0</v>
      </c>
      <c r="P16" s="110">
        <f t="shared" si="3"/>
        <v>0</v>
      </c>
      <c r="Q16" s="84"/>
      <c r="R16" s="12"/>
      <c r="S16" s="84"/>
      <c r="T16" s="87"/>
      <c r="U16" s="87"/>
      <c r="V16" s="87"/>
      <c r="W16" s="84"/>
    </row>
    <row r="17" spans="1:23" s="358" customFormat="1" ht="15" customHeight="1">
      <c r="A17" s="299"/>
      <c r="B17" s="405">
        <f t="shared" si="5"/>
        <v>10</v>
      </c>
      <c r="C17" s="41" t="str">
        <f>IF($H$1="Select company","",IF(Validation!$H$3=1,"",(IF(HLOOKUP((VLOOKUP($H$1,Lists!$B$4:$C$22,2,FALSE)),Sewerage!$A$1:$S$25,'2H'!B17+1,FALSE)=0,"",HLOOKUP((VLOOKUP($H$1,Lists!$B$4:$C$22,2,FALSE)),Sewerage!$A$1:$S$25,'2H'!B17+1,FALSE)))))</f>
        <v/>
      </c>
      <c r="D17" s="525"/>
      <c r="E17" s="526"/>
      <c r="F17" s="317">
        <f t="shared" si="4"/>
        <v>0</v>
      </c>
      <c r="G17" s="761"/>
      <c r="H17" s="758">
        <f t="shared" si="0"/>
        <v>0</v>
      </c>
      <c r="I17" s="83"/>
      <c r="J17" s="87"/>
      <c r="K17" s="31">
        <f t="shared" si="1"/>
        <v>0</v>
      </c>
      <c r="L17" s="83"/>
      <c r="M17" s="84"/>
      <c r="N17" s="110">
        <f t="shared" si="2"/>
        <v>0</v>
      </c>
      <c r="O17" s="110">
        <f t="shared" si="2"/>
        <v>0</v>
      </c>
      <c r="P17" s="110">
        <f t="shared" si="3"/>
        <v>0</v>
      </c>
      <c r="Q17" s="84"/>
      <c r="R17" s="12"/>
      <c r="S17" s="84"/>
      <c r="T17" s="87"/>
      <c r="U17" s="87"/>
      <c r="V17" s="87"/>
      <c r="W17" s="84"/>
    </row>
    <row r="18" spans="1:23" s="358" customFormat="1" ht="15" customHeight="1">
      <c r="A18" s="299"/>
      <c r="B18" s="405">
        <f t="shared" si="5"/>
        <v>11</v>
      </c>
      <c r="C18" s="41" t="str">
        <f>IF($H$1="Select company","",IF(Validation!$H$3=1,"",(IF(HLOOKUP((VLOOKUP($H$1,Lists!$B$4:$C$22,2,FALSE)),Sewerage!$A$1:$S$25,'2H'!B18+1,FALSE)=0,"",HLOOKUP((VLOOKUP($H$1,Lists!$B$4:$C$22,2,FALSE)),Sewerage!$A$1:$S$25,'2H'!B18+1,FALSE)))))</f>
        <v/>
      </c>
      <c r="D18" s="525"/>
      <c r="E18" s="526"/>
      <c r="F18" s="317">
        <f t="shared" si="4"/>
        <v>0</v>
      </c>
      <c r="G18" s="761"/>
      <c r="H18" s="758">
        <f t="shared" si="0"/>
        <v>0</v>
      </c>
      <c r="I18" s="83"/>
      <c r="J18" s="87"/>
      <c r="K18" s="31">
        <f t="shared" si="1"/>
        <v>0</v>
      </c>
      <c r="L18" s="83"/>
      <c r="M18" s="84"/>
      <c r="N18" s="110">
        <f t="shared" si="2"/>
        <v>0</v>
      </c>
      <c r="O18" s="110">
        <f t="shared" si="2"/>
        <v>0</v>
      </c>
      <c r="P18" s="110">
        <f t="shared" si="3"/>
        <v>0</v>
      </c>
      <c r="Q18" s="84"/>
      <c r="R18" s="12"/>
      <c r="S18" s="84"/>
      <c r="T18" s="87"/>
      <c r="U18" s="87"/>
      <c r="V18" s="87"/>
      <c r="W18" s="84"/>
    </row>
    <row r="19" spans="1:23" s="358" customFormat="1" ht="15" customHeight="1">
      <c r="A19" s="299"/>
      <c r="B19" s="405">
        <f t="shared" si="5"/>
        <v>12</v>
      </c>
      <c r="C19" s="41" t="str">
        <f>IF($H$1="Select company","",IF(Validation!$H$3=1,"",(IF(HLOOKUP((VLOOKUP($H$1,Lists!$B$4:$C$22,2,FALSE)),Sewerage!$A$1:$S$25,'2H'!B19+1,FALSE)=0,"",HLOOKUP((VLOOKUP($H$1,Lists!$B$4:$C$22,2,FALSE)),Sewerage!$A$1:$S$25,'2H'!B19+1,FALSE)))))</f>
        <v/>
      </c>
      <c r="D19" s="525"/>
      <c r="E19" s="526"/>
      <c r="F19" s="317">
        <f t="shared" si="4"/>
        <v>0</v>
      </c>
      <c r="G19" s="761"/>
      <c r="H19" s="758">
        <f t="shared" si="0"/>
        <v>0</v>
      </c>
      <c r="I19" s="83"/>
      <c r="J19" s="87"/>
      <c r="K19" s="31">
        <f t="shared" si="1"/>
        <v>0</v>
      </c>
      <c r="L19" s="83"/>
      <c r="M19" s="84"/>
      <c r="N19" s="110">
        <f t="shared" si="2"/>
        <v>0</v>
      </c>
      <c r="O19" s="110">
        <f t="shared" si="2"/>
        <v>0</v>
      </c>
      <c r="P19" s="110">
        <f t="shared" si="3"/>
        <v>0</v>
      </c>
      <c r="Q19" s="84"/>
      <c r="R19" s="12"/>
      <c r="S19" s="84"/>
      <c r="T19" s="87"/>
      <c r="U19" s="87"/>
      <c r="V19" s="87"/>
      <c r="W19" s="84"/>
    </row>
    <row r="20" spans="1:23" s="358" customFormat="1" ht="15" customHeight="1">
      <c r="A20" s="299"/>
      <c r="B20" s="405">
        <f t="shared" si="5"/>
        <v>13</v>
      </c>
      <c r="C20" s="41" t="str">
        <f>IF($H$1="Select company","",IF(Validation!$H$3=1,"",(IF(HLOOKUP((VLOOKUP($H$1,Lists!$B$4:$C$22,2,FALSE)),Sewerage!$A$1:$S$25,'2H'!B20+1,FALSE)=0,"",HLOOKUP((VLOOKUP($H$1,Lists!$B$4:$C$22,2,FALSE)),Sewerage!$A$1:$S$25,'2H'!B20+1,FALSE)))))</f>
        <v/>
      </c>
      <c r="D20" s="525"/>
      <c r="E20" s="526"/>
      <c r="F20" s="317">
        <f t="shared" si="4"/>
        <v>0</v>
      </c>
      <c r="G20" s="761"/>
      <c r="H20" s="758">
        <f t="shared" si="0"/>
        <v>0</v>
      </c>
      <c r="I20" s="83"/>
      <c r="J20" s="87"/>
      <c r="K20" s="31">
        <f t="shared" si="1"/>
        <v>0</v>
      </c>
      <c r="L20" s="83"/>
      <c r="M20" s="84"/>
      <c r="N20" s="110">
        <f t="shared" si="2"/>
        <v>0</v>
      </c>
      <c r="O20" s="110">
        <f t="shared" si="2"/>
        <v>0</v>
      </c>
      <c r="P20" s="110">
        <f t="shared" si="3"/>
        <v>0</v>
      </c>
      <c r="Q20" s="84"/>
      <c r="R20" s="12"/>
      <c r="S20" s="84"/>
      <c r="T20" s="87"/>
      <c r="U20" s="87"/>
      <c r="V20" s="87"/>
      <c r="W20" s="84"/>
    </row>
    <row r="21" spans="1:23" s="358" customFormat="1" ht="15" customHeight="1">
      <c r="A21" s="299"/>
      <c r="B21" s="405">
        <f t="shared" si="5"/>
        <v>14</v>
      </c>
      <c r="C21" s="41" t="str">
        <f>IF($H$1="Select company","",IF(Validation!$H$3=1,"",(IF(HLOOKUP((VLOOKUP($H$1,Lists!$B$4:$C$22,2,FALSE)),Sewerage!$A$1:$S$25,'2H'!B21+1,FALSE)=0,"",HLOOKUP((VLOOKUP($H$1,Lists!$B$4:$C$22,2,FALSE)),Sewerage!$A$1:$S$25,'2H'!B21+1,FALSE)))))</f>
        <v/>
      </c>
      <c r="D21" s="525"/>
      <c r="E21" s="526"/>
      <c r="F21" s="317">
        <f t="shared" si="4"/>
        <v>0</v>
      </c>
      <c r="G21" s="761"/>
      <c r="H21" s="758">
        <f t="shared" si="0"/>
        <v>0</v>
      </c>
      <c r="I21" s="83"/>
      <c r="J21" s="87"/>
      <c r="K21" s="31">
        <f t="shared" si="1"/>
        <v>0</v>
      </c>
      <c r="L21" s="83"/>
      <c r="M21" s="84"/>
      <c r="N21" s="110">
        <f t="shared" si="2"/>
        <v>0</v>
      </c>
      <c r="O21" s="110">
        <f t="shared" si="2"/>
        <v>0</v>
      </c>
      <c r="P21" s="110">
        <f t="shared" si="3"/>
        <v>0</v>
      </c>
      <c r="Q21" s="84"/>
      <c r="R21" s="12"/>
      <c r="S21" s="84"/>
      <c r="T21" s="87"/>
      <c r="U21" s="87"/>
      <c r="V21" s="87"/>
      <c r="W21" s="84"/>
    </row>
    <row r="22" spans="1:23" s="358" customFormat="1" ht="15" customHeight="1">
      <c r="A22" s="299"/>
      <c r="B22" s="405">
        <f t="shared" si="5"/>
        <v>15</v>
      </c>
      <c r="C22" s="41" t="str">
        <f>IF($H$1="Select company","",IF(Validation!$H$3=1,"",(IF(HLOOKUP((VLOOKUP($H$1,Lists!$B$4:$C$22,2,FALSE)),Sewerage!$A$1:$S$25,'2H'!B22+1,FALSE)=0,"",HLOOKUP((VLOOKUP($H$1,Lists!$B$4:$C$22,2,FALSE)),Sewerage!$A$1:$S$25,'2H'!B22+1,FALSE)))))</f>
        <v/>
      </c>
      <c r="D22" s="525"/>
      <c r="E22" s="526"/>
      <c r="F22" s="317">
        <f t="shared" si="4"/>
        <v>0</v>
      </c>
      <c r="G22" s="761"/>
      <c r="H22" s="758">
        <f t="shared" si="0"/>
        <v>0</v>
      </c>
      <c r="I22" s="135"/>
      <c r="J22" s="87"/>
      <c r="K22" s="31">
        <f t="shared" si="1"/>
        <v>0</v>
      </c>
      <c r="L22" s="83"/>
      <c r="M22" s="84"/>
      <c r="N22" s="110">
        <f t="shared" si="2"/>
        <v>0</v>
      </c>
      <c r="O22" s="110">
        <f t="shared" si="2"/>
        <v>0</v>
      </c>
      <c r="P22" s="110">
        <f t="shared" si="3"/>
        <v>0</v>
      </c>
      <c r="Q22" s="84"/>
      <c r="R22" s="98"/>
      <c r="S22" s="84"/>
      <c r="T22" s="87"/>
      <c r="U22" s="87"/>
      <c r="V22" s="87"/>
      <c r="W22" s="84"/>
    </row>
    <row r="23" spans="1:23" s="358" customFormat="1" ht="15" customHeight="1">
      <c r="A23" s="299"/>
      <c r="B23" s="405">
        <f t="shared" si="5"/>
        <v>16</v>
      </c>
      <c r="C23" s="41" t="str">
        <f>IF($H$1="Select company","",IF(Validation!$H$3=1,"",(IF(HLOOKUP((VLOOKUP($H$1,Lists!$B$4:$C$22,2,FALSE)),Sewerage!$A$1:$S$25,'2H'!B23+1,FALSE)=0,"",HLOOKUP((VLOOKUP($H$1,Lists!$B$4:$C$22,2,FALSE)),Sewerage!$A$1:$S$25,'2H'!B23+1,FALSE)))))</f>
        <v/>
      </c>
      <c r="D23" s="525"/>
      <c r="E23" s="526"/>
      <c r="F23" s="317">
        <f t="shared" si="4"/>
        <v>0</v>
      </c>
      <c r="G23" s="761"/>
      <c r="H23" s="758">
        <f t="shared" si="0"/>
        <v>0</v>
      </c>
      <c r="I23" s="143"/>
      <c r="J23" s="87"/>
      <c r="K23" s="31">
        <f t="shared" si="1"/>
        <v>0</v>
      </c>
      <c r="L23" s="83"/>
      <c r="M23" s="84"/>
      <c r="N23" s="110">
        <f t="shared" si="2"/>
        <v>0</v>
      </c>
      <c r="O23" s="110">
        <f t="shared" si="2"/>
        <v>0</v>
      </c>
      <c r="P23" s="110">
        <f t="shared" si="3"/>
        <v>0</v>
      </c>
      <c r="Q23" s="84"/>
      <c r="R23" s="144"/>
      <c r="S23" s="141"/>
      <c r="T23" s="187"/>
      <c r="U23" s="187"/>
      <c r="V23" s="87"/>
      <c r="W23" s="141"/>
    </row>
    <row r="24" spans="1:23" s="358" customFormat="1" ht="15" customHeight="1">
      <c r="A24" s="299"/>
      <c r="B24" s="405">
        <f t="shared" si="5"/>
        <v>17</v>
      </c>
      <c r="C24" s="41" t="str">
        <f>IF($H$1="Select company","",IF(Validation!$H$3=1,"",(IF(HLOOKUP((VLOOKUP($H$1,Lists!$B$4:$C$22,2,FALSE)),Sewerage!$A$1:$S$25,'2H'!B24+1,FALSE)=0,"",HLOOKUP((VLOOKUP($H$1,Lists!$B$4:$C$22,2,FALSE)),Sewerage!$A$1:$S$25,'2H'!B24+1,FALSE)))))</f>
        <v/>
      </c>
      <c r="D24" s="525"/>
      <c r="E24" s="526"/>
      <c r="F24" s="317">
        <f t="shared" si="4"/>
        <v>0</v>
      </c>
      <c r="G24" s="761"/>
      <c r="H24" s="758">
        <f t="shared" si="0"/>
        <v>0</v>
      </c>
      <c r="I24" s="143"/>
      <c r="J24" s="87"/>
      <c r="K24" s="31">
        <f t="shared" si="1"/>
        <v>0</v>
      </c>
      <c r="L24" s="83"/>
      <c r="M24" s="84"/>
      <c r="N24" s="110">
        <f t="shared" si="2"/>
        <v>0</v>
      </c>
      <c r="O24" s="110">
        <f t="shared" si="2"/>
        <v>0</v>
      </c>
      <c r="P24" s="110">
        <f t="shared" si="3"/>
        <v>0</v>
      </c>
      <c r="Q24" s="84"/>
      <c r="R24" s="98"/>
      <c r="S24" s="136"/>
      <c r="T24" s="87"/>
      <c r="U24" s="87"/>
      <c r="V24" s="87"/>
      <c r="W24" s="136"/>
    </row>
    <row r="25" spans="1:23" s="358" customFormat="1" ht="15" customHeight="1">
      <c r="A25" s="299"/>
      <c r="B25" s="405">
        <f t="shared" si="5"/>
        <v>18</v>
      </c>
      <c r="C25" s="41" t="str">
        <f>IF($H$1="Select company","",IF(Validation!$H$3=1,"",(IF(HLOOKUP((VLOOKUP($H$1,Lists!$B$4:$C$22,2,FALSE)),Sewerage!$A$1:$S$25,'2H'!B25+1,FALSE)=0,"",HLOOKUP((VLOOKUP($H$1,Lists!$B$4:$C$22,2,FALSE)),Sewerage!$A$1:$S$25,'2H'!B25+1,FALSE)))))</f>
        <v/>
      </c>
      <c r="D25" s="525"/>
      <c r="E25" s="526"/>
      <c r="F25" s="317">
        <f t="shared" si="4"/>
        <v>0</v>
      </c>
      <c r="G25" s="761"/>
      <c r="H25" s="758">
        <f t="shared" si="0"/>
        <v>0</v>
      </c>
      <c r="I25" s="143"/>
      <c r="J25" s="87"/>
      <c r="K25" s="31">
        <f t="shared" si="1"/>
        <v>0</v>
      </c>
      <c r="L25" s="83"/>
      <c r="M25" s="84"/>
      <c r="N25" s="110">
        <f t="shared" si="2"/>
        <v>0</v>
      </c>
      <c r="O25" s="110">
        <f t="shared" si="2"/>
        <v>0</v>
      </c>
      <c r="P25" s="110">
        <f t="shared" si="3"/>
        <v>0</v>
      </c>
      <c r="Q25" s="84"/>
      <c r="R25" s="98"/>
      <c r="S25" s="136"/>
      <c r="T25" s="87"/>
      <c r="U25" s="87"/>
      <c r="V25" s="87"/>
      <c r="W25" s="136"/>
    </row>
    <row r="26" spans="1:23" s="358" customFormat="1" ht="15" customHeight="1">
      <c r="A26" s="299"/>
      <c r="B26" s="405">
        <f t="shared" si="5"/>
        <v>19</v>
      </c>
      <c r="C26" s="41" t="str">
        <f>IF($H$1="Select company","",IF(Validation!$H$3=1,"",(IF(HLOOKUP((VLOOKUP($H$1,Lists!$B$4:$C$22,2,FALSE)),Sewerage!$A$1:$S$25,'2H'!B26+1,FALSE)=0,"",HLOOKUP((VLOOKUP($H$1,Lists!$B$4:$C$22,2,FALSE)),Sewerage!$A$1:$S$25,'2H'!B26+1,FALSE)))))</f>
        <v/>
      </c>
      <c r="D26" s="527"/>
      <c r="E26" s="528"/>
      <c r="F26" s="317">
        <f t="shared" si="4"/>
        <v>0</v>
      </c>
      <c r="G26" s="761"/>
      <c r="H26" s="758">
        <f t="shared" si="0"/>
        <v>0</v>
      </c>
      <c r="I26" s="143"/>
      <c r="J26" s="87"/>
      <c r="K26" s="31">
        <f t="shared" si="1"/>
        <v>0</v>
      </c>
      <c r="L26" s="83"/>
      <c r="M26" s="84"/>
      <c r="N26" s="110">
        <f t="shared" si="2"/>
        <v>0</v>
      </c>
      <c r="O26" s="110">
        <f t="shared" si="2"/>
        <v>0</v>
      </c>
      <c r="P26" s="110">
        <f t="shared" si="3"/>
        <v>0</v>
      </c>
      <c r="Q26" s="84"/>
      <c r="R26" s="98"/>
      <c r="S26" s="136"/>
      <c r="T26" s="87"/>
      <c r="U26" s="87"/>
      <c r="V26" s="87"/>
      <c r="W26" s="136"/>
    </row>
    <row r="27" spans="1:23" s="358" customFormat="1" ht="15" customHeight="1">
      <c r="A27" s="299"/>
      <c r="B27" s="405">
        <f t="shared" si="5"/>
        <v>20</v>
      </c>
      <c r="C27" s="41" t="str">
        <f>IF($H$1="Select company","",IF(Validation!$H$3=1,"",(IF(HLOOKUP((VLOOKUP($H$1,Lists!$B$4:$C$22,2,FALSE)),Sewerage!$A$1:$S$25,'2H'!B27+1,FALSE)=0,"",HLOOKUP((VLOOKUP($H$1,Lists!$B$4:$C$22,2,FALSE)),Sewerage!$A$1:$S$25,'2H'!B27+1,FALSE)))))</f>
        <v/>
      </c>
      <c r="D27" s="527"/>
      <c r="E27" s="528"/>
      <c r="F27" s="317">
        <f t="shared" si="4"/>
        <v>0</v>
      </c>
      <c r="G27" s="761"/>
      <c r="H27" s="758">
        <f t="shared" si="0"/>
        <v>0</v>
      </c>
      <c r="I27" s="143"/>
      <c r="J27" s="87"/>
      <c r="K27" s="31">
        <f t="shared" si="1"/>
        <v>0</v>
      </c>
      <c r="L27" s="83"/>
      <c r="M27" s="84"/>
      <c r="N27" s="110">
        <f t="shared" si="2"/>
        <v>0</v>
      </c>
      <c r="O27" s="110">
        <f t="shared" si="2"/>
        <v>0</v>
      </c>
      <c r="P27" s="110">
        <f t="shared" si="3"/>
        <v>0</v>
      </c>
      <c r="Q27" s="84"/>
      <c r="R27" s="98"/>
      <c r="S27" s="136"/>
      <c r="T27" s="87"/>
      <c r="U27" s="87"/>
      <c r="V27" s="87"/>
      <c r="W27" s="136"/>
    </row>
    <row r="28" spans="1:23" s="358" customFormat="1" ht="15" customHeight="1">
      <c r="A28" s="299"/>
      <c r="B28" s="405">
        <f t="shared" si="5"/>
        <v>21</v>
      </c>
      <c r="C28" s="41" t="str">
        <f>IF($H$1="Select company","",IF(Validation!$H$3=1,"",(IF(HLOOKUP((VLOOKUP($H$1,Lists!$B$4:$C$22,2,FALSE)),Sewerage!$A$1:$S$25,'2H'!B28+1,FALSE)=0,"",HLOOKUP((VLOOKUP($H$1,Lists!$B$4:$C$22,2,FALSE)),Sewerage!$A$1:$S$25,'2H'!B28+1,FALSE)))))</f>
        <v/>
      </c>
      <c r="D28" s="527"/>
      <c r="E28" s="528"/>
      <c r="F28" s="317">
        <f t="shared" si="4"/>
        <v>0</v>
      </c>
      <c r="G28" s="761"/>
      <c r="H28" s="758">
        <f t="shared" si="0"/>
        <v>0</v>
      </c>
      <c r="I28" s="143"/>
      <c r="J28" s="87"/>
      <c r="K28" s="31">
        <f t="shared" si="1"/>
        <v>0</v>
      </c>
      <c r="L28" s="83"/>
      <c r="M28" s="84"/>
      <c r="N28" s="110">
        <f t="shared" si="2"/>
        <v>0</v>
      </c>
      <c r="O28" s="110">
        <f t="shared" si="2"/>
        <v>0</v>
      </c>
      <c r="P28" s="110">
        <f t="shared" si="3"/>
        <v>0</v>
      </c>
      <c r="Q28" s="84"/>
      <c r="R28" s="144"/>
      <c r="S28" s="136"/>
      <c r="T28" s="187"/>
      <c r="U28" s="187"/>
      <c r="V28" s="87"/>
      <c r="W28" s="136"/>
    </row>
    <row r="29" spans="1:23" s="358" customFormat="1" ht="17.100000000000001" customHeight="1" thickBot="1">
      <c r="A29" s="299"/>
      <c r="B29" s="406">
        <f>B28 + 1</f>
        <v>22</v>
      </c>
      <c r="C29" s="39" t="s">
        <v>2912</v>
      </c>
      <c r="D29" s="121">
        <f xml:space="preserve"> SUM( D9:D28 )</f>
        <v>0</v>
      </c>
      <c r="E29" s="122">
        <f xml:space="preserve"> SUM( E9:E28 )</f>
        <v>0</v>
      </c>
      <c r="F29" s="123">
        <f xml:space="preserve"> SUM( F9:F28 )</f>
        <v>0</v>
      </c>
      <c r="G29" s="124">
        <f xml:space="preserve"> SUM( G9:G28 )</f>
        <v>0</v>
      </c>
      <c r="H29" s="560">
        <f t="shared" si="0"/>
        <v>0</v>
      </c>
      <c r="I29" s="143"/>
      <c r="J29" s="87"/>
      <c r="K29" s="143"/>
      <c r="L29" s="143"/>
      <c r="M29" s="136"/>
      <c r="N29" s="230"/>
      <c r="O29" s="184"/>
      <c r="P29" s="184"/>
      <c r="Q29" s="136"/>
      <c r="R29" s="144"/>
      <c r="S29" s="136"/>
      <c r="T29" s="187"/>
      <c r="U29" s="187"/>
      <c r="V29" s="87"/>
      <c r="W29" s="136"/>
    </row>
    <row r="30" spans="1:23" s="83" customFormat="1" ht="15" thickBot="1">
      <c r="A30" s="220"/>
      <c r="D30" s="95"/>
      <c r="E30" s="184"/>
      <c r="F30" s="95"/>
      <c r="G30" s="754"/>
      <c r="H30" s="749"/>
      <c r="I30" s="147"/>
      <c r="J30" s="87"/>
      <c r="K30" s="143"/>
      <c r="L30" s="143"/>
      <c r="M30" s="136"/>
      <c r="N30" s="230"/>
      <c r="O30" s="203"/>
      <c r="P30" s="203"/>
      <c r="Q30" s="136"/>
      <c r="R30" s="12"/>
      <c r="S30" s="136"/>
      <c r="T30" s="87"/>
      <c r="U30" s="87"/>
      <c r="V30" s="87"/>
      <c r="W30" s="136"/>
    </row>
    <row r="31" spans="1:23" s="358" customFormat="1" ht="17.100000000000001" customHeight="1" thickBot="1">
      <c r="A31" s="299"/>
      <c r="B31" s="402">
        <f xml:space="preserve"> B29 + 1</f>
        <v>23</v>
      </c>
      <c r="C31" s="35" t="s">
        <v>2744</v>
      </c>
      <c r="D31" s="152">
        <f xml:space="preserve"> D29 + D6</f>
        <v>0</v>
      </c>
      <c r="E31" s="153">
        <f xml:space="preserve"> E29 + E6</f>
        <v>0</v>
      </c>
      <c r="F31" s="154">
        <f xml:space="preserve"> F29 + F6</f>
        <v>0</v>
      </c>
      <c r="G31" s="155">
        <f xml:space="preserve"> G29 + G6</f>
        <v>0</v>
      </c>
      <c r="H31" s="756">
        <f xml:space="preserve"> IF( G31 = 0, 0, E31 / G31 * 1000 )</f>
        <v>0</v>
      </c>
      <c r="I31" s="147"/>
      <c r="J31" s="73">
        <f xml:space="preserve"> IF( SUM( Q31:S31 ) = 0, 0, V31 )</f>
        <v>0</v>
      </c>
      <c r="K31" s="143"/>
      <c r="L31" s="143"/>
      <c r="M31" s="136"/>
      <c r="N31" s="230"/>
      <c r="O31" s="184"/>
      <c r="P31" s="184"/>
      <c r="Q31" s="136"/>
      <c r="R31" s="110">
        <f xml:space="preserve"> IF( (T31 - U31) = 0, 0, 1 )</f>
        <v>0</v>
      </c>
      <c r="S31" s="136"/>
      <c r="T31" s="187">
        <f xml:space="preserve"> ROUND(D31, 3)</f>
        <v>0</v>
      </c>
      <c r="U31" s="187">
        <f xml:space="preserve"> ROUND( SUM( '2I'!G12:G13 ), 3)</f>
        <v>0</v>
      </c>
      <c r="V31" s="87" t="s">
        <v>2919</v>
      </c>
      <c r="W31" s="136"/>
    </row>
    <row r="32" spans="1:23" s="299" customFormat="1" ht="17.100000000000001" customHeight="1" thickBot="1">
      <c r="B32" s="307"/>
      <c r="D32" s="87"/>
      <c r="E32" s="87"/>
      <c r="F32" s="87"/>
      <c r="G32" s="87"/>
      <c r="H32" s="87"/>
      <c r="I32" s="765"/>
      <c r="J32" s="87"/>
      <c r="K32" s="271"/>
      <c r="L32" s="271"/>
      <c r="M32" s="136"/>
      <c r="N32" s="766"/>
      <c r="O32" s="361"/>
      <c r="P32" s="361"/>
      <c r="Q32" s="136"/>
      <c r="R32" s="144"/>
      <c r="S32" s="136"/>
      <c r="T32" s="251"/>
      <c r="U32" s="251"/>
      <c r="V32" s="87"/>
      <c r="W32" s="136"/>
    </row>
    <row r="33" spans="1:24" s="83" customFormat="1" ht="54.75" thickBot="1">
      <c r="A33" s="220"/>
      <c r="E33" s="184"/>
      <c r="G33" s="399" t="s">
        <v>4534</v>
      </c>
      <c r="H33" s="399" t="s">
        <v>2908</v>
      </c>
      <c r="I33" s="147"/>
      <c r="J33" s="87"/>
      <c r="K33" s="143"/>
      <c r="L33" s="143"/>
      <c r="M33" s="136"/>
      <c r="N33" s="230"/>
      <c r="O33" s="203"/>
      <c r="P33" s="203"/>
      <c r="Q33" s="136"/>
      <c r="R33" s="570"/>
      <c r="S33" s="136"/>
      <c r="T33" s="87"/>
      <c r="U33" s="87"/>
      <c r="V33" s="87"/>
      <c r="W33" s="136"/>
      <c r="X33" s="203"/>
    </row>
    <row r="34" spans="1:24" s="351" customFormat="1" ht="15" customHeight="1" thickBot="1">
      <c r="A34" s="87"/>
      <c r="B34" s="298" t="s">
        <v>2643</v>
      </c>
      <c r="C34" s="34" t="s">
        <v>4535</v>
      </c>
      <c r="D34" s="158"/>
      <c r="E34" s="158"/>
      <c r="F34" s="158"/>
      <c r="G34" s="751"/>
      <c r="H34" s="746"/>
      <c r="I34" s="158"/>
      <c r="J34" s="87"/>
      <c r="K34" s="158"/>
      <c r="L34" s="83"/>
      <c r="M34" s="84"/>
      <c r="N34" s="230"/>
      <c r="O34" s="203"/>
      <c r="P34" s="203"/>
      <c r="Q34" s="84"/>
      <c r="R34" s="570"/>
      <c r="S34" s="84"/>
      <c r="T34" s="87"/>
      <c r="U34" s="87"/>
      <c r="V34" s="87"/>
      <c r="W34" s="84"/>
      <c r="X34" s="83"/>
    </row>
    <row r="35" spans="1:24" s="351" customFormat="1" ht="15" customHeight="1" thickBot="1">
      <c r="A35" s="87"/>
      <c r="B35" s="762">
        <f xml:space="preserve"> B31 + 1</f>
        <v>24</v>
      </c>
      <c r="C35" s="763" t="s">
        <v>2744</v>
      </c>
      <c r="D35" s="83"/>
      <c r="E35" s="83"/>
      <c r="F35" s="83"/>
      <c r="G35" s="759"/>
      <c r="H35" s="756">
        <f xml:space="preserve"> IF( G35 = 0, 0, E31 / G35 * 1000 )</f>
        <v>0</v>
      </c>
      <c r="I35" s="83"/>
      <c r="J35" s="87"/>
      <c r="K35" s="31">
        <f xml:space="preserve"> IF( SUM( M35:Q35 ) = 0, 0, $N$5 )</f>
        <v>0</v>
      </c>
      <c r="L35" s="83"/>
      <c r="M35" s="84"/>
      <c r="N35" s="144"/>
      <c r="O35" s="144"/>
      <c r="P35" s="110">
        <f>IF(Validation!$H$3=1,0,IF(ISNUMBER(G35),0,1))</f>
        <v>0</v>
      </c>
      <c r="Q35" s="84"/>
      <c r="R35" s="570"/>
      <c r="S35" s="84"/>
      <c r="T35" s="87"/>
      <c r="U35" s="87"/>
      <c r="V35" s="87"/>
      <c r="W35" s="84"/>
      <c r="X35" s="83"/>
    </row>
    <row r="36" spans="1:24" s="351" customFormat="1" ht="15" customHeight="1">
      <c r="A36" s="87"/>
      <c r="B36" s="764"/>
      <c r="C36" s="299"/>
      <c r="D36" s="83"/>
      <c r="E36" s="83"/>
      <c r="F36" s="83"/>
      <c r="G36" s="767"/>
      <c r="H36" s="768"/>
      <c r="I36" s="83"/>
      <c r="J36" s="87"/>
      <c r="K36" s="87"/>
      <c r="L36" s="83"/>
      <c r="M36" s="84"/>
      <c r="N36" s="144"/>
      <c r="O36" s="144"/>
      <c r="P36" s="144"/>
      <c r="Q36" s="84"/>
      <c r="R36" s="570"/>
      <c r="S36" s="84"/>
      <c r="T36" s="87"/>
      <c r="U36" s="87"/>
      <c r="V36" s="87"/>
      <c r="W36" s="84"/>
      <c r="X36" s="83"/>
    </row>
    <row r="37" spans="1:24" s="184" customFormat="1">
      <c r="A37" s="361"/>
      <c r="B37" s="990" t="s">
        <v>2597</v>
      </c>
      <c r="C37" s="990"/>
      <c r="G37" s="143"/>
      <c r="H37" s="83"/>
      <c r="I37" s="135"/>
      <c r="J37" s="87"/>
      <c r="K37" s="87"/>
      <c r="L37" s="135"/>
      <c r="M37" s="141"/>
      <c r="N37" s="293"/>
      <c r="O37" s="127"/>
      <c r="P37" s="127"/>
      <c r="Q37" s="141"/>
      <c r="R37" s="12"/>
      <c r="S37" s="141"/>
      <c r="T37" s="87"/>
      <c r="U37" s="87"/>
      <c r="V37" s="87"/>
      <c r="W37" s="141"/>
    </row>
    <row r="38" spans="1:24" s="184" customFormat="1">
      <c r="A38" s="361"/>
      <c r="B38" s="158"/>
      <c r="C38" s="159"/>
      <c r="G38" s="143"/>
      <c r="H38" s="83"/>
      <c r="I38" s="394"/>
      <c r="J38" s="87"/>
      <c r="K38" s="87"/>
      <c r="L38" s="135"/>
      <c r="M38" s="141"/>
      <c r="N38" s="203"/>
      <c r="O38" s="203"/>
      <c r="P38" s="203"/>
      <c r="Q38" s="141"/>
      <c r="R38" s="12"/>
      <c r="S38" s="141"/>
      <c r="T38" s="87"/>
      <c r="U38" s="87"/>
      <c r="V38" s="87"/>
      <c r="W38" s="141"/>
    </row>
    <row r="39" spans="1:24" s="184" customFormat="1">
      <c r="A39" s="361"/>
      <c r="B39" s="32"/>
      <c r="C39" s="160" t="s">
        <v>2598</v>
      </c>
      <c r="G39" s="143"/>
      <c r="H39" s="83"/>
      <c r="I39" s="397"/>
      <c r="J39" s="87"/>
      <c r="K39" s="87"/>
      <c r="L39" s="135"/>
      <c r="M39" s="141"/>
      <c r="N39" s="318"/>
      <c r="O39" s="127"/>
      <c r="P39" s="127"/>
      <c r="Q39" s="141"/>
      <c r="R39" s="12"/>
      <c r="S39" s="141"/>
      <c r="T39" s="87"/>
      <c r="U39" s="87"/>
      <c r="V39" s="87"/>
      <c r="W39" s="141"/>
    </row>
    <row r="40" spans="1:24" s="184" customFormat="1">
      <c r="A40" s="361"/>
      <c r="B40" s="158"/>
      <c r="C40" s="159"/>
      <c r="G40" s="143"/>
      <c r="H40" s="83"/>
      <c r="I40" s="398"/>
      <c r="J40" s="87"/>
      <c r="K40" s="137"/>
      <c r="L40" s="135"/>
      <c r="M40" s="141"/>
      <c r="N40" s="318"/>
      <c r="O40" s="127"/>
      <c r="P40" s="127"/>
      <c r="Q40" s="141"/>
      <c r="R40" s="127"/>
      <c r="S40" s="141"/>
      <c r="T40" s="87"/>
      <c r="U40" s="87"/>
      <c r="V40" s="87"/>
      <c r="W40" s="141"/>
    </row>
    <row r="41" spans="1:24" s="184" customFormat="1">
      <c r="A41" s="361"/>
      <c r="B41" s="161"/>
      <c r="C41" s="160" t="s">
        <v>2599</v>
      </c>
      <c r="G41" s="143"/>
      <c r="H41" s="83"/>
      <c r="I41" s="397"/>
      <c r="J41" s="87"/>
      <c r="K41" s="137"/>
      <c r="L41" s="135"/>
      <c r="M41" s="141"/>
      <c r="N41" s="318"/>
      <c r="O41" s="127"/>
      <c r="P41" s="127"/>
      <c r="Q41" s="141"/>
      <c r="R41" s="87"/>
      <c r="S41" s="141"/>
      <c r="T41" s="87"/>
      <c r="U41" s="87"/>
      <c r="V41" s="87"/>
      <c r="W41" s="141"/>
    </row>
    <row r="42" spans="1:24" s="184" customFormat="1">
      <c r="A42" s="361"/>
      <c r="B42" s="162"/>
      <c r="C42" s="160"/>
      <c r="G42" s="143"/>
      <c r="H42" s="135"/>
      <c r="I42" s="398"/>
      <c r="J42" s="87"/>
      <c r="K42" s="137"/>
      <c r="L42" s="135"/>
      <c r="M42" s="141"/>
      <c r="N42" s="318"/>
      <c r="O42" s="137"/>
      <c r="P42" s="137"/>
      <c r="Q42" s="141"/>
      <c r="R42" s="87"/>
      <c r="S42" s="141"/>
      <c r="T42" s="87"/>
      <c r="U42" s="87"/>
      <c r="V42" s="87"/>
      <c r="W42" s="141"/>
    </row>
    <row r="43" spans="1:24" s="184" customFormat="1">
      <c r="A43" s="361"/>
      <c r="B43" s="163"/>
      <c r="C43" s="160" t="s">
        <v>2600</v>
      </c>
      <c r="G43" s="143"/>
      <c r="H43" s="143"/>
      <c r="I43" s="398"/>
      <c r="J43" s="87"/>
      <c r="K43" s="137"/>
      <c r="L43" s="135"/>
      <c r="M43" s="141"/>
      <c r="N43" s="318"/>
      <c r="O43" s="137"/>
      <c r="P43" s="137"/>
      <c r="Q43" s="141"/>
      <c r="R43" s="87"/>
      <c r="S43" s="141"/>
      <c r="T43" s="83"/>
      <c r="U43" s="83"/>
      <c r="V43" s="83"/>
      <c r="W43" s="141"/>
    </row>
    <row r="44" spans="1:24" s="203" customFormat="1">
      <c r="A44" s="202"/>
      <c r="B44" s="202"/>
      <c r="C44" s="169"/>
      <c r="G44" s="147"/>
      <c r="H44" s="143"/>
      <c r="I44" s="398"/>
      <c r="J44" s="87"/>
      <c r="K44" s="137"/>
      <c r="L44" s="135"/>
      <c r="M44" s="141"/>
      <c r="N44" s="318"/>
      <c r="O44" s="137"/>
      <c r="P44" s="137"/>
      <c r="Q44" s="141"/>
      <c r="R44" s="87"/>
      <c r="S44" s="141"/>
      <c r="T44" s="184"/>
      <c r="U44" s="184"/>
      <c r="V44" s="184"/>
      <c r="W44" s="141"/>
    </row>
    <row r="45" spans="1:24" s="203" customFormat="1" ht="15" thickBot="1">
      <c r="A45" s="407"/>
      <c r="C45" s="204"/>
      <c r="G45" s="147"/>
      <c r="H45" s="143"/>
      <c r="I45" s="364"/>
      <c r="J45" s="87"/>
      <c r="K45" s="83"/>
      <c r="L45" s="83"/>
      <c r="M45" s="84"/>
      <c r="N45" s="83"/>
      <c r="O45" s="83"/>
      <c r="P45" s="83"/>
      <c r="Q45" s="84"/>
      <c r="R45" s="87"/>
      <c r="S45" s="141"/>
      <c r="T45" s="184"/>
      <c r="U45" s="184"/>
      <c r="V45" s="184"/>
      <c r="W45" s="141"/>
    </row>
    <row r="46" spans="1:24" s="127" customFormat="1" ht="16.5" thickBot="1">
      <c r="A46" s="324"/>
      <c r="B46" s="164" t="str">
        <f ca="1" xml:space="preserve"> RIGHT(CELL("filename", $A$1), LEN(CELL("filename", $A$1)) - SEARCH("]", CELL("filename", $A$1)))&amp;" - Line definitions"</f>
        <v>2H - Line definitions</v>
      </c>
      <c r="C46" s="165"/>
      <c r="D46" s="166"/>
      <c r="E46" s="166"/>
      <c r="F46" s="166"/>
      <c r="G46" s="166"/>
      <c r="H46" s="285"/>
      <c r="I46" s="363"/>
      <c r="J46" s="87"/>
      <c r="K46" s="83"/>
      <c r="L46" s="83"/>
      <c r="M46" s="84"/>
      <c r="N46" s="83"/>
      <c r="O46" s="83"/>
      <c r="P46" s="83"/>
      <c r="Q46" s="84"/>
      <c r="R46" s="87"/>
      <c r="S46" s="84"/>
      <c r="T46" s="184"/>
      <c r="U46" s="184"/>
      <c r="V46" s="184"/>
      <c r="W46" s="84"/>
    </row>
    <row r="47" spans="1:24" s="127" customFormat="1" ht="15" thickBot="1">
      <c r="A47" s="324"/>
      <c r="B47" s="408"/>
      <c r="D47" s="87"/>
      <c r="G47" s="135"/>
      <c r="H47" s="143"/>
      <c r="I47" s="364"/>
      <c r="J47" s="87"/>
      <c r="K47" s="83"/>
      <c r="L47" s="83"/>
      <c r="M47" s="84"/>
      <c r="N47" s="102" t="s">
        <v>2603</v>
      </c>
      <c r="O47" s="83"/>
      <c r="P47" s="83"/>
      <c r="Q47" s="84"/>
      <c r="R47" s="87"/>
      <c r="S47" s="84"/>
      <c r="T47" s="184"/>
      <c r="U47" s="184"/>
      <c r="V47" s="184"/>
      <c r="W47" s="84"/>
    </row>
    <row r="48" spans="1:24" s="203" customFormat="1">
      <c r="A48" s="407"/>
      <c r="B48" s="409" t="s">
        <v>2601</v>
      </c>
      <c r="C48" s="1076" t="s">
        <v>2602</v>
      </c>
      <c r="D48" s="1076"/>
      <c r="E48" s="1076"/>
      <c r="F48" s="1076"/>
      <c r="G48" s="1076"/>
      <c r="H48" s="1077"/>
      <c r="I48" s="364"/>
      <c r="J48" s="87"/>
      <c r="K48" s="83"/>
      <c r="L48" s="83"/>
      <c r="M48" s="84"/>
      <c r="N48" s="83">
        <v>1</v>
      </c>
      <c r="O48" s="83"/>
      <c r="P48" s="83"/>
      <c r="Q48" s="84"/>
      <c r="R48" s="87"/>
      <c r="S48" s="84"/>
      <c r="T48" s="184"/>
      <c r="U48" s="184"/>
      <c r="V48" s="184"/>
      <c r="W48" s="84"/>
    </row>
    <row r="49" spans="1:23" s="127" customFormat="1" ht="14.1" customHeight="1">
      <c r="A49" s="324"/>
      <c r="B49" s="371">
        <v>1</v>
      </c>
      <c r="C49" s="1072" t="s">
        <v>2914</v>
      </c>
      <c r="D49" s="1072"/>
      <c r="E49" s="1072"/>
      <c r="F49" s="1072"/>
      <c r="G49" s="1072"/>
      <c r="H49" s="1073"/>
      <c r="I49" s="364"/>
      <c r="J49" s="87"/>
      <c r="K49" s="83"/>
      <c r="L49" s="83"/>
      <c r="M49" s="84"/>
      <c r="N49" s="83">
        <v>1</v>
      </c>
      <c r="O49" s="83"/>
      <c r="P49" s="83"/>
      <c r="Q49" s="84"/>
      <c r="R49" s="87"/>
      <c r="S49" s="84"/>
      <c r="T49" s="184"/>
      <c r="U49" s="184"/>
      <c r="V49" s="184"/>
      <c r="W49" s="84"/>
    </row>
    <row r="50" spans="1:23" s="127" customFormat="1" ht="14.1" customHeight="1">
      <c r="A50" s="324"/>
      <c r="B50" s="411" t="s">
        <v>4539</v>
      </c>
      <c r="C50" s="1068" t="s">
        <v>4538</v>
      </c>
      <c r="D50" s="1068"/>
      <c r="E50" s="1068"/>
      <c r="F50" s="1068"/>
      <c r="G50" s="1068"/>
      <c r="H50" s="1069"/>
      <c r="I50" s="363"/>
      <c r="J50" s="87"/>
      <c r="K50" s="83"/>
      <c r="L50" s="83"/>
      <c r="M50" s="84"/>
      <c r="N50" s="83">
        <v>1</v>
      </c>
      <c r="O50" s="83"/>
      <c r="P50" s="83"/>
      <c r="Q50" s="84"/>
      <c r="R50" s="87"/>
      <c r="S50" s="84"/>
      <c r="T50" s="184"/>
      <c r="U50" s="184"/>
      <c r="V50" s="184"/>
      <c r="W50" s="84"/>
    </row>
    <row r="51" spans="1:23" s="127" customFormat="1" ht="14.1" customHeight="1">
      <c r="A51" s="324"/>
      <c r="B51" s="329">
        <v>22</v>
      </c>
      <c r="C51" s="1068" t="s">
        <v>2916</v>
      </c>
      <c r="D51" s="1068"/>
      <c r="E51" s="1068"/>
      <c r="F51" s="1068"/>
      <c r="G51" s="1068"/>
      <c r="H51" s="1069"/>
      <c r="I51" s="364"/>
      <c r="J51" s="87"/>
      <c r="K51" s="83"/>
      <c r="L51" s="83"/>
      <c r="M51" s="84"/>
      <c r="N51" s="83">
        <v>1</v>
      </c>
      <c r="O51" s="83"/>
      <c r="P51" s="83"/>
      <c r="Q51" s="84"/>
      <c r="R51" s="87"/>
      <c r="S51" s="84"/>
      <c r="T51" s="203"/>
      <c r="U51" s="203"/>
      <c r="V51" s="203"/>
      <c r="W51" s="84"/>
    </row>
    <row r="52" spans="1:23" s="127" customFormat="1">
      <c r="A52" s="324"/>
      <c r="B52" s="329">
        <v>23</v>
      </c>
      <c r="C52" s="1068" t="s">
        <v>2917</v>
      </c>
      <c r="D52" s="1068"/>
      <c r="E52" s="1068"/>
      <c r="F52" s="1068"/>
      <c r="G52" s="1068"/>
      <c r="H52" s="1069"/>
      <c r="I52" s="83"/>
      <c r="J52" s="87"/>
      <c r="K52" s="83"/>
      <c r="L52" s="83"/>
      <c r="M52" s="84"/>
      <c r="N52" s="83">
        <v>1</v>
      </c>
      <c r="O52" s="83"/>
      <c r="P52" s="83"/>
      <c r="Q52" s="84"/>
      <c r="R52" s="87"/>
      <c r="S52" s="84"/>
      <c r="T52" s="203"/>
      <c r="U52" s="203"/>
      <c r="V52" s="203"/>
      <c r="W52" s="84"/>
    </row>
    <row r="53" spans="1:23" ht="15" thickBot="1">
      <c r="B53" s="330">
        <v>24</v>
      </c>
      <c r="C53" s="1066" t="s">
        <v>2917</v>
      </c>
      <c r="D53" s="1066"/>
      <c r="E53" s="1066"/>
      <c r="F53" s="1066"/>
      <c r="G53" s="1066"/>
      <c r="H53" s="1067"/>
      <c r="T53" s="127"/>
      <c r="U53" s="127"/>
      <c r="V53" s="127"/>
    </row>
    <row r="54" spans="1:23" hidden="1">
      <c r="T54" s="127"/>
      <c r="U54" s="127"/>
      <c r="V54" s="127"/>
    </row>
    <row r="55" spans="1:23" hidden="1">
      <c r="T55" s="203"/>
      <c r="U55" s="203"/>
      <c r="V55" s="203"/>
    </row>
    <row r="56" spans="1:23" hidden="1">
      <c r="T56" s="127"/>
      <c r="U56" s="127"/>
      <c r="V56" s="127"/>
    </row>
    <row r="57" spans="1:23" hidden="1">
      <c r="T57" s="127"/>
      <c r="U57" s="127"/>
      <c r="V57" s="127"/>
    </row>
    <row r="58" spans="1:23" hidden="1">
      <c r="T58" s="127"/>
      <c r="U58" s="127"/>
      <c r="V58" s="127"/>
    </row>
    <row r="59" spans="1:23" hidden="1">
      <c r="T59" s="127"/>
      <c r="U59" s="127"/>
      <c r="V59" s="127"/>
    </row>
    <row r="60" spans="1:23" hidden="1">
      <c r="T60" s="127"/>
      <c r="U60" s="127"/>
      <c r="V60" s="127"/>
    </row>
    <row r="61" spans="1:23" hidden="1">
      <c r="T61" s="127"/>
      <c r="U61" s="127"/>
      <c r="V61" s="127"/>
    </row>
    <row r="62" spans="1:23" hidden="1">
      <c r="T62" s="127"/>
      <c r="U62" s="127"/>
      <c r="V62" s="127"/>
    </row>
    <row r="63" spans="1:23" hidden="1">
      <c r="T63" s="127"/>
      <c r="U63" s="127"/>
      <c r="V63" s="127"/>
    </row>
    <row r="64" spans="1:23" hidden="1">
      <c r="T64" s="127"/>
      <c r="U64" s="127"/>
      <c r="V64" s="127"/>
    </row>
    <row r="65" spans="20:22" hidden="1">
      <c r="T65" s="127"/>
      <c r="U65" s="127"/>
      <c r="V65" s="127"/>
    </row>
    <row r="66" spans="20:22" hidden="1">
      <c r="T66" s="127"/>
      <c r="U66" s="127"/>
      <c r="V66" s="127"/>
    </row>
    <row r="67" spans="20:22" hidden="1">
      <c r="T67" s="127"/>
      <c r="U67" s="127"/>
      <c r="V67" s="127"/>
    </row>
    <row r="68" spans="20:22" hidden="1">
      <c r="T68" s="127"/>
      <c r="U68" s="127"/>
      <c r="V68" s="127"/>
    </row>
    <row r="69" spans="20:22" hidden="1">
      <c r="T69" s="127"/>
      <c r="U69" s="127"/>
      <c r="V69" s="127"/>
    </row>
    <row r="70" spans="20:22" hidden="1">
      <c r="T70" s="127"/>
      <c r="U70" s="127"/>
      <c r="V70" s="127"/>
    </row>
    <row r="71" spans="20:22" hidden="1">
      <c r="T71" s="127"/>
      <c r="U71" s="127"/>
      <c r="V71" s="127"/>
    </row>
    <row r="72" spans="20:22" hidden="1">
      <c r="T72" s="127"/>
      <c r="U72" s="127"/>
      <c r="V72" s="127"/>
    </row>
    <row r="73" spans="20:22" hidden="1">
      <c r="T73" s="127"/>
      <c r="U73" s="127"/>
      <c r="V73" s="127"/>
    </row>
    <row r="74" spans="20:22" hidden="1">
      <c r="T74" s="127"/>
      <c r="U74" s="127"/>
      <c r="V74" s="127"/>
    </row>
    <row r="75" spans="20:22" hidden="1">
      <c r="T75" s="127"/>
      <c r="U75" s="127"/>
      <c r="V75" s="127"/>
    </row>
    <row r="76" spans="20:22" hidden="1">
      <c r="T76" s="127"/>
      <c r="U76" s="127"/>
      <c r="V76" s="127"/>
    </row>
    <row r="77" spans="20:22" hidden="1">
      <c r="T77" s="127"/>
      <c r="U77" s="127"/>
      <c r="V77" s="127"/>
    </row>
  </sheetData>
  <sheetProtection algorithmName="SHA-512" hashValue="cJ0f3BQPfFqnrTOvs2OrB8269jEpwopZ6ZJl51nkupUMFFVynGUEwN+k+j+dlECsXdFPGfZ/GKRoIZ8qL9HBTw==" saltValue="TULsW09hDvTYMDh5m/o8nQ==" spinCount="100000" sheet="1" objects="1" scenarios="1"/>
  <mergeCells count="9">
    <mergeCell ref="C53:H53"/>
    <mergeCell ref="C51:H51"/>
    <mergeCell ref="C52:H52"/>
    <mergeCell ref="B3:C3"/>
    <mergeCell ref="N3:P3"/>
    <mergeCell ref="B37:C37"/>
    <mergeCell ref="C48:H48"/>
    <mergeCell ref="C49:H49"/>
    <mergeCell ref="C50:H50"/>
  </mergeCells>
  <conditionalFormatting sqref="K6">
    <cfRule type="cellIs" dxfId="134" priority="11" operator="equal">
      <formula>0</formula>
    </cfRule>
  </conditionalFormatting>
  <conditionalFormatting sqref="K9:K28">
    <cfRule type="cellIs" dxfId="133" priority="10" operator="equal">
      <formula>0</formula>
    </cfRule>
  </conditionalFormatting>
  <conditionalFormatting sqref="J31">
    <cfRule type="cellIs" dxfId="132" priority="6" operator="equal">
      <formula>0</formula>
    </cfRule>
  </conditionalFormatting>
  <conditionalFormatting sqref="K35">
    <cfRule type="cellIs" dxfId="131"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5C635D32-5544-482B-B5AA-50CD07BD0F9C}">
            <xm:f>Validation!$H$3=1</xm:f>
            <x14:dxf>
              <fill>
                <patternFill>
                  <bgColor rgb="FFE0DCD8"/>
                </patternFill>
              </fill>
            </x14:dxf>
          </x14:cfRule>
          <xm:sqref>D6:H6 D9:H29 D31:H31</xm:sqref>
        </x14:conditionalFormatting>
        <x14:conditionalFormatting xmlns:xm="http://schemas.microsoft.com/office/excel/2006/main">
          <x14:cfRule type="expression" priority="2" id="{0B2B3098-F914-4F9A-9FAB-D971364EABA1}">
            <xm:f>Validation!$H$3=1</xm:f>
            <x14:dxf>
              <fill>
                <patternFill>
                  <bgColor rgb="FFE0DCD8"/>
                </patternFill>
              </fill>
            </x14:dxf>
          </x14:cfRule>
          <xm:sqref>H35</xm:sqref>
        </x14:conditionalFormatting>
        <x14:conditionalFormatting xmlns:xm="http://schemas.microsoft.com/office/excel/2006/main">
          <x14:cfRule type="expression" priority="1" id="{AD12DF6E-1677-433F-9A62-245DD51718FA}">
            <xm:f>Validation!$H$3=1</xm:f>
            <x14:dxf>
              <fill>
                <patternFill>
                  <bgColor rgb="FFE0DCD8"/>
                </patternFill>
              </fill>
            </x14:dxf>
          </x14:cfRule>
          <xm:sqref>G35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3479"/>
    <pageSetUpPr fitToPage="1"/>
  </sheetPr>
  <dimension ref="A1:W53"/>
  <sheetViews>
    <sheetView showGridLines="0" tabSelected="1" zoomScale="70" zoomScaleNormal="70" workbookViewId="0">
      <selection sqref="A1:C1"/>
    </sheetView>
  </sheetViews>
  <sheetFormatPr defaultColWidth="0" defaultRowHeight="14.25" zeroHeight="1"/>
  <cols>
    <col min="1" max="1" width="2.125" style="2" customWidth="1"/>
    <col min="2" max="2" width="104" style="12" customWidth="1"/>
    <col min="3" max="3" width="2.125" style="2" customWidth="1"/>
    <col min="4" max="4" width="8.25" style="2" hidden="1" customWidth="1"/>
    <col min="5" max="16384" width="9" style="2" hidden="1"/>
  </cols>
  <sheetData>
    <row r="1" spans="1:23" ht="20.25">
      <c r="A1" s="10" t="s">
        <v>4733</v>
      </c>
      <c r="B1" s="10"/>
      <c r="C1" s="10"/>
      <c r="M1" s="477"/>
      <c r="N1" s="477"/>
      <c r="O1" s="477"/>
      <c r="P1" s="477"/>
      <c r="Q1" s="477"/>
      <c r="R1" s="477"/>
      <c r="S1" s="477"/>
      <c r="T1" s="477"/>
      <c r="U1" s="477"/>
      <c r="V1" s="477"/>
      <c r="W1" s="477"/>
    </row>
    <row r="2" spans="1:23" ht="21">
      <c r="A2" s="3"/>
      <c r="B2" s="2"/>
    </row>
    <row r="3" spans="1:23" ht="15">
      <c r="A3" s="478" t="s">
        <v>2551</v>
      </c>
      <c r="B3" s="478"/>
      <c r="C3" s="478"/>
    </row>
    <row r="4" spans="1:23">
      <c r="A4" s="4"/>
      <c r="B4" s="2"/>
    </row>
    <row r="5" spans="1:23" ht="51">
      <c r="B5" s="479" t="s">
        <v>3509</v>
      </c>
    </row>
    <row r="6" spans="1:23">
      <c r="B6" s="479"/>
    </row>
    <row r="7" spans="1:23">
      <c r="B7" s="850" t="s">
        <v>4735</v>
      </c>
    </row>
    <row r="8" spans="1:23">
      <c r="B8" s="479"/>
    </row>
    <row r="9" spans="1:23" ht="15">
      <c r="A9" s="478" t="s">
        <v>2552</v>
      </c>
      <c r="B9" s="478"/>
      <c r="C9" s="478"/>
    </row>
    <row r="10" spans="1:23">
      <c r="B10" s="479"/>
    </row>
    <row r="11" spans="1:23">
      <c r="B11" s="479" t="s">
        <v>2553</v>
      </c>
    </row>
    <row r="12" spans="1:23">
      <c r="B12" s="479"/>
    </row>
    <row r="13" spans="1:23">
      <c r="B13" s="479" t="s">
        <v>3510</v>
      </c>
    </row>
    <row r="14" spans="1:23">
      <c r="B14" s="479"/>
    </row>
    <row r="15" spans="1:23" ht="25.5">
      <c r="B15" s="479" t="s">
        <v>4734</v>
      </c>
    </row>
    <row r="16" spans="1:23">
      <c r="B16" s="479"/>
    </row>
    <row r="17" spans="1:3">
      <c r="B17" s="479" t="s">
        <v>2554</v>
      </c>
    </row>
    <row r="18" spans="1:3">
      <c r="B18" s="479"/>
    </row>
    <row r="19" spans="1:3" ht="50.65" customHeight="1">
      <c r="B19" s="850" t="s">
        <v>4748</v>
      </c>
    </row>
    <row r="20" spans="1:3">
      <c r="B20" s="479"/>
    </row>
    <row r="21" spans="1:3" ht="15">
      <c r="A21" s="478" t="s">
        <v>2555</v>
      </c>
      <c r="B21" s="478"/>
      <c r="C21" s="478"/>
    </row>
    <row r="22" spans="1:3">
      <c r="B22" s="479"/>
    </row>
    <row r="23" spans="1:3">
      <c r="B23" s="479" t="s">
        <v>2556</v>
      </c>
    </row>
    <row r="24" spans="1:3">
      <c r="B24" s="479"/>
    </row>
    <row r="25" spans="1:3" ht="25.5">
      <c r="B25" s="479" t="s">
        <v>2557</v>
      </c>
    </row>
    <row r="26" spans="1:3">
      <c r="B26" s="479"/>
    </row>
    <row r="27" spans="1:3" ht="25.5">
      <c r="B27" s="479" t="s">
        <v>3511</v>
      </c>
    </row>
    <row r="28" spans="1:3">
      <c r="B28" s="479"/>
    </row>
    <row r="29" spans="1:3">
      <c r="B29" s="479" t="s">
        <v>2558</v>
      </c>
    </row>
    <row r="30" spans="1:3">
      <c r="B30" s="480" t="s">
        <v>2559</v>
      </c>
    </row>
    <row r="31" spans="1:3">
      <c r="A31" s="4"/>
      <c r="B31" s="2"/>
    </row>
    <row r="32" spans="1:3" ht="15">
      <c r="A32" s="478" t="s">
        <v>2560</v>
      </c>
      <c r="B32" s="478"/>
      <c r="C32" s="478"/>
    </row>
    <row r="33" spans="1:9">
      <c r="A33" s="4"/>
      <c r="B33" s="2"/>
    </row>
    <row r="34" spans="1:9" ht="14.1" customHeight="1">
      <c r="A34" s="5"/>
      <c r="B34" s="728" t="s">
        <v>4472</v>
      </c>
    </row>
    <row r="35" spans="1:9" ht="14.1" customHeight="1">
      <c r="A35" s="5"/>
      <c r="B35" s="728" t="s">
        <v>4566</v>
      </c>
    </row>
    <row r="36" spans="1:9" ht="14.1" customHeight="1">
      <c r="A36" s="6"/>
      <c r="B36" s="728" t="s">
        <v>4567</v>
      </c>
      <c r="C36" s="7"/>
      <c r="D36" s="7"/>
      <c r="E36" s="7"/>
      <c r="F36" s="7"/>
      <c r="G36" s="7"/>
      <c r="H36" s="7"/>
      <c r="I36" s="7"/>
    </row>
    <row r="37" spans="1:9" s="9" customFormat="1" ht="14.1" hidden="1" customHeight="1">
      <c r="A37" s="5"/>
      <c r="B37" s="8"/>
      <c r="C37" s="8"/>
      <c r="D37" s="8"/>
      <c r="E37" s="8"/>
      <c r="F37" s="8"/>
      <c r="G37" s="8"/>
      <c r="H37" s="8"/>
      <c r="I37" s="8"/>
    </row>
    <row r="38" spans="1:9" s="9" customFormat="1" ht="14.1" hidden="1" customHeight="1">
      <c r="A38" s="6"/>
      <c r="B38" s="481"/>
      <c r="C38" s="8"/>
      <c r="D38" s="8"/>
      <c r="E38" s="8"/>
      <c r="F38" s="8"/>
      <c r="G38" s="8"/>
      <c r="H38" s="8"/>
      <c r="I38" s="8"/>
    </row>
    <row r="39" spans="1:9" ht="14.1" hidden="1" customHeight="1">
      <c r="A39" s="482"/>
      <c r="B39" s="481"/>
      <c r="C39" s="7"/>
      <c r="D39" s="7"/>
      <c r="E39" s="7"/>
      <c r="F39" s="7"/>
      <c r="G39" s="7"/>
      <c r="H39" s="7"/>
      <c r="I39" s="7"/>
    </row>
    <row r="40" spans="1:9" ht="14.1" hidden="1" customHeight="1">
      <c r="A40" s="482"/>
      <c r="B40" s="481"/>
      <c r="C40" s="7"/>
      <c r="D40" s="7"/>
      <c r="E40" s="7"/>
      <c r="F40" s="7"/>
      <c r="G40" s="7"/>
      <c r="H40" s="7"/>
      <c r="I40" s="7"/>
    </row>
    <row r="41" spans="1:9" ht="14.1" hidden="1" customHeight="1">
      <c r="A41" s="482"/>
      <c r="B41" s="481"/>
      <c r="C41" s="7"/>
      <c r="D41" s="7"/>
      <c r="E41" s="7"/>
      <c r="F41" s="7"/>
      <c r="G41" s="7"/>
      <c r="H41" s="7"/>
      <c r="I41" s="7"/>
    </row>
    <row r="42" spans="1:9" ht="14.1" hidden="1" customHeight="1">
      <c r="A42" s="482"/>
      <c r="B42" s="481"/>
      <c r="C42" s="7"/>
      <c r="D42" s="7"/>
      <c r="E42" s="7"/>
      <c r="F42" s="7"/>
      <c r="G42" s="7"/>
      <c r="H42" s="7"/>
      <c r="I42" s="7"/>
    </row>
    <row r="43" spans="1:9" s="9" customFormat="1" ht="14.1" hidden="1" customHeight="1">
      <c r="A43" s="5"/>
      <c r="B43" s="483"/>
      <c r="C43" s="8"/>
      <c r="D43" s="8"/>
      <c r="E43" s="8"/>
      <c r="F43" s="8"/>
      <c r="G43" s="8"/>
      <c r="H43" s="8"/>
      <c r="I43" s="8"/>
    </row>
    <row r="44" spans="1:9" ht="14.1" hidden="1" customHeight="1">
      <c r="A44" s="4"/>
      <c r="B44" s="481"/>
      <c r="C44" s="7"/>
      <c r="D44" s="7"/>
      <c r="E44" s="7"/>
      <c r="F44" s="7"/>
      <c r="G44" s="7"/>
      <c r="H44" s="7"/>
      <c r="I44" s="7"/>
    </row>
    <row r="45" spans="1:9" ht="14.1" hidden="1" customHeight="1">
      <c r="A45" s="4"/>
      <c r="B45" s="481"/>
      <c r="C45" s="7"/>
      <c r="D45" s="7"/>
      <c r="E45" s="7"/>
      <c r="F45" s="7"/>
      <c r="G45" s="7"/>
      <c r="H45" s="7"/>
      <c r="I45" s="7"/>
    </row>
    <row r="46" spans="1:9" ht="14.1" hidden="1" customHeight="1">
      <c r="A46" s="4"/>
      <c r="B46" s="968"/>
      <c r="C46" s="968"/>
      <c r="D46" s="968"/>
      <c r="E46" s="968"/>
      <c r="F46" s="968"/>
      <c r="G46" s="968"/>
      <c r="H46" s="968"/>
      <c r="I46" s="968"/>
    </row>
    <row r="47" spans="1:9" hidden="1"/>
    <row r="48" spans="1:9" hidden="1"/>
    <row r="49" hidden="1"/>
    <row r="50" hidden="1"/>
    <row r="51" hidden="1"/>
    <row r="52" hidden="1"/>
    <row r="53"/>
  </sheetData>
  <sheetProtection algorithmName="SHA-512" hashValue="uVgzjjMOr+ETdS7YT1mEqqli2z4XQE1DBxAtCEM4rqnOwWVlZqO+vjLaI/LCZ0VUUv9T5DCWLPJ+0Tlc+1PIbQ==" saltValue="QGelw8DMLkTYdsMFOsC++w==" spinCount="100000" sheet="1" objects="1" scenarios="1"/>
  <mergeCells count="1">
    <mergeCell ref="B46:I46"/>
  </mergeCells>
  <hyperlinks>
    <hyperlink ref="B30" r:id="rId1"/>
    <hyperlink ref="B34" r:id="rId2"/>
    <hyperlink ref="B35" r:id="rId3"/>
    <hyperlink ref="B36" r:id="rId4"/>
  </hyperlinks>
  <printOptions horizontalCentered="1"/>
  <pageMargins left="0.39370078740157483" right="0.39370078740157483" top="0.78740157480314965" bottom="0.78740157480314965" header="0.31496062992125984" footer="0.31496062992125984"/>
  <pageSetup paperSize="9" scale="81" orientation="portrait" r:id="rId5"/>
  <headerFooter>
    <oddHeader>&amp;L&amp;9&amp;K857362Page &amp;P of &amp;N&amp;C&amp;9 &amp;K8573622017 annual performance report tables (May 2017) &amp;R&amp;9&amp;G</oddHeader>
    <oddFooter>&amp;L&amp;9&amp;K857362&amp;A&amp;R&amp;9&amp;K857362Printed: &amp;D &amp;T</oddFooter>
  </headerFooter>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84"/>
  <sheetViews>
    <sheetView showGridLines="0" topLeftCell="A16" workbookViewId="0">
      <selection activeCell="F45" sqref="F45"/>
    </sheetView>
  </sheetViews>
  <sheetFormatPr defaultColWidth="0" defaultRowHeight="14.25" zeroHeight="1"/>
  <cols>
    <col min="1" max="1" width="2.25" style="87" customWidth="1"/>
    <col min="2" max="2" width="4.125" style="87" customWidth="1"/>
    <col min="3" max="3" width="38" style="87" bestFit="1" customWidth="1"/>
    <col min="4" max="5" width="5.125" style="87" customWidth="1"/>
    <col min="6" max="8" width="14.625" style="87" customWidth="1"/>
    <col min="9" max="9" width="2.625" style="83" customWidth="1"/>
    <col min="10" max="10" width="39.75" style="87" customWidth="1"/>
    <col min="11" max="11" width="18.75" style="83" bestFit="1" customWidth="1"/>
    <col min="12" max="12" width="1.625" style="83" customWidth="1"/>
    <col min="13" max="13" width="1.625" style="84" hidden="1" customWidth="1"/>
    <col min="14" max="16" width="8.625" style="83" hidden="1" customWidth="1"/>
    <col min="17" max="17" width="1.625" style="84" hidden="1" customWidth="1"/>
    <col min="18" max="18" width="8" style="87" hidden="1" customWidth="1"/>
    <col min="19" max="19" width="1.625" style="84" hidden="1" customWidth="1"/>
    <col min="20" max="21" width="8" style="87" hidden="1" customWidth="1"/>
    <col min="22" max="22" width="50.25" style="87" hidden="1" customWidth="1"/>
    <col min="23" max="23" width="1.625" style="84" hidden="1" customWidth="1"/>
    <col min="24" max="16384" width="8" style="87" hidden="1"/>
  </cols>
  <sheetData>
    <row r="1" spans="2:23" s="12" customFormat="1" ht="20.25">
      <c r="B1" s="79" t="s">
        <v>2920</v>
      </c>
      <c r="C1" s="79"/>
      <c r="D1" s="79"/>
      <c r="E1" s="79"/>
      <c r="F1" s="79"/>
      <c r="G1" s="81"/>
      <c r="H1" s="81" t="str">
        <f>Validation!B3</f>
        <v>Bristol Water</v>
      </c>
      <c r="I1" s="79"/>
      <c r="J1" s="82"/>
      <c r="K1" s="82" t="s">
        <v>2571</v>
      </c>
      <c r="L1" s="83"/>
      <c r="M1" s="84"/>
      <c r="N1" s="83"/>
      <c r="O1" s="83"/>
      <c r="P1" s="83"/>
      <c r="Q1" s="84"/>
      <c r="R1" s="83"/>
      <c r="S1" s="84"/>
      <c r="W1" s="84"/>
    </row>
    <row r="2" spans="2:23" ht="15" thickBot="1">
      <c r="B2" s="86" t="s">
        <v>3512</v>
      </c>
      <c r="C2" s="294"/>
      <c r="J2" s="83"/>
      <c r="R2" s="83"/>
      <c r="T2" s="989" t="s">
        <v>2771</v>
      </c>
    </row>
    <row r="3" spans="2:23" ht="15" thickBot="1">
      <c r="B3" s="1078" t="s">
        <v>2572</v>
      </c>
      <c r="C3" s="1079"/>
      <c r="D3" s="432" t="s">
        <v>2573</v>
      </c>
      <c r="E3" s="433" t="s">
        <v>2574</v>
      </c>
      <c r="F3" s="336" t="s">
        <v>2772</v>
      </c>
      <c r="G3" s="349" t="s">
        <v>2820</v>
      </c>
      <c r="H3" s="433" t="s">
        <v>2744</v>
      </c>
      <c r="J3" s="211" t="s">
        <v>2770</v>
      </c>
      <c r="K3" s="213" t="s">
        <v>1451</v>
      </c>
      <c r="R3" s="989" t="s">
        <v>2566</v>
      </c>
      <c r="T3" s="989"/>
    </row>
    <row r="4" spans="2:23" ht="15" thickBot="1">
      <c r="C4" s="374"/>
      <c r="J4" s="83"/>
      <c r="N4" s="989" t="s">
        <v>2581</v>
      </c>
      <c r="O4" s="989"/>
      <c r="P4" s="91"/>
      <c r="R4" s="989"/>
      <c r="T4" s="989"/>
      <c r="U4" s="91"/>
      <c r="V4" s="91"/>
    </row>
    <row r="5" spans="2:23" ht="15" thickBot="1">
      <c r="B5" s="375" t="s">
        <v>2628</v>
      </c>
      <c r="C5" s="100" t="s">
        <v>2921</v>
      </c>
      <c r="D5" s="299"/>
      <c r="E5" s="299"/>
      <c r="G5" s="299"/>
      <c r="H5" s="299"/>
      <c r="N5" s="185" t="s">
        <v>2582</v>
      </c>
      <c r="O5" s="144"/>
      <c r="P5" s="144"/>
      <c r="R5" s="12"/>
    </row>
    <row r="6" spans="2:23" ht="14.65" customHeight="1">
      <c r="B6" s="328">
        <v>1</v>
      </c>
      <c r="C6" s="310" t="s">
        <v>2922</v>
      </c>
      <c r="D6" s="341" t="s">
        <v>805</v>
      </c>
      <c r="E6" s="312">
        <v>3</v>
      </c>
      <c r="F6" s="514">
        <v>43.51</v>
      </c>
      <c r="G6" s="515">
        <v>0.23499999999999999</v>
      </c>
      <c r="H6" s="376">
        <f>+G6+F6</f>
        <v>43.744999999999997</v>
      </c>
      <c r="K6" s="31">
        <f xml:space="preserve"> IF( SUM( M6:Q6 ) = 0, 0, N$5 )</f>
        <v>0</v>
      </c>
      <c r="N6" s="110">
        <f xml:space="preserve"> IF( ISNUMBER( F6 ), 0, 1 )</f>
        <v>0</v>
      </c>
      <c r="O6" s="110">
        <f xml:space="preserve"> IF( ISNUMBER( G6 ), 0, 1 )</f>
        <v>0</v>
      </c>
      <c r="P6" s="144"/>
      <c r="R6" s="12"/>
    </row>
    <row r="7" spans="2:23" ht="14.65" customHeight="1">
      <c r="B7" s="329">
        <v>2</v>
      </c>
      <c r="C7" s="314" t="s">
        <v>2923</v>
      </c>
      <c r="D7" s="342" t="s">
        <v>805</v>
      </c>
      <c r="E7" s="316">
        <v>3</v>
      </c>
      <c r="F7" s="516">
        <v>28.373000000000001</v>
      </c>
      <c r="G7" s="517">
        <v>23.202999999999999</v>
      </c>
      <c r="H7" s="377">
        <f>+G7+F7</f>
        <v>51.576000000000001</v>
      </c>
      <c r="K7" s="31">
        <f t="shared" ref="K7" si="0" xml:space="preserve"> IF( SUM( M7:Q7 ) = 0, 0, N$5 )</f>
        <v>0</v>
      </c>
      <c r="N7" s="110">
        <f t="shared" ref="N7:O8" si="1" xml:space="preserve"> IF( ISNUMBER( F7 ), 0, 1 )</f>
        <v>0</v>
      </c>
      <c r="O7" s="110">
        <f t="shared" si="1"/>
        <v>0</v>
      </c>
      <c r="P7" s="144"/>
      <c r="R7" s="12"/>
    </row>
    <row r="8" spans="2:23" ht="14.65" customHeight="1">
      <c r="B8" s="329">
        <v>3</v>
      </c>
      <c r="C8" s="314" t="s">
        <v>2924</v>
      </c>
      <c r="D8" s="342" t="s">
        <v>805</v>
      </c>
      <c r="E8" s="316">
        <v>3</v>
      </c>
      <c r="F8" s="516">
        <v>0</v>
      </c>
      <c r="G8" s="517">
        <v>9.2999999999999999E-2</v>
      </c>
      <c r="H8" s="377">
        <f>+G8+F8</f>
        <v>9.2999999999999999E-2</v>
      </c>
      <c r="K8" s="31">
        <f xml:space="preserve"> IF( SUM( M8:Q8 ) = 0, 0, N$5 )</f>
        <v>0</v>
      </c>
      <c r="N8" s="110">
        <f t="shared" si="1"/>
        <v>0</v>
      </c>
      <c r="O8" s="110">
        <f t="shared" si="1"/>
        <v>0</v>
      </c>
      <c r="P8" s="144"/>
      <c r="R8" s="12"/>
    </row>
    <row r="9" spans="2:23" ht="14.65" customHeight="1" thickBot="1">
      <c r="B9" s="330">
        <v>4</v>
      </c>
      <c r="C9" s="320" t="s">
        <v>2744</v>
      </c>
      <c r="D9" s="321" t="s">
        <v>805</v>
      </c>
      <c r="E9" s="322">
        <v>3</v>
      </c>
      <c r="F9" s="378">
        <f>SUM(F6:F8)</f>
        <v>71.882999999999996</v>
      </c>
      <c r="G9" s="379">
        <f t="shared" ref="G9:H9" si="2">SUM(G6:G8)</f>
        <v>23.530999999999999</v>
      </c>
      <c r="H9" s="380">
        <f t="shared" si="2"/>
        <v>95.414000000000001</v>
      </c>
      <c r="K9" s="126"/>
      <c r="N9" s="318"/>
      <c r="O9" s="127"/>
      <c r="P9" s="324"/>
      <c r="R9" s="12"/>
    </row>
    <row r="10" spans="2:23" ht="15" thickBot="1">
      <c r="B10" s="381"/>
      <c r="C10" s="304"/>
      <c r="D10" s="306"/>
      <c r="E10" s="306"/>
      <c r="F10" s="382"/>
      <c r="G10" s="382"/>
      <c r="H10" s="382"/>
      <c r="K10" s="126"/>
      <c r="N10" s="318"/>
      <c r="O10" s="127"/>
      <c r="P10" s="324"/>
      <c r="R10" s="12"/>
    </row>
    <row r="11" spans="2:23" ht="15" thickBot="1">
      <c r="B11" s="375" t="s">
        <v>2637</v>
      </c>
      <c r="C11" s="131" t="s">
        <v>2925</v>
      </c>
      <c r="D11" s="340"/>
      <c r="E11" s="340"/>
      <c r="F11" s="307"/>
      <c r="G11" s="307"/>
      <c r="H11" s="307"/>
      <c r="K11" s="126"/>
      <c r="N11" s="318"/>
      <c r="O11" s="127"/>
      <c r="P11" s="324"/>
      <c r="R11" s="12"/>
    </row>
    <row r="12" spans="2:23" ht="14.65" customHeight="1">
      <c r="B12" s="328">
        <v>5</v>
      </c>
      <c r="C12" s="310" t="s">
        <v>2922</v>
      </c>
      <c r="D12" s="341" t="s">
        <v>805</v>
      </c>
      <c r="E12" s="312">
        <v>3</v>
      </c>
      <c r="F12" s="514"/>
      <c r="G12" s="515"/>
      <c r="H12" s="376">
        <f>+G12+F12</f>
        <v>0</v>
      </c>
      <c r="K12" s="31">
        <f t="shared" ref="K12:K14" si="3" xml:space="preserve"> IF( SUM( M12:Q12 ) = 0, 0, N$5 )</f>
        <v>0</v>
      </c>
      <c r="N12" s="110">
        <f>IF(Validation!$H$3=1,0,IF(ISNUMBER(F12),0,1))</f>
        <v>0</v>
      </c>
      <c r="O12" s="110">
        <f>IF(Validation!$H$3=1,0,IF(ISNUMBER(G12),0,1))</f>
        <v>0</v>
      </c>
      <c r="P12" s="144"/>
      <c r="R12" s="12"/>
    </row>
    <row r="13" spans="2:23" ht="14.65" customHeight="1">
      <c r="B13" s="329">
        <v>6</v>
      </c>
      <c r="C13" s="314" t="s">
        <v>2923</v>
      </c>
      <c r="D13" s="342" t="s">
        <v>805</v>
      </c>
      <c r="E13" s="316">
        <v>3</v>
      </c>
      <c r="F13" s="516"/>
      <c r="G13" s="517"/>
      <c r="H13" s="377">
        <f>+G13+F13</f>
        <v>0</v>
      </c>
      <c r="K13" s="31">
        <f t="shared" si="3"/>
        <v>0</v>
      </c>
      <c r="N13" s="110">
        <f>IF(Validation!$H$3=1,0,IF(ISNUMBER(F13),0,1))</f>
        <v>0</v>
      </c>
      <c r="O13" s="110">
        <f>IF(Validation!$H$3=1,0,IF(ISNUMBER(G13),0,1))</f>
        <v>0</v>
      </c>
      <c r="P13" s="144"/>
      <c r="R13" s="12"/>
    </row>
    <row r="14" spans="2:23" ht="14.65" customHeight="1">
      <c r="B14" s="329">
        <v>7</v>
      </c>
      <c r="C14" s="314" t="s">
        <v>2924</v>
      </c>
      <c r="D14" s="342" t="s">
        <v>805</v>
      </c>
      <c r="E14" s="316">
        <v>3</v>
      </c>
      <c r="F14" s="516"/>
      <c r="G14" s="517"/>
      <c r="H14" s="377">
        <f>+G14+F14</f>
        <v>0</v>
      </c>
      <c r="K14" s="31">
        <f t="shared" si="3"/>
        <v>0</v>
      </c>
      <c r="N14" s="110">
        <f>IF(Validation!$H$3=1,0,IF(ISNUMBER(F14),0,1))</f>
        <v>0</v>
      </c>
      <c r="O14" s="110">
        <f>IF(Validation!$H$3=1,0,IF(ISNUMBER(G14),0,1))</f>
        <v>0</v>
      </c>
      <c r="P14" s="144"/>
      <c r="R14" s="12"/>
    </row>
    <row r="15" spans="2:23" ht="14.65" customHeight="1" thickBot="1">
      <c r="B15" s="330">
        <v>8</v>
      </c>
      <c r="C15" s="320" t="s">
        <v>2744</v>
      </c>
      <c r="D15" s="321" t="s">
        <v>805</v>
      </c>
      <c r="E15" s="322">
        <v>3</v>
      </c>
      <c r="F15" s="378">
        <f>+F13+F12+F14</f>
        <v>0</v>
      </c>
      <c r="G15" s="379">
        <f>+G13+G12+G14</f>
        <v>0</v>
      </c>
      <c r="H15" s="380">
        <f>+H13+H12+H14</f>
        <v>0</v>
      </c>
      <c r="K15" s="126"/>
      <c r="N15" s="318"/>
      <c r="O15" s="127"/>
      <c r="P15" s="324"/>
      <c r="R15" s="12"/>
    </row>
    <row r="16" spans="2:23" ht="15" thickBot="1">
      <c r="B16" s="381"/>
      <c r="C16" s="304"/>
      <c r="D16" s="306"/>
      <c r="E16" s="306"/>
      <c r="F16" s="382"/>
      <c r="G16" s="382"/>
      <c r="H16" s="382"/>
      <c r="K16" s="126"/>
      <c r="N16" s="318"/>
      <c r="O16" s="127"/>
      <c r="P16" s="324"/>
      <c r="R16" s="12"/>
    </row>
    <row r="17" spans="2:23" ht="14.65" customHeight="1" thickBot="1">
      <c r="B17" s="383">
        <v>9</v>
      </c>
      <c r="C17" s="301" t="s">
        <v>2926</v>
      </c>
      <c r="D17" s="384" t="s">
        <v>805</v>
      </c>
      <c r="E17" s="303">
        <v>3</v>
      </c>
      <c r="F17" s="385">
        <f>+F15+F9</f>
        <v>71.882999999999996</v>
      </c>
      <c r="G17" s="386">
        <f>+G15+G9</f>
        <v>23.530999999999999</v>
      </c>
      <c r="H17" s="387">
        <f>+H15+H9</f>
        <v>95.414000000000001</v>
      </c>
      <c r="K17" s="126"/>
      <c r="N17" s="318"/>
      <c r="O17" s="127"/>
      <c r="P17" s="324"/>
      <c r="R17" s="12"/>
    </row>
    <row r="18" spans="2:23" ht="15" thickBot="1">
      <c r="B18" s="158"/>
      <c r="D18" s="308"/>
      <c r="E18" s="308"/>
      <c r="F18" s="307"/>
      <c r="G18" s="307"/>
      <c r="H18" s="307"/>
      <c r="K18" s="126"/>
      <c r="N18" s="318"/>
      <c r="O18" s="127"/>
      <c r="P18" s="324"/>
      <c r="R18" s="12"/>
    </row>
    <row r="19" spans="2:23" ht="15" thickBot="1">
      <c r="B19" s="375" t="s">
        <v>2643</v>
      </c>
      <c r="C19" s="131" t="s">
        <v>2927</v>
      </c>
      <c r="D19" s="340"/>
      <c r="E19" s="340"/>
      <c r="F19" s="307"/>
      <c r="G19" s="307"/>
      <c r="H19" s="307"/>
      <c r="K19" s="126"/>
      <c r="N19" s="318"/>
      <c r="O19" s="127"/>
      <c r="P19" s="324"/>
      <c r="R19" s="12"/>
    </row>
    <row r="20" spans="2:23" ht="14.65" customHeight="1">
      <c r="B20" s="328">
        <v>10</v>
      </c>
      <c r="C20" s="310" t="s">
        <v>2922</v>
      </c>
      <c r="D20" s="341" t="s">
        <v>805</v>
      </c>
      <c r="E20" s="312">
        <v>3</v>
      </c>
      <c r="F20" s="514">
        <v>4.641</v>
      </c>
      <c r="G20" s="515">
        <v>1.9E-2</v>
      </c>
      <c r="H20" s="376">
        <f>+G20+F20</f>
        <v>4.66</v>
      </c>
      <c r="K20" s="31">
        <f t="shared" ref="K20:K22" si="4" xml:space="preserve"> IF( SUM( M20:Q20 ) = 0, 0, N$5 )</f>
        <v>0</v>
      </c>
      <c r="N20" s="110">
        <f t="shared" ref="N20:O22" si="5" xml:space="preserve"> IF( ISNUMBER( F20 ), 0, 1 )</f>
        <v>0</v>
      </c>
      <c r="O20" s="110">
        <f t="shared" si="5"/>
        <v>0</v>
      </c>
      <c r="P20" s="144"/>
      <c r="R20" s="12"/>
    </row>
    <row r="21" spans="2:23" ht="14.65" customHeight="1">
      <c r="B21" s="329">
        <v>11</v>
      </c>
      <c r="C21" s="314" t="s">
        <v>2923</v>
      </c>
      <c r="D21" s="342" t="s">
        <v>805</v>
      </c>
      <c r="E21" s="316">
        <v>3</v>
      </c>
      <c r="F21" s="516">
        <v>5.9729999999999999</v>
      </c>
      <c r="G21" s="517">
        <v>1.6020000000000001</v>
      </c>
      <c r="H21" s="377">
        <f>+G21+F21</f>
        <v>7.5750000000000002</v>
      </c>
      <c r="K21" s="31">
        <f t="shared" si="4"/>
        <v>0</v>
      </c>
      <c r="N21" s="110">
        <f t="shared" si="5"/>
        <v>0</v>
      </c>
      <c r="O21" s="110">
        <f t="shared" si="5"/>
        <v>0</v>
      </c>
      <c r="P21" s="144"/>
      <c r="R21" s="12"/>
    </row>
    <row r="22" spans="2:23" ht="14.65" customHeight="1">
      <c r="B22" s="329">
        <v>12</v>
      </c>
      <c r="C22" s="314" t="s">
        <v>2931</v>
      </c>
      <c r="D22" s="342" t="s">
        <v>805</v>
      </c>
      <c r="E22" s="316">
        <v>3</v>
      </c>
      <c r="F22" s="516">
        <v>0</v>
      </c>
      <c r="G22" s="517">
        <v>6.0000000000000001E-3</v>
      </c>
      <c r="H22" s="377">
        <f>+G22+F22</f>
        <v>6.0000000000000001E-3</v>
      </c>
      <c r="K22" s="31">
        <f t="shared" si="4"/>
        <v>0</v>
      </c>
      <c r="N22" s="110">
        <f t="shared" si="5"/>
        <v>0</v>
      </c>
      <c r="O22" s="110">
        <f t="shared" si="5"/>
        <v>0</v>
      </c>
      <c r="P22" s="144"/>
      <c r="R22" s="12"/>
    </row>
    <row r="23" spans="2:23" ht="15" thickBot="1">
      <c r="B23" s="330">
        <v>13</v>
      </c>
      <c r="C23" s="320" t="s">
        <v>2928</v>
      </c>
      <c r="D23" s="321" t="s">
        <v>805</v>
      </c>
      <c r="E23" s="322">
        <v>3</v>
      </c>
      <c r="F23" s="378">
        <f>+F22+F21+F20</f>
        <v>10.614000000000001</v>
      </c>
      <c r="G23" s="379">
        <f t="shared" ref="G23:H23" si="6">+G22+G21+G20</f>
        <v>1.627</v>
      </c>
      <c r="H23" s="380">
        <f t="shared" si="6"/>
        <v>12.241</v>
      </c>
      <c r="I23" s="135"/>
      <c r="J23" s="73">
        <f xml:space="preserve"> IF( SUM( Q23:S23 ) = 0, 0, V23 )</f>
        <v>0</v>
      </c>
      <c r="K23" s="126"/>
      <c r="L23" s="135"/>
      <c r="M23" s="141"/>
      <c r="N23" s="318"/>
      <c r="O23" s="127"/>
      <c r="P23" s="324"/>
      <c r="Q23" s="141"/>
      <c r="R23" s="110">
        <f xml:space="preserve"> IF( (T23 - U23) = 0, 0, 1 )</f>
        <v>0</v>
      </c>
      <c r="S23" s="141"/>
      <c r="T23" s="187">
        <f xml:space="preserve"> ROUND( H17 + H23, 3)</f>
        <v>107.655</v>
      </c>
      <c r="U23" s="187">
        <f xml:space="preserve"> ROUND( '2A'!N6, 3)</f>
        <v>107.655</v>
      </c>
      <c r="V23" s="87" t="s">
        <v>2929</v>
      </c>
      <c r="W23" s="141"/>
    </row>
    <row r="24" spans="2:23" ht="15" thickBot="1">
      <c r="B24" s="381"/>
      <c r="C24" s="304"/>
      <c r="D24" s="306"/>
      <c r="E24" s="306"/>
      <c r="F24" s="388"/>
      <c r="G24" s="388"/>
      <c r="H24" s="388"/>
      <c r="I24" s="143"/>
      <c r="K24" s="229"/>
      <c r="L24" s="143"/>
      <c r="M24" s="136"/>
      <c r="N24" s="231"/>
      <c r="O24" s="184"/>
      <c r="P24" s="361"/>
      <c r="Q24" s="136"/>
      <c r="R24" s="12"/>
      <c r="S24" s="136"/>
      <c r="W24" s="136"/>
    </row>
    <row r="25" spans="2:23" ht="15" thickBot="1">
      <c r="B25" s="375" t="s">
        <v>2652</v>
      </c>
      <c r="C25" s="131" t="s">
        <v>2930</v>
      </c>
      <c r="D25" s="340"/>
      <c r="E25" s="340"/>
      <c r="F25" s="388"/>
      <c r="G25" s="388"/>
      <c r="H25" s="388"/>
      <c r="I25" s="143"/>
      <c r="K25" s="229"/>
      <c r="L25" s="143"/>
      <c r="M25" s="136"/>
      <c r="N25" s="231"/>
      <c r="O25" s="184"/>
      <c r="P25" s="184"/>
      <c r="Q25" s="136"/>
      <c r="R25" s="12"/>
      <c r="S25" s="136"/>
      <c r="W25" s="136"/>
    </row>
    <row r="26" spans="2:23" ht="14.65" customHeight="1">
      <c r="B26" s="328">
        <v>14</v>
      </c>
      <c r="C26" s="310" t="s">
        <v>4552</v>
      </c>
      <c r="D26" s="341" t="s">
        <v>805</v>
      </c>
      <c r="E26" s="312">
        <v>3</v>
      </c>
      <c r="F26" s="388"/>
      <c r="G26" s="388"/>
      <c r="H26" s="518">
        <v>0.78100000000000003</v>
      </c>
      <c r="I26" s="143"/>
      <c r="K26" s="31">
        <f t="shared" ref="K26:K28" si="7" xml:space="preserve"> IF( SUM( M26:Q26 ) = 0, 0, N$5 )</f>
        <v>0</v>
      </c>
      <c r="L26" s="143"/>
      <c r="M26" s="136"/>
      <c r="N26" s="231"/>
      <c r="O26" s="144"/>
      <c r="P26" s="110">
        <f t="shared" ref="P26:P28" si="8" xml:space="preserve"> IF( ISNUMBER( H26 ), 0, 1 )</f>
        <v>0</v>
      </c>
      <c r="Q26" s="136"/>
      <c r="R26" s="12"/>
      <c r="S26" s="136"/>
      <c r="W26" s="136"/>
    </row>
    <row r="27" spans="2:23" ht="14.65" customHeight="1">
      <c r="B27" s="329">
        <v>15</v>
      </c>
      <c r="C27" s="314" t="s">
        <v>4553</v>
      </c>
      <c r="D27" s="342" t="s">
        <v>805</v>
      </c>
      <c r="E27" s="316">
        <v>3</v>
      </c>
      <c r="F27" s="388"/>
      <c r="G27" s="388"/>
      <c r="H27" s="519">
        <v>0</v>
      </c>
      <c r="I27" s="143"/>
      <c r="K27" s="31">
        <f t="shared" si="7"/>
        <v>0</v>
      </c>
      <c r="L27" s="143"/>
      <c r="M27" s="136"/>
      <c r="N27" s="231"/>
      <c r="O27" s="144"/>
      <c r="P27" s="110">
        <f t="shared" si="8"/>
        <v>0</v>
      </c>
      <c r="Q27" s="136"/>
      <c r="R27" s="12"/>
      <c r="S27" s="136"/>
      <c r="W27" s="136"/>
    </row>
    <row r="28" spans="2:23" ht="14.65" customHeight="1" thickBot="1">
      <c r="B28" s="330">
        <v>16</v>
      </c>
      <c r="C28" s="320" t="s">
        <v>2931</v>
      </c>
      <c r="D28" s="321" t="s">
        <v>805</v>
      </c>
      <c r="E28" s="322">
        <v>3</v>
      </c>
      <c r="F28" s="388"/>
      <c r="G28" s="388"/>
      <c r="H28" s="778">
        <v>1.0229999999999999</v>
      </c>
      <c r="I28" s="143"/>
      <c r="K28" s="31">
        <f t="shared" si="7"/>
        <v>0</v>
      </c>
      <c r="L28" s="143"/>
      <c r="M28" s="136"/>
      <c r="N28" s="231"/>
      <c r="O28" s="144"/>
      <c r="P28" s="110">
        <f t="shared" si="8"/>
        <v>0</v>
      </c>
      <c r="Q28" s="136"/>
      <c r="R28" s="144"/>
      <c r="S28" s="136"/>
      <c r="W28" s="136"/>
    </row>
    <row r="29" spans="2:23" ht="15" thickBot="1">
      <c r="B29" s="381"/>
      <c r="C29" s="304"/>
      <c r="D29" s="306"/>
      <c r="E29" s="306"/>
      <c r="F29" s="388"/>
      <c r="G29" s="388"/>
      <c r="H29" s="388"/>
      <c r="I29" s="143"/>
      <c r="K29" s="229"/>
      <c r="L29" s="143"/>
      <c r="M29" s="136"/>
      <c r="N29" s="231"/>
      <c r="O29" s="184"/>
      <c r="P29" s="361"/>
      <c r="Q29" s="136"/>
      <c r="R29" s="570"/>
      <c r="S29" s="136"/>
      <c r="W29" s="136"/>
    </row>
    <row r="30" spans="2:23" ht="14.65" customHeight="1" thickBot="1">
      <c r="B30" s="744" t="s">
        <v>2659</v>
      </c>
      <c r="C30" s="131" t="s">
        <v>4561</v>
      </c>
      <c r="D30" s="340"/>
      <c r="E30" s="340"/>
      <c r="F30" s="388"/>
      <c r="G30" s="388"/>
      <c r="H30" s="388"/>
      <c r="I30" s="143"/>
      <c r="K30" s="31"/>
      <c r="L30" s="143"/>
      <c r="M30" s="136"/>
      <c r="N30" s="231"/>
      <c r="O30" s="144"/>
      <c r="P30" s="144"/>
      <c r="Q30" s="136"/>
      <c r="R30" s="570"/>
      <c r="S30" s="136"/>
      <c r="W30" s="136"/>
    </row>
    <row r="31" spans="2:23" ht="14.65" customHeight="1">
      <c r="B31" s="776">
        <v>17</v>
      </c>
      <c r="C31" s="777" t="s">
        <v>2932</v>
      </c>
      <c r="D31" s="341" t="s">
        <v>805</v>
      </c>
      <c r="E31" s="312">
        <v>3</v>
      </c>
      <c r="F31" s="388"/>
      <c r="G31" s="388"/>
      <c r="H31" s="779">
        <v>0</v>
      </c>
      <c r="I31" s="143"/>
      <c r="K31" s="31">
        <f t="shared" ref="K31" si="9" xml:space="preserve"> IF( SUM( M31:Q31 ) = 0, 0, N$5 )</f>
        <v>0</v>
      </c>
      <c r="L31" s="143"/>
      <c r="M31" s="136"/>
      <c r="N31" s="231"/>
      <c r="O31" s="144"/>
      <c r="P31" s="110">
        <f t="shared" ref="P31" si="10" xml:space="preserve"> IF( ISNUMBER( H31 ), 0, 1 )</f>
        <v>0</v>
      </c>
      <c r="Q31" s="136"/>
      <c r="R31" s="570"/>
      <c r="S31" s="136"/>
      <c r="W31" s="136"/>
    </row>
    <row r="32" spans="2:23" ht="13.5" thickBot="1">
      <c r="B32" s="330">
        <v>18</v>
      </c>
      <c r="C32" s="320" t="s">
        <v>2933</v>
      </c>
      <c r="D32" s="321" t="s">
        <v>805</v>
      </c>
      <c r="E32" s="322">
        <v>3</v>
      </c>
      <c r="F32" s="388"/>
      <c r="G32" s="388"/>
      <c r="H32" s="389">
        <f>+H17+H23+H26+H27+H28+H31</f>
        <v>109.459</v>
      </c>
      <c r="I32" s="143"/>
      <c r="J32" s="73">
        <f xml:space="preserve"> IF( SUM( Q32:S32 ) = 0, 0, V32 )</f>
        <v>0</v>
      </c>
      <c r="K32" s="87"/>
      <c r="L32" s="143"/>
      <c r="M32" s="136"/>
      <c r="N32" s="231"/>
      <c r="O32" s="184"/>
      <c r="P32" s="184"/>
      <c r="Q32" s="136"/>
      <c r="R32" s="110">
        <f xml:space="preserve"> IF( (T32 - U32) = 0, 0, 1 )</f>
        <v>0</v>
      </c>
      <c r="S32" s="136"/>
      <c r="T32" s="187">
        <f xml:space="preserve"> ROUND(H32, 3)</f>
        <v>109.459</v>
      </c>
      <c r="U32" s="187">
        <f xml:space="preserve"> ROUND( '1A'!J6, 3)</f>
        <v>109.459</v>
      </c>
      <c r="V32" s="87" t="s">
        <v>4560</v>
      </c>
      <c r="W32" s="136"/>
    </row>
    <row r="33" spans="2:23">
      <c r="B33" s="381"/>
      <c r="C33" s="304"/>
      <c r="D33" s="306"/>
      <c r="E33" s="306"/>
      <c r="F33" s="299"/>
      <c r="G33" s="299"/>
      <c r="H33" s="299"/>
      <c r="I33" s="143"/>
      <c r="K33" s="87"/>
      <c r="L33" s="143"/>
      <c r="M33" s="136"/>
      <c r="N33" s="231"/>
      <c r="O33" s="184"/>
      <c r="P33" s="184"/>
      <c r="Q33" s="136"/>
      <c r="R33" s="12"/>
      <c r="S33" s="136"/>
      <c r="W33" s="136"/>
    </row>
    <row r="34" spans="2:23" ht="15" thickBot="1">
      <c r="B34" s="381"/>
      <c r="C34" s="304"/>
      <c r="D34" s="306"/>
      <c r="E34" s="306"/>
      <c r="F34" s="299"/>
      <c r="G34" s="299"/>
      <c r="H34" s="299"/>
      <c r="I34" s="147"/>
      <c r="K34" s="87"/>
      <c r="L34" s="143"/>
      <c r="M34" s="136"/>
      <c r="N34" s="343"/>
      <c r="O34" s="203"/>
      <c r="P34" s="203"/>
      <c r="Q34" s="136"/>
      <c r="R34" s="12"/>
      <c r="S34" s="136"/>
      <c r="W34" s="136"/>
    </row>
    <row r="35" spans="2:23" ht="15" thickBot="1">
      <c r="B35" s="307"/>
      <c r="C35" s="304"/>
      <c r="D35" s="306"/>
      <c r="E35" s="306"/>
      <c r="F35" s="372" t="s">
        <v>59</v>
      </c>
      <c r="G35" s="373" t="s">
        <v>245</v>
      </c>
      <c r="H35" s="390" t="s">
        <v>2744</v>
      </c>
      <c r="I35" s="147"/>
      <c r="K35" s="87"/>
      <c r="L35" s="143"/>
      <c r="M35" s="136"/>
      <c r="N35" s="343"/>
      <c r="O35" s="203"/>
      <c r="P35" s="203"/>
      <c r="Q35" s="136"/>
      <c r="R35" s="12"/>
      <c r="S35" s="136"/>
      <c r="W35" s="136"/>
    </row>
    <row r="36" spans="2:23" ht="15" thickBot="1">
      <c r="B36" s="307"/>
      <c r="C36" s="304"/>
      <c r="D36" s="304"/>
      <c r="E36" s="304"/>
      <c r="F36" s="304"/>
      <c r="G36" s="304"/>
      <c r="H36" s="304"/>
      <c r="I36" s="135"/>
      <c r="K36" s="87"/>
      <c r="L36" s="135"/>
      <c r="M36" s="141"/>
      <c r="N36" s="318"/>
      <c r="O36" s="127"/>
      <c r="P36" s="127"/>
      <c r="Q36" s="141"/>
      <c r="R36" s="12"/>
      <c r="S36" s="141"/>
      <c r="W36" s="141"/>
    </row>
    <row r="37" spans="2:23" ht="14.65" customHeight="1">
      <c r="B37" s="328">
        <v>19</v>
      </c>
      <c r="C37" s="310" t="s">
        <v>2934</v>
      </c>
      <c r="D37" s="341" t="s">
        <v>805</v>
      </c>
      <c r="E37" s="312">
        <v>3</v>
      </c>
      <c r="F37" s="391">
        <f>+H9</f>
        <v>95.414000000000001</v>
      </c>
      <c r="G37" s="392">
        <f>+H15</f>
        <v>0</v>
      </c>
      <c r="H37" s="393">
        <f>+H17</f>
        <v>95.414000000000001</v>
      </c>
      <c r="I37" s="135"/>
      <c r="K37" s="87"/>
      <c r="L37" s="135"/>
      <c r="M37" s="141"/>
      <c r="N37" s="318"/>
      <c r="O37" s="127"/>
      <c r="P37" s="127"/>
      <c r="Q37" s="141"/>
      <c r="R37" s="12"/>
      <c r="S37" s="141"/>
      <c r="W37" s="141"/>
    </row>
    <row r="38" spans="2:23" ht="14.65" customHeight="1">
      <c r="B38" s="329">
        <v>20</v>
      </c>
      <c r="C38" s="314" t="s">
        <v>2935</v>
      </c>
      <c r="D38" s="342" t="s">
        <v>805</v>
      </c>
      <c r="E38" s="316">
        <v>3</v>
      </c>
      <c r="F38" s="520">
        <f>+'2E'!G12</f>
        <v>3.7980000000000005</v>
      </c>
      <c r="G38" s="841"/>
      <c r="H38" s="377">
        <f>+G38+F38</f>
        <v>3.7980000000000005</v>
      </c>
      <c r="I38" s="394"/>
      <c r="K38" s="31">
        <f t="shared" ref="K38" si="11" xml:space="preserve"> IF( SUM( M38:Q38 ) = 0, 0, N$5 )</f>
        <v>0</v>
      </c>
      <c r="N38" s="110">
        <f t="shared" ref="N38" si="12" xml:space="preserve"> IF( ISNUMBER( F38 ), 0, 1 )</f>
        <v>0</v>
      </c>
      <c r="O38" s="110">
        <f>IF(Validation!$H$3=1,0,IF(ISNUMBER(G38),0,1))</f>
        <v>0</v>
      </c>
      <c r="P38" s="203"/>
      <c r="R38" s="12"/>
      <c r="S38" s="141"/>
      <c r="W38" s="141"/>
    </row>
    <row r="39" spans="2:23" ht="14.65" customHeight="1">
      <c r="B39" s="329">
        <v>21</v>
      </c>
      <c r="C39" s="314" t="s">
        <v>2936</v>
      </c>
      <c r="D39" s="342" t="s">
        <v>805</v>
      </c>
      <c r="E39" s="316">
        <v>3</v>
      </c>
      <c r="F39" s="395">
        <f>+F38+F37</f>
        <v>99.212000000000003</v>
      </c>
      <c r="G39" s="842">
        <f>+G38+G37</f>
        <v>0</v>
      </c>
      <c r="H39" s="377">
        <f>+H38+H37</f>
        <v>99.212000000000003</v>
      </c>
      <c r="I39" s="397"/>
      <c r="K39" s="87"/>
      <c r="L39" s="135"/>
      <c r="M39" s="141"/>
      <c r="N39" s="318"/>
      <c r="O39" s="127"/>
      <c r="P39" s="203"/>
      <c r="Q39" s="141"/>
      <c r="R39" s="127"/>
      <c r="S39" s="141"/>
      <c r="W39" s="141"/>
    </row>
    <row r="40" spans="2:23" ht="14.65" customHeight="1">
      <c r="B40" s="329">
        <v>22</v>
      </c>
      <c r="C40" s="314" t="s">
        <v>2937</v>
      </c>
      <c r="D40" s="342" t="s">
        <v>805</v>
      </c>
      <c r="E40" s="316">
        <v>3</v>
      </c>
      <c r="F40" s="949">
        <v>101.46899999999999</v>
      </c>
      <c r="G40" s="841"/>
      <c r="H40" s="377">
        <f>+G40+F40</f>
        <v>101.46899999999999</v>
      </c>
      <c r="I40" s="398"/>
      <c r="K40" s="31">
        <f t="shared" ref="K40:K42" si="13" xml:space="preserve"> IF( SUM( M40:Q40 ) = 0, 0, N$5 )</f>
        <v>0</v>
      </c>
      <c r="N40" s="110">
        <f t="shared" ref="N40" si="14" xml:space="preserve"> IF( ISNUMBER( F40 ), 0, 1 )</f>
        <v>0</v>
      </c>
      <c r="O40" s="110">
        <f>IF(Validation!$H$3=1,0,IF(ISNUMBER(G40),0,1))</f>
        <v>0</v>
      </c>
      <c r="P40" s="203"/>
      <c r="S40" s="141"/>
      <c r="W40" s="141"/>
    </row>
    <row r="41" spans="2:23" ht="14.65" customHeight="1">
      <c r="B41" s="776">
        <v>23</v>
      </c>
      <c r="C41" s="777" t="s">
        <v>4554</v>
      </c>
      <c r="D41" s="342" t="s">
        <v>805</v>
      </c>
      <c r="E41" s="316">
        <v>3</v>
      </c>
      <c r="F41" s="780">
        <v>0</v>
      </c>
      <c r="G41" s="517"/>
      <c r="H41" s="377">
        <f t="shared" ref="H41:H43" si="15">+G41+F41</f>
        <v>0</v>
      </c>
      <c r="I41" s="398"/>
      <c r="K41" s="31">
        <f t="shared" si="13"/>
        <v>0</v>
      </c>
      <c r="N41" s="110">
        <f t="shared" ref="N41:N42" si="16" xml:space="preserve"> IF( ISNUMBER( F41 ), 0, 1 )</f>
        <v>0</v>
      </c>
      <c r="O41" s="110">
        <f>IF(Validation!$H$3=1,0,IF(ISNUMBER(G41),0,1))</f>
        <v>0</v>
      </c>
      <c r="P41" s="203"/>
      <c r="S41" s="141"/>
      <c r="W41" s="141"/>
    </row>
    <row r="42" spans="2:23" ht="14.65" customHeight="1">
      <c r="B42" s="776">
        <v>24</v>
      </c>
      <c r="C42" s="777" t="s">
        <v>4555</v>
      </c>
      <c r="D42" s="342" t="s">
        <v>805</v>
      </c>
      <c r="E42" s="316">
        <v>3</v>
      </c>
      <c r="F42" s="780">
        <v>0</v>
      </c>
      <c r="G42" s="517"/>
      <c r="H42" s="377">
        <f t="shared" si="15"/>
        <v>0</v>
      </c>
      <c r="I42" s="398"/>
      <c r="K42" s="31">
        <f t="shared" si="13"/>
        <v>0</v>
      </c>
      <c r="N42" s="110">
        <f t="shared" si="16"/>
        <v>0</v>
      </c>
      <c r="O42" s="110">
        <f>IF(Validation!$H$3=1,0,IF(ISNUMBER(G42),0,1))</f>
        <v>0</v>
      </c>
      <c r="P42" s="203"/>
      <c r="S42" s="141"/>
      <c r="W42" s="141"/>
    </row>
    <row r="43" spans="2:23" ht="14.65" customHeight="1">
      <c r="B43" s="776">
        <v>25</v>
      </c>
      <c r="C43" s="777" t="s">
        <v>4556</v>
      </c>
      <c r="D43" s="342" t="s">
        <v>805</v>
      </c>
      <c r="E43" s="316">
        <v>3</v>
      </c>
      <c r="F43" s="395">
        <f>SUM(F40:F42)</f>
        <v>101.46899999999999</v>
      </c>
      <c r="G43" s="396">
        <f>SUM(G40:G42)</f>
        <v>0</v>
      </c>
      <c r="H43" s="377">
        <f t="shared" si="15"/>
        <v>101.46899999999999</v>
      </c>
      <c r="I43" s="398"/>
      <c r="K43" s="137"/>
      <c r="N43" s="144"/>
      <c r="O43" s="144"/>
      <c r="P43" s="203"/>
      <c r="S43" s="141"/>
      <c r="W43" s="141"/>
    </row>
    <row r="44" spans="2:23" ht="14.65" customHeight="1" thickBot="1">
      <c r="B44" s="330">
        <v>26</v>
      </c>
      <c r="C44" s="320" t="s">
        <v>2938</v>
      </c>
      <c r="D44" s="321" t="s">
        <v>805</v>
      </c>
      <c r="E44" s="322">
        <v>3</v>
      </c>
      <c r="F44" s="378">
        <f>+F39-F43</f>
        <v>-2.2569999999999908</v>
      </c>
      <c r="G44" s="843">
        <f>+G39-G43</f>
        <v>0</v>
      </c>
      <c r="H44" s="380">
        <f>+H39-H43</f>
        <v>-2.2569999999999908</v>
      </c>
      <c r="I44" s="397"/>
      <c r="K44" s="137"/>
      <c r="L44" s="135"/>
      <c r="M44" s="141"/>
      <c r="N44" s="323"/>
      <c r="O44" s="781"/>
      <c r="P44" s="203"/>
      <c r="Q44" s="141"/>
      <c r="S44" s="141"/>
      <c r="W44" s="141"/>
    </row>
    <row r="45" spans="2:23" s="83" customFormat="1">
      <c r="I45" s="398"/>
      <c r="J45" s="87"/>
      <c r="K45" s="137"/>
      <c r="L45" s="135"/>
      <c r="M45" s="141"/>
      <c r="N45" s="318"/>
      <c r="O45" s="137"/>
      <c r="P45" s="203"/>
      <c r="Q45" s="141"/>
      <c r="R45" s="87"/>
      <c r="S45" s="141"/>
      <c r="W45" s="141"/>
    </row>
    <row r="46" spans="2:23" s="184" customFormat="1">
      <c r="B46" s="990" t="s">
        <v>2597</v>
      </c>
      <c r="C46" s="990"/>
      <c r="I46" s="398"/>
      <c r="J46" s="87"/>
      <c r="K46" s="137"/>
      <c r="L46" s="135"/>
      <c r="M46" s="141"/>
      <c r="N46" s="318"/>
      <c r="O46" s="137"/>
      <c r="P46" s="203"/>
      <c r="Q46" s="141"/>
      <c r="R46" s="87"/>
      <c r="S46" s="141"/>
      <c r="W46" s="141"/>
    </row>
    <row r="47" spans="2:23" s="184" customFormat="1">
      <c r="B47" s="158"/>
      <c r="C47" s="159"/>
      <c r="I47" s="398"/>
      <c r="J47" s="87"/>
      <c r="K47" s="137"/>
      <c r="L47" s="135"/>
      <c r="M47" s="141"/>
      <c r="N47" s="318"/>
      <c r="O47" s="137"/>
      <c r="P47" s="137"/>
      <c r="Q47" s="141"/>
      <c r="R47" s="87"/>
      <c r="S47" s="141"/>
      <c r="W47" s="141"/>
    </row>
    <row r="48" spans="2:23" s="184" customFormat="1">
      <c r="B48" s="32"/>
      <c r="C48" s="160" t="s">
        <v>2598</v>
      </c>
      <c r="I48" s="364"/>
      <c r="J48" s="87"/>
      <c r="K48" s="83"/>
      <c r="L48" s="83"/>
      <c r="M48" s="84"/>
      <c r="N48" s="83"/>
      <c r="O48" s="83"/>
      <c r="P48" s="83"/>
      <c r="Q48" s="84"/>
      <c r="R48" s="87"/>
      <c r="S48" s="84"/>
      <c r="W48" s="84"/>
    </row>
    <row r="49" spans="1:23" s="184" customFormat="1">
      <c r="B49" s="158"/>
      <c r="C49" s="159"/>
      <c r="I49" s="363"/>
      <c r="J49" s="87"/>
      <c r="K49" s="83"/>
      <c r="L49" s="83"/>
      <c r="M49" s="84"/>
      <c r="N49" s="83"/>
      <c r="O49" s="83"/>
      <c r="P49" s="83"/>
      <c r="Q49" s="84"/>
      <c r="R49" s="87"/>
      <c r="S49" s="84"/>
      <c r="W49" s="84"/>
    </row>
    <row r="50" spans="1:23" s="184" customFormat="1">
      <c r="B50" s="161"/>
      <c r="C50" s="160" t="s">
        <v>2599</v>
      </c>
      <c r="I50" s="364"/>
      <c r="J50" s="87"/>
      <c r="K50" s="83"/>
      <c r="L50" s="83"/>
      <c r="M50" s="84"/>
      <c r="N50" s="83"/>
      <c r="O50" s="83"/>
      <c r="P50" s="83"/>
      <c r="Q50" s="84"/>
      <c r="R50" s="87"/>
      <c r="S50" s="84"/>
      <c r="W50" s="84"/>
    </row>
    <row r="51" spans="1:23" s="184" customFormat="1">
      <c r="B51" s="162"/>
      <c r="C51" s="160"/>
      <c r="I51" s="364"/>
      <c r="J51" s="87"/>
      <c r="K51" s="83"/>
      <c r="L51" s="83"/>
      <c r="M51" s="84"/>
      <c r="N51" s="83"/>
      <c r="O51" s="83"/>
      <c r="P51" s="83"/>
      <c r="Q51" s="84"/>
      <c r="R51" s="87"/>
      <c r="S51" s="84"/>
      <c r="W51" s="84"/>
    </row>
    <row r="52" spans="1:23" s="184" customFormat="1">
      <c r="B52" s="163"/>
      <c r="C52" s="160" t="s">
        <v>2600</v>
      </c>
      <c r="I52" s="364"/>
      <c r="J52" s="87"/>
      <c r="K52" s="83"/>
      <c r="L52" s="83"/>
      <c r="M52" s="84"/>
      <c r="N52" s="83"/>
      <c r="O52" s="83"/>
      <c r="P52" s="83"/>
      <c r="Q52" s="84"/>
      <c r="R52" s="87"/>
      <c r="S52" s="84"/>
      <c r="W52" s="84"/>
    </row>
    <row r="53" spans="1:23" s="203" customFormat="1">
      <c r="A53" s="202"/>
      <c r="B53" s="202"/>
      <c r="C53" s="169"/>
      <c r="I53" s="363"/>
      <c r="J53" s="87"/>
      <c r="K53" s="83"/>
      <c r="L53" s="83"/>
      <c r="M53" s="84"/>
      <c r="N53" s="83"/>
      <c r="O53" s="83"/>
      <c r="P53" s="83"/>
      <c r="Q53" s="84"/>
      <c r="R53" s="87"/>
      <c r="S53" s="84"/>
      <c r="W53" s="84"/>
    </row>
    <row r="54" spans="1:23" s="203" customFormat="1" ht="15" thickBot="1">
      <c r="C54" s="204"/>
      <c r="I54" s="364"/>
      <c r="J54" s="87"/>
      <c r="K54" s="83"/>
      <c r="L54" s="83"/>
      <c r="M54" s="84"/>
      <c r="N54" s="83"/>
      <c r="O54" s="83"/>
      <c r="P54" s="83"/>
      <c r="Q54" s="84"/>
      <c r="R54" s="87"/>
      <c r="S54" s="84"/>
      <c r="W54" s="84"/>
    </row>
    <row r="55" spans="1:23" s="127" customFormat="1" ht="16.5" thickBot="1">
      <c r="B55" s="164" t="str">
        <f ca="1" xml:space="preserve"> RIGHT(CELL("filename", $A$1), LEN(CELL("filename", $A$1)) - SEARCH("]", CELL("filename", $A$1)))&amp;" - Line definitions"</f>
        <v>2I - Line definitions</v>
      </c>
      <c r="C55" s="165"/>
      <c r="D55" s="166"/>
      <c r="E55" s="166"/>
      <c r="F55" s="166"/>
      <c r="G55" s="166"/>
      <c r="H55" s="285"/>
      <c r="J55" s="87"/>
      <c r="L55" s="83"/>
      <c r="M55" s="84"/>
      <c r="N55" s="83"/>
      <c r="O55" s="83"/>
      <c r="P55" s="83"/>
      <c r="Q55" s="84"/>
      <c r="R55" s="87"/>
      <c r="S55" s="84"/>
      <c r="W55" s="84"/>
    </row>
    <row r="56" spans="1:23" s="127" customFormat="1" ht="15" thickBot="1">
      <c r="B56" s="87"/>
      <c r="C56" s="173"/>
      <c r="D56" s="87"/>
      <c r="E56" s="87"/>
      <c r="F56" s="87"/>
      <c r="J56" s="87"/>
      <c r="L56" s="83"/>
      <c r="M56" s="84"/>
      <c r="N56" s="83"/>
      <c r="O56" s="83"/>
      <c r="P56" s="83"/>
      <c r="Q56" s="84"/>
      <c r="R56" s="87"/>
      <c r="S56" s="84"/>
      <c r="W56" s="84"/>
    </row>
    <row r="57" spans="1:23" s="203" customFormat="1" ht="15" thickBot="1">
      <c r="B57" s="325" t="s">
        <v>2601</v>
      </c>
      <c r="C57" s="1080" t="s">
        <v>2602</v>
      </c>
      <c r="D57" s="1081"/>
      <c r="E57" s="1081"/>
      <c r="F57" s="1081"/>
      <c r="G57" s="1081"/>
      <c r="H57" s="1082"/>
      <c r="I57" s="127"/>
      <c r="J57" s="87"/>
      <c r="K57" s="127"/>
      <c r="L57" s="83"/>
      <c r="M57" s="84"/>
      <c r="N57" s="102" t="s">
        <v>2603</v>
      </c>
      <c r="O57" s="83"/>
      <c r="P57" s="83"/>
      <c r="Q57" s="84"/>
      <c r="R57" s="87"/>
      <c r="S57" s="84"/>
      <c r="W57" s="84"/>
    </row>
    <row r="58" spans="1:23" s="127" customFormat="1" ht="24" customHeight="1">
      <c r="B58" s="328">
        <v>1</v>
      </c>
      <c r="C58" s="1033" t="s">
        <v>2939</v>
      </c>
      <c r="D58" s="1034"/>
      <c r="E58" s="1034"/>
      <c r="F58" s="1034"/>
      <c r="G58" s="1034"/>
      <c r="H58" s="1035"/>
      <c r="J58" s="87"/>
      <c r="L58" s="83"/>
      <c r="M58" s="84"/>
      <c r="N58" s="230" t="s">
        <v>2606</v>
      </c>
      <c r="O58" s="83"/>
      <c r="P58" s="83"/>
      <c r="Q58" s="84"/>
      <c r="R58" s="87"/>
      <c r="S58" s="84"/>
      <c r="W58" s="84"/>
    </row>
    <row r="59" spans="1:23" s="127" customFormat="1" ht="38.25">
      <c r="B59" s="329">
        <f xml:space="preserve"> 1 + B58</f>
        <v>2</v>
      </c>
      <c r="C59" s="1028" t="s">
        <v>2940</v>
      </c>
      <c r="D59" s="1029"/>
      <c r="E59" s="1029"/>
      <c r="F59" s="1029"/>
      <c r="G59" s="1029"/>
      <c r="H59" s="1030"/>
      <c r="J59" s="87"/>
      <c r="L59" s="83"/>
      <c r="M59" s="84"/>
      <c r="N59" s="230" t="s">
        <v>2604</v>
      </c>
      <c r="O59" s="83"/>
      <c r="P59" s="83"/>
      <c r="Q59" s="84"/>
      <c r="R59" s="87"/>
      <c r="S59" s="84"/>
      <c r="W59" s="84"/>
    </row>
    <row r="60" spans="1:23" s="127" customFormat="1" ht="14.1" customHeight="1">
      <c r="B60" s="329">
        <f t="shared" ref="B60:B83" si="17" xml:space="preserve"> 1 + B59</f>
        <v>3</v>
      </c>
      <c r="C60" s="1028" t="s">
        <v>2941</v>
      </c>
      <c r="D60" s="1029"/>
      <c r="E60" s="1029"/>
      <c r="F60" s="1029"/>
      <c r="G60" s="1029"/>
      <c r="H60" s="1030"/>
      <c r="J60" s="87"/>
      <c r="L60" s="83"/>
      <c r="M60" s="84"/>
      <c r="N60" s="230">
        <v>1</v>
      </c>
      <c r="O60" s="83"/>
      <c r="P60" s="83"/>
      <c r="Q60" s="84"/>
      <c r="R60" s="87"/>
      <c r="S60" s="84"/>
      <c r="W60" s="84"/>
    </row>
    <row r="61" spans="1:23" s="127" customFormat="1" ht="14.1" customHeight="1">
      <c r="B61" s="329">
        <f t="shared" si="17"/>
        <v>4</v>
      </c>
      <c r="C61" s="1028" t="s">
        <v>2942</v>
      </c>
      <c r="D61" s="1029"/>
      <c r="E61" s="1029"/>
      <c r="F61" s="1029"/>
      <c r="G61" s="1029"/>
      <c r="H61" s="1030"/>
      <c r="J61" s="87"/>
      <c r="L61" s="83"/>
      <c r="M61" s="84"/>
      <c r="N61" s="230">
        <v>1</v>
      </c>
      <c r="O61" s="83"/>
      <c r="P61" s="83"/>
      <c r="Q61" s="84"/>
      <c r="R61" s="87"/>
      <c r="S61" s="84"/>
      <c r="W61" s="84"/>
    </row>
    <row r="62" spans="1:23" s="127" customFormat="1" ht="24" customHeight="1">
      <c r="B62" s="329">
        <f t="shared" si="17"/>
        <v>5</v>
      </c>
      <c r="C62" s="1028" t="s">
        <v>2943</v>
      </c>
      <c r="D62" s="1029"/>
      <c r="E62" s="1029"/>
      <c r="F62" s="1029"/>
      <c r="G62" s="1029"/>
      <c r="H62" s="1030"/>
      <c r="J62" s="87"/>
      <c r="L62" s="83"/>
      <c r="M62" s="84"/>
      <c r="N62" s="230" t="s">
        <v>2606</v>
      </c>
      <c r="O62" s="83"/>
      <c r="P62" s="83"/>
      <c r="Q62" s="84"/>
      <c r="R62" s="87"/>
      <c r="S62" s="84"/>
      <c r="W62" s="84"/>
    </row>
    <row r="63" spans="1:23" s="127" customFormat="1" ht="36" customHeight="1">
      <c r="B63" s="329">
        <f t="shared" si="17"/>
        <v>6</v>
      </c>
      <c r="C63" s="1028" t="s">
        <v>2944</v>
      </c>
      <c r="D63" s="1029"/>
      <c r="E63" s="1029"/>
      <c r="F63" s="1029"/>
      <c r="G63" s="1029"/>
      <c r="H63" s="1030"/>
      <c r="J63" s="87"/>
      <c r="L63" s="83"/>
      <c r="M63" s="84"/>
      <c r="N63" s="230" t="s">
        <v>2604</v>
      </c>
      <c r="O63" s="83"/>
      <c r="P63" s="83"/>
      <c r="Q63" s="84"/>
      <c r="R63" s="87"/>
      <c r="S63" s="84"/>
      <c r="W63" s="84"/>
    </row>
    <row r="64" spans="1:23" s="127" customFormat="1" ht="14.1" customHeight="1">
      <c r="B64" s="329">
        <f t="shared" si="17"/>
        <v>7</v>
      </c>
      <c r="C64" s="1028" t="s">
        <v>2945</v>
      </c>
      <c r="D64" s="1029"/>
      <c r="E64" s="1029"/>
      <c r="F64" s="1029"/>
      <c r="G64" s="1029"/>
      <c r="H64" s="1030"/>
      <c r="J64" s="87"/>
      <c r="L64" s="83"/>
      <c r="M64" s="84"/>
      <c r="N64" s="230">
        <v>1</v>
      </c>
      <c r="O64" s="83"/>
      <c r="P64" s="83"/>
      <c r="Q64" s="84"/>
      <c r="R64" s="87"/>
      <c r="S64" s="84"/>
      <c r="W64" s="84"/>
    </row>
    <row r="65" spans="2:23" s="127" customFormat="1" ht="14.1" customHeight="1">
      <c r="B65" s="329">
        <f t="shared" si="17"/>
        <v>8</v>
      </c>
      <c r="C65" s="1028" t="s">
        <v>2946</v>
      </c>
      <c r="D65" s="1029"/>
      <c r="E65" s="1029"/>
      <c r="F65" s="1029"/>
      <c r="G65" s="1029"/>
      <c r="H65" s="1030"/>
      <c r="J65" s="87"/>
      <c r="L65" s="83"/>
      <c r="M65" s="84"/>
      <c r="N65" s="230">
        <v>1</v>
      </c>
      <c r="O65" s="83"/>
      <c r="P65" s="83"/>
      <c r="Q65" s="84"/>
      <c r="R65" s="87"/>
      <c r="S65" s="84"/>
      <c r="W65" s="84"/>
    </row>
    <row r="66" spans="2:23" s="127" customFormat="1">
      <c r="B66" s="329">
        <f t="shared" si="17"/>
        <v>9</v>
      </c>
      <c r="C66" s="1028" t="s">
        <v>2947</v>
      </c>
      <c r="D66" s="1029"/>
      <c r="E66" s="1029"/>
      <c r="F66" s="1029"/>
      <c r="G66" s="1029"/>
      <c r="H66" s="1030"/>
      <c r="J66" s="87"/>
      <c r="L66" s="83"/>
      <c r="M66" s="84"/>
      <c r="N66" s="230">
        <v>1</v>
      </c>
      <c r="O66" s="83"/>
      <c r="P66" s="83"/>
      <c r="Q66" s="84"/>
      <c r="R66" s="87"/>
      <c r="S66" s="84"/>
      <c r="W66" s="84"/>
    </row>
    <row r="67" spans="2:23" s="127" customFormat="1" ht="25.5">
      <c r="B67" s="329">
        <f t="shared" si="17"/>
        <v>10</v>
      </c>
      <c r="C67" s="1028" t="s">
        <v>2948</v>
      </c>
      <c r="D67" s="1029"/>
      <c r="E67" s="1029"/>
      <c r="F67" s="1029"/>
      <c r="G67" s="1029"/>
      <c r="H67" s="1030"/>
      <c r="J67" s="87"/>
      <c r="L67" s="83"/>
      <c r="M67" s="84"/>
      <c r="N67" s="230" t="s">
        <v>2606</v>
      </c>
      <c r="O67" s="83"/>
      <c r="P67" s="83"/>
      <c r="Q67" s="84"/>
      <c r="R67" s="87"/>
      <c r="S67" s="84"/>
      <c r="W67" s="84"/>
    </row>
    <row r="68" spans="2:23" s="127" customFormat="1" ht="24" customHeight="1">
      <c r="B68" s="329">
        <f t="shared" si="17"/>
        <v>11</v>
      </c>
      <c r="C68" s="1028" t="s">
        <v>2949</v>
      </c>
      <c r="D68" s="1029"/>
      <c r="E68" s="1029"/>
      <c r="F68" s="1029"/>
      <c r="G68" s="1029"/>
      <c r="H68" s="1030"/>
      <c r="J68" s="87"/>
      <c r="L68" s="83"/>
      <c r="M68" s="84"/>
      <c r="N68" s="230" t="s">
        <v>2606</v>
      </c>
      <c r="O68" s="83"/>
      <c r="P68" s="83"/>
      <c r="Q68" s="84"/>
      <c r="R68" s="87"/>
      <c r="S68" s="84"/>
      <c r="W68" s="84"/>
    </row>
    <row r="69" spans="2:23" s="127" customFormat="1">
      <c r="B69" s="329">
        <f t="shared" si="17"/>
        <v>12</v>
      </c>
      <c r="C69" s="1028" t="s">
        <v>2950</v>
      </c>
      <c r="D69" s="1029"/>
      <c r="E69" s="1029"/>
      <c r="F69" s="1029"/>
      <c r="G69" s="1029"/>
      <c r="H69" s="1030"/>
      <c r="J69" s="87"/>
      <c r="L69" s="83"/>
      <c r="M69" s="84"/>
      <c r="N69" s="230">
        <v>1</v>
      </c>
      <c r="O69" s="83"/>
      <c r="P69" s="83"/>
      <c r="Q69" s="84"/>
      <c r="R69" s="87"/>
      <c r="S69" s="84"/>
      <c r="W69" s="84"/>
    </row>
    <row r="70" spans="2:23" s="127" customFormat="1" ht="14.1" customHeight="1">
      <c r="B70" s="329">
        <f t="shared" si="17"/>
        <v>13</v>
      </c>
      <c r="C70" s="1028" t="s">
        <v>2951</v>
      </c>
      <c r="D70" s="1029"/>
      <c r="E70" s="1029"/>
      <c r="F70" s="1029"/>
      <c r="G70" s="1029"/>
      <c r="H70" s="1030"/>
      <c r="J70" s="87"/>
      <c r="L70" s="83"/>
      <c r="M70" s="84"/>
      <c r="N70" s="230">
        <v>1</v>
      </c>
      <c r="O70" s="83"/>
      <c r="P70" s="83"/>
      <c r="Q70" s="84"/>
      <c r="R70" s="87"/>
      <c r="S70" s="84"/>
      <c r="W70" s="84"/>
    </row>
    <row r="71" spans="2:23" s="127" customFormat="1" ht="24" customHeight="1">
      <c r="B71" s="329">
        <f t="shared" si="17"/>
        <v>14</v>
      </c>
      <c r="C71" s="1028" t="s">
        <v>4557</v>
      </c>
      <c r="D71" s="1029"/>
      <c r="E71" s="1029"/>
      <c r="F71" s="1029"/>
      <c r="G71" s="1029"/>
      <c r="H71" s="1030"/>
      <c r="J71" s="87"/>
      <c r="L71" s="83"/>
      <c r="M71" s="84"/>
      <c r="N71" s="230" t="s">
        <v>2606</v>
      </c>
      <c r="O71" s="83"/>
      <c r="P71" s="83"/>
      <c r="Q71" s="84"/>
      <c r="R71" s="87"/>
      <c r="S71" s="84"/>
      <c r="W71" s="84"/>
    </row>
    <row r="72" spans="2:23" s="127" customFormat="1" ht="24" customHeight="1">
      <c r="B72" s="329">
        <f t="shared" si="17"/>
        <v>15</v>
      </c>
      <c r="C72" s="1028" t="s">
        <v>4558</v>
      </c>
      <c r="D72" s="1029"/>
      <c r="E72" s="1029"/>
      <c r="F72" s="1029"/>
      <c r="G72" s="1029"/>
      <c r="H72" s="1030"/>
      <c r="J72" s="87"/>
      <c r="L72" s="83"/>
      <c r="M72" s="84"/>
      <c r="N72" s="230" t="s">
        <v>2606</v>
      </c>
      <c r="O72" s="83"/>
      <c r="P72" s="83"/>
      <c r="Q72" s="84"/>
      <c r="R72" s="87"/>
      <c r="S72" s="84"/>
      <c r="W72" s="84"/>
    </row>
    <row r="73" spans="2:23" s="127" customFormat="1" ht="24" customHeight="1">
      <c r="B73" s="329">
        <f t="shared" si="17"/>
        <v>16</v>
      </c>
      <c r="C73" s="1028" t="s">
        <v>2952</v>
      </c>
      <c r="D73" s="1029"/>
      <c r="E73" s="1029"/>
      <c r="F73" s="1029"/>
      <c r="G73" s="1029"/>
      <c r="H73" s="1030"/>
      <c r="J73" s="87"/>
      <c r="L73" s="83"/>
      <c r="M73" s="84"/>
      <c r="N73" s="230" t="s">
        <v>2606</v>
      </c>
      <c r="O73" s="83"/>
      <c r="P73" s="83"/>
      <c r="Q73" s="84"/>
      <c r="R73" s="87"/>
      <c r="S73" s="84"/>
      <c r="W73" s="84"/>
    </row>
    <row r="74" spans="2:23" s="127" customFormat="1" ht="25.5">
      <c r="B74" s="329">
        <f t="shared" si="17"/>
        <v>17</v>
      </c>
      <c r="C74" s="1028" t="s">
        <v>2953</v>
      </c>
      <c r="D74" s="1029"/>
      <c r="E74" s="1029"/>
      <c r="F74" s="1029"/>
      <c r="G74" s="1029"/>
      <c r="H74" s="1030"/>
      <c r="J74" s="87"/>
      <c r="L74" s="83"/>
      <c r="M74" s="84"/>
      <c r="N74" s="230" t="s">
        <v>2606</v>
      </c>
      <c r="O74" s="83"/>
      <c r="P74" s="83"/>
      <c r="Q74" s="84"/>
      <c r="R74" s="87"/>
      <c r="S74" s="84"/>
      <c r="W74" s="84"/>
    </row>
    <row r="75" spans="2:23" s="127" customFormat="1" ht="14.1" customHeight="1">
      <c r="B75" s="329">
        <f t="shared" si="17"/>
        <v>18</v>
      </c>
      <c r="C75" s="1028" t="s">
        <v>4559</v>
      </c>
      <c r="D75" s="1029"/>
      <c r="E75" s="1029"/>
      <c r="F75" s="1029"/>
      <c r="G75" s="1029"/>
      <c r="H75" s="1030"/>
      <c r="J75" s="87"/>
      <c r="L75" s="83"/>
      <c r="M75" s="84"/>
      <c r="N75" s="230">
        <v>1</v>
      </c>
      <c r="O75" s="83"/>
      <c r="P75" s="83"/>
      <c r="Q75" s="84"/>
      <c r="R75" s="87"/>
      <c r="S75" s="84"/>
      <c r="W75" s="84"/>
    </row>
    <row r="76" spans="2:23" s="127" customFormat="1" ht="14.1" customHeight="1">
      <c r="B76" s="329">
        <f t="shared" si="17"/>
        <v>19</v>
      </c>
      <c r="C76" s="1028" t="s">
        <v>2954</v>
      </c>
      <c r="D76" s="1029"/>
      <c r="E76" s="1029"/>
      <c r="F76" s="1029"/>
      <c r="G76" s="1029"/>
      <c r="H76" s="1030"/>
      <c r="J76" s="87"/>
      <c r="L76" s="83"/>
      <c r="M76" s="84"/>
      <c r="N76" s="230">
        <v>1</v>
      </c>
      <c r="O76" s="83"/>
      <c r="P76" s="83"/>
      <c r="Q76" s="84"/>
      <c r="R76" s="87"/>
      <c r="S76" s="84"/>
      <c r="W76" s="84"/>
    </row>
    <row r="77" spans="2:23" s="127" customFormat="1" ht="51">
      <c r="B77" s="329">
        <f t="shared" si="17"/>
        <v>20</v>
      </c>
      <c r="C77" s="1028" t="s">
        <v>2955</v>
      </c>
      <c r="D77" s="1029"/>
      <c r="E77" s="1029"/>
      <c r="F77" s="1029"/>
      <c r="G77" s="1029"/>
      <c r="H77" s="1030"/>
      <c r="J77" s="87"/>
      <c r="L77" s="83"/>
      <c r="M77" s="84"/>
      <c r="N77" s="230" t="s">
        <v>2611</v>
      </c>
      <c r="O77" s="83"/>
      <c r="P77" s="83"/>
      <c r="Q77" s="84"/>
      <c r="R77" s="87"/>
      <c r="S77" s="84"/>
      <c r="W77" s="84"/>
    </row>
    <row r="78" spans="2:23" s="127" customFormat="1" ht="14.1" customHeight="1">
      <c r="B78" s="329">
        <f t="shared" si="17"/>
        <v>21</v>
      </c>
      <c r="C78" s="1028" t="s">
        <v>4562</v>
      </c>
      <c r="D78" s="1029"/>
      <c r="E78" s="1029"/>
      <c r="F78" s="1029"/>
      <c r="G78" s="1029"/>
      <c r="H78" s="1030"/>
      <c r="J78" s="87"/>
      <c r="L78" s="83"/>
      <c r="M78" s="84"/>
      <c r="N78" s="230">
        <v>1</v>
      </c>
      <c r="O78" s="83"/>
      <c r="P78" s="83"/>
      <c r="Q78" s="84"/>
      <c r="R78" s="87"/>
      <c r="S78" s="84"/>
      <c r="W78" s="84"/>
    </row>
    <row r="79" spans="2:23" s="127" customFormat="1" ht="14.1" customHeight="1">
      <c r="B79" s="329">
        <f t="shared" si="17"/>
        <v>22</v>
      </c>
      <c r="C79" s="1028" t="s">
        <v>2956</v>
      </c>
      <c r="D79" s="1029"/>
      <c r="E79" s="1029"/>
      <c r="F79" s="1029"/>
      <c r="G79" s="1029"/>
      <c r="H79" s="1030"/>
      <c r="J79" s="87"/>
      <c r="L79" s="83"/>
      <c r="M79" s="84"/>
      <c r="N79" s="230">
        <v>1</v>
      </c>
      <c r="O79" s="83"/>
      <c r="P79" s="83"/>
      <c r="Q79" s="84"/>
      <c r="R79" s="87"/>
      <c r="S79" s="84"/>
      <c r="W79" s="84"/>
    </row>
    <row r="80" spans="2:23" s="127" customFormat="1" ht="14.65" customHeight="1">
      <c r="B80" s="329">
        <f t="shared" si="17"/>
        <v>23</v>
      </c>
      <c r="C80" s="1028" t="s">
        <v>4563</v>
      </c>
      <c r="D80" s="1029"/>
      <c r="E80" s="1029"/>
      <c r="F80" s="1029"/>
      <c r="G80" s="1029"/>
      <c r="H80" s="1030"/>
      <c r="J80" s="87"/>
      <c r="L80" s="83"/>
      <c r="M80" s="84"/>
      <c r="N80" s="230">
        <v>1</v>
      </c>
      <c r="O80" s="83"/>
      <c r="P80" s="83"/>
      <c r="Q80" s="84"/>
      <c r="R80" s="87"/>
      <c r="S80" s="84"/>
      <c r="W80" s="84"/>
    </row>
    <row r="81" spans="2:14">
      <c r="B81" s="329">
        <f t="shared" si="17"/>
        <v>24</v>
      </c>
      <c r="C81" s="1028" t="s">
        <v>4563</v>
      </c>
      <c r="D81" s="1029"/>
      <c r="E81" s="1029"/>
      <c r="F81" s="1029"/>
      <c r="G81" s="1029"/>
      <c r="H81" s="1030"/>
      <c r="N81" s="230">
        <v>1</v>
      </c>
    </row>
    <row r="82" spans="2:14" ht="25.5">
      <c r="B82" s="329">
        <f t="shared" si="17"/>
        <v>25</v>
      </c>
      <c r="C82" s="1028" t="s">
        <v>4564</v>
      </c>
      <c r="D82" s="1029"/>
      <c r="E82" s="1029"/>
      <c r="F82" s="1029"/>
      <c r="G82" s="1029"/>
      <c r="H82" s="1030"/>
      <c r="N82" s="230" t="s">
        <v>2606</v>
      </c>
    </row>
    <row r="83" spans="2:14" ht="14.65" customHeight="1" thickBot="1">
      <c r="B83" s="330">
        <f t="shared" si="17"/>
        <v>26</v>
      </c>
      <c r="C83" s="1036" t="s">
        <v>4565</v>
      </c>
      <c r="D83" s="1037"/>
      <c r="E83" s="1037"/>
      <c r="F83" s="1037"/>
      <c r="G83" s="1037"/>
      <c r="H83" s="1038"/>
      <c r="N83" s="230">
        <v>1</v>
      </c>
    </row>
    <row r="84" spans="2:14"/>
  </sheetData>
  <sheetProtection algorithmName="SHA-512" hashValue="OgKAw7Cxtb78YzGyxTphM9xGxmE9JoicjPrylT3uCx8paX6wqsce0eNiDURUOEUs/RRJ3CjASFt6F1NKS4gSFg==" saltValue="KuIZG2dp/R6fmmygNDMrSA==" spinCount="100000" sheet="1" objects="1" scenarios="1"/>
  <mergeCells count="32">
    <mergeCell ref="C70:H70"/>
    <mergeCell ref="C79:H79"/>
    <mergeCell ref="C83:H83"/>
    <mergeCell ref="C73:H73"/>
    <mergeCell ref="C74:H74"/>
    <mergeCell ref="C75:H75"/>
    <mergeCell ref="C76:H76"/>
    <mergeCell ref="C77:H77"/>
    <mergeCell ref="C78:H78"/>
    <mergeCell ref="C72:H72"/>
    <mergeCell ref="C81:H81"/>
    <mergeCell ref="C82:H82"/>
    <mergeCell ref="C80:H80"/>
    <mergeCell ref="C71:H71"/>
    <mergeCell ref="T2:T4"/>
    <mergeCell ref="C59:H59"/>
    <mergeCell ref="B3:C3"/>
    <mergeCell ref="N4:O4"/>
    <mergeCell ref="B46:C46"/>
    <mergeCell ref="C57:H57"/>
    <mergeCell ref="C58:H58"/>
    <mergeCell ref="R3:R4"/>
    <mergeCell ref="C60:H60"/>
    <mergeCell ref="C61:H61"/>
    <mergeCell ref="C62:H62"/>
    <mergeCell ref="C63:H63"/>
    <mergeCell ref="C64:H64"/>
    <mergeCell ref="C65:H65"/>
    <mergeCell ref="C66:H66"/>
    <mergeCell ref="C67:H67"/>
    <mergeCell ref="C68:H68"/>
    <mergeCell ref="C69:H69"/>
  </mergeCells>
  <conditionalFormatting sqref="K6:K8 K10:K22">
    <cfRule type="cellIs" dxfId="127" priority="14" operator="equal">
      <formula>0</formula>
    </cfRule>
  </conditionalFormatting>
  <conditionalFormatting sqref="K9:K11">
    <cfRule type="cellIs" dxfId="126" priority="13" operator="equal">
      <formula>0</formula>
    </cfRule>
  </conditionalFormatting>
  <conditionalFormatting sqref="K26:K27">
    <cfRule type="cellIs" dxfId="125" priority="12" operator="equal">
      <formula>0</formula>
    </cfRule>
  </conditionalFormatting>
  <conditionalFormatting sqref="K40:K42">
    <cfRule type="cellIs" dxfId="124" priority="11" operator="equal">
      <formula>0</formula>
    </cfRule>
  </conditionalFormatting>
  <conditionalFormatting sqref="J23 J32">
    <cfRule type="cellIs" dxfId="123" priority="10" operator="equal">
      <formula>0</formula>
    </cfRule>
  </conditionalFormatting>
  <conditionalFormatting sqref="K28 K30:K31">
    <cfRule type="cellIs" dxfId="122" priority="8" operator="equal">
      <formula>0</formula>
    </cfRule>
  </conditionalFormatting>
  <conditionalFormatting sqref="K38">
    <cfRule type="cellIs" dxfId="1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6" id="{2C0BA5D0-F997-4456-9A58-A278275B3967}">
            <xm:f>Validation!$H$3=1</xm:f>
            <x14:dxf>
              <fill>
                <patternFill>
                  <bgColor rgb="FFE0DCD8"/>
                </patternFill>
              </fill>
            </x14:dxf>
          </x14:cfRule>
          <xm:sqref>F12:H15</xm:sqref>
        </x14:conditionalFormatting>
        <x14:conditionalFormatting xmlns:xm="http://schemas.microsoft.com/office/excel/2006/main">
          <x14:cfRule type="expression" priority="4" id="{89D573DC-0743-4260-AE7D-3994219D9858}">
            <xm:f>Validation!$H$3=1</xm:f>
            <x14:dxf>
              <fill>
                <patternFill>
                  <bgColor rgb="FFE0DCD8"/>
                </patternFill>
              </fill>
            </x14:dxf>
          </x14:cfRule>
          <xm:sqref>G40:G42</xm:sqref>
        </x14:conditionalFormatting>
        <x14:conditionalFormatting xmlns:xm="http://schemas.microsoft.com/office/excel/2006/main">
          <x14:cfRule type="expression" priority="3" id="{E6CA8013-7666-41BA-9D88-9D4E54CBFB28}">
            <xm:f>Validation!$H$3=1</xm:f>
            <x14:dxf>
              <fill>
                <patternFill>
                  <bgColor rgb="FFE0DCD8"/>
                </patternFill>
              </fill>
            </x14:dxf>
          </x14:cfRule>
          <xm:sqref>G37 G43:G44 G39</xm:sqref>
        </x14:conditionalFormatting>
        <x14:conditionalFormatting xmlns:xm="http://schemas.microsoft.com/office/excel/2006/main">
          <x14:cfRule type="expression" priority="2" id="{04D87C6A-28A9-4AF2-9E79-1CF5593399CF}">
            <xm:f>Validation!$H$3=1</xm:f>
            <x14:dxf>
              <fill>
                <patternFill>
                  <bgColor rgb="FFE0DCD8"/>
                </patternFill>
              </fill>
            </x14:dxf>
          </x14:cfRule>
          <xm:sqref>G38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625" style="12" hidden="1" customWidth="1"/>
    <col min="8" max="8" width="8.75" style="12" hidden="1" customWidth="1"/>
    <col min="9" max="16384" width="8.625" style="12" hidden="1"/>
  </cols>
  <sheetData>
    <row r="1" ht="14.25"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ht="14.1" hidden="1" customHeight="1"/>
    <row r="34" ht="14.1" hidden="1" customHeight="1"/>
    <row r="35" ht="14.1" hidden="1" customHeight="1"/>
  </sheetData>
  <sheetProtection algorithmName="SHA-512" hashValue="xaVFEbGZxTtjExbITjXNveqIpiHhSh9YA0ZNjiN1AzhBflwa1EJzni9RNpWAUIn3ul5IJcY052iSHT4dUcMaAg==" saltValue="zCg+3gP60cIBLTrUIH44b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I96"/>
  <sheetViews>
    <sheetView showGridLines="0" topLeftCell="E1" zoomScale="85" zoomScaleNormal="85" workbookViewId="0">
      <selection activeCell="K12" sqref="K12"/>
    </sheetView>
  </sheetViews>
  <sheetFormatPr defaultColWidth="0" defaultRowHeight="14.25" zeroHeight="1"/>
  <cols>
    <col min="1" max="1" width="1.625" style="98" customWidth="1"/>
    <col min="2" max="2" width="6.625" style="12" customWidth="1"/>
    <col min="3" max="3" width="19.5" style="12" customWidth="1"/>
    <col min="4" max="4" width="71.5" style="12" customWidth="1"/>
    <col min="5" max="5" width="8.75" style="12" customWidth="1"/>
    <col min="6" max="6" width="36.75" style="570" customWidth="1"/>
    <col min="7" max="7" width="8.75" style="570" customWidth="1"/>
    <col min="8" max="8" width="14.75" style="570" customWidth="1"/>
    <col min="9" max="9" width="15.625" style="887" customWidth="1"/>
    <col min="10" max="16" width="15.625" style="12" customWidth="1"/>
    <col min="17" max="17" width="2.625" style="83" customWidth="1"/>
    <col min="18" max="18" width="21.75" style="83" customWidth="1"/>
    <col min="19" max="19" width="19.75" style="83" customWidth="1"/>
    <col min="20" max="20" width="1.625" style="83" customWidth="1"/>
    <col min="21" max="21" width="1.625" style="84" hidden="1" customWidth="1"/>
    <col min="22" max="30" width="3.625" style="83" hidden="1" customWidth="1"/>
    <col min="31" max="31" width="1.625" style="84" hidden="1" customWidth="1"/>
    <col min="32" max="33" width="10.625" style="12" hidden="1" customWidth="1"/>
    <col min="34" max="34" width="1.625" style="608" hidden="1" customWidth="1"/>
    <col min="35" max="16384" width="8.75" style="12" hidden="1"/>
  </cols>
  <sheetData>
    <row r="1" spans="1:35" s="88" customFormat="1" ht="20.25">
      <c r="A1" s="183"/>
      <c r="B1" s="79" t="s">
        <v>2957</v>
      </c>
      <c r="C1" s="79"/>
      <c r="D1" s="79"/>
      <c r="E1" s="79"/>
      <c r="F1" s="79"/>
      <c r="G1" s="79"/>
      <c r="H1" s="79"/>
      <c r="I1" s="882"/>
      <c r="J1" s="79"/>
      <c r="K1" s="79"/>
      <c r="L1" s="79"/>
      <c r="M1" s="79"/>
      <c r="N1" s="79"/>
      <c r="O1" s="81"/>
      <c r="P1" s="81" t="str">
        <f>Validation!B3</f>
        <v>Bristol Water</v>
      </c>
      <c r="Q1" s="79"/>
      <c r="R1" s="82"/>
      <c r="S1" s="82" t="s">
        <v>2571</v>
      </c>
      <c r="T1" s="83"/>
      <c r="U1" s="84"/>
      <c r="V1" s="344"/>
      <c r="W1" s="83"/>
      <c r="X1" s="83"/>
      <c r="Y1" s="83"/>
      <c r="Z1" s="83"/>
      <c r="AA1" s="83"/>
      <c r="AB1" s="83"/>
      <c r="AC1" s="83"/>
      <c r="AD1" s="83"/>
      <c r="AE1" s="84"/>
      <c r="AH1" s="603"/>
    </row>
    <row r="2" spans="1:35" s="88" customFormat="1" ht="16.5" customHeight="1" thickBot="1">
      <c r="A2" s="183"/>
      <c r="B2" s="86" t="s">
        <v>3512</v>
      </c>
      <c r="C2" s="345"/>
      <c r="D2" s="183"/>
      <c r="E2" s="183"/>
      <c r="F2" s="183"/>
      <c r="G2" s="183"/>
      <c r="H2" s="183"/>
      <c r="I2" s="883"/>
      <c r="J2" s="183"/>
      <c r="K2" s="183"/>
      <c r="L2" s="183"/>
      <c r="M2" s="183"/>
      <c r="N2" s="183"/>
      <c r="O2" s="183"/>
      <c r="P2" s="183"/>
      <c r="Q2" s="183"/>
      <c r="R2" s="183"/>
      <c r="S2" s="83"/>
      <c r="T2" s="83"/>
      <c r="U2" s="84"/>
      <c r="V2" s="89" t="s">
        <v>2581</v>
      </c>
      <c r="W2" s="91"/>
      <c r="X2" s="91"/>
      <c r="Y2" s="91"/>
      <c r="Z2" s="91"/>
      <c r="AA2" s="91"/>
      <c r="AB2" s="91"/>
      <c r="AC2" s="91"/>
      <c r="AD2" s="91"/>
      <c r="AE2" s="84"/>
      <c r="AF2" s="601" t="s">
        <v>4406</v>
      </c>
      <c r="AG2" s="601"/>
      <c r="AH2" s="603"/>
    </row>
    <row r="3" spans="1:35" s="351" customFormat="1" ht="60" customHeight="1" thickBot="1">
      <c r="A3" s="87"/>
      <c r="B3" s="336" t="s">
        <v>2958</v>
      </c>
      <c r="C3" s="346" t="s">
        <v>15</v>
      </c>
      <c r="D3" s="347" t="s">
        <v>22</v>
      </c>
      <c r="E3" s="348" t="s">
        <v>4189</v>
      </c>
      <c r="F3" s="348" t="s">
        <v>4752</v>
      </c>
      <c r="G3" s="348" t="s">
        <v>30</v>
      </c>
      <c r="H3" s="348" t="s">
        <v>4736</v>
      </c>
      <c r="I3" s="348" t="s">
        <v>3530</v>
      </c>
      <c r="J3" s="348" t="s">
        <v>3531</v>
      </c>
      <c r="K3" s="349" t="s">
        <v>3532</v>
      </c>
      <c r="L3" s="349" t="s">
        <v>4403</v>
      </c>
      <c r="M3" s="349" t="s">
        <v>4402</v>
      </c>
      <c r="N3" s="349" t="s">
        <v>4404</v>
      </c>
      <c r="O3" s="349" t="s">
        <v>2959</v>
      </c>
      <c r="P3" s="337" t="s">
        <v>4405</v>
      </c>
      <c r="Q3" s="83"/>
      <c r="R3" s="211" t="s">
        <v>4426</v>
      </c>
      <c r="S3" s="212" t="s">
        <v>1451</v>
      </c>
      <c r="T3" s="83"/>
      <c r="U3" s="84"/>
      <c r="V3" s="185" t="s">
        <v>2582</v>
      </c>
      <c r="W3" s="350"/>
      <c r="X3" s="350"/>
      <c r="Y3" s="350"/>
      <c r="Z3" s="350"/>
      <c r="AA3" s="350"/>
      <c r="AB3" s="350"/>
      <c r="AC3" s="350"/>
      <c r="AD3" s="350"/>
      <c r="AE3" s="84"/>
      <c r="AF3" s="610" t="s">
        <v>4729</v>
      </c>
      <c r="AG3" s="610" t="s">
        <v>4730</v>
      </c>
      <c r="AH3" s="604"/>
    </row>
    <row r="4" spans="1:35" s="351" customFormat="1" ht="15" customHeight="1" thickBot="1">
      <c r="A4" s="87"/>
      <c r="B4" s="87"/>
      <c r="C4" s="87"/>
      <c r="D4" s="87"/>
      <c r="E4" s="87"/>
      <c r="F4" s="87"/>
      <c r="G4" s="87"/>
      <c r="H4" s="87"/>
      <c r="I4" s="190"/>
      <c r="J4" s="87"/>
      <c r="K4" s="87"/>
      <c r="L4" s="87"/>
      <c r="M4" s="87"/>
      <c r="N4" s="87"/>
      <c r="O4" s="87"/>
      <c r="P4" s="87"/>
      <c r="Q4" s="87"/>
      <c r="R4" s="87"/>
      <c r="S4" s="87"/>
      <c r="T4" s="83"/>
      <c r="U4" s="84"/>
      <c r="V4" s="352" t="s">
        <v>2960</v>
      </c>
      <c r="W4" s="353" t="s">
        <v>2961</v>
      </c>
      <c r="X4" s="353" t="s">
        <v>2962</v>
      </c>
      <c r="Y4" s="353" t="s">
        <v>2963</v>
      </c>
      <c r="Z4" s="353" t="s">
        <v>2964</v>
      </c>
      <c r="AA4" s="353" t="s">
        <v>2965</v>
      </c>
      <c r="AB4" s="353" t="s">
        <v>2966</v>
      </c>
      <c r="AC4" s="353" t="s">
        <v>2967</v>
      </c>
      <c r="AD4" s="353" t="s">
        <v>2968</v>
      </c>
      <c r="AE4" s="84"/>
      <c r="AH4" s="604"/>
    </row>
    <row r="5" spans="1:35" s="351" customFormat="1" ht="30" customHeight="1">
      <c r="A5" s="87"/>
      <c r="B5" s="328">
        <v>1</v>
      </c>
      <c r="C5" s="354" t="str">
        <f>IF($P$1="Select company","",IF((HLOOKUP((VLOOKUP($P$1,Lists!$B$4:$C$22,2,FALSE)),'PC list edited'!$A$2:$DV$65,(B5+1),FALSE))=0,"",HLOOKUP((VLOOKUP($P$1,Lists!$B$4:$C$22,2,FALSE)),'PC list edited'!$A$2:$DV$65,(B5+1),FALSE)))</f>
        <v>PR14BRLWSW_A1</v>
      </c>
      <c r="D5" s="355" t="str">
        <f>IF($P$1="Select company","",IF(C5 ="","",HLOOKUP(((VLOOKUP($P$1,Lists!$B$4:$C$22,2,FALSE))&amp;"PC"),'PC list edited'!$A$2:$DV$65,(B5+1),FALSE)))</f>
        <v>A1: Unplanned customer minutes lost</v>
      </c>
      <c r="E5" s="356" t="str">
        <f>IF($P$1="Select company","",IF(C5 ="","",HLOOKUP(((VLOOKUP($P$1,Lists!$B$4:$C$22,2,FALSE))&amp;"unit"),'PC list edited'!$A$2:$DV$65,(B5+1),FALSE)))</f>
        <v>time</v>
      </c>
      <c r="F5" s="356" t="str">
        <f>IF($P$1="Select company","",IF(C5 ="","",HLOOKUP(((VLOOKUP($P$1,Lists!$B$4:$C$22,2,FALSE))&amp;"UnitDes"),'PC list edited'!$A$2:$DV$65,(B5+1),FALSE)))</f>
        <v>Minutes / property / year</v>
      </c>
      <c r="G5" s="611">
        <f>IF($P$1="Select company","",IF(C5="","",HLOOKUP(((VLOOKUP($P$1,Lists!$B$4:$C$22,2,FALSE))&amp;"DP"),'PC list edited'!$A$2:$DV$65,(B5+1),FALSE)))</f>
        <v>2</v>
      </c>
      <c r="H5" s="611">
        <f>IF($P$1="Select company","",IF(C5 = "","",HLOOKUP(((VLOOKUP($P$1,Lists!$B$4:$C$22,2,FALSE))&amp;"201516Actual"),'PC list edited'!$A$2:$DV$65,(B5+1),FALSE)))</f>
        <v>15.49</v>
      </c>
      <c r="I5" s="648">
        <v>13.12</v>
      </c>
      <c r="J5" s="826" t="s">
        <v>70</v>
      </c>
      <c r="K5" s="591" t="s">
        <v>2306</v>
      </c>
      <c r="L5" s="592"/>
      <c r="M5" s="591" t="s">
        <v>5</v>
      </c>
      <c r="N5" s="592"/>
      <c r="O5" s="591" t="s">
        <v>3219</v>
      </c>
      <c r="P5" s="593">
        <v>-0.7389</v>
      </c>
      <c r="Q5" s="83"/>
      <c r="R5" s="600">
        <f>IF(AF5=1, $AF$3, IF(AG5=1, $AG$3, 0))</f>
        <v>0</v>
      </c>
      <c r="S5" s="31">
        <f xml:space="preserve"> IF( SUM( U5:AE5 ) = 0, 0, $V$3 )</f>
        <v>0</v>
      </c>
      <c r="T5" s="83"/>
      <c r="U5" s="84"/>
      <c r="V5" s="110">
        <f>IF($C5="",0,IF(ISBLANK(I5)=FALSE,0,1))</f>
        <v>0</v>
      </c>
      <c r="W5" s="110">
        <f>IF($C5="",0,IF(ISBLANK(#REF!)=FALSE,0,1))</f>
        <v>0</v>
      </c>
      <c r="X5" s="110">
        <f t="shared" ref="X5:X49" si="0">IF($C5="",0,IF(ISBLANK(J5)=FALSE,0,1))</f>
        <v>0</v>
      </c>
      <c r="Y5" s="110">
        <f>IF(OR(ISBLANK(L5), L5=0), 0, IF(OR(K5=Lists!$F$11, K5=Lists!$F$13), 0, 1))</f>
        <v>0</v>
      </c>
      <c r="Z5" s="110">
        <f>IF(OR($C5="", AND(NOT(K5=Lists!$F$11), NOT(K5=Lists!$F$13))),0,IF(ISBLANK(L5)=FALSE,0,1))</f>
        <v>0</v>
      </c>
      <c r="AA5" s="110">
        <f>IF(OR(ISBLANK(N5), N5=0), 0, IF(OR(M5=Lists!$F$11, M5=Lists!$F$13), 0, 1))</f>
        <v>0</v>
      </c>
      <c r="AB5" s="110">
        <f>IF(OR($C5="", AND(NOT(M5=Lists!$F$11), NOT(M5=Lists!$F$13))),0,IF(ISBLANK(N5)=FALSE,0,1))</f>
        <v>0</v>
      </c>
      <c r="AC5" s="110">
        <f>IF(OR(ISBLANK(P5), P5=0), 0, IF(OR(O5=Lists!$F$11, O5=Lists!$F$13), 0, 1))</f>
        <v>0</v>
      </c>
      <c r="AD5" s="110">
        <f>IF(OR($C5="", AND(NOT(O5=Lists!$F$11), NOT(O5=Lists!$F$13))),0,IF(ISBLANK(P5)=FALSE,0,1))</f>
        <v>0</v>
      </c>
      <c r="AE5" s="84"/>
      <c r="AF5" s="602">
        <f xml:space="preserve"> IF(OR( AND( K5 = Lists!$F$11, '3A'!L5 &lt; 0), AND( '3A'!M5 = Lists!$F$11, '3A'!N5 &lt; 0), AND( '3A'!O5 = Lists!$F$11, '3A'!P5 &lt; 0)), 1, 0)</f>
        <v>0</v>
      </c>
      <c r="AG5" s="602">
        <f xml:space="preserve"> IF( OR( AND( K5 = Lists!$F$13, '3A'!L5 &gt; 0), AND( M5 = Lists!$F$13, '3A'!N5 &gt; 0), AND( O5 = Lists!$F$13, '3A'!P5 &gt; 0 )), 1, 0)</f>
        <v>0</v>
      </c>
      <c r="AH5" s="604"/>
      <c r="AI5" s="829" t="str">
        <f>IF($P$1="Select company","",IF((HLOOKUP(((VLOOKUP($P$1,Lists!$B$4:$C$22,2,FALSE))&amp;'PC LIST'!$J$2),'PC list edited'!$A$2:$DT$65,(B5+1),FALSE))=0,"",HLOOKUP(((VLOOKUP($P$1,Lists!$B$4:$C$22,2,FALSE))&amp; 'PC LIST'!$J$2),'PC list edited'!$A$2:$DT$65,(B5+1),FALSE)))</f>
        <v>R&amp;P</v>
      </c>
    </row>
    <row r="6" spans="1:35" s="351" customFormat="1" ht="30" customHeight="1">
      <c r="A6" s="87"/>
      <c r="B6" s="329">
        <f xml:space="preserve"> B5 + 1</f>
        <v>2</v>
      </c>
      <c r="C6" s="590" t="str">
        <f>IF($P$1="Select company","",IF((HLOOKUP((VLOOKUP($P$1,Lists!$B$4:$C$22,2,FALSE)),'PC list edited'!$A$2:$DV$65,(B6+1),FALSE))=0,"",HLOOKUP((VLOOKUP($P$1,Lists!$B$4:$C$22,2,FALSE)),'PC list edited'!$A$2:$DV$65,(B6+1),FALSE)))</f>
        <v>PR14BRLWSW_A2</v>
      </c>
      <c r="D6" s="589" t="str">
        <f>IF($P$1="Select company","",IF(C6 ="","",HLOOKUP(((VLOOKUP($P$1,Lists!$B$4:$C$22,2,FALSE))&amp;"PC"),'PC list edited'!$A$2:$DV$65,(B6+1),FALSE)))</f>
        <v>A2: Asset reliability - infrastructure</v>
      </c>
      <c r="E6" s="357" t="str">
        <f>IF($P$1="Select company","",IF(C6 ="","",HLOOKUP(((VLOOKUP($P$1,Lists!$B$4:$C$22,2,FALSE))&amp;"unit"),'PC list edited'!$A$2:$DV$65,(B6+1),FALSE)))</f>
        <v>category</v>
      </c>
      <c r="F6" s="357" t="str">
        <f>IF($P$1="Select company","",IF(C6 ="","",HLOOKUP(((VLOOKUP($P$1,Lists!$B$4:$C$22,2,FALSE))&amp;"UnitDes"),'PC list edited'!$A$2:$DV$65,(B6+1),FALSE)))</f>
        <v>Asset health indicator</v>
      </c>
      <c r="G6" s="612" t="str">
        <f>IF($P$1="Select company","",IF(C6="","",HLOOKUP(((VLOOKUP($P$1,Lists!$B$4:$C$22,2,FALSE))&amp;"DP"),'PC list edited'!$A$2:$DV$65,(B6+1),FALSE)))</f>
        <v>na</v>
      </c>
      <c r="H6" s="612" t="str">
        <f>IF($P$1="Select company","",IF(C6 = "","",HLOOKUP(((VLOOKUP($P$1,Lists!$B$4:$C$22,2,FALSE))&amp;"201516Actual"),'PC list edited'!$A$2:$DV$65,(B6+1),FALSE)))</f>
        <v>Stable</v>
      </c>
      <c r="I6" s="650" t="s">
        <v>231</v>
      </c>
      <c r="J6" s="827" t="s">
        <v>70</v>
      </c>
      <c r="K6" s="594" t="s">
        <v>2306</v>
      </c>
      <c r="L6" s="595"/>
      <c r="M6" s="594" t="s">
        <v>6</v>
      </c>
      <c r="N6" s="595"/>
      <c r="O6" s="594" t="s">
        <v>2306</v>
      </c>
      <c r="P6" s="596"/>
      <c r="Q6" s="83"/>
      <c r="R6" s="600">
        <f>IF(AF6=1, $AF$3, IF(AG6=1, $AG$3, 0))</f>
        <v>0</v>
      </c>
      <c r="S6" s="31">
        <f t="shared" ref="S6:S36" si="1" xml:space="preserve"> IF( SUM( U6:AE6 ) = 0, 0, $V$3 )</f>
        <v>0</v>
      </c>
      <c r="T6" s="83"/>
      <c r="U6" s="84"/>
      <c r="V6" s="110">
        <f t="shared" ref="V6:V36" si="2">IF($C6="",0,IF(ISBLANK(I6)=FALSE,0,1))</f>
        <v>0</v>
      </c>
      <c r="W6" s="110">
        <f>IF($C6="",0,IF(ISBLANK(#REF!)=FALSE,0,1))</f>
        <v>0</v>
      </c>
      <c r="X6" s="110">
        <f t="shared" si="0"/>
        <v>0</v>
      </c>
      <c r="Y6" s="110">
        <f>IF(OR(ISBLANK(L6), L6=0), 0, IF(OR(K6=Lists!$F$11, K6=Lists!$F$13), 0, 1))</f>
        <v>0</v>
      </c>
      <c r="Z6" s="110">
        <f>IF(OR($C6="", AND(NOT(K6=Lists!$F$11), NOT(K6=Lists!$F$13))),0,IF(ISBLANK(L6)=FALSE,0,1))</f>
        <v>0</v>
      </c>
      <c r="AA6" s="110">
        <f>IF(OR(ISBLANK(N6), N6=0), 0, IF(OR(M6=Lists!$F$11, M6=Lists!$F$13), 0, 1))</f>
        <v>0</v>
      </c>
      <c r="AB6" s="110">
        <f>IF(OR($C6="", AND(NOT(M6=Lists!$F$11), NOT(M6=Lists!$F$13))),0,IF(ISBLANK(N6)=FALSE,0,1))</f>
        <v>0</v>
      </c>
      <c r="AC6" s="110">
        <f>IF(OR(ISBLANK(P6), P6=0), 0, IF(OR(O6=Lists!$F$11, O6=Lists!$F$13), 0, 1))</f>
        <v>0</v>
      </c>
      <c r="AD6" s="110">
        <f>IF(OR($C6="", AND(NOT(O6=Lists!$F$11), NOT(O6=Lists!$F$13))),0,IF(ISBLANK(P6)=FALSE,0,1))</f>
        <v>0</v>
      </c>
      <c r="AE6" s="84"/>
      <c r="AF6" s="602">
        <f xml:space="preserve"> IF(OR( AND( K6 = Lists!$F$11, '3A'!L6 &lt; 0), AND( '3A'!M6 = Lists!$F$11, '3A'!N6 &lt; 0), AND( '3A'!O6 = Lists!$F$11, '3A'!P6 &lt; 0)), 1, 0)</f>
        <v>0</v>
      </c>
      <c r="AG6" s="602">
        <f xml:space="preserve"> IF( OR( AND( K6 = Lists!$F$13, '3A'!L6 &gt; 0), AND( M6 = Lists!$F$13, '3A'!N6 &gt; 0), AND( O6 = Lists!$F$13, '3A'!P6 &gt; 0 )), 1, 0)</f>
        <v>0</v>
      </c>
      <c r="AH6" s="604"/>
      <c r="AI6" s="829" t="str">
        <f>IF($P$1="Select company","",IF((HLOOKUP(((VLOOKUP($P$1,Lists!$B$4:$C$22,2,FALSE))&amp;'PC LIST'!$J$2),'PC list edited'!$A$2:$DT$65,(B6+1),FALSE))=0,"",HLOOKUP(((VLOOKUP($P$1,Lists!$B$4:$C$22,2,FALSE))&amp; 'PC LIST'!$J$2),'PC list edited'!$A$2:$DT$65,(B6+1),FALSE)))</f>
        <v>PO</v>
      </c>
    </row>
    <row r="7" spans="1:35" s="351" customFormat="1" ht="30" customHeight="1">
      <c r="A7" s="87"/>
      <c r="B7" s="329">
        <f t="shared" ref="B7:B59" si="3" xml:space="preserve"> B6 + 1</f>
        <v>3</v>
      </c>
      <c r="C7" s="590" t="str">
        <f>IF($P$1="Select company","",IF((HLOOKUP((VLOOKUP($P$1,Lists!$B$4:$C$22,2,FALSE)),'PC list edited'!$A$2:$DV$65,(B7+1),FALSE))=0,"",HLOOKUP((VLOOKUP($P$1,Lists!$B$4:$C$22,2,FALSE)),'PC list edited'!$A$2:$DV$65,(B7+1),FALSE)))</f>
        <v>PR14BRLWSW_A3</v>
      </c>
      <c r="D7" s="589" t="str">
        <f>IF($P$1="Select company","",IF(C7 ="","",HLOOKUP(((VLOOKUP($P$1,Lists!$B$4:$C$22,2,FALSE))&amp;"PC"),'PC list edited'!$A$2:$DV$65,(B7+1),FALSE)))</f>
        <v>A3: Asset reliability - non-infrastructure</v>
      </c>
      <c r="E7" s="357" t="str">
        <f>IF($P$1="Select company","",IF(C7 ="","",HLOOKUP(((VLOOKUP($P$1,Lists!$B$4:$C$22,2,FALSE))&amp;"unit"),'PC list edited'!$A$2:$DV$65,(B7+1),FALSE)))</f>
        <v>category</v>
      </c>
      <c r="F7" s="357" t="str">
        <f>IF($P$1="Select company","",IF(C7 ="","",HLOOKUP(((VLOOKUP($P$1,Lists!$B$4:$C$22,2,FALSE))&amp;"UnitDes"),'PC list edited'!$A$2:$DV$65,(B7+1),FALSE)))</f>
        <v>Asset health indicator</v>
      </c>
      <c r="G7" s="612" t="str">
        <f>IF($P$1="Select company","",IF(C7="","",HLOOKUP(((VLOOKUP($P$1,Lists!$B$4:$C$22,2,FALSE))&amp;"DP"),'PC list edited'!$A$2:$DV$65,(B7+1),FALSE)))</f>
        <v>na</v>
      </c>
      <c r="H7" s="612" t="str">
        <f>IF($P$1="Select company","",IF(C7 = "","",HLOOKUP(((VLOOKUP($P$1,Lists!$B$4:$C$22,2,FALSE))&amp;"201516Actual"),'PC list edited'!$A$2:$DV$65,(B7+1),FALSE)))</f>
        <v>Stable</v>
      </c>
      <c r="I7" s="650" t="s">
        <v>231</v>
      </c>
      <c r="J7" s="827" t="s">
        <v>70</v>
      </c>
      <c r="K7" s="594" t="s">
        <v>2306</v>
      </c>
      <c r="L7" s="595"/>
      <c r="M7" s="594" t="s">
        <v>6</v>
      </c>
      <c r="N7" s="595"/>
      <c r="O7" s="594" t="s">
        <v>2306</v>
      </c>
      <c r="P7" s="596"/>
      <c r="Q7" s="83"/>
      <c r="R7" s="600">
        <f t="shared" ref="R7:R59" si="4">IF(AF7=1, $AF$3, IF(AG7=1, $AG$3, 0))</f>
        <v>0</v>
      </c>
      <c r="S7" s="31">
        <f t="shared" si="1"/>
        <v>0</v>
      </c>
      <c r="T7" s="83"/>
      <c r="U7" s="84"/>
      <c r="V7" s="110">
        <f t="shared" si="2"/>
        <v>0</v>
      </c>
      <c r="W7" s="110">
        <f>IF($C7="",0,IF(ISBLANK(#REF!)=FALSE,0,1))</f>
        <v>0</v>
      </c>
      <c r="X7" s="110">
        <f t="shared" si="0"/>
        <v>0</v>
      </c>
      <c r="Y7" s="110">
        <f>IF(OR(ISBLANK(L7), L7=0), 0, IF(OR(K7=Lists!$F$11, K7=Lists!$F$13), 0, 1))</f>
        <v>0</v>
      </c>
      <c r="Z7" s="110">
        <f>IF(OR($C7="", AND(NOT(K7=Lists!$F$11), NOT(K7=Lists!$F$13))),0,IF(ISBLANK(L7)=FALSE,0,1))</f>
        <v>0</v>
      </c>
      <c r="AA7" s="110">
        <f>IF(OR(ISBLANK(N7), N7=0), 0, IF(OR(M7=Lists!$F$11, M7=Lists!$F$13), 0, 1))</f>
        <v>0</v>
      </c>
      <c r="AB7" s="110">
        <f>IF(OR($C7="", AND(NOT(M7=Lists!$F$11), NOT(M7=Lists!$F$13))),0,IF(ISBLANK(N7)=FALSE,0,1))</f>
        <v>0</v>
      </c>
      <c r="AC7" s="110">
        <f>IF(OR(ISBLANK(P7), P7=0), 0, IF(OR(O7=Lists!$F$11, O7=Lists!$F$13), 0, 1))</f>
        <v>0</v>
      </c>
      <c r="AD7" s="110">
        <f>IF(OR($C7="", AND(NOT(O7=Lists!$F$11), NOT(O7=Lists!$F$13))),0,IF(ISBLANK(P7)=FALSE,0,1))</f>
        <v>0</v>
      </c>
      <c r="AE7" s="84"/>
      <c r="AF7" s="602">
        <f xml:space="preserve"> IF(OR( AND( K7 = Lists!$F$11, '3A'!L7 &lt; 0), AND( '3A'!M7 = Lists!$F$11, '3A'!N7 &lt; 0), AND( '3A'!O7 = Lists!$F$11, '3A'!P7 &lt; 0)), 1, 0)</f>
        <v>0</v>
      </c>
      <c r="AG7" s="602">
        <f xml:space="preserve"> IF( OR( AND( K7 = Lists!$F$13, '3A'!L7 &gt; 0), AND( M7 = Lists!$F$13, '3A'!N7 &gt; 0), AND( O7 = Lists!$F$13, '3A'!P7 &gt; 0 )), 1, 0)</f>
        <v>0</v>
      </c>
      <c r="AH7" s="604"/>
      <c r="AI7" s="829" t="str">
        <f>IF($P$1="Select company","",IF((HLOOKUP(((VLOOKUP($P$1,Lists!$B$4:$C$22,2,FALSE))&amp;'PC LIST'!$J$2),'PC list edited'!$A$2:$DT$65,(B7+1),FALSE))=0,"",HLOOKUP(((VLOOKUP($P$1,Lists!$B$4:$C$22,2,FALSE))&amp; 'PC LIST'!$J$2),'PC list edited'!$A$2:$DT$65,(B7+1),FALSE)))</f>
        <v>PO</v>
      </c>
    </row>
    <row r="8" spans="1:35" s="351" customFormat="1" ht="30" customHeight="1">
      <c r="A8" s="87"/>
      <c r="B8" s="329">
        <f t="shared" si="3"/>
        <v>4</v>
      </c>
      <c r="C8" s="590" t="str">
        <f>IF($P$1="Select company","",IF((HLOOKUP((VLOOKUP($P$1,Lists!$B$4:$C$22,2,FALSE)),'PC list edited'!$A$2:$DV$65,(B8+1),FALSE))=0,"",HLOOKUP((VLOOKUP($P$1,Lists!$B$4:$C$22,2,FALSE)),'PC list edited'!$A$2:$DV$65,(B8+1),FALSE)))</f>
        <v>PR14BRLWSW_B1</v>
      </c>
      <c r="D8" s="589" t="str">
        <f>IF($P$1="Select company","",IF(C8 ="","",HLOOKUP(((VLOOKUP($P$1,Lists!$B$4:$C$22,2,FALSE))&amp;"PC"),'PC list edited'!$A$2:$DV$65,(B8+1),FALSE)))</f>
        <v>B1: Population in centres &gt;25,000 at risk from asset failure</v>
      </c>
      <c r="E8" s="357" t="str">
        <f>IF($P$1="Select company","",IF(C8 ="","",HLOOKUP(((VLOOKUP($P$1,Lists!$B$4:$C$22,2,FALSE))&amp;"unit"),'PC list edited'!$A$2:$DV$65,(B8+1),FALSE)))</f>
        <v>nr</v>
      </c>
      <c r="F8" s="357" t="str">
        <f>IF($P$1="Select company","",IF(C8 ="","",HLOOKUP(((VLOOKUP($P$1,Lists!$B$4:$C$22,2,FALSE))&amp;"UnitDes"),'PC list edited'!$A$2:$DV$65,(B8+1),FALSE)))</f>
        <v>No. of people (population)</v>
      </c>
      <c r="G8" s="612">
        <f>IF($P$1="Select company","",IF(C8="","",HLOOKUP(((VLOOKUP($P$1,Lists!$B$4:$C$22,2,FALSE))&amp;"DP"),'PC list edited'!$A$2:$DV$65,(B8+1),FALSE)))</f>
        <v>0</v>
      </c>
      <c r="H8" s="612">
        <f>IF($P$1="Select company","",IF(C8 = "","",HLOOKUP(((VLOOKUP($P$1,Lists!$B$4:$C$22,2,FALSE))&amp;"201516Actual"),'PC list edited'!$A$2:$DV$65,(B8+1),FALSE)))</f>
        <v>288589</v>
      </c>
      <c r="I8" s="650">
        <v>288589</v>
      </c>
      <c r="J8" s="827" t="s">
        <v>70</v>
      </c>
      <c r="K8" s="594" t="s">
        <v>2306</v>
      </c>
      <c r="L8" s="595"/>
      <c r="M8" s="594" t="s">
        <v>6</v>
      </c>
      <c r="N8" s="595"/>
      <c r="O8" s="594" t="s">
        <v>2306</v>
      </c>
      <c r="P8" s="596"/>
      <c r="Q8" s="83"/>
      <c r="R8" s="600">
        <f t="shared" si="4"/>
        <v>0</v>
      </c>
      <c r="S8" s="31">
        <f t="shared" si="1"/>
        <v>0</v>
      </c>
      <c r="T8" s="83"/>
      <c r="U8" s="84"/>
      <c r="V8" s="110">
        <f t="shared" si="2"/>
        <v>0</v>
      </c>
      <c r="W8" s="110">
        <f>IF($C8="",0,IF(ISBLANK(#REF!)=FALSE,0,1))</f>
        <v>0</v>
      </c>
      <c r="X8" s="110">
        <f t="shared" si="0"/>
        <v>0</v>
      </c>
      <c r="Y8" s="110">
        <f>IF(OR(ISBLANK(L8), L8=0), 0, IF(OR(K8=Lists!$F$11, K8=Lists!$F$13), 0, 1))</f>
        <v>0</v>
      </c>
      <c r="Z8" s="110">
        <f>IF(OR($C8="", AND(NOT(K8=Lists!$F$11), NOT(K8=Lists!$F$13))),0,IF(ISBLANK(L8)=FALSE,0,1))</f>
        <v>0</v>
      </c>
      <c r="AA8" s="110">
        <f>IF(OR(ISBLANK(N8), N8=0), 0, IF(OR(M8=Lists!$F$11, M8=Lists!$F$13), 0, 1))</f>
        <v>0</v>
      </c>
      <c r="AB8" s="110">
        <f>IF(OR($C8="", AND(NOT(M8=Lists!$F$11), NOT(M8=Lists!$F$13))),0,IF(ISBLANK(N8)=FALSE,0,1))</f>
        <v>0</v>
      </c>
      <c r="AC8" s="110">
        <f>IF(OR(ISBLANK(P8), P8=0), 0, IF(OR(O8=Lists!$F$11, O8=Lists!$F$13), 0, 1))</f>
        <v>0</v>
      </c>
      <c r="AD8" s="110">
        <f>IF(OR($C8="", AND(NOT(O8=Lists!$F$11), NOT(O8=Lists!$F$13))),0,IF(ISBLANK(P8)=FALSE,0,1))</f>
        <v>0</v>
      </c>
      <c r="AE8" s="84"/>
      <c r="AF8" s="602">
        <f xml:space="preserve"> IF(OR( AND( K8 = Lists!$F$11, '3A'!L8 &lt; 0), AND( '3A'!M8 = Lists!$F$11, '3A'!N8 &lt; 0), AND( '3A'!O8 = Lists!$F$11, '3A'!P8 &lt; 0)), 1, 0)</f>
        <v>0</v>
      </c>
      <c r="AG8" s="602">
        <f xml:space="preserve"> IF( OR( AND( K8 = Lists!$F$13, '3A'!L8 &gt; 0), AND( M8 = Lists!$F$13, '3A'!N8 &gt; 0), AND( O8 = Lists!$F$13, '3A'!P8 &gt; 0 )), 1, 0)</f>
        <v>0</v>
      </c>
      <c r="AH8" s="604"/>
      <c r="AI8" s="829" t="str">
        <f>IF($P$1="Select company","",IF((HLOOKUP(((VLOOKUP($P$1,Lists!$B$4:$C$22,2,FALSE))&amp;'PC LIST'!$J$2),'PC list edited'!$A$2:$DT$65,(B8+1),FALSE))=0,"",HLOOKUP(((VLOOKUP($P$1,Lists!$B$4:$C$22,2,FALSE))&amp; 'PC LIST'!$J$2),'PC list edited'!$A$2:$DT$65,(B8+1),FALSE)))</f>
        <v>R&amp;P</v>
      </c>
    </row>
    <row r="9" spans="1:35" s="351" customFormat="1" ht="30" customHeight="1">
      <c r="A9" s="87"/>
      <c r="B9" s="329">
        <f t="shared" si="3"/>
        <v>5</v>
      </c>
      <c r="C9" s="590" t="str">
        <f>IF($P$1="Select company","",IF((HLOOKUP((VLOOKUP($P$1,Lists!$B$4:$C$22,2,FALSE)),'PC list edited'!$A$2:$DV$65,(B9+1),FALSE))=0,"",HLOOKUP((VLOOKUP($P$1,Lists!$B$4:$C$22,2,FALSE)),'PC list edited'!$A$2:$DV$65,(B9+1),FALSE)))</f>
        <v>PR14BRLWSW_C1</v>
      </c>
      <c r="D9" s="589" t="str">
        <f>IF($P$1="Select company","",IF(C9 ="","",HLOOKUP(((VLOOKUP($P$1,Lists!$B$4:$C$22,2,FALSE))&amp;"PC"),'PC list edited'!$A$2:$DV$65,(B9+1),FALSE)))</f>
        <v>C1: Security of supply index (SOSI)</v>
      </c>
      <c r="E9" s="357" t="str">
        <f>IF($P$1="Select company","",IF(C9 ="","",HLOOKUP(((VLOOKUP($P$1,Lists!$B$4:$C$22,2,FALSE))&amp;"unit"),'PC list edited'!$A$2:$DV$65,(B9+1),FALSE)))</f>
        <v>score</v>
      </c>
      <c r="F9" s="357" t="str">
        <f>IF($P$1="Select company","",IF(C9 ="","",HLOOKUP(((VLOOKUP($P$1,Lists!$B$4:$C$22,2,FALSE))&amp;"UnitDes"),'PC list edited'!$A$2:$DV$65,(B9+1),FALSE)))</f>
        <v>Security of Supply Index (SOSI)</v>
      </c>
      <c r="G9" s="612">
        <f>IF($P$1="Select company","",IF(C9="","",HLOOKUP(((VLOOKUP($P$1,Lists!$B$4:$C$22,2,FALSE))&amp;"DP"),'PC list edited'!$A$2:$DV$65,(B9+1),FALSE)))</f>
        <v>0</v>
      </c>
      <c r="H9" s="612">
        <f>IF($P$1="Select company","",IF(C9 = "","",HLOOKUP(((VLOOKUP($P$1,Lists!$B$4:$C$22,2,FALSE))&amp;"201516Actual"),'PC list edited'!$A$2:$DV$65,(B9+1),FALSE)))</f>
        <v>100</v>
      </c>
      <c r="I9" s="650">
        <v>100</v>
      </c>
      <c r="J9" s="827" t="s">
        <v>70</v>
      </c>
      <c r="K9" s="594"/>
      <c r="L9" s="595"/>
      <c r="M9" s="594"/>
      <c r="N9" s="595"/>
      <c r="O9" s="594"/>
      <c r="P9" s="596"/>
      <c r="Q9" s="83"/>
      <c r="R9" s="600">
        <f t="shared" si="4"/>
        <v>0</v>
      </c>
      <c r="S9" s="31">
        <f t="shared" si="1"/>
        <v>0</v>
      </c>
      <c r="T9" s="83"/>
      <c r="U9" s="84"/>
      <c r="V9" s="110">
        <f t="shared" si="2"/>
        <v>0</v>
      </c>
      <c r="W9" s="110">
        <f>IF($C9="",0,IF(ISBLANK(#REF!)=FALSE,0,1))</f>
        <v>0</v>
      </c>
      <c r="X9" s="110">
        <f t="shared" si="0"/>
        <v>0</v>
      </c>
      <c r="Y9" s="110">
        <f>IF(OR(ISBLANK(L9), L9=0), 0, IF(OR(K9=Lists!$F$11, K9=Lists!$F$13), 0, 1))</f>
        <v>0</v>
      </c>
      <c r="Z9" s="110">
        <f>IF(OR($C9="", AND(NOT(K9=Lists!$F$11), NOT(K9=Lists!$F$13))),0,IF(ISBLANK(L9)=FALSE,0,1))</f>
        <v>0</v>
      </c>
      <c r="AA9" s="110">
        <f>IF(OR(ISBLANK(N9), N9=0), 0, IF(OR(M9=Lists!$F$11, M9=Lists!$F$13), 0, 1))</f>
        <v>0</v>
      </c>
      <c r="AB9" s="110">
        <f>IF(OR($C9="", AND(NOT(M9=Lists!$F$11), NOT(M9=Lists!$F$13))),0,IF(ISBLANK(N9)=FALSE,0,1))</f>
        <v>0</v>
      </c>
      <c r="AC9" s="110">
        <f>IF(OR(ISBLANK(P9), P9=0), 0, IF(OR(O9=Lists!$F$11, O9=Lists!$F$13), 0, 1))</f>
        <v>0</v>
      </c>
      <c r="AD9" s="110">
        <f>IF(OR($C9="", AND(NOT(O9=Lists!$F$11), NOT(O9=Lists!$F$13))),0,IF(ISBLANK(P9)=FALSE,0,1))</f>
        <v>0</v>
      </c>
      <c r="AE9" s="84"/>
      <c r="AF9" s="602">
        <f xml:space="preserve"> IF(OR( AND( K9 = Lists!$F$11, '3A'!L9 &lt; 0), AND( '3A'!M9 = Lists!$F$11, '3A'!N9 &lt; 0), AND( '3A'!O9 = Lists!$F$11, '3A'!P9 &lt; 0)), 1, 0)</f>
        <v>0</v>
      </c>
      <c r="AG9" s="602">
        <f xml:space="preserve"> IF( OR( AND( K9 = Lists!$F$13, '3A'!L9 &gt; 0), AND( M9 = Lists!$F$13, '3A'!N9 &gt; 0), AND( O9 = Lists!$F$13, '3A'!P9 &gt; 0 )), 1, 0)</f>
        <v>0</v>
      </c>
      <c r="AH9" s="604"/>
      <c r="AI9" s="829" t="str">
        <f>IF($P$1="Select company","",IF((HLOOKUP(((VLOOKUP($P$1,Lists!$B$4:$C$22,2,FALSE))&amp;'PC LIST'!$J$2),'PC list edited'!$A$2:$DT$65,(B9+1),FALSE))=0,"",HLOOKUP(((VLOOKUP($P$1,Lists!$B$4:$C$22,2,FALSE))&amp; 'PC LIST'!$J$2),'PC list edited'!$A$2:$DT$65,(B9+1),FALSE)))</f>
        <v>NFI</v>
      </c>
    </row>
    <row r="10" spans="1:35" s="351" customFormat="1" ht="30" customHeight="1">
      <c r="A10" s="87"/>
      <c r="B10" s="329">
        <f t="shared" si="3"/>
        <v>6</v>
      </c>
      <c r="C10" s="590" t="str">
        <f>IF($P$1="Select company","",IF((HLOOKUP((VLOOKUP($P$1,Lists!$B$4:$C$22,2,FALSE)),'PC list edited'!$A$2:$DV$65,(B10+1),FALSE))=0,"",HLOOKUP((VLOOKUP($P$1,Lists!$B$4:$C$22,2,FALSE)),'PC list edited'!$A$2:$DV$65,(B10+1),FALSE)))</f>
        <v>PR14BRLWSW_C2</v>
      </c>
      <c r="D10" s="589" t="str">
        <f>IF($P$1="Select company","",IF(C10 ="","",HLOOKUP(((VLOOKUP($P$1,Lists!$B$4:$C$22,2,FALSE))&amp;"PC"),'PC list edited'!$A$2:$DV$65,(B10+1),FALSE)))</f>
        <v>C2: Hosepipe ban frequency</v>
      </c>
      <c r="E10" s="357" t="str">
        <f>IF($P$1="Select company","",IF(C10 ="","",HLOOKUP(((VLOOKUP($P$1,Lists!$B$4:$C$22,2,FALSE))&amp;"unit"),'PC list edited'!$A$2:$DV$65,(B10+1),FALSE)))</f>
        <v>nr</v>
      </c>
      <c r="F10" s="357" t="str">
        <f>IF($P$1="Select company","",IF(C10 ="","",HLOOKUP(((VLOOKUP($P$1,Lists!$B$4:$C$22,2,FALSE))&amp;"UnitDes"),'PC list edited'!$A$2:$DV$65,(B10+1),FALSE)))</f>
        <v>No. of expected days that water restrictions are placed</v>
      </c>
      <c r="G10" s="612">
        <f>IF($P$1="Select company","",IF(C10="","",HLOOKUP(((VLOOKUP($P$1,Lists!$B$4:$C$22,2,FALSE))&amp;"DP"),'PC list edited'!$A$2:$DV$65,(B10+1),FALSE)))</f>
        <v>1</v>
      </c>
      <c r="H10" s="612">
        <f>IF($P$1="Select company","",IF(C10 = "","",HLOOKUP(((VLOOKUP($P$1,Lists!$B$4:$C$22,2,FALSE))&amp;"201516Actual"),'PC list edited'!$A$2:$DV$65,(B10+1),FALSE)))</f>
        <v>1.54</v>
      </c>
      <c r="I10" s="650">
        <v>3.09</v>
      </c>
      <c r="J10" s="827" t="s">
        <v>70</v>
      </c>
      <c r="K10" s="594" t="s">
        <v>2306</v>
      </c>
      <c r="L10" s="595"/>
      <c r="M10" s="594" t="s">
        <v>6</v>
      </c>
      <c r="N10" s="595"/>
      <c r="O10" s="594" t="s">
        <v>2306</v>
      </c>
      <c r="P10" s="596"/>
      <c r="Q10" s="83"/>
      <c r="R10" s="600">
        <f t="shared" si="4"/>
        <v>0</v>
      </c>
      <c r="S10" s="31">
        <f t="shared" si="1"/>
        <v>0</v>
      </c>
      <c r="T10" s="83"/>
      <c r="U10" s="84"/>
      <c r="V10" s="110">
        <f t="shared" si="2"/>
        <v>0</v>
      </c>
      <c r="W10" s="110">
        <f>IF($C10="",0,IF(ISBLANK(#REF!)=FALSE,0,1))</f>
        <v>0</v>
      </c>
      <c r="X10" s="110">
        <f t="shared" si="0"/>
        <v>0</v>
      </c>
      <c r="Y10" s="110">
        <f>IF(OR(ISBLANK(L10), L10=0), 0, IF(OR(K10=Lists!$F$11, K10=Lists!$F$13), 0, 1))</f>
        <v>0</v>
      </c>
      <c r="Z10" s="110">
        <f>IF(OR($C10="", AND(NOT(K10=Lists!$F$11), NOT(K10=Lists!$F$13))),0,IF(ISBLANK(L10)=FALSE,0,1))</f>
        <v>0</v>
      </c>
      <c r="AA10" s="110">
        <f>IF(OR(ISBLANK(N10), N10=0), 0, IF(OR(M10=Lists!$F$11, M10=Lists!$F$13), 0, 1))</f>
        <v>0</v>
      </c>
      <c r="AB10" s="110">
        <f>IF(OR($C10="", AND(NOT(M10=Lists!$F$11), NOT(M10=Lists!$F$13))),0,IF(ISBLANK(N10)=FALSE,0,1))</f>
        <v>0</v>
      </c>
      <c r="AC10" s="110">
        <f>IF(OR(ISBLANK(P10), P10=0), 0, IF(OR(O10=Lists!$F$11, O10=Lists!$F$13), 0, 1))</f>
        <v>0</v>
      </c>
      <c r="AD10" s="110">
        <f>IF(OR($C10="", AND(NOT(O10=Lists!$F$11), NOT(O10=Lists!$F$13))),0,IF(ISBLANK(P10)=FALSE,0,1))</f>
        <v>0</v>
      </c>
      <c r="AE10" s="84"/>
      <c r="AF10" s="602">
        <f xml:space="preserve"> IF(OR( AND( K10 = Lists!$F$11, '3A'!L10 &lt; 0), AND( '3A'!M10 = Lists!$F$11, '3A'!N10 &lt; 0), AND( '3A'!O10 = Lists!$F$11, '3A'!P10 &lt; 0)), 1, 0)</f>
        <v>0</v>
      </c>
      <c r="AG10" s="602">
        <f xml:space="preserve"> IF( OR( AND( K10 = Lists!$F$13, '3A'!L10 &gt; 0), AND( M10 = Lists!$F$13, '3A'!N10 &gt; 0), AND( O10 = Lists!$F$13, '3A'!P10 &gt; 0 )), 1, 0)</f>
        <v>0</v>
      </c>
      <c r="AH10" s="604"/>
      <c r="AI10" s="829" t="str">
        <f>IF($P$1="Select company","",IF((HLOOKUP(((VLOOKUP($P$1,Lists!$B$4:$C$22,2,FALSE))&amp;'PC LIST'!$J$2),'PC list edited'!$A$2:$DT$65,(B10+1),FALSE))=0,"",HLOOKUP(((VLOOKUP($P$1,Lists!$B$4:$C$22,2,FALSE))&amp; 'PC LIST'!$J$2),'PC list edited'!$A$2:$DT$65,(B10+1),FALSE)))</f>
        <v>PO</v>
      </c>
    </row>
    <row r="11" spans="1:35" s="351" customFormat="1" ht="30" customHeight="1">
      <c r="A11" s="87"/>
      <c r="B11" s="329">
        <f t="shared" si="3"/>
        <v>7</v>
      </c>
      <c r="C11" s="590" t="str">
        <f>IF($P$1="Select company","",IF((HLOOKUP((VLOOKUP($P$1,Lists!$B$4:$C$22,2,FALSE)),'PC list edited'!$A$2:$DV$65,(B11+1),FALSE))=0,"",HLOOKUP((VLOOKUP($P$1,Lists!$B$4:$C$22,2,FALSE)),'PC list edited'!$A$2:$DV$65,(B11+1),FALSE)))</f>
        <v>PR14BRLWSW_D1</v>
      </c>
      <c r="D11" s="589" t="str">
        <f>IF($P$1="Select company","",IF(C11 ="","",HLOOKUP(((VLOOKUP($P$1,Lists!$B$4:$C$22,2,FALSE))&amp;"PC"),'PC list edited'!$A$2:$DV$65,(B11+1),FALSE)))</f>
        <v>D1: Mean zonal compliance (MZC)</v>
      </c>
      <c r="E11" s="357" t="str">
        <f>IF($P$1="Select company","",IF(C11 ="","",HLOOKUP(((VLOOKUP($P$1,Lists!$B$4:$C$22,2,FALSE))&amp;"unit"),'PC list edited'!$A$2:$DV$65,(B11+1),FALSE)))</f>
        <v>%</v>
      </c>
      <c r="F11" s="357" t="str">
        <f>IF($P$1="Select company","",IF(C11 ="","",HLOOKUP(((VLOOKUP($P$1,Lists!$B$4:$C$22,2,FALSE))&amp;"UnitDes"),'PC list edited'!$A$2:$DV$65,(B11+1),FALSE)))</f>
        <v>Mean zonal compliance (%)</v>
      </c>
      <c r="G11" s="612">
        <f>IF($P$1="Select company","",IF(C11="","",HLOOKUP(((VLOOKUP($P$1,Lists!$B$4:$C$22,2,FALSE))&amp;"DP"),'PC list edited'!$A$2:$DV$65,(B11+1),FALSE)))</f>
        <v>2</v>
      </c>
      <c r="H11" s="612">
        <f>IF($P$1="Select company","",IF(C11 = "","",HLOOKUP(((VLOOKUP($P$1,Lists!$B$4:$C$22,2,FALSE))&amp;"201516Actual"),'PC list edited'!$A$2:$DV$65,(B11+1),FALSE)))</f>
        <v>99.93</v>
      </c>
      <c r="I11" s="650">
        <v>99.97</v>
      </c>
      <c r="J11" s="827" t="s">
        <v>70</v>
      </c>
      <c r="K11" s="594" t="s">
        <v>2306</v>
      </c>
      <c r="L11" s="595"/>
      <c r="M11" s="594" t="s">
        <v>6</v>
      </c>
      <c r="N11" s="595"/>
      <c r="O11" s="594" t="s">
        <v>3219</v>
      </c>
      <c r="P11" s="596">
        <v>-0.28399999999999997</v>
      </c>
      <c r="Q11" s="83"/>
      <c r="R11" s="600">
        <f t="shared" si="4"/>
        <v>0</v>
      </c>
      <c r="S11" s="31">
        <f t="shared" si="1"/>
        <v>0</v>
      </c>
      <c r="T11" s="83"/>
      <c r="U11" s="84"/>
      <c r="V11" s="110">
        <f t="shared" si="2"/>
        <v>0</v>
      </c>
      <c r="W11" s="110">
        <f>IF($C11="",0,IF(ISBLANK(#REF!)=FALSE,0,1))</f>
        <v>0</v>
      </c>
      <c r="X11" s="110">
        <f t="shared" si="0"/>
        <v>0</v>
      </c>
      <c r="Y11" s="110">
        <f>IF(OR(ISBLANK(L11), L11=0), 0, IF(OR(K11=Lists!$F$11, K11=Lists!$F$13), 0, 1))</f>
        <v>0</v>
      </c>
      <c r="Z11" s="110">
        <f>IF(OR($C11="", AND(NOT(K11=Lists!$F$11), NOT(K11=Lists!$F$13))),0,IF(ISBLANK(L11)=FALSE,0,1))</f>
        <v>0</v>
      </c>
      <c r="AA11" s="110">
        <f>IF(OR(ISBLANK(N11), N11=0), 0, IF(OR(M11=Lists!$F$11, M11=Lists!$F$13), 0, 1))</f>
        <v>0</v>
      </c>
      <c r="AB11" s="110">
        <f>IF(OR($C11="", AND(NOT(M11=Lists!$F$11), NOT(M11=Lists!$F$13))),0,IF(ISBLANK(N11)=FALSE,0,1))</f>
        <v>0</v>
      </c>
      <c r="AC11" s="110">
        <f>IF(OR(ISBLANK(P11), P11=0), 0, IF(OR(O11=Lists!$F$11, O11=Lists!$F$13), 0, 1))</f>
        <v>0</v>
      </c>
      <c r="AD11" s="110">
        <f>IF(OR($C11="", AND(NOT(O11=Lists!$F$11), NOT(O11=Lists!$F$13))),0,IF(ISBLANK(P11)=FALSE,0,1))</f>
        <v>0</v>
      </c>
      <c r="AE11" s="84"/>
      <c r="AF11" s="602">
        <f xml:space="preserve"> IF(OR( AND( K11 = Lists!$F$11, '3A'!L11 &lt; 0), AND( '3A'!M11 = Lists!$F$11, '3A'!N11 &lt; 0), AND( '3A'!O11 = Lists!$F$11, '3A'!P11 &lt; 0)), 1, 0)</f>
        <v>0</v>
      </c>
      <c r="AG11" s="602">
        <f xml:space="preserve"> IF( OR( AND( K11 = Lists!$F$13, '3A'!L11 &gt; 0), AND( M11 = Lists!$F$13, '3A'!N11 &gt; 0), AND( O11 = Lists!$F$13, '3A'!P11 &gt; 0 )), 1, 0)</f>
        <v>0</v>
      </c>
      <c r="AH11" s="604"/>
      <c r="AI11" s="829" t="str">
        <f>IF($P$1="Select company","",IF((HLOOKUP(((VLOOKUP($P$1,Lists!$B$4:$C$22,2,FALSE))&amp;'PC LIST'!$J$2),'PC list edited'!$A$2:$DT$65,(B11+1),FALSE))=0,"",HLOOKUP(((VLOOKUP($P$1,Lists!$B$4:$C$22,2,FALSE))&amp; 'PC LIST'!$J$2),'PC list edited'!$A$2:$DT$65,(B11+1),FALSE)))</f>
        <v>PO</v>
      </c>
    </row>
    <row r="12" spans="1:35" s="351" customFormat="1" ht="30" customHeight="1">
      <c r="A12" s="87"/>
      <c r="B12" s="329">
        <f t="shared" si="3"/>
        <v>8</v>
      </c>
      <c r="C12" s="590" t="str">
        <f>IF($P$1="Select company","",IF((HLOOKUP((VLOOKUP($P$1,Lists!$B$4:$C$22,2,FALSE)),'PC list edited'!$A$2:$DV$65,(B12+1),FALSE))=0,"",HLOOKUP((VLOOKUP($P$1,Lists!$B$4:$C$22,2,FALSE)),'PC list edited'!$A$2:$DV$65,(B12+1),FALSE)))</f>
        <v>PR14BRLWSW_E1</v>
      </c>
      <c r="D12" s="589" t="str">
        <f>IF($P$1="Select company","",IF(C12 ="","",HLOOKUP(((VLOOKUP($P$1,Lists!$B$4:$C$22,2,FALSE))&amp;"PC"),'PC list edited'!$A$2:$DV$65,(B12+1),FALSE)))</f>
        <v>E1: Negative water quality contacts</v>
      </c>
      <c r="E12" s="357" t="str">
        <f>IF($P$1="Select company","",IF(C12 ="","",HLOOKUP(((VLOOKUP($P$1,Lists!$B$4:$C$22,2,FALSE))&amp;"unit"),'PC list edited'!$A$2:$DV$65,(B12+1),FALSE)))</f>
        <v>nr</v>
      </c>
      <c r="F12" s="357" t="str">
        <f>IF($P$1="Select company","",IF(C12 ="","",HLOOKUP(((VLOOKUP($P$1,Lists!$B$4:$C$22,2,FALSE))&amp;"UnitDes"),'PC list edited'!$A$2:$DV$65,(B12+1),FALSE)))</f>
        <v>No. of contacts per year</v>
      </c>
      <c r="G12" s="612">
        <f>IF($P$1="Select company","",IF(C12="","",HLOOKUP(((VLOOKUP($P$1,Lists!$B$4:$C$22,2,FALSE))&amp;"DP"),'PC list edited'!$A$2:$DV$65,(B12+1),FALSE)))</f>
        <v>0</v>
      </c>
      <c r="H12" s="612">
        <f>IF($P$1="Select company","",IF(C12 = "","",HLOOKUP(((VLOOKUP($P$1,Lists!$B$4:$C$22,2,FALSE))&amp;"201516Actual"),'PC list edited'!$A$2:$DV$65,(B12+1),FALSE)))</f>
        <v>2329</v>
      </c>
      <c r="I12" s="650">
        <v>2162</v>
      </c>
      <c r="J12" s="827" t="s">
        <v>70</v>
      </c>
      <c r="K12" s="594" t="s">
        <v>2306</v>
      </c>
      <c r="L12" s="595"/>
      <c r="M12" s="594" t="s">
        <v>6</v>
      </c>
      <c r="N12" s="595"/>
      <c r="O12" s="594" t="s">
        <v>2306</v>
      </c>
      <c r="P12" s="596"/>
      <c r="Q12" s="83"/>
      <c r="R12" s="600">
        <f t="shared" si="4"/>
        <v>0</v>
      </c>
      <c r="S12" s="31">
        <f t="shared" si="1"/>
        <v>0</v>
      </c>
      <c r="T12" s="83"/>
      <c r="U12" s="84"/>
      <c r="V12" s="110">
        <f t="shared" si="2"/>
        <v>0</v>
      </c>
      <c r="W12" s="110">
        <f>IF($C12="",0,IF(ISBLANK(#REF!)=FALSE,0,1))</f>
        <v>0</v>
      </c>
      <c r="X12" s="110">
        <f t="shared" si="0"/>
        <v>0</v>
      </c>
      <c r="Y12" s="110">
        <f>IF(OR(ISBLANK(L12), L12=0), 0, IF(OR(K12=Lists!$F$11, K12=Lists!$F$13), 0, 1))</f>
        <v>0</v>
      </c>
      <c r="Z12" s="110">
        <f>IF(OR($C12="", AND(NOT(K12=Lists!$F$11), NOT(K12=Lists!$F$13))),0,IF(ISBLANK(L12)=FALSE,0,1))</f>
        <v>0</v>
      </c>
      <c r="AA12" s="110">
        <f>IF(OR(ISBLANK(N12), N12=0), 0, IF(OR(M12=Lists!$F$11, M12=Lists!$F$13), 0, 1))</f>
        <v>0</v>
      </c>
      <c r="AB12" s="110">
        <f>IF(OR($C12="", AND(NOT(M12=Lists!$F$11), NOT(M12=Lists!$F$13))),0,IF(ISBLANK(N12)=FALSE,0,1))</f>
        <v>0</v>
      </c>
      <c r="AC12" s="110">
        <f>IF(OR(ISBLANK(P12), P12=0), 0, IF(OR(O12=Lists!$F$11, O12=Lists!$F$13), 0, 1))</f>
        <v>0</v>
      </c>
      <c r="AD12" s="110">
        <f>IF(OR($C12="", AND(NOT(O12=Lists!$F$11), NOT(O12=Lists!$F$13))),0,IF(ISBLANK(P12)=FALSE,0,1))</f>
        <v>0</v>
      </c>
      <c r="AE12" s="84"/>
      <c r="AF12" s="602">
        <f xml:space="preserve"> IF(OR( AND( K12 = Lists!$F$11, '3A'!L12 &lt; 0), AND( '3A'!M12 = Lists!$F$11, '3A'!N12 &lt; 0), AND( '3A'!O12 = Lists!$F$11, '3A'!P12 &lt; 0)), 1, 0)</f>
        <v>0</v>
      </c>
      <c r="AG12" s="602">
        <f xml:space="preserve"> IF( OR( AND( K12 = Lists!$F$13, '3A'!L12 &gt; 0), AND( M12 = Lists!$F$13, '3A'!N12 &gt; 0), AND( O12 = Lists!$F$13, '3A'!P12 &gt; 0 )), 1, 0)</f>
        <v>0</v>
      </c>
      <c r="AH12" s="604"/>
      <c r="AI12" s="829" t="str">
        <f>IF($P$1="Select company","",IF((HLOOKUP(((VLOOKUP($P$1,Lists!$B$4:$C$22,2,FALSE))&amp;'PC LIST'!$J$2),'PC list edited'!$A$2:$DT$65,(B12+1),FALSE))=0,"",HLOOKUP(((VLOOKUP($P$1,Lists!$B$4:$C$22,2,FALSE))&amp; 'PC LIST'!$J$2),'PC list edited'!$A$2:$DT$65,(B12+1),FALSE)))</f>
        <v>R&amp;P</v>
      </c>
    </row>
    <row r="13" spans="1:35" s="351" customFormat="1" ht="30" customHeight="1">
      <c r="A13" s="87"/>
      <c r="B13" s="329">
        <f t="shared" si="3"/>
        <v>9</v>
      </c>
      <c r="C13" s="590" t="str">
        <f>IF($P$1="Select company","",IF((HLOOKUP((VLOOKUP($P$1,Lists!$B$4:$C$22,2,FALSE)),'PC list edited'!$A$2:$DV$65,(B13+1),FALSE))=0,"",HLOOKUP((VLOOKUP($P$1,Lists!$B$4:$C$22,2,FALSE)),'PC list edited'!$A$2:$DV$65,(B13+1),FALSE)))</f>
        <v>PR14BRLWSW_F1</v>
      </c>
      <c r="D13" s="589" t="str">
        <f>IF($P$1="Select company","",IF(C13 ="","",HLOOKUP(((VLOOKUP($P$1,Lists!$B$4:$C$22,2,FALSE))&amp;"PC"),'PC list edited'!$A$2:$DV$65,(B13+1),FALSE)))</f>
        <v>F1: Leakage</v>
      </c>
      <c r="E13" s="357" t="str">
        <f>IF($P$1="Select company","",IF(C13 ="","",HLOOKUP(((VLOOKUP($P$1,Lists!$B$4:$C$22,2,FALSE))&amp;"unit"),'PC list edited'!$A$2:$DV$65,(B13+1),FALSE)))</f>
        <v>nr</v>
      </c>
      <c r="F13" s="357" t="str">
        <f>IF($P$1="Select company","",IF(C13 ="","",HLOOKUP(((VLOOKUP($P$1,Lists!$B$4:$C$22,2,FALSE))&amp;"UnitDes"),'PC list edited'!$A$2:$DV$65,(B13+1),FALSE)))</f>
        <v>Megalitres per day (Ml/d)</v>
      </c>
      <c r="G13" s="612">
        <f>IF($P$1="Select company","",IF(C13="","",HLOOKUP(((VLOOKUP($P$1,Lists!$B$4:$C$22,2,FALSE))&amp;"DP"),'PC list edited'!$A$2:$DV$65,(B13+1),FALSE)))</f>
        <v>0</v>
      </c>
      <c r="H13" s="612">
        <f>IF($P$1="Select company","",IF(C13 = "","",HLOOKUP(((VLOOKUP($P$1,Lists!$B$4:$C$22,2,FALSE))&amp;"201516Actual"),'PC list edited'!$A$2:$DV$65,(B13+1),FALSE)))</f>
        <v>44.2</v>
      </c>
      <c r="I13" s="650">
        <v>46.42</v>
      </c>
      <c r="J13" s="827" t="s">
        <v>70</v>
      </c>
      <c r="K13" s="594" t="s">
        <v>2306</v>
      </c>
      <c r="L13" s="595"/>
      <c r="M13" s="594" t="s">
        <v>6</v>
      </c>
      <c r="N13" s="595"/>
      <c r="O13" s="594" t="s">
        <v>2306</v>
      </c>
      <c r="P13" s="594"/>
      <c r="Q13" s="83"/>
      <c r="R13" s="600">
        <f t="shared" si="4"/>
        <v>0</v>
      </c>
      <c r="S13" s="31">
        <f t="shared" si="1"/>
        <v>0</v>
      </c>
      <c r="T13" s="83"/>
      <c r="U13" s="84"/>
      <c r="V13" s="110">
        <f t="shared" si="2"/>
        <v>0</v>
      </c>
      <c r="W13" s="110">
        <f>IF($C13="",0,IF(ISBLANK(#REF!)=FALSE,0,1))</f>
        <v>0</v>
      </c>
      <c r="X13" s="110">
        <f t="shared" si="0"/>
        <v>0</v>
      </c>
      <c r="Y13" s="110">
        <f>IF(OR(ISBLANK(L13), L13=0), 0, IF(OR(K13=Lists!$F$11, K13=Lists!$F$13), 0, 1))</f>
        <v>0</v>
      </c>
      <c r="Z13" s="110">
        <f>IF(OR($C13="", AND(NOT(K13=Lists!$F$11), NOT(K13=Lists!$F$13))),0,IF(ISBLANK(L13)=FALSE,0,1))</f>
        <v>0</v>
      </c>
      <c r="AA13" s="110">
        <f>IF(OR(ISBLANK(N13), N13=0), 0, IF(OR(M13=Lists!$F$11, M13=Lists!$F$13), 0, 1))</f>
        <v>0</v>
      </c>
      <c r="AB13" s="110">
        <f>IF(OR($C13="", AND(NOT(M13=Lists!$F$11), NOT(M13=Lists!$F$13))),0,IF(ISBLANK(N13)=FALSE,0,1))</f>
        <v>0</v>
      </c>
      <c r="AC13" s="110">
        <f>IF(OR(ISBLANK(P13), P13=0), 0, IF(OR(O13=Lists!$F$11, O13=Lists!$F$13), 0, 1))</f>
        <v>0</v>
      </c>
      <c r="AD13" s="110">
        <f>IF(OR($C13="", AND(NOT(O13=Lists!$F$11), NOT(O13=Lists!$F$13))),0,IF(ISBLANK(P13)=FALSE,0,1))</f>
        <v>0</v>
      </c>
      <c r="AE13" s="84"/>
      <c r="AF13" s="602">
        <f xml:space="preserve"> IF(OR( AND( K13 = Lists!$F$11, '3A'!L13 &lt; 0), AND( '3A'!M13 = Lists!$F$11, '3A'!N13 &lt; 0), AND( '3A'!O13 = Lists!$F$11, '3A'!P13 &lt; 0)), 1, 0)</f>
        <v>0</v>
      </c>
      <c r="AG13" s="602">
        <f xml:space="preserve"> IF( OR( AND( K13 = Lists!$F$13, '3A'!L13 &gt; 0), AND( M13 = Lists!$F$13, '3A'!N13 &gt; 0), AND( O13 = Lists!$F$13, '3A'!P13 &gt; 0 )), 1, 0)</f>
        <v>0</v>
      </c>
      <c r="AH13" s="604"/>
      <c r="AI13" s="829" t="str">
        <f>IF($P$1="Select company","",IF((HLOOKUP(((VLOOKUP($P$1,Lists!$B$4:$C$22,2,FALSE))&amp;'PC LIST'!$J$2),'PC list edited'!$A$2:$DT$65,(B13+1),FALSE))=0,"",HLOOKUP(((VLOOKUP($P$1,Lists!$B$4:$C$22,2,FALSE))&amp; 'PC LIST'!$J$2),'PC list edited'!$A$2:$DT$65,(B13+1),FALSE)))</f>
        <v>R&amp;P</v>
      </c>
    </row>
    <row r="14" spans="1:35" s="351" customFormat="1" ht="30" customHeight="1">
      <c r="A14" s="87"/>
      <c r="B14" s="329">
        <f t="shared" si="3"/>
        <v>10</v>
      </c>
      <c r="C14" s="590" t="str">
        <f>IF($P$1="Select company","",IF((HLOOKUP((VLOOKUP($P$1,Lists!$B$4:$C$22,2,FALSE)),'PC list edited'!$A$2:$DV$65,(B14+1),FALSE))=0,"",HLOOKUP((VLOOKUP($P$1,Lists!$B$4:$C$22,2,FALSE)),'PC list edited'!$A$2:$DV$65,(B14+1),FALSE)))</f>
        <v>PR14BRLWSW_G1</v>
      </c>
      <c r="D14" s="589" t="str">
        <f>IF($P$1="Select company","",IF(C14 ="","",HLOOKUP(((VLOOKUP($P$1,Lists!$B$4:$C$22,2,FALSE))&amp;"PC"),'PC list edited'!$A$2:$DV$65,(B14+1),FALSE)))</f>
        <v>G1: Meter penetration</v>
      </c>
      <c r="E14" s="357" t="str">
        <f>IF($P$1="Select company","",IF(C14 ="","",HLOOKUP(((VLOOKUP($P$1,Lists!$B$4:$C$22,2,FALSE))&amp;"unit"),'PC list edited'!$A$2:$DV$65,(B14+1),FALSE)))</f>
        <v>%</v>
      </c>
      <c r="F14" s="357" t="str">
        <f>IF($P$1="Select company","",IF(C14 ="","",HLOOKUP(((VLOOKUP($P$1,Lists!$B$4:$C$22,2,FALSE))&amp;"UnitDes"),'PC list edited'!$A$2:$DV$65,(B14+1),FALSE)))</f>
        <v xml:space="preserve">% metered supplies </v>
      </c>
      <c r="G14" s="612">
        <f>IF($P$1="Select company","",IF(C14="","",HLOOKUP(((VLOOKUP($P$1,Lists!$B$4:$C$22,2,FALSE))&amp;"DP"),'PC list edited'!$A$2:$DV$65,(B14+1),FALSE)))</f>
        <v>1</v>
      </c>
      <c r="H14" s="612">
        <f>IF($P$1="Select company","",IF(C14 = "","",HLOOKUP(((VLOOKUP($P$1,Lists!$B$4:$C$22,2,FALSE))&amp;"201516Actual"),'PC list edited'!$A$2:$DV$65,(B14+1),FALSE)))</f>
        <v>47.3</v>
      </c>
      <c r="I14" s="650">
        <v>49.3</v>
      </c>
      <c r="J14" s="827" t="s">
        <v>66</v>
      </c>
      <c r="K14" s="594" t="s">
        <v>2306</v>
      </c>
      <c r="L14" s="595"/>
      <c r="M14" s="594" t="s">
        <v>3219</v>
      </c>
      <c r="N14" s="595">
        <v>-0.152</v>
      </c>
      <c r="O14" s="594" t="s">
        <v>3219</v>
      </c>
      <c r="P14" s="595">
        <v>-0.27</v>
      </c>
      <c r="Q14" s="83"/>
      <c r="R14" s="600">
        <f t="shared" si="4"/>
        <v>0</v>
      </c>
      <c r="S14" s="31">
        <f t="shared" si="1"/>
        <v>0</v>
      </c>
      <c r="T14" s="83"/>
      <c r="U14" s="84"/>
      <c r="V14" s="110">
        <f t="shared" si="2"/>
        <v>0</v>
      </c>
      <c r="W14" s="110">
        <f>IF($C14="",0,IF(ISBLANK(#REF!)=FALSE,0,1))</f>
        <v>0</v>
      </c>
      <c r="X14" s="110">
        <f t="shared" si="0"/>
        <v>0</v>
      </c>
      <c r="Y14" s="110">
        <f>IF(OR(ISBLANK(L14), L14=0), 0, IF(OR(K14=Lists!$F$11, K14=Lists!$F$13), 0, 1))</f>
        <v>0</v>
      </c>
      <c r="Z14" s="110">
        <f>IF(OR($C14="", AND(NOT(K14=Lists!$F$11), NOT(K14=Lists!$F$13))),0,IF(ISBLANK(L14)=FALSE,0,1))</f>
        <v>0</v>
      </c>
      <c r="AA14" s="110">
        <f>IF(OR(ISBLANK(N14), N14=0), 0, IF(OR(M14=Lists!$F$11, M14=Lists!$F$13), 0, 1))</f>
        <v>0</v>
      </c>
      <c r="AB14" s="110">
        <f>IF(OR($C14="", AND(NOT(M14=Lists!$F$11), NOT(M14=Lists!$F$13))),0,IF(ISBLANK(N14)=FALSE,0,1))</f>
        <v>0</v>
      </c>
      <c r="AC14" s="110">
        <f>IF(OR(ISBLANK(P14), P14=0), 0, IF(OR(O14=Lists!$F$11, O14=Lists!$F$13), 0, 1))</f>
        <v>0</v>
      </c>
      <c r="AD14" s="110">
        <f>IF(OR($C14="", AND(NOT(O14=Lists!$F$11), NOT(O14=Lists!$F$13))),0,IF(ISBLANK(P14)=FALSE,0,1))</f>
        <v>0</v>
      </c>
      <c r="AE14" s="84"/>
      <c r="AF14" s="602">
        <f xml:space="preserve"> IF(OR( AND( K14 = Lists!$F$11, '3A'!L14 &lt; 0), AND( '3A'!M14 = Lists!$F$11, '3A'!N14 &lt; 0), AND( '3A'!O14 = Lists!$F$11, '3A'!P14 &lt; 0)), 1, 0)</f>
        <v>0</v>
      </c>
      <c r="AG14" s="602">
        <f xml:space="preserve"> IF( OR( AND( K14 = Lists!$F$13, '3A'!L14 &gt; 0), AND( M14 = Lists!$F$13, '3A'!N14 &gt; 0), AND( O14 = Lists!$F$13, '3A'!P14 &gt; 0 )), 1, 0)</f>
        <v>0</v>
      </c>
      <c r="AH14" s="604"/>
      <c r="AI14" s="829" t="str">
        <f>IF($P$1="Select company","",IF((HLOOKUP(((VLOOKUP($P$1,Lists!$B$4:$C$22,2,FALSE))&amp;'PC LIST'!$J$2),'PC list edited'!$A$2:$DT$65,(B14+1),FALSE))=0,"",HLOOKUP(((VLOOKUP($P$1,Lists!$B$4:$C$22,2,FALSE))&amp; 'PC LIST'!$J$2),'PC list edited'!$A$2:$DT$65,(B14+1),FALSE)))</f>
        <v>R&amp;P</v>
      </c>
    </row>
    <row r="15" spans="1:35" s="351" customFormat="1" ht="30" customHeight="1">
      <c r="A15" s="87"/>
      <c r="B15" s="329">
        <f t="shared" si="3"/>
        <v>11</v>
      </c>
      <c r="C15" s="590" t="str">
        <f>IF($P$1="Select company","",IF((HLOOKUP((VLOOKUP($P$1,Lists!$B$4:$C$22,2,FALSE)),'PC list edited'!$A$2:$DV$65,(B15+1),FALSE))=0,"",HLOOKUP((VLOOKUP($P$1,Lists!$B$4:$C$22,2,FALSE)),'PC list edited'!$A$2:$DV$65,(B15+1),FALSE)))</f>
        <v>PR14BRLWSW_H1</v>
      </c>
      <c r="D15" s="589" t="str">
        <f>IF($P$1="Select company","",IF(C15 ="","",HLOOKUP(((VLOOKUP($P$1,Lists!$B$4:$C$22,2,FALSE))&amp;"PC"),'PC list edited'!$A$2:$DV$65,(B15+1),FALSE)))</f>
        <v>H1: Total carbon emissions</v>
      </c>
      <c r="E15" s="357" t="str">
        <f>IF($P$1="Select company","",IF(C15 ="","",HLOOKUP(((VLOOKUP($P$1,Lists!$B$4:$C$22,2,FALSE))&amp;"unit"),'PC list edited'!$A$2:$DV$65,(B15+1),FALSE)))</f>
        <v>nr</v>
      </c>
      <c r="F15" s="357" t="str">
        <f>IF($P$1="Select company","",IF(C15 ="","",HLOOKUP(((VLOOKUP($P$1,Lists!$B$4:$C$22,2,FALSE))&amp;"UnitDes"),'PC list edited'!$A$2:$DV$65,(B15+1),FALSE)))</f>
        <v>kgCO2e per person</v>
      </c>
      <c r="G15" s="612">
        <f>IF($P$1="Select company","",IF(C15="","",HLOOKUP(((VLOOKUP($P$1,Lists!$B$4:$C$22,2,FALSE))&amp;"DP"),'PC list edited'!$A$2:$DV$65,(B15+1),FALSE)))</f>
        <v>0</v>
      </c>
      <c r="H15" s="612">
        <f>IF($P$1="Select company","",IF(C15 = "","",HLOOKUP(((VLOOKUP($P$1,Lists!$B$4:$C$22,2,FALSE))&amp;"201516Actual"),'PC list edited'!$A$2:$DV$65,(B15+1),FALSE)))</f>
        <v>35.26</v>
      </c>
      <c r="I15" s="650">
        <v>31.8</v>
      </c>
      <c r="J15" s="827" t="s">
        <v>66</v>
      </c>
      <c r="K15" s="594"/>
      <c r="L15" s="595"/>
      <c r="M15" s="594"/>
      <c r="N15" s="595"/>
      <c r="O15" s="594"/>
      <c r="P15" s="596"/>
      <c r="Q15" s="83"/>
      <c r="R15" s="600">
        <f t="shared" si="4"/>
        <v>0</v>
      </c>
      <c r="S15" s="31">
        <f t="shared" si="1"/>
        <v>0</v>
      </c>
      <c r="T15" s="83"/>
      <c r="U15" s="84"/>
      <c r="V15" s="110">
        <f t="shared" si="2"/>
        <v>0</v>
      </c>
      <c r="W15" s="110">
        <f>IF($C15="",0,IF(ISBLANK(#REF!)=FALSE,0,1))</f>
        <v>0</v>
      </c>
      <c r="X15" s="110">
        <f t="shared" si="0"/>
        <v>0</v>
      </c>
      <c r="Y15" s="110">
        <f>IF(OR(ISBLANK(L15), L15=0), 0, IF(OR(K15=Lists!$F$11, K15=Lists!$F$13), 0, 1))</f>
        <v>0</v>
      </c>
      <c r="Z15" s="110">
        <f>IF(OR($C15="", AND(NOT(K15=Lists!$F$11), NOT(K15=Lists!$F$13))),0,IF(ISBLANK(L15)=FALSE,0,1))</f>
        <v>0</v>
      </c>
      <c r="AA15" s="110">
        <f>IF(OR(ISBLANK(N15), N15=0), 0, IF(OR(M15=Lists!$F$11, M15=Lists!$F$13), 0, 1))</f>
        <v>0</v>
      </c>
      <c r="AB15" s="110">
        <f>IF(OR($C15="", AND(NOT(M15=Lists!$F$11), NOT(M15=Lists!$F$13))),0,IF(ISBLANK(N15)=FALSE,0,1))</f>
        <v>0</v>
      </c>
      <c r="AC15" s="110">
        <f>IF(OR(ISBLANK(P15), P15=0), 0, IF(OR(O15=Lists!$F$11, O15=Lists!$F$13), 0, 1))</f>
        <v>0</v>
      </c>
      <c r="AD15" s="110">
        <f>IF(OR($C15="", AND(NOT(O15=Lists!$F$11), NOT(O15=Lists!$F$13))),0,IF(ISBLANK(P15)=FALSE,0,1))</f>
        <v>0</v>
      </c>
      <c r="AE15" s="84"/>
      <c r="AF15" s="602">
        <f xml:space="preserve"> IF(OR( AND( K15 = Lists!$F$11, '3A'!L15 &lt; 0), AND( '3A'!M15 = Lists!$F$11, '3A'!N15 &lt; 0), AND( '3A'!O15 = Lists!$F$11, '3A'!P15 &lt; 0)), 1, 0)</f>
        <v>0</v>
      </c>
      <c r="AG15" s="602">
        <f xml:space="preserve"> IF( OR( AND( K15 = Lists!$F$13, '3A'!L15 &gt; 0), AND( M15 = Lists!$F$13, '3A'!N15 &gt; 0), AND( O15 = Lists!$F$13, '3A'!P15 &gt; 0 )), 1, 0)</f>
        <v>0</v>
      </c>
      <c r="AH15" s="604"/>
      <c r="AI15" s="829" t="str">
        <f>IF($P$1="Select company","",IF((HLOOKUP(((VLOOKUP($P$1,Lists!$B$4:$C$22,2,FALSE))&amp;'PC LIST'!$J$2),'PC list edited'!$A$2:$DT$65,(B15+1),FALSE))=0,"",HLOOKUP(((VLOOKUP($P$1,Lists!$B$4:$C$22,2,FALSE))&amp; 'PC LIST'!$J$2),'PC list edited'!$A$2:$DT$65,(B15+1),FALSE)))</f>
        <v>NFI</v>
      </c>
    </row>
    <row r="16" spans="1:35" s="351" customFormat="1" ht="30" customHeight="1">
      <c r="A16" s="87"/>
      <c r="B16" s="329">
        <f t="shared" si="3"/>
        <v>12</v>
      </c>
      <c r="C16" s="590" t="str">
        <f>IF($P$1="Select company","",IF((HLOOKUP((VLOOKUP($P$1,Lists!$B$4:$C$22,2,FALSE)),'PC list edited'!$A$2:$DV$65,(B16+1),FALSE))=0,"",HLOOKUP((VLOOKUP($P$1,Lists!$B$4:$C$22,2,FALSE)),'PC list edited'!$A$2:$DV$65,(B16+1),FALSE)))</f>
        <v>PR14BRLWSW_H2</v>
      </c>
      <c r="D16" s="589" t="str">
        <f>IF($P$1="Select company","",IF(C16 ="","",HLOOKUP(((VLOOKUP($P$1,Lists!$B$4:$C$22,2,FALSE))&amp;"PC"),'PC list edited'!$A$2:$DV$65,(B16+1),FALSE)))</f>
        <v>H2: Raw water quality of sources</v>
      </c>
      <c r="E16" s="357" t="str">
        <f>IF($P$1="Select company","",IF(C16 ="","",HLOOKUP(((VLOOKUP($P$1,Lists!$B$4:$C$22,2,FALSE))&amp;"unit"),'PC list edited'!$A$2:$DV$65,(B16+1),FALSE)))</f>
        <v>text</v>
      </c>
      <c r="F16" s="357" t="str">
        <f>IF($P$1="Select company","",IF(C16 ="","",HLOOKUP(((VLOOKUP($P$1,Lists!$B$4:$C$22,2,FALSE))&amp;"UnitDes"),'PC list edited'!$A$2:$DV$65,(B16+1),FALSE)))</f>
        <v>Raw water quality indicator</v>
      </c>
      <c r="G16" s="612" t="str">
        <f>IF($P$1="Select company","",IF(C16="","",HLOOKUP(((VLOOKUP($P$1,Lists!$B$4:$C$22,2,FALSE))&amp;"DP"),'PC list edited'!$A$2:$DV$65,(B16+1),FALSE)))</f>
        <v>na</v>
      </c>
      <c r="H16" s="612" t="str">
        <f>IF($P$1="Select company","",IF(C16 = "","",HLOOKUP(((VLOOKUP($P$1,Lists!$B$4:$C$22,2,FALSE))&amp;"201516Actual"),'PC list edited'!$A$2:$DV$65,(B16+1),FALSE)))</f>
        <v>Deteriorating</v>
      </c>
      <c r="I16" s="650" t="s">
        <v>359</v>
      </c>
      <c r="J16" s="827" t="s">
        <v>70</v>
      </c>
      <c r="K16" s="594"/>
      <c r="L16" s="595"/>
      <c r="M16" s="594"/>
      <c r="N16" s="595"/>
      <c r="O16" s="594"/>
      <c r="P16" s="596"/>
      <c r="Q16" s="83"/>
      <c r="R16" s="600">
        <f t="shared" si="4"/>
        <v>0</v>
      </c>
      <c r="S16" s="31">
        <f t="shared" si="1"/>
        <v>0</v>
      </c>
      <c r="T16" s="83"/>
      <c r="U16" s="84"/>
      <c r="V16" s="110">
        <f t="shared" si="2"/>
        <v>0</v>
      </c>
      <c r="W16" s="110">
        <f>IF($C16="",0,IF(ISBLANK(#REF!)=FALSE,0,1))</f>
        <v>0</v>
      </c>
      <c r="X16" s="110">
        <f t="shared" si="0"/>
        <v>0</v>
      </c>
      <c r="Y16" s="110">
        <f>IF(OR(ISBLANK(L16), L16=0), 0, IF(OR(K16=Lists!$F$11, K16=Lists!$F$13), 0, 1))</f>
        <v>0</v>
      </c>
      <c r="Z16" s="110">
        <f>IF(OR($C16="", AND(NOT(K16=Lists!$F$11), NOT(K16=Lists!$F$13))),0,IF(ISBLANK(L16)=FALSE,0,1))</f>
        <v>0</v>
      </c>
      <c r="AA16" s="110">
        <f>IF(OR(ISBLANK(N16), N16=0), 0, IF(OR(M16=Lists!$F$11, M16=Lists!$F$13), 0, 1))</f>
        <v>0</v>
      </c>
      <c r="AB16" s="110">
        <f>IF(OR($C16="", AND(NOT(M16=Lists!$F$11), NOT(M16=Lists!$F$13))),0,IF(ISBLANK(N16)=FALSE,0,1))</f>
        <v>0</v>
      </c>
      <c r="AC16" s="110">
        <f>IF(OR(ISBLANK(P16), P16=0), 0, IF(OR(O16=Lists!$F$11, O16=Lists!$F$13), 0, 1))</f>
        <v>0</v>
      </c>
      <c r="AD16" s="110">
        <f>IF(OR($C16="", AND(NOT(O16=Lists!$F$11), NOT(O16=Lists!$F$13))),0,IF(ISBLANK(P16)=FALSE,0,1))</f>
        <v>0</v>
      </c>
      <c r="AE16" s="84"/>
      <c r="AF16" s="602">
        <f xml:space="preserve"> IF(OR( AND( K16 = Lists!$F$11, '3A'!L16 &lt; 0), AND( '3A'!M16 = Lists!$F$11, '3A'!N16 &lt; 0), AND( '3A'!O16 = Lists!$F$11, '3A'!P16 &lt; 0)), 1, 0)</f>
        <v>0</v>
      </c>
      <c r="AG16" s="602">
        <f xml:space="preserve"> IF( OR( AND( K16 = Lists!$F$13, '3A'!L16 &gt; 0), AND( M16 = Lists!$F$13, '3A'!N16 &gt; 0), AND( O16 = Lists!$F$13, '3A'!P16 &gt; 0 )), 1, 0)</f>
        <v>0</v>
      </c>
      <c r="AH16" s="604"/>
      <c r="AI16" s="829" t="str">
        <f>IF($P$1="Select company","",IF((HLOOKUP(((VLOOKUP($P$1,Lists!$B$4:$C$22,2,FALSE))&amp;'PC LIST'!$J$2),'PC list edited'!$A$2:$DT$65,(B16+1),FALSE))=0,"",HLOOKUP(((VLOOKUP($P$1,Lists!$B$4:$C$22,2,FALSE))&amp; 'PC LIST'!$J$2),'PC list edited'!$A$2:$DT$65,(B16+1),FALSE)))</f>
        <v>NFI</v>
      </c>
    </row>
    <row r="17" spans="1:35" s="351" customFormat="1" ht="30" customHeight="1">
      <c r="A17" s="87"/>
      <c r="B17" s="329">
        <f t="shared" si="3"/>
        <v>13</v>
      </c>
      <c r="C17" s="590" t="str">
        <f>IF($P$1="Select company","",IF((HLOOKUP((VLOOKUP($P$1,Lists!$B$4:$C$22,2,FALSE)),'PC list edited'!$A$2:$DV$65,(B17+1),FALSE))=0,"",HLOOKUP((VLOOKUP($P$1,Lists!$B$4:$C$22,2,FALSE)),'PC list edited'!$A$2:$DV$65,(B17+1),FALSE)))</f>
        <v>PR14BRLWSW_H3</v>
      </c>
      <c r="D17" s="589" t="str">
        <f>IF($P$1="Select company","",IF(C17 ="","",HLOOKUP(((VLOOKUP($P$1,Lists!$B$4:$C$22,2,FALSE))&amp;"PC"),'PC list edited'!$A$2:$DV$65,(B17+1),FALSE)))</f>
        <v>H3: Biodiversity index</v>
      </c>
      <c r="E17" s="357" t="str">
        <f>IF($P$1="Select company","",IF(C17 ="","",HLOOKUP(((VLOOKUP($P$1,Lists!$B$4:$C$22,2,FALSE))&amp;"unit"),'PC list edited'!$A$2:$DV$65,(B17+1),FALSE)))</f>
        <v>TBC</v>
      </c>
      <c r="F17" s="357" t="str">
        <f>IF($P$1="Select company","",IF(C17 ="","",HLOOKUP(((VLOOKUP($P$1,Lists!$B$4:$C$22,2,FALSE))&amp;"UnitDes"),'PC list edited'!$A$2:$DV$65,(B17+1),FALSE)))</f>
        <v>Biodiversity index</v>
      </c>
      <c r="G17" s="612" t="str">
        <f>IF($P$1="Select company","",IF(C17="","",HLOOKUP(((VLOOKUP($P$1,Lists!$B$4:$C$22,2,FALSE))&amp;"DP"),'PC list edited'!$A$2:$DV$65,(B17+1),FALSE)))</f>
        <v>TBC</v>
      </c>
      <c r="H17" s="612" t="str">
        <f>IF($P$1="Select company","",IF(C17 = "","",HLOOKUP(((VLOOKUP($P$1,Lists!$B$4:$C$22,2,FALSE))&amp;"201516Actual"),'PC list edited'!$A$2:$DV$65,(B17+1),FALSE)))</f>
        <v>Improving</v>
      </c>
      <c r="I17" s="650" t="s">
        <v>1954</v>
      </c>
      <c r="J17" s="827" t="s">
        <v>70</v>
      </c>
      <c r="K17" s="594"/>
      <c r="L17" s="595"/>
      <c r="M17" s="594"/>
      <c r="N17" s="595"/>
      <c r="O17" s="594"/>
      <c r="P17" s="596"/>
      <c r="Q17" s="83"/>
      <c r="R17" s="600">
        <f t="shared" si="4"/>
        <v>0</v>
      </c>
      <c r="S17" s="31">
        <f t="shared" si="1"/>
        <v>0</v>
      </c>
      <c r="T17" s="83"/>
      <c r="U17" s="84"/>
      <c r="V17" s="110">
        <f t="shared" si="2"/>
        <v>0</v>
      </c>
      <c r="W17" s="110">
        <f>IF($C17="",0,IF(ISBLANK(#REF!)=FALSE,0,1))</f>
        <v>0</v>
      </c>
      <c r="X17" s="110">
        <f t="shared" si="0"/>
        <v>0</v>
      </c>
      <c r="Y17" s="110">
        <f>IF(OR(ISBLANK(L17), L17=0), 0, IF(OR(K17=Lists!$F$11, K17=Lists!$F$13), 0, 1))</f>
        <v>0</v>
      </c>
      <c r="Z17" s="110">
        <f>IF(OR($C17="", AND(NOT(K17=Lists!$F$11), NOT(K17=Lists!$F$13))),0,IF(ISBLANK(L17)=FALSE,0,1))</f>
        <v>0</v>
      </c>
      <c r="AA17" s="110">
        <f>IF(OR(ISBLANK(N17), N17=0), 0, IF(OR(M17=Lists!$F$11, M17=Lists!$F$13), 0, 1))</f>
        <v>0</v>
      </c>
      <c r="AB17" s="110">
        <f>IF(OR($C17="", AND(NOT(M17=Lists!$F$11), NOT(M17=Lists!$F$13))),0,IF(ISBLANK(N17)=FALSE,0,1))</f>
        <v>0</v>
      </c>
      <c r="AC17" s="110">
        <f>IF(OR(ISBLANK(P17), P17=0), 0, IF(OR(O17=Lists!$F$11, O17=Lists!$F$13), 0, 1))</f>
        <v>0</v>
      </c>
      <c r="AD17" s="110">
        <f>IF(OR($C17="", AND(NOT(O17=Lists!$F$11), NOT(O17=Lists!$F$13))),0,IF(ISBLANK(P17)=FALSE,0,1))</f>
        <v>0</v>
      </c>
      <c r="AE17" s="84"/>
      <c r="AF17" s="602">
        <f xml:space="preserve"> IF(OR( AND( K17 = Lists!$F$11, '3A'!L17 &lt; 0), AND( '3A'!M17 = Lists!$F$11, '3A'!N17 &lt; 0), AND( '3A'!O17 = Lists!$F$11, '3A'!P17 &lt; 0)), 1, 0)</f>
        <v>0</v>
      </c>
      <c r="AG17" s="602">
        <f xml:space="preserve"> IF( OR( AND( K17 = Lists!$F$13, '3A'!L17 &gt; 0), AND( M17 = Lists!$F$13, '3A'!N17 &gt; 0), AND( O17 = Lists!$F$13, '3A'!P17 &gt; 0 )), 1, 0)</f>
        <v>0</v>
      </c>
      <c r="AH17" s="604"/>
      <c r="AI17" s="829" t="str">
        <f>IF($P$1="Select company","",IF((HLOOKUP(((VLOOKUP($P$1,Lists!$B$4:$C$22,2,FALSE))&amp;'PC LIST'!$J$2),'PC list edited'!$A$2:$DT$65,(B17+1),FALSE))=0,"",HLOOKUP(((VLOOKUP($P$1,Lists!$B$4:$C$22,2,FALSE))&amp; 'PC LIST'!$J$2),'PC list edited'!$A$2:$DT$65,(B17+1),FALSE)))</f>
        <v>NFI</v>
      </c>
    </row>
    <row r="18" spans="1:35" s="351" customFormat="1" ht="30" customHeight="1">
      <c r="A18" s="87"/>
      <c r="B18" s="329">
        <f t="shared" si="3"/>
        <v>14</v>
      </c>
      <c r="C18" s="590" t="str">
        <f>IF($P$1="Select company","",IF((HLOOKUP((VLOOKUP($P$1,Lists!$B$4:$C$22,2,FALSE)),'PC list edited'!$A$2:$DV$65,(B18+1),FALSE))=0,"",HLOOKUP((VLOOKUP($P$1,Lists!$B$4:$C$22,2,FALSE)),'PC list edited'!$A$2:$DV$65,(B18+1),FALSE)))</f>
        <v>PR14BRLWSW_H4</v>
      </c>
      <c r="D18" s="589" t="str">
        <f>IF($P$1="Select company","",IF(C18 ="","",HLOOKUP(((VLOOKUP($P$1,Lists!$B$4:$C$22,2,FALSE))&amp;"PC"),'PC list edited'!$A$2:$DV$65,(B18+1),FALSE)))</f>
        <v>H4: Waste disposal compliance</v>
      </c>
      <c r="E18" s="357" t="str">
        <f>IF($P$1="Select company","",IF(C18 ="","",HLOOKUP(((VLOOKUP($P$1,Lists!$B$4:$C$22,2,FALSE))&amp;"unit"),'PC list edited'!$A$2:$DV$65,(B18+1),FALSE)))</f>
        <v>%</v>
      </c>
      <c r="F18" s="357" t="str">
        <f>IF($P$1="Select company","",IF(C18 ="","",HLOOKUP(((VLOOKUP($P$1,Lists!$B$4:$C$22,2,FALSE))&amp;"UnitDes"),'PC list edited'!$A$2:$DV$65,(B18+1),FALSE)))</f>
        <v>% waste disposal compliance</v>
      </c>
      <c r="G18" s="612">
        <f>IF($P$1="Select company","",IF(C18="","",HLOOKUP(((VLOOKUP($P$1,Lists!$B$4:$C$22,2,FALSE))&amp;"DP"),'PC list edited'!$A$2:$DV$65,(B18+1),FALSE)))</f>
        <v>0</v>
      </c>
      <c r="H18" s="612">
        <f>IF($P$1="Select company","",IF(C18 = "","",HLOOKUP(((VLOOKUP($P$1,Lists!$B$4:$C$22,2,FALSE))&amp;"201516Actual"),'PC list edited'!$A$2:$DV$65,(B18+1),FALSE)))</f>
        <v>96.1</v>
      </c>
      <c r="I18" s="650">
        <v>95.83</v>
      </c>
      <c r="J18" s="827" t="s">
        <v>66</v>
      </c>
      <c r="K18" s="594"/>
      <c r="L18" s="595"/>
      <c r="M18" s="594"/>
      <c r="N18" s="595"/>
      <c r="O18" s="594"/>
      <c r="P18" s="596"/>
      <c r="Q18" s="83"/>
      <c r="R18" s="600">
        <f t="shared" si="4"/>
        <v>0</v>
      </c>
      <c r="S18" s="31">
        <f t="shared" si="1"/>
        <v>0</v>
      </c>
      <c r="T18" s="83"/>
      <c r="U18" s="84"/>
      <c r="V18" s="110">
        <f t="shared" si="2"/>
        <v>0</v>
      </c>
      <c r="W18" s="110">
        <f>IF($C18="",0,IF(ISBLANK(#REF!)=FALSE,0,1))</f>
        <v>0</v>
      </c>
      <c r="X18" s="110">
        <f t="shared" si="0"/>
        <v>0</v>
      </c>
      <c r="Y18" s="110">
        <f>IF(OR(ISBLANK(L18), L18=0), 0, IF(OR(K18=Lists!$F$11, K18=Lists!$F$13), 0, 1))</f>
        <v>0</v>
      </c>
      <c r="Z18" s="110">
        <f>IF(OR($C18="", AND(NOT(K18=Lists!$F$11), NOT(K18=Lists!$F$13))),0,IF(ISBLANK(L18)=FALSE,0,1))</f>
        <v>0</v>
      </c>
      <c r="AA18" s="110">
        <f>IF(OR(ISBLANK(N18), N18=0), 0, IF(OR(M18=Lists!$F$11, M18=Lists!$F$13), 0, 1))</f>
        <v>0</v>
      </c>
      <c r="AB18" s="110">
        <f>IF(OR($C18="", AND(NOT(M18=Lists!$F$11), NOT(M18=Lists!$F$13))),0,IF(ISBLANK(N18)=FALSE,0,1))</f>
        <v>0</v>
      </c>
      <c r="AC18" s="110">
        <f>IF(OR(ISBLANK(P18), P18=0), 0, IF(OR(O18=Lists!$F$11, O18=Lists!$F$13), 0, 1))</f>
        <v>0</v>
      </c>
      <c r="AD18" s="110">
        <f>IF(OR($C18="", AND(NOT(O18=Lists!$F$11), NOT(O18=Lists!$F$13))),0,IF(ISBLANK(P18)=FALSE,0,1))</f>
        <v>0</v>
      </c>
      <c r="AE18" s="84"/>
      <c r="AF18" s="602">
        <f xml:space="preserve"> IF(OR( AND( K18 = Lists!$F$11, '3A'!L18 &lt; 0), AND( '3A'!M18 = Lists!$F$11, '3A'!N18 &lt; 0), AND( '3A'!O18 = Lists!$F$11, '3A'!P18 &lt; 0)), 1, 0)</f>
        <v>0</v>
      </c>
      <c r="AG18" s="602">
        <f xml:space="preserve"> IF( OR( AND( K18 = Lists!$F$13, '3A'!L18 &gt; 0), AND( M18 = Lists!$F$13, '3A'!N18 &gt; 0), AND( O18 = Lists!$F$13, '3A'!P18 &gt; 0 )), 1, 0)</f>
        <v>0</v>
      </c>
      <c r="AH18" s="604"/>
      <c r="AI18" s="829" t="str">
        <f>IF($P$1="Select company","",IF((HLOOKUP(((VLOOKUP($P$1,Lists!$B$4:$C$22,2,FALSE))&amp;'PC LIST'!$J$2),'PC list edited'!$A$2:$DT$65,(B18+1),FALSE))=0,"",HLOOKUP(((VLOOKUP($P$1,Lists!$B$4:$C$22,2,FALSE))&amp; 'PC LIST'!$J$2),'PC list edited'!$A$2:$DT$65,(B18+1),FALSE)))</f>
        <v>NFI</v>
      </c>
    </row>
    <row r="19" spans="1:35" s="351" customFormat="1" ht="30" customHeight="1">
      <c r="A19" s="87"/>
      <c r="B19" s="329">
        <f t="shared" si="3"/>
        <v>15</v>
      </c>
      <c r="C19" s="590" t="str">
        <f>IF($P$1="Select company","",IF((HLOOKUP((VLOOKUP($P$1,Lists!$B$4:$C$22,2,FALSE)),'PC list edited'!$A$2:$DV$65,(B19+1),FALSE))=0,"",HLOOKUP((VLOOKUP($P$1,Lists!$B$4:$C$22,2,FALSE)),'PC list edited'!$A$2:$DV$65,(B19+1),FALSE)))</f>
        <v>PR14BRLHHR_G2</v>
      </c>
      <c r="D19" s="589" t="str">
        <f>IF($P$1="Select company","",IF(C19 ="","",HLOOKUP(((VLOOKUP($P$1,Lists!$B$4:$C$22,2,FALSE))&amp;"PC"),'PC list edited'!$A$2:$DV$65,(B19+1),FALSE)))</f>
        <v>G2: Per capita consumption (PCC), measured as litres per head per day (l/h/d)</v>
      </c>
      <c r="E19" s="357" t="str">
        <f>IF($P$1="Select company","",IF(C19 ="","",HLOOKUP(((VLOOKUP($P$1,Lists!$B$4:$C$22,2,FALSE))&amp;"unit"),'PC list edited'!$A$2:$DV$65,(B19+1),FALSE)))</f>
        <v>nr</v>
      </c>
      <c r="F19" s="357" t="str">
        <f>IF($P$1="Select company","",IF(C19 ="","",HLOOKUP(((VLOOKUP($P$1,Lists!$B$4:$C$22,2,FALSE))&amp;"UnitDes"),'PC list edited'!$A$2:$DV$65,(B19+1),FALSE)))</f>
        <v>Litres per head per day (l/h/d)</v>
      </c>
      <c r="G19" s="612">
        <f>IF($P$1="Select company","",IF(C19="","",HLOOKUP(((VLOOKUP($P$1,Lists!$B$4:$C$22,2,FALSE))&amp;"DP"),'PC list edited'!$A$2:$DV$65,(B19+1),FALSE)))</f>
        <v>1</v>
      </c>
      <c r="H19" s="612">
        <f>IF($P$1="Select company","",IF(C19 = "","",HLOOKUP(((VLOOKUP($P$1,Lists!$B$4:$C$22,2,FALSE))&amp;"201516Actual"),'PC list edited'!$A$2:$DV$65,(B19+1),FALSE)))</f>
        <v>141.1</v>
      </c>
      <c r="I19" s="650">
        <v>144.1</v>
      </c>
      <c r="J19" s="827" t="s">
        <v>70</v>
      </c>
      <c r="K19" s="594"/>
      <c r="L19" s="595"/>
      <c r="M19" s="594"/>
      <c r="N19" s="595"/>
      <c r="O19" s="594"/>
      <c r="P19" s="596"/>
      <c r="Q19" s="83"/>
      <c r="R19" s="600">
        <f t="shared" si="4"/>
        <v>0</v>
      </c>
      <c r="S19" s="31">
        <f t="shared" si="1"/>
        <v>0</v>
      </c>
      <c r="T19" s="83"/>
      <c r="U19" s="84"/>
      <c r="V19" s="110">
        <f t="shared" si="2"/>
        <v>0</v>
      </c>
      <c r="W19" s="110">
        <f>IF($C19="",0,IF(ISBLANK(#REF!)=FALSE,0,1))</f>
        <v>0</v>
      </c>
      <c r="X19" s="110">
        <f t="shared" si="0"/>
        <v>0</v>
      </c>
      <c r="Y19" s="110">
        <f>IF(OR(ISBLANK(L19), L19=0), 0, IF(OR(K19=Lists!$F$11, K19=Lists!$F$13), 0, 1))</f>
        <v>0</v>
      </c>
      <c r="Z19" s="110">
        <f>IF(OR($C19="", AND(NOT(K19=Lists!$F$11), NOT(K19=Lists!$F$13))),0,IF(ISBLANK(L19)=FALSE,0,1))</f>
        <v>0</v>
      </c>
      <c r="AA19" s="110">
        <f>IF(OR(ISBLANK(N19), N19=0), 0, IF(OR(M19=Lists!$F$11, M19=Lists!$F$13), 0, 1))</f>
        <v>0</v>
      </c>
      <c r="AB19" s="110">
        <f>IF(OR($C19="", AND(NOT(M19=Lists!$F$11), NOT(M19=Lists!$F$13))),0,IF(ISBLANK(N19)=FALSE,0,1))</f>
        <v>0</v>
      </c>
      <c r="AC19" s="110">
        <f>IF(OR(ISBLANK(P19), P19=0), 0, IF(OR(O19=Lists!$F$11, O19=Lists!$F$13), 0, 1))</f>
        <v>0</v>
      </c>
      <c r="AD19" s="110">
        <f>IF(OR($C19="", AND(NOT(O19=Lists!$F$11), NOT(O19=Lists!$F$13))),0,IF(ISBLANK(P19)=FALSE,0,1))</f>
        <v>0</v>
      </c>
      <c r="AE19" s="84"/>
      <c r="AF19" s="602">
        <f xml:space="preserve"> IF(OR( AND( K19 = Lists!$F$11, '3A'!L19 &lt; 0), AND( '3A'!M19 = Lists!$F$11, '3A'!N19 &lt; 0), AND( '3A'!O19 = Lists!$F$11, '3A'!P19 &lt; 0)), 1, 0)</f>
        <v>0</v>
      </c>
      <c r="AG19" s="602">
        <f xml:space="preserve"> IF( OR( AND( K19 = Lists!$F$13, '3A'!L19 &gt; 0), AND( M19 = Lists!$F$13, '3A'!N19 &gt; 0), AND( O19 = Lists!$F$13, '3A'!P19 &gt; 0 )), 1, 0)</f>
        <v>0</v>
      </c>
      <c r="AH19" s="604"/>
      <c r="AI19" s="829" t="str">
        <f>IF($P$1="Select company","",IF((HLOOKUP(((VLOOKUP($P$1,Lists!$B$4:$C$22,2,FALSE))&amp;'PC LIST'!$J$2),'PC list edited'!$A$2:$DT$65,(B19+1),FALSE))=0,"",HLOOKUP(((VLOOKUP($P$1,Lists!$B$4:$C$22,2,FALSE))&amp; 'PC LIST'!$J$2),'PC list edited'!$A$2:$DT$65,(B19+1),FALSE)))</f>
        <v>NFI</v>
      </c>
    </row>
    <row r="20" spans="1:35" s="351" customFormat="1" ht="30" customHeight="1">
      <c r="A20" s="87"/>
      <c r="B20" s="329">
        <f t="shared" si="3"/>
        <v>16</v>
      </c>
      <c r="C20" s="590" t="str">
        <f>IF($P$1="Select company","",IF((HLOOKUP((VLOOKUP($P$1,Lists!$B$4:$C$22,2,FALSE)),'PC list edited'!$A$2:$DV$65,(B20+1),FALSE))=0,"",HLOOKUP((VLOOKUP($P$1,Lists!$B$4:$C$22,2,FALSE)),'PC list edited'!$A$2:$DV$65,(B20+1),FALSE)))</f>
        <v>PR14BRLHHR_I1</v>
      </c>
      <c r="D20" s="589" t="str">
        <f>IF($P$1="Select company","",IF(C20 ="","",HLOOKUP(((VLOOKUP($P$1,Lists!$B$4:$C$22,2,FALSE))&amp;"PC"),'PC list edited'!$A$2:$DV$65,(B20+1),FALSE)))</f>
        <v>I1: Percentage of customers in water poverty</v>
      </c>
      <c r="E20" s="357" t="str">
        <f>IF($P$1="Select company","",IF(C20 ="","",HLOOKUP(((VLOOKUP($P$1,Lists!$B$4:$C$22,2,FALSE))&amp;"unit"),'PC list edited'!$A$2:$DV$65,(B20+1),FALSE)))</f>
        <v>%</v>
      </c>
      <c r="F20" s="357" t="str">
        <f>IF($P$1="Select company","",IF(C20 ="","",HLOOKUP(((VLOOKUP($P$1,Lists!$B$4:$C$22,2,FALSE))&amp;"UnitDes"),'PC list edited'!$A$2:$DV$65,(B20+1),FALSE)))</f>
        <v>% customers in water poverty</v>
      </c>
      <c r="G20" s="612">
        <f>IF($P$1="Select company","",IF(C20="","",HLOOKUP(((VLOOKUP($P$1,Lists!$B$4:$C$22,2,FALSE))&amp;"DP"),'PC list edited'!$A$2:$DV$65,(B20+1),FALSE)))</f>
        <v>1</v>
      </c>
      <c r="H20" s="612">
        <f>IF($P$1="Select company","",IF(C20 = "","",HLOOKUP(((VLOOKUP($P$1,Lists!$B$4:$C$22,2,FALSE))&amp;"201516Actual"),'PC list edited'!$A$2:$DV$65,(B20+1),FALSE)))</f>
        <v>0.37</v>
      </c>
      <c r="I20" s="650">
        <v>0.94</v>
      </c>
      <c r="J20" s="827" t="s">
        <v>70</v>
      </c>
      <c r="K20" s="594"/>
      <c r="L20" s="595"/>
      <c r="M20" s="594"/>
      <c r="N20" s="595"/>
      <c r="O20" s="594"/>
      <c r="P20" s="596"/>
      <c r="Q20" s="83"/>
      <c r="R20" s="600">
        <f t="shared" si="4"/>
        <v>0</v>
      </c>
      <c r="S20" s="31">
        <f t="shared" si="1"/>
        <v>0</v>
      </c>
      <c r="T20" s="83"/>
      <c r="U20" s="84"/>
      <c r="V20" s="110">
        <f t="shared" si="2"/>
        <v>0</v>
      </c>
      <c r="W20" s="110">
        <f>IF($C20="",0,IF(ISBLANK(#REF!)=FALSE,0,1))</f>
        <v>0</v>
      </c>
      <c r="X20" s="110">
        <f t="shared" si="0"/>
        <v>0</v>
      </c>
      <c r="Y20" s="110">
        <f>IF(OR(ISBLANK(L20), L20=0), 0, IF(OR(K20=Lists!$F$11, K20=Lists!$F$13), 0, 1))</f>
        <v>0</v>
      </c>
      <c r="Z20" s="110">
        <f>IF(OR($C20="", AND(NOT(K20=Lists!$F$11), NOT(K20=Lists!$F$13))),0,IF(ISBLANK(L20)=FALSE,0,1))</f>
        <v>0</v>
      </c>
      <c r="AA20" s="110">
        <f>IF(OR(ISBLANK(N20), N20=0), 0, IF(OR(M20=Lists!$F$11, M20=Lists!$F$13), 0, 1))</f>
        <v>0</v>
      </c>
      <c r="AB20" s="110">
        <f>IF(OR($C20="", AND(NOT(M20=Lists!$F$11), NOT(M20=Lists!$F$13))),0,IF(ISBLANK(N20)=FALSE,0,1))</f>
        <v>0</v>
      </c>
      <c r="AC20" s="110">
        <f>IF(OR(ISBLANK(P20), P20=0), 0, IF(OR(O20=Lists!$F$11, O20=Lists!$F$13), 0, 1))</f>
        <v>0</v>
      </c>
      <c r="AD20" s="110">
        <f>IF(OR($C20="", AND(NOT(O20=Lists!$F$11), NOT(O20=Lists!$F$13))),0,IF(ISBLANK(P20)=FALSE,0,1))</f>
        <v>0</v>
      </c>
      <c r="AE20" s="84"/>
      <c r="AF20" s="602">
        <f xml:space="preserve"> IF(OR( AND( K20 = Lists!$F$11, '3A'!L20 &lt; 0), AND( '3A'!M20 = Lists!$F$11, '3A'!N20 &lt; 0), AND( '3A'!O20 = Lists!$F$11, '3A'!P20 &lt; 0)), 1, 0)</f>
        <v>0</v>
      </c>
      <c r="AG20" s="602">
        <f xml:space="preserve"> IF( OR( AND( K20 = Lists!$F$13, '3A'!L20 &gt; 0), AND( M20 = Lists!$F$13, '3A'!N20 &gt; 0), AND( O20 = Lists!$F$13, '3A'!P20 &gt; 0 )), 1, 0)</f>
        <v>0</v>
      </c>
      <c r="AH20" s="604"/>
      <c r="AI20" s="829" t="str">
        <f>IF($P$1="Select company","",IF((HLOOKUP(((VLOOKUP($P$1,Lists!$B$4:$C$22,2,FALSE))&amp;'PC LIST'!$J$2),'PC list edited'!$A$2:$DT$65,(B20+1),FALSE))=0,"",HLOOKUP(((VLOOKUP($P$1,Lists!$B$4:$C$22,2,FALSE))&amp; 'PC LIST'!$J$2),'PC list edited'!$A$2:$DT$65,(B20+1),FALSE)))</f>
        <v>NFI</v>
      </c>
    </row>
    <row r="21" spans="1:35" s="351" customFormat="1" ht="30" customHeight="1">
      <c r="A21" s="87"/>
      <c r="B21" s="329">
        <f t="shared" si="3"/>
        <v>17</v>
      </c>
      <c r="C21" s="590" t="str">
        <f>IF($P$1="Select company","",IF((HLOOKUP((VLOOKUP($P$1,Lists!$B$4:$C$22,2,FALSE)),'PC list edited'!$A$2:$DV$65,(B21+1),FALSE))=0,"",HLOOKUP((VLOOKUP($P$1,Lists!$B$4:$C$22,2,FALSE)),'PC list edited'!$A$2:$DV$65,(B21+1),FALSE)))</f>
        <v>PR14BRLHHR_J1</v>
      </c>
      <c r="D21" s="589" t="str">
        <f>IF($P$1="Select company","",IF(C21 ="","",HLOOKUP(((VLOOKUP($P$1,Lists!$B$4:$C$22,2,FALSE))&amp;"PC"),'PC list edited'!$A$2:$DV$65,(B21+1),FALSE)))</f>
        <v>J1: Service incentive mechanism (SIM)</v>
      </c>
      <c r="E21" s="357" t="str">
        <f>IF($P$1="Select company","",IF(C21 ="","",HLOOKUP(((VLOOKUP($P$1,Lists!$B$4:$C$22,2,FALSE))&amp;"unit"),'PC list edited'!$A$2:$DV$65,(B21+1),FALSE)))</f>
        <v>text</v>
      </c>
      <c r="F21" s="357" t="str">
        <f>IF($P$1="Select company","",IF(C21 ="","",HLOOKUP(((VLOOKUP($P$1,Lists!$B$4:$C$22,2,FALSE))&amp;"UnitDes"),'PC list edited'!$A$2:$DV$65,(B21+1),FALSE)))</f>
        <v>Service incentive mechanism (SIM) score ranking</v>
      </c>
      <c r="G21" s="612" t="str">
        <f>IF($P$1="Select company","",IF(C21="","",HLOOKUP(((VLOOKUP($P$1,Lists!$B$4:$C$22,2,FALSE))&amp;"DP"),'PC list edited'!$A$2:$DV$65,(B21+1),FALSE)))</f>
        <v>na</v>
      </c>
      <c r="H21" s="612">
        <f>IF($P$1="Select company","",IF(C21 = "","",HLOOKUP(((VLOOKUP($P$1,Lists!$B$4:$C$22,2,FALSE))&amp;"201516Actual"),'PC list edited'!$A$2:$DV$65,(B21+1),FALSE)))</f>
        <v>85.1</v>
      </c>
      <c r="I21" s="650">
        <v>85.9</v>
      </c>
      <c r="J21" s="827" t="s">
        <v>70</v>
      </c>
      <c r="K21" s="594" t="s">
        <v>2306</v>
      </c>
      <c r="L21" s="595"/>
      <c r="M21" s="594" t="s">
        <v>2306</v>
      </c>
      <c r="N21" s="595"/>
      <c r="O21" s="594" t="s">
        <v>2306</v>
      </c>
      <c r="P21" s="596"/>
      <c r="Q21" s="83"/>
      <c r="R21" s="600">
        <f t="shared" si="4"/>
        <v>0</v>
      </c>
      <c r="S21" s="31">
        <f t="shared" si="1"/>
        <v>0</v>
      </c>
      <c r="T21" s="83"/>
      <c r="U21" s="84"/>
      <c r="V21" s="110">
        <f t="shared" si="2"/>
        <v>0</v>
      </c>
      <c r="W21" s="110">
        <f>IF($C21="",0,IF(ISBLANK(#REF!)=FALSE,0,1))</f>
        <v>0</v>
      </c>
      <c r="X21" s="110">
        <f t="shared" si="0"/>
        <v>0</v>
      </c>
      <c r="Y21" s="110">
        <f>IF(OR(ISBLANK(L21), L21=0), 0, IF(OR(K21=Lists!$F$11, K21=Lists!$F$13), 0, 1))</f>
        <v>0</v>
      </c>
      <c r="Z21" s="110">
        <f>IF(OR($C21="", AND(NOT(K21=Lists!$F$11), NOT(K21=Lists!$F$13))),0,IF(ISBLANK(L21)=FALSE,0,1))</f>
        <v>0</v>
      </c>
      <c r="AA21" s="110">
        <f>IF(OR(ISBLANK(N21), N21=0), 0, IF(OR(M21=Lists!$F$11, M21=Lists!$F$13), 0, 1))</f>
        <v>0</v>
      </c>
      <c r="AB21" s="110">
        <f>IF(OR($C21="", AND(NOT(M21=Lists!$F$11), NOT(M21=Lists!$F$13))),0,IF(ISBLANK(N21)=FALSE,0,1))</f>
        <v>0</v>
      </c>
      <c r="AC21" s="110">
        <f>IF(OR(ISBLANK(P21), P21=0), 0, IF(OR(O21=Lists!$F$11, O21=Lists!$F$13), 0, 1))</f>
        <v>0</v>
      </c>
      <c r="AD21" s="110">
        <f>IF(OR($C21="", AND(NOT(O21=Lists!$F$11), NOT(O21=Lists!$F$13))),0,IF(ISBLANK(P21)=FALSE,0,1))</f>
        <v>0</v>
      </c>
      <c r="AE21" s="84"/>
      <c r="AF21" s="602">
        <f xml:space="preserve"> IF(OR( AND( K21 = Lists!$F$11, '3A'!L21 &lt; 0), AND( '3A'!M21 = Lists!$F$11, '3A'!N21 &lt; 0), AND( '3A'!O21 = Lists!$F$11, '3A'!P21 &lt; 0)), 1, 0)</f>
        <v>0</v>
      </c>
      <c r="AG21" s="602">
        <f xml:space="preserve"> IF( OR( AND( K21 = Lists!$F$13, '3A'!L21 &gt; 0), AND( M21 = Lists!$F$13, '3A'!N21 &gt; 0), AND( O21 = Lists!$F$13, '3A'!P21 &gt; 0 )), 1, 0)</f>
        <v>0</v>
      </c>
      <c r="AH21" s="604"/>
      <c r="AI21" s="829" t="str">
        <f>IF($P$1="Select company","",IF((HLOOKUP(((VLOOKUP($P$1,Lists!$B$4:$C$22,2,FALSE))&amp;'PC LIST'!$J$2),'PC list edited'!$A$2:$DT$65,(B21+1),FALSE))=0,"",HLOOKUP(((VLOOKUP($P$1,Lists!$B$4:$C$22,2,FALSE))&amp; 'PC LIST'!$J$2),'PC list edited'!$A$2:$DT$65,(B21+1),FALSE)))</f>
        <v>R&amp;P</v>
      </c>
    </row>
    <row r="22" spans="1:35" s="351" customFormat="1" ht="30" customHeight="1">
      <c r="A22" s="87"/>
      <c r="B22" s="329">
        <f t="shared" si="3"/>
        <v>18</v>
      </c>
      <c r="C22" s="590" t="str">
        <f>IF($P$1="Select company","",IF((HLOOKUP((VLOOKUP($P$1,Lists!$B$4:$C$22,2,FALSE)),'PC list edited'!$A$2:$DV$65,(B22+1),FALSE))=0,"",HLOOKUP((VLOOKUP($P$1,Lists!$B$4:$C$22,2,FALSE)),'PC list edited'!$A$2:$DV$65,(B22+1),FALSE)))</f>
        <v>PR14BRLHHR_J2</v>
      </c>
      <c r="D22" s="589" t="str">
        <f>IF($P$1="Select company","",IF(C22 ="","",HLOOKUP(((VLOOKUP($P$1,Lists!$B$4:$C$22,2,FALSE))&amp;"PC"),'PC list edited'!$A$2:$DV$65,(B22+1),FALSE)))</f>
        <v>J2: General satisfaction from surveys</v>
      </c>
      <c r="E22" s="357" t="str">
        <f>IF($P$1="Select company","",IF(C22 ="","",HLOOKUP(((VLOOKUP($P$1,Lists!$B$4:$C$22,2,FALSE))&amp;"unit"),'PC list edited'!$A$2:$DV$65,(B22+1),FALSE)))</f>
        <v>%</v>
      </c>
      <c r="F22" s="357" t="str">
        <f>IF($P$1="Select company","",IF(C22 ="","",HLOOKUP(((VLOOKUP($P$1,Lists!$B$4:$C$22,2,FALSE))&amp;"UnitDes"),'PC list edited'!$A$2:$DV$65,(B22+1),FALSE)))</f>
        <v>% customer satisfaction</v>
      </c>
      <c r="G22" s="612">
        <f>IF($P$1="Select company","",IF(C22="","",HLOOKUP(((VLOOKUP($P$1,Lists!$B$4:$C$22,2,FALSE))&amp;"DP"),'PC list edited'!$A$2:$DV$65,(B22+1),FALSE)))</f>
        <v>0</v>
      </c>
      <c r="H22" s="612">
        <f>IF($P$1="Select company","",IF(C22 = "","",HLOOKUP(((VLOOKUP($P$1,Lists!$B$4:$C$22,2,FALSE))&amp;"201516Actual"),'PC list edited'!$A$2:$DV$65,(B22+1),FALSE)))</f>
        <v>83</v>
      </c>
      <c r="I22" s="650">
        <v>86</v>
      </c>
      <c r="J22" s="827" t="s">
        <v>66</v>
      </c>
      <c r="K22" s="594"/>
      <c r="L22" s="595"/>
      <c r="M22" s="594"/>
      <c r="N22" s="595"/>
      <c r="O22" s="594"/>
      <c r="P22" s="596"/>
      <c r="Q22" s="83"/>
      <c r="R22" s="600">
        <f t="shared" si="4"/>
        <v>0</v>
      </c>
      <c r="S22" s="31">
        <f t="shared" si="1"/>
        <v>0</v>
      </c>
      <c r="T22" s="83"/>
      <c r="U22" s="84"/>
      <c r="V22" s="110">
        <f t="shared" si="2"/>
        <v>0</v>
      </c>
      <c r="W22" s="110">
        <f>IF($C22="",0,IF(ISBLANK(#REF!)=FALSE,0,1))</f>
        <v>0</v>
      </c>
      <c r="X22" s="110">
        <f t="shared" si="0"/>
        <v>0</v>
      </c>
      <c r="Y22" s="110">
        <f>IF(OR(ISBLANK(L22), L22=0), 0, IF(OR(K22=Lists!$F$11, K22=Lists!$F$13), 0, 1))</f>
        <v>0</v>
      </c>
      <c r="Z22" s="110">
        <f>IF(OR($C22="", AND(NOT(K22=Lists!$F$11), NOT(K22=Lists!$F$13))),0,IF(ISBLANK(L22)=FALSE,0,1))</f>
        <v>0</v>
      </c>
      <c r="AA22" s="110">
        <f>IF(OR(ISBLANK(N22), N22=0), 0, IF(OR(M22=Lists!$F$11, M22=Lists!$F$13), 0, 1))</f>
        <v>0</v>
      </c>
      <c r="AB22" s="110">
        <f>IF(OR($C22="", AND(NOT(M22=Lists!$F$11), NOT(M22=Lists!$F$13))),0,IF(ISBLANK(N22)=FALSE,0,1))</f>
        <v>0</v>
      </c>
      <c r="AC22" s="110">
        <f>IF(OR(ISBLANK(P22), P22=0), 0, IF(OR(O22=Lists!$F$11, O22=Lists!$F$13), 0, 1))</f>
        <v>0</v>
      </c>
      <c r="AD22" s="110">
        <f>IF(OR($C22="", AND(NOT(O22=Lists!$F$11), NOT(O22=Lists!$F$13))),0,IF(ISBLANK(P22)=FALSE,0,1))</f>
        <v>0</v>
      </c>
      <c r="AE22" s="84"/>
      <c r="AF22" s="602">
        <f xml:space="preserve"> IF(OR( AND( K22 = Lists!$F$11, '3A'!L22 &lt; 0), AND( '3A'!M22 = Lists!$F$11, '3A'!N22 &lt; 0), AND( '3A'!O22 = Lists!$F$11, '3A'!P22 &lt; 0)), 1, 0)</f>
        <v>0</v>
      </c>
      <c r="AG22" s="602">
        <f xml:space="preserve"> IF( OR( AND( K22 = Lists!$F$13, '3A'!L22 &gt; 0), AND( M22 = Lists!$F$13, '3A'!N22 &gt; 0), AND( O22 = Lists!$F$13, '3A'!P22 &gt; 0 )), 1, 0)</f>
        <v>0</v>
      </c>
      <c r="AH22" s="604"/>
      <c r="AI22" s="829" t="str">
        <f>IF($P$1="Select company","",IF((HLOOKUP(((VLOOKUP($P$1,Lists!$B$4:$C$22,2,FALSE))&amp;'PC LIST'!$J$2),'PC list edited'!$A$2:$DT$65,(B22+1),FALSE))=0,"",HLOOKUP(((VLOOKUP($P$1,Lists!$B$4:$C$22,2,FALSE))&amp; 'PC LIST'!$J$2),'PC list edited'!$A$2:$DT$65,(B22+1),FALSE)))</f>
        <v>NFI</v>
      </c>
    </row>
    <row r="23" spans="1:35" s="351" customFormat="1" ht="30" customHeight="1">
      <c r="A23" s="87"/>
      <c r="B23" s="329">
        <f t="shared" si="3"/>
        <v>19</v>
      </c>
      <c r="C23" s="590" t="str">
        <f>IF($P$1="Select company","",IF((HLOOKUP((VLOOKUP($P$1,Lists!$B$4:$C$22,2,FALSE)),'PC list edited'!$A$2:$DV$65,(B23+1),FALSE))=0,"",HLOOKUP((VLOOKUP($P$1,Lists!$B$4:$C$22,2,FALSE)),'PC list edited'!$A$2:$DV$65,(B23+1),FALSE)))</f>
        <v>PR14BRLHHR_J3</v>
      </c>
      <c r="D23" s="589" t="str">
        <f>IF($P$1="Select company","",IF(C23 ="","",HLOOKUP(((VLOOKUP($P$1,Lists!$B$4:$C$22,2,FALSE))&amp;"PC"),'PC list edited'!$A$2:$DV$65,(B23+1),FALSE)))</f>
        <v>J3: Value for money</v>
      </c>
      <c r="E23" s="357" t="str">
        <f>IF($P$1="Select company","",IF(C23 ="","",HLOOKUP(((VLOOKUP($P$1,Lists!$B$4:$C$22,2,FALSE))&amp;"unit"),'PC list edited'!$A$2:$DV$65,(B23+1),FALSE)))</f>
        <v>%</v>
      </c>
      <c r="F23" s="357" t="str">
        <f>IF($P$1="Select company","",IF(C23 ="","",HLOOKUP(((VLOOKUP($P$1,Lists!$B$4:$C$22,2,FALSE))&amp;"UnitDes"),'PC list edited'!$A$2:$DV$65,(B23+1),FALSE)))</f>
        <v>% customer satisfaction</v>
      </c>
      <c r="G23" s="612">
        <f>IF($P$1="Select company","",IF(C23="","",HLOOKUP(((VLOOKUP($P$1,Lists!$B$4:$C$22,2,FALSE))&amp;"DP"),'PC list edited'!$A$2:$DV$65,(B23+1),FALSE)))</f>
        <v>0</v>
      </c>
      <c r="H23" s="612">
        <f>IF($P$1="Select company","",IF(C23 = "","",HLOOKUP(((VLOOKUP($P$1,Lists!$B$4:$C$22,2,FALSE))&amp;"201516Actual"),'PC list edited'!$A$2:$DV$65,(B23+1),FALSE)))</f>
        <v>78</v>
      </c>
      <c r="I23" s="650">
        <v>72</v>
      </c>
      <c r="J23" s="827" t="s">
        <v>70</v>
      </c>
      <c r="K23" s="594"/>
      <c r="L23" s="595"/>
      <c r="M23" s="594"/>
      <c r="N23" s="595"/>
      <c r="O23" s="594"/>
      <c r="P23" s="596"/>
      <c r="Q23" s="135"/>
      <c r="R23" s="600">
        <f t="shared" si="4"/>
        <v>0</v>
      </c>
      <c r="S23" s="31">
        <f t="shared" si="1"/>
        <v>0</v>
      </c>
      <c r="T23" s="135"/>
      <c r="U23" s="141"/>
      <c r="V23" s="110">
        <f t="shared" si="2"/>
        <v>0</v>
      </c>
      <c r="W23" s="110">
        <f>IF($C23="",0,IF(ISBLANK(#REF!)=FALSE,0,1))</f>
        <v>0</v>
      </c>
      <c r="X23" s="110">
        <f t="shared" si="0"/>
        <v>0</v>
      </c>
      <c r="Y23" s="110">
        <f>IF(OR(ISBLANK(L23), L23=0), 0, IF(OR(K23=Lists!$F$11, K23=Lists!$F$13), 0, 1))</f>
        <v>0</v>
      </c>
      <c r="Z23" s="110">
        <f>IF(OR($C23="", AND(NOT(K23=Lists!$F$11), NOT(K23=Lists!$F$13))),0,IF(ISBLANK(L23)=FALSE,0,1))</f>
        <v>0</v>
      </c>
      <c r="AA23" s="110">
        <f>IF(OR(ISBLANK(N23), N23=0), 0, IF(OR(M23=Lists!$F$11, M23=Lists!$F$13), 0, 1))</f>
        <v>0</v>
      </c>
      <c r="AB23" s="110">
        <f>IF(OR($C23="", AND(NOT(M23=Lists!$F$11), NOT(M23=Lists!$F$13))),0,IF(ISBLANK(N23)=FALSE,0,1))</f>
        <v>0</v>
      </c>
      <c r="AC23" s="110">
        <f>IF(OR(ISBLANK(P23), P23=0), 0, IF(OR(O23=Lists!$F$11, O23=Lists!$F$13), 0, 1))</f>
        <v>0</v>
      </c>
      <c r="AD23" s="110">
        <f>IF(OR($C23="", AND(NOT(O23=Lists!$F$11), NOT(O23=Lists!$F$13))),0,IF(ISBLANK(P23)=FALSE,0,1))</f>
        <v>0</v>
      </c>
      <c r="AE23" s="141"/>
      <c r="AF23" s="602">
        <f xml:space="preserve"> IF(OR( AND( K23 = Lists!$F$11, '3A'!L23 &lt; 0), AND( '3A'!M23 = Lists!$F$11, '3A'!N23 &lt; 0), AND( '3A'!O23 = Lists!$F$11, '3A'!P23 &lt; 0)), 1, 0)</f>
        <v>0</v>
      </c>
      <c r="AG23" s="602">
        <f xml:space="preserve"> IF( OR( AND( K23 = Lists!$F$13, '3A'!L23 &gt; 0), AND( M23 = Lists!$F$13, '3A'!N23 &gt; 0), AND( O23 = Lists!$F$13, '3A'!P23 &gt; 0 )), 1, 0)</f>
        <v>0</v>
      </c>
      <c r="AH23" s="604"/>
      <c r="AI23" s="829" t="str">
        <f>IF($P$1="Select company","",IF((HLOOKUP(((VLOOKUP($P$1,Lists!$B$4:$C$22,2,FALSE))&amp;'PC LIST'!$J$2),'PC list edited'!$A$2:$DT$65,(B23+1),FALSE))=0,"",HLOOKUP(((VLOOKUP($P$1,Lists!$B$4:$C$22,2,FALSE))&amp; 'PC LIST'!$J$2),'PC list edited'!$A$2:$DT$65,(B23+1),FALSE)))</f>
        <v>NFI</v>
      </c>
    </row>
    <row r="24" spans="1:35" s="351" customFormat="1" ht="30" customHeight="1">
      <c r="A24" s="87"/>
      <c r="B24" s="329">
        <f t="shared" si="3"/>
        <v>20</v>
      </c>
      <c r="C24" s="590" t="str">
        <f>IF($P$1="Select company","",IF((HLOOKUP((VLOOKUP($P$1,Lists!$B$4:$C$22,2,FALSE)),'PC list edited'!$A$2:$DV$65,(B24+1),FALSE))=0,"",HLOOKUP((VLOOKUP($P$1,Lists!$B$4:$C$22,2,FALSE)),'PC list edited'!$A$2:$DV$65,(B24+1),FALSE)))</f>
        <v>PR14BRLHHR_K1</v>
      </c>
      <c r="D24" s="589" t="str">
        <f>IF($P$1="Select company","",IF(C24 ="","",HLOOKUP(((VLOOKUP($P$1,Lists!$B$4:$C$22,2,FALSE))&amp;"PC"),'PC list edited'!$A$2:$DV$65,(B24+1),FALSE)))</f>
        <v>K1: Ease of contact from surveys</v>
      </c>
      <c r="E24" s="357" t="str">
        <f>IF($P$1="Select company","",IF(C24 ="","",HLOOKUP(((VLOOKUP($P$1,Lists!$B$4:$C$22,2,FALSE))&amp;"unit"),'PC list edited'!$A$2:$DV$65,(B24+1),FALSE)))</f>
        <v>%</v>
      </c>
      <c r="F24" s="357" t="str">
        <f>IF($P$1="Select company","",IF(C24 ="","",HLOOKUP(((VLOOKUP($P$1,Lists!$B$4:$C$22,2,FALSE))&amp;"UnitDes"),'PC list edited'!$A$2:$DV$65,(B24+1),FALSE)))</f>
        <v>% customer satisfaction</v>
      </c>
      <c r="G24" s="612">
        <f>IF($P$1="Select company","",IF(C24="","",HLOOKUP(((VLOOKUP($P$1,Lists!$B$4:$C$22,2,FALSE))&amp;"DP"),'PC list edited'!$A$2:$DV$65,(B24+1),FALSE)))</f>
        <v>1</v>
      </c>
      <c r="H24" s="612">
        <f>IF($P$1="Select company","",IF(C24 = "","",HLOOKUP(((VLOOKUP($P$1,Lists!$B$4:$C$22,2,FALSE))&amp;"201516Actual"),'PC list edited'!$A$2:$DV$65,(B24+1),FALSE)))</f>
        <v>93.1</v>
      </c>
      <c r="I24" s="650">
        <v>94.4</v>
      </c>
      <c r="J24" s="827" t="s">
        <v>66</v>
      </c>
      <c r="K24" s="594"/>
      <c r="L24" s="595"/>
      <c r="M24" s="594"/>
      <c r="N24" s="595"/>
      <c r="O24" s="594"/>
      <c r="P24" s="596"/>
      <c r="Q24" s="143"/>
      <c r="R24" s="600">
        <f t="shared" si="4"/>
        <v>0</v>
      </c>
      <c r="S24" s="31">
        <f t="shared" si="1"/>
        <v>0</v>
      </c>
      <c r="T24" s="143"/>
      <c r="U24" s="136"/>
      <c r="V24" s="110">
        <f t="shared" si="2"/>
        <v>0</v>
      </c>
      <c r="W24" s="110">
        <f>IF($C24="",0,IF(ISBLANK(#REF!)=FALSE,0,1))</f>
        <v>0</v>
      </c>
      <c r="X24" s="110">
        <f t="shared" si="0"/>
        <v>0</v>
      </c>
      <c r="Y24" s="110">
        <f>IF(OR(ISBLANK(L24), L24=0), 0, IF(OR(K24=Lists!$F$11, K24=Lists!$F$13), 0, 1))</f>
        <v>0</v>
      </c>
      <c r="Z24" s="110">
        <f>IF(OR($C24="", AND(NOT(K24=Lists!$F$11), NOT(K24=Lists!$F$13))),0,IF(ISBLANK(L24)=FALSE,0,1))</f>
        <v>0</v>
      </c>
      <c r="AA24" s="110">
        <f>IF(OR(ISBLANK(N24), N24=0), 0, IF(OR(M24=Lists!$F$11, M24=Lists!$F$13), 0, 1))</f>
        <v>0</v>
      </c>
      <c r="AB24" s="110">
        <f>IF(OR($C24="", AND(NOT(M24=Lists!$F$11), NOT(M24=Lists!$F$13))),0,IF(ISBLANK(N24)=FALSE,0,1))</f>
        <v>0</v>
      </c>
      <c r="AC24" s="110">
        <f>IF(OR(ISBLANK(P24), P24=0), 0, IF(OR(O24=Lists!$F$11, O24=Lists!$F$13), 0, 1))</f>
        <v>0</v>
      </c>
      <c r="AD24" s="110">
        <f>IF(OR($C24="", AND(NOT(O24=Lists!$F$11), NOT(O24=Lists!$F$13))),0,IF(ISBLANK(P24)=FALSE,0,1))</f>
        <v>0</v>
      </c>
      <c r="AE24" s="136"/>
      <c r="AF24" s="602">
        <f xml:space="preserve"> IF(OR( AND( K24 = Lists!$F$11, '3A'!L24 &lt; 0), AND( '3A'!M24 = Lists!$F$11, '3A'!N24 &lt; 0), AND( '3A'!O24 = Lists!$F$11, '3A'!P24 &lt; 0)), 1, 0)</f>
        <v>0</v>
      </c>
      <c r="AG24" s="602">
        <f xml:space="preserve"> IF( OR( AND( K24 = Lists!$F$13, '3A'!L24 &gt; 0), AND( M24 = Lists!$F$13, '3A'!N24 &gt; 0), AND( O24 = Lists!$F$13, '3A'!P24 &gt; 0 )), 1, 0)</f>
        <v>0</v>
      </c>
      <c r="AH24" s="604"/>
      <c r="AI24" s="829" t="str">
        <f>IF($P$1="Select company","",IF((HLOOKUP(((VLOOKUP($P$1,Lists!$B$4:$C$22,2,FALSE))&amp;'PC LIST'!$J$2),'PC list edited'!$A$2:$DT$65,(B24+1),FALSE))=0,"",HLOOKUP(((VLOOKUP($P$1,Lists!$B$4:$C$22,2,FALSE))&amp; 'PC LIST'!$J$2),'PC list edited'!$A$2:$DT$65,(B24+1),FALSE)))</f>
        <v>NFI</v>
      </c>
    </row>
    <row r="25" spans="1:35" s="351" customFormat="1" ht="30" customHeight="1">
      <c r="A25" s="87"/>
      <c r="B25" s="329">
        <f t="shared" si="3"/>
        <v>21</v>
      </c>
      <c r="C25" s="590" t="str">
        <f>IF($P$1="Select company","",IF((HLOOKUP((VLOOKUP($P$1,Lists!$B$4:$C$22,2,FALSE)),'PC list edited'!$A$2:$DV$65,(B25+1),FALSE))=0,"",HLOOKUP((VLOOKUP($P$1,Lists!$B$4:$C$22,2,FALSE)),'PC list edited'!$A$2:$DV$65,(B25+1),FALSE)))</f>
        <v>PR14BRLHHR_L1</v>
      </c>
      <c r="D25" s="589" t="str">
        <f>IF($P$1="Select company","",IF(C25 ="","",HLOOKUP(((VLOOKUP($P$1,Lists!$B$4:$C$22,2,FALSE))&amp;"PC"),'PC list edited'!$A$2:$DV$65,(B25+1),FALSE)))</f>
        <v>L1: Negative billing contacts</v>
      </c>
      <c r="E25" s="357" t="str">
        <f>IF($P$1="Select company","",IF(C25 ="","",HLOOKUP(((VLOOKUP($P$1,Lists!$B$4:$C$22,2,FALSE))&amp;"unit"),'PC list edited'!$A$2:$DV$65,(B25+1),FALSE)))</f>
        <v>nr</v>
      </c>
      <c r="F25" s="357" t="str">
        <f>IF($P$1="Select company","",IF(C25 ="","",HLOOKUP(((VLOOKUP($P$1,Lists!$B$4:$C$22,2,FALSE))&amp;"UnitDes"),'PC list edited'!$A$2:$DV$65,(B25+1),FALSE)))</f>
        <v>No. of contacts per year</v>
      </c>
      <c r="G25" s="612">
        <f>IF($P$1="Select company","",IF(C25="","",HLOOKUP(((VLOOKUP($P$1,Lists!$B$4:$C$22,2,FALSE))&amp;"DP"),'PC list edited'!$A$2:$DV$65,(B25+1),FALSE)))</f>
        <v>0</v>
      </c>
      <c r="H25" s="612">
        <f>IF($P$1="Select company","",IF(C25 = "","",HLOOKUP(((VLOOKUP($P$1,Lists!$B$4:$C$22,2,FALSE))&amp;"201516Actual"),'PC list edited'!$A$2:$DV$65,(B25+1),FALSE)))</f>
        <v>2301</v>
      </c>
      <c r="I25" s="650">
        <v>3096</v>
      </c>
      <c r="J25" s="827" t="s">
        <v>66</v>
      </c>
      <c r="K25" s="594"/>
      <c r="L25" s="595"/>
      <c r="M25" s="594"/>
      <c r="N25" s="595"/>
      <c r="O25" s="594"/>
      <c r="P25" s="596"/>
      <c r="Q25" s="143"/>
      <c r="R25" s="600">
        <f t="shared" si="4"/>
        <v>0</v>
      </c>
      <c r="S25" s="31">
        <f t="shared" si="1"/>
        <v>0</v>
      </c>
      <c r="T25" s="143"/>
      <c r="U25" s="136"/>
      <c r="V25" s="110">
        <f t="shared" si="2"/>
        <v>0</v>
      </c>
      <c r="W25" s="110">
        <f>IF($C25="",0,IF(ISBLANK(#REF!)=FALSE,0,1))</f>
        <v>0</v>
      </c>
      <c r="X25" s="110">
        <f t="shared" si="0"/>
        <v>0</v>
      </c>
      <c r="Y25" s="110">
        <f>IF(OR(ISBLANK(L25), L25=0), 0, IF(OR(K25=Lists!$F$11, K25=Lists!$F$13), 0, 1))</f>
        <v>0</v>
      </c>
      <c r="Z25" s="110">
        <f>IF(OR($C25="", AND(NOT(K25=Lists!$F$11), NOT(K25=Lists!$F$13))),0,IF(ISBLANK(L25)=FALSE,0,1))</f>
        <v>0</v>
      </c>
      <c r="AA25" s="110">
        <f>IF(OR(ISBLANK(N25), N25=0), 0, IF(OR(M25=Lists!$F$11, M25=Lists!$F$13), 0, 1))</f>
        <v>0</v>
      </c>
      <c r="AB25" s="110">
        <f>IF(OR($C25="", AND(NOT(M25=Lists!$F$11), NOT(M25=Lists!$F$13))),0,IF(ISBLANK(N25)=FALSE,0,1))</f>
        <v>0</v>
      </c>
      <c r="AC25" s="110">
        <f>IF(OR(ISBLANK(P25), P25=0), 0, IF(OR(O25=Lists!$F$11, O25=Lists!$F$13), 0, 1))</f>
        <v>0</v>
      </c>
      <c r="AD25" s="110">
        <f>IF(OR($C25="", AND(NOT(O25=Lists!$F$11), NOT(O25=Lists!$F$13))),0,IF(ISBLANK(P25)=FALSE,0,1))</f>
        <v>0</v>
      </c>
      <c r="AE25" s="136"/>
      <c r="AF25" s="602">
        <f xml:space="preserve"> IF(OR( AND( K25 = Lists!$F$11, '3A'!L25 &lt; 0), AND( '3A'!M25 = Lists!$F$11, '3A'!N25 &lt; 0), AND( '3A'!O25 = Lists!$F$11, '3A'!P25 &lt; 0)), 1, 0)</f>
        <v>0</v>
      </c>
      <c r="AG25" s="602">
        <f xml:space="preserve"> IF( OR( AND( K25 = Lists!$F$13, '3A'!L25 &gt; 0), AND( M25 = Lists!$F$13, '3A'!N25 &gt; 0), AND( O25 = Lists!$F$13, '3A'!P25 &gt; 0 )), 1, 0)</f>
        <v>0</v>
      </c>
      <c r="AH25" s="604"/>
      <c r="AI25" s="829" t="str">
        <f>IF($P$1="Select company","",IF((HLOOKUP(((VLOOKUP($P$1,Lists!$B$4:$C$22,2,FALSE))&amp;'PC LIST'!$J$2),'PC list edited'!$A$2:$DT$65,(B25+1),FALSE))=0,"",HLOOKUP(((VLOOKUP($P$1,Lists!$B$4:$C$22,2,FALSE))&amp; 'PC LIST'!$J$2),'PC list edited'!$A$2:$DT$65,(B25+1),FALSE)))</f>
        <v>NFI</v>
      </c>
    </row>
    <row r="26" spans="1:35" s="351" customFormat="1" ht="30" customHeight="1">
      <c r="A26" s="87"/>
      <c r="B26" s="329">
        <f t="shared" si="3"/>
        <v>22</v>
      </c>
      <c r="C26" s="590" t="str">
        <f>IF($P$1="Select company","",IF((HLOOKUP((VLOOKUP($P$1,Lists!$B$4:$C$22,2,FALSE)),'PC list edited'!$A$2:$DV$65,(B26+1),FALSE))=0,"",HLOOKUP((VLOOKUP($P$1,Lists!$B$4:$C$22,2,FALSE)),'PC list edited'!$A$2:$DV$65,(B26+1),FALSE)))</f>
        <v/>
      </c>
      <c r="D26" s="589" t="str">
        <f>IF($P$1="Select company","",IF(C26 ="","",HLOOKUP(((VLOOKUP($P$1,Lists!$B$4:$C$22,2,FALSE))&amp;"PC"),'PC list edited'!$A$2:$DV$65,(B26+1),FALSE)))</f>
        <v/>
      </c>
      <c r="E26" s="357" t="str">
        <f>IF($P$1="Select company","",IF(C26 ="","",HLOOKUP(((VLOOKUP($P$1,Lists!$B$4:$C$22,2,FALSE))&amp;"unit"),'PC list edited'!$A$2:$DV$65,(B26+1),FALSE)))</f>
        <v/>
      </c>
      <c r="F26" s="357" t="str">
        <f>IF($P$1="Select company","",IF(C26 ="","",HLOOKUP(((VLOOKUP($P$1,Lists!$B$4:$C$22,2,FALSE))&amp;"UnitDes"),'PC list edited'!$A$2:$DV$65,(B26+1),FALSE)))</f>
        <v/>
      </c>
      <c r="G26" s="612" t="str">
        <f>IF($P$1="Select company","",IF(C26="","",HLOOKUP(((VLOOKUP($P$1,Lists!$B$4:$C$22,2,FALSE))&amp;"DP"),'PC list edited'!$A$2:$DV$65,(B26+1),FALSE)))</f>
        <v/>
      </c>
      <c r="H26" s="612" t="str">
        <f>IF($P$1="Select company","",IF(C26 = "","",HLOOKUP(((VLOOKUP($P$1,Lists!$B$4:$C$22,2,FALSE))&amp;"201516Actual"),'PC list edited'!$A$2:$DV$65,(B26+1),FALSE)))</f>
        <v/>
      </c>
      <c r="I26" s="650"/>
      <c r="J26" s="827"/>
      <c r="K26" s="594"/>
      <c r="L26" s="595"/>
      <c r="M26" s="594"/>
      <c r="N26" s="595"/>
      <c r="O26" s="594"/>
      <c r="P26" s="596"/>
      <c r="Q26" s="143"/>
      <c r="R26" s="600">
        <f t="shared" si="4"/>
        <v>0</v>
      </c>
      <c r="S26" s="31">
        <f t="shared" si="1"/>
        <v>0</v>
      </c>
      <c r="T26" s="143"/>
      <c r="U26" s="136"/>
      <c r="V26" s="110">
        <f t="shared" si="2"/>
        <v>0</v>
      </c>
      <c r="W26" s="110">
        <f>IF($C26="",0,IF(ISBLANK(#REF!)=FALSE,0,1))</f>
        <v>0</v>
      </c>
      <c r="X26" s="110">
        <f t="shared" si="0"/>
        <v>0</v>
      </c>
      <c r="Y26" s="110">
        <f>IF(OR(ISBLANK(L26), L26=0), 0, IF(OR(K26=Lists!$F$11, K26=Lists!$F$13), 0, 1))</f>
        <v>0</v>
      </c>
      <c r="Z26" s="110">
        <f>IF(OR($C26="", AND(NOT(K26=Lists!$F$11), NOT(K26=Lists!$F$13))),0,IF(ISBLANK(L26)=FALSE,0,1))</f>
        <v>0</v>
      </c>
      <c r="AA26" s="110">
        <f>IF(OR(ISBLANK(N26), N26=0), 0, IF(OR(M26=Lists!$F$11, M26=Lists!$F$13), 0, 1))</f>
        <v>0</v>
      </c>
      <c r="AB26" s="110">
        <f>IF(OR($C26="", AND(NOT(M26=Lists!$F$11), NOT(M26=Lists!$F$13))),0,IF(ISBLANK(N26)=FALSE,0,1))</f>
        <v>0</v>
      </c>
      <c r="AC26" s="110">
        <f>IF(OR(ISBLANK(P26), P26=0), 0, IF(OR(O26=Lists!$F$11, O26=Lists!$F$13), 0, 1))</f>
        <v>0</v>
      </c>
      <c r="AD26" s="110">
        <f>IF(OR($C26="", AND(NOT(O26=Lists!$F$11), NOT(O26=Lists!$F$13))),0,IF(ISBLANK(P26)=FALSE,0,1))</f>
        <v>0</v>
      </c>
      <c r="AE26" s="136"/>
      <c r="AF26" s="602">
        <f xml:space="preserve"> IF(OR( AND( K26 = Lists!$F$11, '3A'!L26 &lt; 0), AND( '3A'!M26 = Lists!$F$11, '3A'!N26 &lt; 0), AND( '3A'!O26 = Lists!$F$11, '3A'!P26 &lt; 0)), 1, 0)</f>
        <v>0</v>
      </c>
      <c r="AG26" s="602">
        <f xml:space="preserve"> IF( OR( AND( K26 = Lists!$F$13, '3A'!L26 &gt; 0), AND( M26 = Lists!$F$13, '3A'!N26 &gt; 0), AND( O26 = Lists!$F$13, '3A'!P26 &gt; 0 )), 1, 0)</f>
        <v>0</v>
      </c>
      <c r="AH26" s="604"/>
      <c r="AI26" s="829" t="str">
        <f>IF($P$1="Select company","",IF((HLOOKUP(((VLOOKUP($P$1,Lists!$B$4:$C$22,2,FALSE))&amp;'PC LIST'!$J$2),'PC list edited'!$A$2:$DT$65,(B26+1),FALSE))=0,"",HLOOKUP(((VLOOKUP($P$1,Lists!$B$4:$C$22,2,FALSE))&amp; 'PC LIST'!$J$2),'PC list edited'!$A$2:$DT$65,(B26+1),FALSE)))</f>
        <v/>
      </c>
    </row>
    <row r="27" spans="1:35" s="351" customFormat="1" ht="30" customHeight="1">
      <c r="A27" s="87"/>
      <c r="B27" s="329">
        <f t="shared" si="3"/>
        <v>23</v>
      </c>
      <c r="C27" s="590" t="str">
        <f>IF($P$1="Select company","",IF((HLOOKUP((VLOOKUP($P$1,Lists!$B$4:$C$22,2,FALSE)),'PC list edited'!$A$2:$DV$65,(B27+1),FALSE))=0,"",HLOOKUP((VLOOKUP($P$1,Lists!$B$4:$C$22,2,FALSE)),'PC list edited'!$A$2:$DV$65,(B27+1),FALSE)))</f>
        <v/>
      </c>
      <c r="D27" s="589" t="str">
        <f>IF($P$1="Select company","",IF(C27 ="","",HLOOKUP(((VLOOKUP($P$1,Lists!$B$4:$C$22,2,FALSE))&amp;"PC"),'PC list edited'!$A$2:$DV$65,(B27+1),FALSE)))</f>
        <v/>
      </c>
      <c r="E27" s="357" t="str">
        <f>IF($P$1="Select company","",IF(C27 ="","",HLOOKUP(((VLOOKUP($P$1,Lists!$B$4:$C$22,2,FALSE))&amp;"unit"),'PC list edited'!$A$2:$DV$65,(B27+1),FALSE)))</f>
        <v/>
      </c>
      <c r="F27" s="357" t="str">
        <f>IF($P$1="Select company","",IF(C27 ="","",HLOOKUP(((VLOOKUP($P$1,Lists!$B$4:$C$22,2,FALSE))&amp;"UnitDes"),'PC list edited'!$A$2:$DV$65,(B27+1),FALSE)))</f>
        <v/>
      </c>
      <c r="G27" s="612" t="str">
        <f>IF($P$1="Select company","",IF(C27="","",HLOOKUP(((VLOOKUP($P$1,Lists!$B$4:$C$22,2,FALSE))&amp;"DP"),'PC list edited'!$A$2:$DV$65,(B27+1),FALSE)))</f>
        <v/>
      </c>
      <c r="H27" s="612" t="str">
        <f>IF($P$1="Select company","",IF(C27 = "","",HLOOKUP(((VLOOKUP($P$1,Lists!$B$4:$C$22,2,FALSE))&amp;"201516Actual"),'PC list edited'!$A$2:$DV$65,(B27+1),FALSE)))</f>
        <v/>
      </c>
      <c r="I27" s="650"/>
      <c r="J27" s="827"/>
      <c r="K27" s="594"/>
      <c r="L27" s="595"/>
      <c r="M27" s="594"/>
      <c r="N27" s="595"/>
      <c r="O27" s="594"/>
      <c r="P27" s="596"/>
      <c r="Q27" s="143"/>
      <c r="R27" s="600">
        <f t="shared" si="4"/>
        <v>0</v>
      </c>
      <c r="S27" s="31">
        <f t="shared" si="1"/>
        <v>0</v>
      </c>
      <c r="T27" s="143"/>
      <c r="U27" s="136"/>
      <c r="V27" s="110">
        <f t="shared" si="2"/>
        <v>0</v>
      </c>
      <c r="W27" s="110">
        <f>IF($C27="",0,IF(ISBLANK(#REF!)=FALSE,0,1))</f>
        <v>0</v>
      </c>
      <c r="X27" s="110">
        <f t="shared" si="0"/>
        <v>0</v>
      </c>
      <c r="Y27" s="110">
        <f>IF(OR(ISBLANK(L27), L27=0), 0, IF(OR(K27=Lists!$F$11, K27=Lists!$F$13), 0, 1))</f>
        <v>0</v>
      </c>
      <c r="Z27" s="110">
        <f>IF(OR($C27="", AND(NOT(K27=Lists!$F$11), NOT(K27=Lists!$F$13))),0,IF(ISBLANK(L27)=FALSE,0,1))</f>
        <v>0</v>
      </c>
      <c r="AA27" s="110">
        <f>IF(OR(ISBLANK(N27), N27=0), 0, IF(OR(M27=Lists!$F$11, M27=Lists!$F$13), 0, 1))</f>
        <v>0</v>
      </c>
      <c r="AB27" s="110">
        <f>IF(OR($C27="", AND(NOT(M27=Lists!$F$11), NOT(M27=Lists!$F$13))),0,IF(ISBLANK(N27)=FALSE,0,1))</f>
        <v>0</v>
      </c>
      <c r="AC27" s="110">
        <f>IF(OR(ISBLANK(P27), P27=0), 0, IF(OR(O27=Lists!$F$11, O27=Lists!$F$13), 0, 1))</f>
        <v>0</v>
      </c>
      <c r="AD27" s="110">
        <f>IF(OR($C27="", AND(NOT(O27=Lists!$F$11), NOT(O27=Lists!$F$13))),0,IF(ISBLANK(P27)=FALSE,0,1))</f>
        <v>0</v>
      </c>
      <c r="AE27" s="136"/>
      <c r="AF27" s="602">
        <f xml:space="preserve"> IF(OR( AND( K27 = Lists!$F$11, '3A'!L27 &lt; 0), AND( '3A'!M27 = Lists!$F$11, '3A'!N27 &lt; 0), AND( '3A'!O27 = Lists!$F$11, '3A'!P27 &lt; 0)), 1, 0)</f>
        <v>0</v>
      </c>
      <c r="AG27" s="602">
        <f xml:space="preserve"> IF( OR( AND( K27 = Lists!$F$13, '3A'!L27 &gt; 0), AND( M27 = Lists!$F$13, '3A'!N27 &gt; 0), AND( O27 = Lists!$F$13, '3A'!P27 &gt; 0 )), 1, 0)</f>
        <v>0</v>
      </c>
      <c r="AH27" s="604"/>
      <c r="AI27" s="829" t="str">
        <f>IF($P$1="Select company","",IF((HLOOKUP(((VLOOKUP($P$1,Lists!$B$4:$C$22,2,FALSE))&amp;'PC LIST'!$J$2),'PC list edited'!$A$2:$DT$65,(B27+1),FALSE))=0,"",HLOOKUP(((VLOOKUP($P$1,Lists!$B$4:$C$22,2,FALSE))&amp; 'PC LIST'!$J$2),'PC list edited'!$A$2:$DT$65,(B27+1),FALSE)))</f>
        <v/>
      </c>
    </row>
    <row r="28" spans="1:35" s="351" customFormat="1" ht="30" customHeight="1">
      <c r="A28" s="87"/>
      <c r="B28" s="329">
        <f t="shared" si="3"/>
        <v>24</v>
      </c>
      <c r="C28" s="590" t="str">
        <f>IF($P$1="Select company","",IF((HLOOKUP((VLOOKUP($P$1,Lists!$B$4:$C$22,2,FALSE)),'PC list edited'!$A$2:$DV$65,(B28+1),FALSE))=0,"",HLOOKUP((VLOOKUP($P$1,Lists!$B$4:$C$22,2,FALSE)),'PC list edited'!$A$2:$DV$65,(B28+1),FALSE)))</f>
        <v/>
      </c>
      <c r="D28" s="589" t="str">
        <f>IF($P$1="Select company","",IF(C28 ="","",HLOOKUP(((VLOOKUP($P$1,Lists!$B$4:$C$22,2,FALSE))&amp;"PC"),'PC list edited'!$A$2:$DV$65,(B28+1),FALSE)))</f>
        <v/>
      </c>
      <c r="E28" s="357" t="str">
        <f>IF($P$1="Select company","",IF(C28 ="","",HLOOKUP(((VLOOKUP($P$1,Lists!$B$4:$C$22,2,FALSE))&amp;"unit"),'PC list edited'!$A$2:$DV$65,(B28+1),FALSE)))</f>
        <v/>
      </c>
      <c r="F28" s="357" t="str">
        <f>IF($P$1="Select company","",IF(C28 ="","",HLOOKUP(((VLOOKUP($P$1,Lists!$B$4:$C$22,2,FALSE))&amp;"UnitDes"),'PC list edited'!$A$2:$DV$65,(B28+1),FALSE)))</f>
        <v/>
      </c>
      <c r="G28" s="612" t="str">
        <f>IF($P$1="Select company","",IF(C28="","",HLOOKUP(((VLOOKUP($P$1,Lists!$B$4:$C$22,2,FALSE))&amp;"DP"),'PC list edited'!$A$2:$DV$65,(B28+1),FALSE)))</f>
        <v/>
      </c>
      <c r="H28" s="612" t="str">
        <f>IF($P$1="Select company","",IF(C28 = "","",HLOOKUP(((VLOOKUP($P$1,Lists!$B$4:$C$22,2,FALSE))&amp;"201516Actual"),'PC list edited'!$A$2:$DV$65,(B28+1),FALSE)))</f>
        <v/>
      </c>
      <c r="I28" s="650"/>
      <c r="J28" s="827"/>
      <c r="K28" s="594"/>
      <c r="L28" s="595"/>
      <c r="M28" s="594"/>
      <c r="N28" s="595"/>
      <c r="O28" s="594"/>
      <c r="P28" s="596"/>
      <c r="Q28" s="143"/>
      <c r="R28" s="600">
        <f t="shared" si="4"/>
        <v>0</v>
      </c>
      <c r="S28" s="31">
        <f t="shared" si="1"/>
        <v>0</v>
      </c>
      <c r="T28" s="143"/>
      <c r="U28" s="136"/>
      <c r="V28" s="110">
        <f t="shared" si="2"/>
        <v>0</v>
      </c>
      <c r="W28" s="110">
        <f>IF($C28="",0,IF(ISBLANK(#REF!)=FALSE,0,1))</f>
        <v>0</v>
      </c>
      <c r="X28" s="110">
        <f t="shared" si="0"/>
        <v>0</v>
      </c>
      <c r="Y28" s="110">
        <f>IF(OR(ISBLANK(L28), L28=0), 0, IF(OR(K28=Lists!$F$11, K28=Lists!$F$13), 0, 1))</f>
        <v>0</v>
      </c>
      <c r="Z28" s="110">
        <f>IF(OR($C28="", AND(NOT(K28=Lists!$F$11), NOT(K28=Lists!$F$13))),0,IF(ISBLANK(L28)=FALSE,0,1))</f>
        <v>0</v>
      </c>
      <c r="AA28" s="110">
        <f>IF(OR(ISBLANK(N28), N28=0), 0, IF(OR(M28=Lists!$F$11, M28=Lists!$F$13), 0, 1))</f>
        <v>0</v>
      </c>
      <c r="AB28" s="110">
        <f>IF(OR($C28="", AND(NOT(M28=Lists!$F$11), NOT(M28=Lists!$F$13))),0,IF(ISBLANK(N28)=FALSE,0,1))</f>
        <v>0</v>
      </c>
      <c r="AC28" s="110">
        <f>IF(OR(ISBLANK(P28), P28=0), 0, IF(OR(O28=Lists!$F$11, O28=Lists!$F$13), 0, 1))</f>
        <v>0</v>
      </c>
      <c r="AD28" s="110">
        <f>IF(OR($C28="", AND(NOT(O28=Lists!$F$11), NOT(O28=Lists!$F$13))),0,IF(ISBLANK(P28)=FALSE,0,1))</f>
        <v>0</v>
      </c>
      <c r="AE28" s="136"/>
      <c r="AF28" s="602">
        <f xml:space="preserve"> IF(OR( AND( K28 = Lists!$F$11, '3A'!L28 &lt; 0), AND( '3A'!M28 = Lists!$F$11, '3A'!N28 &lt; 0), AND( '3A'!O28 = Lists!$F$11, '3A'!P28 &lt; 0)), 1, 0)</f>
        <v>0</v>
      </c>
      <c r="AG28" s="602">
        <f xml:space="preserve"> IF( OR( AND( K28 = Lists!$F$13, '3A'!L28 &gt; 0), AND( M28 = Lists!$F$13, '3A'!N28 &gt; 0), AND( O28 = Lists!$F$13, '3A'!P28 &gt; 0 )), 1, 0)</f>
        <v>0</v>
      </c>
      <c r="AH28" s="604"/>
      <c r="AI28" s="829" t="str">
        <f>IF($P$1="Select company","",IF((HLOOKUP(((VLOOKUP($P$1,Lists!$B$4:$C$22,2,FALSE))&amp;'PC LIST'!$J$2),'PC list edited'!$A$2:$DT$65,(B28+1),FALSE))=0,"",HLOOKUP(((VLOOKUP($P$1,Lists!$B$4:$C$22,2,FALSE))&amp; 'PC LIST'!$J$2),'PC list edited'!$A$2:$DT$65,(B28+1),FALSE)))</f>
        <v/>
      </c>
    </row>
    <row r="29" spans="1:35" s="351" customFormat="1" ht="30" customHeight="1">
      <c r="A29" s="87"/>
      <c r="B29" s="329">
        <f t="shared" si="3"/>
        <v>25</v>
      </c>
      <c r="C29" s="590" t="str">
        <f>IF($P$1="Select company","",IF((HLOOKUP((VLOOKUP($P$1,Lists!$B$4:$C$22,2,FALSE)),'PC list edited'!$A$2:$DV$65,(B29+1),FALSE))=0,"",HLOOKUP((VLOOKUP($P$1,Lists!$B$4:$C$22,2,FALSE)),'PC list edited'!$A$2:$DV$65,(B29+1),FALSE)))</f>
        <v/>
      </c>
      <c r="D29" s="589" t="str">
        <f>IF($P$1="Select company","",IF(C29 ="","",HLOOKUP(((VLOOKUP($P$1,Lists!$B$4:$C$22,2,FALSE))&amp;"PC"),'PC list edited'!$A$2:$DV$65,(B29+1),FALSE)))</f>
        <v/>
      </c>
      <c r="E29" s="357" t="str">
        <f>IF($P$1="Select company","",IF(C29 ="","",HLOOKUP(((VLOOKUP($P$1,Lists!$B$4:$C$22,2,FALSE))&amp;"unit"),'PC list edited'!$A$2:$DV$65,(B29+1),FALSE)))</f>
        <v/>
      </c>
      <c r="F29" s="357" t="str">
        <f>IF($P$1="Select company","",IF(C29 ="","",HLOOKUP(((VLOOKUP($P$1,Lists!$B$4:$C$22,2,FALSE))&amp;"UnitDes"),'PC list edited'!$A$2:$DV$65,(B29+1),FALSE)))</f>
        <v/>
      </c>
      <c r="G29" s="612" t="str">
        <f>IF($P$1="Select company","",IF(C29="","",HLOOKUP(((VLOOKUP($P$1,Lists!$B$4:$C$22,2,FALSE))&amp;"DP"),'PC list edited'!$A$2:$DV$65,(B29+1),FALSE)))</f>
        <v/>
      </c>
      <c r="H29" s="612" t="str">
        <f>IF($P$1="Select company","",IF(C29 = "","",HLOOKUP(((VLOOKUP($P$1,Lists!$B$4:$C$22,2,FALSE))&amp;"201516Actual"),'PC list edited'!$A$2:$DV$65,(B29+1),FALSE)))</f>
        <v/>
      </c>
      <c r="I29" s="650"/>
      <c r="J29" s="827"/>
      <c r="K29" s="594"/>
      <c r="L29" s="595"/>
      <c r="M29" s="594"/>
      <c r="N29" s="595"/>
      <c r="O29" s="594"/>
      <c r="P29" s="596"/>
      <c r="Q29" s="143"/>
      <c r="R29" s="600">
        <f t="shared" si="4"/>
        <v>0</v>
      </c>
      <c r="S29" s="31">
        <f t="shared" si="1"/>
        <v>0</v>
      </c>
      <c r="T29" s="143"/>
      <c r="U29" s="136"/>
      <c r="V29" s="110">
        <f t="shared" si="2"/>
        <v>0</v>
      </c>
      <c r="W29" s="110">
        <f>IF($C29="",0,IF(ISBLANK(#REF!)=FALSE,0,1))</f>
        <v>0</v>
      </c>
      <c r="X29" s="110">
        <f t="shared" si="0"/>
        <v>0</v>
      </c>
      <c r="Y29" s="110">
        <f>IF(OR(ISBLANK(L29), L29=0), 0, IF(OR(K29=Lists!$F$11, K29=Lists!$F$13), 0, 1))</f>
        <v>0</v>
      </c>
      <c r="Z29" s="110">
        <f>IF(OR($C29="", AND(NOT(K29=Lists!$F$11), NOT(K29=Lists!$F$13))),0,IF(ISBLANK(L29)=FALSE,0,1))</f>
        <v>0</v>
      </c>
      <c r="AA29" s="110">
        <f>IF(OR(ISBLANK(N29), N29=0), 0, IF(OR(M29=Lists!$F$11, M29=Lists!$F$13), 0, 1))</f>
        <v>0</v>
      </c>
      <c r="AB29" s="110">
        <f>IF(OR($C29="", AND(NOT(M29=Lists!$F$11), NOT(M29=Lists!$F$13))),0,IF(ISBLANK(N29)=FALSE,0,1))</f>
        <v>0</v>
      </c>
      <c r="AC29" s="110">
        <f>IF(OR(ISBLANK(P29), P29=0), 0, IF(OR(O29=Lists!$F$11, O29=Lists!$F$13), 0, 1))</f>
        <v>0</v>
      </c>
      <c r="AD29" s="110">
        <f>IF(OR($C29="", AND(NOT(O29=Lists!$F$11), NOT(O29=Lists!$F$13))),0,IF(ISBLANK(P29)=FALSE,0,1))</f>
        <v>0</v>
      </c>
      <c r="AE29" s="136"/>
      <c r="AF29" s="602">
        <f xml:space="preserve"> IF(OR( AND( K29 = Lists!$F$11, '3A'!L29 &lt; 0), AND( '3A'!M29 = Lists!$F$11, '3A'!N29 &lt; 0), AND( '3A'!O29 = Lists!$F$11, '3A'!P29 &lt; 0)), 1, 0)</f>
        <v>0</v>
      </c>
      <c r="AG29" s="602">
        <f xml:space="preserve"> IF( OR( AND( K29 = Lists!$F$13, '3A'!L29 &gt; 0), AND( M29 = Lists!$F$13, '3A'!N29 &gt; 0), AND( O29 = Lists!$F$13, '3A'!P29 &gt; 0 )), 1, 0)</f>
        <v>0</v>
      </c>
      <c r="AH29" s="604"/>
      <c r="AI29" s="829" t="str">
        <f>IF($P$1="Select company","",IF((HLOOKUP(((VLOOKUP($P$1,Lists!$B$4:$C$22,2,FALSE))&amp;'PC LIST'!$J$2),'PC list edited'!$A$2:$DT$65,(B29+1),FALSE))=0,"",HLOOKUP(((VLOOKUP($P$1,Lists!$B$4:$C$22,2,FALSE))&amp; 'PC LIST'!$J$2),'PC list edited'!$A$2:$DT$65,(B29+1),FALSE)))</f>
        <v/>
      </c>
    </row>
    <row r="30" spans="1:35" s="351" customFormat="1" ht="30" customHeight="1">
      <c r="A30" s="87"/>
      <c r="B30" s="329">
        <f t="shared" si="3"/>
        <v>26</v>
      </c>
      <c r="C30" s="590" t="str">
        <f>IF($P$1="Select company","",IF((HLOOKUP((VLOOKUP($P$1,Lists!$B$4:$C$22,2,FALSE)),'PC list edited'!$A$2:$DV$65,(B30+1),FALSE))=0,"",HLOOKUP((VLOOKUP($P$1,Lists!$B$4:$C$22,2,FALSE)),'PC list edited'!$A$2:$DV$65,(B30+1),FALSE)))</f>
        <v/>
      </c>
      <c r="D30" s="589" t="str">
        <f>IF($P$1="Select company","",IF(C30 ="","",HLOOKUP(((VLOOKUP($P$1,Lists!$B$4:$C$22,2,FALSE))&amp;"PC"),'PC list edited'!$A$2:$DV$65,(B30+1),FALSE)))</f>
        <v/>
      </c>
      <c r="E30" s="357" t="str">
        <f>IF($P$1="Select company","",IF(C30 ="","",HLOOKUP(((VLOOKUP($P$1,Lists!$B$4:$C$22,2,FALSE))&amp;"unit"),'PC list edited'!$A$2:$DV$65,(B30+1),FALSE)))</f>
        <v/>
      </c>
      <c r="F30" s="357" t="str">
        <f>IF($P$1="Select company","",IF(C30 ="","",HLOOKUP(((VLOOKUP($P$1,Lists!$B$4:$C$22,2,FALSE))&amp;"UnitDes"),'PC list edited'!$A$2:$DV$65,(B30+1),FALSE)))</f>
        <v/>
      </c>
      <c r="G30" s="612" t="str">
        <f>IF($P$1="Select company","",IF(C30="","",HLOOKUP(((VLOOKUP($P$1,Lists!$B$4:$C$22,2,FALSE))&amp;"DP"),'PC list edited'!$A$2:$DV$65,(B30+1),FALSE)))</f>
        <v/>
      </c>
      <c r="H30" s="612" t="str">
        <f>IF($P$1="Select company","",IF(C30 = "","",HLOOKUP(((VLOOKUP($P$1,Lists!$B$4:$C$22,2,FALSE))&amp;"201516Actual"),'PC list edited'!$A$2:$DV$65,(B30+1),FALSE)))</f>
        <v/>
      </c>
      <c r="I30" s="650"/>
      <c r="J30" s="827"/>
      <c r="K30" s="594"/>
      <c r="L30" s="595"/>
      <c r="M30" s="594"/>
      <c r="N30" s="595"/>
      <c r="O30" s="594"/>
      <c r="P30" s="596"/>
      <c r="Q30" s="143"/>
      <c r="R30" s="600">
        <f t="shared" si="4"/>
        <v>0</v>
      </c>
      <c r="S30" s="31">
        <f t="shared" si="1"/>
        <v>0</v>
      </c>
      <c r="T30" s="143"/>
      <c r="U30" s="136"/>
      <c r="V30" s="110">
        <f t="shared" si="2"/>
        <v>0</v>
      </c>
      <c r="W30" s="110">
        <f>IF($C30="",0,IF(ISBLANK(#REF!)=FALSE,0,1))</f>
        <v>0</v>
      </c>
      <c r="X30" s="110">
        <f t="shared" si="0"/>
        <v>0</v>
      </c>
      <c r="Y30" s="110">
        <f>IF(OR(ISBLANK(L30), L30=0), 0, IF(OR(K30=Lists!$F$11, K30=Lists!$F$13), 0, 1))</f>
        <v>0</v>
      </c>
      <c r="Z30" s="110">
        <f>IF(OR($C30="", AND(NOT(K30=Lists!$F$11), NOT(K30=Lists!$F$13))),0,IF(ISBLANK(L30)=FALSE,0,1))</f>
        <v>0</v>
      </c>
      <c r="AA30" s="110">
        <f>IF(OR(ISBLANK(N30), N30=0), 0, IF(OR(M30=Lists!$F$11, M30=Lists!$F$13), 0, 1))</f>
        <v>0</v>
      </c>
      <c r="AB30" s="110">
        <f>IF(OR($C30="", AND(NOT(M30=Lists!$F$11), NOT(M30=Lists!$F$13))),0,IF(ISBLANK(N30)=FALSE,0,1))</f>
        <v>0</v>
      </c>
      <c r="AC30" s="110">
        <f>IF(OR(ISBLANK(P30), P30=0), 0, IF(OR(O30=Lists!$F$11, O30=Lists!$F$13), 0, 1))</f>
        <v>0</v>
      </c>
      <c r="AD30" s="110">
        <f>IF(OR($C30="", AND(NOT(O30=Lists!$F$11), NOT(O30=Lists!$F$13))),0,IF(ISBLANK(P30)=FALSE,0,1))</f>
        <v>0</v>
      </c>
      <c r="AE30" s="136"/>
      <c r="AF30" s="602">
        <f xml:space="preserve"> IF(OR( AND( K30 = Lists!$F$11, '3A'!L30 &lt; 0), AND( '3A'!M30 = Lists!$F$11, '3A'!N30 &lt; 0), AND( '3A'!O30 = Lists!$F$11, '3A'!P30 &lt; 0)), 1, 0)</f>
        <v>0</v>
      </c>
      <c r="AG30" s="602">
        <f xml:space="preserve"> IF( OR( AND( K30 = Lists!$F$13, '3A'!L30 &gt; 0), AND( M30 = Lists!$F$13, '3A'!N30 &gt; 0), AND( O30 = Lists!$F$13, '3A'!P30 &gt; 0 )), 1, 0)</f>
        <v>0</v>
      </c>
      <c r="AH30" s="604"/>
      <c r="AI30" s="829" t="str">
        <f>IF($P$1="Select company","",IF((HLOOKUP(((VLOOKUP($P$1,Lists!$B$4:$C$22,2,FALSE))&amp;'PC LIST'!$J$2),'PC list edited'!$A$2:$DT$65,(B30+1),FALSE))=0,"",HLOOKUP(((VLOOKUP($P$1,Lists!$B$4:$C$22,2,FALSE))&amp; 'PC LIST'!$J$2),'PC list edited'!$A$2:$DT$65,(B30+1),FALSE)))</f>
        <v/>
      </c>
    </row>
    <row r="31" spans="1:35" s="351" customFormat="1" ht="30" customHeight="1">
      <c r="A31" s="87"/>
      <c r="B31" s="329">
        <f t="shared" si="3"/>
        <v>27</v>
      </c>
      <c r="C31" s="590" t="str">
        <f>IF($P$1="Select company","",IF((HLOOKUP((VLOOKUP($P$1,Lists!$B$4:$C$22,2,FALSE)),'PC list edited'!$A$2:$DV$65,(B31+1),FALSE))=0,"",HLOOKUP((VLOOKUP($P$1,Lists!$B$4:$C$22,2,FALSE)),'PC list edited'!$A$2:$DV$65,(B31+1),FALSE)))</f>
        <v/>
      </c>
      <c r="D31" s="589" t="str">
        <f>IF($P$1="Select company","",IF(C31 ="","",HLOOKUP(((VLOOKUP($P$1,Lists!$B$4:$C$22,2,FALSE))&amp;"PC"),'PC list edited'!$A$2:$DV$65,(B31+1),FALSE)))</f>
        <v/>
      </c>
      <c r="E31" s="357" t="str">
        <f>IF($P$1="Select company","",IF(C31 ="","",HLOOKUP(((VLOOKUP($P$1,Lists!$B$4:$C$22,2,FALSE))&amp;"unit"),'PC list edited'!$A$2:$DV$65,(B31+1),FALSE)))</f>
        <v/>
      </c>
      <c r="F31" s="357" t="str">
        <f>IF($P$1="Select company","",IF(C31 ="","",HLOOKUP(((VLOOKUP($P$1,Lists!$B$4:$C$22,2,FALSE))&amp;"UnitDes"),'PC list edited'!$A$2:$DV$65,(B31+1),FALSE)))</f>
        <v/>
      </c>
      <c r="G31" s="612" t="str">
        <f>IF($P$1="Select company","",IF(C31="","",HLOOKUP(((VLOOKUP($P$1,Lists!$B$4:$C$22,2,FALSE))&amp;"DP"),'PC list edited'!$A$2:$DV$65,(B31+1),FALSE)))</f>
        <v/>
      </c>
      <c r="H31" s="612" t="str">
        <f>IF($P$1="Select company","",IF(C31 = "","",HLOOKUP(((VLOOKUP($P$1,Lists!$B$4:$C$22,2,FALSE))&amp;"201516Actual"),'PC list edited'!$A$2:$DV$65,(B31+1),FALSE)))</f>
        <v/>
      </c>
      <c r="I31" s="650"/>
      <c r="J31" s="827"/>
      <c r="K31" s="594"/>
      <c r="L31" s="595"/>
      <c r="M31" s="594"/>
      <c r="N31" s="595"/>
      <c r="O31" s="594"/>
      <c r="P31" s="596"/>
      <c r="Q31" s="147"/>
      <c r="R31" s="600">
        <f t="shared" si="4"/>
        <v>0</v>
      </c>
      <c r="S31" s="31">
        <f t="shared" si="1"/>
        <v>0</v>
      </c>
      <c r="T31" s="143"/>
      <c r="U31" s="136"/>
      <c r="V31" s="110">
        <f t="shared" si="2"/>
        <v>0</v>
      </c>
      <c r="W31" s="110">
        <f>IF($C31="",0,IF(ISBLANK(#REF!)=FALSE,0,1))</f>
        <v>0</v>
      </c>
      <c r="X31" s="110">
        <f t="shared" si="0"/>
        <v>0</v>
      </c>
      <c r="Y31" s="110">
        <f>IF(OR(ISBLANK(L31), L31=0), 0, IF(OR(K31=Lists!$F$11, K31=Lists!$F$13), 0, 1))</f>
        <v>0</v>
      </c>
      <c r="Z31" s="110">
        <f>IF(OR($C31="", AND(NOT(K31=Lists!$F$11), NOT(K31=Lists!$F$13))),0,IF(ISBLANK(L31)=FALSE,0,1))</f>
        <v>0</v>
      </c>
      <c r="AA31" s="110">
        <f>IF(OR(ISBLANK(N31), N31=0), 0, IF(OR(M31=Lists!$F$11, M31=Lists!$F$13), 0, 1))</f>
        <v>0</v>
      </c>
      <c r="AB31" s="110">
        <f>IF(OR($C31="", AND(NOT(M31=Lists!$F$11), NOT(M31=Lists!$F$13))),0,IF(ISBLANK(N31)=FALSE,0,1))</f>
        <v>0</v>
      </c>
      <c r="AC31" s="110">
        <f>IF(OR(ISBLANK(P31), P31=0), 0, IF(OR(O31=Lists!$F$11, O31=Lists!$F$13), 0, 1))</f>
        <v>0</v>
      </c>
      <c r="AD31" s="110">
        <f>IF(OR($C31="", AND(NOT(O31=Lists!$F$11), NOT(O31=Lists!$F$13))),0,IF(ISBLANK(P31)=FALSE,0,1))</f>
        <v>0</v>
      </c>
      <c r="AE31" s="136"/>
      <c r="AF31" s="602">
        <f xml:space="preserve"> IF(OR( AND( K31 = Lists!$F$11, '3A'!L31 &lt; 0), AND( '3A'!M31 = Lists!$F$11, '3A'!N31 &lt; 0), AND( '3A'!O31 = Lists!$F$11, '3A'!P31 &lt; 0)), 1, 0)</f>
        <v>0</v>
      </c>
      <c r="AG31" s="602">
        <f xml:space="preserve"> IF( OR( AND( K31 = Lists!$F$13, '3A'!L31 &gt; 0), AND( M31 = Lists!$F$13, '3A'!N31 &gt; 0), AND( O31 = Lists!$F$13, '3A'!P31 &gt; 0 )), 1, 0)</f>
        <v>0</v>
      </c>
      <c r="AH31" s="604"/>
      <c r="AI31" s="829" t="str">
        <f>IF($P$1="Select company","",IF((HLOOKUP(((VLOOKUP($P$1,Lists!$B$4:$C$22,2,FALSE))&amp;'PC LIST'!$J$2),'PC list edited'!$A$2:$DT$65,(B31+1),FALSE))=0,"",HLOOKUP(((VLOOKUP($P$1,Lists!$B$4:$C$22,2,FALSE))&amp; 'PC LIST'!$J$2),'PC list edited'!$A$2:$DT$65,(B31+1),FALSE)))</f>
        <v/>
      </c>
    </row>
    <row r="32" spans="1:35" s="351" customFormat="1" ht="30" customHeight="1">
      <c r="A32" s="87"/>
      <c r="B32" s="329">
        <f t="shared" si="3"/>
        <v>28</v>
      </c>
      <c r="C32" s="590" t="str">
        <f>IF($P$1="Select company","",IF((HLOOKUP((VLOOKUP($P$1,Lists!$B$4:$C$22,2,FALSE)),'PC list edited'!$A$2:$DV$65,(B32+1),FALSE))=0,"",HLOOKUP((VLOOKUP($P$1,Lists!$B$4:$C$22,2,FALSE)),'PC list edited'!$A$2:$DV$65,(B32+1),FALSE)))</f>
        <v/>
      </c>
      <c r="D32" s="589" t="str">
        <f>IF($P$1="Select company","",IF(C32 ="","",HLOOKUP(((VLOOKUP($P$1,Lists!$B$4:$C$22,2,FALSE))&amp;"PC"),'PC list edited'!$A$2:$DV$65,(B32+1),FALSE)))</f>
        <v/>
      </c>
      <c r="E32" s="357" t="str">
        <f>IF($P$1="Select company","",IF(C32 ="","",HLOOKUP(((VLOOKUP($P$1,Lists!$B$4:$C$22,2,FALSE))&amp;"unit"),'PC list edited'!$A$2:$DV$65,(B32+1),FALSE)))</f>
        <v/>
      </c>
      <c r="F32" s="357" t="str">
        <f>IF($P$1="Select company","",IF(C32 ="","",HLOOKUP(((VLOOKUP($P$1,Lists!$B$4:$C$22,2,FALSE))&amp;"UnitDes"),'PC list edited'!$A$2:$DV$65,(B32+1),FALSE)))</f>
        <v/>
      </c>
      <c r="G32" s="612" t="str">
        <f>IF($P$1="Select company","",IF(C32="","",HLOOKUP(((VLOOKUP($P$1,Lists!$B$4:$C$22,2,FALSE))&amp;"DP"),'PC list edited'!$A$2:$DV$65,(B32+1),FALSE)))</f>
        <v/>
      </c>
      <c r="H32" s="612" t="str">
        <f>IF($P$1="Select company","",IF(C32 = "","",HLOOKUP(((VLOOKUP($P$1,Lists!$B$4:$C$22,2,FALSE))&amp;"201516Actual"),'PC list edited'!$A$2:$DV$65,(B32+1),FALSE)))</f>
        <v/>
      </c>
      <c r="I32" s="650"/>
      <c r="J32" s="827"/>
      <c r="K32" s="594"/>
      <c r="L32" s="595"/>
      <c r="M32" s="594"/>
      <c r="N32" s="595"/>
      <c r="O32" s="594"/>
      <c r="P32" s="596"/>
      <c r="Q32" s="147"/>
      <c r="R32" s="600">
        <f t="shared" si="4"/>
        <v>0</v>
      </c>
      <c r="S32" s="31">
        <f t="shared" si="1"/>
        <v>0</v>
      </c>
      <c r="T32" s="143"/>
      <c r="U32" s="136"/>
      <c r="V32" s="110">
        <f t="shared" si="2"/>
        <v>0</v>
      </c>
      <c r="W32" s="110">
        <f>IF($C32="",0,IF(ISBLANK(#REF!)=FALSE,0,1))</f>
        <v>0</v>
      </c>
      <c r="X32" s="110">
        <f t="shared" si="0"/>
        <v>0</v>
      </c>
      <c r="Y32" s="110">
        <f>IF(OR(ISBLANK(L32), L32=0), 0, IF(OR(K32=Lists!$F$11, K32=Lists!$F$13), 0, 1))</f>
        <v>0</v>
      </c>
      <c r="Z32" s="110">
        <f>IF(OR($C32="", AND(NOT(K32=Lists!$F$11), NOT(K32=Lists!$F$13))),0,IF(ISBLANK(L32)=FALSE,0,1))</f>
        <v>0</v>
      </c>
      <c r="AA32" s="110">
        <f>IF(OR(ISBLANK(N32), N32=0), 0, IF(OR(M32=Lists!$F$11, M32=Lists!$F$13), 0, 1))</f>
        <v>0</v>
      </c>
      <c r="AB32" s="110">
        <f>IF(OR($C32="", AND(NOT(M32=Lists!$F$11), NOT(M32=Lists!$F$13))),0,IF(ISBLANK(N32)=FALSE,0,1))</f>
        <v>0</v>
      </c>
      <c r="AC32" s="110">
        <f>IF(OR(ISBLANK(P32), P32=0), 0, IF(OR(O32=Lists!$F$11, O32=Lists!$F$13), 0, 1))</f>
        <v>0</v>
      </c>
      <c r="AD32" s="110">
        <f>IF(OR($C32="", AND(NOT(O32=Lists!$F$11), NOT(O32=Lists!$F$13))),0,IF(ISBLANK(P32)=FALSE,0,1))</f>
        <v>0</v>
      </c>
      <c r="AE32" s="136"/>
      <c r="AF32" s="602">
        <f xml:space="preserve"> IF(OR( AND( K32 = Lists!$F$11, '3A'!L32 &lt; 0), AND( '3A'!M32 = Lists!$F$11, '3A'!N32 &lt; 0), AND( '3A'!O32 = Lists!$F$11, '3A'!P32 &lt; 0)), 1, 0)</f>
        <v>0</v>
      </c>
      <c r="AG32" s="602">
        <f xml:space="preserve"> IF( OR( AND( K32 = Lists!$F$13, '3A'!L32 &gt; 0), AND( M32 = Lists!$F$13, '3A'!N32 &gt; 0), AND( O32 = Lists!$F$13, '3A'!P32 &gt; 0 )), 1, 0)</f>
        <v>0</v>
      </c>
      <c r="AH32" s="604"/>
      <c r="AI32" s="829" t="str">
        <f>IF($P$1="Select company","",IF((HLOOKUP(((VLOOKUP($P$1,Lists!$B$4:$C$22,2,FALSE))&amp;'PC LIST'!$J$2),'PC list edited'!$A$2:$DT$65,(B32+1),FALSE))=0,"",HLOOKUP(((VLOOKUP($P$1,Lists!$B$4:$C$22,2,FALSE))&amp; 'PC LIST'!$J$2),'PC list edited'!$A$2:$DT$65,(B32+1),FALSE)))</f>
        <v/>
      </c>
    </row>
    <row r="33" spans="1:35" s="351" customFormat="1" ht="30" customHeight="1">
      <c r="A33" s="87"/>
      <c r="B33" s="329">
        <f t="shared" si="3"/>
        <v>29</v>
      </c>
      <c r="C33" s="590" t="str">
        <f>IF($P$1="Select company","",IF((HLOOKUP((VLOOKUP($P$1,Lists!$B$4:$C$22,2,FALSE)),'PC list edited'!$A$2:$DV$65,(B33+1),FALSE))=0,"",HLOOKUP((VLOOKUP($P$1,Lists!$B$4:$C$22,2,FALSE)),'PC list edited'!$A$2:$DV$65,(B33+1),FALSE)))</f>
        <v/>
      </c>
      <c r="D33" s="589" t="str">
        <f>IF($P$1="Select company","",IF(C33 ="","",HLOOKUP(((VLOOKUP($P$1,Lists!$B$4:$C$22,2,FALSE))&amp;"PC"),'PC list edited'!$A$2:$DV$65,(B33+1),FALSE)))</f>
        <v/>
      </c>
      <c r="E33" s="357" t="str">
        <f>IF($P$1="Select company","",IF(C33 ="","",HLOOKUP(((VLOOKUP($P$1,Lists!$B$4:$C$22,2,FALSE))&amp;"unit"),'PC list edited'!$A$2:$DV$65,(B33+1),FALSE)))</f>
        <v/>
      </c>
      <c r="F33" s="357" t="str">
        <f>IF($P$1="Select company","",IF(C33 ="","",HLOOKUP(((VLOOKUP($P$1,Lists!$B$4:$C$22,2,FALSE))&amp;"UnitDes"),'PC list edited'!$A$2:$DV$65,(B33+1),FALSE)))</f>
        <v/>
      </c>
      <c r="G33" s="612" t="str">
        <f>IF($P$1="Select company","",IF(C33="","",HLOOKUP(((VLOOKUP($P$1,Lists!$B$4:$C$22,2,FALSE))&amp;"DP"),'PC list edited'!$A$2:$DV$65,(B33+1),FALSE)))</f>
        <v/>
      </c>
      <c r="H33" s="612" t="str">
        <f>IF($P$1="Select company","",IF(C33 = "","",HLOOKUP(((VLOOKUP($P$1,Lists!$B$4:$C$22,2,FALSE))&amp;"201516Actual"),'PC list edited'!$A$2:$DV$65,(B33+1),FALSE)))</f>
        <v/>
      </c>
      <c r="I33" s="650"/>
      <c r="J33" s="827"/>
      <c r="K33" s="594"/>
      <c r="L33" s="595"/>
      <c r="M33" s="594"/>
      <c r="N33" s="595"/>
      <c r="O33" s="594"/>
      <c r="P33" s="596"/>
      <c r="Q33" s="147"/>
      <c r="R33" s="600">
        <f t="shared" si="4"/>
        <v>0</v>
      </c>
      <c r="S33" s="31">
        <f t="shared" si="1"/>
        <v>0</v>
      </c>
      <c r="T33" s="135"/>
      <c r="U33" s="141"/>
      <c r="V33" s="110">
        <f t="shared" si="2"/>
        <v>0</v>
      </c>
      <c r="W33" s="110">
        <f>IF($C33="",0,IF(ISBLANK(#REF!)=FALSE,0,1))</f>
        <v>0</v>
      </c>
      <c r="X33" s="110">
        <f t="shared" si="0"/>
        <v>0</v>
      </c>
      <c r="Y33" s="110">
        <f>IF(OR(ISBLANK(L33), L33=0), 0, IF(OR(K33=Lists!$F$11, K33=Lists!$F$13), 0, 1))</f>
        <v>0</v>
      </c>
      <c r="Z33" s="110">
        <f>IF(OR($C33="", AND(NOT(K33=Lists!$F$11), NOT(K33=Lists!$F$13))),0,IF(ISBLANK(L33)=FALSE,0,1))</f>
        <v>0</v>
      </c>
      <c r="AA33" s="110">
        <f>IF(OR(ISBLANK(N33), N33=0), 0, IF(OR(M33=Lists!$F$11, M33=Lists!$F$13), 0, 1))</f>
        <v>0</v>
      </c>
      <c r="AB33" s="110">
        <f>IF(OR($C33="", AND(NOT(M33=Lists!$F$11), NOT(M33=Lists!$F$13))),0,IF(ISBLANK(N33)=FALSE,0,1))</f>
        <v>0</v>
      </c>
      <c r="AC33" s="110">
        <f>IF(OR(ISBLANK(P33), P33=0), 0, IF(OR(O33=Lists!$F$11, O33=Lists!$F$13), 0, 1))</f>
        <v>0</v>
      </c>
      <c r="AD33" s="110">
        <f>IF(OR($C33="", AND(NOT(O33=Lists!$F$11), NOT(O33=Lists!$F$13))),0,IF(ISBLANK(P33)=FALSE,0,1))</f>
        <v>0</v>
      </c>
      <c r="AE33" s="141"/>
      <c r="AF33" s="602">
        <f xml:space="preserve"> IF(OR( AND( K33 = Lists!$F$11, '3A'!L33 &lt; 0), AND( '3A'!M33 = Lists!$F$11, '3A'!N33 &lt; 0), AND( '3A'!O33 = Lists!$F$11, '3A'!P33 &lt; 0)), 1, 0)</f>
        <v>0</v>
      </c>
      <c r="AG33" s="602">
        <f xml:space="preserve"> IF( OR( AND( K33 = Lists!$F$13, '3A'!L33 &gt; 0), AND( M33 = Lists!$F$13, '3A'!N33 &gt; 0), AND( O33 = Lists!$F$13, '3A'!P33 &gt; 0 )), 1, 0)</f>
        <v>0</v>
      </c>
      <c r="AH33" s="604"/>
      <c r="AI33" s="829" t="str">
        <f>IF($P$1="Select company","",IF((HLOOKUP(((VLOOKUP($P$1,Lists!$B$4:$C$22,2,FALSE))&amp;'PC LIST'!$J$2),'PC list edited'!$A$2:$DT$65,(B33+1),FALSE))=0,"",HLOOKUP(((VLOOKUP($P$1,Lists!$B$4:$C$22,2,FALSE))&amp; 'PC LIST'!$J$2),'PC list edited'!$A$2:$DT$65,(B33+1),FALSE)))</f>
        <v/>
      </c>
    </row>
    <row r="34" spans="1:35" s="351" customFormat="1" ht="30" customHeight="1">
      <c r="A34" s="87"/>
      <c r="B34" s="329">
        <f t="shared" si="3"/>
        <v>30</v>
      </c>
      <c r="C34" s="590" t="str">
        <f>IF($P$1="Select company","",IF((HLOOKUP((VLOOKUP($P$1,Lists!$B$4:$C$22,2,FALSE)),'PC list edited'!$A$2:$DV$65,(B34+1),FALSE))=0,"",HLOOKUP((VLOOKUP($P$1,Lists!$B$4:$C$22,2,FALSE)),'PC list edited'!$A$2:$DV$65,(B34+1),FALSE)))</f>
        <v/>
      </c>
      <c r="D34" s="589" t="str">
        <f>IF($P$1="Select company","",IF(C34 ="","",HLOOKUP(((VLOOKUP($P$1,Lists!$B$4:$C$22,2,FALSE))&amp;"PC"),'PC list edited'!$A$2:$DV$65,(B34+1),FALSE)))</f>
        <v/>
      </c>
      <c r="E34" s="357" t="str">
        <f>IF($P$1="Select company","",IF(C34 ="","",HLOOKUP(((VLOOKUP($P$1,Lists!$B$4:$C$22,2,FALSE))&amp;"unit"),'PC list edited'!$A$2:$DV$65,(B34+1),FALSE)))</f>
        <v/>
      </c>
      <c r="F34" s="357" t="str">
        <f>IF($P$1="Select company","",IF(C34 ="","",HLOOKUP(((VLOOKUP($P$1,Lists!$B$4:$C$22,2,FALSE))&amp;"UnitDes"),'PC list edited'!$A$2:$DV$65,(B34+1),FALSE)))</f>
        <v/>
      </c>
      <c r="G34" s="612" t="str">
        <f>IF($P$1="Select company","",IF(C34="","",HLOOKUP(((VLOOKUP($P$1,Lists!$B$4:$C$22,2,FALSE))&amp;"DP"),'PC list edited'!$A$2:$DV$65,(B34+1),FALSE)))</f>
        <v/>
      </c>
      <c r="H34" s="612" t="str">
        <f>IF($P$1="Select company","",IF(C34 = "","",HLOOKUP(((VLOOKUP($P$1,Lists!$B$4:$C$22,2,FALSE))&amp;"201516Actual"),'PC list edited'!$A$2:$DV$65,(B34+1),FALSE)))</f>
        <v/>
      </c>
      <c r="I34" s="650"/>
      <c r="J34" s="827"/>
      <c r="K34" s="594"/>
      <c r="L34" s="595"/>
      <c r="M34" s="594"/>
      <c r="N34" s="595"/>
      <c r="O34" s="594"/>
      <c r="P34" s="596"/>
      <c r="Q34" s="147"/>
      <c r="R34" s="600">
        <f t="shared" si="4"/>
        <v>0</v>
      </c>
      <c r="S34" s="31">
        <f t="shared" si="1"/>
        <v>0</v>
      </c>
      <c r="T34" s="135"/>
      <c r="U34" s="141"/>
      <c r="V34" s="110">
        <f t="shared" si="2"/>
        <v>0</v>
      </c>
      <c r="W34" s="110">
        <f>IF($C34="",0,IF(ISBLANK(#REF!)=FALSE,0,1))</f>
        <v>0</v>
      </c>
      <c r="X34" s="110">
        <f t="shared" si="0"/>
        <v>0</v>
      </c>
      <c r="Y34" s="110">
        <f>IF(OR(ISBLANK(L34), L34=0), 0, IF(OR(K34=Lists!$F$11, K34=Lists!$F$13), 0, 1))</f>
        <v>0</v>
      </c>
      <c r="Z34" s="110">
        <f>IF(OR($C34="", AND(NOT(K34=Lists!$F$11), NOT(K34=Lists!$F$13))),0,IF(ISBLANK(L34)=FALSE,0,1))</f>
        <v>0</v>
      </c>
      <c r="AA34" s="110">
        <f>IF(OR(ISBLANK(N34), N34=0), 0, IF(OR(M34=Lists!$F$11, M34=Lists!$F$13), 0, 1))</f>
        <v>0</v>
      </c>
      <c r="AB34" s="110">
        <f>IF(OR($C34="", AND(NOT(M34=Lists!$F$11), NOT(M34=Lists!$F$13))),0,IF(ISBLANK(N34)=FALSE,0,1))</f>
        <v>0</v>
      </c>
      <c r="AC34" s="110">
        <f>IF(OR(ISBLANK(P34), P34=0), 0, IF(OR(O34=Lists!$F$11, O34=Lists!$F$13), 0, 1))</f>
        <v>0</v>
      </c>
      <c r="AD34" s="110">
        <f>IF(OR($C34="", AND(NOT(O34=Lists!$F$11), NOT(O34=Lists!$F$13))),0,IF(ISBLANK(P34)=FALSE,0,1))</f>
        <v>0</v>
      </c>
      <c r="AE34" s="141"/>
      <c r="AF34" s="602">
        <f xml:space="preserve"> IF(OR( AND( K34 = Lists!$F$11, '3A'!L34 &lt; 0), AND( '3A'!M34 = Lists!$F$11, '3A'!N34 &lt; 0), AND( '3A'!O34 = Lists!$F$11, '3A'!P34 &lt; 0)), 1, 0)</f>
        <v>0</v>
      </c>
      <c r="AG34" s="602">
        <f xml:space="preserve"> IF( OR( AND( K34 = Lists!$F$13, '3A'!L34 &gt; 0), AND( M34 = Lists!$F$13, '3A'!N34 &gt; 0), AND( O34 = Lists!$F$13, '3A'!P34 &gt; 0 )), 1, 0)</f>
        <v>0</v>
      </c>
      <c r="AH34" s="604"/>
      <c r="AI34" s="829" t="str">
        <f>IF($P$1="Select company","",IF((HLOOKUP(((VLOOKUP($P$1,Lists!$B$4:$C$22,2,FALSE))&amp;'PC LIST'!$J$2),'PC list edited'!$A$2:$DT$65,(B34+1),FALSE))=0,"",HLOOKUP(((VLOOKUP($P$1,Lists!$B$4:$C$22,2,FALSE))&amp; 'PC LIST'!$J$2),'PC list edited'!$A$2:$DT$65,(B34+1),FALSE)))</f>
        <v/>
      </c>
    </row>
    <row r="35" spans="1:35" s="351" customFormat="1" ht="30" customHeight="1">
      <c r="A35" s="87"/>
      <c r="B35" s="329">
        <f t="shared" si="3"/>
        <v>31</v>
      </c>
      <c r="C35" s="590" t="str">
        <f>IF($P$1="Select company","",IF((HLOOKUP((VLOOKUP($P$1,Lists!$B$4:$C$22,2,FALSE)),'PC list edited'!$A$2:$DV$65,(B35+1),FALSE))=0,"",HLOOKUP((VLOOKUP($P$1,Lists!$B$4:$C$22,2,FALSE)),'PC list edited'!$A$2:$DV$65,(B35+1),FALSE)))</f>
        <v/>
      </c>
      <c r="D35" s="589" t="str">
        <f>IF($P$1="Select company","",IF(C35 ="","",HLOOKUP(((VLOOKUP($P$1,Lists!$B$4:$C$22,2,FALSE))&amp;"PC"),'PC list edited'!$A$2:$DV$65,(B35+1),FALSE)))</f>
        <v/>
      </c>
      <c r="E35" s="357" t="str">
        <f>IF($P$1="Select company","",IF(C35 ="","",HLOOKUP(((VLOOKUP($P$1,Lists!$B$4:$C$22,2,FALSE))&amp;"unit"),'PC list edited'!$A$2:$DV$65,(B35+1),FALSE)))</f>
        <v/>
      </c>
      <c r="F35" s="357" t="str">
        <f>IF($P$1="Select company","",IF(C35 ="","",HLOOKUP(((VLOOKUP($P$1,Lists!$B$4:$C$22,2,FALSE))&amp;"UnitDes"),'PC list edited'!$A$2:$DV$65,(B35+1),FALSE)))</f>
        <v/>
      </c>
      <c r="G35" s="612" t="str">
        <f>IF($P$1="Select company","",IF(C35="","",HLOOKUP(((VLOOKUP($P$1,Lists!$B$4:$C$22,2,FALSE))&amp;"DP"),'PC list edited'!$A$2:$DV$65,(B35+1),FALSE)))</f>
        <v/>
      </c>
      <c r="H35" s="612" t="str">
        <f>IF($P$1="Select company","",IF(C35 = "","",HLOOKUP(((VLOOKUP($P$1,Lists!$B$4:$C$22,2,FALSE))&amp;"201516Actual"),'PC list edited'!$A$2:$DV$65,(B35+1),FALSE)))</f>
        <v/>
      </c>
      <c r="I35" s="650"/>
      <c r="J35" s="827"/>
      <c r="K35" s="594"/>
      <c r="L35" s="595"/>
      <c r="M35" s="594"/>
      <c r="N35" s="595"/>
      <c r="O35" s="594"/>
      <c r="P35" s="596"/>
      <c r="Q35" s="147"/>
      <c r="R35" s="600">
        <f t="shared" si="4"/>
        <v>0</v>
      </c>
      <c r="S35" s="31">
        <f t="shared" si="1"/>
        <v>0</v>
      </c>
      <c r="T35" s="135"/>
      <c r="U35" s="141"/>
      <c r="V35" s="110">
        <f t="shared" si="2"/>
        <v>0</v>
      </c>
      <c r="W35" s="110">
        <f>IF($C35="",0,IF(ISBLANK(#REF!)=FALSE,0,1))</f>
        <v>0</v>
      </c>
      <c r="X35" s="110">
        <f t="shared" si="0"/>
        <v>0</v>
      </c>
      <c r="Y35" s="110">
        <f>IF(OR(ISBLANK(L35), L35=0), 0, IF(OR(K35=Lists!$F$11, K35=Lists!$F$13), 0, 1))</f>
        <v>0</v>
      </c>
      <c r="Z35" s="110">
        <f>IF(OR($C35="", AND(NOT(K35=Lists!$F$11), NOT(K35=Lists!$F$13))),0,IF(ISBLANK(L35)=FALSE,0,1))</f>
        <v>0</v>
      </c>
      <c r="AA35" s="110">
        <f>IF(OR(ISBLANK(N35), N35=0), 0, IF(OR(M35=Lists!$F$11, M35=Lists!$F$13), 0, 1))</f>
        <v>0</v>
      </c>
      <c r="AB35" s="110">
        <f>IF(OR($C35="", AND(NOT(M35=Lists!$F$11), NOT(M35=Lists!$F$13))),0,IF(ISBLANK(N35)=FALSE,0,1))</f>
        <v>0</v>
      </c>
      <c r="AC35" s="110">
        <f>IF(OR(ISBLANK(P35), P35=0), 0, IF(OR(O35=Lists!$F$11, O35=Lists!$F$13), 0, 1))</f>
        <v>0</v>
      </c>
      <c r="AD35" s="110">
        <f>IF(OR($C35="", AND(NOT(O35=Lists!$F$11), NOT(O35=Lists!$F$13))),0,IF(ISBLANK(P35)=FALSE,0,1))</f>
        <v>0</v>
      </c>
      <c r="AE35" s="141"/>
      <c r="AF35" s="602">
        <f xml:space="preserve"> IF(OR( AND( K35 = Lists!$F$11, '3A'!L35 &lt; 0), AND( '3A'!M35 = Lists!$F$11, '3A'!N35 &lt; 0), AND( '3A'!O35 = Lists!$F$11, '3A'!P35 &lt; 0)), 1, 0)</f>
        <v>0</v>
      </c>
      <c r="AG35" s="602">
        <f xml:space="preserve"> IF( OR( AND( K35 = Lists!$F$13, '3A'!L35 &gt; 0), AND( M35 = Lists!$F$13, '3A'!N35 &gt; 0), AND( O35 = Lists!$F$13, '3A'!P35 &gt; 0 )), 1, 0)</f>
        <v>0</v>
      </c>
      <c r="AH35" s="604"/>
      <c r="AI35" s="829" t="str">
        <f>IF($P$1="Select company","",IF((HLOOKUP(((VLOOKUP($P$1,Lists!$B$4:$C$22,2,FALSE))&amp;'PC LIST'!$J$2),'PC list edited'!$A$2:$DT$65,(B35+1),FALSE))=0,"",HLOOKUP(((VLOOKUP($P$1,Lists!$B$4:$C$22,2,FALSE))&amp; 'PC LIST'!$J$2),'PC list edited'!$A$2:$DT$65,(B35+1),FALSE)))</f>
        <v/>
      </c>
    </row>
    <row r="36" spans="1:35" s="351" customFormat="1" ht="30" customHeight="1">
      <c r="A36" s="87"/>
      <c r="B36" s="329">
        <f t="shared" si="3"/>
        <v>32</v>
      </c>
      <c r="C36" s="590" t="str">
        <f>IF($P$1="Select company","",IF((HLOOKUP((VLOOKUP($P$1,Lists!$B$4:$C$22,2,FALSE)),'PC list edited'!$A$2:$DV$65,(B36+1),FALSE))=0,"",HLOOKUP((VLOOKUP($P$1,Lists!$B$4:$C$22,2,FALSE)),'PC list edited'!$A$2:$DV$65,(B36+1),FALSE)))</f>
        <v/>
      </c>
      <c r="D36" s="589" t="str">
        <f>IF($P$1="Select company","",IF(C36 ="","",HLOOKUP(((VLOOKUP($P$1,Lists!$B$4:$C$22,2,FALSE))&amp;"PC"),'PC list edited'!$A$2:$DV$65,(B36+1),FALSE)))</f>
        <v/>
      </c>
      <c r="E36" s="357" t="str">
        <f>IF($P$1="Select company","",IF(C36 ="","",HLOOKUP(((VLOOKUP($P$1,Lists!$B$4:$C$22,2,FALSE))&amp;"unit"),'PC list edited'!$A$2:$DV$65,(B36+1),FALSE)))</f>
        <v/>
      </c>
      <c r="F36" s="357" t="str">
        <f>IF($P$1="Select company","",IF(C36 ="","",HLOOKUP(((VLOOKUP($P$1,Lists!$B$4:$C$22,2,FALSE))&amp;"UnitDes"),'PC list edited'!$A$2:$DV$65,(B36+1),FALSE)))</f>
        <v/>
      </c>
      <c r="G36" s="612" t="str">
        <f>IF($P$1="Select company","",IF(C36="","",HLOOKUP(((VLOOKUP($P$1,Lists!$B$4:$C$22,2,FALSE))&amp;"DP"),'PC list edited'!$A$2:$DV$65,(B36+1),FALSE)))</f>
        <v/>
      </c>
      <c r="H36" s="612" t="str">
        <f>IF($P$1="Select company","",IF(C36 = "","",HLOOKUP(((VLOOKUP($P$1,Lists!$B$4:$C$22,2,FALSE))&amp;"201516Actual"),'PC list edited'!$A$2:$DV$65,(B36+1),FALSE)))</f>
        <v/>
      </c>
      <c r="I36" s="650"/>
      <c r="J36" s="827"/>
      <c r="K36" s="594"/>
      <c r="L36" s="595"/>
      <c r="M36" s="594"/>
      <c r="N36" s="595"/>
      <c r="O36" s="594"/>
      <c r="P36" s="596"/>
      <c r="Q36" s="147"/>
      <c r="R36" s="600">
        <f t="shared" si="4"/>
        <v>0</v>
      </c>
      <c r="S36" s="31">
        <f t="shared" si="1"/>
        <v>0</v>
      </c>
      <c r="T36" s="135"/>
      <c r="U36" s="141"/>
      <c r="V36" s="110">
        <f t="shared" si="2"/>
        <v>0</v>
      </c>
      <c r="W36" s="110">
        <f>IF($C36="",0,IF(ISBLANK(#REF!)=FALSE,0,1))</f>
        <v>0</v>
      </c>
      <c r="X36" s="110">
        <f t="shared" si="0"/>
        <v>0</v>
      </c>
      <c r="Y36" s="110">
        <f>IF(OR(ISBLANK(L36), L36=0), 0, IF(OR(K36=Lists!$F$11, K36=Lists!$F$13), 0, 1))</f>
        <v>0</v>
      </c>
      <c r="Z36" s="110">
        <f>IF(OR($C36="", AND(NOT(K36=Lists!$F$11), NOT(K36=Lists!$F$13))),0,IF(ISBLANK(L36)=FALSE,0,1))</f>
        <v>0</v>
      </c>
      <c r="AA36" s="110">
        <f>IF(OR(ISBLANK(N36), N36=0), 0, IF(OR(M36=Lists!$F$11, M36=Lists!$F$13), 0, 1))</f>
        <v>0</v>
      </c>
      <c r="AB36" s="110">
        <f>IF(OR($C36="", AND(NOT(M36=Lists!$F$11), NOT(M36=Lists!$F$13))),0,IF(ISBLANK(N36)=FALSE,0,1))</f>
        <v>0</v>
      </c>
      <c r="AC36" s="110">
        <f>IF(OR(ISBLANK(P36), P36=0), 0, IF(OR(O36=Lists!$F$11, O36=Lists!$F$13), 0, 1))</f>
        <v>0</v>
      </c>
      <c r="AD36" s="110">
        <f>IF(OR($C36="", AND(NOT(O36=Lists!$F$11), NOT(O36=Lists!$F$13))),0,IF(ISBLANK(P36)=FALSE,0,1))</f>
        <v>0</v>
      </c>
      <c r="AE36" s="141"/>
      <c r="AF36" s="602">
        <f xml:space="preserve"> IF(OR( AND( K36 = Lists!$F$11, '3A'!L36 &lt; 0), AND( '3A'!M36 = Lists!$F$11, '3A'!N36 &lt; 0), AND( '3A'!O36 = Lists!$F$11, '3A'!P36 &lt; 0)), 1, 0)</f>
        <v>0</v>
      </c>
      <c r="AG36" s="602">
        <f xml:space="preserve"> IF( OR( AND( K36 = Lists!$F$13, '3A'!L36 &gt; 0), AND( M36 = Lists!$F$13, '3A'!N36 &gt; 0), AND( O36 = Lists!$F$13, '3A'!P36 &gt; 0 )), 1, 0)</f>
        <v>0</v>
      </c>
      <c r="AH36" s="604"/>
      <c r="AI36" s="829" t="str">
        <f>IF($P$1="Select company","",IF((HLOOKUP(((VLOOKUP($P$1,Lists!$B$4:$C$22,2,FALSE))&amp;'PC LIST'!$J$2),'PC list edited'!$A$2:$DT$65,(B36+1),FALSE))=0,"",HLOOKUP(((VLOOKUP($P$1,Lists!$B$4:$C$22,2,FALSE))&amp; 'PC LIST'!$J$2),'PC list edited'!$A$2:$DT$65,(B36+1),FALSE)))</f>
        <v/>
      </c>
    </row>
    <row r="37" spans="1:35" s="351" customFormat="1" ht="30" customHeight="1">
      <c r="A37" s="87"/>
      <c r="B37" s="329">
        <f t="shared" si="3"/>
        <v>33</v>
      </c>
      <c r="C37" s="590" t="str">
        <f>IF($P$1="Select company","",IF((HLOOKUP((VLOOKUP($P$1,Lists!$B$4:$C$22,2,FALSE)),'PC list edited'!$A$2:$DV$65,(B37+1),FALSE))=0,"",HLOOKUP((VLOOKUP($P$1,Lists!$B$4:$C$22,2,FALSE)),'PC list edited'!$A$2:$DV$65,(B37+1),FALSE)))</f>
        <v/>
      </c>
      <c r="D37" s="589" t="str">
        <f>IF($P$1="Select company","",IF(C37 ="","",HLOOKUP(((VLOOKUP($P$1,Lists!$B$4:$C$22,2,FALSE))&amp;"PC"),'PC list edited'!$A$2:$DV$65,(B37+1),FALSE)))</f>
        <v/>
      </c>
      <c r="E37" s="357" t="str">
        <f>IF($P$1="Select company","",IF(C37 ="","",HLOOKUP(((VLOOKUP($P$1,Lists!$B$4:$C$22,2,FALSE))&amp;"unit"),'PC list edited'!$A$2:$DV$65,(B37+1),FALSE)))</f>
        <v/>
      </c>
      <c r="F37" s="357" t="str">
        <f>IF($P$1="Select company","",IF(C37 ="","",HLOOKUP(((VLOOKUP($P$1,Lists!$B$4:$C$22,2,FALSE))&amp;"UnitDes"),'PC list edited'!$A$2:$DV$65,(B37+1),FALSE)))</f>
        <v/>
      </c>
      <c r="G37" s="612" t="str">
        <f>IF($P$1="Select company","",IF(C37="","",HLOOKUP(((VLOOKUP($P$1,Lists!$B$4:$C$22,2,FALSE))&amp;"DP"),'PC list edited'!$A$2:$DV$65,(B37+1),FALSE)))</f>
        <v/>
      </c>
      <c r="H37" s="612" t="str">
        <f>IF($P$1="Select company","",IF(C37 = "","",HLOOKUP(((VLOOKUP($P$1,Lists!$B$4:$C$22,2,FALSE))&amp;"201516Actual"),'PC list edited'!$A$2:$DV$65,(B37+1),FALSE)))</f>
        <v/>
      </c>
      <c r="I37" s="650"/>
      <c r="J37" s="827"/>
      <c r="K37" s="594"/>
      <c r="L37" s="595"/>
      <c r="M37" s="594"/>
      <c r="N37" s="595"/>
      <c r="O37" s="594"/>
      <c r="P37" s="596"/>
      <c r="Q37" s="147"/>
      <c r="R37" s="600">
        <f t="shared" si="4"/>
        <v>0</v>
      </c>
      <c r="S37" s="31">
        <f t="shared" ref="S37:S59" si="5" xml:space="preserve"> IF( SUM( U37:AE37 ) = 0, 0, $V$3 )</f>
        <v>0</v>
      </c>
      <c r="T37" s="135"/>
      <c r="U37" s="141"/>
      <c r="V37" s="110">
        <f t="shared" ref="V37:V59" si="6">IF($C37="",0,IF(ISBLANK(I37)=FALSE,0,1))</f>
        <v>0</v>
      </c>
      <c r="W37" s="110">
        <f>IF($C37="",0,IF(ISBLANK(#REF!)=FALSE,0,1))</f>
        <v>0</v>
      </c>
      <c r="X37" s="110">
        <f t="shared" si="0"/>
        <v>0</v>
      </c>
      <c r="Y37" s="110">
        <f>IF(OR(ISBLANK(L37), L37=0), 0, IF(OR(K37=Lists!$F$11, K37=Lists!$F$13), 0, 1))</f>
        <v>0</v>
      </c>
      <c r="Z37" s="110">
        <f>IF(OR($C37="", AND(NOT(K37=Lists!$F$11), NOT(K37=Lists!$F$13))),0,IF(ISBLANK(L37)=FALSE,0,1))</f>
        <v>0</v>
      </c>
      <c r="AA37" s="110">
        <f>IF(OR(ISBLANK(N37), N37=0), 0, IF(OR(M37=Lists!$F$11, M37=Lists!$F$13), 0, 1))</f>
        <v>0</v>
      </c>
      <c r="AB37" s="110">
        <f>IF(OR($C37="", AND(NOT(M37=Lists!$F$11), NOT(M37=Lists!$F$13))),0,IF(ISBLANK(N37)=FALSE,0,1))</f>
        <v>0</v>
      </c>
      <c r="AC37" s="110">
        <f>IF(OR(ISBLANK(P37), P37=0), 0, IF(OR(O37=Lists!$F$11, O37=Lists!$F$13), 0, 1))</f>
        <v>0</v>
      </c>
      <c r="AD37" s="110">
        <f>IF(OR($C37="", AND(NOT(O37=Lists!$F$11), NOT(O37=Lists!$F$13))),0,IF(ISBLANK(P37)=FALSE,0,1))</f>
        <v>0</v>
      </c>
      <c r="AE37" s="141"/>
      <c r="AF37" s="602">
        <f xml:space="preserve"> IF(OR( AND( K37 = Lists!$F$11, '3A'!L37 &lt; 0), AND( '3A'!M37 = Lists!$F$11, '3A'!N37 &lt; 0), AND( '3A'!O37 = Lists!$F$11, '3A'!P37 &lt; 0)), 1, 0)</f>
        <v>0</v>
      </c>
      <c r="AG37" s="602">
        <f xml:space="preserve"> IF( OR( AND( K37 = Lists!$F$13, '3A'!L37 &gt; 0), AND( M37 = Lists!$F$13, '3A'!N37 &gt; 0), AND( O37 = Lists!$F$13, '3A'!P37 &gt; 0 )), 1, 0)</f>
        <v>0</v>
      </c>
      <c r="AH37" s="604"/>
      <c r="AI37" s="829" t="str">
        <f>IF($P$1="Select company","",IF((HLOOKUP(((VLOOKUP($P$1,Lists!$B$4:$C$22,2,FALSE))&amp;'PC LIST'!$J$2),'PC list edited'!$A$2:$DT$65,(B37+1),FALSE))=0,"",HLOOKUP(((VLOOKUP($P$1,Lists!$B$4:$C$22,2,FALSE))&amp; 'PC LIST'!$J$2),'PC list edited'!$A$2:$DT$65,(B37+1),FALSE)))</f>
        <v/>
      </c>
    </row>
    <row r="38" spans="1:35" s="351" customFormat="1" ht="30" customHeight="1">
      <c r="A38" s="87"/>
      <c r="B38" s="329">
        <f t="shared" si="3"/>
        <v>34</v>
      </c>
      <c r="C38" s="590" t="str">
        <f>IF($P$1="Select company","",IF((HLOOKUP((VLOOKUP($P$1,Lists!$B$4:$C$22,2,FALSE)),'PC list edited'!$A$2:$DV$65,(B38+1),FALSE))=0,"",HLOOKUP((VLOOKUP($P$1,Lists!$B$4:$C$22,2,FALSE)),'PC list edited'!$A$2:$DV$65,(B38+1),FALSE)))</f>
        <v/>
      </c>
      <c r="D38" s="589" t="str">
        <f>IF($P$1="Select company","",IF(C38 ="","",HLOOKUP(((VLOOKUP($P$1,Lists!$B$4:$C$22,2,FALSE))&amp;"PC"),'PC list edited'!$A$2:$DV$65,(B38+1),FALSE)))</f>
        <v/>
      </c>
      <c r="E38" s="357" t="str">
        <f>IF($P$1="Select company","",IF(C38 ="","",HLOOKUP(((VLOOKUP($P$1,Lists!$B$4:$C$22,2,FALSE))&amp;"unit"),'PC list edited'!$A$2:$DV$65,(B38+1),FALSE)))</f>
        <v/>
      </c>
      <c r="F38" s="357" t="str">
        <f>IF($P$1="Select company","",IF(C38 ="","",HLOOKUP(((VLOOKUP($P$1,Lists!$B$4:$C$22,2,FALSE))&amp;"UnitDes"),'PC list edited'!$A$2:$DV$65,(B38+1),FALSE)))</f>
        <v/>
      </c>
      <c r="G38" s="612" t="str">
        <f>IF($P$1="Select company","",IF(C38="","",HLOOKUP(((VLOOKUP($P$1,Lists!$B$4:$C$22,2,FALSE))&amp;"DP"),'PC list edited'!$A$2:$DV$65,(B38+1),FALSE)))</f>
        <v/>
      </c>
      <c r="H38" s="612" t="str">
        <f>IF($P$1="Select company","",IF(C38 = "","",HLOOKUP(((VLOOKUP($P$1,Lists!$B$4:$C$22,2,FALSE))&amp;"201516Actual"),'PC list edited'!$A$2:$DV$65,(B38+1),FALSE)))</f>
        <v/>
      </c>
      <c r="I38" s="650"/>
      <c r="J38" s="827"/>
      <c r="K38" s="594"/>
      <c r="L38" s="595"/>
      <c r="M38" s="594"/>
      <c r="N38" s="595"/>
      <c r="O38" s="594"/>
      <c r="P38" s="596"/>
      <c r="Q38" s="147"/>
      <c r="R38" s="600">
        <f t="shared" si="4"/>
        <v>0</v>
      </c>
      <c r="S38" s="31">
        <f t="shared" si="5"/>
        <v>0</v>
      </c>
      <c r="T38" s="135"/>
      <c r="U38" s="141"/>
      <c r="V38" s="110">
        <f t="shared" si="6"/>
        <v>0</v>
      </c>
      <c r="W38" s="110">
        <f>IF($C38="",0,IF(ISBLANK(#REF!)=FALSE,0,1))</f>
        <v>0</v>
      </c>
      <c r="X38" s="110">
        <f t="shared" si="0"/>
        <v>0</v>
      </c>
      <c r="Y38" s="110">
        <f>IF(OR(ISBLANK(L38), L38=0), 0, IF(OR(K38=Lists!$F$11, K38=Lists!$F$13), 0, 1))</f>
        <v>0</v>
      </c>
      <c r="Z38" s="110">
        <f>IF(OR($C38="", AND(NOT(K38=Lists!$F$11), NOT(K38=Lists!$F$13))),0,IF(ISBLANK(L38)=FALSE,0,1))</f>
        <v>0</v>
      </c>
      <c r="AA38" s="110">
        <f>IF(OR(ISBLANK(N38), N38=0), 0, IF(OR(M38=Lists!$F$11, M38=Lists!$F$13), 0, 1))</f>
        <v>0</v>
      </c>
      <c r="AB38" s="110">
        <f>IF(OR($C38="", AND(NOT(M38=Lists!$F$11), NOT(M38=Lists!$F$13))),0,IF(ISBLANK(N38)=FALSE,0,1))</f>
        <v>0</v>
      </c>
      <c r="AC38" s="110">
        <f>IF(OR(ISBLANK(P38), P38=0), 0, IF(OR(O38=Lists!$F$11, O38=Lists!$F$13), 0, 1))</f>
        <v>0</v>
      </c>
      <c r="AD38" s="110">
        <f>IF(OR($C38="", AND(NOT(O38=Lists!$F$11), NOT(O38=Lists!$F$13))),0,IF(ISBLANK(P38)=FALSE,0,1))</f>
        <v>0</v>
      </c>
      <c r="AE38" s="141"/>
      <c r="AF38" s="602">
        <f xml:space="preserve"> IF(OR( AND( K38 = Lists!$F$11, '3A'!L38 &lt; 0), AND( '3A'!M38 = Lists!$F$11, '3A'!N38 &lt; 0), AND( '3A'!O38 = Lists!$F$11, '3A'!P38 &lt; 0)), 1, 0)</f>
        <v>0</v>
      </c>
      <c r="AG38" s="602">
        <f xml:space="preserve"> IF( OR( AND( K38 = Lists!$F$13, '3A'!L38 &gt; 0), AND( M38 = Lists!$F$13, '3A'!N38 &gt; 0), AND( O38 = Lists!$F$13, '3A'!P38 &gt; 0 )), 1, 0)</f>
        <v>0</v>
      </c>
      <c r="AH38" s="604"/>
      <c r="AI38" s="829" t="str">
        <f>IF($P$1="Select company","",IF((HLOOKUP(((VLOOKUP($P$1,Lists!$B$4:$C$22,2,FALSE))&amp;'PC LIST'!$J$2),'PC list edited'!$A$2:$DT$65,(B38+1),FALSE))=0,"",HLOOKUP(((VLOOKUP($P$1,Lists!$B$4:$C$22,2,FALSE))&amp; 'PC LIST'!$J$2),'PC list edited'!$A$2:$DT$65,(B38+1),FALSE)))</f>
        <v/>
      </c>
    </row>
    <row r="39" spans="1:35" s="351" customFormat="1" ht="30" customHeight="1">
      <c r="A39" s="87"/>
      <c r="B39" s="329">
        <f t="shared" si="3"/>
        <v>35</v>
      </c>
      <c r="C39" s="590" t="str">
        <f>IF($P$1="Select company","",IF((HLOOKUP((VLOOKUP($P$1,Lists!$B$4:$C$22,2,FALSE)),'PC list edited'!$A$2:$DV$65,(B39+1),FALSE))=0,"",HLOOKUP((VLOOKUP($P$1,Lists!$B$4:$C$22,2,FALSE)),'PC list edited'!$A$2:$DV$65,(B39+1),FALSE)))</f>
        <v/>
      </c>
      <c r="D39" s="589" t="str">
        <f>IF($P$1="Select company","",IF(C39 ="","",HLOOKUP(((VLOOKUP($P$1,Lists!$B$4:$C$22,2,FALSE))&amp;"PC"),'PC list edited'!$A$2:$DV$65,(B39+1),FALSE)))</f>
        <v/>
      </c>
      <c r="E39" s="357" t="str">
        <f>IF($P$1="Select company","",IF(C39 ="","",HLOOKUP(((VLOOKUP($P$1,Lists!$B$4:$C$22,2,FALSE))&amp;"unit"),'PC list edited'!$A$2:$DV$65,(B39+1),FALSE)))</f>
        <v/>
      </c>
      <c r="F39" s="357" t="str">
        <f>IF($P$1="Select company","",IF(C39 ="","",HLOOKUP(((VLOOKUP($P$1,Lists!$B$4:$C$22,2,FALSE))&amp;"UnitDes"),'PC list edited'!$A$2:$DV$65,(B39+1),FALSE)))</f>
        <v/>
      </c>
      <c r="G39" s="612" t="str">
        <f>IF($P$1="Select company","",IF(C39="","",HLOOKUP(((VLOOKUP($P$1,Lists!$B$4:$C$22,2,FALSE))&amp;"DP"),'PC list edited'!$A$2:$DV$65,(B39+1),FALSE)))</f>
        <v/>
      </c>
      <c r="H39" s="612" t="str">
        <f>IF($P$1="Select company","",IF(C39 = "","",HLOOKUP(((VLOOKUP($P$1,Lists!$B$4:$C$22,2,FALSE))&amp;"201516Actual"),'PC list edited'!$A$2:$DV$65,(B39+1),FALSE)))</f>
        <v/>
      </c>
      <c r="I39" s="650"/>
      <c r="J39" s="827"/>
      <c r="K39" s="594"/>
      <c r="L39" s="595"/>
      <c r="M39" s="594"/>
      <c r="N39" s="595"/>
      <c r="O39" s="594"/>
      <c r="P39" s="596"/>
      <c r="Q39" s="147"/>
      <c r="R39" s="600">
        <f t="shared" si="4"/>
        <v>0</v>
      </c>
      <c r="S39" s="31">
        <f t="shared" si="5"/>
        <v>0</v>
      </c>
      <c r="T39" s="135"/>
      <c r="U39" s="141"/>
      <c r="V39" s="110">
        <f t="shared" si="6"/>
        <v>0</v>
      </c>
      <c r="W39" s="110">
        <f>IF($C39="",0,IF(ISBLANK(#REF!)=FALSE,0,1))</f>
        <v>0</v>
      </c>
      <c r="X39" s="110">
        <f t="shared" si="0"/>
        <v>0</v>
      </c>
      <c r="Y39" s="110">
        <f>IF(OR(ISBLANK(L39), L39=0), 0, IF(OR(K39=Lists!$F$11, K39=Lists!$F$13), 0, 1))</f>
        <v>0</v>
      </c>
      <c r="Z39" s="110">
        <f>IF(OR($C39="", AND(NOT(K39=Lists!$F$11), NOT(K39=Lists!$F$13))),0,IF(ISBLANK(L39)=FALSE,0,1))</f>
        <v>0</v>
      </c>
      <c r="AA39" s="110">
        <f>IF(OR(ISBLANK(N39), N39=0), 0, IF(OR(M39=Lists!$F$11, M39=Lists!$F$13), 0, 1))</f>
        <v>0</v>
      </c>
      <c r="AB39" s="110">
        <f>IF(OR($C39="", AND(NOT(M39=Lists!$F$11), NOT(M39=Lists!$F$13))),0,IF(ISBLANK(N39)=FALSE,0,1))</f>
        <v>0</v>
      </c>
      <c r="AC39" s="110">
        <f>IF(OR(ISBLANK(P39), P39=0), 0, IF(OR(O39=Lists!$F$11, O39=Lists!$F$13), 0, 1))</f>
        <v>0</v>
      </c>
      <c r="AD39" s="110">
        <f>IF(OR($C39="", AND(NOT(O39=Lists!$F$11), NOT(O39=Lists!$F$13))),0,IF(ISBLANK(P39)=FALSE,0,1))</f>
        <v>0</v>
      </c>
      <c r="AE39" s="141"/>
      <c r="AF39" s="602">
        <f xml:space="preserve"> IF(OR( AND( K39 = Lists!$F$11, '3A'!L39 &lt; 0), AND( '3A'!M39 = Lists!$F$11, '3A'!N39 &lt; 0), AND( '3A'!O39 = Lists!$F$11, '3A'!P39 &lt; 0)), 1, 0)</f>
        <v>0</v>
      </c>
      <c r="AG39" s="602">
        <f xml:space="preserve"> IF( OR( AND( K39 = Lists!$F$13, '3A'!L39 &gt; 0), AND( M39 = Lists!$F$13, '3A'!N39 &gt; 0), AND( O39 = Lists!$F$13, '3A'!P39 &gt; 0 )), 1, 0)</f>
        <v>0</v>
      </c>
      <c r="AH39" s="604"/>
      <c r="AI39" s="829" t="str">
        <f>IF($P$1="Select company","",IF((HLOOKUP(((VLOOKUP($P$1,Lists!$B$4:$C$22,2,FALSE))&amp;'PC LIST'!$J$2),'PC list edited'!$A$2:$DT$65,(B39+1),FALSE))=0,"",HLOOKUP(((VLOOKUP($P$1,Lists!$B$4:$C$22,2,FALSE))&amp; 'PC LIST'!$J$2),'PC list edited'!$A$2:$DT$65,(B39+1),FALSE)))</f>
        <v/>
      </c>
    </row>
    <row r="40" spans="1:35" s="351" customFormat="1" ht="30" customHeight="1">
      <c r="A40" s="87"/>
      <c r="B40" s="329">
        <f t="shared" si="3"/>
        <v>36</v>
      </c>
      <c r="C40" s="590" t="str">
        <f>IF($P$1="Select company","",IF((HLOOKUP((VLOOKUP($P$1,Lists!$B$4:$C$22,2,FALSE)),'PC list edited'!$A$2:$DV$65,(B40+1),FALSE))=0,"",HLOOKUP((VLOOKUP($P$1,Lists!$B$4:$C$22,2,FALSE)),'PC list edited'!$A$2:$DV$65,(B40+1),FALSE)))</f>
        <v/>
      </c>
      <c r="D40" s="589" t="str">
        <f>IF($P$1="Select company","",IF(C40 ="","",HLOOKUP(((VLOOKUP($P$1,Lists!$B$4:$C$22,2,FALSE))&amp;"PC"),'PC list edited'!$A$2:$DV$65,(B40+1),FALSE)))</f>
        <v/>
      </c>
      <c r="E40" s="357" t="str">
        <f>IF($P$1="Select company","",IF(C40 ="","",HLOOKUP(((VLOOKUP($P$1,Lists!$B$4:$C$22,2,FALSE))&amp;"unit"),'PC list edited'!$A$2:$DV$65,(B40+1),FALSE)))</f>
        <v/>
      </c>
      <c r="F40" s="357" t="str">
        <f>IF($P$1="Select company","",IF(C40 ="","",HLOOKUP(((VLOOKUP($P$1,Lists!$B$4:$C$22,2,FALSE))&amp;"UnitDes"),'PC list edited'!$A$2:$DV$65,(B40+1),FALSE)))</f>
        <v/>
      </c>
      <c r="G40" s="612" t="str">
        <f>IF($P$1="Select company","",IF(C40="","",HLOOKUP(((VLOOKUP($P$1,Lists!$B$4:$C$22,2,FALSE))&amp;"DP"),'PC list edited'!$A$2:$DV$65,(B40+1),FALSE)))</f>
        <v/>
      </c>
      <c r="H40" s="612" t="str">
        <f>IF($P$1="Select company","",IF(C40 = "","",HLOOKUP(((VLOOKUP($P$1,Lists!$B$4:$C$22,2,FALSE))&amp;"201516Actual"),'PC list edited'!$A$2:$DV$65,(B40+1),FALSE)))</f>
        <v/>
      </c>
      <c r="I40" s="650"/>
      <c r="J40" s="827"/>
      <c r="K40" s="594"/>
      <c r="L40" s="595"/>
      <c r="M40" s="594"/>
      <c r="N40" s="595"/>
      <c r="O40" s="594"/>
      <c r="P40" s="596"/>
      <c r="Q40" s="147"/>
      <c r="R40" s="600">
        <f t="shared" si="4"/>
        <v>0</v>
      </c>
      <c r="S40" s="31">
        <f t="shared" si="5"/>
        <v>0</v>
      </c>
      <c r="T40" s="135"/>
      <c r="U40" s="141"/>
      <c r="V40" s="110">
        <f t="shared" si="6"/>
        <v>0</v>
      </c>
      <c r="W40" s="110">
        <f>IF($C40="",0,IF(ISBLANK(#REF!)=FALSE,0,1))</f>
        <v>0</v>
      </c>
      <c r="X40" s="110">
        <f t="shared" si="0"/>
        <v>0</v>
      </c>
      <c r="Y40" s="110">
        <f>IF(OR(ISBLANK(L40), L40=0), 0, IF(OR(K40=Lists!$F$11, K40=Lists!$F$13), 0, 1))</f>
        <v>0</v>
      </c>
      <c r="Z40" s="110">
        <f>IF(OR($C40="", AND(NOT(K40=Lists!$F$11), NOT(K40=Lists!$F$13))),0,IF(ISBLANK(L40)=FALSE,0,1))</f>
        <v>0</v>
      </c>
      <c r="AA40" s="110">
        <f>IF(OR(ISBLANK(N40), N40=0), 0, IF(OR(M40=Lists!$F$11, M40=Lists!$F$13), 0, 1))</f>
        <v>0</v>
      </c>
      <c r="AB40" s="110">
        <f>IF(OR($C40="", AND(NOT(M40=Lists!$F$11), NOT(M40=Lists!$F$13))),0,IF(ISBLANK(N40)=FALSE,0,1))</f>
        <v>0</v>
      </c>
      <c r="AC40" s="110">
        <f>IF(OR(ISBLANK(P40), P40=0), 0, IF(OR(O40=Lists!$F$11, O40=Lists!$F$13), 0, 1))</f>
        <v>0</v>
      </c>
      <c r="AD40" s="110">
        <f>IF(OR($C40="", AND(NOT(O40=Lists!$F$11), NOT(O40=Lists!$F$13))),0,IF(ISBLANK(P40)=FALSE,0,1))</f>
        <v>0</v>
      </c>
      <c r="AE40" s="141"/>
      <c r="AF40" s="602">
        <f xml:space="preserve"> IF(OR( AND( K40 = Lists!$F$11, '3A'!L40 &lt; 0), AND( '3A'!M40 = Lists!$F$11, '3A'!N40 &lt; 0), AND( '3A'!O40 = Lists!$F$11, '3A'!P40 &lt; 0)), 1, 0)</f>
        <v>0</v>
      </c>
      <c r="AG40" s="602">
        <f xml:space="preserve"> IF( OR( AND( K40 = Lists!$F$13, '3A'!L40 &gt; 0), AND( M40 = Lists!$F$13, '3A'!N40 &gt; 0), AND( O40 = Lists!$F$13, '3A'!P40 &gt; 0 )), 1, 0)</f>
        <v>0</v>
      </c>
      <c r="AH40" s="604"/>
      <c r="AI40" s="829" t="str">
        <f>IF($P$1="Select company","",IF((HLOOKUP(((VLOOKUP($P$1,Lists!$B$4:$C$22,2,FALSE))&amp;'PC LIST'!$J$2),'PC list edited'!$A$2:$DT$65,(B40+1),FALSE))=0,"",HLOOKUP(((VLOOKUP($P$1,Lists!$B$4:$C$22,2,FALSE))&amp; 'PC LIST'!$J$2),'PC list edited'!$A$2:$DT$65,(B40+1),FALSE)))</f>
        <v/>
      </c>
    </row>
    <row r="41" spans="1:35" s="351" customFormat="1" ht="30" customHeight="1">
      <c r="A41" s="87"/>
      <c r="B41" s="329">
        <f t="shared" si="3"/>
        <v>37</v>
      </c>
      <c r="C41" s="590" t="str">
        <f>IF($P$1="Select company","",IF((HLOOKUP((VLOOKUP($P$1,Lists!$B$4:$C$22,2,FALSE)),'PC list edited'!$A$2:$DV$65,(B41+1),FALSE))=0,"",HLOOKUP((VLOOKUP($P$1,Lists!$B$4:$C$22,2,FALSE)),'PC list edited'!$A$2:$DV$65,(B41+1),FALSE)))</f>
        <v/>
      </c>
      <c r="D41" s="589" t="str">
        <f>IF($P$1="Select company","",IF(C41 ="","",HLOOKUP(((VLOOKUP($P$1,Lists!$B$4:$C$22,2,FALSE))&amp;"PC"),'PC list edited'!$A$2:$DV$65,(B41+1),FALSE)))</f>
        <v/>
      </c>
      <c r="E41" s="357" t="str">
        <f>IF($P$1="Select company","",IF(C41 ="","",HLOOKUP(((VLOOKUP($P$1,Lists!$B$4:$C$22,2,FALSE))&amp;"unit"),'PC list edited'!$A$2:$DV$65,(B41+1),FALSE)))</f>
        <v/>
      </c>
      <c r="F41" s="357" t="str">
        <f>IF($P$1="Select company","",IF(C41 ="","",HLOOKUP(((VLOOKUP($P$1,Lists!$B$4:$C$22,2,FALSE))&amp;"UnitDes"),'PC list edited'!$A$2:$DV$65,(B41+1),FALSE)))</f>
        <v/>
      </c>
      <c r="G41" s="612" t="str">
        <f>IF($P$1="Select company","",IF(C41="","",HLOOKUP(((VLOOKUP($P$1,Lists!$B$4:$C$22,2,FALSE))&amp;"DP"),'PC list edited'!$A$2:$DV$65,(B41+1),FALSE)))</f>
        <v/>
      </c>
      <c r="H41" s="612" t="str">
        <f>IF($P$1="Select company","",IF(C41 = "","",HLOOKUP(((VLOOKUP($P$1,Lists!$B$4:$C$22,2,FALSE))&amp;"201516Actual"),'PC list edited'!$A$2:$DV$65,(B41+1),FALSE)))</f>
        <v/>
      </c>
      <c r="I41" s="650"/>
      <c r="J41" s="827"/>
      <c r="K41" s="594"/>
      <c r="L41" s="595"/>
      <c r="M41" s="594"/>
      <c r="N41" s="595"/>
      <c r="O41" s="594"/>
      <c r="P41" s="596"/>
      <c r="Q41" s="147"/>
      <c r="R41" s="600">
        <f t="shared" si="4"/>
        <v>0</v>
      </c>
      <c r="S41" s="31">
        <f t="shared" si="5"/>
        <v>0</v>
      </c>
      <c r="T41" s="135"/>
      <c r="U41" s="141"/>
      <c r="V41" s="110">
        <f t="shared" si="6"/>
        <v>0</v>
      </c>
      <c r="W41" s="110">
        <f>IF($C41="",0,IF(ISBLANK(#REF!)=FALSE,0,1))</f>
        <v>0</v>
      </c>
      <c r="X41" s="110">
        <f t="shared" si="0"/>
        <v>0</v>
      </c>
      <c r="Y41" s="110">
        <f>IF(OR(ISBLANK(L41), L41=0), 0, IF(OR(K41=Lists!$F$11, K41=Lists!$F$13), 0, 1))</f>
        <v>0</v>
      </c>
      <c r="Z41" s="110">
        <f>IF(OR($C41="", AND(NOT(K41=Lists!$F$11), NOT(K41=Lists!$F$13))),0,IF(ISBLANK(L41)=FALSE,0,1))</f>
        <v>0</v>
      </c>
      <c r="AA41" s="110">
        <f>IF(OR(ISBLANK(N41), N41=0), 0, IF(OR(M41=Lists!$F$11, M41=Lists!$F$13), 0, 1))</f>
        <v>0</v>
      </c>
      <c r="AB41" s="110">
        <f>IF(OR($C41="", AND(NOT(M41=Lists!$F$11), NOT(M41=Lists!$F$13))),0,IF(ISBLANK(N41)=FALSE,0,1))</f>
        <v>0</v>
      </c>
      <c r="AC41" s="110">
        <f>IF(OR(ISBLANK(P41), P41=0), 0, IF(OR(O41=Lists!$F$11, O41=Lists!$F$13), 0, 1))</f>
        <v>0</v>
      </c>
      <c r="AD41" s="110">
        <f>IF(OR($C41="", AND(NOT(O41=Lists!$F$11), NOT(O41=Lists!$F$13))),0,IF(ISBLANK(P41)=FALSE,0,1))</f>
        <v>0</v>
      </c>
      <c r="AE41" s="141"/>
      <c r="AF41" s="602">
        <f xml:space="preserve"> IF(OR( AND( K41 = Lists!$F$11, '3A'!L41 &lt; 0), AND( '3A'!M41 = Lists!$F$11, '3A'!N41 &lt; 0), AND( '3A'!O41 = Lists!$F$11, '3A'!P41 &lt; 0)), 1, 0)</f>
        <v>0</v>
      </c>
      <c r="AG41" s="602">
        <f xml:space="preserve"> IF( OR( AND( K41 = Lists!$F$13, '3A'!L41 &gt; 0), AND( M41 = Lists!$F$13, '3A'!N41 &gt; 0), AND( O41 = Lists!$F$13, '3A'!P41 &gt; 0 )), 1, 0)</f>
        <v>0</v>
      </c>
      <c r="AH41" s="604"/>
      <c r="AI41" s="829" t="str">
        <f>IF($P$1="Select company","",IF((HLOOKUP(((VLOOKUP($P$1,Lists!$B$4:$C$22,2,FALSE))&amp;'PC LIST'!$J$2),'PC list edited'!$A$2:$DT$65,(B41+1),FALSE))=0,"",HLOOKUP(((VLOOKUP($P$1,Lists!$B$4:$C$22,2,FALSE))&amp; 'PC LIST'!$J$2),'PC list edited'!$A$2:$DT$65,(B41+1),FALSE)))</f>
        <v/>
      </c>
    </row>
    <row r="42" spans="1:35" s="351" customFormat="1" ht="30" customHeight="1">
      <c r="A42" s="87"/>
      <c r="B42" s="329">
        <f t="shared" si="3"/>
        <v>38</v>
      </c>
      <c r="C42" s="590" t="str">
        <f>IF($P$1="Select company","",IF((HLOOKUP((VLOOKUP($P$1,Lists!$B$4:$C$22,2,FALSE)),'PC list edited'!$A$2:$DV$65,(B42+1),FALSE))=0,"",HLOOKUP((VLOOKUP($P$1,Lists!$B$4:$C$22,2,FALSE)),'PC list edited'!$A$2:$DV$65,(B42+1),FALSE)))</f>
        <v/>
      </c>
      <c r="D42" s="589" t="str">
        <f>IF($P$1="Select company","",IF(C42 ="","",HLOOKUP(((VLOOKUP($P$1,Lists!$B$4:$C$22,2,FALSE))&amp;"PC"),'PC list edited'!$A$2:$DV$65,(B42+1),FALSE)))</f>
        <v/>
      </c>
      <c r="E42" s="357" t="str">
        <f>IF($P$1="Select company","",IF(C42 ="","",HLOOKUP(((VLOOKUP($P$1,Lists!$B$4:$C$22,2,FALSE))&amp;"unit"),'PC list edited'!$A$2:$DV$65,(B42+1),FALSE)))</f>
        <v/>
      </c>
      <c r="F42" s="357" t="str">
        <f>IF($P$1="Select company","",IF(C42 ="","",HLOOKUP(((VLOOKUP($P$1,Lists!$B$4:$C$22,2,FALSE))&amp;"UnitDes"),'PC list edited'!$A$2:$DV$65,(B42+1),FALSE)))</f>
        <v/>
      </c>
      <c r="G42" s="612" t="str">
        <f>IF($P$1="Select company","",IF(C42="","",HLOOKUP(((VLOOKUP($P$1,Lists!$B$4:$C$22,2,FALSE))&amp;"DP"),'PC list edited'!$A$2:$DV$65,(B42+1),FALSE)))</f>
        <v/>
      </c>
      <c r="H42" s="612" t="str">
        <f>IF($P$1="Select company","",IF(C42 = "","",HLOOKUP(((VLOOKUP($P$1,Lists!$B$4:$C$22,2,FALSE))&amp;"201516Actual"),'PC list edited'!$A$2:$DV$65,(B42+1),FALSE)))</f>
        <v/>
      </c>
      <c r="I42" s="650"/>
      <c r="J42" s="827"/>
      <c r="K42" s="594"/>
      <c r="L42" s="595"/>
      <c r="M42" s="594"/>
      <c r="N42" s="595"/>
      <c r="O42" s="594"/>
      <c r="P42" s="596"/>
      <c r="Q42" s="147"/>
      <c r="R42" s="600">
        <f t="shared" si="4"/>
        <v>0</v>
      </c>
      <c r="S42" s="31">
        <f t="shared" si="5"/>
        <v>0</v>
      </c>
      <c r="T42" s="83"/>
      <c r="U42" s="84"/>
      <c r="V42" s="110">
        <f t="shared" si="6"/>
        <v>0</v>
      </c>
      <c r="W42" s="110">
        <f>IF($C42="",0,IF(ISBLANK(#REF!)=FALSE,0,1))</f>
        <v>0</v>
      </c>
      <c r="X42" s="110">
        <f t="shared" si="0"/>
        <v>0</v>
      </c>
      <c r="Y42" s="110">
        <f>IF(OR(ISBLANK(L42), L42=0), 0, IF(OR(K42=Lists!$F$11, K42=Lists!$F$13), 0, 1))</f>
        <v>0</v>
      </c>
      <c r="Z42" s="110">
        <f>IF(OR($C42="", AND(NOT(K42=Lists!$F$11), NOT(K42=Lists!$F$13))),0,IF(ISBLANK(L42)=FALSE,0,1))</f>
        <v>0</v>
      </c>
      <c r="AA42" s="110">
        <f>IF(OR(ISBLANK(N42), N42=0), 0, IF(OR(M42=Lists!$F$11, M42=Lists!$F$13), 0, 1))</f>
        <v>0</v>
      </c>
      <c r="AB42" s="110">
        <f>IF(OR($C42="", AND(NOT(M42=Lists!$F$11), NOT(M42=Lists!$F$13))),0,IF(ISBLANK(N42)=FALSE,0,1))</f>
        <v>0</v>
      </c>
      <c r="AC42" s="110">
        <f>IF(OR(ISBLANK(P42), P42=0), 0, IF(OR(O42=Lists!$F$11, O42=Lists!$F$13), 0, 1))</f>
        <v>0</v>
      </c>
      <c r="AD42" s="110">
        <f>IF(OR($C42="", AND(NOT(O42=Lists!$F$11), NOT(O42=Lists!$F$13))),0,IF(ISBLANK(P42)=FALSE,0,1))</f>
        <v>0</v>
      </c>
      <c r="AE42" s="84"/>
      <c r="AF42" s="602">
        <f xml:space="preserve"> IF(OR( AND( K42 = Lists!$F$11, '3A'!L42 &lt; 0), AND( '3A'!M42 = Lists!$F$11, '3A'!N42 &lt; 0), AND( '3A'!O42 = Lists!$F$11, '3A'!P42 &lt; 0)), 1, 0)</f>
        <v>0</v>
      </c>
      <c r="AG42" s="602">
        <f xml:space="preserve"> IF( OR( AND( K42 = Lists!$F$13, '3A'!L42 &gt; 0), AND( M42 = Lists!$F$13, '3A'!N42 &gt; 0), AND( O42 = Lists!$F$13, '3A'!P42 &gt; 0 )), 1, 0)</f>
        <v>0</v>
      </c>
      <c r="AH42" s="604"/>
      <c r="AI42" s="829" t="str">
        <f>IF($P$1="Select company","",IF((HLOOKUP(((VLOOKUP($P$1,Lists!$B$4:$C$22,2,FALSE))&amp;'PC LIST'!$J$2),'PC list edited'!$A$2:$DT$65,(B42+1),FALSE))=0,"",HLOOKUP(((VLOOKUP($P$1,Lists!$B$4:$C$22,2,FALSE))&amp; 'PC LIST'!$J$2),'PC list edited'!$A$2:$DT$65,(B42+1),FALSE)))</f>
        <v/>
      </c>
    </row>
    <row r="43" spans="1:35" s="351" customFormat="1" ht="30" customHeight="1">
      <c r="A43" s="87"/>
      <c r="B43" s="329">
        <f t="shared" si="3"/>
        <v>39</v>
      </c>
      <c r="C43" s="590" t="str">
        <f>IF($P$1="Select company","",IF((HLOOKUP((VLOOKUP($P$1,Lists!$B$4:$C$22,2,FALSE)),'PC list edited'!$A$2:$DV$65,(B43+1),FALSE))=0,"",HLOOKUP((VLOOKUP($P$1,Lists!$B$4:$C$22,2,FALSE)),'PC list edited'!$A$2:$DV$65,(B43+1),FALSE)))</f>
        <v/>
      </c>
      <c r="D43" s="589" t="str">
        <f>IF($P$1="Select company","",IF(C43 ="","",HLOOKUP(((VLOOKUP($P$1,Lists!$B$4:$C$22,2,FALSE))&amp;"PC"),'PC list edited'!$A$2:$DV$65,(B43+1),FALSE)))</f>
        <v/>
      </c>
      <c r="E43" s="357" t="str">
        <f>IF($P$1="Select company","",IF(C43 ="","",HLOOKUP(((VLOOKUP($P$1,Lists!$B$4:$C$22,2,FALSE))&amp;"unit"),'PC list edited'!$A$2:$DV$65,(B43+1),FALSE)))</f>
        <v/>
      </c>
      <c r="F43" s="357" t="str">
        <f>IF($P$1="Select company","",IF(C43 ="","",HLOOKUP(((VLOOKUP($P$1,Lists!$B$4:$C$22,2,FALSE))&amp;"UnitDes"),'PC list edited'!$A$2:$DV$65,(B43+1),FALSE)))</f>
        <v/>
      </c>
      <c r="G43" s="612" t="str">
        <f>IF($P$1="Select company","",IF(C43="","",HLOOKUP(((VLOOKUP($P$1,Lists!$B$4:$C$22,2,FALSE))&amp;"DP"),'PC list edited'!$A$2:$DV$65,(B43+1),FALSE)))</f>
        <v/>
      </c>
      <c r="H43" s="612" t="str">
        <f>IF($P$1="Select company","",IF(C43 = "","",HLOOKUP(((VLOOKUP($P$1,Lists!$B$4:$C$22,2,FALSE))&amp;"201516Actual"),'PC list edited'!$A$2:$DV$65,(B43+1),FALSE)))</f>
        <v/>
      </c>
      <c r="I43" s="650"/>
      <c r="J43" s="827"/>
      <c r="K43" s="594"/>
      <c r="L43" s="595"/>
      <c r="M43" s="594"/>
      <c r="N43" s="595"/>
      <c r="O43" s="594"/>
      <c r="P43" s="596"/>
      <c r="Q43" s="147"/>
      <c r="R43" s="600">
        <f t="shared" si="4"/>
        <v>0</v>
      </c>
      <c r="S43" s="31">
        <f t="shared" si="5"/>
        <v>0</v>
      </c>
      <c r="T43" s="83"/>
      <c r="U43" s="84"/>
      <c r="V43" s="110">
        <f t="shared" si="6"/>
        <v>0</v>
      </c>
      <c r="W43" s="110">
        <f>IF($C43="",0,IF(ISBLANK(#REF!)=FALSE,0,1))</f>
        <v>0</v>
      </c>
      <c r="X43" s="110">
        <f t="shared" si="0"/>
        <v>0</v>
      </c>
      <c r="Y43" s="110">
        <f>IF(OR(ISBLANK(L43), L43=0), 0, IF(OR(K43=Lists!$F$11, K43=Lists!$F$13), 0, 1))</f>
        <v>0</v>
      </c>
      <c r="Z43" s="110">
        <f>IF(OR($C43="", AND(NOT(K43=Lists!$F$11), NOT(K43=Lists!$F$13))),0,IF(ISBLANK(L43)=FALSE,0,1))</f>
        <v>0</v>
      </c>
      <c r="AA43" s="110">
        <f>IF(OR(ISBLANK(N43), N43=0), 0, IF(OR(M43=Lists!$F$11, M43=Lists!$F$13), 0, 1))</f>
        <v>0</v>
      </c>
      <c r="AB43" s="110">
        <f>IF(OR($C43="", AND(NOT(M43=Lists!$F$11), NOT(M43=Lists!$F$13))),0,IF(ISBLANK(N43)=FALSE,0,1))</f>
        <v>0</v>
      </c>
      <c r="AC43" s="110">
        <f>IF(OR(ISBLANK(P43), P43=0), 0, IF(OR(O43=Lists!$F$11, O43=Lists!$F$13), 0, 1))</f>
        <v>0</v>
      </c>
      <c r="AD43" s="110">
        <f>IF(OR($C43="", AND(NOT(O43=Lists!$F$11), NOT(O43=Lists!$F$13))),0,IF(ISBLANK(P43)=FALSE,0,1))</f>
        <v>0</v>
      </c>
      <c r="AE43" s="84"/>
      <c r="AF43" s="602">
        <f xml:space="preserve"> IF(OR( AND( K43 = Lists!$F$11, '3A'!L43 &lt; 0), AND( '3A'!M43 = Lists!$F$11, '3A'!N43 &lt; 0), AND( '3A'!O43 = Lists!$F$11, '3A'!P43 &lt; 0)), 1, 0)</f>
        <v>0</v>
      </c>
      <c r="AG43" s="602">
        <f xml:space="preserve"> IF( OR( AND( K43 = Lists!$F$13, '3A'!L43 &gt; 0), AND( M43 = Lists!$F$13, '3A'!N43 &gt; 0), AND( O43 = Lists!$F$13, '3A'!P43 &gt; 0 )), 1, 0)</f>
        <v>0</v>
      </c>
      <c r="AH43" s="604"/>
      <c r="AI43" s="829" t="str">
        <f>IF($P$1="Select company","",IF((HLOOKUP(((VLOOKUP($P$1,Lists!$B$4:$C$22,2,FALSE))&amp;'PC LIST'!$J$2),'PC list edited'!$A$2:$DT$65,(B43+1),FALSE))=0,"",HLOOKUP(((VLOOKUP($P$1,Lists!$B$4:$C$22,2,FALSE))&amp; 'PC LIST'!$J$2),'PC list edited'!$A$2:$DT$65,(B43+1),FALSE)))</f>
        <v/>
      </c>
    </row>
    <row r="44" spans="1:35" s="351" customFormat="1" ht="30" customHeight="1">
      <c r="A44" s="87"/>
      <c r="B44" s="329">
        <f t="shared" si="3"/>
        <v>40</v>
      </c>
      <c r="C44" s="590" t="str">
        <f>IF($P$1="Select company","",IF((HLOOKUP((VLOOKUP($P$1,Lists!$B$4:$C$22,2,FALSE)),'PC list edited'!$A$2:$DV$65,(B44+1),FALSE))=0,"",HLOOKUP((VLOOKUP($P$1,Lists!$B$4:$C$22,2,FALSE)),'PC list edited'!$A$2:$DV$65,(B44+1),FALSE)))</f>
        <v/>
      </c>
      <c r="D44" s="589" t="str">
        <f>IF($P$1="Select company","",IF(C44 ="","",HLOOKUP(((VLOOKUP($P$1,Lists!$B$4:$C$22,2,FALSE))&amp;"PC"),'PC list edited'!$A$2:$DV$65,(B44+1),FALSE)))</f>
        <v/>
      </c>
      <c r="E44" s="357" t="str">
        <f>IF($P$1="Select company","",IF(C44 ="","",HLOOKUP(((VLOOKUP($P$1,Lists!$B$4:$C$22,2,FALSE))&amp;"unit"),'PC list edited'!$A$2:$DV$65,(B44+1),FALSE)))</f>
        <v/>
      </c>
      <c r="F44" s="357" t="str">
        <f>IF($P$1="Select company","",IF(C44 ="","",HLOOKUP(((VLOOKUP($P$1,Lists!$B$4:$C$22,2,FALSE))&amp;"UnitDes"),'PC list edited'!$A$2:$DV$65,(B44+1),FALSE)))</f>
        <v/>
      </c>
      <c r="G44" s="612" t="str">
        <f>IF($P$1="Select company","",IF(C44="","",HLOOKUP(((VLOOKUP($P$1,Lists!$B$4:$C$22,2,FALSE))&amp;"DP"),'PC list edited'!$A$2:$DV$65,(B44+1),FALSE)))</f>
        <v/>
      </c>
      <c r="H44" s="612" t="str">
        <f>IF($P$1="Select company","",IF(C44 = "","",HLOOKUP(((VLOOKUP($P$1,Lists!$B$4:$C$22,2,FALSE))&amp;"201516Actual"),'PC list edited'!$A$2:$DV$65,(B44+1),FALSE)))</f>
        <v/>
      </c>
      <c r="I44" s="650"/>
      <c r="J44" s="827"/>
      <c r="K44" s="594"/>
      <c r="L44" s="595"/>
      <c r="M44" s="594"/>
      <c r="N44" s="595"/>
      <c r="O44" s="594"/>
      <c r="P44" s="596"/>
      <c r="Q44" s="147"/>
      <c r="R44" s="600">
        <f t="shared" si="4"/>
        <v>0</v>
      </c>
      <c r="S44" s="31">
        <f t="shared" si="5"/>
        <v>0</v>
      </c>
      <c r="T44" s="83"/>
      <c r="U44" s="84"/>
      <c r="V44" s="110">
        <f t="shared" si="6"/>
        <v>0</v>
      </c>
      <c r="W44" s="110">
        <f>IF($C44="",0,IF(ISBLANK(#REF!)=FALSE,0,1))</f>
        <v>0</v>
      </c>
      <c r="X44" s="110">
        <f t="shared" si="0"/>
        <v>0</v>
      </c>
      <c r="Y44" s="110">
        <f>IF(OR(ISBLANK(L44), L44=0), 0, IF(OR(K44=Lists!$F$11, K44=Lists!$F$13), 0, 1))</f>
        <v>0</v>
      </c>
      <c r="Z44" s="110">
        <f>IF(OR($C44="", AND(NOT(K44=Lists!$F$11), NOT(K44=Lists!$F$13))),0,IF(ISBLANK(L44)=FALSE,0,1))</f>
        <v>0</v>
      </c>
      <c r="AA44" s="110">
        <f>IF(OR(ISBLANK(N44), N44=0), 0, IF(OR(M44=Lists!$F$11, M44=Lists!$F$13), 0, 1))</f>
        <v>0</v>
      </c>
      <c r="AB44" s="110">
        <f>IF(OR($C44="", AND(NOT(M44=Lists!$F$11), NOT(M44=Lists!$F$13))),0,IF(ISBLANK(N44)=FALSE,0,1))</f>
        <v>0</v>
      </c>
      <c r="AC44" s="110">
        <f>IF(OR(ISBLANK(P44), P44=0), 0, IF(OR(O44=Lists!$F$11, O44=Lists!$F$13), 0, 1))</f>
        <v>0</v>
      </c>
      <c r="AD44" s="110">
        <f>IF(OR($C44="", AND(NOT(O44=Lists!$F$11), NOT(O44=Lists!$F$13))),0,IF(ISBLANK(P44)=FALSE,0,1))</f>
        <v>0</v>
      </c>
      <c r="AE44" s="84"/>
      <c r="AF44" s="602">
        <f xml:space="preserve"> IF(OR( AND( K44 = Lists!$F$11, '3A'!L44 &lt; 0), AND( '3A'!M44 = Lists!$F$11, '3A'!N44 &lt; 0), AND( '3A'!O44 = Lists!$F$11, '3A'!P44 &lt; 0)), 1, 0)</f>
        <v>0</v>
      </c>
      <c r="AG44" s="602">
        <f xml:space="preserve"> IF( OR( AND( K44 = Lists!$F$13, '3A'!L44 &gt; 0), AND( M44 = Lists!$F$13, '3A'!N44 &gt; 0), AND( O44 = Lists!$F$13, '3A'!P44 &gt; 0 )), 1, 0)</f>
        <v>0</v>
      </c>
      <c r="AH44" s="604"/>
      <c r="AI44" s="829" t="str">
        <f>IF($P$1="Select company","",IF((HLOOKUP(((VLOOKUP($P$1,Lists!$B$4:$C$22,2,FALSE))&amp;'PC LIST'!$J$2),'PC list edited'!$A$2:$DT$65,(B44+1),FALSE))=0,"",HLOOKUP(((VLOOKUP($P$1,Lists!$B$4:$C$22,2,FALSE))&amp; 'PC LIST'!$J$2),'PC list edited'!$A$2:$DT$65,(B44+1),FALSE)))</f>
        <v/>
      </c>
    </row>
    <row r="45" spans="1:35" s="351" customFormat="1" ht="30" customHeight="1">
      <c r="A45" s="87"/>
      <c r="B45" s="329">
        <f t="shared" si="3"/>
        <v>41</v>
      </c>
      <c r="C45" s="590" t="str">
        <f>IF($P$1="Select company","",IF((HLOOKUP((VLOOKUP($P$1,Lists!$B$4:$C$22,2,FALSE)),'PC list edited'!$A$2:$DV$65,(B45+1),FALSE))=0,"",HLOOKUP((VLOOKUP($P$1,Lists!$B$4:$C$22,2,FALSE)),'PC list edited'!$A$2:$DV$65,(B45+1),FALSE)))</f>
        <v/>
      </c>
      <c r="D45" s="589" t="str">
        <f>IF($P$1="Select company","",IF(C45 ="","",HLOOKUP(((VLOOKUP($P$1,Lists!$B$4:$C$22,2,FALSE))&amp;"PC"),'PC list edited'!$A$2:$DV$65,(B45+1),FALSE)))</f>
        <v/>
      </c>
      <c r="E45" s="357" t="str">
        <f>IF($P$1="Select company","",IF(C45 ="","",HLOOKUP(((VLOOKUP($P$1,Lists!$B$4:$C$22,2,FALSE))&amp;"unit"),'PC list edited'!$A$2:$DV$65,(B45+1),FALSE)))</f>
        <v/>
      </c>
      <c r="F45" s="357" t="str">
        <f>IF($P$1="Select company","",IF(C45 ="","",HLOOKUP(((VLOOKUP($P$1,Lists!$B$4:$C$22,2,FALSE))&amp;"UnitDes"),'PC list edited'!$A$2:$DV$65,(B45+1),FALSE)))</f>
        <v/>
      </c>
      <c r="G45" s="612" t="str">
        <f>IF($P$1="Select company","",IF(C45="","",HLOOKUP(((VLOOKUP($P$1,Lists!$B$4:$C$22,2,FALSE))&amp;"DP"),'PC list edited'!$A$2:$DV$65,(B45+1),FALSE)))</f>
        <v/>
      </c>
      <c r="H45" s="612" t="str">
        <f>IF($P$1="Select company","",IF(C45 = "","",HLOOKUP(((VLOOKUP($P$1,Lists!$B$4:$C$22,2,FALSE))&amp;"201516Actual"),'PC list edited'!$A$2:$DV$65,(B45+1),FALSE)))</f>
        <v/>
      </c>
      <c r="I45" s="650"/>
      <c r="J45" s="827"/>
      <c r="K45" s="594"/>
      <c r="L45" s="595"/>
      <c r="M45" s="594"/>
      <c r="N45" s="595"/>
      <c r="O45" s="594"/>
      <c r="P45" s="596"/>
      <c r="Q45" s="147"/>
      <c r="R45" s="600">
        <f t="shared" si="4"/>
        <v>0</v>
      </c>
      <c r="S45" s="31">
        <f t="shared" si="5"/>
        <v>0</v>
      </c>
      <c r="T45" s="83"/>
      <c r="U45" s="84"/>
      <c r="V45" s="110">
        <f t="shared" si="6"/>
        <v>0</v>
      </c>
      <c r="W45" s="110">
        <f>IF($C45="",0,IF(ISBLANK(#REF!)=FALSE,0,1))</f>
        <v>0</v>
      </c>
      <c r="X45" s="110">
        <f t="shared" si="0"/>
        <v>0</v>
      </c>
      <c r="Y45" s="110">
        <f>IF(OR(ISBLANK(L45), L45=0), 0, IF(OR(K45=Lists!$F$11, K45=Lists!$F$13), 0, 1))</f>
        <v>0</v>
      </c>
      <c r="Z45" s="110">
        <f>IF(OR($C45="", AND(NOT(K45=Lists!$F$11), NOT(K45=Lists!$F$13))),0,IF(ISBLANK(L45)=FALSE,0,1))</f>
        <v>0</v>
      </c>
      <c r="AA45" s="110">
        <f>IF(OR(ISBLANK(N45), N45=0), 0, IF(OR(M45=Lists!$F$11, M45=Lists!$F$13), 0, 1))</f>
        <v>0</v>
      </c>
      <c r="AB45" s="110">
        <f>IF(OR($C45="", AND(NOT(M45=Lists!$F$11), NOT(M45=Lists!$F$13))),0,IF(ISBLANK(N45)=FALSE,0,1))</f>
        <v>0</v>
      </c>
      <c r="AC45" s="110">
        <f>IF(OR(ISBLANK(P45), P45=0), 0, IF(OR(O45=Lists!$F$11, O45=Lists!$F$13), 0, 1))</f>
        <v>0</v>
      </c>
      <c r="AD45" s="110">
        <f>IF(OR($C45="", AND(NOT(O45=Lists!$F$11), NOT(O45=Lists!$F$13))),0,IF(ISBLANK(P45)=FALSE,0,1))</f>
        <v>0</v>
      </c>
      <c r="AE45" s="84"/>
      <c r="AF45" s="602">
        <f xml:space="preserve"> IF(OR( AND( K45 = Lists!$F$11, '3A'!L45 &lt; 0), AND( '3A'!M45 = Lists!$F$11, '3A'!N45 &lt; 0), AND( '3A'!O45 = Lists!$F$11, '3A'!P45 &lt; 0)), 1, 0)</f>
        <v>0</v>
      </c>
      <c r="AG45" s="602">
        <f xml:space="preserve"> IF( OR( AND( K45 = Lists!$F$13, '3A'!L45 &gt; 0), AND( M45 = Lists!$F$13, '3A'!N45 &gt; 0), AND( O45 = Lists!$F$13, '3A'!P45 &gt; 0 )), 1, 0)</f>
        <v>0</v>
      </c>
      <c r="AH45" s="604"/>
      <c r="AI45" s="829" t="str">
        <f>IF($P$1="Select company","",IF((HLOOKUP(((VLOOKUP($P$1,Lists!$B$4:$C$22,2,FALSE))&amp;'PC LIST'!$J$2),'PC list edited'!$A$2:$DT$65,(B45+1),FALSE))=0,"",HLOOKUP(((VLOOKUP($P$1,Lists!$B$4:$C$22,2,FALSE))&amp; 'PC LIST'!$J$2),'PC list edited'!$A$2:$DT$65,(B45+1),FALSE)))</f>
        <v/>
      </c>
    </row>
    <row r="46" spans="1:35" s="351" customFormat="1" ht="30" customHeight="1">
      <c r="A46" s="87"/>
      <c r="B46" s="329">
        <f t="shared" si="3"/>
        <v>42</v>
      </c>
      <c r="C46" s="590" t="str">
        <f>IF($P$1="Select company","",IF((HLOOKUP((VLOOKUP($P$1,Lists!$B$4:$C$22,2,FALSE)),'PC list edited'!$A$2:$DV$65,(B46+1),FALSE))=0,"",HLOOKUP((VLOOKUP($P$1,Lists!$B$4:$C$22,2,FALSE)),'PC list edited'!$A$2:$DV$65,(B46+1),FALSE)))</f>
        <v/>
      </c>
      <c r="D46" s="589" t="str">
        <f>IF($P$1="Select company","",IF(C46 ="","",HLOOKUP(((VLOOKUP($P$1,Lists!$B$4:$C$22,2,FALSE))&amp;"PC"),'PC list edited'!$A$2:$DV$65,(B46+1),FALSE)))</f>
        <v/>
      </c>
      <c r="E46" s="357" t="str">
        <f>IF($P$1="Select company","",IF(C46 ="","",HLOOKUP(((VLOOKUP($P$1,Lists!$B$4:$C$22,2,FALSE))&amp;"unit"),'PC list edited'!$A$2:$DV$65,(B46+1),FALSE)))</f>
        <v/>
      </c>
      <c r="F46" s="357" t="str">
        <f>IF($P$1="Select company","",IF(C46 ="","",HLOOKUP(((VLOOKUP($P$1,Lists!$B$4:$C$22,2,FALSE))&amp;"UnitDes"),'PC list edited'!$A$2:$DV$65,(B46+1),FALSE)))</f>
        <v/>
      </c>
      <c r="G46" s="612" t="str">
        <f>IF($P$1="Select company","",IF(C46="","",HLOOKUP(((VLOOKUP($P$1,Lists!$B$4:$C$22,2,FALSE))&amp;"DP"),'PC list edited'!$A$2:$DV$65,(B46+1),FALSE)))</f>
        <v/>
      </c>
      <c r="H46" s="612" t="str">
        <f>IF($P$1="Select company","",IF(C46 = "","",HLOOKUP(((VLOOKUP($P$1,Lists!$B$4:$C$22,2,FALSE))&amp;"201516Actual"),'PC list edited'!$A$2:$DV$65,(B46+1),FALSE)))</f>
        <v/>
      </c>
      <c r="I46" s="650"/>
      <c r="J46" s="827"/>
      <c r="K46" s="594"/>
      <c r="L46" s="595"/>
      <c r="M46" s="594"/>
      <c r="N46" s="595"/>
      <c r="O46" s="594"/>
      <c r="P46" s="596"/>
      <c r="Q46" s="147"/>
      <c r="R46" s="600">
        <f t="shared" si="4"/>
        <v>0</v>
      </c>
      <c r="S46" s="31">
        <f t="shared" si="5"/>
        <v>0</v>
      </c>
      <c r="T46" s="83"/>
      <c r="U46" s="84"/>
      <c r="V46" s="110">
        <f t="shared" si="6"/>
        <v>0</v>
      </c>
      <c r="W46" s="110">
        <f>IF($C46="",0,IF(ISBLANK(#REF!)=FALSE,0,1))</f>
        <v>0</v>
      </c>
      <c r="X46" s="110">
        <f t="shared" si="0"/>
        <v>0</v>
      </c>
      <c r="Y46" s="110">
        <f>IF(OR(ISBLANK(L46), L46=0), 0, IF(OR(K46=Lists!$F$11, K46=Lists!$F$13), 0, 1))</f>
        <v>0</v>
      </c>
      <c r="Z46" s="110">
        <f>IF(OR($C46="", AND(NOT(K46=Lists!$F$11), NOT(K46=Lists!$F$13))),0,IF(ISBLANK(L46)=FALSE,0,1))</f>
        <v>0</v>
      </c>
      <c r="AA46" s="110">
        <f>IF(OR(ISBLANK(N46), N46=0), 0, IF(OR(M46=Lists!$F$11, M46=Lists!$F$13), 0, 1))</f>
        <v>0</v>
      </c>
      <c r="AB46" s="110">
        <f>IF(OR($C46="", AND(NOT(M46=Lists!$F$11), NOT(M46=Lists!$F$13))),0,IF(ISBLANK(N46)=FALSE,0,1))</f>
        <v>0</v>
      </c>
      <c r="AC46" s="110">
        <f>IF(OR(ISBLANK(P46), P46=0), 0, IF(OR(O46=Lists!$F$11, O46=Lists!$F$13), 0, 1))</f>
        <v>0</v>
      </c>
      <c r="AD46" s="110">
        <f>IF(OR($C46="", AND(NOT(O46=Lists!$F$11), NOT(O46=Lists!$F$13))),0,IF(ISBLANK(P46)=FALSE,0,1))</f>
        <v>0</v>
      </c>
      <c r="AE46" s="84"/>
      <c r="AF46" s="602">
        <f xml:space="preserve"> IF(OR( AND( K46 = Lists!$F$11, '3A'!L46 &lt; 0), AND( '3A'!M46 = Lists!$F$11, '3A'!N46 &lt; 0), AND( '3A'!O46 = Lists!$F$11, '3A'!P46 &lt; 0)), 1, 0)</f>
        <v>0</v>
      </c>
      <c r="AG46" s="602">
        <f xml:space="preserve"> IF( OR( AND( K46 = Lists!$F$13, '3A'!L46 &gt; 0), AND( M46 = Lists!$F$13, '3A'!N46 &gt; 0), AND( O46 = Lists!$F$13, '3A'!P46 &gt; 0 )), 1, 0)</f>
        <v>0</v>
      </c>
      <c r="AH46" s="604"/>
      <c r="AI46" s="829" t="str">
        <f>IF($P$1="Select company","",IF((HLOOKUP(((VLOOKUP($P$1,Lists!$B$4:$C$22,2,FALSE))&amp;'PC LIST'!$J$2),'PC list edited'!$A$2:$DT$65,(B46+1),FALSE))=0,"",HLOOKUP(((VLOOKUP($P$1,Lists!$B$4:$C$22,2,FALSE))&amp; 'PC LIST'!$J$2),'PC list edited'!$A$2:$DT$65,(B46+1),FALSE)))</f>
        <v/>
      </c>
    </row>
    <row r="47" spans="1:35" s="351" customFormat="1" ht="30" customHeight="1">
      <c r="A47" s="87"/>
      <c r="B47" s="329">
        <f t="shared" si="3"/>
        <v>43</v>
      </c>
      <c r="C47" s="590" t="str">
        <f>IF($P$1="Select company","",IF((HLOOKUP((VLOOKUP($P$1,Lists!$B$4:$C$22,2,FALSE)),'PC list edited'!$A$2:$DV$65,(B47+1),FALSE))=0,"",HLOOKUP((VLOOKUP($P$1,Lists!$B$4:$C$22,2,FALSE)),'PC list edited'!$A$2:$DV$65,(B47+1),FALSE)))</f>
        <v/>
      </c>
      <c r="D47" s="589" t="str">
        <f>IF($P$1="Select company","",IF(C47 ="","",HLOOKUP(((VLOOKUP($P$1,Lists!$B$4:$C$22,2,FALSE))&amp;"PC"),'PC list edited'!$A$2:$DV$65,(B47+1),FALSE)))</f>
        <v/>
      </c>
      <c r="E47" s="357" t="str">
        <f>IF($P$1="Select company","",IF(C47 ="","",HLOOKUP(((VLOOKUP($P$1,Lists!$B$4:$C$22,2,FALSE))&amp;"unit"),'PC list edited'!$A$2:$DV$65,(B47+1),FALSE)))</f>
        <v/>
      </c>
      <c r="F47" s="357" t="str">
        <f>IF($P$1="Select company","",IF(C47 ="","",HLOOKUP(((VLOOKUP($P$1,Lists!$B$4:$C$22,2,FALSE))&amp;"UnitDes"),'PC list edited'!$A$2:$DV$65,(B47+1),FALSE)))</f>
        <v/>
      </c>
      <c r="G47" s="612" t="str">
        <f>IF($P$1="Select company","",IF(C47="","",HLOOKUP(((VLOOKUP($P$1,Lists!$B$4:$C$22,2,FALSE))&amp;"DP"),'PC list edited'!$A$2:$DV$65,(B47+1),FALSE)))</f>
        <v/>
      </c>
      <c r="H47" s="612" t="str">
        <f>IF($P$1="Select company","",IF(C47 = "","",HLOOKUP(((VLOOKUP($P$1,Lists!$B$4:$C$22,2,FALSE))&amp;"201516Actual"),'PC list edited'!$A$2:$DV$65,(B47+1),FALSE)))</f>
        <v/>
      </c>
      <c r="I47" s="650"/>
      <c r="J47" s="827"/>
      <c r="K47" s="594"/>
      <c r="L47" s="595"/>
      <c r="M47" s="594"/>
      <c r="N47" s="595"/>
      <c r="O47" s="594"/>
      <c r="P47" s="596"/>
      <c r="Q47" s="147"/>
      <c r="R47" s="600">
        <f t="shared" si="4"/>
        <v>0</v>
      </c>
      <c r="S47" s="31">
        <f t="shared" si="5"/>
        <v>0</v>
      </c>
      <c r="T47" s="83"/>
      <c r="U47" s="84"/>
      <c r="V47" s="110">
        <f t="shared" si="6"/>
        <v>0</v>
      </c>
      <c r="W47" s="110">
        <f>IF($C47="",0,IF(ISBLANK(#REF!)=FALSE,0,1))</f>
        <v>0</v>
      </c>
      <c r="X47" s="110">
        <f t="shared" si="0"/>
        <v>0</v>
      </c>
      <c r="Y47" s="110">
        <f>IF(OR(ISBLANK(L47), L47=0), 0, IF(OR(K47=Lists!$F$11, K47=Lists!$F$13), 0, 1))</f>
        <v>0</v>
      </c>
      <c r="Z47" s="110">
        <f>IF(OR($C47="", AND(NOT(K47=Lists!$F$11), NOT(K47=Lists!$F$13))),0,IF(ISBLANK(L47)=FALSE,0,1))</f>
        <v>0</v>
      </c>
      <c r="AA47" s="110">
        <f>IF(OR(ISBLANK(N47), N47=0), 0, IF(OR(M47=Lists!$F$11, M47=Lists!$F$13), 0, 1))</f>
        <v>0</v>
      </c>
      <c r="AB47" s="110">
        <f>IF(OR($C47="", AND(NOT(M47=Lists!$F$11), NOT(M47=Lists!$F$13))),0,IF(ISBLANK(N47)=FALSE,0,1))</f>
        <v>0</v>
      </c>
      <c r="AC47" s="110">
        <f>IF(OR(ISBLANK(P47), P47=0), 0, IF(OR(O47=Lists!$F$11, O47=Lists!$F$13), 0, 1))</f>
        <v>0</v>
      </c>
      <c r="AD47" s="110">
        <f>IF(OR($C47="", AND(NOT(O47=Lists!$F$11), NOT(O47=Lists!$F$13))),0,IF(ISBLANK(P47)=FALSE,0,1))</f>
        <v>0</v>
      </c>
      <c r="AE47" s="84"/>
      <c r="AF47" s="602">
        <f xml:space="preserve"> IF(OR( AND( K47 = Lists!$F$11, '3A'!L47 &lt; 0), AND( '3A'!M47 = Lists!$F$11, '3A'!N47 &lt; 0), AND( '3A'!O47 = Lists!$F$11, '3A'!P47 &lt; 0)), 1, 0)</f>
        <v>0</v>
      </c>
      <c r="AG47" s="602">
        <f xml:space="preserve"> IF( OR( AND( K47 = Lists!$F$13, '3A'!L47 &gt; 0), AND( M47 = Lists!$F$13, '3A'!N47 &gt; 0), AND( O47 = Lists!$F$13, '3A'!P47 &gt; 0 )), 1, 0)</f>
        <v>0</v>
      </c>
      <c r="AH47" s="604"/>
      <c r="AI47" s="829" t="str">
        <f>IF($P$1="Select company","",IF((HLOOKUP(((VLOOKUP($P$1,Lists!$B$4:$C$22,2,FALSE))&amp;'PC LIST'!$J$2),'PC list edited'!$A$2:$DT$65,(B47+1),FALSE))=0,"",HLOOKUP(((VLOOKUP($P$1,Lists!$B$4:$C$22,2,FALSE))&amp; 'PC LIST'!$J$2),'PC list edited'!$A$2:$DT$65,(B47+1),FALSE)))</f>
        <v/>
      </c>
    </row>
    <row r="48" spans="1:35" s="351" customFormat="1" ht="30" customHeight="1">
      <c r="A48" s="87"/>
      <c r="B48" s="329">
        <f t="shared" si="3"/>
        <v>44</v>
      </c>
      <c r="C48" s="590" t="str">
        <f>IF($P$1="Select company","",IF((HLOOKUP((VLOOKUP($P$1,Lists!$B$4:$C$22,2,FALSE)),'PC list edited'!$A$2:$DV$65,(B48+1),FALSE))=0,"",HLOOKUP((VLOOKUP($P$1,Lists!$B$4:$C$22,2,FALSE)),'PC list edited'!$A$2:$DV$65,(B48+1),FALSE)))</f>
        <v/>
      </c>
      <c r="D48" s="589" t="str">
        <f>IF($P$1="Select company","",IF(C48 ="","",HLOOKUP(((VLOOKUP($P$1,Lists!$B$4:$C$22,2,FALSE))&amp;"PC"),'PC list edited'!$A$2:$DV$65,(B48+1),FALSE)))</f>
        <v/>
      </c>
      <c r="E48" s="357" t="str">
        <f>IF($P$1="Select company","",IF(C48 ="","",HLOOKUP(((VLOOKUP($P$1,Lists!$B$4:$C$22,2,FALSE))&amp;"unit"),'PC list edited'!$A$2:$DV$65,(B48+1),FALSE)))</f>
        <v/>
      </c>
      <c r="F48" s="357" t="str">
        <f>IF($P$1="Select company","",IF(C48 ="","",HLOOKUP(((VLOOKUP($P$1,Lists!$B$4:$C$22,2,FALSE))&amp;"UnitDes"),'PC list edited'!$A$2:$DV$65,(B48+1),FALSE)))</f>
        <v/>
      </c>
      <c r="G48" s="612" t="str">
        <f>IF($P$1="Select company","",IF(C48="","",HLOOKUP(((VLOOKUP($P$1,Lists!$B$4:$C$22,2,FALSE))&amp;"DP"),'PC list edited'!$A$2:$DV$65,(B48+1),FALSE)))</f>
        <v/>
      </c>
      <c r="H48" s="612" t="str">
        <f>IF($P$1="Select company","",IF(C48 = "","",HLOOKUP(((VLOOKUP($P$1,Lists!$B$4:$C$22,2,FALSE))&amp;"201516Actual"),'PC list edited'!$A$2:$DV$65,(B48+1),FALSE)))</f>
        <v/>
      </c>
      <c r="I48" s="650"/>
      <c r="J48" s="827"/>
      <c r="K48" s="594"/>
      <c r="L48" s="595"/>
      <c r="M48" s="594"/>
      <c r="N48" s="595"/>
      <c r="O48" s="594"/>
      <c r="P48" s="596"/>
      <c r="Q48" s="147"/>
      <c r="R48" s="600">
        <f t="shared" si="4"/>
        <v>0</v>
      </c>
      <c r="S48" s="31">
        <f t="shared" si="5"/>
        <v>0</v>
      </c>
      <c r="T48" s="83"/>
      <c r="U48" s="84"/>
      <c r="V48" s="110">
        <f t="shared" si="6"/>
        <v>0</v>
      </c>
      <c r="W48" s="110">
        <f>IF($C48="",0,IF(ISBLANK(#REF!)=FALSE,0,1))</f>
        <v>0</v>
      </c>
      <c r="X48" s="110">
        <f t="shared" si="0"/>
        <v>0</v>
      </c>
      <c r="Y48" s="110">
        <f>IF(OR(ISBLANK(L48), L48=0), 0, IF(OR(K48=Lists!$F$11, K48=Lists!$F$13), 0, 1))</f>
        <v>0</v>
      </c>
      <c r="Z48" s="110">
        <f>IF(OR($C48="", AND(NOT(K48=Lists!$F$11), NOT(K48=Lists!$F$13))),0,IF(ISBLANK(L48)=FALSE,0,1))</f>
        <v>0</v>
      </c>
      <c r="AA48" s="110">
        <f>IF(OR(ISBLANK(N48), N48=0), 0, IF(OR(M48=Lists!$F$11, M48=Lists!$F$13), 0, 1))</f>
        <v>0</v>
      </c>
      <c r="AB48" s="110">
        <f>IF(OR($C48="", AND(NOT(M48=Lists!$F$11), NOT(M48=Lists!$F$13))),0,IF(ISBLANK(N48)=FALSE,0,1))</f>
        <v>0</v>
      </c>
      <c r="AC48" s="110">
        <f>IF(OR(ISBLANK(P48), P48=0), 0, IF(OR(O48=Lists!$F$11, O48=Lists!$F$13), 0, 1))</f>
        <v>0</v>
      </c>
      <c r="AD48" s="110">
        <f>IF(OR($C48="", AND(NOT(O48=Lists!$F$11), NOT(O48=Lists!$F$13))),0,IF(ISBLANK(P48)=FALSE,0,1))</f>
        <v>0</v>
      </c>
      <c r="AE48" s="84"/>
      <c r="AF48" s="602">
        <f xml:space="preserve"> IF(OR( AND( K48 = Lists!$F$11, '3A'!L48 &lt; 0), AND( '3A'!M48 = Lists!$F$11, '3A'!N48 &lt; 0), AND( '3A'!O48 = Lists!$F$11, '3A'!P48 &lt; 0)), 1, 0)</f>
        <v>0</v>
      </c>
      <c r="AG48" s="602">
        <f xml:space="preserve"> IF( OR( AND( K48 = Lists!$F$13, '3A'!L48 &gt; 0), AND( M48 = Lists!$F$13, '3A'!N48 &gt; 0), AND( O48 = Lists!$F$13, '3A'!P48 &gt; 0 )), 1, 0)</f>
        <v>0</v>
      </c>
      <c r="AH48" s="604"/>
      <c r="AI48" s="829" t="str">
        <f>IF($P$1="Select company","",IF((HLOOKUP(((VLOOKUP($P$1,Lists!$B$4:$C$22,2,FALSE))&amp;'PC LIST'!$J$2),'PC list edited'!$A$2:$DT$65,(B48+1),FALSE))=0,"",HLOOKUP(((VLOOKUP($P$1,Lists!$B$4:$C$22,2,FALSE))&amp; 'PC LIST'!$J$2),'PC list edited'!$A$2:$DT$65,(B48+1),FALSE)))</f>
        <v/>
      </c>
    </row>
    <row r="49" spans="1:35" s="351" customFormat="1" ht="30" customHeight="1">
      <c r="A49" s="87"/>
      <c r="B49" s="329">
        <f t="shared" si="3"/>
        <v>45</v>
      </c>
      <c r="C49" s="590" t="str">
        <f>IF($P$1="Select company","",IF((HLOOKUP((VLOOKUP($P$1,Lists!$B$4:$C$22,2,FALSE)),'PC list edited'!$A$2:$DV$65,(B49+1),FALSE))=0,"",HLOOKUP((VLOOKUP($P$1,Lists!$B$4:$C$22,2,FALSE)),'PC list edited'!$A$2:$DV$65,(B49+1),FALSE)))</f>
        <v/>
      </c>
      <c r="D49" s="589" t="str">
        <f>IF($P$1="Select company","",IF(C49 ="","",HLOOKUP(((VLOOKUP($P$1,Lists!$B$4:$C$22,2,FALSE))&amp;"PC"),'PC list edited'!$A$2:$DV$65,(B49+1),FALSE)))</f>
        <v/>
      </c>
      <c r="E49" s="357" t="str">
        <f>IF($P$1="Select company","",IF(C49 ="","",HLOOKUP(((VLOOKUP($P$1,Lists!$B$4:$C$22,2,FALSE))&amp;"unit"),'PC list edited'!$A$2:$DV$65,(B49+1),FALSE)))</f>
        <v/>
      </c>
      <c r="F49" s="357" t="str">
        <f>IF($P$1="Select company","",IF(C49 ="","",HLOOKUP(((VLOOKUP($P$1,Lists!$B$4:$C$22,2,FALSE))&amp;"UnitDes"),'PC list edited'!$A$2:$DV$65,(B49+1),FALSE)))</f>
        <v/>
      </c>
      <c r="G49" s="612" t="str">
        <f>IF($P$1="Select company","",IF(C49="","",HLOOKUP(((VLOOKUP($P$1,Lists!$B$4:$C$22,2,FALSE))&amp;"DP"),'PC list edited'!$A$2:$DV$65,(B49+1),FALSE)))</f>
        <v/>
      </c>
      <c r="H49" s="612" t="str">
        <f>IF($P$1="Select company","",IF(C49 = "","",HLOOKUP(((VLOOKUP($P$1,Lists!$B$4:$C$22,2,FALSE))&amp;"201516Actual"),'PC list edited'!$A$2:$DV$65,(B49+1),FALSE)))</f>
        <v/>
      </c>
      <c r="I49" s="650"/>
      <c r="J49" s="827"/>
      <c r="K49" s="594"/>
      <c r="L49" s="595"/>
      <c r="M49" s="594"/>
      <c r="N49" s="595"/>
      <c r="O49" s="594"/>
      <c r="P49" s="596"/>
      <c r="Q49" s="147"/>
      <c r="R49" s="600">
        <f t="shared" si="4"/>
        <v>0</v>
      </c>
      <c r="S49" s="31">
        <f t="shared" si="5"/>
        <v>0</v>
      </c>
      <c r="T49" s="83"/>
      <c r="U49" s="84"/>
      <c r="V49" s="110">
        <f t="shared" si="6"/>
        <v>0</v>
      </c>
      <c r="W49" s="110">
        <f>IF($C49="",0,IF(ISBLANK(#REF!)=FALSE,0,1))</f>
        <v>0</v>
      </c>
      <c r="X49" s="110">
        <f t="shared" si="0"/>
        <v>0</v>
      </c>
      <c r="Y49" s="110">
        <f>IF(OR(ISBLANK(L49), L49=0), 0, IF(OR(K49=Lists!$F$11, K49=Lists!$F$13), 0, 1))</f>
        <v>0</v>
      </c>
      <c r="Z49" s="110">
        <f>IF(OR($C49="", AND(NOT(K49=Lists!$F$11), NOT(K49=Lists!$F$13))),0,IF(ISBLANK(L49)=FALSE,0,1))</f>
        <v>0</v>
      </c>
      <c r="AA49" s="110">
        <f>IF(OR(ISBLANK(N49), N49=0), 0, IF(OR(M49=Lists!$F$11, M49=Lists!$F$13), 0, 1))</f>
        <v>0</v>
      </c>
      <c r="AB49" s="110">
        <f>IF(OR($C49="", AND(NOT(M49=Lists!$F$11), NOT(M49=Lists!$F$13))),0,IF(ISBLANK(N49)=FALSE,0,1))</f>
        <v>0</v>
      </c>
      <c r="AC49" s="110">
        <f>IF(OR(ISBLANK(P49), P49=0), 0, IF(OR(O49=Lists!$F$11, O49=Lists!$F$13), 0, 1))</f>
        <v>0</v>
      </c>
      <c r="AD49" s="110">
        <f>IF(OR($C49="", AND(NOT(O49=Lists!$F$11), NOT(O49=Lists!$F$13))),0,IF(ISBLANK(P49)=FALSE,0,1))</f>
        <v>0</v>
      </c>
      <c r="AE49" s="84"/>
      <c r="AF49" s="602">
        <f xml:space="preserve"> IF(OR( AND( K49 = Lists!$F$11, '3A'!L49 &lt; 0), AND( '3A'!M49 = Lists!$F$11, '3A'!N49 &lt; 0), AND( '3A'!O49 = Lists!$F$11, '3A'!P49 &lt; 0)), 1, 0)</f>
        <v>0</v>
      </c>
      <c r="AG49" s="602">
        <f xml:space="preserve"> IF( OR( AND( K49 = Lists!$F$13, '3A'!L49 &gt; 0), AND( M49 = Lists!$F$13, '3A'!N49 &gt; 0), AND( O49 = Lists!$F$13, '3A'!P49 &gt; 0 )), 1, 0)</f>
        <v>0</v>
      </c>
      <c r="AH49" s="604"/>
      <c r="AI49" s="829" t="str">
        <f>IF($P$1="Select company","",IF((HLOOKUP(((VLOOKUP($P$1,Lists!$B$4:$C$22,2,FALSE))&amp;'PC LIST'!$J$2),'PC list edited'!$A$2:$DT$65,(B49+1),FALSE))=0,"",HLOOKUP(((VLOOKUP($P$1,Lists!$B$4:$C$22,2,FALSE))&amp; 'PC LIST'!$J$2),'PC list edited'!$A$2:$DT$65,(B49+1),FALSE)))</f>
        <v/>
      </c>
    </row>
    <row r="50" spans="1:35" s="351" customFormat="1" ht="30" customHeight="1">
      <c r="A50" s="87"/>
      <c r="B50" s="329">
        <f t="shared" si="3"/>
        <v>46</v>
      </c>
      <c r="C50" s="590" t="str">
        <f>IF($P$1="Select company","",IF((HLOOKUP((VLOOKUP($P$1,Lists!$B$4:$C$22,2,FALSE)),'PC list edited'!$A$2:$DV$65,(B50+1),FALSE))=0,"",HLOOKUP((VLOOKUP($P$1,Lists!$B$4:$C$22,2,FALSE)),'PC list edited'!$A$2:$DV$65,(B50+1),FALSE)))</f>
        <v/>
      </c>
      <c r="D50" s="589" t="str">
        <f>IF($P$1="Select company","",IF(C50 ="","",HLOOKUP(((VLOOKUP($P$1,Lists!$B$4:$C$22,2,FALSE))&amp;"PC"),'PC list edited'!$A$2:$DV$65,(B50+1),FALSE)))</f>
        <v/>
      </c>
      <c r="E50" s="357" t="str">
        <f>IF($P$1="Select company","",IF(C50 ="","",HLOOKUP(((VLOOKUP($P$1,Lists!$B$4:$C$22,2,FALSE))&amp;"unit"),'PC list edited'!$A$2:$DV$65,(B50+1),FALSE)))</f>
        <v/>
      </c>
      <c r="F50" s="357" t="str">
        <f>IF($P$1="Select company","",IF(C50 ="","",HLOOKUP(((VLOOKUP($P$1,Lists!$B$4:$C$22,2,FALSE))&amp;"UnitDes"),'PC list edited'!$A$2:$DV$65,(B50+1),FALSE)))</f>
        <v/>
      </c>
      <c r="G50" s="612" t="str">
        <f>IF($P$1="Select company","",IF(C50="","",HLOOKUP(((VLOOKUP($P$1,Lists!$B$4:$C$22,2,FALSE))&amp;"DP"),'PC list edited'!$A$2:$DV$65,(B50+1),FALSE)))</f>
        <v/>
      </c>
      <c r="H50" s="612" t="str">
        <f>IF($P$1="Select company","",IF(C50 = "","",HLOOKUP(((VLOOKUP($P$1,Lists!$B$4:$C$22,2,FALSE))&amp;"201516Actual"),'PC list edited'!$A$2:$DV$65,(B50+1),FALSE)))</f>
        <v/>
      </c>
      <c r="I50" s="650"/>
      <c r="J50" s="827"/>
      <c r="K50" s="594"/>
      <c r="L50" s="595"/>
      <c r="M50" s="594"/>
      <c r="N50" s="595"/>
      <c r="O50" s="594"/>
      <c r="P50" s="596"/>
      <c r="Q50" s="147"/>
      <c r="R50" s="600">
        <f t="shared" si="4"/>
        <v>0</v>
      </c>
      <c r="S50" s="31">
        <f t="shared" si="5"/>
        <v>0</v>
      </c>
      <c r="T50" s="83"/>
      <c r="U50" s="84"/>
      <c r="V50" s="110">
        <f t="shared" si="6"/>
        <v>0</v>
      </c>
      <c r="W50" s="110">
        <f>IF($C50="",0,IF(ISBLANK(#REF!)=FALSE,0,1))</f>
        <v>0</v>
      </c>
      <c r="X50" s="110">
        <f t="shared" ref="X50:X59" si="7">IF($C50="",0,IF(ISBLANK(J50)=FALSE,0,1))</f>
        <v>0</v>
      </c>
      <c r="Y50" s="110">
        <f>IF(OR(ISBLANK(L50), L50=0), 0, IF(OR(K50=Lists!$F$11, K50=Lists!$F$13), 0, 1))</f>
        <v>0</v>
      </c>
      <c r="Z50" s="110">
        <f>IF(OR($C50="", AND(NOT(K50=Lists!$F$11), NOT(K50=Lists!$F$13))),0,IF(ISBLANK(L50)=FALSE,0,1))</f>
        <v>0</v>
      </c>
      <c r="AA50" s="110">
        <f>IF(OR(ISBLANK(N50), N50=0), 0, IF(OR(M50=Lists!$F$11, M50=Lists!$F$13), 0, 1))</f>
        <v>0</v>
      </c>
      <c r="AB50" s="110">
        <f>IF(OR($C50="", AND(NOT(M50=Lists!$F$11), NOT(M50=Lists!$F$13))),0,IF(ISBLANK(N50)=FALSE,0,1))</f>
        <v>0</v>
      </c>
      <c r="AC50" s="110">
        <f>IF(OR(ISBLANK(P50), P50=0), 0, IF(OR(O50=Lists!$F$11, O50=Lists!$F$13), 0, 1))</f>
        <v>0</v>
      </c>
      <c r="AD50" s="110">
        <f>IF(OR($C50="", AND(NOT(O50=Lists!$F$11), NOT(O50=Lists!$F$13))),0,IF(ISBLANK(P50)=FALSE,0,1))</f>
        <v>0</v>
      </c>
      <c r="AE50" s="84"/>
      <c r="AF50" s="602">
        <f xml:space="preserve"> IF(OR( AND( K50 = Lists!$F$11, '3A'!L50 &lt; 0), AND( '3A'!M50 = Lists!$F$11, '3A'!N50 &lt; 0), AND( '3A'!O50 = Lists!$F$11, '3A'!P50 &lt; 0)), 1, 0)</f>
        <v>0</v>
      </c>
      <c r="AG50" s="602">
        <f xml:space="preserve"> IF( OR( AND( K50 = Lists!$F$13, '3A'!L50 &gt; 0), AND( M50 = Lists!$F$13, '3A'!N50 &gt; 0), AND( O50 = Lists!$F$13, '3A'!P50 &gt; 0 )), 1, 0)</f>
        <v>0</v>
      </c>
      <c r="AH50" s="604"/>
      <c r="AI50" s="829" t="str">
        <f>IF($P$1="Select company","",IF((HLOOKUP(((VLOOKUP($P$1,Lists!$B$4:$C$22,2,FALSE))&amp;'PC LIST'!$J$2),'PC list edited'!$A$2:$DT$65,(B50+1),FALSE))=0,"",HLOOKUP(((VLOOKUP($P$1,Lists!$B$4:$C$22,2,FALSE))&amp; 'PC LIST'!$J$2),'PC list edited'!$A$2:$DT$65,(B50+1),FALSE)))</f>
        <v/>
      </c>
    </row>
    <row r="51" spans="1:35" s="351" customFormat="1" ht="30" customHeight="1">
      <c r="A51" s="87"/>
      <c r="B51" s="329">
        <f t="shared" si="3"/>
        <v>47</v>
      </c>
      <c r="C51" s="590" t="str">
        <f>IF($P$1="Select company","",IF((HLOOKUP((VLOOKUP($P$1,Lists!$B$4:$C$22,2,FALSE)),'PC list edited'!$A$2:$DV$65,(B51+1),FALSE))=0,"",HLOOKUP((VLOOKUP($P$1,Lists!$B$4:$C$22,2,FALSE)),'PC list edited'!$A$2:$DV$65,(B51+1),FALSE)))</f>
        <v/>
      </c>
      <c r="D51" s="589" t="str">
        <f>IF($P$1="Select company","",IF(C51 ="","",HLOOKUP(((VLOOKUP($P$1,Lists!$B$4:$C$22,2,FALSE))&amp;"PC"),'PC list edited'!$A$2:$DV$65,(B51+1),FALSE)))</f>
        <v/>
      </c>
      <c r="E51" s="357" t="str">
        <f>IF($P$1="Select company","",IF(C51 ="","",HLOOKUP(((VLOOKUP($P$1,Lists!$B$4:$C$22,2,FALSE))&amp;"unit"),'PC list edited'!$A$2:$DV$65,(B51+1),FALSE)))</f>
        <v/>
      </c>
      <c r="F51" s="357" t="str">
        <f>IF($P$1="Select company","",IF(C51 ="","",HLOOKUP(((VLOOKUP($P$1,Lists!$B$4:$C$22,2,FALSE))&amp;"UnitDes"),'PC list edited'!$A$2:$DV$65,(B51+1),FALSE)))</f>
        <v/>
      </c>
      <c r="G51" s="612" t="str">
        <f>IF($P$1="Select company","",IF(C51="","",HLOOKUP(((VLOOKUP($P$1,Lists!$B$4:$C$22,2,FALSE))&amp;"DP"),'PC list edited'!$A$2:$DV$65,(B51+1),FALSE)))</f>
        <v/>
      </c>
      <c r="H51" s="612" t="str">
        <f>IF($P$1="Select company","",IF(C51 = "","",HLOOKUP(((VLOOKUP($P$1,Lists!$B$4:$C$22,2,FALSE))&amp;"201516Actual"),'PC list edited'!$A$2:$DV$65,(B51+1),FALSE)))</f>
        <v/>
      </c>
      <c r="I51" s="650"/>
      <c r="J51" s="827"/>
      <c r="K51" s="594"/>
      <c r="L51" s="595"/>
      <c r="M51" s="594"/>
      <c r="N51" s="595"/>
      <c r="O51" s="594"/>
      <c r="P51" s="596"/>
      <c r="Q51" s="147"/>
      <c r="R51" s="600">
        <f t="shared" si="4"/>
        <v>0</v>
      </c>
      <c r="S51" s="31">
        <f t="shared" si="5"/>
        <v>0</v>
      </c>
      <c r="T51" s="83"/>
      <c r="U51" s="84"/>
      <c r="V51" s="110">
        <f t="shared" si="6"/>
        <v>0</v>
      </c>
      <c r="W51" s="110">
        <f>IF($C51="",0,IF(ISBLANK(#REF!)=FALSE,0,1))</f>
        <v>0</v>
      </c>
      <c r="X51" s="110">
        <f t="shared" si="7"/>
        <v>0</v>
      </c>
      <c r="Y51" s="110">
        <f>IF(OR(ISBLANK(L51), L51=0), 0, IF(OR(K51=Lists!$F$11, K51=Lists!$F$13), 0, 1))</f>
        <v>0</v>
      </c>
      <c r="Z51" s="110">
        <f>IF(OR($C51="", AND(NOT(K51=Lists!$F$11), NOT(K51=Lists!$F$13))),0,IF(ISBLANK(L51)=FALSE,0,1))</f>
        <v>0</v>
      </c>
      <c r="AA51" s="110">
        <f>IF(OR(ISBLANK(N51), N51=0), 0, IF(OR(M51=Lists!$F$11, M51=Lists!$F$13), 0, 1))</f>
        <v>0</v>
      </c>
      <c r="AB51" s="110">
        <f>IF(OR($C51="", AND(NOT(M51=Lists!$F$11), NOT(M51=Lists!$F$13))),0,IF(ISBLANK(N51)=FALSE,0,1))</f>
        <v>0</v>
      </c>
      <c r="AC51" s="110">
        <f>IF(OR(ISBLANK(P51), P51=0), 0, IF(OR(O51=Lists!$F$11, O51=Lists!$F$13), 0, 1))</f>
        <v>0</v>
      </c>
      <c r="AD51" s="110">
        <f>IF(OR($C51="", AND(NOT(O51=Lists!$F$11), NOT(O51=Lists!$F$13))),0,IF(ISBLANK(P51)=FALSE,0,1))</f>
        <v>0</v>
      </c>
      <c r="AE51" s="84"/>
      <c r="AF51" s="602">
        <f xml:space="preserve"> IF(OR( AND( K51 = Lists!$F$11, '3A'!L51 &lt; 0), AND( '3A'!M51 = Lists!$F$11, '3A'!N51 &lt; 0), AND( '3A'!O51 = Lists!$F$11, '3A'!P51 &lt; 0)), 1, 0)</f>
        <v>0</v>
      </c>
      <c r="AG51" s="602">
        <f xml:space="preserve"> IF( OR( AND( K51 = Lists!$F$13, '3A'!L51 &gt; 0), AND( M51 = Lists!$F$13, '3A'!N51 &gt; 0), AND( O51 = Lists!$F$13, '3A'!P51 &gt; 0 )), 1, 0)</f>
        <v>0</v>
      </c>
      <c r="AH51" s="604"/>
      <c r="AI51" s="829" t="str">
        <f>IF($P$1="Select company","",IF((HLOOKUP(((VLOOKUP($P$1,Lists!$B$4:$C$22,2,FALSE))&amp;'PC LIST'!$J$2),'PC list edited'!$A$2:$DT$65,(B51+1),FALSE))=0,"",HLOOKUP(((VLOOKUP($P$1,Lists!$B$4:$C$22,2,FALSE))&amp; 'PC LIST'!$J$2),'PC list edited'!$A$2:$DT$65,(B51+1),FALSE)))</f>
        <v/>
      </c>
    </row>
    <row r="52" spans="1:35" s="351" customFormat="1" ht="30" customHeight="1">
      <c r="A52" s="87"/>
      <c r="B52" s="329">
        <f t="shared" si="3"/>
        <v>48</v>
      </c>
      <c r="C52" s="590" t="str">
        <f>IF($P$1="Select company","",IF((HLOOKUP((VLOOKUP($P$1,Lists!$B$4:$C$22,2,FALSE)),'PC list edited'!$A$2:$DV$65,(B52+1),FALSE))=0,"",HLOOKUP((VLOOKUP($P$1,Lists!$B$4:$C$22,2,FALSE)),'PC list edited'!$A$2:$DV$65,(B52+1),FALSE)))</f>
        <v/>
      </c>
      <c r="D52" s="589" t="str">
        <f>IF($P$1="Select company","",IF(C52 ="","",HLOOKUP(((VLOOKUP($P$1,Lists!$B$4:$C$22,2,FALSE))&amp;"PC"),'PC list edited'!$A$2:$DV$65,(B52+1),FALSE)))</f>
        <v/>
      </c>
      <c r="E52" s="357" t="str">
        <f>IF($P$1="Select company","",IF(C52 ="","",HLOOKUP(((VLOOKUP($P$1,Lists!$B$4:$C$22,2,FALSE))&amp;"unit"),'PC list edited'!$A$2:$DV$65,(B52+1),FALSE)))</f>
        <v/>
      </c>
      <c r="F52" s="357" t="str">
        <f>IF($P$1="Select company","",IF(C52 ="","",HLOOKUP(((VLOOKUP($P$1,Lists!$B$4:$C$22,2,FALSE))&amp;"UnitDes"),'PC list edited'!$A$2:$DV$65,(B52+1),FALSE)))</f>
        <v/>
      </c>
      <c r="G52" s="612" t="str">
        <f>IF($P$1="Select company","",IF(C52="","",HLOOKUP(((VLOOKUP($P$1,Lists!$B$4:$C$22,2,FALSE))&amp;"DP"),'PC list edited'!$A$2:$DV$65,(B52+1),FALSE)))</f>
        <v/>
      </c>
      <c r="H52" s="612" t="str">
        <f>IF($P$1="Select company","",IF(C52 = "","",HLOOKUP(((VLOOKUP($P$1,Lists!$B$4:$C$22,2,FALSE))&amp;"201516Actual"),'PC list edited'!$A$2:$DV$65,(B52+1),FALSE)))</f>
        <v/>
      </c>
      <c r="I52" s="650"/>
      <c r="J52" s="827"/>
      <c r="K52" s="594"/>
      <c r="L52" s="595"/>
      <c r="M52" s="594"/>
      <c r="N52" s="595"/>
      <c r="O52" s="594"/>
      <c r="P52" s="596"/>
      <c r="Q52" s="147"/>
      <c r="R52" s="600">
        <f t="shared" si="4"/>
        <v>0</v>
      </c>
      <c r="S52" s="31">
        <f t="shared" si="5"/>
        <v>0</v>
      </c>
      <c r="T52" s="83"/>
      <c r="U52" s="84"/>
      <c r="V52" s="110">
        <f t="shared" si="6"/>
        <v>0</v>
      </c>
      <c r="W52" s="110">
        <f>IF($C52="",0,IF(ISBLANK(#REF!)=FALSE,0,1))</f>
        <v>0</v>
      </c>
      <c r="X52" s="110">
        <f t="shared" si="7"/>
        <v>0</v>
      </c>
      <c r="Y52" s="110">
        <f>IF(OR(ISBLANK(L52), L52=0), 0, IF(OR(K52=Lists!$F$11, K52=Lists!$F$13), 0, 1))</f>
        <v>0</v>
      </c>
      <c r="Z52" s="110">
        <f>IF(OR($C52="", AND(NOT(K52=Lists!$F$11), NOT(K52=Lists!$F$13))),0,IF(ISBLANK(L52)=FALSE,0,1))</f>
        <v>0</v>
      </c>
      <c r="AA52" s="110">
        <f>IF(OR(ISBLANK(N52), N52=0), 0, IF(OR(M52=Lists!$F$11, M52=Lists!$F$13), 0, 1))</f>
        <v>0</v>
      </c>
      <c r="AB52" s="110">
        <f>IF(OR($C52="", AND(NOT(M52=Lists!$F$11), NOT(M52=Lists!$F$13))),0,IF(ISBLANK(N52)=FALSE,0,1))</f>
        <v>0</v>
      </c>
      <c r="AC52" s="110">
        <f>IF(OR(ISBLANK(P52), P52=0), 0, IF(OR(O52=Lists!$F$11, O52=Lists!$F$13), 0, 1))</f>
        <v>0</v>
      </c>
      <c r="AD52" s="110">
        <f>IF(OR($C52="", AND(NOT(O52=Lists!$F$11), NOT(O52=Lists!$F$13))),0,IF(ISBLANK(P52)=FALSE,0,1))</f>
        <v>0</v>
      </c>
      <c r="AE52" s="84"/>
      <c r="AF52" s="602">
        <f xml:space="preserve"> IF(OR( AND( K52 = Lists!$F$11, '3A'!L52 &lt; 0), AND( '3A'!M52 = Lists!$F$11, '3A'!N52 &lt; 0), AND( '3A'!O52 = Lists!$F$11, '3A'!P52 &lt; 0)), 1, 0)</f>
        <v>0</v>
      </c>
      <c r="AG52" s="602">
        <f xml:space="preserve"> IF( OR( AND( K52 = Lists!$F$13, '3A'!L52 &gt; 0), AND( M52 = Lists!$F$13, '3A'!N52 &gt; 0), AND( O52 = Lists!$F$13, '3A'!P52 &gt; 0 )), 1, 0)</f>
        <v>0</v>
      </c>
      <c r="AH52" s="604"/>
      <c r="AI52" s="829" t="str">
        <f>IF($P$1="Select company","",IF((HLOOKUP(((VLOOKUP($P$1,Lists!$B$4:$C$22,2,FALSE))&amp;'PC LIST'!$J$2),'PC list edited'!$A$2:$DT$65,(B52+1),FALSE))=0,"",HLOOKUP(((VLOOKUP($P$1,Lists!$B$4:$C$22,2,FALSE))&amp; 'PC LIST'!$J$2),'PC list edited'!$A$2:$DT$65,(B52+1),FALSE)))</f>
        <v/>
      </c>
    </row>
    <row r="53" spans="1:35" s="351" customFormat="1" ht="30" customHeight="1">
      <c r="A53" s="87"/>
      <c r="B53" s="329">
        <f t="shared" si="3"/>
        <v>49</v>
      </c>
      <c r="C53" s="590" t="str">
        <f>IF($P$1="Select company","",IF((HLOOKUP((VLOOKUP($P$1,Lists!$B$4:$C$22,2,FALSE)),'PC list edited'!$A$2:$DV$65,(B53+1),FALSE))=0,"",HLOOKUP((VLOOKUP($P$1,Lists!$B$4:$C$22,2,FALSE)),'PC list edited'!$A$2:$DV$65,(B53+1),FALSE)))</f>
        <v/>
      </c>
      <c r="D53" s="589" t="str">
        <f>IF($P$1="Select company","",IF(C53 ="","",HLOOKUP(((VLOOKUP($P$1,Lists!$B$4:$C$22,2,FALSE))&amp;"PC"),'PC list edited'!$A$2:$DV$65,(B53+1),FALSE)))</f>
        <v/>
      </c>
      <c r="E53" s="357" t="str">
        <f>IF($P$1="Select company","",IF(C53 ="","",HLOOKUP(((VLOOKUP($P$1,Lists!$B$4:$C$22,2,FALSE))&amp;"unit"),'PC list edited'!$A$2:$DV$65,(B53+1),FALSE)))</f>
        <v/>
      </c>
      <c r="F53" s="357" t="str">
        <f>IF($P$1="Select company","",IF(C53 ="","",HLOOKUP(((VLOOKUP($P$1,Lists!$B$4:$C$22,2,FALSE))&amp;"UnitDes"),'PC list edited'!$A$2:$DV$65,(B53+1),FALSE)))</f>
        <v/>
      </c>
      <c r="G53" s="612" t="str">
        <f>IF($P$1="Select company","",IF(C53="","",HLOOKUP(((VLOOKUP($P$1,Lists!$B$4:$C$22,2,FALSE))&amp;"DP"),'PC list edited'!$A$2:$DV$65,(B53+1),FALSE)))</f>
        <v/>
      </c>
      <c r="H53" s="612" t="str">
        <f>IF($P$1="Select company","",IF(C53 = "","",HLOOKUP(((VLOOKUP($P$1,Lists!$B$4:$C$22,2,FALSE))&amp;"201516Actual"),'PC list edited'!$A$2:$DV$65,(B53+1),FALSE)))</f>
        <v/>
      </c>
      <c r="I53" s="650"/>
      <c r="J53" s="827"/>
      <c r="K53" s="594"/>
      <c r="L53" s="595"/>
      <c r="M53" s="594"/>
      <c r="N53" s="595"/>
      <c r="O53" s="594"/>
      <c r="P53" s="596"/>
      <c r="Q53" s="147"/>
      <c r="R53" s="600">
        <f t="shared" si="4"/>
        <v>0</v>
      </c>
      <c r="S53" s="31">
        <f t="shared" si="5"/>
        <v>0</v>
      </c>
      <c r="T53" s="83"/>
      <c r="U53" s="84"/>
      <c r="V53" s="110">
        <f t="shared" si="6"/>
        <v>0</v>
      </c>
      <c r="W53" s="110">
        <f>IF($C53="",0,IF(ISBLANK(#REF!)=FALSE,0,1))</f>
        <v>0</v>
      </c>
      <c r="X53" s="110">
        <f t="shared" si="7"/>
        <v>0</v>
      </c>
      <c r="Y53" s="110">
        <f>IF(OR(ISBLANK(L53), L53=0), 0, IF(OR(K53=Lists!$F$11, K53=Lists!$F$13), 0, 1))</f>
        <v>0</v>
      </c>
      <c r="Z53" s="110">
        <f>IF(OR($C53="", AND(NOT(K53=Lists!$F$11), NOT(K53=Lists!$F$13))),0,IF(ISBLANK(L53)=FALSE,0,1))</f>
        <v>0</v>
      </c>
      <c r="AA53" s="110">
        <f>IF(OR(ISBLANK(N53), N53=0), 0, IF(OR(M53=Lists!$F$11, M53=Lists!$F$13), 0, 1))</f>
        <v>0</v>
      </c>
      <c r="AB53" s="110">
        <f>IF(OR($C53="", AND(NOT(M53=Lists!$F$11), NOT(M53=Lists!$F$13))),0,IF(ISBLANK(N53)=FALSE,0,1))</f>
        <v>0</v>
      </c>
      <c r="AC53" s="110">
        <f>IF(OR(ISBLANK(P53), P53=0), 0, IF(OR(O53=Lists!$F$11, O53=Lists!$F$13), 0, 1))</f>
        <v>0</v>
      </c>
      <c r="AD53" s="110">
        <f>IF(OR($C53="", AND(NOT(O53=Lists!$F$11), NOT(O53=Lists!$F$13))),0,IF(ISBLANK(P53)=FALSE,0,1))</f>
        <v>0</v>
      </c>
      <c r="AE53" s="84"/>
      <c r="AF53" s="602">
        <f xml:space="preserve"> IF(OR( AND( K53 = Lists!$F$11, '3A'!L53 &lt; 0), AND( '3A'!M53 = Lists!$F$11, '3A'!N53 &lt; 0), AND( '3A'!O53 = Lists!$F$11, '3A'!P53 &lt; 0)), 1, 0)</f>
        <v>0</v>
      </c>
      <c r="AG53" s="602">
        <f xml:space="preserve"> IF( OR( AND( K53 = Lists!$F$13, '3A'!L53 &gt; 0), AND( M53 = Lists!$F$13, '3A'!N53 &gt; 0), AND( O53 = Lists!$F$13, '3A'!P53 &gt; 0 )), 1, 0)</f>
        <v>0</v>
      </c>
      <c r="AH53" s="604"/>
      <c r="AI53" s="829" t="str">
        <f>IF($P$1="Select company","",IF((HLOOKUP(((VLOOKUP($P$1,Lists!$B$4:$C$22,2,FALSE))&amp;'PC LIST'!$J$2),'PC list edited'!$A$2:$DT$65,(B53+1),FALSE))=0,"",HLOOKUP(((VLOOKUP($P$1,Lists!$B$4:$C$22,2,FALSE))&amp; 'PC LIST'!$J$2),'PC list edited'!$A$2:$DT$65,(B53+1),FALSE)))</f>
        <v/>
      </c>
    </row>
    <row r="54" spans="1:35" s="351" customFormat="1" ht="30" customHeight="1">
      <c r="A54" s="87"/>
      <c r="B54" s="329">
        <f t="shared" si="3"/>
        <v>50</v>
      </c>
      <c r="C54" s="590" t="str">
        <f>IF($P$1="Select company","",IF((HLOOKUP((VLOOKUP($P$1,Lists!$B$4:$C$22,2,FALSE)),'PC list edited'!$A$2:$DV$65,(B54+1),FALSE))=0,"",HLOOKUP((VLOOKUP($P$1,Lists!$B$4:$C$22,2,FALSE)),'PC list edited'!$A$2:$DV$65,(B54+1),FALSE)))</f>
        <v/>
      </c>
      <c r="D54" s="589" t="str">
        <f>IF($P$1="Select company","",IF(C54 ="","",HLOOKUP(((VLOOKUP($P$1,Lists!$B$4:$C$22,2,FALSE))&amp;"PC"),'PC list edited'!$A$2:$DV$65,(B54+1),FALSE)))</f>
        <v/>
      </c>
      <c r="E54" s="357" t="str">
        <f>IF($P$1="Select company","",IF(C54 ="","",HLOOKUP(((VLOOKUP($P$1,Lists!$B$4:$C$22,2,FALSE))&amp;"unit"),'PC list edited'!$A$2:$DV$65,(B54+1),FALSE)))</f>
        <v/>
      </c>
      <c r="F54" s="357" t="str">
        <f>IF($P$1="Select company","",IF(C54 ="","",HLOOKUP(((VLOOKUP($P$1,Lists!$B$4:$C$22,2,FALSE))&amp;"UnitDes"),'PC list edited'!$A$2:$DV$65,(B54+1),FALSE)))</f>
        <v/>
      </c>
      <c r="G54" s="612" t="str">
        <f>IF($P$1="Select company","",IF(C54="","",HLOOKUP(((VLOOKUP($P$1,Lists!$B$4:$C$22,2,FALSE))&amp;"DP"),'PC list edited'!$A$2:$DV$65,(B54+1),FALSE)))</f>
        <v/>
      </c>
      <c r="H54" s="612" t="str">
        <f>IF($P$1="Select company","",IF(C54 = "","",HLOOKUP(((VLOOKUP($P$1,Lists!$B$4:$C$22,2,FALSE))&amp;"201516Actual"),'PC list edited'!$A$2:$DV$65,(B54+1),FALSE)))</f>
        <v/>
      </c>
      <c r="I54" s="650"/>
      <c r="J54" s="827"/>
      <c r="K54" s="594"/>
      <c r="L54" s="595"/>
      <c r="M54" s="594"/>
      <c r="N54" s="595"/>
      <c r="O54" s="594"/>
      <c r="P54" s="596"/>
      <c r="Q54" s="147"/>
      <c r="R54" s="600">
        <f t="shared" si="4"/>
        <v>0</v>
      </c>
      <c r="S54" s="31">
        <f t="shared" si="5"/>
        <v>0</v>
      </c>
      <c r="T54" s="83"/>
      <c r="U54" s="84"/>
      <c r="V54" s="110">
        <f t="shared" si="6"/>
        <v>0</v>
      </c>
      <c r="W54" s="110">
        <f>IF($C54="",0,IF(ISBLANK(#REF!)=FALSE,0,1))</f>
        <v>0</v>
      </c>
      <c r="X54" s="110">
        <f t="shared" si="7"/>
        <v>0</v>
      </c>
      <c r="Y54" s="110">
        <f>IF(OR(ISBLANK(L54), L54=0), 0, IF(OR(K54=Lists!$F$11, K54=Lists!$F$13), 0, 1))</f>
        <v>0</v>
      </c>
      <c r="Z54" s="110">
        <f>IF(OR($C54="", AND(NOT(K54=Lists!$F$11), NOT(K54=Lists!$F$13))),0,IF(ISBLANK(L54)=FALSE,0,1))</f>
        <v>0</v>
      </c>
      <c r="AA54" s="110">
        <f>IF(OR(ISBLANK(N54), N54=0), 0, IF(OR(M54=Lists!$F$11, M54=Lists!$F$13), 0, 1))</f>
        <v>0</v>
      </c>
      <c r="AB54" s="110">
        <f>IF(OR($C54="", AND(NOT(M54=Lists!$F$11), NOT(M54=Lists!$F$13))),0,IF(ISBLANK(N54)=FALSE,0,1))</f>
        <v>0</v>
      </c>
      <c r="AC54" s="110">
        <f>IF(OR(ISBLANK(P54), P54=0), 0, IF(OR(O54=Lists!$F$11, O54=Lists!$F$13), 0, 1))</f>
        <v>0</v>
      </c>
      <c r="AD54" s="110">
        <f>IF(OR($C54="", AND(NOT(O54=Lists!$F$11), NOT(O54=Lists!$F$13))),0,IF(ISBLANK(P54)=FALSE,0,1))</f>
        <v>0</v>
      </c>
      <c r="AE54" s="84"/>
      <c r="AF54" s="602">
        <f xml:space="preserve"> IF(OR( AND( K54 = Lists!$F$11, '3A'!L54 &lt; 0), AND( '3A'!M54 = Lists!$F$11, '3A'!N54 &lt; 0), AND( '3A'!O54 = Lists!$F$11, '3A'!P54 &lt; 0)), 1, 0)</f>
        <v>0</v>
      </c>
      <c r="AG54" s="602">
        <f xml:space="preserve"> IF( OR( AND( K54 = Lists!$F$13, '3A'!L54 &gt; 0), AND( M54 = Lists!$F$13, '3A'!N54 &gt; 0), AND( O54 = Lists!$F$13, '3A'!P54 &gt; 0 )), 1, 0)</f>
        <v>0</v>
      </c>
      <c r="AH54" s="604"/>
      <c r="AI54" s="829" t="str">
        <f>IF($P$1="Select company","",IF((HLOOKUP(((VLOOKUP($P$1,Lists!$B$4:$C$22,2,FALSE))&amp;'PC LIST'!$J$2),'PC list edited'!$A$2:$DT$65,(B54+1),FALSE))=0,"",HLOOKUP(((VLOOKUP($P$1,Lists!$B$4:$C$22,2,FALSE))&amp; 'PC LIST'!$J$2),'PC list edited'!$A$2:$DT$65,(B54+1),FALSE)))</f>
        <v/>
      </c>
    </row>
    <row r="55" spans="1:35" s="351" customFormat="1" ht="30" customHeight="1">
      <c r="A55" s="87"/>
      <c r="B55" s="329">
        <f t="shared" si="3"/>
        <v>51</v>
      </c>
      <c r="C55" s="590" t="str">
        <f>IF($P$1="Select company","",IF((HLOOKUP((VLOOKUP($P$1,Lists!$B$4:$C$22,2,FALSE)),'PC list edited'!$A$2:$DV$65,(B55+1),FALSE))=0,"",HLOOKUP((VLOOKUP($P$1,Lists!$B$4:$C$22,2,FALSE)),'PC list edited'!$A$2:$DV$65,(B55+1),FALSE)))</f>
        <v/>
      </c>
      <c r="D55" s="589" t="str">
        <f>IF($P$1="Select company","",IF(C55 ="","",HLOOKUP(((VLOOKUP($P$1,Lists!$B$4:$C$22,2,FALSE))&amp;"PC"),'PC list edited'!$A$2:$DV$65,(B55+1),FALSE)))</f>
        <v/>
      </c>
      <c r="E55" s="357" t="str">
        <f>IF($P$1="Select company","",IF(C55 ="","",HLOOKUP(((VLOOKUP($P$1,Lists!$B$4:$C$22,2,FALSE))&amp;"unit"),'PC list edited'!$A$2:$DV$65,(B55+1),FALSE)))</f>
        <v/>
      </c>
      <c r="F55" s="357" t="str">
        <f>IF($P$1="Select company","",IF(C55 ="","",HLOOKUP(((VLOOKUP($P$1,Lists!$B$4:$C$22,2,FALSE))&amp;"UnitDes"),'PC list edited'!$A$2:$DV$65,(B55+1),FALSE)))</f>
        <v/>
      </c>
      <c r="G55" s="612" t="str">
        <f>IF($P$1="Select company","",IF(C55="","",HLOOKUP(((VLOOKUP($P$1,Lists!$B$4:$C$22,2,FALSE))&amp;"DP"),'PC list edited'!$A$2:$DV$65,(B55+1),FALSE)))</f>
        <v/>
      </c>
      <c r="H55" s="612" t="str">
        <f>IF($P$1="Select company","",IF(C55 = "","",HLOOKUP(((VLOOKUP($P$1,Lists!$B$4:$C$22,2,FALSE))&amp;"201516Actual"),'PC list edited'!$A$2:$DV$65,(B55+1),FALSE)))</f>
        <v/>
      </c>
      <c r="I55" s="650"/>
      <c r="J55" s="827"/>
      <c r="K55" s="594"/>
      <c r="L55" s="595"/>
      <c r="M55" s="594"/>
      <c r="N55" s="595"/>
      <c r="O55" s="594"/>
      <c r="P55" s="596"/>
      <c r="Q55" s="147"/>
      <c r="R55" s="600">
        <f t="shared" si="4"/>
        <v>0</v>
      </c>
      <c r="S55" s="31">
        <f t="shared" si="5"/>
        <v>0</v>
      </c>
      <c r="T55" s="83"/>
      <c r="U55" s="84"/>
      <c r="V55" s="110">
        <f t="shared" si="6"/>
        <v>0</v>
      </c>
      <c r="W55" s="110">
        <f>IF($C55="",0,IF(ISBLANK(#REF!)=FALSE,0,1))</f>
        <v>0</v>
      </c>
      <c r="X55" s="110">
        <f t="shared" si="7"/>
        <v>0</v>
      </c>
      <c r="Y55" s="110">
        <f>IF(OR(ISBLANK(L55), L55=0), 0, IF(OR(K55=Lists!$F$11, K55=Lists!$F$13), 0, 1))</f>
        <v>0</v>
      </c>
      <c r="Z55" s="110">
        <f>IF(OR($C55="", AND(NOT(K55=Lists!$F$11), NOT(K55=Lists!$F$13))),0,IF(ISBLANK(L55)=FALSE,0,1))</f>
        <v>0</v>
      </c>
      <c r="AA55" s="110">
        <f>IF(OR(ISBLANK(N55), N55=0), 0, IF(OR(M55=Lists!$F$11, M55=Lists!$F$13), 0, 1))</f>
        <v>0</v>
      </c>
      <c r="AB55" s="110">
        <f>IF(OR($C55="", AND(NOT(M55=Lists!$F$11), NOT(M55=Lists!$F$13))),0,IF(ISBLANK(N55)=FALSE,0,1))</f>
        <v>0</v>
      </c>
      <c r="AC55" s="110">
        <f>IF(OR(ISBLANK(P55), P55=0), 0, IF(OR(O55=Lists!$F$11, O55=Lists!$F$13), 0, 1))</f>
        <v>0</v>
      </c>
      <c r="AD55" s="110">
        <f>IF(OR($C55="", AND(NOT(O55=Lists!$F$11), NOT(O55=Lists!$F$13))),0,IF(ISBLANK(P55)=FALSE,0,1))</f>
        <v>0</v>
      </c>
      <c r="AE55" s="84"/>
      <c r="AF55" s="602">
        <f xml:space="preserve"> IF(OR( AND( K55 = Lists!$F$11, '3A'!L55 &lt; 0), AND( '3A'!M55 = Lists!$F$11, '3A'!N55 &lt; 0), AND( '3A'!O55 = Lists!$F$11, '3A'!P55 &lt; 0)), 1, 0)</f>
        <v>0</v>
      </c>
      <c r="AG55" s="602">
        <f xml:space="preserve"> IF( OR( AND( K55 = Lists!$F$13, '3A'!L55 &gt; 0), AND( M55 = Lists!$F$13, '3A'!N55 &gt; 0), AND( O55 = Lists!$F$13, '3A'!P55 &gt; 0 )), 1, 0)</f>
        <v>0</v>
      </c>
      <c r="AH55" s="604"/>
      <c r="AI55" s="829" t="str">
        <f>IF($P$1="Select company","",IF((HLOOKUP(((VLOOKUP($P$1,Lists!$B$4:$C$22,2,FALSE))&amp;'PC LIST'!$J$2),'PC list edited'!$A$2:$DT$65,(B55+1),FALSE))=0,"",HLOOKUP(((VLOOKUP($P$1,Lists!$B$4:$C$22,2,FALSE))&amp; 'PC LIST'!$J$2),'PC list edited'!$A$2:$DT$65,(B55+1),FALSE)))</f>
        <v/>
      </c>
    </row>
    <row r="56" spans="1:35" s="351" customFormat="1" ht="30" customHeight="1">
      <c r="A56" s="87"/>
      <c r="B56" s="329">
        <f t="shared" si="3"/>
        <v>52</v>
      </c>
      <c r="C56" s="590" t="str">
        <f>IF($P$1="Select company","",IF((HLOOKUP((VLOOKUP($P$1,Lists!$B$4:$C$22,2,FALSE)),'PC list edited'!$A$2:$DV$65,(B56+1),FALSE))=0,"",HLOOKUP((VLOOKUP($P$1,Lists!$B$4:$C$22,2,FALSE)),'PC list edited'!$A$2:$DV$65,(B56+1),FALSE)))</f>
        <v/>
      </c>
      <c r="D56" s="589" t="str">
        <f>IF($P$1="Select company","",IF(C56 ="","",HLOOKUP(((VLOOKUP($P$1,Lists!$B$4:$C$22,2,FALSE))&amp;"PC"),'PC list edited'!$A$2:$DV$65,(B56+1),FALSE)))</f>
        <v/>
      </c>
      <c r="E56" s="357" t="str">
        <f>IF($P$1="Select company","",IF(C56 ="","",HLOOKUP(((VLOOKUP($P$1,Lists!$B$4:$C$22,2,FALSE))&amp;"unit"),'PC list edited'!$A$2:$DV$65,(B56+1),FALSE)))</f>
        <v/>
      </c>
      <c r="F56" s="357" t="str">
        <f>IF($P$1="Select company","",IF(C56 ="","",HLOOKUP(((VLOOKUP($P$1,Lists!$B$4:$C$22,2,FALSE))&amp;"UnitDes"),'PC list edited'!$A$2:$DV$65,(B56+1),FALSE)))</f>
        <v/>
      </c>
      <c r="G56" s="612" t="str">
        <f>IF($P$1="Select company","",IF(C56="","",HLOOKUP(((VLOOKUP($P$1,Lists!$B$4:$C$22,2,FALSE))&amp;"DP"),'PC list edited'!$A$2:$DV$65,(B56+1),FALSE)))</f>
        <v/>
      </c>
      <c r="H56" s="612" t="str">
        <f>IF($P$1="Select company","",IF(C56 = "","",HLOOKUP(((VLOOKUP($P$1,Lists!$B$4:$C$22,2,FALSE))&amp;"201516Actual"),'PC list edited'!$A$2:$DV$65,(B56+1),FALSE)))</f>
        <v/>
      </c>
      <c r="I56" s="650"/>
      <c r="J56" s="827"/>
      <c r="K56" s="594"/>
      <c r="L56" s="595"/>
      <c r="M56" s="594"/>
      <c r="N56" s="595"/>
      <c r="O56" s="594"/>
      <c r="P56" s="596"/>
      <c r="Q56" s="147"/>
      <c r="R56" s="600">
        <f t="shared" si="4"/>
        <v>0</v>
      </c>
      <c r="S56" s="31">
        <f t="shared" si="5"/>
        <v>0</v>
      </c>
      <c r="T56" s="83"/>
      <c r="U56" s="84"/>
      <c r="V56" s="110">
        <f t="shared" si="6"/>
        <v>0</v>
      </c>
      <c r="W56" s="110">
        <f>IF($C56="",0,IF(ISBLANK(#REF!)=FALSE,0,1))</f>
        <v>0</v>
      </c>
      <c r="X56" s="110">
        <f t="shared" si="7"/>
        <v>0</v>
      </c>
      <c r="Y56" s="110">
        <f>IF(OR(ISBLANK(L56), L56=0), 0, IF(OR(K56=Lists!$F$11, K56=Lists!$F$13), 0, 1))</f>
        <v>0</v>
      </c>
      <c r="Z56" s="110">
        <f>IF(OR($C56="", AND(NOT(K56=Lists!$F$11), NOT(K56=Lists!$F$13))),0,IF(ISBLANK(L56)=FALSE,0,1))</f>
        <v>0</v>
      </c>
      <c r="AA56" s="110">
        <f>IF(OR(ISBLANK(N56), N56=0), 0, IF(OR(M56=Lists!$F$11, M56=Lists!$F$13), 0, 1))</f>
        <v>0</v>
      </c>
      <c r="AB56" s="110">
        <f>IF(OR($C56="", AND(NOT(M56=Lists!$F$11), NOT(M56=Lists!$F$13))),0,IF(ISBLANK(N56)=FALSE,0,1))</f>
        <v>0</v>
      </c>
      <c r="AC56" s="110">
        <f>IF(OR(ISBLANK(P56), P56=0), 0, IF(OR(O56=Lists!$F$11, O56=Lists!$F$13), 0, 1))</f>
        <v>0</v>
      </c>
      <c r="AD56" s="110">
        <f>IF(OR($C56="", AND(NOT(O56=Lists!$F$11), NOT(O56=Lists!$F$13))),0,IF(ISBLANK(P56)=FALSE,0,1))</f>
        <v>0</v>
      </c>
      <c r="AE56" s="84"/>
      <c r="AF56" s="602">
        <f xml:space="preserve"> IF(OR( AND( K56 = Lists!$F$11, '3A'!L56 &lt; 0), AND( '3A'!M56 = Lists!$F$11, '3A'!N56 &lt; 0), AND( '3A'!O56 = Lists!$F$11, '3A'!P56 &lt; 0)), 1, 0)</f>
        <v>0</v>
      </c>
      <c r="AG56" s="602">
        <f xml:space="preserve"> IF( OR( AND( K56 = Lists!$F$13, '3A'!L56 &gt; 0), AND( M56 = Lists!$F$13, '3A'!N56 &gt; 0), AND( O56 = Lists!$F$13, '3A'!P56 &gt; 0 )), 1, 0)</f>
        <v>0</v>
      </c>
      <c r="AH56" s="604"/>
      <c r="AI56" s="829" t="str">
        <f>IF($P$1="Select company","",IF((HLOOKUP(((VLOOKUP($P$1,Lists!$B$4:$C$22,2,FALSE))&amp;'PC LIST'!$J$2),'PC list edited'!$A$2:$DT$65,(B56+1),FALSE))=0,"",HLOOKUP(((VLOOKUP($P$1,Lists!$B$4:$C$22,2,FALSE))&amp; 'PC LIST'!$J$2),'PC list edited'!$A$2:$DT$65,(B56+1),FALSE)))</f>
        <v/>
      </c>
    </row>
    <row r="57" spans="1:35" s="358" customFormat="1" ht="30" customHeight="1">
      <c r="A57" s="299"/>
      <c r="B57" s="329">
        <f t="shared" si="3"/>
        <v>53</v>
      </c>
      <c r="C57" s="590" t="str">
        <f>IF($P$1="Select company","",IF((HLOOKUP((VLOOKUP($P$1,Lists!$B$4:$C$22,2,FALSE)),'PC list edited'!$A$2:$DV$65,(B57+1),FALSE))=0,"",HLOOKUP((VLOOKUP($P$1,Lists!$B$4:$C$22,2,FALSE)),'PC list edited'!$A$2:$DV$65,(B57+1),FALSE)))</f>
        <v/>
      </c>
      <c r="D57" s="589" t="str">
        <f>IF($P$1="Select company","",IF(C57 ="","",HLOOKUP(((VLOOKUP($P$1,Lists!$B$4:$C$22,2,FALSE))&amp;"PC"),'PC list edited'!$A$2:$DV$65,(B57+1),FALSE)))</f>
        <v/>
      </c>
      <c r="E57" s="357" t="str">
        <f>IF($P$1="Select company","",IF(C57 ="","",HLOOKUP(((VLOOKUP($P$1,Lists!$B$4:$C$22,2,FALSE))&amp;"unit"),'PC list edited'!$A$2:$DV$65,(B57+1),FALSE)))</f>
        <v/>
      </c>
      <c r="F57" s="357" t="str">
        <f>IF($P$1="Select company","",IF(C57 ="","",HLOOKUP(((VLOOKUP($P$1,Lists!$B$4:$C$22,2,FALSE))&amp;"UnitDes"),'PC list edited'!$A$2:$DV$65,(B57+1),FALSE)))</f>
        <v/>
      </c>
      <c r="G57" s="612" t="str">
        <f>IF($P$1="Select company","",IF(C57="","",HLOOKUP(((VLOOKUP($P$1,Lists!$B$4:$C$22,2,FALSE))&amp;"DP"),'PC list edited'!$A$2:$DV$65,(B57+1),FALSE)))</f>
        <v/>
      </c>
      <c r="H57" s="612" t="str">
        <f>IF($P$1="Select company","",IF(C57 = "","",HLOOKUP(((VLOOKUP($P$1,Lists!$B$4:$C$22,2,FALSE))&amp;"201516Actual"),'PC list edited'!$A$2:$DV$65,(B57+1),FALSE)))</f>
        <v/>
      </c>
      <c r="I57" s="650"/>
      <c r="J57" s="827"/>
      <c r="K57" s="594"/>
      <c r="L57" s="595"/>
      <c r="M57" s="594"/>
      <c r="N57" s="595"/>
      <c r="O57" s="594"/>
      <c r="P57" s="596"/>
      <c r="Q57" s="147"/>
      <c r="R57" s="600">
        <f t="shared" si="4"/>
        <v>0</v>
      </c>
      <c r="S57" s="31">
        <f t="shared" si="5"/>
        <v>0</v>
      </c>
      <c r="T57" s="83"/>
      <c r="U57" s="84"/>
      <c r="V57" s="110">
        <f t="shared" si="6"/>
        <v>0</v>
      </c>
      <c r="W57" s="110">
        <f>IF($C57="",0,IF(ISBLANK(#REF!)=FALSE,0,1))</f>
        <v>0</v>
      </c>
      <c r="X57" s="110">
        <f t="shared" si="7"/>
        <v>0</v>
      </c>
      <c r="Y57" s="110">
        <f>IF(OR(ISBLANK(L57), L57=0), 0, IF(OR(K57=Lists!$F$11, K57=Lists!$F$13), 0, 1))</f>
        <v>0</v>
      </c>
      <c r="Z57" s="110">
        <f>IF(OR($C57="", AND(NOT(K57=Lists!$F$11), NOT(K57=Lists!$F$13))),0,IF(ISBLANK(L57)=FALSE,0,1))</f>
        <v>0</v>
      </c>
      <c r="AA57" s="110">
        <f>IF(OR(ISBLANK(N57), N57=0), 0, IF(OR(M57=Lists!$F$11, M57=Lists!$F$13), 0, 1))</f>
        <v>0</v>
      </c>
      <c r="AB57" s="110">
        <f>IF(OR($C57="", AND(NOT(M57=Lists!$F$11), NOT(M57=Lists!$F$13))),0,IF(ISBLANK(N57)=FALSE,0,1))</f>
        <v>0</v>
      </c>
      <c r="AC57" s="110">
        <f>IF(OR(ISBLANK(P57), P57=0), 0, IF(OR(O57=Lists!$F$11, O57=Lists!$F$13), 0, 1))</f>
        <v>0</v>
      </c>
      <c r="AD57" s="110">
        <f>IF(OR($C57="", AND(NOT(O57=Lists!$F$11), NOT(O57=Lists!$F$13))),0,IF(ISBLANK(P57)=FALSE,0,1))</f>
        <v>0</v>
      </c>
      <c r="AE57" s="84"/>
      <c r="AF57" s="602">
        <f xml:space="preserve"> IF(OR( AND( K57 = Lists!$F$11, '3A'!L57 &lt; 0), AND( '3A'!M57 = Lists!$F$11, '3A'!N57 &lt; 0), AND( '3A'!O57 = Lists!$F$11, '3A'!P57 &lt; 0)), 1, 0)</f>
        <v>0</v>
      </c>
      <c r="AG57" s="602">
        <f xml:space="preserve"> IF( OR( AND( K57 = Lists!$F$13, '3A'!L57 &gt; 0), AND( M57 = Lists!$F$13, '3A'!N57 &gt; 0), AND( O57 = Lists!$F$13, '3A'!P57 &gt; 0 )), 1, 0)</f>
        <v>0</v>
      </c>
      <c r="AH57" s="605"/>
      <c r="AI57" s="829" t="str">
        <f>IF($P$1="Select company","",IF((HLOOKUP(((VLOOKUP($P$1,Lists!$B$4:$C$22,2,FALSE))&amp;'PC LIST'!$J$2),'PC list edited'!$A$2:$DT$65,(B57+1),FALSE))=0,"",HLOOKUP(((VLOOKUP($P$1,Lists!$B$4:$C$22,2,FALSE))&amp; 'PC LIST'!$J$2),'PC list edited'!$A$2:$DT$65,(B57+1),FALSE)))</f>
        <v/>
      </c>
    </row>
    <row r="58" spans="1:35" s="358" customFormat="1" ht="30" customHeight="1">
      <c r="A58" s="299"/>
      <c r="B58" s="329">
        <f t="shared" si="3"/>
        <v>54</v>
      </c>
      <c r="C58" s="590" t="str">
        <f>IF($P$1="Select company","",IF((HLOOKUP((VLOOKUP($P$1,Lists!$B$4:$C$22,2,FALSE)),'PC list edited'!$A$2:$DV$65,(B58+1),FALSE))=0,"",HLOOKUP((VLOOKUP($P$1,Lists!$B$4:$C$22,2,FALSE)),'PC list edited'!$A$2:$DV$65,(B58+1),FALSE)))</f>
        <v/>
      </c>
      <c r="D58" s="589" t="str">
        <f>IF($P$1="Select company","",IF(C58 ="","",HLOOKUP(((VLOOKUP($P$1,Lists!$B$4:$C$22,2,FALSE))&amp;"PC"),'PC list edited'!$A$2:$DV$65,(B58+1),FALSE)))</f>
        <v/>
      </c>
      <c r="E58" s="357" t="str">
        <f>IF($P$1="Select company","",IF(C58 ="","",HLOOKUP(((VLOOKUP($P$1,Lists!$B$4:$C$22,2,FALSE))&amp;"unit"),'PC list edited'!$A$2:$DV$65,(B58+1),FALSE)))</f>
        <v/>
      </c>
      <c r="F58" s="357" t="str">
        <f>IF($P$1="Select company","",IF(C58 ="","",HLOOKUP(((VLOOKUP($P$1,Lists!$B$4:$C$22,2,FALSE))&amp;"UnitDes"),'PC list edited'!$A$2:$DV$65,(B58+1),FALSE)))</f>
        <v/>
      </c>
      <c r="G58" s="612" t="str">
        <f>IF($P$1="Select company","",IF(C58="","",HLOOKUP(((VLOOKUP($P$1,Lists!$B$4:$C$22,2,FALSE))&amp;"DP"),'PC list edited'!$A$2:$DV$65,(B58+1),FALSE)))</f>
        <v/>
      </c>
      <c r="H58" s="612" t="str">
        <f>IF($P$1="Select company","",IF(C58 = "","",HLOOKUP(((VLOOKUP($P$1,Lists!$B$4:$C$22,2,FALSE))&amp;"201516Actual"),'PC list edited'!$A$2:$DV$65,(B58+1),FALSE)))</f>
        <v/>
      </c>
      <c r="I58" s="650"/>
      <c r="J58" s="827"/>
      <c r="K58" s="594"/>
      <c r="L58" s="595"/>
      <c r="M58" s="594"/>
      <c r="N58" s="595"/>
      <c r="O58" s="594"/>
      <c r="P58" s="596"/>
      <c r="Q58" s="147"/>
      <c r="R58" s="600">
        <f t="shared" si="4"/>
        <v>0</v>
      </c>
      <c r="S58" s="31">
        <f t="shared" si="5"/>
        <v>0</v>
      </c>
      <c r="T58" s="83"/>
      <c r="U58" s="84"/>
      <c r="V58" s="110">
        <f t="shared" si="6"/>
        <v>0</v>
      </c>
      <c r="W58" s="110">
        <f>IF($C58="",0,IF(ISBLANK(#REF!)=FALSE,0,1))</f>
        <v>0</v>
      </c>
      <c r="X58" s="110">
        <f t="shared" si="7"/>
        <v>0</v>
      </c>
      <c r="Y58" s="110">
        <f>IF(OR(ISBLANK(L58), L58=0), 0, IF(OR(K58=Lists!$F$11, K58=Lists!$F$13), 0, 1))</f>
        <v>0</v>
      </c>
      <c r="Z58" s="110">
        <f>IF(OR($C58="", AND(NOT(K58=Lists!$F$11), NOT(K58=Lists!$F$13))),0,IF(ISBLANK(L58)=FALSE,0,1))</f>
        <v>0</v>
      </c>
      <c r="AA58" s="110">
        <f>IF(OR(ISBLANK(N58), N58=0), 0, IF(OR(M58=Lists!$F$11, M58=Lists!$F$13), 0, 1))</f>
        <v>0</v>
      </c>
      <c r="AB58" s="110">
        <f>IF(OR($C58="", AND(NOT(M58=Lists!$F$11), NOT(M58=Lists!$F$13))),0,IF(ISBLANK(N58)=FALSE,0,1))</f>
        <v>0</v>
      </c>
      <c r="AC58" s="110">
        <f>IF(OR(ISBLANK(P58), P58=0), 0, IF(OR(O58=Lists!$F$11, O58=Lists!$F$13), 0, 1))</f>
        <v>0</v>
      </c>
      <c r="AD58" s="110">
        <f>IF(OR($C58="", AND(NOT(O58=Lists!$F$11), NOT(O58=Lists!$F$13))),0,IF(ISBLANK(P58)=FALSE,0,1))</f>
        <v>0</v>
      </c>
      <c r="AE58" s="84"/>
      <c r="AF58" s="602">
        <f xml:space="preserve"> IF(OR( AND( K58 = Lists!$F$11, '3A'!L58 &lt; 0), AND( '3A'!M58 = Lists!$F$11, '3A'!N58 &lt; 0), AND( '3A'!O58 = Lists!$F$11, '3A'!P58 &lt; 0)), 1, 0)</f>
        <v>0</v>
      </c>
      <c r="AG58" s="602">
        <f xml:space="preserve"> IF( OR( AND( K58 = Lists!$F$13, '3A'!L58 &gt; 0), AND( M58 = Lists!$F$13, '3A'!N58 &gt; 0), AND( O58 = Lists!$F$13, '3A'!P58 &gt; 0 )), 1, 0)</f>
        <v>0</v>
      </c>
      <c r="AH58" s="605"/>
      <c r="AI58" s="829" t="str">
        <f>IF($P$1="Select company","",IF((HLOOKUP(((VLOOKUP($P$1,Lists!$B$4:$C$22,2,FALSE))&amp;'PC LIST'!$J$2),'PC list edited'!$A$2:$DT$65,(B58+1),FALSE))=0,"",HLOOKUP(((VLOOKUP($P$1,Lists!$B$4:$C$22,2,FALSE))&amp; 'PC LIST'!$J$2),'PC list edited'!$A$2:$DT$65,(B58+1),FALSE)))</f>
        <v/>
      </c>
    </row>
    <row r="59" spans="1:35" s="358" customFormat="1" ht="30" customHeight="1" thickBot="1">
      <c r="A59" s="299"/>
      <c r="B59" s="330">
        <f t="shared" si="3"/>
        <v>55</v>
      </c>
      <c r="C59" s="807" t="str">
        <f>IF($P$1="Select company","",IF((HLOOKUP((VLOOKUP($P$1,Lists!$B$4:$C$22,2,FALSE)),'PC list edited'!$A$2:$DV$65,(B59+1),FALSE))=0,"",HLOOKUP((VLOOKUP($P$1,Lists!$B$4:$C$22,2,FALSE)),'PC list edited'!$A$2:$DV$65,(B59+1),FALSE)))</f>
        <v/>
      </c>
      <c r="D59" s="792" t="str">
        <f>IF($P$1="Select company","",IF(C59 ="","",HLOOKUP(((VLOOKUP($P$1,Lists!$B$4:$C$22,2,FALSE))&amp;"PC"),'PC list edited'!$A$2:$DV$65,(B59+1),FALSE)))</f>
        <v/>
      </c>
      <c r="E59" s="359" t="str">
        <f>IF($P$1="Select company","",IF(C59 ="","",HLOOKUP(((VLOOKUP($P$1,Lists!$B$4:$C$22,2,FALSE))&amp;"unit"),'PC list edited'!$A$2:$DV$65,(B59+1),FALSE)))</f>
        <v/>
      </c>
      <c r="F59" s="359" t="str">
        <f>IF($P$1="Select company","",IF(C59 ="","",HLOOKUP(((VLOOKUP($P$1,Lists!$B$4:$C$22,2,FALSE))&amp;"UnitDes"),'PC list edited'!$A$2:$DV$65,(B59+1),FALSE)))</f>
        <v/>
      </c>
      <c r="G59" s="808" t="str">
        <f>IF($P$1="Select company","",IF(C59="","",HLOOKUP(((VLOOKUP($P$1,Lists!$B$4:$C$22,2,FALSE))&amp;"DP"),'PC list edited'!$A$2:$DV$65,(B59+1),FALSE)))</f>
        <v/>
      </c>
      <c r="H59" s="808" t="str">
        <f>IF($P$1="Select company","",IF(C59 = "","",HLOOKUP(((VLOOKUP($P$1,Lists!$B$4:$C$22,2,FALSE))&amp;"201516Actual"),'PC list edited'!$A$2:$DV$65,(B59+1),FALSE)))</f>
        <v/>
      </c>
      <c r="I59" s="652"/>
      <c r="J59" s="828"/>
      <c r="K59" s="597"/>
      <c r="L59" s="598"/>
      <c r="M59" s="597"/>
      <c r="N59" s="598"/>
      <c r="O59" s="597"/>
      <c r="P59" s="599"/>
      <c r="Q59" s="147"/>
      <c r="R59" s="600">
        <f t="shared" si="4"/>
        <v>0</v>
      </c>
      <c r="S59" s="31">
        <f t="shared" si="5"/>
        <v>0</v>
      </c>
      <c r="T59" s="83"/>
      <c r="U59" s="84"/>
      <c r="V59" s="110">
        <f t="shared" si="6"/>
        <v>0</v>
      </c>
      <c r="W59" s="110">
        <f>IF($C59="",0,IF(ISBLANK(#REF!)=FALSE,0,1))</f>
        <v>0</v>
      </c>
      <c r="X59" s="110">
        <f t="shared" si="7"/>
        <v>0</v>
      </c>
      <c r="Y59" s="110">
        <f>IF(OR(ISBLANK(L59), L59=0), 0, IF(OR(K59=Lists!$F$11, K59=Lists!$F$13), 0, 1))</f>
        <v>0</v>
      </c>
      <c r="Z59" s="110">
        <f>IF(OR($C59="", AND(NOT(K59=Lists!$F$11), NOT(K59=Lists!$F$13))),0,IF(ISBLANK(L59)=FALSE,0,1))</f>
        <v>0</v>
      </c>
      <c r="AA59" s="110">
        <f>IF(OR(ISBLANK(N59), N59=0), 0, IF(OR(M59=Lists!$F$11, M59=Lists!$F$13), 0, 1))</f>
        <v>0</v>
      </c>
      <c r="AB59" s="110">
        <f>IF(OR($C59="", AND(NOT(M59=Lists!$F$11), NOT(M59=Lists!$F$13))),0,IF(ISBLANK(N59)=FALSE,0,1))</f>
        <v>0</v>
      </c>
      <c r="AC59" s="110">
        <f>IF(OR(ISBLANK(P59), P59=0), 0, IF(OR(O59=Lists!$F$11, O59=Lists!$F$13), 0, 1))</f>
        <v>0</v>
      </c>
      <c r="AD59" s="110">
        <f>IF(OR($C59="", AND(NOT(O59=Lists!$F$11), NOT(O59=Lists!$F$13))),0,IF(ISBLANK(P59)=FALSE,0,1))</f>
        <v>0</v>
      </c>
      <c r="AE59" s="84"/>
      <c r="AF59" s="602">
        <f xml:space="preserve"> IF(OR( AND( K59 = Lists!$F$11, '3A'!L59 &lt; 0), AND( '3A'!M59 = Lists!$F$11, '3A'!N59 &lt; 0), AND( '3A'!O59 = Lists!$F$11, '3A'!P59 &lt; 0)), 1, 0)</f>
        <v>0</v>
      </c>
      <c r="AG59" s="602">
        <f xml:space="preserve"> IF( OR( AND( K59 = Lists!$F$13, '3A'!L59 &gt; 0), AND( M59 = Lists!$F$13, '3A'!N59 &gt; 0), AND( O59 = Lists!$F$13, '3A'!P59 &gt; 0 )), 1, 0)</f>
        <v>0</v>
      </c>
      <c r="AH59" s="605"/>
      <c r="AI59" s="829" t="str">
        <f>IF($P$1="Select company","",IF((HLOOKUP(((VLOOKUP($P$1,Lists!$B$4:$C$22,2,FALSE))&amp;'PC LIST'!$J$2),'PC list edited'!$A$2:$DT$65,(B59+1),FALSE))=0,"",HLOOKUP(((VLOOKUP($P$1,Lists!$B$4:$C$22,2,FALSE))&amp; 'PC LIST'!$J$2),'PC list edited'!$A$2:$DT$65,(B59+1),FALSE)))</f>
        <v/>
      </c>
    </row>
    <row r="60" spans="1:35" s="358" customFormat="1">
      <c r="A60" s="299"/>
      <c r="B60" s="307"/>
      <c r="C60" s="307"/>
      <c r="D60" s="360"/>
      <c r="E60" s="184"/>
      <c r="F60" s="184"/>
      <c r="G60" s="184"/>
      <c r="H60" s="184"/>
      <c r="I60" s="884"/>
      <c r="J60" s="360"/>
      <c r="K60" s="360"/>
      <c r="L60" s="360"/>
      <c r="M60" s="360"/>
      <c r="N60" s="360"/>
      <c r="O60" s="360"/>
      <c r="P60" s="360"/>
      <c r="Q60" s="147"/>
      <c r="R60" s="147"/>
      <c r="S60" s="83"/>
      <c r="T60" s="83"/>
      <c r="U60" s="84"/>
      <c r="V60" s="83"/>
      <c r="W60" s="83"/>
      <c r="X60" s="83"/>
      <c r="Y60" s="83"/>
      <c r="Z60" s="83"/>
      <c r="AA60" s="83"/>
      <c r="AB60" s="83"/>
      <c r="AC60" s="83"/>
      <c r="AD60" s="83"/>
      <c r="AE60" s="84"/>
      <c r="AH60" s="605"/>
    </row>
    <row r="61" spans="1:35" s="184" customFormat="1">
      <c r="A61" s="361"/>
      <c r="B61" s="362" t="s">
        <v>2597</v>
      </c>
      <c r="C61" s="362"/>
      <c r="I61" s="885"/>
      <c r="P61" s="143"/>
      <c r="Q61" s="83"/>
      <c r="R61" s="83"/>
      <c r="S61" s="83"/>
      <c r="T61" s="83"/>
      <c r="U61" s="84"/>
      <c r="V61" s="83"/>
      <c r="W61" s="83"/>
      <c r="X61" s="83"/>
      <c r="Y61" s="83"/>
      <c r="Z61" s="83"/>
      <c r="AA61" s="83"/>
      <c r="AB61" s="83"/>
      <c r="AC61" s="83"/>
      <c r="AD61" s="83"/>
      <c r="AE61" s="84"/>
      <c r="AH61" s="606"/>
    </row>
    <row r="62" spans="1:35" s="184" customFormat="1">
      <c r="A62" s="361"/>
      <c r="B62" s="158"/>
      <c r="C62" s="158"/>
      <c r="I62" s="885"/>
      <c r="O62" s="143"/>
      <c r="Q62" s="83"/>
      <c r="R62" s="83"/>
      <c r="S62" s="83"/>
      <c r="T62" s="83"/>
      <c r="U62" s="84"/>
      <c r="V62" s="83"/>
      <c r="W62" s="83"/>
      <c r="X62" s="83"/>
      <c r="Y62" s="83"/>
      <c r="Z62" s="83"/>
      <c r="AA62" s="83"/>
      <c r="AB62" s="83"/>
      <c r="AC62" s="83"/>
      <c r="AD62" s="83"/>
      <c r="AE62" s="84"/>
      <c r="AH62" s="606"/>
    </row>
    <row r="63" spans="1:35" s="184" customFormat="1">
      <c r="A63" s="361"/>
      <c r="B63" s="32"/>
      <c r="C63" s="160" t="s">
        <v>2598</v>
      </c>
      <c r="I63" s="885"/>
      <c r="O63" s="143"/>
      <c r="Q63" s="83"/>
      <c r="R63" s="83"/>
      <c r="S63" s="83"/>
      <c r="T63" s="83"/>
      <c r="U63" s="84"/>
      <c r="V63" s="83"/>
      <c r="W63" s="83"/>
      <c r="X63" s="83"/>
      <c r="Y63" s="83"/>
      <c r="Z63" s="83"/>
      <c r="AA63" s="83"/>
      <c r="AB63" s="83"/>
      <c r="AC63" s="83"/>
      <c r="AD63" s="83"/>
      <c r="AE63" s="84"/>
      <c r="AH63" s="606"/>
    </row>
    <row r="64" spans="1:35" s="184" customFormat="1">
      <c r="A64" s="361"/>
      <c r="B64" s="158"/>
      <c r="C64" s="159"/>
      <c r="I64" s="885"/>
      <c r="O64" s="143"/>
      <c r="Q64" s="83"/>
      <c r="R64" s="83"/>
      <c r="S64" s="83"/>
      <c r="T64" s="83"/>
      <c r="U64" s="84"/>
      <c r="V64" s="83"/>
      <c r="W64" s="83"/>
      <c r="X64" s="83"/>
      <c r="Y64" s="83"/>
      <c r="Z64" s="83"/>
      <c r="AA64" s="83"/>
      <c r="AB64" s="83"/>
      <c r="AC64" s="83"/>
      <c r="AD64" s="83"/>
      <c r="AE64" s="84"/>
      <c r="AH64" s="606"/>
    </row>
    <row r="65" spans="1:34" s="184" customFormat="1">
      <c r="A65" s="361"/>
      <c r="B65" s="161"/>
      <c r="C65" s="160" t="s">
        <v>2599</v>
      </c>
      <c r="I65" s="885"/>
      <c r="O65" s="143"/>
      <c r="Q65" s="83"/>
      <c r="R65" s="83"/>
      <c r="S65" s="83"/>
      <c r="T65" s="83"/>
      <c r="U65" s="84"/>
      <c r="V65" s="83"/>
      <c r="W65" s="83"/>
      <c r="X65" s="83"/>
      <c r="Y65" s="83"/>
      <c r="Z65" s="83"/>
      <c r="AA65" s="83"/>
      <c r="AB65" s="83"/>
      <c r="AC65" s="83"/>
      <c r="AD65" s="83"/>
      <c r="AE65" s="84"/>
      <c r="AH65" s="606"/>
    </row>
    <row r="66" spans="1:34" s="184" customFormat="1">
      <c r="A66" s="361"/>
      <c r="B66" s="162"/>
      <c r="C66" s="160"/>
      <c r="I66" s="885"/>
      <c r="O66" s="143"/>
      <c r="Q66" s="83"/>
      <c r="R66" s="83"/>
      <c r="S66" s="83"/>
      <c r="T66" s="83"/>
      <c r="U66" s="84"/>
      <c r="V66" s="83"/>
      <c r="W66" s="83"/>
      <c r="X66" s="83"/>
      <c r="Y66" s="83"/>
      <c r="Z66" s="83"/>
      <c r="AA66" s="83"/>
      <c r="AB66" s="83"/>
      <c r="AC66" s="83"/>
      <c r="AD66" s="83"/>
      <c r="AE66" s="84"/>
      <c r="AH66" s="606"/>
    </row>
    <row r="67" spans="1:34" s="184" customFormat="1">
      <c r="A67" s="361"/>
      <c r="B67" s="163"/>
      <c r="C67" s="160" t="s">
        <v>2600</v>
      </c>
      <c r="I67" s="885"/>
      <c r="O67" s="143"/>
      <c r="Q67" s="83"/>
      <c r="R67" s="83"/>
      <c r="S67" s="83"/>
      <c r="T67" s="83"/>
      <c r="U67" s="84"/>
      <c r="V67" s="83"/>
      <c r="W67" s="83"/>
      <c r="X67" s="83"/>
      <c r="Y67" s="83"/>
      <c r="Z67" s="83"/>
      <c r="AA67" s="83"/>
      <c r="AB67" s="83"/>
      <c r="AC67" s="83"/>
      <c r="AD67" s="83"/>
      <c r="AE67" s="84"/>
      <c r="AH67" s="606"/>
    </row>
    <row r="68" spans="1:34" s="203" customFormat="1">
      <c r="A68" s="202"/>
      <c r="B68" s="202"/>
      <c r="C68" s="169"/>
      <c r="I68" s="886"/>
      <c r="K68" s="363"/>
      <c r="L68" s="87"/>
      <c r="M68" s="83"/>
      <c r="N68" s="83"/>
      <c r="T68" s="87"/>
      <c r="U68" s="84"/>
      <c r="V68" s="83"/>
      <c r="W68" s="83"/>
      <c r="X68" s="83"/>
      <c r="AE68" s="84"/>
      <c r="AH68" s="607"/>
    </row>
    <row r="69" spans="1:34" ht="15" thickBot="1"/>
    <row r="70" spans="1:34" s="127" customFormat="1" ht="16.5" thickBot="1">
      <c r="B70" s="164" t="str">
        <f ca="1" xml:space="preserve"> RIGHT(CELL("filename", $A$1), LEN(CELL("filename", $A$1)) - SEARCH("]", CELL("filename", $A$1)))&amp;" - Column definitions"</f>
        <v>3A - Column definitions</v>
      </c>
      <c r="C70" s="165"/>
      <c r="D70" s="166"/>
      <c r="E70" s="166"/>
      <c r="F70" s="166"/>
      <c r="G70" s="166"/>
      <c r="H70" s="166"/>
      <c r="I70" s="888"/>
      <c r="J70" s="166"/>
      <c r="K70" s="166"/>
      <c r="L70" s="166"/>
      <c r="M70" s="166"/>
      <c r="N70" s="166"/>
      <c r="O70" s="166"/>
      <c r="P70" s="285"/>
      <c r="T70" s="87"/>
      <c r="U70" s="84"/>
      <c r="V70" s="83"/>
      <c r="W70" s="83"/>
      <c r="X70" s="83"/>
      <c r="AE70" s="84"/>
      <c r="AH70" s="609"/>
    </row>
    <row r="71" spans="1:34" s="127" customFormat="1" ht="15" thickBot="1">
      <c r="B71" s="87"/>
      <c r="C71" s="173"/>
      <c r="D71" s="87"/>
      <c r="E71" s="87"/>
      <c r="F71" s="87"/>
      <c r="G71" s="87"/>
      <c r="H71" s="87"/>
      <c r="I71" s="190"/>
      <c r="L71" s="87"/>
      <c r="N71" s="83"/>
      <c r="T71" s="87"/>
      <c r="U71" s="84"/>
      <c r="V71" s="83"/>
      <c r="W71" s="83"/>
      <c r="X71" s="83"/>
      <c r="AE71" s="84"/>
      <c r="AH71" s="609"/>
    </row>
    <row r="72" spans="1:34" s="203" customFormat="1" ht="15" thickBot="1">
      <c r="B72" s="174" t="s">
        <v>4540</v>
      </c>
      <c r="C72" s="175" t="s">
        <v>2602</v>
      </c>
      <c r="D72" s="365"/>
      <c r="E72" s="365"/>
      <c r="F72" s="365"/>
      <c r="G72" s="365"/>
      <c r="H72" s="365"/>
      <c r="I72" s="889"/>
      <c r="J72" s="365"/>
      <c r="K72" s="366"/>
      <c r="L72" s="367"/>
      <c r="M72" s="366"/>
      <c r="N72" s="368"/>
      <c r="O72" s="369"/>
      <c r="P72" s="370"/>
      <c r="T72" s="87"/>
      <c r="U72" s="84"/>
      <c r="V72" s="102" t="s">
        <v>2603</v>
      </c>
      <c r="W72" s="83"/>
      <c r="X72" s="83"/>
      <c r="AE72" s="84"/>
      <c r="AH72" s="607"/>
    </row>
    <row r="73" spans="1:34" s="127" customFormat="1" ht="48.75" customHeight="1">
      <c r="B73" s="899" t="s">
        <v>2963</v>
      </c>
      <c r="C73" s="1090" t="s">
        <v>4756</v>
      </c>
      <c r="D73" s="1090"/>
      <c r="E73" s="1090"/>
      <c r="F73" s="1090"/>
      <c r="G73" s="1090"/>
      <c r="H73" s="1090"/>
      <c r="I73" s="1090"/>
      <c r="J73" s="1090"/>
      <c r="K73" s="1090"/>
      <c r="L73" s="1090"/>
      <c r="M73" s="1090"/>
      <c r="N73" s="1090"/>
      <c r="O73" s="1090"/>
      <c r="P73" s="1091"/>
      <c r="Q73" s="12"/>
      <c r="R73" s="570"/>
      <c r="S73" s="12"/>
      <c r="T73" s="87"/>
      <c r="U73" s="84"/>
      <c r="V73" s="230" t="s">
        <v>2606</v>
      </c>
      <c r="AE73" s="84"/>
      <c r="AH73" s="609"/>
    </row>
    <row r="74" spans="1:34" s="127" customFormat="1" ht="37.5" customHeight="1">
      <c r="B74" s="899" t="s">
        <v>2964</v>
      </c>
      <c r="C74" s="1090" t="s">
        <v>4766</v>
      </c>
      <c r="D74" s="1090"/>
      <c r="E74" s="1090"/>
      <c r="F74" s="1090"/>
      <c r="G74" s="1090"/>
      <c r="H74" s="1090"/>
      <c r="I74" s="1090"/>
      <c r="J74" s="1090"/>
      <c r="K74" s="1090"/>
      <c r="L74" s="1090"/>
      <c r="M74" s="1090"/>
      <c r="N74" s="1090"/>
      <c r="O74" s="1090"/>
      <c r="P74" s="1091"/>
      <c r="Q74" s="12"/>
      <c r="R74" s="570"/>
      <c r="S74" s="12"/>
      <c r="T74" s="87"/>
      <c r="U74" s="84"/>
      <c r="V74" s="230" t="s">
        <v>2606</v>
      </c>
      <c r="AE74" s="84"/>
      <c r="AH74" s="609"/>
    </row>
    <row r="75" spans="1:34" ht="60" customHeight="1">
      <c r="B75" s="899" t="s">
        <v>2965</v>
      </c>
      <c r="C75" s="1090" t="s">
        <v>4767</v>
      </c>
      <c r="D75" s="1090"/>
      <c r="E75" s="1090"/>
      <c r="F75" s="1090"/>
      <c r="G75" s="1090"/>
      <c r="H75" s="1090"/>
      <c r="I75" s="1090"/>
      <c r="J75" s="1090"/>
      <c r="K75" s="1090"/>
      <c r="L75" s="1090"/>
      <c r="M75" s="1090"/>
      <c r="N75" s="1090"/>
      <c r="O75" s="1090"/>
      <c r="P75" s="1091"/>
      <c r="Q75" s="12"/>
      <c r="R75" s="570"/>
      <c r="S75" s="12"/>
      <c r="V75" s="230" t="s">
        <v>2837</v>
      </c>
    </row>
    <row r="76" spans="1:34" ht="86.25" customHeight="1">
      <c r="B76" s="899" t="s">
        <v>2966</v>
      </c>
      <c r="C76" s="1086" t="s">
        <v>4757</v>
      </c>
      <c r="D76" s="1086"/>
      <c r="E76" s="1086"/>
      <c r="F76" s="1086"/>
      <c r="G76" s="1086"/>
      <c r="H76" s="1086"/>
      <c r="I76" s="1086"/>
      <c r="J76" s="1086"/>
      <c r="K76" s="1086"/>
      <c r="L76" s="1086"/>
      <c r="M76" s="1086"/>
      <c r="N76" s="1086"/>
      <c r="O76" s="1086"/>
      <c r="P76" s="1087"/>
      <c r="Q76" s="12"/>
      <c r="R76" s="570"/>
      <c r="S76" s="12"/>
      <c r="V76" s="230" t="s">
        <v>4187</v>
      </c>
    </row>
    <row r="77" spans="1:34" ht="60" customHeight="1">
      <c r="B77" s="899" t="s">
        <v>2967</v>
      </c>
      <c r="C77" s="1086" t="s">
        <v>4768</v>
      </c>
      <c r="D77" s="1086"/>
      <c r="E77" s="1086"/>
      <c r="F77" s="1086"/>
      <c r="G77" s="1086"/>
      <c r="H77" s="1086"/>
      <c r="I77" s="1086"/>
      <c r="J77" s="1086"/>
      <c r="K77" s="1086"/>
      <c r="L77" s="1086"/>
      <c r="M77" s="1086"/>
      <c r="N77" s="1086"/>
      <c r="O77" s="1086"/>
      <c r="P77" s="1087"/>
      <c r="Q77" s="12"/>
      <c r="R77" s="570"/>
      <c r="S77" s="12"/>
      <c r="V77" s="230" t="s">
        <v>4187</v>
      </c>
    </row>
    <row r="78" spans="1:34" ht="86.25" customHeight="1">
      <c r="B78" s="899" t="s">
        <v>2968</v>
      </c>
      <c r="C78" s="1086" t="s">
        <v>4758</v>
      </c>
      <c r="D78" s="1086"/>
      <c r="E78" s="1086"/>
      <c r="F78" s="1086"/>
      <c r="G78" s="1086"/>
      <c r="H78" s="1086"/>
      <c r="I78" s="1086"/>
      <c r="J78" s="1086"/>
      <c r="K78" s="1086"/>
      <c r="L78" s="1086"/>
      <c r="M78" s="1086"/>
      <c r="N78" s="1086"/>
      <c r="O78" s="1086"/>
      <c r="P78" s="1087"/>
      <c r="Q78" s="12"/>
      <c r="R78" s="570"/>
      <c r="S78" s="12"/>
      <c r="V78" s="230" t="s">
        <v>4187</v>
      </c>
    </row>
    <row r="79" spans="1:34" ht="112.5" customHeight="1">
      <c r="B79" s="899" t="s">
        <v>4753</v>
      </c>
      <c r="C79" s="1086" t="s">
        <v>4769</v>
      </c>
      <c r="D79" s="1086"/>
      <c r="E79" s="1086"/>
      <c r="F79" s="1086"/>
      <c r="G79" s="1086"/>
      <c r="H79" s="1086"/>
      <c r="I79" s="1086"/>
      <c r="J79" s="1086"/>
      <c r="K79" s="1086"/>
      <c r="L79" s="1086"/>
      <c r="M79" s="1086"/>
      <c r="N79" s="1086"/>
      <c r="O79" s="1086"/>
      <c r="P79" s="1087"/>
      <c r="Q79" s="12"/>
      <c r="R79" s="570"/>
      <c r="S79" s="12"/>
      <c r="V79" s="230" t="s">
        <v>2677</v>
      </c>
    </row>
    <row r="80" spans="1:34" ht="60" customHeight="1" thickBot="1">
      <c r="B80" s="900" t="s">
        <v>4754</v>
      </c>
      <c r="C80" s="1088" t="s">
        <v>4765</v>
      </c>
      <c r="D80" s="1088"/>
      <c r="E80" s="1088"/>
      <c r="F80" s="1088"/>
      <c r="G80" s="1088"/>
      <c r="H80" s="1088"/>
      <c r="I80" s="1088"/>
      <c r="J80" s="1088"/>
      <c r="K80" s="1088"/>
      <c r="L80" s="1088"/>
      <c r="M80" s="1088"/>
      <c r="N80" s="1088"/>
      <c r="O80" s="1088"/>
      <c r="P80" s="1089"/>
      <c r="Q80" s="12"/>
      <c r="R80" s="570"/>
      <c r="S80" s="12"/>
      <c r="V80" s="230" t="s">
        <v>4187</v>
      </c>
    </row>
    <row r="81" spans="2:34" ht="15" thickBot="1">
      <c r="Q81" s="12"/>
      <c r="R81" s="570"/>
      <c r="S81" s="12"/>
      <c r="V81" s="230"/>
    </row>
    <row r="82" spans="2:34" s="127" customFormat="1" ht="16.5" thickBot="1">
      <c r="B82" s="164" t="s">
        <v>4789</v>
      </c>
      <c r="C82" s="165"/>
      <c r="D82" s="166"/>
      <c r="E82" s="166"/>
      <c r="F82" s="166"/>
      <c r="G82" s="166"/>
      <c r="H82" s="166"/>
      <c r="I82" s="888"/>
      <c r="J82" s="166"/>
      <c r="K82" s="166"/>
      <c r="L82" s="166"/>
      <c r="M82" s="166"/>
      <c r="N82" s="166"/>
      <c r="O82" s="166"/>
      <c r="P82" s="285"/>
      <c r="T82" s="87"/>
      <c r="U82" s="84"/>
      <c r="V82" s="83"/>
      <c r="W82" s="83"/>
      <c r="X82" s="83"/>
      <c r="AE82" s="84"/>
      <c r="AH82" s="609"/>
    </row>
    <row r="83" spans="2:34" s="127" customFormat="1" ht="15" thickBot="1">
      <c r="B83" s="87"/>
      <c r="C83" s="173"/>
      <c r="D83" s="87"/>
      <c r="E83" s="87"/>
      <c r="F83" s="87"/>
      <c r="G83" s="87"/>
      <c r="H83" s="87"/>
      <c r="I83" s="190"/>
      <c r="L83" s="87"/>
      <c r="N83" s="83"/>
      <c r="T83" s="87"/>
      <c r="U83" s="84"/>
      <c r="V83" s="83"/>
      <c r="W83" s="83"/>
      <c r="X83" s="83"/>
      <c r="AE83" s="84"/>
      <c r="AH83" s="609"/>
    </row>
    <row r="84" spans="2:34" s="203" customFormat="1" ht="77.25" thickBot="1">
      <c r="B84" s="1083" t="s">
        <v>4790</v>
      </c>
      <c r="C84" s="1084"/>
      <c r="D84" s="1084"/>
      <c r="E84" s="1084"/>
      <c r="F84" s="1084"/>
      <c r="G84" s="1084"/>
      <c r="H84" s="1084"/>
      <c r="I84" s="1084"/>
      <c r="J84" s="1084"/>
      <c r="K84" s="1084"/>
      <c r="L84" s="1084"/>
      <c r="M84" s="1084"/>
      <c r="N84" s="1084"/>
      <c r="O84" s="1084"/>
      <c r="P84" s="1085"/>
      <c r="T84" s="87"/>
      <c r="U84" s="84"/>
      <c r="V84" s="230" t="s">
        <v>2765</v>
      </c>
      <c r="W84" s="83"/>
      <c r="X84" s="83"/>
      <c r="AE84" s="84"/>
      <c r="AH84" s="607"/>
    </row>
    <row r="85" spans="2:34">
      <c r="Q85" s="12"/>
      <c r="R85" s="570"/>
      <c r="S85" s="12"/>
    </row>
    <row r="86" spans="2:34" hidden="1">
      <c r="Q86" s="12"/>
      <c r="R86" s="570"/>
      <c r="S86" s="12"/>
    </row>
    <row r="87" spans="2:34" hidden="1">
      <c r="Q87" s="12"/>
      <c r="R87" s="570"/>
      <c r="S87" s="12"/>
    </row>
    <row r="88" spans="2:34" hidden="1">
      <c r="Q88" s="12"/>
      <c r="R88" s="570"/>
      <c r="S88" s="12"/>
    </row>
    <row r="89" spans="2:34" hidden="1">
      <c r="Q89" s="12"/>
      <c r="R89" s="570"/>
      <c r="S89" s="12"/>
    </row>
    <row r="90" spans="2:34" hidden="1">
      <c r="Q90" s="12"/>
      <c r="R90" s="570"/>
      <c r="S90" s="12"/>
    </row>
    <row r="91" spans="2:34" hidden="1">
      <c r="Q91" s="12"/>
      <c r="R91" s="570"/>
      <c r="S91" s="12"/>
    </row>
    <row r="92" spans="2:34" hidden="1">
      <c r="Q92" s="12"/>
      <c r="R92" s="570"/>
      <c r="S92" s="12"/>
    </row>
    <row r="93" spans="2:34" hidden="1">
      <c r="Q93" s="12"/>
      <c r="R93" s="570"/>
      <c r="S93" s="12"/>
    </row>
    <row r="94" spans="2:34" hidden="1">
      <c r="Q94" s="12"/>
      <c r="R94" s="570"/>
      <c r="S94" s="12"/>
    </row>
    <row r="95" spans="2:34" hidden="1">
      <c r="Q95" s="12"/>
      <c r="R95" s="570"/>
      <c r="S95" s="12"/>
    </row>
    <row r="96" spans="2:34" hidden="1">
      <c r="Q96" s="12"/>
      <c r="R96" s="570"/>
      <c r="S96" s="12"/>
    </row>
  </sheetData>
  <sheetProtection algorithmName="SHA-512" hashValue="eHeTkPQK9EVcLJt6of/hcfC9KJd2nZ6gMd/KIwi39q3DOdvS2CyGQNQuc310xZX3/HptXFpSjSTFXr84QGZpvQ==" saltValue="Z7Lo5YW+ROKaH4xCn1tKJQ==" spinCount="100000" sheet="1" objects="1" scenarios="1"/>
  <mergeCells count="9">
    <mergeCell ref="B84:P84"/>
    <mergeCell ref="C78:P78"/>
    <mergeCell ref="C79:P79"/>
    <mergeCell ref="C80:P80"/>
    <mergeCell ref="C73:P73"/>
    <mergeCell ref="C74:P74"/>
    <mergeCell ref="C75:P75"/>
    <mergeCell ref="C76:P76"/>
    <mergeCell ref="C77:P77"/>
  </mergeCells>
  <conditionalFormatting sqref="R5:S59">
    <cfRule type="cellIs" dxfId="116" priority="39" operator="equal">
      <formula>0</formula>
    </cfRule>
  </conditionalFormatting>
  <conditionalFormatting sqref="K5:P59">
    <cfRule type="expression" dxfId="115" priority="26">
      <formula xml:space="preserve"> $AI5 = "NFI"</formula>
    </cfRule>
  </conditionalFormatting>
  <conditionalFormatting sqref="I5:I13 I15:I59">
    <cfRule type="expression" dxfId="114" priority="19" stopIfTrue="1">
      <formula xml:space="preserve"> INDIRECT("G" &amp; ROW()) = 0</formula>
    </cfRule>
    <cfRule type="expression" dxfId="113" priority="20" stopIfTrue="1">
      <formula xml:space="preserve"> INDIRECT("G" &amp; ROW()) = 1</formula>
    </cfRule>
    <cfRule type="expression" dxfId="112" priority="21" stopIfTrue="1">
      <formula xml:space="preserve"> INDIRECT("G" &amp; ROW()) = 2</formula>
    </cfRule>
    <cfRule type="expression" dxfId="111" priority="22" stopIfTrue="1">
      <formula xml:space="preserve"> INDIRECT("G" &amp; ROW()) = 3</formula>
    </cfRule>
    <cfRule type="expression" dxfId="110" priority="23" stopIfTrue="1">
      <formula xml:space="preserve"> INDIRECT("G" &amp; ROW()) = 4</formula>
    </cfRule>
    <cfRule type="expression" dxfId="109" priority="24" stopIfTrue="1">
      <formula xml:space="preserve"> INDIRECT("G" &amp; ROW()) = 5</formula>
    </cfRule>
    <cfRule type="expression" dxfId="108" priority="25" stopIfTrue="1">
      <formula xml:space="preserve"> INDIRECT("G" &amp; ROW()) = 6</formula>
    </cfRule>
  </conditionalFormatting>
  <conditionalFormatting sqref="I14">
    <cfRule type="expression" dxfId="107" priority="1" stopIfTrue="1">
      <formula xml:space="preserve"> INDIRECT("G" &amp; ROW()) = 0</formula>
    </cfRule>
    <cfRule type="expression" dxfId="106" priority="2" stopIfTrue="1">
      <formula xml:space="preserve"> INDIRECT("G" &amp; ROW()) = 1</formula>
    </cfRule>
    <cfRule type="expression" dxfId="105" priority="3" stopIfTrue="1">
      <formula xml:space="preserve"> INDIRECT("G" &amp; ROW()) = 2</formula>
    </cfRule>
    <cfRule type="expression" dxfId="104" priority="4" stopIfTrue="1">
      <formula xml:space="preserve"> INDIRECT("G" &amp; ROW()) = 3</formula>
    </cfRule>
    <cfRule type="expression" dxfId="103" priority="5" stopIfTrue="1">
      <formula xml:space="preserve"> INDIRECT("G" &amp; ROW()) = 4</formula>
    </cfRule>
    <cfRule type="expression" dxfId="102" priority="6" stopIfTrue="1">
      <formula xml:space="preserve"> INDIRECT("G" &amp; ROW()) = 5</formula>
    </cfRule>
    <cfRule type="expression" dxfId="101" priority="7" stopIfTrue="1">
      <formula xml:space="preserve"> INDIRECT("G" &amp; ROW()) = 6</formula>
    </cfRule>
  </conditionalFormatting>
  <hyperlinks>
    <hyperlink ref="B84:P84" r:id="rId1" display="http://www.ofwat.gov.uk/regulated-companies/price-review/price-review-2014/final-determinations/"/>
  </hyperlinks>
  <printOptions horizontalCentered="1"/>
  <pageMargins left="0.39370078740157483" right="0.39370078740157483" top="0.78740157480314965" bottom="0.78740157480314965" header="0.31496062992125984" footer="0.31496062992125984"/>
  <pageSetup paperSize="9" scale="26" orientation="portrait" r:id="rId2"/>
  <headerFooter>
    <oddHeader>&amp;L&amp;9&amp;K857362Page &amp;P of &amp;N&amp;C&amp;9 &amp;K8573622017 annual performance report tables (May 2017) &amp;R&amp;9&amp;G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35" id="{A9E25563-0041-40CC-9DD4-C9FAEB0E0361}">
            <xm:f>K5=Lists!$F$16</xm:f>
            <x14:dxf>
              <fill>
                <patternFill>
                  <bgColor rgb="FFE0DCD8"/>
                </patternFill>
              </fill>
            </x14:dxf>
          </x14:cfRule>
          <x14:cfRule type="expression" priority="36" id="{744E93E1-46DD-4CBD-82E0-625EFF7B7179}">
            <xm:f>K5=Lists!$F$15</xm:f>
            <x14:dxf>
              <fill>
                <patternFill>
                  <bgColor rgb="FFE0DCD8"/>
                </patternFill>
              </fill>
            </x14:dxf>
          </x14:cfRule>
          <x14:cfRule type="expression" priority="37" id="{707EE4B1-0291-463F-8E26-85E4DD55D361}">
            <xm:f>K5=Lists!$F$14</xm:f>
            <x14:dxf>
              <fill>
                <patternFill>
                  <bgColor rgb="FFE0DCD8"/>
                </patternFill>
              </fill>
            </x14:dxf>
          </x14:cfRule>
          <x14:cfRule type="expression" priority="38"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31" id="{F69E6454-E493-4BEB-82ED-832A15E2A4C6}">
            <xm:f>M5=Lists!$F$16</xm:f>
            <x14:dxf>
              <fill>
                <patternFill>
                  <bgColor rgb="FFE0DCD8"/>
                </patternFill>
              </fill>
            </x14:dxf>
          </x14:cfRule>
          <x14:cfRule type="expression" priority="32" id="{63F4D9E1-AFF7-4290-871B-712E643C504B}">
            <xm:f>M5=Lists!$F$15</xm:f>
            <x14:dxf>
              <fill>
                <patternFill>
                  <bgColor rgb="FFE0DCD8"/>
                </patternFill>
              </fill>
            </x14:dxf>
          </x14:cfRule>
          <x14:cfRule type="expression" priority="33" id="{627EDD62-D94D-4A0E-84C1-F3C2E2DCF8AA}">
            <xm:f>M5=Lists!$F$14</xm:f>
            <x14:dxf>
              <fill>
                <patternFill>
                  <bgColor rgb="FFE0DCD8"/>
                </patternFill>
              </fill>
            </x14:dxf>
          </x14:cfRule>
          <x14:cfRule type="expression" priority="34"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27" id="{ADA781DA-03C2-403B-8F25-5AAF4237E54A}">
            <xm:f>O5=Lists!$F$16</xm:f>
            <x14:dxf>
              <fill>
                <patternFill>
                  <bgColor rgb="FFE0DCD8"/>
                </patternFill>
              </fill>
            </x14:dxf>
          </x14:cfRule>
          <x14:cfRule type="expression" priority="28" id="{00B40E04-927E-4785-89F9-72F4091C5C1E}">
            <xm:f>O5=Lists!$F$15</xm:f>
            <x14:dxf>
              <fill>
                <patternFill>
                  <bgColor rgb="FFE0DCD8"/>
                </patternFill>
              </fill>
            </x14:dxf>
          </x14:cfRule>
          <x14:cfRule type="expression" priority="29" id="{2B30CA79-787E-44E0-8F7D-34610284DB1F}">
            <xm:f>O5=Lists!$F$14</xm:f>
            <x14:dxf>
              <fill>
                <patternFill>
                  <bgColor rgb="FFE0DCD8"/>
                </patternFill>
              </fill>
            </x14:dxf>
          </x14:cfRule>
          <x14:cfRule type="expression" priority="30" id="{A3FAF9E0-EF65-4430-8BEE-BCEC3463DE7F}">
            <xm:f>O5=Lists!$F$12</xm:f>
            <x14:dxf>
              <font>
                <color auto="1"/>
              </font>
              <fill>
                <patternFill>
                  <bgColor rgb="FFE0DCD8"/>
                </patternFill>
              </fill>
            </x14:dxf>
          </x14:cfRule>
          <xm:sqref>P5:P59</xm:sqref>
        </x14:conditionalFormatting>
        <x14:conditionalFormatting xmlns:xm="http://schemas.microsoft.com/office/excel/2006/main">
          <x14:cfRule type="expression" priority="15" id="{1D3BCF31-A48B-406A-92C8-595B3168AE40}">
            <xm:f>O14=Lists!$F$16</xm:f>
            <x14:dxf>
              <fill>
                <patternFill>
                  <bgColor rgb="FFE0DCD8"/>
                </patternFill>
              </fill>
            </x14:dxf>
          </x14:cfRule>
          <x14:cfRule type="expression" priority="16" id="{A89F1E90-6978-4B6D-AF0E-0BE37D4CE059}">
            <xm:f>O14=Lists!$F$15</xm:f>
            <x14:dxf>
              <fill>
                <patternFill>
                  <bgColor rgb="FFE0DCD8"/>
                </patternFill>
              </fill>
            </x14:dxf>
          </x14:cfRule>
          <x14:cfRule type="expression" priority="17" id="{A06CCB08-A1AA-4083-B154-CA506984561D}">
            <xm:f>O14=Lists!$F$14</xm:f>
            <x14:dxf>
              <fill>
                <patternFill>
                  <bgColor rgb="FFE0DCD8"/>
                </patternFill>
              </fill>
            </x14:dxf>
          </x14:cfRule>
          <x14:cfRule type="expression" priority="18" id="{3AB5D694-1E63-4D5C-8AF4-610CD2CFDEBC}">
            <xm:f>O14=Lists!$F$12</xm:f>
            <x14:dxf>
              <font>
                <color auto="1"/>
              </font>
              <fill>
                <patternFill>
                  <bgColor rgb="FFE0DCD8"/>
                </patternFill>
              </fill>
            </x14:dxf>
          </x14:cfRule>
          <xm:sqref>P14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Lists!$F$11:$F$15</xm:f>
          </x14:formula1>
          <xm:sqref>K5:K59 M5:M59 O5:O59</xm:sqref>
        </x14:dataValidation>
        <x14:dataValidation type="list" allowBlank="1" showInputMessage="1" showErrorMessage="1">
          <x14:formula1>
            <xm:f>Lists!$F$6:$F$8</xm:f>
          </x14:formula1>
          <xm:sqref>J5:J59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V61"/>
  <sheetViews>
    <sheetView showGridLines="0" topLeftCell="E1" zoomScale="85" zoomScaleNormal="85" workbookViewId="0">
      <selection activeCell="L14" sqref="L14"/>
    </sheetView>
  </sheetViews>
  <sheetFormatPr defaultColWidth="0" defaultRowHeight="14.25" zeroHeight="1"/>
  <cols>
    <col min="1" max="1" width="2.25" style="615" customWidth="1"/>
    <col min="2" max="2" width="6.125" style="615" customWidth="1"/>
    <col min="3" max="3" width="17.25" style="615" bestFit="1" customWidth="1"/>
    <col min="4" max="4" width="14" style="635" customWidth="1"/>
    <col min="5" max="5" width="75" style="615" customWidth="1"/>
    <col min="6" max="6" width="8.75" style="635" customWidth="1"/>
    <col min="7" max="7" width="12.75" style="635" customWidth="1"/>
    <col min="8" max="8" width="18.75" style="635" customWidth="1"/>
    <col min="9" max="9" width="18.75" style="640" customWidth="1"/>
    <col min="10" max="10" width="9" style="643" customWidth="1"/>
    <col min="11" max="11" width="4" style="615" customWidth="1"/>
    <col min="12" max="12" width="33.75" style="615" customWidth="1"/>
    <col min="13" max="13" width="23" style="615" bestFit="1" customWidth="1"/>
    <col min="14" max="14" width="1.625" style="615" customWidth="1"/>
    <col min="15" max="15" width="1.625" style="616" hidden="1" customWidth="1"/>
    <col min="16" max="17" width="9.25" style="617" hidden="1" customWidth="1"/>
    <col min="18" max="18" width="1.625" style="654" hidden="1" customWidth="1"/>
    <col min="19" max="20" width="9.125" style="617" hidden="1" customWidth="1"/>
    <col min="21" max="21" width="1.625" style="654" hidden="1" customWidth="1"/>
    <col min="22" max="22" width="1.625" style="615" hidden="1" customWidth="1"/>
    <col min="23" max="16384" width="9" style="615" hidden="1"/>
  </cols>
  <sheetData>
    <row r="1" spans="1:20" ht="20.25">
      <c r="A1" s="614"/>
      <c r="B1" s="80" t="s">
        <v>3517</v>
      </c>
      <c r="C1" s="80"/>
      <c r="D1" s="630"/>
      <c r="E1" s="80"/>
      <c r="F1" s="80" t="str">
        <f>Validation!B3</f>
        <v>Bristol Water</v>
      </c>
      <c r="G1" s="630"/>
      <c r="H1" s="630"/>
      <c r="I1" s="636"/>
      <c r="J1" s="82"/>
      <c r="K1" s="82"/>
      <c r="L1" s="82"/>
      <c r="M1" s="82" t="s">
        <v>2571</v>
      </c>
    </row>
    <row r="2" spans="1:20" ht="19.5" thickBot="1">
      <c r="B2" s="618" t="s">
        <v>3512</v>
      </c>
      <c r="C2" s="619"/>
      <c r="D2" s="644"/>
      <c r="E2" s="614"/>
      <c r="F2" s="614"/>
      <c r="G2" s="614"/>
      <c r="H2" s="614"/>
      <c r="I2" s="637"/>
      <c r="J2" s="641"/>
      <c r="K2" s="614"/>
      <c r="L2" s="614"/>
      <c r="M2" s="620"/>
      <c r="P2" s="89" t="s">
        <v>2581</v>
      </c>
      <c r="Q2" s="621"/>
      <c r="S2" s="621" t="s">
        <v>4427</v>
      </c>
      <c r="T2" s="621"/>
    </row>
    <row r="3" spans="1:20" ht="27.75" thickBot="1">
      <c r="B3" s="346" t="s">
        <v>2958</v>
      </c>
      <c r="C3" s="346" t="s">
        <v>15</v>
      </c>
      <c r="D3" s="348" t="s">
        <v>4425</v>
      </c>
      <c r="E3" s="347" t="s">
        <v>4188</v>
      </c>
      <c r="F3" s="348" t="s">
        <v>4189</v>
      </c>
      <c r="G3" s="348" t="s">
        <v>30</v>
      </c>
      <c r="H3" s="348" t="s">
        <v>4736</v>
      </c>
      <c r="I3" s="638" t="s">
        <v>3530</v>
      </c>
      <c r="J3" s="337" t="s">
        <v>3531</v>
      </c>
      <c r="K3" s="620"/>
      <c r="L3" s="211" t="s">
        <v>4426</v>
      </c>
      <c r="M3" s="212" t="s">
        <v>1451</v>
      </c>
      <c r="P3" s="622" t="s">
        <v>2582</v>
      </c>
      <c r="S3" s="617" t="s">
        <v>4428</v>
      </c>
    </row>
    <row r="4" spans="1:20" ht="7.5" customHeight="1" thickBot="1">
      <c r="B4" s="173"/>
      <c r="C4" s="173"/>
      <c r="D4" s="631"/>
      <c r="E4" s="173"/>
      <c r="F4" s="631"/>
      <c r="G4" s="631"/>
      <c r="H4" s="631"/>
      <c r="I4" s="639"/>
      <c r="J4" s="642"/>
      <c r="P4" s="617" t="s">
        <v>2962</v>
      </c>
      <c r="Q4" s="617" t="s">
        <v>2963</v>
      </c>
    </row>
    <row r="5" spans="1:20" ht="18.75" customHeight="1">
      <c r="B5" s="623">
        <v>1</v>
      </c>
      <c r="C5" s="624" t="str">
        <f>IF($F$1="Select company","",IF((HLOOKUP((VLOOKUP($F$1,Lists!$B$4:$C$22,2,FALSE)),'SUB list edited'!$A$2:$DC$42,($B5+1),FALSE))=0,"",HLOOKUP((VLOOKUP($F$1,Lists!$B$4:$C$22,2,FALSE)),'SUB list edited'!$A$2:$DC$42,($B5+1),FALSE)))</f>
        <v>PR14BRLWSW_A2</v>
      </c>
      <c r="D5" s="632" t="str">
        <f>IF($F$1="Select company","",IF(C5 = "","",HLOOKUP(((VLOOKUP($F$1,Lists!$B$4:$C$22,2,FALSE))&amp;"ID"),'SUB list edited'!$A$2:$DC$42,($B5+1),FALSE)))</f>
        <v>00</v>
      </c>
      <c r="E5" s="624" t="str">
        <f>IF($F$1="Select company","",IF(C5 = "","",HLOOKUP(((VLOOKUP($F$1,Lists!$B$4:$C$22,2,FALSE))&amp;"PC"),'SUB list edited'!$A$2:$DC$42,($B5+1),FALSE)))</f>
        <v>A2: Asset reliability - infrastructure</v>
      </c>
      <c r="F5" s="632" t="str">
        <f>IF($F$1="Select company","",IF(C5 = "","",HLOOKUP(((VLOOKUP($F$1,Lists!$B$4:$C$22,2,FALSE))&amp;"unit"),'SUB list edited'!$A$2:$DC$42,($B5+1),FALSE)))</f>
        <v>category</v>
      </c>
      <c r="G5" s="632" t="str">
        <f>IF($F$1="Select company","",IF(C5="","",HLOOKUP(((VLOOKUP($F$1,Lists!$B$4:$C$22,2,FALSE))&amp;"DP"),'SUB list edited'!$A$2:$DC$42,($B5+1),FALSE)))</f>
        <v>na</v>
      </c>
      <c r="H5" s="632" t="str">
        <f>IF($F$1="Select company","",IF(C5 = "","",HLOOKUP(((VLOOKUP($F$1,Lists!$B$4:$C$22,2,FALSE))&amp;"201516ActPerf"),'SUB list edited'!$A$2:$DD$42,($B5+1),FALSE)))</f>
        <v>Stable</v>
      </c>
      <c r="I5" s="648" t="s">
        <v>231</v>
      </c>
      <c r="J5" s="649" t="s">
        <v>70</v>
      </c>
      <c r="L5" s="625">
        <f>IF(SUM(S5:T5) &gt; 0, $S$3, 0)</f>
        <v>0</v>
      </c>
      <c r="M5" s="625">
        <f>IF(SUM(P5:Q5) &gt; 0, $P$3, 0)</f>
        <v>0</v>
      </c>
      <c r="P5" s="621">
        <f>IF($C5="", 0, IF(ISBLANK(I5), 1, 0))</f>
        <v>0</v>
      </c>
      <c r="Q5" s="621">
        <f>IF($C5="", 0, IF(ISBLANK(J5), 1, 0))</f>
        <v>0</v>
      </c>
      <c r="S5" s="621">
        <f xml:space="preserve"> IF(C5 = "", 0, IF(AND(NOT(INDEX('3A'!I$5:I$59, MATCH('3B'!$C5, '3A'!$C$5:$C$59, 0))=I5), $D5="00"), 1, 0))</f>
        <v>0</v>
      </c>
      <c r="T5" s="621">
        <f xml:space="preserve"> IF(C5 = "", 0, IF(AND(NOT(INDEX('3A'!J$5:J$59, MATCH('3B'!$C5, '3A'!$C$5:$C$59, 0))=J5), $D5="00"), 1, 0))</f>
        <v>0</v>
      </c>
    </row>
    <row r="6" spans="1:20" ht="18.75" customHeight="1">
      <c r="B6" s="626">
        <f xml:space="preserve"> B5 + 1</f>
        <v>2</v>
      </c>
      <c r="C6" s="627" t="str">
        <f>IF($F$1="Select company","",IF((HLOOKUP((VLOOKUP($F$1,Lists!$B$4:$C$22,2,FALSE)),'SUB list edited'!$A$2:$DC$42,($B6+1),FALSE))=0,"",HLOOKUP((VLOOKUP($F$1,Lists!$B$4:$C$22,2,FALSE)),'SUB list edited'!$A$2:$DC$42,($B6+1),FALSE)))</f>
        <v>PR14BRLWSW_A2</v>
      </c>
      <c r="D6" s="633" t="str">
        <f>IF($F$1="Select company","",IF(C6 = "","",HLOOKUP(((VLOOKUP($F$1,Lists!$B$4:$C$22,2,FALSE))&amp;"ID"),'SUB list edited'!$A$2:$DC$42,($B6+1),FALSE)))</f>
        <v>01</v>
      </c>
      <c r="E6" s="627" t="str">
        <f>IF($F$1="Select company","",IF(C6 = "","",HLOOKUP(((VLOOKUP($F$1,Lists!$B$4:$C$22,2,FALSE))&amp;"PC"),'SUB list edited'!$A$2:$DC$42,($B6+1),FALSE)))</f>
        <v>Total bursts (number)</v>
      </c>
      <c r="F6" s="633" t="str">
        <f>IF($F$1="Select company","",IF(C6 = "","",HLOOKUP(((VLOOKUP($F$1,Lists!$B$4:$C$22,2,FALSE))&amp;"unit"),'SUB list edited'!$A$2:$DC$42,($B6+1),FALSE)))</f>
        <v>nr</v>
      </c>
      <c r="G6" s="633">
        <f>IF($F$1="Select company","",IF(C6="","",HLOOKUP(((VLOOKUP($F$1,Lists!$B$4:$C$22,2,FALSE))&amp;"DP"),'SUB list edited'!$A$2:$DC$42,($B6+1),FALSE)))</f>
        <v>0</v>
      </c>
      <c r="H6" s="633">
        <f>IF($F$1="Select company","",IF(C6 = "","",HLOOKUP(((VLOOKUP($F$1,Lists!$B$4:$C$22,2,FALSE))&amp;"201516ActPerf"),'SUB list edited'!$A$2:$DD$42,($B6+1),FALSE)))</f>
        <v>764</v>
      </c>
      <c r="I6" s="650">
        <v>1034</v>
      </c>
      <c r="J6" s="651" t="s">
        <v>66</v>
      </c>
      <c r="L6" s="625">
        <f t="shared" ref="L6:L44" si="0">IF(SUM(S6:T6) &gt; 0, $S$3, 0)</f>
        <v>0</v>
      </c>
      <c r="M6" s="625">
        <f t="shared" ref="M6:M44" si="1">IF(SUM(P6:Q6) &gt; 0, $P$3, 0)</f>
        <v>0</v>
      </c>
      <c r="P6" s="621">
        <f t="shared" ref="P6:P44" si="2">IF($C6="", 0, IF(ISBLANK(I6), 1, 0))</f>
        <v>0</v>
      </c>
      <c r="Q6" s="621">
        <f t="shared" ref="Q6:Q44" si="3">IF($C6="", 0, IF(ISBLANK(J6), 1, 0))</f>
        <v>0</v>
      </c>
      <c r="S6" s="621">
        <f xml:space="preserve"> IF(C6 = "", 0, IF(AND(NOT(INDEX('3A'!I$5:I$59, MATCH('3B'!$C6, '3A'!$C$5:$C$59, 0))=I6), $D6="00"), 1, 0))</f>
        <v>0</v>
      </c>
      <c r="T6" s="621">
        <f xml:space="preserve"> IF(C6 = "", 0, IF(AND(NOT(INDEX('3A'!J$5:J$59, MATCH('3B'!$C6, '3A'!$C$5:$C$59, 0))=J6), $D6="00"), 1, 0))</f>
        <v>0</v>
      </c>
    </row>
    <row r="7" spans="1:20" ht="18.75" customHeight="1">
      <c r="B7" s="626">
        <f t="shared" ref="B7:B11" si="4" xml:space="preserve"> B6 + 1</f>
        <v>3</v>
      </c>
      <c r="C7" s="627" t="str">
        <f>IF($F$1="Select company","",IF((HLOOKUP((VLOOKUP($F$1,Lists!$B$4:$C$22,2,FALSE)),'SUB list edited'!$A$2:$DC$42,($B7+1),FALSE))=0,"",HLOOKUP((VLOOKUP($F$1,Lists!$B$4:$C$22,2,FALSE)),'SUB list edited'!$A$2:$DC$42,($B7+1),FALSE)))</f>
        <v>PR14BRLWSW_A2</v>
      </c>
      <c r="D7" s="633" t="str">
        <f>IF($F$1="Select company","",IF(C7 = "","",HLOOKUP(((VLOOKUP($F$1,Lists!$B$4:$C$22,2,FALSE))&amp;"ID"),'SUB list edited'!$A$2:$DC$42,($B7+1),FALSE)))</f>
        <v>02</v>
      </c>
      <c r="E7" s="627" t="str">
        <f>IF($F$1="Select company","",IF(C7 = "","",HLOOKUP(((VLOOKUP($F$1,Lists!$B$4:$C$22,2,FALSE))&amp;"PC"),'SUB list edited'!$A$2:$DC$42,($B7+1),FALSE)))</f>
        <v>DG2: low pressure (number of properties)</v>
      </c>
      <c r="F7" s="633" t="str">
        <f>IF($F$1="Select company","",IF(C7 = "","",HLOOKUP(((VLOOKUP($F$1,Lists!$B$4:$C$22,2,FALSE))&amp;"unit"),'SUB list edited'!$A$2:$DC$42,($B7+1),FALSE)))</f>
        <v>nr</v>
      </c>
      <c r="G7" s="633">
        <f>IF($F$1="Select company","",IF(C7="","",HLOOKUP(((VLOOKUP($F$1,Lists!$B$4:$C$22,2,FALSE))&amp;"DP"),'SUB list edited'!$A$2:$DC$42,($B7+1),FALSE)))</f>
        <v>0</v>
      </c>
      <c r="H7" s="633">
        <f>IF($F$1="Select company","",IF(C7 = "","",HLOOKUP(((VLOOKUP($F$1,Lists!$B$4:$C$22,2,FALSE))&amp;"201516ActPerf"),'SUB list edited'!$A$2:$DD$42,($B7+1),FALSE)))</f>
        <v>71</v>
      </c>
      <c r="I7" s="650">
        <v>94</v>
      </c>
      <c r="J7" s="651" t="s">
        <v>66</v>
      </c>
      <c r="L7" s="625">
        <f t="shared" si="0"/>
        <v>0</v>
      </c>
      <c r="M7" s="625">
        <f t="shared" si="1"/>
        <v>0</v>
      </c>
      <c r="P7" s="621">
        <f t="shared" si="2"/>
        <v>0</v>
      </c>
      <c r="Q7" s="621">
        <f t="shared" si="3"/>
        <v>0</v>
      </c>
      <c r="S7" s="621">
        <f xml:space="preserve"> IF(C7 = "", 0, IF(AND(NOT(INDEX('3A'!I$5:I$59, MATCH('3B'!$C7, '3A'!$C$5:$C$59, 0))=I7), $D7="00"), 1, 0))</f>
        <v>0</v>
      </c>
      <c r="T7" s="621">
        <f xml:space="preserve"> IF(C7 = "", 0, IF(AND(NOT(INDEX('3A'!J$5:J$59, MATCH('3B'!$C7, '3A'!$C$5:$C$59, 0))=J7), $D7="00"), 1, 0))</f>
        <v>0</v>
      </c>
    </row>
    <row r="8" spans="1:20" ht="18.75" customHeight="1">
      <c r="B8" s="626">
        <f t="shared" si="4"/>
        <v>4</v>
      </c>
      <c r="C8" s="627" t="str">
        <f>IF($F$1="Select company","",IF((HLOOKUP((VLOOKUP($F$1,Lists!$B$4:$C$22,2,FALSE)),'SUB list edited'!$A$2:$DC$42,($B8+1),FALSE))=0,"",HLOOKUP((VLOOKUP($F$1,Lists!$B$4:$C$22,2,FALSE)),'SUB list edited'!$A$2:$DC$42,($B8+1),FALSE)))</f>
        <v>PR14BRLWSW_A3</v>
      </c>
      <c r="D8" s="633" t="str">
        <f>IF($F$1="Select company","",IF(C8 = "","",HLOOKUP(((VLOOKUP($F$1,Lists!$B$4:$C$22,2,FALSE))&amp;"ID"),'SUB list edited'!$A$2:$DC$42,($B8+1),FALSE)))</f>
        <v>00</v>
      </c>
      <c r="E8" s="627" t="str">
        <f>IF($F$1="Select company","",IF(C8 = "","",HLOOKUP(((VLOOKUP($F$1,Lists!$B$4:$C$22,2,FALSE))&amp;"PC"),'SUB list edited'!$A$2:$DC$42,($B8+1),FALSE)))</f>
        <v>A3: Asset reliability - non-infrastructure</v>
      </c>
      <c r="F8" s="633" t="str">
        <f>IF($F$1="Select company","",IF(C8 = "","",HLOOKUP(((VLOOKUP($F$1,Lists!$B$4:$C$22,2,FALSE))&amp;"unit"),'SUB list edited'!$A$2:$DC$42,($B8+1),FALSE)))</f>
        <v>category</v>
      </c>
      <c r="G8" s="633" t="str">
        <f>IF($F$1="Select company","",IF(C8="","",HLOOKUP(((VLOOKUP($F$1,Lists!$B$4:$C$22,2,FALSE))&amp;"DP"),'SUB list edited'!$A$2:$DC$42,($B8+1),FALSE)))</f>
        <v>na</v>
      </c>
      <c r="H8" s="633" t="str">
        <f>IF($F$1="Select company","",IF(C8 = "","",HLOOKUP(((VLOOKUP($F$1,Lists!$B$4:$C$22,2,FALSE))&amp;"201516ActPerf"),'SUB list edited'!$A$2:$DD$42,($B8+1),FALSE)))</f>
        <v>Stable</v>
      </c>
      <c r="I8" s="650" t="s">
        <v>231</v>
      </c>
      <c r="J8" s="651" t="s">
        <v>70</v>
      </c>
      <c r="L8" s="625">
        <f t="shared" si="0"/>
        <v>0</v>
      </c>
      <c r="M8" s="625">
        <f t="shared" si="1"/>
        <v>0</v>
      </c>
      <c r="P8" s="621">
        <f t="shared" si="2"/>
        <v>0</v>
      </c>
      <c r="Q8" s="621">
        <f t="shared" si="3"/>
        <v>0</v>
      </c>
      <c r="S8" s="621">
        <f xml:space="preserve"> IF(C8 = "", 0, IF(AND(NOT(INDEX('3A'!I$5:I$59, MATCH('3B'!$C8, '3A'!$C$5:$C$59, 0))=I8), $D8="00"), 1, 0))</f>
        <v>0</v>
      </c>
      <c r="T8" s="621">
        <f xml:space="preserve"> IF(C8 = "", 0, IF(AND(NOT(INDEX('3A'!J$5:J$59, MATCH('3B'!$C8, '3A'!$C$5:$C$59, 0))=J8), $D8="00"), 1, 0))</f>
        <v>0</v>
      </c>
    </row>
    <row r="9" spans="1:20" ht="18.75" customHeight="1">
      <c r="B9" s="626">
        <f t="shared" si="4"/>
        <v>5</v>
      </c>
      <c r="C9" s="627" t="str">
        <f>IF($F$1="Select company","",IF((HLOOKUP((VLOOKUP($F$1,Lists!$B$4:$C$22,2,FALSE)),'SUB list edited'!$A$2:$DC$42,($B9+1),FALSE))=0,"",HLOOKUP((VLOOKUP($F$1,Lists!$B$4:$C$22,2,FALSE)),'SUB list edited'!$A$2:$DC$42,($B9+1),FALSE)))</f>
        <v>PR14BRLWSW_A3</v>
      </c>
      <c r="D9" s="633" t="str">
        <f>IF($F$1="Select company","",IF(C9 = "","",HLOOKUP(((VLOOKUP($F$1,Lists!$B$4:$C$22,2,FALSE))&amp;"ID"),'SUB list edited'!$A$2:$DC$42,($B9+1),FALSE)))</f>
        <v>01</v>
      </c>
      <c r="E9" s="627" t="str">
        <f>IF($F$1="Select company","",IF(C9 = "","",HLOOKUP(((VLOOKUP($F$1,Lists!$B$4:$C$22,2,FALSE))&amp;"PC"),'SUB list edited'!$A$2:$DC$42,($B9+1),FALSE)))</f>
        <v>Turbidity performance at treatment works (number)</v>
      </c>
      <c r="F9" s="633" t="str">
        <f>IF($F$1="Select company","",IF(C9 = "","",HLOOKUP(((VLOOKUP($F$1,Lists!$B$4:$C$22,2,FALSE))&amp;"unit"),'SUB list edited'!$A$2:$DC$42,($B9+1),FALSE)))</f>
        <v>nr</v>
      </c>
      <c r="G9" s="633">
        <f>IF($F$1="Select company","",IF(C9="","",HLOOKUP(((VLOOKUP($F$1,Lists!$B$4:$C$22,2,FALSE))&amp;"DP"),'SUB list edited'!$A$2:$DC$42,($B9+1),FALSE)))</f>
        <v>0</v>
      </c>
      <c r="H9" s="633">
        <f>IF($F$1="Select company","",IF(C9 = "","",HLOOKUP(((VLOOKUP($F$1,Lists!$B$4:$C$22,2,FALSE))&amp;"201516ActPerf"),'SUB list edited'!$A$2:$DD$42,($B9+1),FALSE)))</f>
        <v>0</v>
      </c>
      <c r="I9" s="650">
        <v>0</v>
      </c>
      <c r="J9" s="651" t="s">
        <v>70</v>
      </c>
      <c r="L9" s="625">
        <f t="shared" si="0"/>
        <v>0</v>
      </c>
      <c r="M9" s="625">
        <f t="shared" si="1"/>
        <v>0</v>
      </c>
      <c r="P9" s="621">
        <f t="shared" si="2"/>
        <v>0</v>
      </c>
      <c r="Q9" s="621">
        <f t="shared" si="3"/>
        <v>0</v>
      </c>
      <c r="S9" s="621">
        <f xml:space="preserve"> IF(C9 = "", 0, IF(AND(NOT(INDEX('3A'!I$5:I$59, MATCH('3B'!$C9, '3A'!$C$5:$C$59, 0))=I9), $D9="00"), 1, 0))</f>
        <v>0</v>
      </c>
      <c r="T9" s="621">
        <f xml:space="preserve"> IF(C9 = "", 0, IF(AND(NOT(INDEX('3A'!J$5:J$59, MATCH('3B'!$C9, '3A'!$C$5:$C$59, 0))=J9), $D9="00"), 1, 0))</f>
        <v>0</v>
      </c>
    </row>
    <row r="10" spans="1:20" ht="18.75" customHeight="1">
      <c r="B10" s="626">
        <f t="shared" si="4"/>
        <v>6</v>
      </c>
      <c r="C10" s="627" t="str">
        <f>IF($F$1="Select company","",IF((HLOOKUP((VLOOKUP($F$1,Lists!$B$4:$C$22,2,FALSE)),'SUB list edited'!$A$2:$DC$42,($B10+1),FALSE))=0,"",HLOOKUP((VLOOKUP($F$1,Lists!$B$4:$C$22,2,FALSE)),'SUB list edited'!$A$2:$DC$42,($B10+1),FALSE)))</f>
        <v>PR14BRLWSW_A3</v>
      </c>
      <c r="D10" s="633" t="str">
        <f>IF($F$1="Select company","",IF(C10 = "","",HLOOKUP(((VLOOKUP($F$1,Lists!$B$4:$C$22,2,FALSE))&amp;"ID"),'SUB list edited'!$A$2:$DC$42,($B10+1),FALSE)))</f>
        <v>02</v>
      </c>
      <c r="E10" s="627" t="str">
        <f>IF($F$1="Select company","",IF(C10 = "","",HLOOKUP(((VLOOKUP($F$1,Lists!$B$4:$C$22,2,FALSE))&amp;"PC"),'SUB list edited'!$A$2:$DC$42,($B10+1),FALSE)))</f>
        <v>Unplanned maintenance events (number)</v>
      </c>
      <c r="F10" s="633" t="str">
        <f>IF($F$1="Select company","",IF(C10 = "","",HLOOKUP(((VLOOKUP($F$1,Lists!$B$4:$C$22,2,FALSE))&amp;"unit"),'SUB list edited'!$A$2:$DC$42,($B10+1),FALSE)))</f>
        <v>nr</v>
      </c>
      <c r="G10" s="633">
        <f>IF($F$1="Select company","",IF(C10="","",HLOOKUP(((VLOOKUP($F$1,Lists!$B$4:$C$22,2,FALSE))&amp;"DP"),'SUB list edited'!$A$2:$DC$42,($B10+1),FALSE)))</f>
        <v>0</v>
      </c>
      <c r="H10" s="633">
        <f>IF($F$1="Select company","",IF(C10 = "","",HLOOKUP(((VLOOKUP($F$1,Lists!$B$4:$C$22,2,FALSE))&amp;"201516ActPerf"),'SUB list edited'!$A$2:$DD$42,($B10+1),FALSE)))</f>
        <v>3353</v>
      </c>
      <c r="I10" s="650">
        <v>2870</v>
      </c>
      <c r="J10" s="651" t="s">
        <v>70</v>
      </c>
      <c r="L10" s="625">
        <f t="shared" si="0"/>
        <v>0</v>
      </c>
      <c r="M10" s="625">
        <f t="shared" si="1"/>
        <v>0</v>
      </c>
      <c r="P10" s="621">
        <f t="shared" si="2"/>
        <v>0</v>
      </c>
      <c r="Q10" s="621">
        <f t="shared" si="3"/>
        <v>0</v>
      </c>
      <c r="S10" s="621">
        <f xml:space="preserve"> IF(C10 = "", 0, IF(AND(NOT(INDEX('3A'!I$5:I$59, MATCH('3B'!$C10, '3A'!$C$5:$C$59, 0))=I10), $D10="00"), 1, 0))</f>
        <v>0</v>
      </c>
      <c r="T10" s="621">
        <f xml:space="preserve"> IF(C10 = "", 0, IF(AND(NOT(INDEX('3A'!J$5:J$59, MATCH('3B'!$C10, '3A'!$C$5:$C$59, 0))=J10), $D10="00"), 1, 0))</f>
        <v>0</v>
      </c>
    </row>
    <row r="11" spans="1:20" ht="18.75" customHeight="1">
      <c r="B11" s="626">
        <f t="shared" si="4"/>
        <v>7</v>
      </c>
      <c r="C11" s="627" t="str">
        <f>IF($F$1="Select company","",IF((HLOOKUP((VLOOKUP($F$1,Lists!$B$4:$C$22,2,FALSE)),'SUB list edited'!$A$2:$DC$42,($B11+1),FALSE))=0,"",HLOOKUP((VLOOKUP($F$1,Lists!$B$4:$C$22,2,FALSE)),'SUB list edited'!$A$2:$DC$42,($B11+1),FALSE)))</f>
        <v/>
      </c>
      <c r="D11" s="633" t="str">
        <f>IF($F$1="Select company","",IF(C11 = "","",HLOOKUP(((VLOOKUP($F$1,Lists!$B$4:$C$22,2,FALSE))&amp;"ID"),'SUB list edited'!$A$2:$DC$42,($B11+1),FALSE)))</f>
        <v/>
      </c>
      <c r="E11" s="627" t="str">
        <f>IF($F$1="Select company","",IF(C11 = "","",HLOOKUP(((VLOOKUP($F$1,Lists!$B$4:$C$22,2,FALSE))&amp;"PC"),'SUB list edited'!$A$2:$DC$42,($B11+1),FALSE)))</f>
        <v/>
      </c>
      <c r="F11" s="633" t="str">
        <f>IF($F$1="Select company","",IF(C11 = "","",HLOOKUP(((VLOOKUP($F$1,Lists!$B$4:$C$22,2,FALSE))&amp;"unit"),'SUB list edited'!$A$2:$DC$42,($B11+1),FALSE)))</f>
        <v/>
      </c>
      <c r="G11" s="633" t="str">
        <f>IF($F$1="Select company","",IF(C11="","",HLOOKUP(((VLOOKUP($F$1,Lists!$B$4:$C$22,2,FALSE))&amp;"DP"),'SUB list edited'!$A$2:$DC$42,($B11+1),FALSE)))</f>
        <v/>
      </c>
      <c r="H11" s="633" t="str">
        <f>IF($F$1="Select company","",IF(C11 = "","",HLOOKUP(((VLOOKUP($F$1,Lists!$B$4:$C$22,2,FALSE))&amp;"201516ActPerf"),'SUB list edited'!$A$2:$DD$42,($B11+1),FALSE)))</f>
        <v/>
      </c>
      <c r="I11" s="650"/>
      <c r="J11" s="651"/>
      <c r="L11" s="625">
        <f t="shared" si="0"/>
        <v>0</v>
      </c>
      <c r="M11" s="625">
        <f t="shared" si="1"/>
        <v>0</v>
      </c>
      <c r="P11" s="621">
        <f t="shared" si="2"/>
        <v>0</v>
      </c>
      <c r="Q11" s="621">
        <f t="shared" si="3"/>
        <v>0</v>
      </c>
      <c r="S11" s="621">
        <f xml:space="preserve"> IF(C11 = "", 0, IF(AND(NOT(INDEX('3A'!I$5:I$59, MATCH('3B'!$C11, '3A'!$C$5:$C$59, 0))=I11), $D11="00"), 1, 0))</f>
        <v>0</v>
      </c>
      <c r="T11" s="621">
        <f xml:space="preserve"> IF(C11 = "", 0, IF(AND(NOT(INDEX('3A'!J$5:J$59, MATCH('3B'!$C11, '3A'!$C$5:$C$59, 0))=J11), $D11="00"), 1, 0))</f>
        <v>0</v>
      </c>
    </row>
    <row r="12" spans="1:20" ht="18.75" customHeight="1">
      <c r="B12" s="626">
        <f xml:space="preserve"> B11 + 1</f>
        <v>8</v>
      </c>
      <c r="C12" s="627" t="str">
        <f>IF($F$1="Select company","",IF((HLOOKUP((VLOOKUP($F$1,Lists!$B$4:$C$22,2,FALSE)),'SUB list edited'!$A$2:$DC$42,($B12+1),FALSE))=0,"",HLOOKUP((VLOOKUP($F$1,Lists!$B$4:$C$22,2,FALSE)),'SUB list edited'!$A$2:$DC$42,($B12+1),FALSE)))</f>
        <v/>
      </c>
      <c r="D12" s="633" t="str">
        <f>IF($F$1="Select company","",IF(C12 = "","",HLOOKUP(((VLOOKUP($F$1,Lists!$B$4:$C$22,2,FALSE))&amp;"ID"),'SUB list edited'!$A$2:$DC$42,($B12+1),FALSE)))</f>
        <v/>
      </c>
      <c r="E12" s="627" t="str">
        <f>IF($F$1="Select company","",IF(C12 = "","",HLOOKUP(((VLOOKUP($F$1,Lists!$B$4:$C$22,2,FALSE))&amp;"PC"),'SUB list edited'!$A$2:$DC$42,($B12+1),FALSE)))</f>
        <v/>
      </c>
      <c r="F12" s="633" t="str">
        <f>IF($F$1="Select company","",IF(C12 = "","",HLOOKUP(((VLOOKUP($F$1,Lists!$B$4:$C$22,2,FALSE))&amp;"unit"),'SUB list edited'!$A$2:$DC$42,($B12+1),FALSE)))</f>
        <v/>
      </c>
      <c r="G12" s="633" t="str">
        <f>IF($F$1="Select company","",IF(C12="","",HLOOKUP(((VLOOKUP($F$1,Lists!$B$4:$C$22,2,FALSE))&amp;"DP"),'SUB list edited'!$A$2:$DC$42,($B12+1),FALSE)))</f>
        <v/>
      </c>
      <c r="H12" s="633" t="str">
        <f>IF($F$1="Select company","",IF(C12 = "","",HLOOKUP(((VLOOKUP($F$1,Lists!$B$4:$C$22,2,FALSE))&amp;"201516ActPerf"),'SUB list edited'!$A$2:$DD$42,($B12+1),FALSE)))</f>
        <v/>
      </c>
      <c r="I12" s="650"/>
      <c r="J12" s="651"/>
      <c r="L12" s="625">
        <f t="shared" si="0"/>
        <v>0</v>
      </c>
      <c r="M12" s="625">
        <f t="shared" si="1"/>
        <v>0</v>
      </c>
      <c r="P12" s="621">
        <f t="shared" si="2"/>
        <v>0</v>
      </c>
      <c r="Q12" s="621">
        <f t="shared" si="3"/>
        <v>0</v>
      </c>
      <c r="S12" s="621">
        <f xml:space="preserve"> IF(C12 = "", 0, IF(AND(NOT(INDEX('3A'!I$5:I$59, MATCH('3B'!$C12, '3A'!$C$5:$C$59, 0))=I12), $D12="00"), 1, 0))</f>
        <v>0</v>
      </c>
      <c r="T12" s="621">
        <f xml:space="preserve"> IF(C12 = "", 0, IF(AND(NOT(INDEX('3A'!J$5:J$59, MATCH('3B'!$C12, '3A'!$C$5:$C$59, 0))=J12), $D12="00"), 1, 0))</f>
        <v>0</v>
      </c>
    </row>
    <row r="13" spans="1:20" ht="18.75" customHeight="1">
      <c r="B13" s="626">
        <f t="shared" ref="B13:B15" si="5" xml:space="preserve"> B12 + 1</f>
        <v>9</v>
      </c>
      <c r="C13" s="627" t="str">
        <f>IF($F$1="Select company","",IF((HLOOKUP((VLOOKUP($F$1,Lists!$B$4:$C$22,2,FALSE)),'SUB list edited'!$A$2:$DC$42,($B13+1),FALSE))=0,"",HLOOKUP((VLOOKUP($F$1,Lists!$B$4:$C$22,2,FALSE)),'SUB list edited'!$A$2:$DC$42,($B13+1),FALSE)))</f>
        <v/>
      </c>
      <c r="D13" s="633" t="str">
        <f>IF($F$1="Select company","",IF(C13 = "","",HLOOKUP(((VLOOKUP($F$1,Lists!$B$4:$C$22,2,FALSE))&amp;"ID"),'SUB list edited'!$A$2:$DC$42,($B13+1),FALSE)))</f>
        <v/>
      </c>
      <c r="E13" s="627" t="str">
        <f>IF($F$1="Select company","",IF(C13 = "","",HLOOKUP(((VLOOKUP($F$1,Lists!$B$4:$C$22,2,FALSE))&amp;"PC"),'SUB list edited'!$A$2:$DC$42,($B13+1),FALSE)))</f>
        <v/>
      </c>
      <c r="F13" s="633" t="str">
        <f>IF($F$1="Select company","",IF(C13 = "","",HLOOKUP(((VLOOKUP($F$1,Lists!$B$4:$C$22,2,FALSE))&amp;"unit"),'SUB list edited'!$A$2:$DC$42,($B13+1),FALSE)))</f>
        <v/>
      </c>
      <c r="G13" s="633" t="str">
        <f>IF($F$1="Select company","",IF(C13="","",HLOOKUP(((VLOOKUP($F$1,Lists!$B$4:$C$22,2,FALSE))&amp;"DP"),'SUB list edited'!$A$2:$DC$42,($B13+1),FALSE)))</f>
        <v/>
      </c>
      <c r="H13" s="633" t="str">
        <f>IF($F$1="Select company","",IF(C13 = "","",HLOOKUP(((VLOOKUP($F$1,Lists!$B$4:$C$22,2,FALSE))&amp;"201516ActPerf"),'SUB list edited'!$A$2:$DD$42,($B13+1),FALSE)))</f>
        <v/>
      </c>
      <c r="I13" s="650"/>
      <c r="J13" s="651"/>
      <c r="L13" s="625">
        <f t="shared" si="0"/>
        <v>0</v>
      </c>
      <c r="M13" s="625">
        <f t="shared" si="1"/>
        <v>0</v>
      </c>
      <c r="P13" s="621">
        <f t="shared" si="2"/>
        <v>0</v>
      </c>
      <c r="Q13" s="621">
        <f t="shared" si="3"/>
        <v>0</v>
      </c>
      <c r="S13" s="621">
        <f xml:space="preserve"> IF(C13 = "", 0, IF(AND(NOT(INDEX('3A'!I$5:I$59, MATCH('3B'!$C13, '3A'!$C$5:$C$59, 0))=I13), $D13="00"), 1, 0))</f>
        <v>0</v>
      </c>
      <c r="T13" s="621">
        <f xml:space="preserve"> IF(C13 = "", 0, IF(AND(NOT(INDEX('3A'!J$5:J$59, MATCH('3B'!$C13, '3A'!$C$5:$C$59, 0))=J13), $D13="00"), 1, 0))</f>
        <v>0</v>
      </c>
    </row>
    <row r="14" spans="1:20" ht="18.75" customHeight="1">
      <c r="B14" s="626">
        <f t="shared" si="5"/>
        <v>10</v>
      </c>
      <c r="C14" s="627" t="str">
        <f>IF($F$1="Select company","",IF((HLOOKUP((VLOOKUP($F$1,Lists!$B$4:$C$22,2,FALSE)),'SUB list edited'!$A$2:$DC$42,($B14+1),FALSE))=0,"",HLOOKUP((VLOOKUP($F$1,Lists!$B$4:$C$22,2,FALSE)),'SUB list edited'!$A$2:$DC$42,($B14+1),FALSE)))</f>
        <v/>
      </c>
      <c r="D14" s="633" t="str">
        <f>IF($F$1="Select company","",IF(C14 = "","",HLOOKUP(((VLOOKUP($F$1,Lists!$B$4:$C$22,2,FALSE))&amp;"ID"),'SUB list edited'!$A$2:$DC$42,($B14+1),FALSE)))</f>
        <v/>
      </c>
      <c r="E14" s="627" t="str">
        <f>IF($F$1="Select company","",IF(C14 = "","",HLOOKUP(((VLOOKUP($F$1,Lists!$B$4:$C$22,2,FALSE))&amp;"PC"),'SUB list edited'!$A$2:$DC$42,($B14+1),FALSE)))</f>
        <v/>
      </c>
      <c r="F14" s="633" t="str">
        <f>IF($F$1="Select company","",IF(C14 = "","",HLOOKUP(((VLOOKUP($F$1,Lists!$B$4:$C$22,2,FALSE))&amp;"unit"),'SUB list edited'!$A$2:$DC$42,($B14+1),FALSE)))</f>
        <v/>
      </c>
      <c r="G14" s="633" t="str">
        <f>IF($F$1="Select company","",IF(C14="","",HLOOKUP(((VLOOKUP($F$1,Lists!$B$4:$C$22,2,FALSE))&amp;"DP"),'SUB list edited'!$A$2:$DC$42,($B14+1),FALSE)))</f>
        <v/>
      </c>
      <c r="H14" s="633" t="str">
        <f>IF($F$1="Select company","",IF(C14 = "","",HLOOKUP(((VLOOKUP($F$1,Lists!$B$4:$C$22,2,FALSE))&amp;"201516ActPerf"),'SUB list edited'!$A$2:$DD$42,($B14+1),FALSE)))</f>
        <v/>
      </c>
      <c r="I14" s="650"/>
      <c r="J14" s="651"/>
      <c r="L14" s="625">
        <f t="shared" si="0"/>
        <v>0</v>
      </c>
      <c r="M14" s="625">
        <f t="shared" si="1"/>
        <v>0</v>
      </c>
      <c r="P14" s="621">
        <f t="shared" si="2"/>
        <v>0</v>
      </c>
      <c r="Q14" s="621">
        <f t="shared" si="3"/>
        <v>0</v>
      </c>
      <c r="S14" s="621">
        <f xml:space="preserve"> IF(C14 = "", 0, IF(AND(NOT(INDEX('3A'!I$5:I$59, MATCH('3B'!$C14, '3A'!$C$5:$C$59, 0))=I14), $D14="00"), 1, 0))</f>
        <v>0</v>
      </c>
      <c r="T14" s="621">
        <f xml:space="preserve"> IF(C14 = "", 0, IF(AND(NOT(INDEX('3A'!J$5:J$59, MATCH('3B'!$C14, '3A'!$C$5:$C$59, 0))=J14), $D14="00"), 1, 0))</f>
        <v>0</v>
      </c>
    </row>
    <row r="15" spans="1:20" ht="18.75" customHeight="1">
      <c r="B15" s="626">
        <f t="shared" si="5"/>
        <v>11</v>
      </c>
      <c r="C15" s="627" t="str">
        <f>IF($F$1="Select company","",IF((HLOOKUP((VLOOKUP($F$1,Lists!$B$4:$C$22,2,FALSE)),'SUB list edited'!$A$2:$DC$42,($B15+1),FALSE))=0,"",HLOOKUP((VLOOKUP($F$1,Lists!$B$4:$C$22,2,FALSE)),'SUB list edited'!$A$2:$DC$42,($B15+1),FALSE)))</f>
        <v/>
      </c>
      <c r="D15" s="633" t="str">
        <f>IF($F$1="Select company","",IF(C15 = "","",HLOOKUP(((VLOOKUP($F$1,Lists!$B$4:$C$22,2,FALSE))&amp;"ID"),'SUB list edited'!$A$2:$DC$42,($B15+1),FALSE)))</f>
        <v/>
      </c>
      <c r="E15" s="627" t="str">
        <f>IF($F$1="Select company","",IF(C15 = "","",HLOOKUP(((VLOOKUP($F$1,Lists!$B$4:$C$22,2,FALSE))&amp;"PC"),'SUB list edited'!$A$2:$DC$42,($B15+1),FALSE)))</f>
        <v/>
      </c>
      <c r="F15" s="633" t="str">
        <f>IF($F$1="Select company","",IF(C15 = "","",HLOOKUP(((VLOOKUP($F$1,Lists!$B$4:$C$22,2,FALSE))&amp;"unit"),'SUB list edited'!$A$2:$DC$42,($B15+1),FALSE)))</f>
        <v/>
      </c>
      <c r="G15" s="633" t="str">
        <f>IF($F$1="Select company","",IF(C15="","",HLOOKUP(((VLOOKUP($F$1,Lists!$B$4:$C$22,2,FALSE))&amp;"DP"),'SUB list edited'!$A$2:$DC$42,($B15+1),FALSE)))</f>
        <v/>
      </c>
      <c r="H15" s="633" t="str">
        <f>IF($F$1="Select company","",IF(C15 = "","",HLOOKUP(((VLOOKUP($F$1,Lists!$B$4:$C$22,2,FALSE))&amp;"201516ActPerf"),'SUB list edited'!$A$2:$DD$42,($B15+1),FALSE)))</f>
        <v/>
      </c>
      <c r="I15" s="650"/>
      <c r="J15" s="651"/>
      <c r="L15" s="625">
        <f t="shared" si="0"/>
        <v>0</v>
      </c>
      <c r="M15" s="625">
        <f t="shared" si="1"/>
        <v>0</v>
      </c>
      <c r="P15" s="621">
        <f t="shared" si="2"/>
        <v>0</v>
      </c>
      <c r="Q15" s="621">
        <f t="shared" si="3"/>
        <v>0</v>
      </c>
      <c r="S15" s="621">
        <f xml:space="preserve"> IF(C15 = "", 0, IF(AND(NOT(INDEX('3A'!I$5:I$59, MATCH('3B'!$C15, '3A'!$C$5:$C$59, 0))=I15), $D15="00"), 1, 0))</f>
        <v>0</v>
      </c>
      <c r="T15" s="621">
        <f xml:space="preserve"> IF(C15 = "", 0, IF(AND(NOT(INDEX('3A'!J$5:J$59, MATCH('3B'!$C15, '3A'!$C$5:$C$59, 0))=J15), $D15="00"), 1, 0))</f>
        <v>0</v>
      </c>
    </row>
    <row r="16" spans="1:20" ht="18.75" customHeight="1">
      <c r="B16" s="626">
        <f xml:space="preserve"> B15 + 1</f>
        <v>12</v>
      </c>
      <c r="C16" s="627" t="str">
        <f>IF($F$1="Select company","",IF((HLOOKUP((VLOOKUP($F$1,Lists!$B$4:$C$22,2,FALSE)),'SUB list edited'!$A$2:$DC$42,($B16+1),FALSE))=0,"",HLOOKUP((VLOOKUP($F$1,Lists!$B$4:$C$22,2,FALSE)),'SUB list edited'!$A$2:$DC$42,($B16+1),FALSE)))</f>
        <v/>
      </c>
      <c r="D16" s="633" t="str">
        <f>IF($F$1="Select company","",IF(C16 = "","",HLOOKUP(((VLOOKUP($F$1,Lists!$B$4:$C$22,2,FALSE))&amp;"ID"),'SUB list edited'!$A$2:$DC$42,($B16+1),FALSE)))</f>
        <v/>
      </c>
      <c r="E16" s="627" t="str">
        <f>IF($F$1="Select company","",IF(C16 = "","",HLOOKUP(((VLOOKUP($F$1,Lists!$B$4:$C$22,2,FALSE))&amp;"PC"),'SUB list edited'!$A$2:$DC$42,($B16+1),FALSE)))</f>
        <v/>
      </c>
      <c r="F16" s="633" t="str">
        <f>IF($F$1="Select company","",IF(C16 = "","",HLOOKUP(((VLOOKUP($F$1,Lists!$B$4:$C$22,2,FALSE))&amp;"unit"),'SUB list edited'!$A$2:$DC$42,($B16+1),FALSE)))</f>
        <v/>
      </c>
      <c r="G16" s="633" t="str">
        <f>IF($F$1="Select company","",IF(C16="","",HLOOKUP(((VLOOKUP($F$1,Lists!$B$4:$C$22,2,FALSE))&amp;"DP"),'SUB list edited'!$A$2:$DC$42,($B16+1),FALSE)))</f>
        <v/>
      </c>
      <c r="H16" s="633" t="str">
        <f>IF($F$1="Select company","",IF(C16 = "","",HLOOKUP(((VLOOKUP($F$1,Lists!$B$4:$C$22,2,FALSE))&amp;"201516ActPerf"),'SUB list edited'!$A$2:$DD$42,($B16+1),FALSE)))</f>
        <v/>
      </c>
      <c r="I16" s="650"/>
      <c r="J16" s="651"/>
      <c r="L16" s="625">
        <f t="shared" si="0"/>
        <v>0</v>
      </c>
      <c r="M16" s="625">
        <f t="shared" si="1"/>
        <v>0</v>
      </c>
      <c r="P16" s="621">
        <f t="shared" si="2"/>
        <v>0</v>
      </c>
      <c r="Q16" s="621">
        <f t="shared" si="3"/>
        <v>0</v>
      </c>
      <c r="S16" s="621">
        <f xml:space="preserve"> IF(C16 = "", 0, IF(AND(NOT(INDEX('3A'!I$5:I$59, MATCH('3B'!$C16, '3A'!$C$5:$C$59, 0))=I16), $D16="00"), 1, 0))</f>
        <v>0</v>
      </c>
      <c r="T16" s="621">
        <f xml:space="preserve"> IF(C16 = "", 0, IF(AND(NOT(INDEX('3A'!J$5:J$59, MATCH('3B'!$C16, '3A'!$C$5:$C$59, 0))=J16), $D16="00"), 1, 0))</f>
        <v>0</v>
      </c>
    </row>
    <row r="17" spans="2:20" ht="18.75" customHeight="1">
      <c r="B17" s="626">
        <f t="shared" ref="B17:B44" si="6" xml:space="preserve"> B16 + 1</f>
        <v>13</v>
      </c>
      <c r="C17" s="627" t="str">
        <f>IF($F$1="Select company","",IF((HLOOKUP((VLOOKUP($F$1,Lists!$B$4:$C$22,2,FALSE)),'SUB list edited'!$A$2:$DC$42,($B17+1),FALSE))=0,"",HLOOKUP((VLOOKUP($F$1,Lists!$B$4:$C$22,2,FALSE)),'SUB list edited'!$A$2:$DC$42,($B17+1),FALSE)))</f>
        <v/>
      </c>
      <c r="D17" s="633" t="str">
        <f>IF($F$1="Select company","",IF(C17 = "","",HLOOKUP(((VLOOKUP($F$1,Lists!$B$4:$C$22,2,FALSE))&amp;"ID"),'SUB list edited'!$A$2:$DC$42,($B17+1),FALSE)))</f>
        <v/>
      </c>
      <c r="E17" s="627" t="str">
        <f>IF($F$1="Select company","",IF(C17 = "","",HLOOKUP(((VLOOKUP($F$1,Lists!$B$4:$C$22,2,FALSE))&amp;"PC"),'SUB list edited'!$A$2:$DC$42,($B17+1),FALSE)))</f>
        <v/>
      </c>
      <c r="F17" s="633" t="str">
        <f>IF($F$1="Select company","",IF(C17 = "","",HLOOKUP(((VLOOKUP($F$1,Lists!$B$4:$C$22,2,FALSE))&amp;"unit"),'SUB list edited'!$A$2:$DC$42,($B17+1),FALSE)))</f>
        <v/>
      </c>
      <c r="G17" s="633" t="str">
        <f>IF($F$1="Select company","",IF(C17="","",HLOOKUP(((VLOOKUP($F$1,Lists!$B$4:$C$22,2,FALSE))&amp;"DP"),'SUB list edited'!$A$2:$DC$42,($B17+1),FALSE)))</f>
        <v/>
      </c>
      <c r="H17" s="633" t="str">
        <f>IF($F$1="Select company","",IF(C17 = "","",HLOOKUP(((VLOOKUP($F$1,Lists!$B$4:$C$22,2,FALSE))&amp;"201516ActPerf"),'SUB list edited'!$A$2:$DD$42,($B17+1),FALSE)))</f>
        <v/>
      </c>
      <c r="I17" s="650"/>
      <c r="J17" s="651"/>
      <c r="L17" s="625">
        <f t="shared" si="0"/>
        <v>0</v>
      </c>
      <c r="M17" s="625">
        <f t="shared" si="1"/>
        <v>0</v>
      </c>
      <c r="P17" s="621">
        <f t="shared" si="2"/>
        <v>0</v>
      </c>
      <c r="Q17" s="621">
        <f t="shared" si="3"/>
        <v>0</v>
      </c>
      <c r="S17" s="621">
        <f xml:space="preserve"> IF(C17 = "", 0, IF(AND(NOT(INDEX('3A'!I$5:I$59, MATCH('3B'!$C17, '3A'!$C$5:$C$59, 0))=I17), $D17="00"), 1, 0))</f>
        <v>0</v>
      </c>
      <c r="T17" s="621">
        <f xml:space="preserve"> IF(C17 = "", 0, IF(AND(NOT(INDEX('3A'!J$5:J$59, MATCH('3B'!$C17, '3A'!$C$5:$C$59, 0))=J17), $D17="00"), 1, 0))</f>
        <v>0</v>
      </c>
    </row>
    <row r="18" spans="2:20" ht="18.75" customHeight="1">
      <c r="B18" s="626">
        <f t="shared" si="6"/>
        <v>14</v>
      </c>
      <c r="C18" s="627" t="str">
        <f>IF($F$1="Select company","",IF((HLOOKUP((VLOOKUP($F$1,Lists!$B$4:$C$22,2,FALSE)),'SUB list edited'!$A$2:$DC$42,($B18+1),FALSE))=0,"",HLOOKUP((VLOOKUP($F$1,Lists!$B$4:$C$22,2,FALSE)),'SUB list edited'!$A$2:$DC$42,($B18+1),FALSE)))</f>
        <v/>
      </c>
      <c r="D18" s="633" t="str">
        <f>IF($F$1="Select company","",IF(C18 = "","",HLOOKUP(((VLOOKUP($F$1,Lists!$B$4:$C$22,2,FALSE))&amp;"ID"),'SUB list edited'!$A$2:$DC$42,($B18+1),FALSE)))</f>
        <v/>
      </c>
      <c r="E18" s="627" t="str">
        <f>IF($F$1="Select company","",IF(C18 = "","",HLOOKUP(((VLOOKUP($F$1,Lists!$B$4:$C$22,2,FALSE))&amp;"PC"),'SUB list edited'!$A$2:$DC$42,($B18+1),FALSE)))</f>
        <v/>
      </c>
      <c r="F18" s="633" t="str">
        <f>IF($F$1="Select company","",IF(C18 = "","",HLOOKUP(((VLOOKUP($F$1,Lists!$B$4:$C$22,2,FALSE))&amp;"unit"),'SUB list edited'!$A$2:$DC$42,($B18+1),FALSE)))</f>
        <v/>
      </c>
      <c r="G18" s="633" t="str">
        <f>IF($F$1="Select company","",IF(C18="","",HLOOKUP(((VLOOKUP($F$1,Lists!$B$4:$C$22,2,FALSE))&amp;"DP"),'SUB list edited'!$A$2:$DC$42,($B18+1),FALSE)))</f>
        <v/>
      </c>
      <c r="H18" s="633" t="str">
        <f>IF($F$1="Select company","",IF(C18 = "","",HLOOKUP(((VLOOKUP($F$1,Lists!$B$4:$C$22,2,FALSE))&amp;"201516ActPerf"),'SUB list edited'!$A$2:$DD$42,($B18+1),FALSE)))</f>
        <v/>
      </c>
      <c r="I18" s="650"/>
      <c r="J18" s="651"/>
      <c r="L18" s="625">
        <f t="shared" si="0"/>
        <v>0</v>
      </c>
      <c r="M18" s="625">
        <f t="shared" si="1"/>
        <v>0</v>
      </c>
      <c r="P18" s="621">
        <f t="shared" si="2"/>
        <v>0</v>
      </c>
      <c r="Q18" s="621">
        <f t="shared" si="3"/>
        <v>0</v>
      </c>
      <c r="S18" s="621">
        <f xml:space="preserve"> IF(C18 = "", 0, IF(AND(NOT(INDEX('3A'!I$5:I$59, MATCH('3B'!$C18, '3A'!$C$5:$C$59, 0))=I18), $D18="00"), 1, 0))</f>
        <v>0</v>
      </c>
      <c r="T18" s="621">
        <f xml:space="preserve"> IF(C18 = "", 0, IF(AND(NOT(INDEX('3A'!J$5:J$59, MATCH('3B'!$C18, '3A'!$C$5:$C$59, 0))=J18), $D18="00"), 1, 0))</f>
        <v>0</v>
      </c>
    </row>
    <row r="19" spans="2:20" ht="18.75" customHeight="1">
      <c r="B19" s="626">
        <f t="shared" si="6"/>
        <v>15</v>
      </c>
      <c r="C19" s="627" t="str">
        <f>IF($F$1="Select company","",IF((HLOOKUP((VLOOKUP($F$1,Lists!$B$4:$C$22,2,FALSE)),'SUB list edited'!$A$2:$DC$42,($B19+1),FALSE))=0,"",HLOOKUP((VLOOKUP($F$1,Lists!$B$4:$C$22,2,FALSE)),'SUB list edited'!$A$2:$DC$42,($B19+1),FALSE)))</f>
        <v/>
      </c>
      <c r="D19" s="633" t="str">
        <f>IF($F$1="Select company","",IF(C19 = "","",HLOOKUP(((VLOOKUP($F$1,Lists!$B$4:$C$22,2,FALSE))&amp;"ID"),'SUB list edited'!$A$2:$DC$42,($B19+1),FALSE)))</f>
        <v/>
      </c>
      <c r="E19" s="627" t="str">
        <f>IF($F$1="Select company","",IF(C19 = "","",HLOOKUP(((VLOOKUP($F$1,Lists!$B$4:$C$22,2,FALSE))&amp;"PC"),'SUB list edited'!$A$2:$DC$42,($B19+1),FALSE)))</f>
        <v/>
      </c>
      <c r="F19" s="633" t="str">
        <f>IF($F$1="Select company","",IF(C19 = "","",HLOOKUP(((VLOOKUP($F$1,Lists!$B$4:$C$22,2,FALSE))&amp;"unit"),'SUB list edited'!$A$2:$DC$42,($B19+1),FALSE)))</f>
        <v/>
      </c>
      <c r="G19" s="633" t="str">
        <f>IF($F$1="Select company","",IF(C19="","",HLOOKUP(((VLOOKUP($F$1,Lists!$B$4:$C$22,2,FALSE))&amp;"DP"),'SUB list edited'!$A$2:$DC$42,($B19+1),FALSE)))</f>
        <v/>
      </c>
      <c r="H19" s="633" t="str">
        <f>IF($F$1="Select company","",IF(C19 = "","",HLOOKUP(((VLOOKUP($F$1,Lists!$B$4:$C$22,2,FALSE))&amp;"201516ActPerf"),'SUB list edited'!$A$2:$DD$42,($B19+1),FALSE)))</f>
        <v/>
      </c>
      <c r="I19" s="650"/>
      <c r="J19" s="651"/>
      <c r="L19" s="625">
        <f t="shared" si="0"/>
        <v>0</v>
      </c>
      <c r="M19" s="625">
        <f t="shared" si="1"/>
        <v>0</v>
      </c>
      <c r="P19" s="621">
        <f t="shared" si="2"/>
        <v>0</v>
      </c>
      <c r="Q19" s="621">
        <f t="shared" si="3"/>
        <v>0</v>
      </c>
      <c r="S19" s="621">
        <f xml:space="preserve"> IF(C19 = "", 0, IF(AND(NOT(INDEX('3A'!I$5:I$59, MATCH('3B'!$C19, '3A'!$C$5:$C$59, 0))=I19), $D19="00"), 1, 0))</f>
        <v>0</v>
      </c>
      <c r="T19" s="621">
        <f xml:space="preserve"> IF(C19 = "", 0, IF(AND(NOT(INDEX('3A'!J$5:J$59, MATCH('3B'!$C19, '3A'!$C$5:$C$59, 0))=J19), $D19="00"), 1, 0))</f>
        <v>0</v>
      </c>
    </row>
    <row r="20" spans="2:20" ht="18.75" customHeight="1">
      <c r="B20" s="626">
        <f t="shared" si="6"/>
        <v>16</v>
      </c>
      <c r="C20" s="627" t="str">
        <f>IF($F$1="Select company","",IF((HLOOKUP((VLOOKUP($F$1,Lists!$B$4:$C$22,2,FALSE)),'SUB list edited'!$A$2:$DC$42,($B20+1),FALSE))=0,"",HLOOKUP((VLOOKUP($F$1,Lists!$B$4:$C$22,2,FALSE)),'SUB list edited'!$A$2:$DC$42,($B20+1),FALSE)))</f>
        <v/>
      </c>
      <c r="D20" s="633" t="str">
        <f>IF($F$1="Select company","",IF(C20 = "","",HLOOKUP(((VLOOKUP($F$1,Lists!$B$4:$C$22,2,FALSE))&amp;"ID"),'SUB list edited'!$A$2:$DC$42,($B20+1),FALSE)))</f>
        <v/>
      </c>
      <c r="E20" s="627" t="str">
        <f>IF($F$1="Select company","",IF(C20 = "","",HLOOKUP(((VLOOKUP($F$1,Lists!$B$4:$C$22,2,FALSE))&amp;"PC"),'SUB list edited'!$A$2:$DC$42,($B20+1),FALSE)))</f>
        <v/>
      </c>
      <c r="F20" s="633" t="str">
        <f>IF($F$1="Select company","",IF(C20 = "","",HLOOKUP(((VLOOKUP($F$1,Lists!$B$4:$C$22,2,FALSE))&amp;"unit"),'SUB list edited'!$A$2:$DC$42,($B20+1),FALSE)))</f>
        <v/>
      </c>
      <c r="G20" s="633" t="str">
        <f>IF($F$1="Select company","",IF(C20="","",HLOOKUP(((VLOOKUP($F$1,Lists!$B$4:$C$22,2,FALSE))&amp;"DP"),'SUB list edited'!$A$2:$DC$42,($B20+1),FALSE)))</f>
        <v/>
      </c>
      <c r="H20" s="633" t="str">
        <f>IF($F$1="Select company","",IF(C20 = "","",HLOOKUP(((VLOOKUP($F$1,Lists!$B$4:$C$22,2,FALSE))&amp;"201516ActPerf"),'SUB list edited'!$A$2:$DD$42,($B20+1),FALSE)))</f>
        <v/>
      </c>
      <c r="I20" s="650"/>
      <c r="J20" s="651"/>
      <c r="L20" s="625">
        <f t="shared" si="0"/>
        <v>0</v>
      </c>
      <c r="M20" s="625">
        <f t="shared" si="1"/>
        <v>0</v>
      </c>
      <c r="P20" s="621">
        <f t="shared" si="2"/>
        <v>0</v>
      </c>
      <c r="Q20" s="621">
        <f t="shared" si="3"/>
        <v>0</v>
      </c>
      <c r="S20" s="621">
        <f xml:space="preserve"> IF(C20 = "", 0, IF(AND(NOT(INDEX('3A'!I$5:I$59, MATCH('3B'!$C20, '3A'!$C$5:$C$59, 0))=I20), $D20="00"), 1, 0))</f>
        <v>0</v>
      </c>
      <c r="T20" s="621">
        <f xml:space="preserve"> IF(C20 = "", 0, IF(AND(NOT(INDEX('3A'!J$5:J$59, MATCH('3B'!$C20, '3A'!$C$5:$C$59, 0))=J20), $D20="00"), 1, 0))</f>
        <v>0</v>
      </c>
    </row>
    <row r="21" spans="2:20" ht="18.75" customHeight="1">
      <c r="B21" s="626">
        <f t="shared" si="6"/>
        <v>17</v>
      </c>
      <c r="C21" s="627" t="str">
        <f>IF($F$1="Select company","",IF((HLOOKUP((VLOOKUP($F$1,Lists!$B$4:$C$22,2,FALSE)),'SUB list edited'!$A$2:$DC$42,($B21+1),FALSE))=0,"",HLOOKUP((VLOOKUP($F$1,Lists!$B$4:$C$22,2,FALSE)),'SUB list edited'!$A$2:$DC$42,($B21+1),FALSE)))</f>
        <v/>
      </c>
      <c r="D21" s="633" t="str">
        <f>IF($F$1="Select company","",IF(C21 = "","",HLOOKUP(((VLOOKUP($F$1,Lists!$B$4:$C$22,2,FALSE))&amp;"ID"),'SUB list edited'!$A$2:$DC$42,($B21+1),FALSE)))</f>
        <v/>
      </c>
      <c r="E21" s="627" t="str">
        <f>IF($F$1="Select company","",IF(C21 = "","",HLOOKUP(((VLOOKUP($F$1,Lists!$B$4:$C$22,2,FALSE))&amp;"PC"),'SUB list edited'!$A$2:$DC$42,($B21+1),FALSE)))</f>
        <v/>
      </c>
      <c r="F21" s="633" t="str">
        <f>IF($F$1="Select company","",IF(C21 = "","",HLOOKUP(((VLOOKUP($F$1,Lists!$B$4:$C$22,2,FALSE))&amp;"unit"),'SUB list edited'!$A$2:$DC$42,($B21+1),FALSE)))</f>
        <v/>
      </c>
      <c r="G21" s="633" t="str">
        <f>IF($F$1="Select company","",IF(C21="","",HLOOKUP(((VLOOKUP($F$1,Lists!$B$4:$C$22,2,FALSE))&amp;"DP"),'SUB list edited'!$A$2:$DC$42,($B21+1),FALSE)))</f>
        <v/>
      </c>
      <c r="H21" s="633" t="str">
        <f>IF($F$1="Select company","",IF(C21 = "","",HLOOKUP(((VLOOKUP($F$1,Lists!$B$4:$C$22,2,FALSE))&amp;"201516ActPerf"),'SUB list edited'!$A$2:$DD$42,($B21+1),FALSE)))</f>
        <v/>
      </c>
      <c r="I21" s="650"/>
      <c r="J21" s="651"/>
      <c r="L21" s="625">
        <f t="shared" si="0"/>
        <v>0</v>
      </c>
      <c r="M21" s="625">
        <f t="shared" si="1"/>
        <v>0</v>
      </c>
      <c r="P21" s="621">
        <f t="shared" si="2"/>
        <v>0</v>
      </c>
      <c r="Q21" s="621">
        <f t="shared" si="3"/>
        <v>0</v>
      </c>
      <c r="S21" s="621">
        <f xml:space="preserve"> IF(C21 = "", 0, IF(AND(NOT(INDEX('3A'!I$5:I$59, MATCH('3B'!$C21, '3A'!$C$5:$C$59, 0))=I21), $D21="00"), 1, 0))</f>
        <v>0</v>
      </c>
      <c r="T21" s="621">
        <f xml:space="preserve"> IF(C21 = "", 0, IF(AND(NOT(INDEX('3A'!J$5:J$59, MATCH('3B'!$C21, '3A'!$C$5:$C$59, 0))=J21), $D21="00"), 1, 0))</f>
        <v>0</v>
      </c>
    </row>
    <row r="22" spans="2:20" ht="18.75" customHeight="1">
      <c r="B22" s="626">
        <f t="shared" si="6"/>
        <v>18</v>
      </c>
      <c r="C22" s="627" t="str">
        <f>IF($F$1="Select company","",IF((HLOOKUP((VLOOKUP($F$1,Lists!$B$4:$C$22,2,FALSE)),'SUB list edited'!$A$2:$DC$42,($B22+1),FALSE))=0,"",HLOOKUP((VLOOKUP($F$1,Lists!$B$4:$C$22,2,FALSE)),'SUB list edited'!$A$2:$DC$42,($B22+1),FALSE)))</f>
        <v/>
      </c>
      <c r="D22" s="633" t="str">
        <f>IF($F$1="Select company","",IF(C22 = "","",HLOOKUP(((VLOOKUP($F$1,Lists!$B$4:$C$22,2,FALSE))&amp;"ID"),'SUB list edited'!$A$2:$DC$42,($B22+1),FALSE)))</f>
        <v/>
      </c>
      <c r="E22" s="627" t="str">
        <f>IF($F$1="Select company","",IF(C22 = "","",HLOOKUP(((VLOOKUP($F$1,Lists!$B$4:$C$22,2,FALSE))&amp;"PC"),'SUB list edited'!$A$2:$DC$42,($B22+1),FALSE)))</f>
        <v/>
      </c>
      <c r="F22" s="633" t="str">
        <f>IF($F$1="Select company","",IF(C22 = "","",HLOOKUP(((VLOOKUP($F$1,Lists!$B$4:$C$22,2,FALSE))&amp;"unit"),'SUB list edited'!$A$2:$DC$42,($B22+1),FALSE)))</f>
        <v/>
      </c>
      <c r="G22" s="633" t="str">
        <f>IF($F$1="Select company","",IF(C22="","",HLOOKUP(((VLOOKUP($F$1,Lists!$B$4:$C$22,2,FALSE))&amp;"DP"),'SUB list edited'!$A$2:$DC$42,($B22+1),FALSE)))</f>
        <v/>
      </c>
      <c r="H22" s="633" t="str">
        <f>IF($F$1="Select company","",IF(C22 = "","",HLOOKUP(((VLOOKUP($F$1,Lists!$B$4:$C$22,2,FALSE))&amp;"201516ActPerf"),'SUB list edited'!$A$2:$DD$42,($B22+1),FALSE)))</f>
        <v/>
      </c>
      <c r="I22" s="650"/>
      <c r="J22" s="651"/>
      <c r="L22" s="625">
        <f t="shared" si="0"/>
        <v>0</v>
      </c>
      <c r="M22" s="625">
        <f t="shared" si="1"/>
        <v>0</v>
      </c>
      <c r="P22" s="621">
        <f t="shared" si="2"/>
        <v>0</v>
      </c>
      <c r="Q22" s="621">
        <f t="shared" si="3"/>
        <v>0</v>
      </c>
      <c r="S22" s="621">
        <f xml:space="preserve"> IF(C22 = "", 0, IF(AND(NOT(INDEX('3A'!I$5:I$59, MATCH('3B'!$C22, '3A'!$C$5:$C$59, 0))=I22), $D22="00"), 1, 0))</f>
        <v>0</v>
      </c>
      <c r="T22" s="621">
        <f xml:space="preserve"> IF(C22 = "", 0, IF(AND(NOT(INDEX('3A'!J$5:J$59, MATCH('3B'!$C22, '3A'!$C$5:$C$59, 0))=J22), $D22="00"), 1, 0))</f>
        <v>0</v>
      </c>
    </row>
    <row r="23" spans="2:20" ht="18.75" customHeight="1">
      <c r="B23" s="626">
        <f t="shared" si="6"/>
        <v>19</v>
      </c>
      <c r="C23" s="627" t="str">
        <f>IF($F$1="Select company","",IF((HLOOKUP((VLOOKUP($F$1,Lists!$B$4:$C$22,2,FALSE)),'SUB list edited'!$A$2:$DC$42,($B23+1),FALSE))=0,"",HLOOKUP((VLOOKUP($F$1,Lists!$B$4:$C$22,2,FALSE)),'SUB list edited'!$A$2:$DC$42,($B23+1),FALSE)))</f>
        <v/>
      </c>
      <c r="D23" s="633" t="str">
        <f>IF($F$1="Select company","",IF(C23 = "","",HLOOKUP(((VLOOKUP($F$1,Lists!$B$4:$C$22,2,FALSE))&amp;"ID"),'SUB list edited'!$A$2:$DC$42,($B23+1),FALSE)))</f>
        <v/>
      </c>
      <c r="E23" s="627" t="str">
        <f>IF($F$1="Select company","",IF(C23 = "","",HLOOKUP(((VLOOKUP($F$1,Lists!$B$4:$C$22,2,FALSE))&amp;"PC"),'SUB list edited'!$A$2:$DC$42,($B23+1),FALSE)))</f>
        <v/>
      </c>
      <c r="F23" s="633" t="str">
        <f>IF($F$1="Select company","",IF(C23 = "","",HLOOKUP(((VLOOKUP($F$1,Lists!$B$4:$C$22,2,FALSE))&amp;"unit"),'SUB list edited'!$A$2:$DC$42,($B23+1),FALSE)))</f>
        <v/>
      </c>
      <c r="G23" s="633" t="str">
        <f>IF($F$1="Select company","",IF(C23="","",HLOOKUP(((VLOOKUP($F$1,Lists!$B$4:$C$22,2,FALSE))&amp;"DP"),'SUB list edited'!$A$2:$DC$42,($B23+1),FALSE)))</f>
        <v/>
      </c>
      <c r="H23" s="633" t="str">
        <f>IF($F$1="Select company","",IF(C23 = "","",HLOOKUP(((VLOOKUP($F$1,Lists!$B$4:$C$22,2,FALSE))&amp;"201516ActPerf"),'SUB list edited'!$A$2:$DD$42,($B23+1),FALSE)))</f>
        <v/>
      </c>
      <c r="I23" s="650"/>
      <c r="J23" s="651"/>
      <c r="L23" s="625">
        <f t="shared" si="0"/>
        <v>0</v>
      </c>
      <c r="M23" s="625">
        <f t="shared" si="1"/>
        <v>0</v>
      </c>
      <c r="P23" s="621">
        <f t="shared" si="2"/>
        <v>0</v>
      </c>
      <c r="Q23" s="621">
        <f t="shared" si="3"/>
        <v>0</v>
      </c>
      <c r="S23" s="621">
        <f xml:space="preserve"> IF(C23 = "", 0, IF(AND(NOT(INDEX('3A'!I$5:I$59, MATCH('3B'!$C23, '3A'!$C$5:$C$59, 0))=I23), $D23="00"), 1, 0))</f>
        <v>0</v>
      </c>
      <c r="T23" s="621">
        <f xml:space="preserve"> IF(C23 = "", 0, IF(AND(NOT(INDEX('3A'!J$5:J$59, MATCH('3B'!$C23, '3A'!$C$5:$C$59, 0))=J23), $D23="00"), 1, 0))</f>
        <v>0</v>
      </c>
    </row>
    <row r="24" spans="2:20" ht="18.75" customHeight="1">
      <c r="B24" s="626">
        <f t="shared" si="6"/>
        <v>20</v>
      </c>
      <c r="C24" s="627" t="str">
        <f>IF($F$1="Select company","",IF((HLOOKUP((VLOOKUP($F$1,Lists!$B$4:$C$22,2,FALSE)),'SUB list edited'!$A$2:$DC$42,($B24+1),FALSE))=0,"",HLOOKUP((VLOOKUP($F$1,Lists!$B$4:$C$22,2,FALSE)),'SUB list edited'!$A$2:$DC$42,($B24+1),FALSE)))</f>
        <v/>
      </c>
      <c r="D24" s="633" t="str">
        <f>IF($F$1="Select company","",IF(C24 = "","",HLOOKUP(((VLOOKUP($F$1,Lists!$B$4:$C$22,2,FALSE))&amp;"ID"),'SUB list edited'!$A$2:$DC$42,($B24+1),FALSE)))</f>
        <v/>
      </c>
      <c r="E24" s="627" t="str">
        <f>IF($F$1="Select company","",IF(C24 = "","",HLOOKUP(((VLOOKUP($F$1,Lists!$B$4:$C$22,2,FALSE))&amp;"PC"),'SUB list edited'!$A$2:$DC$42,($B24+1),FALSE)))</f>
        <v/>
      </c>
      <c r="F24" s="633" t="str">
        <f>IF($F$1="Select company","",IF(C24 = "","",HLOOKUP(((VLOOKUP($F$1,Lists!$B$4:$C$22,2,FALSE))&amp;"unit"),'SUB list edited'!$A$2:$DC$42,($B24+1),FALSE)))</f>
        <v/>
      </c>
      <c r="G24" s="633" t="str">
        <f>IF($F$1="Select company","",IF(C24="","",HLOOKUP(((VLOOKUP($F$1,Lists!$B$4:$C$22,2,FALSE))&amp;"DP"),'SUB list edited'!$A$2:$DC$42,($B24+1),FALSE)))</f>
        <v/>
      </c>
      <c r="H24" s="633" t="str">
        <f>IF($F$1="Select company","",IF(C24 = "","",HLOOKUP(((VLOOKUP($F$1,Lists!$B$4:$C$22,2,FALSE))&amp;"201516ActPerf"),'SUB list edited'!$A$2:$DD$42,($B24+1),FALSE)))</f>
        <v/>
      </c>
      <c r="I24" s="650"/>
      <c r="J24" s="651"/>
      <c r="L24" s="625">
        <f t="shared" si="0"/>
        <v>0</v>
      </c>
      <c r="M24" s="625">
        <f t="shared" si="1"/>
        <v>0</v>
      </c>
      <c r="P24" s="621">
        <f t="shared" si="2"/>
        <v>0</v>
      </c>
      <c r="Q24" s="621">
        <f t="shared" si="3"/>
        <v>0</v>
      </c>
      <c r="S24" s="621">
        <f xml:space="preserve"> IF(C24 = "", 0, IF(AND(NOT(INDEX('3A'!I$5:I$59, MATCH('3B'!$C24, '3A'!$C$5:$C$59, 0))=I24), $D24="00"), 1, 0))</f>
        <v>0</v>
      </c>
      <c r="T24" s="621">
        <f xml:space="preserve"> IF(C24 = "", 0, IF(AND(NOT(INDEX('3A'!J$5:J$59, MATCH('3B'!$C24, '3A'!$C$5:$C$59, 0))=J24), $D24="00"), 1, 0))</f>
        <v>0</v>
      </c>
    </row>
    <row r="25" spans="2:20" ht="18.75" customHeight="1">
      <c r="B25" s="626">
        <f t="shared" si="6"/>
        <v>21</v>
      </c>
      <c r="C25" s="627" t="str">
        <f>IF($F$1="Select company","",IF((HLOOKUP((VLOOKUP($F$1,Lists!$B$4:$C$22,2,FALSE)),'SUB list edited'!$A$2:$DC$42,($B25+1),FALSE))=0,"",HLOOKUP((VLOOKUP($F$1,Lists!$B$4:$C$22,2,FALSE)),'SUB list edited'!$A$2:$DC$42,($B25+1),FALSE)))</f>
        <v/>
      </c>
      <c r="D25" s="633" t="str">
        <f>IF($F$1="Select company","",IF(C25 = "","",HLOOKUP(((VLOOKUP($F$1,Lists!$B$4:$C$22,2,FALSE))&amp;"ID"),'SUB list edited'!$A$2:$DC$42,($B25+1),FALSE)))</f>
        <v/>
      </c>
      <c r="E25" s="627" t="str">
        <f>IF($F$1="Select company","",IF(C25 = "","",HLOOKUP(((VLOOKUP($F$1,Lists!$B$4:$C$22,2,FALSE))&amp;"PC"),'SUB list edited'!$A$2:$DC$42,($B25+1),FALSE)))</f>
        <v/>
      </c>
      <c r="F25" s="633" t="str">
        <f>IF($F$1="Select company","",IF(C25 = "","",HLOOKUP(((VLOOKUP($F$1,Lists!$B$4:$C$22,2,FALSE))&amp;"unit"),'SUB list edited'!$A$2:$DC$42,($B25+1),FALSE)))</f>
        <v/>
      </c>
      <c r="G25" s="633" t="str">
        <f>IF($F$1="Select company","",IF(C25="","",HLOOKUP(((VLOOKUP($F$1,Lists!$B$4:$C$22,2,FALSE))&amp;"DP"),'SUB list edited'!$A$2:$DC$42,($B25+1),FALSE)))</f>
        <v/>
      </c>
      <c r="H25" s="633" t="str">
        <f>IF($F$1="Select company","",IF(C25 = "","",HLOOKUP(((VLOOKUP($F$1,Lists!$B$4:$C$22,2,FALSE))&amp;"201516ActPerf"),'SUB list edited'!$A$2:$DD$42,($B25+1),FALSE)))</f>
        <v/>
      </c>
      <c r="I25" s="650"/>
      <c r="J25" s="651"/>
      <c r="L25" s="625">
        <f t="shared" si="0"/>
        <v>0</v>
      </c>
      <c r="M25" s="625">
        <f t="shared" si="1"/>
        <v>0</v>
      </c>
      <c r="P25" s="621">
        <f t="shared" si="2"/>
        <v>0</v>
      </c>
      <c r="Q25" s="621">
        <f t="shared" si="3"/>
        <v>0</v>
      </c>
      <c r="S25" s="621">
        <f xml:space="preserve"> IF(C25 = "", 0, IF(AND(NOT(INDEX('3A'!I$5:I$59, MATCH('3B'!$C25, '3A'!$C$5:$C$59, 0))=I25), $D25="00"), 1, 0))</f>
        <v>0</v>
      </c>
      <c r="T25" s="621">
        <f xml:space="preserve"> IF(C25 = "", 0, IF(AND(NOT(INDEX('3A'!J$5:J$59, MATCH('3B'!$C25, '3A'!$C$5:$C$59, 0))=J25), $D25="00"), 1, 0))</f>
        <v>0</v>
      </c>
    </row>
    <row r="26" spans="2:20" ht="18" customHeight="1">
      <c r="B26" s="626">
        <f t="shared" si="6"/>
        <v>22</v>
      </c>
      <c r="C26" s="627" t="str">
        <f>IF($F$1="Select company","",IF((HLOOKUP((VLOOKUP($F$1,Lists!$B$4:$C$22,2,FALSE)),'SUB list edited'!$A$2:$DC$42,($B26+1),FALSE))=0,"",HLOOKUP((VLOOKUP($F$1,Lists!$B$4:$C$22,2,FALSE)),'SUB list edited'!$A$2:$DC$42,($B26+1),FALSE)))</f>
        <v/>
      </c>
      <c r="D26" s="633" t="str">
        <f>IF($F$1="Select company","",IF(C26 = "","",HLOOKUP(((VLOOKUP($F$1,Lists!$B$4:$C$22,2,FALSE))&amp;"ID"),'SUB list edited'!$A$2:$DC$42,($B26+1),FALSE)))</f>
        <v/>
      </c>
      <c r="E26" s="627" t="str">
        <f>IF($F$1="Select company","",IF(C26 = "","",HLOOKUP(((VLOOKUP($F$1,Lists!$B$4:$C$22,2,FALSE))&amp;"PC"),'SUB list edited'!$A$2:$DC$42,($B26+1),FALSE)))</f>
        <v/>
      </c>
      <c r="F26" s="633" t="str">
        <f>IF($F$1="Select company","",IF(C26 = "","",HLOOKUP(((VLOOKUP($F$1,Lists!$B$4:$C$22,2,FALSE))&amp;"unit"),'SUB list edited'!$A$2:$DC$42,($B26+1),FALSE)))</f>
        <v/>
      </c>
      <c r="G26" s="633" t="str">
        <f>IF($F$1="Select company","",IF(C26="","",HLOOKUP(((VLOOKUP($F$1,Lists!$B$4:$C$22,2,FALSE))&amp;"DP"),'SUB list edited'!$A$2:$DC$42,($B26+1),FALSE)))</f>
        <v/>
      </c>
      <c r="H26" s="633" t="str">
        <f>IF($F$1="Select company","",IF(C26 = "","",HLOOKUP(((VLOOKUP($F$1,Lists!$B$4:$C$22,2,FALSE))&amp;"201516ActPerf"),'SUB list edited'!$A$2:$DD$42,($B26+1),FALSE)))</f>
        <v/>
      </c>
      <c r="I26" s="650"/>
      <c r="J26" s="651"/>
      <c r="L26" s="625">
        <f t="shared" si="0"/>
        <v>0</v>
      </c>
      <c r="M26" s="625">
        <f t="shared" si="1"/>
        <v>0</v>
      </c>
      <c r="P26" s="621">
        <f t="shared" si="2"/>
        <v>0</v>
      </c>
      <c r="Q26" s="621">
        <f t="shared" si="3"/>
        <v>0</v>
      </c>
      <c r="S26" s="621">
        <f xml:space="preserve"> IF(C26 = "", 0, IF(AND(NOT(INDEX('3A'!I$5:I$59, MATCH('3B'!$C26, '3A'!$C$5:$C$59, 0))=I26), $D26="00"), 1, 0))</f>
        <v>0</v>
      </c>
      <c r="T26" s="621">
        <f xml:space="preserve"> IF(C26 = "", 0, IF(AND(NOT(INDEX('3A'!J$5:J$59, MATCH('3B'!$C26, '3A'!$C$5:$C$59, 0))=J26), $D26="00"), 1, 0))</f>
        <v>0</v>
      </c>
    </row>
    <row r="27" spans="2:20" ht="18.75" customHeight="1">
      <c r="B27" s="626">
        <f t="shared" si="6"/>
        <v>23</v>
      </c>
      <c r="C27" s="627" t="str">
        <f>IF($F$1="Select company","",IF((HLOOKUP((VLOOKUP($F$1,Lists!$B$4:$C$22,2,FALSE)),'SUB list edited'!$A$2:$DC$42,($B27+1),FALSE))=0,"",HLOOKUP((VLOOKUP($F$1,Lists!$B$4:$C$22,2,FALSE)),'SUB list edited'!$A$2:$DC$42,($B27+1),FALSE)))</f>
        <v/>
      </c>
      <c r="D27" s="633" t="str">
        <f>IF($F$1="Select company","",IF(C27 = "","",HLOOKUP(((VLOOKUP($F$1,Lists!$B$4:$C$22,2,FALSE))&amp;"ID"),'SUB list edited'!$A$2:$DC$42,($B27+1),FALSE)))</f>
        <v/>
      </c>
      <c r="E27" s="627" t="str">
        <f>IF($F$1="Select company","",IF(C27 = "","",HLOOKUP(((VLOOKUP($F$1,Lists!$B$4:$C$22,2,FALSE))&amp;"PC"),'SUB list edited'!$A$2:$DC$42,($B27+1),FALSE)))</f>
        <v/>
      </c>
      <c r="F27" s="633" t="str">
        <f>IF($F$1="Select company","",IF(C27 = "","",HLOOKUP(((VLOOKUP($F$1,Lists!$B$4:$C$22,2,FALSE))&amp;"unit"),'SUB list edited'!$A$2:$DC$42,($B27+1),FALSE)))</f>
        <v/>
      </c>
      <c r="G27" s="633" t="str">
        <f>IF($F$1="Select company","",IF(C27="","",HLOOKUP(((VLOOKUP($F$1,Lists!$B$4:$C$22,2,FALSE))&amp;"DP"),'SUB list edited'!$A$2:$DC$42,($B27+1),FALSE)))</f>
        <v/>
      </c>
      <c r="H27" s="633" t="str">
        <f>IF($F$1="Select company","",IF(C27 = "","",HLOOKUP(((VLOOKUP($F$1,Lists!$B$4:$C$22,2,FALSE))&amp;"201516ActPerf"),'SUB list edited'!$A$2:$DD$42,($B27+1),FALSE)))</f>
        <v/>
      </c>
      <c r="I27" s="650"/>
      <c r="J27" s="651"/>
      <c r="L27" s="625">
        <f t="shared" si="0"/>
        <v>0</v>
      </c>
      <c r="M27" s="625">
        <f t="shared" si="1"/>
        <v>0</v>
      </c>
      <c r="P27" s="621">
        <f t="shared" si="2"/>
        <v>0</v>
      </c>
      <c r="Q27" s="621">
        <f t="shared" si="3"/>
        <v>0</v>
      </c>
      <c r="S27" s="621">
        <f xml:space="preserve"> IF(C27 = "", 0, IF(AND(NOT(INDEX('3A'!I$5:I$59, MATCH('3B'!$C27, '3A'!$C$5:$C$59, 0))=I27), $D27="00"), 1, 0))</f>
        <v>0</v>
      </c>
      <c r="T27" s="621">
        <f xml:space="preserve"> IF(C27 = "", 0, IF(AND(NOT(INDEX('3A'!J$5:J$59, MATCH('3B'!$C27, '3A'!$C$5:$C$59, 0))=J27), $D27="00"), 1, 0))</f>
        <v>0</v>
      </c>
    </row>
    <row r="28" spans="2:20" ht="18.75" customHeight="1">
      <c r="B28" s="626">
        <f t="shared" si="6"/>
        <v>24</v>
      </c>
      <c r="C28" s="627" t="str">
        <f>IF($F$1="Select company","",IF((HLOOKUP((VLOOKUP($F$1,Lists!$B$4:$C$22,2,FALSE)),'SUB list edited'!$A$2:$DC$42,($B28+1),FALSE))=0,"",HLOOKUP((VLOOKUP($F$1,Lists!$B$4:$C$22,2,FALSE)),'SUB list edited'!$A$2:$DC$42,($B28+1),FALSE)))</f>
        <v/>
      </c>
      <c r="D28" s="633" t="str">
        <f>IF($F$1="Select company","",IF(C28 = "","",HLOOKUP(((VLOOKUP($F$1,Lists!$B$4:$C$22,2,FALSE))&amp;"ID"),'SUB list edited'!$A$2:$DC$42,($B28+1),FALSE)))</f>
        <v/>
      </c>
      <c r="E28" s="627" t="str">
        <f>IF($F$1="Select company","",IF(C28 = "","",HLOOKUP(((VLOOKUP($F$1,Lists!$B$4:$C$22,2,FALSE))&amp;"PC"),'SUB list edited'!$A$2:$DC$42,($B28+1),FALSE)))</f>
        <v/>
      </c>
      <c r="F28" s="633" t="str">
        <f>IF($F$1="Select company","",IF(C28 = "","",HLOOKUP(((VLOOKUP($F$1,Lists!$B$4:$C$22,2,FALSE))&amp;"unit"),'SUB list edited'!$A$2:$DC$42,($B28+1),FALSE)))</f>
        <v/>
      </c>
      <c r="G28" s="633" t="str">
        <f>IF($F$1="Select company","",IF(C28="","",HLOOKUP(((VLOOKUP($F$1,Lists!$B$4:$C$22,2,FALSE))&amp;"DP"),'SUB list edited'!$A$2:$DC$42,($B28+1),FALSE)))</f>
        <v/>
      </c>
      <c r="H28" s="633" t="str">
        <f>IF($F$1="Select company","",IF(C28 = "","",HLOOKUP(((VLOOKUP($F$1,Lists!$B$4:$C$22,2,FALSE))&amp;"201516ActPerf"),'SUB list edited'!$A$2:$DD$42,($B28+1),FALSE)))</f>
        <v/>
      </c>
      <c r="I28" s="650"/>
      <c r="J28" s="651"/>
      <c r="L28" s="625">
        <f t="shared" si="0"/>
        <v>0</v>
      </c>
      <c r="M28" s="625">
        <f t="shared" si="1"/>
        <v>0</v>
      </c>
      <c r="P28" s="621">
        <f t="shared" si="2"/>
        <v>0</v>
      </c>
      <c r="Q28" s="621">
        <f t="shared" si="3"/>
        <v>0</v>
      </c>
      <c r="S28" s="621">
        <f xml:space="preserve"> IF(C28 = "", 0, IF(AND(NOT(INDEX('3A'!I$5:I$59, MATCH('3B'!$C28, '3A'!$C$5:$C$59, 0))=I28), $D28="00"), 1, 0))</f>
        <v>0</v>
      </c>
      <c r="T28" s="621">
        <f xml:space="preserve"> IF(C28 = "", 0, IF(AND(NOT(INDEX('3A'!J$5:J$59, MATCH('3B'!$C28, '3A'!$C$5:$C$59, 0))=J28), $D28="00"), 1, 0))</f>
        <v>0</v>
      </c>
    </row>
    <row r="29" spans="2:20" ht="18.75" customHeight="1">
      <c r="B29" s="626">
        <f t="shared" si="6"/>
        <v>25</v>
      </c>
      <c r="C29" s="627" t="str">
        <f>IF($F$1="Select company","",IF((HLOOKUP((VLOOKUP($F$1,Lists!$B$4:$C$22,2,FALSE)),'SUB list edited'!$A$2:$DC$42,($B29+1),FALSE))=0,"",HLOOKUP((VLOOKUP($F$1,Lists!$B$4:$C$22,2,FALSE)),'SUB list edited'!$A$2:$DC$42,($B29+1),FALSE)))</f>
        <v/>
      </c>
      <c r="D29" s="633" t="str">
        <f>IF($F$1="Select company","",IF(C29 = "","",HLOOKUP(((VLOOKUP($F$1,Lists!$B$4:$C$22,2,FALSE))&amp;"ID"),'SUB list edited'!$A$2:$DC$42,($B29+1),FALSE)))</f>
        <v/>
      </c>
      <c r="E29" s="627" t="str">
        <f>IF($F$1="Select company","",IF(C29 = "","",HLOOKUP(((VLOOKUP($F$1,Lists!$B$4:$C$22,2,FALSE))&amp;"PC"),'SUB list edited'!$A$2:$DC$42,($B29+1),FALSE)))</f>
        <v/>
      </c>
      <c r="F29" s="633" t="str">
        <f>IF($F$1="Select company","",IF(C29 = "","",HLOOKUP(((VLOOKUP($F$1,Lists!$B$4:$C$22,2,FALSE))&amp;"unit"),'SUB list edited'!$A$2:$DC$42,($B29+1),FALSE)))</f>
        <v/>
      </c>
      <c r="G29" s="633" t="str">
        <f>IF($F$1="Select company","",IF(C29="","",HLOOKUP(((VLOOKUP($F$1,Lists!$B$4:$C$22,2,FALSE))&amp;"DP"),'SUB list edited'!$A$2:$DC$42,($B29+1),FALSE)))</f>
        <v/>
      </c>
      <c r="H29" s="633" t="str">
        <f>IF($F$1="Select company","",IF(C29 = "","",HLOOKUP(((VLOOKUP($F$1,Lists!$B$4:$C$22,2,FALSE))&amp;"201516ActPerf"),'SUB list edited'!$A$2:$DD$42,($B29+1),FALSE)))</f>
        <v/>
      </c>
      <c r="I29" s="650"/>
      <c r="J29" s="651"/>
      <c r="L29" s="625">
        <f t="shared" si="0"/>
        <v>0</v>
      </c>
      <c r="M29" s="625">
        <f t="shared" si="1"/>
        <v>0</v>
      </c>
      <c r="P29" s="621">
        <f t="shared" si="2"/>
        <v>0</v>
      </c>
      <c r="Q29" s="621">
        <f t="shared" si="3"/>
        <v>0</v>
      </c>
      <c r="S29" s="621">
        <f xml:space="preserve"> IF(C29 = "", 0, IF(AND(NOT(INDEX('3A'!I$5:I$59, MATCH('3B'!$C29, '3A'!$C$5:$C$59, 0))=I29), $D29="00"), 1, 0))</f>
        <v>0</v>
      </c>
      <c r="T29" s="621">
        <f xml:space="preserve"> IF(C29 = "", 0, IF(AND(NOT(INDEX('3A'!J$5:J$59, MATCH('3B'!$C29, '3A'!$C$5:$C$59, 0))=J29), $D29="00"), 1, 0))</f>
        <v>0</v>
      </c>
    </row>
    <row r="30" spans="2:20" ht="18.75" customHeight="1">
      <c r="B30" s="626">
        <f t="shared" si="6"/>
        <v>26</v>
      </c>
      <c r="C30" s="627" t="str">
        <f>IF($F$1="Select company","",IF((HLOOKUP((VLOOKUP($F$1,Lists!$B$4:$C$22,2,FALSE)),'SUB list edited'!$A$2:$DC$42,($B30+1),FALSE))=0,"",HLOOKUP((VLOOKUP($F$1,Lists!$B$4:$C$22,2,FALSE)),'SUB list edited'!$A$2:$DC$42,($B30+1),FALSE)))</f>
        <v/>
      </c>
      <c r="D30" s="633" t="str">
        <f>IF($F$1="Select company","",IF(C30 = "","",HLOOKUP(((VLOOKUP($F$1,Lists!$B$4:$C$22,2,FALSE))&amp;"ID"),'SUB list edited'!$A$2:$DC$42,($B30+1),FALSE)))</f>
        <v/>
      </c>
      <c r="E30" s="627" t="str">
        <f>IF($F$1="Select company","",IF(C30 = "","",HLOOKUP(((VLOOKUP($F$1,Lists!$B$4:$C$22,2,FALSE))&amp;"PC"),'SUB list edited'!$A$2:$DC$42,($B30+1),FALSE)))</f>
        <v/>
      </c>
      <c r="F30" s="633" t="str">
        <f>IF($F$1="Select company","",IF(C30 = "","",HLOOKUP(((VLOOKUP($F$1,Lists!$B$4:$C$22,2,FALSE))&amp;"unit"),'SUB list edited'!$A$2:$DC$42,($B30+1),FALSE)))</f>
        <v/>
      </c>
      <c r="G30" s="633" t="str">
        <f>IF($F$1="Select company","",IF(C30="","",HLOOKUP(((VLOOKUP($F$1,Lists!$B$4:$C$22,2,FALSE))&amp;"DP"),'SUB list edited'!$A$2:$DC$42,($B30+1),FALSE)))</f>
        <v/>
      </c>
      <c r="H30" s="633" t="str">
        <f>IF($F$1="Select company","",IF(C30 = "","",HLOOKUP(((VLOOKUP($F$1,Lists!$B$4:$C$22,2,FALSE))&amp;"201516ActPerf"),'SUB list edited'!$A$2:$DD$42,($B30+1),FALSE)))</f>
        <v/>
      </c>
      <c r="I30" s="650"/>
      <c r="J30" s="651"/>
      <c r="L30" s="625">
        <f t="shared" si="0"/>
        <v>0</v>
      </c>
      <c r="M30" s="625">
        <f t="shared" si="1"/>
        <v>0</v>
      </c>
      <c r="P30" s="621">
        <f t="shared" si="2"/>
        <v>0</v>
      </c>
      <c r="Q30" s="621">
        <f t="shared" si="3"/>
        <v>0</v>
      </c>
      <c r="S30" s="621">
        <f xml:space="preserve"> IF(C30 = "", 0, IF(AND(NOT(INDEX('3A'!I$5:I$59, MATCH('3B'!$C30, '3A'!$C$5:$C$59, 0))=I30), $D30="00"), 1, 0))</f>
        <v>0</v>
      </c>
      <c r="T30" s="621">
        <f xml:space="preserve"> IF(C30 = "", 0, IF(AND(NOT(INDEX('3A'!J$5:J$59, MATCH('3B'!$C30, '3A'!$C$5:$C$59, 0))=J30), $D30="00"), 1, 0))</f>
        <v>0</v>
      </c>
    </row>
    <row r="31" spans="2:20" ht="18.75" customHeight="1">
      <c r="B31" s="626">
        <f t="shared" si="6"/>
        <v>27</v>
      </c>
      <c r="C31" s="627" t="str">
        <f>IF($F$1="Select company","",IF((HLOOKUP((VLOOKUP($F$1,Lists!$B$4:$C$22,2,FALSE)),'SUB list edited'!$A$2:$DC$42,($B31+1),FALSE))=0,"",HLOOKUP((VLOOKUP($F$1,Lists!$B$4:$C$22,2,FALSE)),'SUB list edited'!$A$2:$DC$42,($B31+1),FALSE)))</f>
        <v/>
      </c>
      <c r="D31" s="633" t="str">
        <f>IF($F$1="Select company","",IF(C31 = "","",HLOOKUP(((VLOOKUP($F$1,Lists!$B$4:$C$22,2,FALSE))&amp;"ID"),'SUB list edited'!$A$2:$DC$42,($B31+1),FALSE)))</f>
        <v/>
      </c>
      <c r="E31" s="627" t="str">
        <f>IF($F$1="Select company","",IF(C31 = "","",HLOOKUP(((VLOOKUP($F$1,Lists!$B$4:$C$22,2,FALSE))&amp;"PC"),'SUB list edited'!$A$2:$DC$42,($B31+1),FALSE)))</f>
        <v/>
      </c>
      <c r="F31" s="633" t="str">
        <f>IF($F$1="Select company","",IF(C31 = "","",HLOOKUP(((VLOOKUP($F$1,Lists!$B$4:$C$22,2,FALSE))&amp;"unit"),'SUB list edited'!$A$2:$DC$42,($B31+1),FALSE)))</f>
        <v/>
      </c>
      <c r="G31" s="633" t="str">
        <f>IF($F$1="Select company","",IF(C31="","",HLOOKUP(((VLOOKUP($F$1,Lists!$B$4:$C$22,2,FALSE))&amp;"DP"),'SUB list edited'!$A$2:$DC$42,($B31+1),FALSE)))</f>
        <v/>
      </c>
      <c r="H31" s="633" t="str">
        <f>IF($F$1="Select company","",IF(C31 = "","",HLOOKUP(((VLOOKUP($F$1,Lists!$B$4:$C$22,2,FALSE))&amp;"201516ActPerf"),'SUB list edited'!$A$2:$DD$42,($B31+1),FALSE)))</f>
        <v/>
      </c>
      <c r="I31" s="650"/>
      <c r="J31" s="651"/>
      <c r="L31" s="625">
        <f t="shared" si="0"/>
        <v>0</v>
      </c>
      <c r="M31" s="625">
        <f t="shared" si="1"/>
        <v>0</v>
      </c>
      <c r="P31" s="621">
        <f t="shared" si="2"/>
        <v>0</v>
      </c>
      <c r="Q31" s="621">
        <f t="shared" si="3"/>
        <v>0</v>
      </c>
      <c r="S31" s="621">
        <f xml:space="preserve"> IF(C31 = "", 0, IF(AND(NOT(INDEX('3A'!I$5:I$59, MATCH('3B'!$C31, '3A'!$C$5:$C$59, 0))=I31), $D31="00"), 1, 0))</f>
        <v>0</v>
      </c>
      <c r="T31" s="621">
        <f xml:space="preserve"> IF(C31 = "", 0, IF(AND(NOT(INDEX('3A'!J$5:J$59, MATCH('3B'!$C31, '3A'!$C$5:$C$59, 0))=J31), $D31="00"), 1, 0))</f>
        <v>0</v>
      </c>
    </row>
    <row r="32" spans="2:20" ht="18.75" customHeight="1">
      <c r="B32" s="626">
        <f t="shared" si="6"/>
        <v>28</v>
      </c>
      <c r="C32" s="627" t="str">
        <f>IF($F$1="Select company","",IF((HLOOKUP((VLOOKUP($F$1,Lists!$B$4:$C$22,2,FALSE)),'SUB list edited'!$A$2:$DC$42,($B32+1),FALSE))=0,"",HLOOKUP((VLOOKUP($F$1,Lists!$B$4:$C$22,2,FALSE)),'SUB list edited'!$A$2:$DC$42,($B32+1),FALSE)))</f>
        <v/>
      </c>
      <c r="D32" s="633" t="str">
        <f>IF($F$1="Select company","",IF(C32 = "","",HLOOKUP(((VLOOKUP($F$1,Lists!$B$4:$C$22,2,FALSE))&amp;"ID"),'SUB list edited'!$A$2:$DC$42,($B32+1),FALSE)))</f>
        <v/>
      </c>
      <c r="E32" s="627" t="str">
        <f>IF($F$1="Select company","",IF(C32 = "","",HLOOKUP(((VLOOKUP($F$1,Lists!$B$4:$C$22,2,FALSE))&amp;"PC"),'SUB list edited'!$A$2:$DC$42,($B32+1),FALSE)))</f>
        <v/>
      </c>
      <c r="F32" s="633" t="str">
        <f>IF($F$1="Select company","",IF(C32 = "","",HLOOKUP(((VLOOKUP($F$1,Lists!$B$4:$C$22,2,FALSE))&amp;"unit"),'SUB list edited'!$A$2:$DC$42,($B32+1),FALSE)))</f>
        <v/>
      </c>
      <c r="G32" s="633" t="str">
        <f>IF($F$1="Select company","",IF(C32="","",HLOOKUP(((VLOOKUP($F$1,Lists!$B$4:$C$22,2,FALSE))&amp;"DP"),'SUB list edited'!$A$2:$DC$42,($B32+1),FALSE)))</f>
        <v/>
      </c>
      <c r="H32" s="633" t="str">
        <f>IF($F$1="Select company","",IF(C32 = "","",HLOOKUP(((VLOOKUP($F$1,Lists!$B$4:$C$22,2,FALSE))&amp;"201516ActPerf"),'SUB list edited'!$A$2:$DD$42,($B32+1),FALSE)))</f>
        <v/>
      </c>
      <c r="I32" s="650"/>
      <c r="J32" s="651"/>
      <c r="L32" s="625">
        <f t="shared" si="0"/>
        <v>0</v>
      </c>
      <c r="M32" s="625">
        <f t="shared" si="1"/>
        <v>0</v>
      </c>
      <c r="P32" s="621">
        <f t="shared" si="2"/>
        <v>0</v>
      </c>
      <c r="Q32" s="621">
        <f t="shared" si="3"/>
        <v>0</v>
      </c>
      <c r="S32" s="621">
        <f xml:space="preserve"> IF(C32 = "", 0, IF(AND(NOT(INDEX('3A'!I$5:I$59, MATCH('3B'!$C32, '3A'!$C$5:$C$59, 0))=I32), $D32="00"), 1, 0))</f>
        <v>0</v>
      </c>
      <c r="T32" s="621">
        <f xml:space="preserve"> IF(C32 = "", 0, IF(AND(NOT(INDEX('3A'!J$5:J$59, MATCH('3B'!$C32, '3A'!$C$5:$C$59, 0))=J32), $D32="00"), 1, 0))</f>
        <v>0</v>
      </c>
    </row>
    <row r="33" spans="2:20" ht="18.75" customHeight="1">
      <c r="B33" s="626">
        <f t="shared" si="6"/>
        <v>29</v>
      </c>
      <c r="C33" s="627" t="str">
        <f>IF($F$1="Select company","",IF((HLOOKUP((VLOOKUP($F$1,Lists!$B$4:$C$22,2,FALSE)),'SUB list edited'!$A$2:$DC$42,($B33+1),FALSE))=0,"",HLOOKUP((VLOOKUP($F$1,Lists!$B$4:$C$22,2,FALSE)),'SUB list edited'!$A$2:$DC$42,($B33+1),FALSE)))</f>
        <v/>
      </c>
      <c r="D33" s="633" t="str">
        <f>IF($F$1="Select company","",IF(C33 = "","",HLOOKUP(((VLOOKUP($F$1,Lists!$B$4:$C$22,2,FALSE))&amp;"ID"),'SUB list edited'!$A$2:$DC$42,($B33+1),FALSE)))</f>
        <v/>
      </c>
      <c r="E33" s="627" t="str">
        <f>IF($F$1="Select company","",IF(C33 = "","",HLOOKUP(((VLOOKUP($F$1,Lists!$B$4:$C$22,2,FALSE))&amp;"PC"),'SUB list edited'!$A$2:$DC$42,($B33+1),FALSE)))</f>
        <v/>
      </c>
      <c r="F33" s="633" t="str">
        <f>IF($F$1="Select company","",IF(C33 = "","",HLOOKUP(((VLOOKUP($F$1,Lists!$B$4:$C$22,2,FALSE))&amp;"unit"),'SUB list edited'!$A$2:$DC$42,($B33+1),FALSE)))</f>
        <v/>
      </c>
      <c r="G33" s="633" t="str">
        <f>IF($F$1="Select company","",IF(C33="","",HLOOKUP(((VLOOKUP($F$1,Lists!$B$4:$C$22,2,FALSE))&amp;"DP"),'SUB list edited'!$A$2:$DC$42,($B33+1),FALSE)))</f>
        <v/>
      </c>
      <c r="H33" s="633" t="str">
        <f>IF($F$1="Select company","",IF(C33 = "","",HLOOKUP(((VLOOKUP($F$1,Lists!$B$4:$C$22,2,FALSE))&amp;"201516ActPerf"),'SUB list edited'!$A$2:$DD$42,($B33+1),FALSE)))</f>
        <v/>
      </c>
      <c r="I33" s="650"/>
      <c r="J33" s="651"/>
      <c r="L33" s="625">
        <f t="shared" si="0"/>
        <v>0</v>
      </c>
      <c r="M33" s="625">
        <f t="shared" si="1"/>
        <v>0</v>
      </c>
      <c r="P33" s="621">
        <f t="shared" si="2"/>
        <v>0</v>
      </c>
      <c r="Q33" s="621">
        <f t="shared" si="3"/>
        <v>0</v>
      </c>
      <c r="S33" s="621">
        <f xml:space="preserve"> IF(C33 = "", 0, IF(AND(NOT(INDEX('3A'!I$5:I$59, MATCH('3B'!$C33, '3A'!$C$5:$C$59, 0))=I33), $D33="00"), 1, 0))</f>
        <v>0</v>
      </c>
      <c r="T33" s="621">
        <f xml:space="preserve"> IF(C33 = "", 0, IF(AND(NOT(INDEX('3A'!J$5:J$59, MATCH('3B'!$C33, '3A'!$C$5:$C$59, 0))=J33), $D33="00"), 1, 0))</f>
        <v>0</v>
      </c>
    </row>
    <row r="34" spans="2:20" ht="18.75" customHeight="1">
      <c r="B34" s="626">
        <f t="shared" si="6"/>
        <v>30</v>
      </c>
      <c r="C34" s="627" t="str">
        <f>IF($F$1="Select company","",IF((HLOOKUP((VLOOKUP($F$1,Lists!$B$4:$C$22,2,FALSE)),'SUB list edited'!$A$2:$DC$42,($B34+1),FALSE))=0,"",HLOOKUP((VLOOKUP($F$1,Lists!$B$4:$C$22,2,FALSE)),'SUB list edited'!$A$2:$DC$42,($B34+1),FALSE)))</f>
        <v/>
      </c>
      <c r="D34" s="633" t="str">
        <f>IF($F$1="Select company","",IF(C34 = "","",HLOOKUP(((VLOOKUP($F$1,Lists!$B$4:$C$22,2,FALSE))&amp;"ID"),'SUB list edited'!$A$2:$DC$42,($B34+1),FALSE)))</f>
        <v/>
      </c>
      <c r="E34" s="627" t="str">
        <f>IF($F$1="Select company","",IF(C34 = "","",HLOOKUP(((VLOOKUP($F$1,Lists!$B$4:$C$22,2,FALSE))&amp;"PC"),'SUB list edited'!$A$2:$DC$42,($B34+1),FALSE)))</f>
        <v/>
      </c>
      <c r="F34" s="633" t="str">
        <f>IF($F$1="Select company","",IF(C34 = "","",HLOOKUP(((VLOOKUP($F$1,Lists!$B$4:$C$22,2,FALSE))&amp;"unit"),'SUB list edited'!$A$2:$DC$42,($B34+1),FALSE)))</f>
        <v/>
      </c>
      <c r="G34" s="633" t="str">
        <f>IF($F$1="Select company","",IF(C34="","",HLOOKUP(((VLOOKUP($F$1,Lists!$B$4:$C$22,2,FALSE))&amp;"DP"),'SUB list edited'!$A$2:$DC$42,($B34+1),FALSE)))</f>
        <v/>
      </c>
      <c r="H34" s="633" t="str">
        <f>IF($F$1="Select company","",IF(C34 = "","",HLOOKUP(((VLOOKUP($F$1,Lists!$B$4:$C$22,2,FALSE))&amp;"201516ActPerf"),'SUB list edited'!$A$2:$DD$42,($B34+1),FALSE)))</f>
        <v/>
      </c>
      <c r="I34" s="650"/>
      <c r="J34" s="651"/>
      <c r="L34" s="625">
        <f t="shared" si="0"/>
        <v>0</v>
      </c>
      <c r="M34" s="625">
        <f t="shared" si="1"/>
        <v>0</v>
      </c>
      <c r="P34" s="621">
        <f t="shared" si="2"/>
        <v>0</v>
      </c>
      <c r="Q34" s="621">
        <f t="shared" si="3"/>
        <v>0</v>
      </c>
      <c r="S34" s="621">
        <f xml:space="preserve"> IF(C34 = "", 0, IF(AND(NOT(INDEX('3A'!I$5:I$59, MATCH('3B'!$C34, '3A'!$C$5:$C$59, 0))=I34), $D34="00"), 1, 0))</f>
        <v>0</v>
      </c>
      <c r="T34" s="621">
        <f xml:space="preserve"> IF(C34 = "", 0, IF(AND(NOT(INDEX('3A'!J$5:J$59, MATCH('3B'!$C34, '3A'!$C$5:$C$59, 0))=J34), $D34="00"), 1, 0))</f>
        <v>0</v>
      </c>
    </row>
    <row r="35" spans="2:20" ht="18.75" customHeight="1">
      <c r="B35" s="626">
        <f t="shared" si="6"/>
        <v>31</v>
      </c>
      <c r="C35" s="627" t="str">
        <f>IF($F$1="Select company","",IF((HLOOKUP((VLOOKUP($F$1,Lists!$B$4:$C$22,2,FALSE)),'SUB list edited'!$A$2:$DC$42,($B35+1),FALSE))=0,"",HLOOKUP((VLOOKUP($F$1,Lists!$B$4:$C$22,2,FALSE)),'SUB list edited'!$A$2:$DC$42,($B35+1),FALSE)))</f>
        <v/>
      </c>
      <c r="D35" s="633" t="str">
        <f>IF($F$1="Select company","",IF(C35 = "","",HLOOKUP(((VLOOKUP($F$1,Lists!$B$4:$C$22,2,FALSE))&amp;"ID"),'SUB list edited'!$A$2:$DC$42,($B35+1),FALSE)))</f>
        <v/>
      </c>
      <c r="E35" s="627" t="str">
        <f>IF($F$1="Select company","",IF(C35 = "","",HLOOKUP(((VLOOKUP($F$1,Lists!$B$4:$C$22,2,FALSE))&amp;"PC"),'SUB list edited'!$A$2:$DC$42,($B35+1),FALSE)))</f>
        <v/>
      </c>
      <c r="F35" s="633" t="str">
        <f>IF($F$1="Select company","",IF(C35 = "","",HLOOKUP(((VLOOKUP($F$1,Lists!$B$4:$C$22,2,FALSE))&amp;"unit"),'SUB list edited'!$A$2:$DC$42,($B35+1),FALSE)))</f>
        <v/>
      </c>
      <c r="G35" s="633" t="str">
        <f>IF($F$1="Select company","",IF(C35="","",HLOOKUP(((VLOOKUP($F$1,Lists!$B$4:$C$22,2,FALSE))&amp;"DP"),'SUB list edited'!$A$2:$DC$42,($B35+1),FALSE)))</f>
        <v/>
      </c>
      <c r="H35" s="633" t="str">
        <f>IF($F$1="Select company","",IF(C35 = "","",HLOOKUP(((VLOOKUP($F$1,Lists!$B$4:$C$22,2,FALSE))&amp;"201516ActPerf"),'SUB list edited'!$A$2:$DD$42,($B35+1),FALSE)))</f>
        <v/>
      </c>
      <c r="I35" s="650"/>
      <c r="J35" s="651"/>
      <c r="L35" s="625">
        <f t="shared" si="0"/>
        <v>0</v>
      </c>
      <c r="M35" s="625">
        <f t="shared" si="1"/>
        <v>0</v>
      </c>
      <c r="P35" s="621">
        <f t="shared" si="2"/>
        <v>0</v>
      </c>
      <c r="Q35" s="621">
        <f t="shared" si="3"/>
        <v>0</v>
      </c>
      <c r="S35" s="621">
        <f xml:space="preserve"> IF(C35 = "", 0, IF(AND(NOT(INDEX('3A'!I$5:I$59, MATCH('3B'!$C35, '3A'!$C$5:$C$59, 0))=I35), $D35="00"), 1, 0))</f>
        <v>0</v>
      </c>
      <c r="T35" s="621">
        <f xml:space="preserve"> IF(C35 = "", 0, IF(AND(NOT(INDEX('3A'!J$5:J$59, MATCH('3B'!$C35, '3A'!$C$5:$C$59, 0))=J35), $D35="00"), 1, 0))</f>
        <v>0</v>
      </c>
    </row>
    <row r="36" spans="2:20" ht="18.75" customHeight="1">
      <c r="B36" s="626">
        <f t="shared" si="6"/>
        <v>32</v>
      </c>
      <c r="C36" s="627" t="str">
        <f>IF($F$1="Select company","",IF((HLOOKUP((VLOOKUP($F$1,Lists!$B$4:$C$22,2,FALSE)),'SUB list edited'!$A$2:$DC$42,($B36+1),FALSE))=0,"",HLOOKUP((VLOOKUP($F$1,Lists!$B$4:$C$22,2,FALSE)),'SUB list edited'!$A$2:$DC$42,($B36+1),FALSE)))</f>
        <v/>
      </c>
      <c r="D36" s="633" t="str">
        <f>IF($F$1="Select company","",IF(C36 = "","",HLOOKUP(((VLOOKUP($F$1,Lists!$B$4:$C$22,2,FALSE))&amp;"ID"),'SUB list edited'!$A$2:$DC$42,($B36+1),FALSE)))</f>
        <v/>
      </c>
      <c r="E36" s="627" t="str">
        <f>IF($F$1="Select company","",IF(C36 = "","",HLOOKUP(((VLOOKUP($F$1,Lists!$B$4:$C$22,2,FALSE))&amp;"PC"),'SUB list edited'!$A$2:$DC$42,($B36+1),FALSE)))</f>
        <v/>
      </c>
      <c r="F36" s="633" t="str">
        <f>IF($F$1="Select company","",IF(C36 = "","",HLOOKUP(((VLOOKUP($F$1,Lists!$B$4:$C$22,2,FALSE))&amp;"unit"),'SUB list edited'!$A$2:$DC$42,($B36+1),FALSE)))</f>
        <v/>
      </c>
      <c r="G36" s="633" t="str">
        <f>IF($F$1="Select company","",IF(C36="","",HLOOKUP(((VLOOKUP($F$1,Lists!$B$4:$C$22,2,FALSE))&amp;"DP"),'SUB list edited'!$A$2:$DC$42,($B36+1),FALSE)))</f>
        <v/>
      </c>
      <c r="H36" s="633" t="str">
        <f>IF($F$1="Select company","",IF(C36 = "","",HLOOKUP(((VLOOKUP($F$1,Lists!$B$4:$C$22,2,FALSE))&amp;"201516ActPerf"),'SUB list edited'!$A$2:$DD$42,($B36+1),FALSE)))</f>
        <v/>
      </c>
      <c r="I36" s="650"/>
      <c r="J36" s="651"/>
      <c r="L36" s="625">
        <f t="shared" si="0"/>
        <v>0</v>
      </c>
      <c r="M36" s="625">
        <f t="shared" si="1"/>
        <v>0</v>
      </c>
      <c r="P36" s="621">
        <f t="shared" si="2"/>
        <v>0</v>
      </c>
      <c r="Q36" s="621">
        <f t="shared" si="3"/>
        <v>0</v>
      </c>
      <c r="S36" s="621">
        <f xml:space="preserve"> IF(C36 = "", 0, IF(AND(NOT(INDEX('3A'!I$5:I$59, MATCH('3B'!$C36, '3A'!$C$5:$C$59, 0))=I36), $D36="00"), 1, 0))</f>
        <v>0</v>
      </c>
      <c r="T36" s="621">
        <f xml:space="preserve"> IF(C36 = "", 0, IF(AND(NOT(INDEX('3A'!J$5:J$59, MATCH('3B'!$C36, '3A'!$C$5:$C$59, 0))=J36), $D36="00"), 1, 0))</f>
        <v>0</v>
      </c>
    </row>
    <row r="37" spans="2:20" ht="18.75" customHeight="1">
      <c r="B37" s="626">
        <f t="shared" si="6"/>
        <v>33</v>
      </c>
      <c r="C37" s="627" t="str">
        <f>IF($F$1="Select company","",IF((HLOOKUP((VLOOKUP($F$1,Lists!$B$4:$C$22,2,FALSE)),'SUB list edited'!$A$2:$DC$42,($B37+1),FALSE))=0,"",HLOOKUP((VLOOKUP($F$1,Lists!$B$4:$C$22,2,FALSE)),'SUB list edited'!$A$2:$DC$42,($B37+1),FALSE)))</f>
        <v/>
      </c>
      <c r="D37" s="633" t="str">
        <f>IF($F$1="Select company","",IF(C37 = "","",HLOOKUP(((VLOOKUP($F$1,Lists!$B$4:$C$22,2,FALSE))&amp;"ID"),'SUB list edited'!$A$2:$DC$42,($B37+1),FALSE)))</f>
        <v/>
      </c>
      <c r="E37" s="627" t="str">
        <f>IF($F$1="Select company","",IF(C37 = "","",HLOOKUP(((VLOOKUP($F$1,Lists!$B$4:$C$22,2,FALSE))&amp;"PC"),'SUB list edited'!$A$2:$DC$42,($B37+1),FALSE)))</f>
        <v/>
      </c>
      <c r="F37" s="633" t="str">
        <f>IF($F$1="Select company","",IF(C37 = "","",HLOOKUP(((VLOOKUP($F$1,Lists!$B$4:$C$22,2,FALSE))&amp;"unit"),'SUB list edited'!$A$2:$DC$42,($B37+1),FALSE)))</f>
        <v/>
      </c>
      <c r="G37" s="633" t="str">
        <f>IF($F$1="Select company","",IF(C37="","",HLOOKUP(((VLOOKUP($F$1,Lists!$B$4:$C$22,2,FALSE))&amp;"DP"),'SUB list edited'!$A$2:$DC$42,($B37+1),FALSE)))</f>
        <v/>
      </c>
      <c r="H37" s="633" t="str">
        <f>IF($F$1="Select company","",IF(C37 = "","",HLOOKUP(((VLOOKUP($F$1,Lists!$B$4:$C$22,2,FALSE))&amp;"201516ActPerf"),'SUB list edited'!$A$2:$DD$42,($B37+1),FALSE)))</f>
        <v/>
      </c>
      <c r="I37" s="650"/>
      <c r="J37" s="651"/>
      <c r="L37" s="625">
        <f t="shared" si="0"/>
        <v>0</v>
      </c>
      <c r="M37" s="625">
        <f t="shared" si="1"/>
        <v>0</v>
      </c>
      <c r="P37" s="621">
        <f t="shared" si="2"/>
        <v>0</v>
      </c>
      <c r="Q37" s="621">
        <f t="shared" si="3"/>
        <v>0</v>
      </c>
      <c r="S37" s="621">
        <f xml:space="preserve"> IF(C37 = "", 0, IF(AND(NOT(INDEX('3A'!I$5:I$59, MATCH('3B'!$C37, '3A'!$C$5:$C$59, 0))=I37), $D37="00"), 1, 0))</f>
        <v>0</v>
      </c>
      <c r="T37" s="621">
        <f xml:space="preserve"> IF(C37 = "", 0, IF(AND(NOT(INDEX('3A'!J$5:J$59, MATCH('3B'!$C37, '3A'!$C$5:$C$59, 0))=J37), $D37="00"), 1, 0))</f>
        <v>0</v>
      </c>
    </row>
    <row r="38" spans="2:20" ht="18.75" customHeight="1">
      <c r="B38" s="626">
        <f xml:space="preserve"> B37 + 1</f>
        <v>34</v>
      </c>
      <c r="C38" s="627" t="str">
        <f>IF($F$1="Select company","",IF((HLOOKUP((VLOOKUP($F$1,Lists!$B$4:$C$22,2,FALSE)),'SUB list edited'!$A$2:$DC$42,($B38+1),FALSE))=0,"",HLOOKUP((VLOOKUP($F$1,Lists!$B$4:$C$22,2,FALSE)),'SUB list edited'!$A$2:$DC$42,($B38+1),FALSE)))</f>
        <v/>
      </c>
      <c r="D38" s="633" t="str">
        <f>IF($F$1="Select company","",IF(C38 = "","",HLOOKUP(((VLOOKUP($F$1,Lists!$B$4:$C$22,2,FALSE))&amp;"ID"),'SUB list edited'!$A$2:$DC$42,($B38+1),FALSE)))</f>
        <v/>
      </c>
      <c r="E38" s="627" t="str">
        <f>IF($F$1="Select company","",IF(C38 = "","",HLOOKUP(((VLOOKUP($F$1,Lists!$B$4:$C$22,2,FALSE))&amp;"PC"),'SUB list edited'!$A$2:$DC$42,($B38+1),FALSE)))</f>
        <v/>
      </c>
      <c r="F38" s="633" t="str">
        <f>IF($F$1="Select company","",IF(C38 = "","",HLOOKUP(((VLOOKUP($F$1,Lists!$B$4:$C$22,2,FALSE))&amp;"unit"),'SUB list edited'!$A$2:$DC$42,($B38+1),FALSE)))</f>
        <v/>
      </c>
      <c r="G38" s="633" t="str">
        <f>IF($F$1="Select company","",IF(C38="","",HLOOKUP(((VLOOKUP($F$1,Lists!$B$4:$C$22,2,FALSE))&amp;"DP"),'SUB list edited'!$A$2:$DC$42,($B38+1),FALSE)))</f>
        <v/>
      </c>
      <c r="H38" s="633" t="str">
        <f>IF($F$1="Select company","",IF(C38 = "","",HLOOKUP(((VLOOKUP($F$1,Lists!$B$4:$C$22,2,FALSE))&amp;"201516ActPerf"),'SUB list edited'!$A$2:$DD$42,($B38+1),FALSE)))</f>
        <v/>
      </c>
      <c r="I38" s="650"/>
      <c r="J38" s="651"/>
      <c r="L38" s="625">
        <f t="shared" si="0"/>
        <v>0</v>
      </c>
      <c r="M38" s="625">
        <f t="shared" si="1"/>
        <v>0</v>
      </c>
      <c r="P38" s="621">
        <f t="shared" si="2"/>
        <v>0</v>
      </c>
      <c r="Q38" s="621">
        <f t="shared" si="3"/>
        <v>0</v>
      </c>
      <c r="S38" s="621">
        <f xml:space="preserve"> IF(C38 = "", 0, IF(AND(NOT(INDEX('3A'!I$5:I$59, MATCH('3B'!$C38, '3A'!$C$5:$C$59, 0))=I38), $D38="00"), 1, 0))</f>
        <v>0</v>
      </c>
      <c r="T38" s="621">
        <f xml:space="preserve"> IF(C38 = "", 0, IF(AND(NOT(INDEX('3A'!J$5:J$59, MATCH('3B'!$C38, '3A'!$C$5:$C$59, 0))=J38), $D38="00"), 1, 0))</f>
        <v>0</v>
      </c>
    </row>
    <row r="39" spans="2:20" ht="18.75" customHeight="1">
      <c r="B39" s="626">
        <f t="shared" si="6"/>
        <v>35</v>
      </c>
      <c r="C39" s="627" t="str">
        <f>IF($F$1="Select company","",IF((HLOOKUP((VLOOKUP($F$1,Lists!$B$4:$C$22,2,FALSE)),'SUB list edited'!$A$2:$DC$42,($B39+1),FALSE))=0,"",HLOOKUP((VLOOKUP($F$1,Lists!$B$4:$C$22,2,FALSE)),'SUB list edited'!$A$2:$DC$42,($B39+1),FALSE)))</f>
        <v/>
      </c>
      <c r="D39" s="633" t="str">
        <f>IF($F$1="Select company","",IF(C39 = "","",HLOOKUP(((VLOOKUP($F$1,Lists!$B$4:$C$22,2,FALSE))&amp;"ID"),'SUB list edited'!$A$2:$DC$42,($B39+1),FALSE)))</f>
        <v/>
      </c>
      <c r="E39" s="627" t="str">
        <f>IF($F$1="Select company","",IF(C39 = "","",HLOOKUP(((VLOOKUP($F$1,Lists!$B$4:$C$22,2,FALSE))&amp;"PC"),'SUB list edited'!$A$2:$DC$42,($B39+1),FALSE)))</f>
        <v/>
      </c>
      <c r="F39" s="633" t="str">
        <f>IF($F$1="Select company","",IF(C39 = "","",HLOOKUP(((VLOOKUP($F$1,Lists!$B$4:$C$22,2,FALSE))&amp;"unit"),'SUB list edited'!$A$2:$DC$42,($B39+1),FALSE)))</f>
        <v/>
      </c>
      <c r="G39" s="633" t="str">
        <f>IF($F$1="Select company","",IF(C39="","",HLOOKUP(((VLOOKUP($F$1,Lists!$B$4:$C$22,2,FALSE))&amp;"DP"),'SUB list edited'!$A$2:$DC$42,($B39+1),FALSE)))</f>
        <v/>
      </c>
      <c r="H39" s="633" t="str">
        <f>IF($F$1="Select company","",IF(C39 = "","",HLOOKUP(((VLOOKUP($F$1,Lists!$B$4:$C$22,2,FALSE))&amp;"201516ActPerf"),'SUB list edited'!$A$2:$DD$42,($B39+1),FALSE)))</f>
        <v/>
      </c>
      <c r="I39" s="650"/>
      <c r="J39" s="651"/>
      <c r="L39" s="625">
        <f t="shared" si="0"/>
        <v>0</v>
      </c>
      <c r="M39" s="625">
        <f t="shared" si="1"/>
        <v>0</v>
      </c>
      <c r="P39" s="621">
        <f t="shared" si="2"/>
        <v>0</v>
      </c>
      <c r="Q39" s="621">
        <f t="shared" si="3"/>
        <v>0</v>
      </c>
      <c r="S39" s="621">
        <f xml:space="preserve"> IF(C39 = "", 0, IF(AND(NOT(INDEX('3A'!I$5:I$59, MATCH('3B'!$C39, '3A'!$C$5:$C$59, 0))=I39), $D39="00"), 1, 0))</f>
        <v>0</v>
      </c>
      <c r="T39" s="621">
        <f xml:space="preserve"> IF(C39 = "", 0, IF(AND(NOT(INDEX('3A'!J$5:J$59, MATCH('3B'!$C39, '3A'!$C$5:$C$59, 0))=J39), $D39="00"), 1, 0))</f>
        <v>0</v>
      </c>
    </row>
    <row r="40" spans="2:20" ht="18.75" customHeight="1">
      <c r="B40" s="626">
        <f t="shared" si="6"/>
        <v>36</v>
      </c>
      <c r="C40" s="627" t="str">
        <f>IF($F$1="Select company","",IF((HLOOKUP((VLOOKUP($F$1,Lists!$B$4:$C$22,2,FALSE)),'SUB list edited'!$A$2:$DC$42,($B40+1),FALSE))=0,"",HLOOKUP((VLOOKUP($F$1,Lists!$B$4:$C$22,2,FALSE)),'SUB list edited'!$A$2:$DC$42,($B40+1),FALSE)))</f>
        <v/>
      </c>
      <c r="D40" s="633" t="str">
        <f>IF($F$1="Select company","",IF(C40 = "","",HLOOKUP(((VLOOKUP($F$1,Lists!$B$4:$C$22,2,FALSE))&amp;"ID"),'SUB list edited'!$A$2:$DC$42,($B40+1),FALSE)))</f>
        <v/>
      </c>
      <c r="E40" s="627" t="str">
        <f>IF($F$1="Select company","",IF(C40 = "","",HLOOKUP(((VLOOKUP($F$1,Lists!$B$4:$C$22,2,FALSE))&amp;"PC"),'SUB list edited'!$A$2:$DC$42,($B40+1),FALSE)))</f>
        <v/>
      </c>
      <c r="F40" s="633" t="str">
        <f>IF($F$1="Select company","",IF(C40 = "","",HLOOKUP(((VLOOKUP($F$1,Lists!$B$4:$C$22,2,FALSE))&amp;"unit"),'SUB list edited'!$A$2:$DC$42,($B40+1),FALSE)))</f>
        <v/>
      </c>
      <c r="G40" s="633" t="str">
        <f>IF($F$1="Select company","",IF(C40="","",HLOOKUP(((VLOOKUP($F$1,Lists!$B$4:$C$22,2,FALSE))&amp;"DP"),'SUB list edited'!$A$2:$DC$42,($B40+1),FALSE)))</f>
        <v/>
      </c>
      <c r="H40" s="633" t="str">
        <f>IF($F$1="Select company","",IF(C40 = "","",HLOOKUP(((VLOOKUP($F$1,Lists!$B$4:$C$22,2,FALSE))&amp;"201516ActPerf"),'SUB list edited'!$A$2:$DD$42,($B40+1),FALSE)))</f>
        <v/>
      </c>
      <c r="I40" s="650"/>
      <c r="J40" s="651"/>
      <c r="L40" s="625">
        <f t="shared" si="0"/>
        <v>0</v>
      </c>
      <c r="M40" s="625">
        <f t="shared" si="1"/>
        <v>0</v>
      </c>
      <c r="P40" s="621">
        <f t="shared" si="2"/>
        <v>0</v>
      </c>
      <c r="Q40" s="621">
        <f t="shared" si="3"/>
        <v>0</v>
      </c>
      <c r="S40" s="621">
        <f xml:space="preserve"> IF(C40 = "", 0, IF(AND(NOT(INDEX('3A'!I$5:I$59, MATCH('3B'!$C40, '3A'!$C$5:$C$59, 0))=I40), $D40="00"), 1, 0))</f>
        <v>0</v>
      </c>
      <c r="T40" s="621">
        <f xml:space="preserve"> IF(C40 = "", 0, IF(AND(NOT(INDEX('3A'!J$5:J$59, MATCH('3B'!$C40, '3A'!$C$5:$C$59, 0))=J40), $D40="00"), 1, 0))</f>
        <v>0</v>
      </c>
    </row>
    <row r="41" spans="2:20" ht="18.75" customHeight="1">
      <c r="B41" s="626">
        <f t="shared" si="6"/>
        <v>37</v>
      </c>
      <c r="C41" s="627" t="str">
        <f>IF($F$1="Select company","",IF((HLOOKUP((VLOOKUP($F$1,Lists!$B$4:$C$22,2,FALSE)),'SUB list edited'!$A$2:$DC$42,($B41+1),FALSE))=0,"",HLOOKUP((VLOOKUP($F$1,Lists!$B$4:$C$22,2,FALSE)),'SUB list edited'!$A$2:$DC$42,($B41+1),FALSE)))</f>
        <v/>
      </c>
      <c r="D41" s="633" t="str">
        <f>IF($F$1="Select company","",IF(C41 = "","",HLOOKUP(((VLOOKUP($F$1,Lists!$B$4:$C$22,2,FALSE))&amp;"ID"),'SUB list edited'!$A$2:$DC$42,($B41+1),FALSE)))</f>
        <v/>
      </c>
      <c r="E41" s="627" t="str">
        <f>IF($F$1="Select company","",IF(C41 = "","",HLOOKUP(((VLOOKUP($F$1,Lists!$B$4:$C$22,2,FALSE))&amp;"PC"),'SUB list edited'!$A$2:$DC$42,($B41+1),FALSE)))</f>
        <v/>
      </c>
      <c r="F41" s="633" t="str">
        <f>IF($F$1="Select company","",IF(C41 = "","",HLOOKUP(((VLOOKUP($F$1,Lists!$B$4:$C$22,2,FALSE))&amp;"unit"),'SUB list edited'!$A$2:$DC$42,($B41+1),FALSE)))</f>
        <v/>
      </c>
      <c r="G41" s="633" t="str">
        <f>IF($F$1="Select company","",IF(C41="","",HLOOKUP(((VLOOKUP($F$1,Lists!$B$4:$C$22,2,FALSE))&amp;"DP"),'SUB list edited'!$A$2:$DC$42,($B41+1),FALSE)))</f>
        <v/>
      </c>
      <c r="H41" s="633" t="str">
        <f>IF($F$1="Select company","",IF(C41 = "","",HLOOKUP(((VLOOKUP($F$1,Lists!$B$4:$C$22,2,FALSE))&amp;"201516ActPerf"),'SUB list edited'!$A$2:$DD$42,($B41+1),FALSE)))</f>
        <v/>
      </c>
      <c r="I41" s="650"/>
      <c r="J41" s="651"/>
      <c r="L41" s="625">
        <f t="shared" si="0"/>
        <v>0</v>
      </c>
      <c r="M41" s="625">
        <f t="shared" si="1"/>
        <v>0</v>
      </c>
      <c r="P41" s="621">
        <f t="shared" si="2"/>
        <v>0</v>
      </c>
      <c r="Q41" s="621">
        <f t="shared" si="3"/>
        <v>0</v>
      </c>
      <c r="S41" s="621">
        <f xml:space="preserve"> IF(C41 = "", 0, IF(AND(NOT(INDEX('3A'!I$5:I$59, MATCH('3B'!$C41, '3A'!$C$5:$C$59, 0))=I41), $D41="00"), 1, 0))</f>
        <v>0</v>
      </c>
      <c r="T41" s="621">
        <f xml:space="preserve"> IF(C41 = "", 0, IF(AND(NOT(INDEX('3A'!J$5:J$59, MATCH('3B'!$C41, '3A'!$C$5:$C$59, 0))=J41), $D41="00"), 1, 0))</f>
        <v>0</v>
      </c>
    </row>
    <row r="42" spans="2:20" ht="18.75" customHeight="1">
      <c r="B42" s="626">
        <f t="shared" si="6"/>
        <v>38</v>
      </c>
      <c r="C42" s="627" t="str">
        <f>IF($F$1="Select company","",IF((HLOOKUP((VLOOKUP($F$1,Lists!$B$4:$C$22,2,FALSE)),'SUB list edited'!$A$2:$DC$42,($B42+1),FALSE))=0,"",HLOOKUP((VLOOKUP($F$1,Lists!$B$4:$C$22,2,FALSE)),'SUB list edited'!$A$2:$DC$42,($B42+1),FALSE)))</f>
        <v/>
      </c>
      <c r="D42" s="633" t="str">
        <f>IF($F$1="Select company","",IF(C42 = "","",HLOOKUP(((VLOOKUP($F$1,Lists!$B$4:$C$22,2,FALSE))&amp;"ID"),'SUB list edited'!$A$2:$DC$42,($B42+1),FALSE)))</f>
        <v/>
      </c>
      <c r="E42" s="627" t="str">
        <f>IF($F$1="Select company","",IF(C42 = "","",HLOOKUP(((VLOOKUP($F$1,Lists!$B$4:$C$22,2,FALSE))&amp;"PC"),'SUB list edited'!$A$2:$DC$42,($B42+1),FALSE)))</f>
        <v/>
      </c>
      <c r="F42" s="633" t="str">
        <f>IF($F$1="Select company","",IF(C42 = "","",HLOOKUP(((VLOOKUP($F$1,Lists!$B$4:$C$22,2,FALSE))&amp;"unit"),'SUB list edited'!$A$2:$DC$42,($B42+1),FALSE)))</f>
        <v/>
      </c>
      <c r="G42" s="633" t="str">
        <f>IF($F$1="Select company","",IF(C42="","",HLOOKUP(((VLOOKUP($F$1,Lists!$B$4:$C$22,2,FALSE))&amp;"DP"),'SUB list edited'!$A$2:$DC$42,($B42+1),FALSE)))</f>
        <v/>
      </c>
      <c r="H42" s="633" t="str">
        <f>IF($F$1="Select company","",IF(C42 = "","",HLOOKUP(((VLOOKUP($F$1,Lists!$B$4:$C$22,2,FALSE))&amp;"201516ActPerf"),'SUB list edited'!$A$2:$DD$42,($B42+1),FALSE)))</f>
        <v/>
      </c>
      <c r="I42" s="650"/>
      <c r="J42" s="651"/>
      <c r="L42" s="625">
        <f t="shared" si="0"/>
        <v>0</v>
      </c>
      <c r="M42" s="625">
        <f t="shared" si="1"/>
        <v>0</v>
      </c>
      <c r="P42" s="621">
        <f t="shared" si="2"/>
        <v>0</v>
      </c>
      <c r="Q42" s="621">
        <f t="shared" si="3"/>
        <v>0</v>
      </c>
      <c r="S42" s="621">
        <f xml:space="preserve"> IF(C42 = "", 0, IF(AND(NOT(INDEX('3A'!I$5:I$59, MATCH('3B'!$C42, '3A'!$C$5:$C$59, 0))=I42), $D42="00"), 1, 0))</f>
        <v>0</v>
      </c>
      <c r="T42" s="621">
        <f xml:space="preserve"> IF(C42 = "", 0, IF(AND(NOT(INDEX('3A'!J$5:J$59, MATCH('3B'!$C42, '3A'!$C$5:$C$59, 0))=J42), $D42="00"), 1, 0))</f>
        <v>0</v>
      </c>
    </row>
    <row r="43" spans="2:20" ht="18" customHeight="1">
      <c r="B43" s="626">
        <f t="shared" si="6"/>
        <v>39</v>
      </c>
      <c r="C43" s="627" t="str">
        <f>IF($F$1="Select company","",IF((HLOOKUP((VLOOKUP($F$1,Lists!$B$4:$C$22,2,FALSE)),'SUB list edited'!$A$2:$DC$42,($B43+1),FALSE))=0,"",HLOOKUP((VLOOKUP($F$1,Lists!$B$4:$C$22,2,FALSE)),'SUB list edited'!$A$2:$DC$42,($B43+1),FALSE)))</f>
        <v/>
      </c>
      <c r="D43" s="633" t="str">
        <f>IF($F$1="Select company","",IF(C43 = "","",HLOOKUP(((VLOOKUP($F$1,Lists!$B$4:$C$22,2,FALSE))&amp;"ID"),'SUB list edited'!$A$2:$DC$42,($B43+1),FALSE)))</f>
        <v/>
      </c>
      <c r="E43" s="627" t="str">
        <f>IF($F$1="Select company","",IF(C43 = "","",HLOOKUP(((VLOOKUP($F$1,Lists!$B$4:$C$22,2,FALSE))&amp;"PC"),'SUB list edited'!$A$2:$DC$42,($B43+1),FALSE)))</f>
        <v/>
      </c>
      <c r="F43" s="633" t="str">
        <f>IF($F$1="Select company","",IF(C43 = "","",HLOOKUP(((VLOOKUP($F$1,Lists!$B$4:$C$22,2,FALSE))&amp;"unit"),'SUB list edited'!$A$2:$DC$42,($B43+1),FALSE)))</f>
        <v/>
      </c>
      <c r="G43" s="633" t="str">
        <f>IF($F$1="Select company","",IF(C43="","",HLOOKUP(((VLOOKUP($F$1,Lists!$B$4:$C$22,2,FALSE))&amp;"DP"),'SUB list edited'!$A$2:$DC$42,($B43+1),FALSE)))</f>
        <v/>
      </c>
      <c r="H43" s="633" t="str">
        <f>IF($F$1="Select company","",IF(C43 = "","",HLOOKUP(((VLOOKUP($F$1,Lists!$B$4:$C$22,2,FALSE))&amp;"201516ActPerf"),'SUB list edited'!$A$2:$DD$42,($B43+1),FALSE)))</f>
        <v/>
      </c>
      <c r="I43" s="650"/>
      <c r="J43" s="651"/>
      <c r="L43" s="625">
        <f t="shared" si="0"/>
        <v>0</v>
      </c>
      <c r="M43" s="625">
        <f t="shared" si="1"/>
        <v>0</v>
      </c>
      <c r="P43" s="621">
        <f t="shared" si="2"/>
        <v>0</v>
      </c>
      <c r="Q43" s="621">
        <f t="shared" si="3"/>
        <v>0</v>
      </c>
      <c r="S43" s="621">
        <f xml:space="preserve"> IF(C43 = "", 0, IF(AND(NOT(INDEX('3A'!I$5:I$59, MATCH('3B'!$C43, '3A'!$C$5:$C$59, 0))=I43), $D43="00"), 1, 0))</f>
        <v>0</v>
      </c>
      <c r="T43" s="621">
        <f xml:space="preserve"> IF(C43 = "", 0, IF(AND(NOT(INDEX('3A'!J$5:J$59, MATCH('3B'!$C43, '3A'!$C$5:$C$59, 0))=J43), $D43="00"), 1, 0))</f>
        <v>0</v>
      </c>
    </row>
    <row r="44" spans="2:20" ht="18.75" customHeight="1" thickBot="1">
      <c r="B44" s="628">
        <f t="shared" si="6"/>
        <v>40</v>
      </c>
      <c r="C44" s="629" t="str">
        <f>IF($F$1="Select company","",IF((HLOOKUP((VLOOKUP($F$1,Lists!$B$4:$C$22,2,FALSE)),'SUB list edited'!$A$2:$DC$42,($B44+1),FALSE))=0,"",HLOOKUP((VLOOKUP($F$1,Lists!$B$4:$C$22,2,FALSE)),'SUB list edited'!$A$2:$DC$42,($B44+1),FALSE)))</f>
        <v/>
      </c>
      <c r="D44" s="634" t="str">
        <f>IF($F$1="Select company","",IF(C44 = "","",HLOOKUP(((VLOOKUP($F$1,Lists!$B$4:$C$22,2,FALSE))&amp;"ID"),'SUB list edited'!$A$2:$DC$42,($B44+1),FALSE)))</f>
        <v/>
      </c>
      <c r="E44" s="629" t="str">
        <f>IF($F$1="Select company","",IF(C44 = "","",HLOOKUP(((VLOOKUP($F$1,Lists!$B$4:$C$22,2,FALSE))&amp;"PC"),'SUB list edited'!$A$2:$DC$42,($B44+1),FALSE)))</f>
        <v/>
      </c>
      <c r="F44" s="634" t="str">
        <f>IF($F$1="Select company","",IF(C44 = "","",HLOOKUP(((VLOOKUP($F$1,Lists!$B$4:$C$22,2,FALSE))&amp;"unit"),'SUB list edited'!$A$2:$DC$42,($B44+1),FALSE)))</f>
        <v/>
      </c>
      <c r="G44" s="634" t="str">
        <f>IF($F$1="Select company","",IF(C44="","",HLOOKUP(((VLOOKUP($F$1,Lists!$B$4:$C$22,2,FALSE))&amp;"DP"),'SUB list edited'!$A$2:$DC$42,($B44+1),FALSE)))</f>
        <v/>
      </c>
      <c r="H44" s="634" t="str">
        <f>IF($F$1="Select company","",IF(C44 = "","",HLOOKUP(((VLOOKUP($F$1,Lists!$B$4:$C$22,2,FALSE))&amp;"201516ActPerf"),'SUB list edited'!$A$2:$DD$42,($B44+1),FALSE)))</f>
        <v/>
      </c>
      <c r="I44" s="652"/>
      <c r="J44" s="653"/>
      <c r="L44" s="625">
        <f t="shared" si="0"/>
        <v>0</v>
      </c>
      <c r="M44" s="625">
        <f t="shared" si="1"/>
        <v>0</v>
      </c>
      <c r="P44" s="621">
        <f t="shared" si="2"/>
        <v>0</v>
      </c>
      <c r="Q44" s="621">
        <f t="shared" si="3"/>
        <v>0</v>
      </c>
      <c r="S44" s="621">
        <f xml:space="preserve"> IF(C44 = "", 0, IF(AND(NOT(INDEX('3A'!I$5:I$59, MATCH('3B'!$C44, '3A'!$C$5:$C$59, 0))=I44), $D44="00"), 1, 0))</f>
        <v>0</v>
      </c>
      <c r="T44" s="621">
        <f xml:space="preserve"> IF(C44 = "", 0, IF(AND(NOT(INDEX('3A'!J$5:J$59, MATCH('3B'!$C44, '3A'!$C$5:$C$59, 0))=J44), $D44="00"), 1, 0))</f>
        <v>0</v>
      </c>
    </row>
    <row r="45" spans="2:20"/>
    <row r="46" spans="2:20">
      <c r="B46" s="645" t="s">
        <v>2597</v>
      </c>
      <c r="C46" s="645"/>
    </row>
    <row r="47" spans="2:20">
      <c r="B47" s="158"/>
      <c r="C47" s="158"/>
    </row>
    <row r="48" spans="2:20">
      <c r="B48" s="32"/>
      <c r="C48" s="160" t="s">
        <v>2598</v>
      </c>
    </row>
    <row r="49" spans="2:16">
      <c r="B49" s="158"/>
      <c r="C49" s="159"/>
    </row>
    <row r="50" spans="2:16">
      <c r="B50" s="161"/>
      <c r="C50" s="160" t="s">
        <v>2599</v>
      </c>
    </row>
    <row r="51" spans="2:16">
      <c r="B51" s="162"/>
      <c r="C51" s="160"/>
    </row>
    <row r="52" spans="2:16">
      <c r="B52" s="163"/>
      <c r="C52" s="160" t="s">
        <v>2600</v>
      </c>
    </row>
    <row r="53" spans="2:16"/>
    <row r="54" spans="2:16" ht="15" thickBot="1"/>
    <row r="55" spans="2:16" ht="16.5" thickBot="1">
      <c r="B55" s="164" t="str">
        <f ca="1" xml:space="preserve"> RIGHT(CELL("filename", $A$1), LEN(CELL("filename", $A$1)) - SEARCH("]", CELL("filename", $A$1)))&amp;" - Column definitions"</f>
        <v>3B - Column definitions</v>
      </c>
      <c r="C55" s="165"/>
      <c r="D55" s="166"/>
      <c r="E55" s="166"/>
      <c r="F55" s="166"/>
      <c r="G55" s="166"/>
      <c r="H55" s="166"/>
      <c r="I55" s="166"/>
      <c r="J55" s="285"/>
      <c r="K55"/>
      <c r="L55"/>
      <c r="M55"/>
      <c r="N55"/>
    </row>
    <row r="56" spans="2:16" ht="15" thickBot="1">
      <c r="B56" s="87"/>
      <c r="C56" s="173"/>
      <c r="D56" s="87"/>
      <c r="E56" s="87"/>
      <c r="F56" s="87"/>
      <c r="G56" s="87"/>
      <c r="H56" s="87"/>
      <c r="I56" s="127"/>
      <c r="J56" s="127"/>
      <c r="K56"/>
      <c r="L56"/>
      <c r="M56"/>
      <c r="N56"/>
    </row>
    <row r="57" spans="2:16" ht="15" thickBot="1">
      <c r="B57" s="174" t="s">
        <v>4540</v>
      </c>
      <c r="C57" s="647" t="s">
        <v>2602</v>
      </c>
      <c r="D57" s="365"/>
      <c r="E57" s="365"/>
      <c r="F57" s="365"/>
      <c r="G57" s="365"/>
      <c r="H57" s="365"/>
      <c r="I57" s="365"/>
      <c r="J57" s="655"/>
      <c r="K57"/>
      <c r="L57"/>
      <c r="M57"/>
      <c r="N57"/>
      <c r="P57" s="102" t="s">
        <v>2603</v>
      </c>
    </row>
    <row r="58" spans="2:16" ht="45" customHeight="1">
      <c r="B58" s="899" t="s">
        <v>2963</v>
      </c>
      <c r="C58" s="1095" t="s">
        <v>4755</v>
      </c>
      <c r="D58" s="1096"/>
      <c r="E58" s="1096"/>
      <c r="F58" s="1096"/>
      <c r="G58" s="1096"/>
      <c r="H58" s="1096"/>
      <c r="I58" s="1096"/>
      <c r="J58" s="1097"/>
      <c r="K58"/>
      <c r="L58"/>
      <c r="M58"/>
      <c r="N58"/>
      <c r="O58" s="656"/>
      <c r="P58" s="769" t="s">
        <v>2604</v>
      </c>
    </row>
    <row r="59" spans="2:16" ht="33.75" customHeight="1" thickBot="1">
      <c r="B59" s="900" t="s">
        <v>2964</v>
      </c>
      <c r="C59" s="1092" t="s">
        <v>4770</v>
      </c>
      <c r="D59" s="1093"/>
      <c r="E59" s="1093"/>
      <c r="F59" s="1093"/>
      <c r="G59" s="1093"/>
      <c r="H59" s="1093"/>
      <c r="I59" s="1093"/>
      <c r="J59" s="1094"/>
      <c r="K59"/>
      <c r="L59"/>
      <c r="M59"/>
      <c r="N59"/>
      <c r="O59" s="656"/>
      <c r="P59" s="769" t="s">
        <v>2604</v>
      </c>
    </row>
    <row r="60" spans="2:16"/>
    <row r="61" spans="2:16"/>
  </sheetData>
  <sheetProtection algorithmName="SHA-512" hashValue="BncLKlwQmdwh9Z7be7ANTIdoUTq3yIoGSZ0/5NrtqXQKUubDiIzBayqnPwID+30b90YXSjt+DuDkeSszvkkiCQ==" saltValue="8YEf4AbVg/7smIOx6ldLFw==" spinCount="100000" sheet="1" objects="1" scenarios="1"/>
  <mergeCells count="2">
    <mergeCell ref="C59:J59"/>
    <mergeCell ref="C58:J58"/>
  </mergeCells>
  <conditionalFormatting sqref="M5:M44">
    <cfRule type="cellIs" dxfId="84" priority="12" operator="equal">
      <formula>0</formula>
    </cfRule>
  </conditionalFormatting>
  <conditionalFormatting sqref="B5:H44">
    <cfRule type="expression" dxfId="83" priority="10">
      <formula>$D5="00"</formula>
    </cfRule>
  </conditionalFormatting>
  <conditionalFormatting sqref="L5:L44">
    <cfRule type="cellIs" dxfId="82" priority="8" operator="equal">
      <formula>0</formula>
    </cfRule>
  </conditionalFormatting>
  <conditionalFormatting sqref="I5:I44">
    <cfRule type="expression" dxfId="81" priority="1" stopIfTrue="1">
      <formula xml:space="preserve"> INDIRECT("G" &amp; ROW()) = 0</formula>
    </cfRule>
    <cfRule type="expression" dxfId="80" priority="2" stopIfTrue="1">
      <formula xml:space="preserve"> INDIRECT("G" &amp; ROW()) = 1</formula>
    </cfRule>
    <cfRule type="expression" dxfId="79" priority="3" stopIfTrue="1">
      <formula xml:space="preserve"> INDIRECT("G" &amp; ROW()) = 2</formula>
    </cfRule>
    <cfRule type="expression" dxfId="78" priority="4" stopIfTrue="1">
      <formula xml:space="preserve"> INDIRECT("G" &amp; ROW()) = 3</formula>
    </cfRule>
    <cfRule type="expression" dxfId="77" priority="5" stopIfTrue="1">
      <formula xml:space="preserve"> INDIRECT("G" &amp; ROW()) = 4</formula>
    </cfRule>
    <cfRule type="expression" dxfId="76" priority="6" stopIfTrue="1">
      <formula xml:space="preserve"> INDIRECT("G" &amp; ROW()) = 5</formula>
    </cfRule>
    <cfRule type="expression" dxfId="75" priority="7" stopIfTrue="1">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 annual performance report tables (May 2017) &amp;R&amp;9&amp;G</oddHeader>
    <oddFooter>&amp;L&amp;9&amp;K857362&amp;A&amp;R&amp;9&amp;K857362Printed: &amp;D &amp;T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56"/>
  <sheetViews>
    <sheetView showGridLines="0" zoomScale="85" zoomScaleNormal="85" workbookViewId="0">
      <selection sqref="A1:C1"/>
    </sheetView>
  </sheetViews>
  <sheetFormatPr defaultColWidth="0" defaultRowHeight="14.25" zeroHeight="1"/>
  <cols>
    <col min="1" max="1" width="1.625" customWidth="1"/>
    <col min="2" max="2" width="9" customWidth="1"/>
    <col min="3" max="3" width="27.25" customWidth="1"/>
    <col min="4" max="4" width="9" customWidth="1"/>
    <col min="5" max="5" width="13.25" customWidth="1"/>
    <col min="6" max="6" width="16.625" customWidth="1"/>
    <col min="7" max="7" width="17.625" customWidth="1"/>
    <col min="8" max="8" width="20.25" customWidth="1"/>
    <col min="9" max="9" width="23.75" customWidth="1"/>
    <col min="10" max="10" width="9" customWidth="1"/>
    <col min="11" max="11" width="31.25" customWidth="1"/>
    <col min="12" max="12" width="18.75" bestFit="1" customWidth="1"/>
    <col min="13" max="13" width="1.625" customWidth="1"/>
    <col min="14" max="14" width="1.625" style="672" hidden="1" customWidth="1"/>
    <col min="15" max="18" width="5.75" hidden="1" customWidth="1"/>
    <col min="19" max="19" width="1.625" style="672" hidden="1" customWidth="1"/>
    <col min="20" max="23" width="9.75" hidden="1" customWidth="1"/>
    <col min="24" max="24" width="1.625" style="672" hidden="1" customWidth="1"/>
    <col min="25" max="16384" width="9" hidden="1"/>
  </cols>
  <sheetData>
    <row r="1" spans="1:23" ht="20.25">
      <c r="A1" s="183"/>
      <c r="B1" s="79" t="s">
        <v>3518</v>
      </c>
      <c r="C1" s="79"/>
      <c r="D1" s="79"/>
      <c r="E1" s="79"/>
      <c r="F1" s="79"/>
      <c r="G1" s="79"/>
      <c r="H1" s="79"/>
      <c r="I1" s="79"/>
      <c r="J1" s="79"/>
      <c r="K1" s="82"/>
      <c r="L1" s="82" t="s">
        <v>2571</v>
      </c>
    </row>
    <row r="2" spans="1:23" ht="19.5" thickBot="1">
      <c r="B2" s="86" t="s">
        <v>3512</v>
      </c>
      <c r="C2" s="345"/>
      <c r="D2" s="345"/>
      <c r="E2" s="183"/>
      <c r="O2" s="707" t="s">
        <v>2581</v>
      </c>
      <c r="P2" s="707"/>
      <c r="Q2" s="707"/>
      <c r="R2" s="707"/>
      <c r="T2" s="707" t="s">
        <v>4457</v>
      </c>
      <c r="U2" s="849"/>
      <c r="V2" s="849"/>
      <c r="W2" s="849"/>
    </row>
    <row r="3" spans="1:23" ht="41.25" thickBot="1">
      <c r="B3" s="336" t="s">
        <v>2958</v>
      </c>
      <c r="C3" s="706" t="s">
        <v>4759</v>
      </c>
      <c r="D3" s="349" t="s">
        <v>30</v>
      </c>
      <c r="E3" s="349" t="s">
        <v>4455</v>
      </c>
      <c r="F3" s="349" t="s">
        <v>4452</v>
      </c>
      <c r="G3" s="349" t="s">
        <v>4456</v>
      </c>
      <c r="H3" s="349" t="s">
        <v>4453</v>
      </c>
      <c r="I3" s="337" t="s">
        <v>4454</v>
      </c>
      <c r="K3" s="336" t="s">
        <v>4426</v>
      </c>
      <c r="L3" s="337" t="s">
        <v>1451</v>
      </c>
      <c r="O3" s="709" t="s">
        <v>4458</v>
      </c>
      <c r="P3" s="708"/>
      <c r="Q3" s="708"/>
      <c r="R3" s="708"/>
      <c r="T3" s="708" t="s">
        <v>4461</v>
      </c>
    </row>
    <row r="4" spans="1:23" ht="15" thickBot="1">
      <c r="B4" s="87"/>
      <c r="C4" s="87"/>
      <c r="D4" s="87"/>
      <c r="E4" s="87"/>
      <c r="O4" s="710" t="s">
        <v>2659</v>
      </c>
      <c r="P4" s="710" t="s">
        <v>2960</v>
      </c>
      <c r="Q4" s="710" t="s">
        <v>2961</v>
      </c>
      <c r="R4" s="710" t="s">
        <v>2962</v>
      </c>
      <c r="T4" s="710" t="s">
        <v>2659</v>
      </c>
      <c r="U4" s="710" t="s">
        <v>2960</v>
      </c>
      <c r="V4" s="710" t="s">
        <v>2961</v>
      </c>
      <c r="W4" s="710" t="s">
        <v>2962</v>
      </c>
    </row>
    <row r="5" spans="1:23">
      <c r="B5" s="328">
        <v>1</v>
      </c>
      <c r="C5" s="718"/>
      <c r="D5" s="611" t="str">
        <f>IF(ISBLANK(C5), "", 0)</f>
        <v/>
      </c>
      <c r="E5" s="712"/>
      <c r="F5" s="712"/>
      <c r="G5" s="712"/>
      <c r="H5" s="712"/>
      <c r="I5" s="704"/>
      <c r="K5" s="31">
        <f>IF(SUM(T5:W5) &gt; 0, $T$3, 0)</f>
        <v>0</v>
      </c>
      <c r="L5" s="31">
        <f>IF(SUM(O5:R5) &gt; 0, $O$3, 0)</f>
        <v>0</v>
      </c>
      <c r="O5" s="711">
        <f>IF(ISBLANK($C5), 0, IF(ISBLANK(E5), 1, 0))</f>
        <v>0</v>
      </c>
      <c r="P5" s="711">
        <f>IF(ISBLANK($C5), 0, IF(ISBLANK(F5), 1, 0))</f>
        <v>0</v>
      </c>
      <c r="Q5" s="711">
        <f>IF(ISBLANK($C5), 0, IF(ISBLANK(G5), 1, 0))</f>
        <v>0</v>
      </c>
      <c r="R5" s="711">
        <f>IF(ISBLANK($C5), 0, IF(ISBLANK(H5), 1, 0))</f>
        <v>0</v>
      </c>
      <c r="T5" s="711">
        <f>IF(ISBLANK($C5), 0, IF(ISNUMBER(E5), 0, 1))</f>
        <v>0</v>
      </c>
      <c r="U5" s="711">
        <f t="shared" ref="U5:W5" si="0">IF(ISBLANK($C5), 0, IF(ISNUMBER(F5), 0, 1))</f>
        <v>0</v>
      </c>
      <c r="V5" s="711">
        <f t="shared" si="0"/>
        <v>0</v>
      </c>
      <c r="W5" s="711">
        <f t="shared" si="0"/>
        <v>0</v>
      </c>
    </row>
    <row r="6" spans="1:23">
      <c r="B6" s="329">
        <v>2</v>
      </c>
      <c r="C6" s="32"/>
      <c r="D6" s="612" t="str">
        <f t="shared" ref="D6:D29" si="1">IF(ISBLANK(C6), "", 0)</f>
        <v/>
      </c>
      <c r="E6" s="713"/>
      <c r="F6" s="713"/>
      <c r="G6" s="713"/>
      <c r="H6" s="713"/>
      <c r="I6" s="705"/>
      <c r="K6" s="31">
        <f t="shared" ref="K6:K29" si="2">IF(SUM(T6:W6) &gt; 0, $T$3, 0)</f>
        <v>0</v>
      </c>
      <c r="L6" s="31">
        <f t="shared" ref="L6:L29" si="3">IF(SUM(O6:R6) &gt; 0, $O$3, 0)</f>
        <v>0</v>
      </c>
      <c r="O6" s="711">
        <f t="shared" ref="O6:O29" si="4">IF(ISBLANK($C6), 0, IF(ISBLANK(E6), 1, 0))</f>
        <v>0</v>
      </c>
      <c r="P6" s="711">
        <f t="shared" ref="P6:P29" si="5">IF(ISBLANK($C6), 0, IF(ISBLANK(F6), 1, 0))</f>
        <v>0</v>
      </c>
      <c r="Q6" s="711">
        <f t="shared" ref="Q6:Q29" si="6">IF(ISBLANK($C6), 0, IF(ISBLANK(G6), 1, 0))</f>
        <v>0</v>
      </c>
      <c r="R6" s="711">
        <f t="shared" ref="R6:R29" si="7">IF(ISBLANK($C6), 0, IF(ISBLANK(H6), 1, 0))</f>
        <v>0</v>
      </c>
      <c r="T6" s="711">
        <f t="shared" ref="T6:T29" si="8">IF(ISBLANK($C6), 0, IF(ISNUMBER(E6), 0, 1))</f>
        <v>0</v>
      </c>
      <c r="U6" s="711">
        <f t="shared" ref="U6:U29" si="9">IF(ISBLANK($C6), 0, IF(ISNUMBER(F6), 0, 1))</f>
        <v>0</v>
      </c>
      <c r="V6" s="711">
        <f t="shared" ref="V6:V29" si="10">IF(ISBLANK($C6), 0, IF(ISNUMBER(G6), 0, 1))</f>
        <v>0</v>
      </c>
      <c r="W6" s="711">
        <f t="shared" ref="W6:W29" si="11">IF(ISBLANK($C6), 0, IF(ISNUMBER(H6), 0, 1))</f>
        <v>0</v>
      </c>
    </row>
    <row r="7" spans="1:23">
      <c r="B7" s="329">
        <v>3</v>
      </c>
      <c r="C7" s="32"/>
      <c r="D7" s="612" t="str">
        <f t="shared" si="1"/>
        <v/>
      </c>
      <c r="E7" s="713"/>
      <c r="F7" s="713"/>
      <c r="G7" s="713"/>
      <c r="H7" s="713"/>
      <c r="I7" s="705"/>
      <c r="K7" s="31">
        <f>IF(SUM(T7:W7) &gt; 0, $T$3, 0)</f>
        <v>0</v>
      </c>
      <c r="L7" s="31">
        <f t="shared" si="3"/>
        <v>0</v>
      </c>
      <c r="O7" s="711">
        <f t="shared" si="4"/>
        <v>0</v>
      </c>
      <c r="P7" s="711">
        <f t="shared" si="5"/>
        <v>0</v>
      </c>
      <c r="Q7" s="711">
        <f t="shared" si="6"/>
        <v>0</v>
      </c>
      <c r="R7" s="711">
        <f t="shared" si="7"/>
        <v>0</v>
      </c>
      <c r="T7" s="711">
        <f t="shared" si="8"/>
        <v>0</v>
      </c>
      <c r="U7" s="711">
        <f t="shared" si="9"/>
        <v>0</v>
      </c>
      <c r="V7" s="711">
        <f t="shared" si="10"/>
        <v>0</v>
      </c>
      <c r="W7" s="711">
        <f t="shared" si="11"/>
        <v>0</v>
      </c>
    </row>
    <row r="8" spans="1:23">
      <c r="B8" s="329">
        <v>4</v>
      </c>
      <c r="C8" s="32"/>
      <c r="D8" s="612" t="str">
        <f t="shared" si="1"/>
        <v/>
      </c>
      <c r="E8" s="713"/>
      <c r="F8" s="713"/>
      <c r="G8" s="713"/>
      <c r="H8" s="713"/>
      <c r="I8" s="705"/>
      <c r="K8" s="31">
        <f t="shared" si="2"/>
        <v>0</v>
      </c>
      <c r="L8" s="31">
        <f t="shared" si="3"/>
        <v>0</v>
      </c>
      <c r="O8" s="711">
        <f t="shared" si="4"/>
        <v>0</v>
      </c>
      <c r="P8" s="711">
        <f t="shared" si="5"/>
        <v>0</v>
      </c>
      <c r="Q8" s="711">
        <f t="shared" si="6"/>
        <v>0</v>
      </c>
      <c r="R8" s="711">
        <f t="shared" si="7"/>
        <v>0</v>
      </c>
      <c r="T8" s="711">
        <f t="shared" si="8"/>
        <v>0</v>
      </c>
      <c r="U8" s="711">
        <f t="shared" si="9"/>
        <v>0</v>
      </c>
      <c r="V8" s="711">
        <f t="shared" si="10"/>
        <v>0</v>
      </c>
      <c r="W8" s="711">
        <f t="shared" si="11"/>
        <v>0</v>
      </c>
    </row>
    <row r="9" spans="1:23">
      <c r="B9" s="329">
        <v>5</v>
      </c>
      <c r="C9" s="32"/>
      <c r="D9" s="612" t="str">
        <f t="shared" si="1"/>
        <v/>
      </c>
      <c r="E9" s="713"/>
      <c r="F9" s="713"/>
      <c r="G9" s="713"/>
      <c r="H9" s="713"/>
      <c r="I9" s="705"/>
      <c r="K9" s="31">
        <f t="shared" si="2"/>
        <v>0</v>
      </c>
      <c r="L9" s="31">
        <f t="shared" si="3"/>
        <v>0</v>
      </c>
      <c r="O9" s="711">
        <f t="shared" si="4"/>
        <v>0</v>
      </c>
      <c r="P9" s="711">
        <f t="shared" si="5"/>
        <v>0</v>
      </c>
      <c r="Q9" s="711">
        <f t="shared" si="6"/>
        <v>0</v>
      </c>
      <c r="R9" s="711">
        <f t="shared" si="7"/>
        <v>0</v>
      </c>
      <c r="T9" s="711">
        <f t="shared" si="8"/>
        <v>0</v>
      </c>
      <c r="U9" s="711">
        <f t="shared" si="9"/>
        <v>0</v>
      </c>
      <c r="V9" s="711">
        <f t="shared" si="10"/>
        <v>0</v>
      </c>
      <c r="W9" s="711">
        <f t="shared" si="11"/>
        <v>0</v>
      </c>
    </row>
    <row r="10" spans="1:23">
      <c r="B10" s="329">
        <v>6</v>
      </c>
      <c r="C10" s="32"/>
      <c r="D10" s="612" t="str">
        <f t="shared" si="1"/>
        <v/>
      </c>
      <c r="E10" s="713"/>
      <c r="F10" s="713"/>
      <c r="G10" s="713"/>
      <c r="H10" s="713"/>
      <c r="I10" s="705"/>
      <c r="K10" s="31">
        <f t="shared" si="2"/>
        <v>0</v>
      </c>
      <c r="L10" s="31">
        <f t="shared" si="3"/>
        <v>0</v>
      </c>
      <c r="O10" s="711">
        <f t="shared" si="4"/>
        <v>0</v>
      </c>
      <c r="P10" s="711">
        <f t="shared" si="5"/>
        <v>0</v>
      </c>
      <c r="Q10" s="711">
        <f t="shared" si="6"/>
        <v>0</v>
      </c>
      <c r="R10" s="711">
        <f t="shared" si="7"/>
        <v>0</v>
      </c>
      <c r="T10" s="711">
        <f t="shared" si="8"/>
        <v>0</v>
      </c>
      <c r="U10" s="711">
        <f t="shared" si="9"/>
        <v>0</v>
      </c>
      <c r="V10" s="711">
        <f t="shared" si="10"/>
        <v>0</v>
      </c>
      <c r="W10" s="711">
        <f t="shared" si="11"/>
        <v>0</v>
      </c>
    </row>
    <row r="11" spans="1:23">
      <c r="B11" s="329">
        <v>7</v>
      </c>
      <c r="C11" s="32"/>
      <c r="D11" s="612" t="str">
        <f t="shared" si="1"/>
        <v/>
      </c>
      <c r="E11" s="713"/>
      <c r="F11" s="713"/>
      <c r="G11" s="713"/>
      <c r="H11" s="713"/>
      <c r="I11" s="705"/>
      <c r="K11" s="31">
        <f t="shared" si="2"/>
        <v>0</v>
      </c>
      <c r="L11" s="31">
        <f t="shared" si="3"/>
        <v>0</v>
      </c>
      <c r="O11" s="711">
        <f t="shared" si="4"/>
        <v>0</v>
      </c>
      <c r="P11" s="711">
        <f t="shared" si="5"/>
        <v>0</v>
      </c>
      <c r="Q11" s="711">
        <f t="shared" si="6"/>
        <v>0</v>
      </c>
      <c r="R11" s="711">
        <f t="shared" si="7"/>
        <v>0</v>
      </c>
      <c r="T11" s="711">
        <f t="shared" si="8"/>
        <v>0</v>
      </c>
      <c r="U11" s="711">
        <f t="shared" si="9"/>
        <v>0</v>
      </c>
      <c r="V11" s="711">
        <f t="shared" si="10"/>
        <v>0</v>
      </c>
      <c r="W11" s="711">
        <f t="shared" si="11"/>
        <v>0</v>
      </c>
    </row>
    <row r="12" spans="1:23">
      <c r="B12" s="329">
        <v>8</v>
      </c>
      <c r="C12" s="32"/>
      <c r="D12" s="612" t="str">
        <f t="shared" si="1"/>
        <v/>
      </c>
      <c r="E12" s="713"/>
      <c r="F12" s="713"/>
      <c r="G12" s="713"/>
      <c r="H12" s="713"/>
      <c r="I12" s="705"/>
      <c r="K12" s="31">
        <f t="shared" si="2"/>
        <v>0</v>
      </c>
      <c r="L12" s="31">
        <f t="shared" si="3"/>
        <v>0</v>
      </c>
      <c r="O12" s="711">
        <f t="shared" si="4"/>
        <v>0</v>
      </c>
      <c r="P12" s="711">
        <f t="shared" si="5"/>
        <v>0</v>
      </c>
      <c r="Q12" s="711">
        <f t="shared" si="6"/>
        <v>0</v>
      </c>
      <c r="R12" s="711">
        <f t="shared" si="7"/>
        <v>0</v>
      </c>
      <c r="T12" s="711">
        <f t="shared" si="8"/>
        <v>0</v>
      </c>
      <c r="U12" s="711">
        <f t="shared" si="9"/>
        <v>0</v>
      </c>
      <c r="V12" s="711">
        <f t="shared" si="10"/>
        <v>0</v>
      </c>
      <c r="W12" s="711">
        <f t="shared" si="11"/>
        <v>0</v>
      </c>
    </row>
    <row r="13" spans="1:23">
      <c r="B13" s="329">
        <v>9</v>
      </c>
      <c r="C13" s="32"/>
      <c r="D13" s="612" t="str">
        <f t="shared" si="1"/>
        <v/>
      </c>
      <c r="E13" s="713"/>
      <c r="F13" s="713"/>
      <c r="G13" s="713"/>
      <c r="H13" s="713"/>
      <c r="I13" s="705"/>
      <c r="K13" s="31">
        <f t="shared" si="2"/>
        <v>0</v>
      </c>
      <c r="L13" s="31">
        <f t="shared" si="3"/>
        <v>0</v>
      </c>
      <c r="O13" s="711">
        <f t="shared" si="4"/>
        <v>0</v>
      </c>
      <c r="P13" s="711">
        <f t="shared" si="5"/>
        <v>0</v>
      </c>
      <c r="Q13" s="711">
        <f t="shared" si="6"/>
        <v>0</v>
      </c>
      <c r="R13" s="711">
        <f t="shared" si="7"/>
        <v>0</v>
      </c>
      <c r="T13" s="711">
        <f t="shared" si="8"/>
        <v>0</v>
      </c>
      <c r="U13" s="711">
        <f t="shared" si="9"/>
        <v>0</v>
      </c>
      <c r="V13" s="711">
        <f t="shared" si="10"/>
        <v>0</v>
      </c>
      <c r="W13" s="711">
        <f t="shared" si="11"/>
        <v>0</v>
      </c>
    </row>
    <row r="14" spans="1:23">
      <c r="B14" s="329">
        <v>10</v>
      </c>
      <c r="C14" s="32"/>
      <c r="D14" s="612" t="str">
        <f t="shared" si="1"/>
        <v/>
      </c>
      <c r="E14" s="713"/>
      <c r="F14" s="713"/>
      <c r="G14" s="713"/>
      <c r="H14" s="713"/>
      <c r="I14" s="705"/>
      <c r="K14" s="31">
        <f t="shared" si="2"/>
        <v>0</v>
      </c>
      <c r="L14" s="31">
        <f t="shared" si="3"/>
        <v>0</v>
      </c>
      <c r="O14" s="711">
        <f t="shared" si="4"/>
        <v>0</v>
      </c>
      <c r="P14" s="711">
        <f t="shared" si="5"/>
        <v>0</v>
      </c>
      <c r="Q14" s="711">
        <f t="shared" si="6"/>
        <v>0</v>
      </c>
      <c r="R14" s="711">
        <f t="shared" si="7"/>
        <v>0</v>
      </c>
      <c r="T14" s="711">
        <f t="shared" si="8"/>
        <v>0</v>
      </c>
      <c r="U14" s="711">
        <f t="shared" si="9"/>
        <v>0</v>
      </c>
      <c r="V14" s="711">
        <f t="shared" si="10"/>
        <v>0</v>
      </c>
      <c r="W14" s="711">
        <f t="shared" si="11"/>
        <v>0</v>
      </c>
    </row>
    <row r="15" spans="1:23">
      <c r="B15" s="329">
        <v>11</v>
      </c>
      <c r="C15" s="32"/>
      <c r="D15" s="612" t="str">
        <f t="shared" si="1"/>
        <v/>
      </c>
      <c r="E15" s="713"/>
      <c r="F15" s="713"/>
      <c r="G15" s="713"/>
      <c r="H15" s="713"/>
      <c r="I15" s="705"/>
      <c r="K15" s="31">
        <f t="shared" si="2"/>
        <v>0</v>
      </c>
      <c r="L15" s="31">
        <f t="shared" si="3"/>
        <v>0</v>
      </c>
      <c r="O15" s="711">
        <f t="shared" si="4"/>
        <v>0</v>
      </c>
      <c r="P15" s="711">
        <f t="shared" si="5"/>
        <v>0</v>
      </c>
      <c r="Q15" s="711">
        <f t="shared" si="6"/>
        <v>0</v>
      </c>
      <c r="R15" s="711">
        <f t="shared" si="7"/>
        <v>0</v>
      </c>
      <c r="T15" s="711">
        <f t="shared" si="8"/>
        <v>0</v>
      </c>
      <c r="U15" s="711">
        <f t="shared" si="9"/>
        <v>0</v>
      </c>
      <c r="V15" s="711">
        <f t="shared" si="10"/>
        <v>0</v>
      </c>
      <c r="W15" s="711">
        <f t="shared" si="11"/>
        <v>0</v>
      </c>
    </row>
    <row r="16" spans="1:23">
      <c r="B16" s="329">
        <v>12</v>
      </c>
      <c r="C16" s="32"/>
      <c r="D16" s="612" t="str">
        <f t="shared" si="1"/>
        <v/>
      </c>
      <c r="E16" s="713"/>
      <c r="F16" s="713"/>
      <c r="G16" s="713"/>
      <c r="H16" s="713"/>
      <c r="I16" s="705"/>
      <c r="K16" s="31">
        <f t="shared" si="2"/>
        <v>0</v>
      </c>
      <c r="L16" s="31">
        <f t="shared" si="3"/>
        <v>0</v>
      </c>
      <c r="O16" s="711">
        <f t="shared" si="4"/>
        <v>0</v>
      </c>
      <c r="P16" s="711">
        <f t="shared" si="5"/>
        <v>0</v>
      </c>
      <c r="Q16" s="711">
        <f t="shared" si="6"/>
        <v>0</v>
      </c>
      <c r="R16" s="711">
        <f t="shared" si="7"/>
        <v>0</v>
      </c>
      <c r="T16" s="711">
        <f t="shared" si="8"/>
        <v>0</v>
      </c>
      <c r="U16" s="711">
        <f t="shared" si="9"/>
        <v>0</v>
      </c>
      <c r="V16" s="711">
        <f t="shared" si="10"/>
        <v>0</v>
      </c>
      <c r="W16" s="711">
        <f t="shared" si="11"/>
        <v>0</v>
      </c>
    </row>
    <row r="17" spans="2:23">
      <c r="B17" s="329">
        <v>13</v>
      </c>
      <c r="C17" s="32"/>
      <c r="D17" s="612" t="str">
        <f t="shared" si="1"/>
        <v/>
      </c>
      <c r="E17" s="713"/>
      <c r="F17" s="713"/>
      <c r="G17" s="713"/>
      <c r="H17" s="713"/>
      <c r="I17" s="705"/>
      <c r="K17" s="31">
        <f t="shared" si="2"/>
        <v>0</v>
      </c>
      <c r="L17" s="31">
        <f t="shared" si="3"/>
        <v>0</v>
      </c>
      <c r="O17" s="711">
        <f t="shared" si="4"/>
        <v>0</v>
      </c>
      <c r="P17" s="711">
        <f t="shared" si="5"/>
        <v>0</v>
      </c>
      <c r="Q17" s="711">
        <f t="shared" si="6"/>
        <v>0</v>
      </c>
      <c r="R17" s="711">
        <f t="shared" si="7"/>
        <v>0</v>
      </c>
      <c r="T17" s="711">
        <f t="shared" si="8"/>
        <v>0</v>
      </c>
      <c r="U17" s="711">
        <f t="shared" si="9"/>
        <v>0</v>
      </c>
      <c r="V17" s="711">
        <f t="shared" si="10"/>
        <v>0</v>
      </c>
      <c r="W17" s="711">
        <f t="shared" si="11"/>
        <v>0</v>
      </c>
    </row>
    <row r="18" spans="2:23">
      <c r="B18" s="329">
        <v>14</v>
      </c>
      <c r="C18" s="32"/>
      <c r="D18" s="612" t="str">
        <f t="shared" si="1"/>
        <v/>
      </c>
      <c r="E18" s="713"/>
      <c r="F18" s="713"/>
      <c r="G18" s="713"/>
      <c r="H18" s="713"/>
      <c r="I18" s="705"/>
      <c r="K18" s="31">
        <f t="shared" si="2"/>
        <v>0</v>
      </c>
      <c r="L18" s="31">
        <f t="shared" si="3"/>
        <v>0</v>
      </c>
      <c r="O18" s="711">
        <f t="shared" si="4"/>
        <v>0</v>
      </c>
      <c r="P18" s="711">
        <f t="shared" si="5"/>
        <v>0</v>
      </c>
      <c r="Q18" s="711">
        <f t="shared" si="6"/>
        <v>0</v>
      </c>
      <c r="R18" s="711">
        <f t="shared" si="7"/>
        <v>0</v>
      </c>
      <c r="T18" s="711">
        <f t="shared" si="8"/>
        <v>0</v>
      </c>
      <c r="U18" s="711">
        <f t="shared" si="9"/>
        <v>0</v>
      </c>
      <c r="V18" s="711">
        <f t="shared" si="10"/>
        <v>0</v>
      </c>
      <c r="W18" s="711">
        <f t="shared" si="11"/>
        <v>0</v>
      </c>
    </row>
    <row r="19" spans="2:23">
      <c r="B19" s="329">
        <v>15</v>
      </c>
      <c r="C19" s="32"/>
      <c r="D19" s="612" t="str">
        <f t="shared" si="1"/>
        <v/>
      </c>
      <c r="E19" s="713"/>
      <c r="F19" s="713"/>
      <c r="G19" s="713"/>
      <c r="H19" s="713"/>
      <c r="I19" s="705"/>
      <c r="K19" s="31">
        <f t="shared" si="2"/>
        <v>0</v>
      </c>
      <c r="L19" s="31">
        <f t="shared" si="3"/>
        <v>0</v>
      </c>
      <c r="O19" s="711">
        <f t="shared" si="4"/>
        <v>0</v>
      </c>
      <c r="P19" s="711">
        <f t="shared" si="5"/>
        <v>0</v>
      </c>
      <c r="Q19" s="711">
        <f t="shared" si="6"/>
        <v>0</v>
      </c>
      <c r="R19" s="711">
        <f t="shared" si="7"/>
        <v>0</v>
      </c>
      <c r="T19" s="711">
        <f t="shared" si="8"/>
        <v>0</v>
      </c>
      <c r="U19" s="711">
        <f t="shared" si="9"/>
        <v>0</v>
      </c>
      <c r="V19" s="711">
        <f t="shared" si="10"/>
        <v>0</v>
      </c>
      <c r="W19" s="711">
        <f t="shared" si="11"/>
        <v>0</v>
      </c>
    </row>
    <row r="20" spans="2:23">
      <c r="B20" s="329">
        <v>16</v>
      </c>
      <c r="C20" s="32"/>
      <c r="D20" s="612" t="str">
        <f t="shared" si="1"/>
        <v/>
      </c>
      <c r="E20" s="713"/>
      <c r="F20" s="713"/>
      <c r="G20" s="713"/>
      <c r="H20" s="713"/>
      <c r="I20" s="705"/>
      <c r="K20" s="31">
        <f t="shared" si="2"/>
        <v>0</v>
      </c>
      <c r="L20" s="31">
        <f t="shared" si="3"/>
        <v>0</v>
      </c>
      <c r="O20" s="711">
        <f t="shared" si="4"/>
        <v>0</v>
      </c>
      <c r="P20" s="711">
        <f t="shared" si="5"/>
        <v>0</v>
      </c>
      <c r="Q20" s="711">
        <f t="shared" si="6"/>
        <v>0</v>
      </c>
      <c r="R20" s="711">
        <f t="shared" si="7"/>
        <v>0</v>
      </c>
      <c r="T20" s="711">
        <f t="shared" si="8"/>
        <v>0</v>
      </c>
      <c r="U20" s="711">
        <f t="shared" si="9"/>
        <v>0</v>
      </c>
      <c r="V20" s="711">
        <f t="shared" si="10"/>
        <v>0</v>
      </c>
      <c r="W20" s="711">
        <f t="shared" si="11"/>
        <v>0</v>
      </c>
    </row>
    <row r="21" spans="2:23">
      <c r="B21" s="329">
        <v>17</v>
      </c>
      <c r="C21" s="32"/>
      <c r="D21" s="612" t="str">
        <f t="shared" si="1"/>
        <v/>
      </c>
      <c r="E21" s="713"/>
      <c r="F21" s="713"/>
      <c r="G21" s="713"/>
      <c r="H21" s="713"/>
      <c r="I21" s="705"/>
      <c r="K21" s="31">
        <f t="shared" si="2"/>
        <v>0</v>
      </c>
      <c r="L21" s="31">
        <f t="shared" si="3"/>
        <v>0</v>
      </c>
      <c r="O21" s="711">
        <f t="shared" si="4"/>
        <v>0</v>
      </c>
      <c r="P21" s="711">
        <f t="shared" si="5"/>
        <v>0</v>
      </c>
      <c r="Q21" s="711">
        <f t="shared" si="6"/>
        <v>0</v>
      </c>
      <c r="R21" s="711">
        <f t="shared" si="7"/>
        <v>0</v>
      </c>
      <c r="T21" s="711">
        <f t="shared" si="8"/>
        <v>0</v>
      </c>
      <c r="U21" s="711">
        <f t="shared" si="9"/>
        <v>0</v>
      </c>
      <c r="V21" s="711">
        <f t="shared" si="10"/>
        <v>0</v>
      </c>
      <c r="W21" s="711">
        <f t="shared" si="11"/>
        <v>0</v>
      </c>
    </row>
    <row r="22" spans="2:23">
      <c r="B22" s="329">
        <v>18</v>
      </c>
      <c r="C22" s="32"/>
      <c r="D22" s="612" t="str">
        <f t="shared" si="1"/>
        <v/>
      </c>
      <c r="E22" s="713"/>
      <c r="F22" s="713"/>
      <c r="G22" s="713"/>
      <c r="H22" s="713"/>
      <c r="I22" s="705"/>
      <c r="K22" s="31">
        <f t="shared" si="2"/>
        <v>0</v>
      </c>
      <c r="L22" s="31">
        <f t="shared" si="3"/>
        <v>0</v>
      </c>
      <c r="O22" s="711">
        <f t="shared" si="4"/>
        <v>0</v>
      </c>
      <c r="P22" s="711">
        <f t="shared" si="5"/>
        <v>0</v>
      </c>
      <c r="Q22" s="711">
        <f t="shared" si="6"/>
        <v>0</v>
      </c>
      <c r="R22" s="711">
        <f t="shared" si="7"/>
        <v>0</v>
      </c>
      <c r="T22" s="711">
        <f t="shared" si="8"/>
        <v>0</v>
      </c>
      <c r="U22" s="711">
        <f t="shared" si="9"/>
        <v>0</v>
      </c>
      <c r="V22" s="711">
        <f t="shared" si="10"/>
        <v>0</v>
      </c>
      <c r="W22" s="711">
        <f t="shared" si="11"/>
        <v>0</v>
      </c>
    </row>
    <row r="23" spans="2:23">
      <c r="B23" s="329">
        <v>19</v>
      </c>
      <c r="C23" s="32"/>
      <c r="D23" s="612" t="str">
        <f t="shared" si="1"/>
        <v/>
      </c>
      <c r="E23" s="713"/>
      <c r="F23" s="713"/>
      <c r="G23" s="713"/>
      <c r="H23" s="713"/>
      <c r="I23" s="705"/>
      <c r="K23" s="31">
        <f t="shared" si="2"/>
        <v>0</v>
      </c>
      <c r="L23" s="31">
        <f t="shared" si="3"/>
        <v>0</v>
      </c>
      <c r="O23" s="711">
        <f t="shared" si="4"/>
        <v>0</v>
      </c>
      <c r="P23" s="711">
        <f t="shared" si="5"/>
        <v>0</v>
      </c>
      <c r="Q23" s="711">
        <f t="shared" si="6"/>
        <v>0</v>
      </c>
      <c r="R23" s="711">
        <f t="shared" si="7"/>
        <v>0</v>
      </c>
      <c r="T23" s="711">
        <f t="shared" si="8"/>
        <v>0</v>
      </c>
      <c r="U23" s="711">
        <f t="shared" si="9"/>
        <v>0</v>
      </c>
      <c r="V23" s="711">
        <f t="shared" si="10"/>
        <v>0</v>
      </c>
      <c r="W23" s="711">
        <f t="shared" si="11"/>
        <v>0</v>
      </c>
    </row>
    <row r="24" spans="2:23">
      <c r="B24" s="329">
        <v>20</v>
      </c>
      <c r="C24" s="32"/>
      <c r="D24" s="612" t="str">
        <f t="shared" si="1"/>
        <v/>
      </c>
      <c r="E24" s="713"/>
      <c r="F24" s="713"/>
      <c r="G24" s="713"/>
      <c r="H24" s="713"/>
      <c r="I24" s="705"/>
      <c r="K24" s="31">
        <f t="shared" si="2"/>
        <v>0</v>
      </c>
      <c r="L24" s="31">
        <f t="shared" si="3"/>
        <v>0</v>
      </c>
      <c r="O24" s="711">
        <f t="shared" si="4"/>
        <v>0</v>
      </c>
      <c r="P24" s="711">
        <f t="shared" si="5"/>
        <v>0</v>
      </c>
      <c r="Q24" s="711">
        <f t="shared" si="6"/>
        <v>0</v>
      </c>
      <c r="R24" s="711">
        <f t="shared" si="7"/>
        <v>0</v>
      </c>
      <c r="T24" s="711">
        <f t="shared" si="8"/>
        <v>0</v>
      </c>
      <c r="U24" s="711">
        <f t="shared" si="9"/>
        <v>0</v>
      </c>
      <c r="V24" s="711">
        <f t="shared" si="10"/>
        <v>0</v>
      </c>
      <c r="W24" s="711">
        <f t="shared" si="11"/>
        <v>0</v>
      </c>
    </row>
    <row r="25" spans="2:23">
      <c r="B25" s="329">
        <v>21</v>
      </c>
      <c r="C25" s="32"/>
      <c r="D25" s="612" t="str">
        <f t="shared" si="1"/>
        <v/>
      </c>
      <c r="E25" s="713"/>
      <c r="F25" s="713"/>
      <c r="G25" s="713"/>
      <c r="H25" s="713"/>
      <c r="I25" s="705"/>
      <c r="K25" s="31">
        <f t="shared" si="2"/>
        <v>0</v>
      </c>
      <c r="L25" s="31">
        <f t="shared" si="3"/>
        <v>0</v>
      </c>
      <c r="O25" s="711">
        <f t="shared" si="4"/>
        <v>0</v>
      </c>
      <c r="P25" s="711">
        <f t="shared" si="5"/>
        <v>0</v>
      </c>
      <c r="Q25" s="711">
        <f t="shared" si="6"/>
        <v>0</v>
      </c>
      <c r="R25" s="711">
        <f t="shared" si="7"/>
        <v>0</v>
      </c>
      <c r="T25" s="711">
        <f t="shared" si="8"/>
        <v>0</v>
      </c>
      <c r="U25" s="711">
        <f t="shared" si="9"/>
        <v>0</v>
      </c>
      <c r="V25" s="711">
        <f t="shared" si="10"/>
        <v>0</v>
      </c>
      <c r="W25" s="711">
        <f t="shared" si="11"/>
        <v>0</v>
      </c>
    </row>
    <row r="26" spans="2:23">
      <c r="B26" s="329">
        <v>22</v>
      </c>
      <c r="C26" s="32"/>
      <c r="D26" s="612" t="str">
        <f t="shared" si="1"/>
        <v/>
      </c>
      <c r="E26" s="713"/>
      <c r="F26" s="713"/>
      <c r="G26" s="713"/>
      <c r="H26" s="713"/>
      <c r="I26" s="705"/>
      <c r="K26" s="31">
        <f t="shared" si="2"/>
        <v>0</v>
      </c>
      <c r="L26" s="31">
        <f t="shared" si="3"/>
        <v>0</v>
      </c>
      <c r="O26" s="711">
        <f t="shared" si="4"/>
        <v>0</v>
      </c>
      <c r="P26" s="711">
        <f t="shared" si="5"/>
        <v>0</v>
      </c>
      <c r="Q26" s="711">
        <f t="shared" si="6"/>
        <v>0</v>
      </c>
      <c r="R26" s="711">
        <f t="shared" si="7"/>
        <v>0</v>
      </c>
      <c r="T26" s="711">
        <f t="shared" si="8"/>
        <v>0</v>
      </c>
      <c r="U26" s="711">
        <f t="shared" si="9"/>
        <v>0</v>
      </c>
      <c r="V26" s="711">
        <f t="shared" si="10"/>
        <v>0</v>
      </c>
      <c r="W26" s="711">
        <f t="shared" si="11"/>
        <v>0</v>
      </c>
    </row>
    <row r="27" spans="2:23">
      <c r="B27" s="329">
        <v>23</v>
      </c>
      <c r="C27" s="32"/>
      <c r="D27" s="612" t="str">
        <f t="shared" si="1"/>
        <v/>
      </c>
      <c r="E27" s="713"/>
      <c r="F27" s="713"/>
      <c r="G27" s="713"/>
      <c r="H27" s="713"/>
      <c r="I27" s="705"/>
      <c r="K27" s="31">
        <f t="shared" si="2"/>
        <v>0</v>
      </c>
      <c r="L27" s="31">
        <f t="shared" si="3"/>
        <v>0</v>
      </c>
      <c r="O27" s="711">
        <f t="shared" si="4"/>
        <v>0</v>
      </c>
      <c r="P27" s="711">
        <f t="shared" si="5"/>
        <v>0</v>
      </c>
      <c r="Q27" s="711">
        <f t="shared" si="6"/>
        <v>0</v>
      </c>
      <c r="R27" s="711">
        <f t="shared" si="7"/>
        <v>0</v>
      </c>
      <c r="T27" s="711">
        <f t="shared" si="8"/>
        <v>0</v>
      </c>
      <c r="U27" s="711">
        <f t="shared" si="9"/>
        <v>0</v>
      </c>
      <c r="V27" s="711">
        <f t="shared" si="10"/>
        <v>0</v>
      </c>
      <c r="W27" s="711">
        <f t="shared" si="11"/>
        <v>0</v>
      </c>
    </row>
    <row r="28" spans="2:23">
      <c r="B28" s="329">
        <v>24</v>
      </c>
      <c r="C28" s="32"/>
      <c r="D28" s="612" t="str">
        <f t="shared" si="1"/>
        <v/>
      </c>
      <c r="E28" s="713"/>
      <c r="F28" s="713"/>
      <c r="G28" s="713"/>
      <c r="H28" s="713"/>
      <c r="I28" s="705"/>
      <c r="K28" s="31">
        <f t="shared" si="2"/>
        <v>0</v>
      </c>
      <c r="L28" s="31">
        <f t="shared" si="3"/>
        <v>0</v>
      </c>
      <c r="O28" s="711">
        <f t="shared" si="4"/>
        <v>0</v>
      </c>
      <c r="P28" s="711">
        <f t="shared" si="5"/>
        <v>0</v>
      </c>
      <c r="Q28" s="711">
        <f t="shared" si="6"/>
        <v>0</v>
      </c>
      <c r="R28" s="711">
        <f t="shared" si="7"/>
        <v>0</v>
      </c>
      <c r="T28" s="711">
        <f t="shared" si="8"/>
        <v>0</v>
      </c>
      <c r="U28" s="711">
        <f t="shared" si="9"/>
        <v>0</v>
      </c>
      <c r="V28" s="711">
        <f t="shared" si="10"/>
        <v>0</v>
      </c>
      <c r="W28" s="711">
        <f t="shared" si="11"/>
        <v>0</v>
      </c>
    </row>
    <row r="29" spans="2:23" ht="15" thickBot="1">
      <c r="B29" s="329">
        <v>25</v>
      </c>
      <c r="C29" s="32"/>
      <c r="D29" s="612" t="str">
        <f t="shared" si="1"/>
        <v/>
      </c>
      <c r="E29" s="713"/>
      <c r="F29" s="713"/>
      <c r="G29" s="713"/>
      <c r="H29" s="713"/>
      <c r="I29" s="705"/>
      <c r="K29" s="31">
        <f t="shared" si="2"/>
        <v>0</v>
      </c>
      <c r="L29" s="31">
        <f t="shared" si="3"/>
        <v>0</v>
      </c>
      <c r="O29" s="711">
        <f t="shared" si="4"/>
        <v>0</v>
      </c>
      <c r="P29" s="711">
        <f t="shared" si="5"/>
        <v>0</v>
      </c>
      <c r="Q29" s="711">
        <f t="shared" si="6"/>
        <v>0</v>
      </c>
      <c r="R29" s="711">
        <f t="shared" si="7"/>
        <v>0</v>
      </c>
      <c r="T29" s="711">
        <f t="shared" si="8"/>
        <v>0</v>
      </c>
      <c r="U29" s="711">
        <f t="shared" si="9"/>
        <v>0</v>
      </c>
      <c r="V29" s="711">
        <f t="shared" si="10"/>
        <v>0</v>
      </c>
      <c r="W29" s="711">
        <f t="shared" si="11"/>
        <v>0</v>
      </c>
    </row>
    <row r="30" spans="2:23" ht="15" thickBot="1">
      <c r="B30" s="721" t="s">
        <v>2744</v>
      </c>
      <c r="C30" s="722"/>
      <c r="D30" s="723">
        <v>0</v>
      </c>
      <c r="E30" s="719">
        <f>SUM(E5:E29)</f>
        <v>0</v>
      </c>
      <c r="F30" s="719">
        <f>SUM(F5:F29)</f>
        <v>0</v>
      </c>
      <c r="G30" s="719">
        <f>SUM(G5:G29)</f>
        <v>0</v>
      </c>
      <c r="H30" s="719">
        <f>SUM(H5:H29)</f>
        <v>0</v>
      </c>
      <c r="I30" s="720"/>
    </row>
    <row r="31" spans="2:23"/>
    <row r="32" spans="2:23"/>
    <row r="33" spans="2:15">
      <c r="B33" s="703" t="s">
        <v>2597</v>
      </c>
      <c r="C33" s="703"/>
    </row>
    <row r="34" spans="2:15">
      <c r="B34" s="158"/>
      <c r="C34" s="158"/>
    </row>
    <row r="35" spans="2:15">
      <c r="B35" s="32"/>
      <c r="C35" s="160" t="s">
        <v>2598</v>
      </c>
    </row>
    <row r="36" spans="2:15">
      <c r="B36" s="158"/>
      <c r="C36" s="159"/>
    </row>
    <row r="37" spans="2:15">
      <c r="B37" s="161"/>
      <c r="C37" s="160" t="s">
        <v>2599</v>
      </c>
    </row>
    <row r="38" spans="2:15">
      <c r="B38" s="162"/>
      <c r="C38" s="160"/>
    </row>
    <row r="39" spans="2:15">
      <c r="B39" s="163"/>
      <c r="C39" s="160" t="s">
        <v>2600</v>
      </c>
    </row>
    <row r="40" spans="2:15"/>
    <row r="41" spans="2:15" ht="15" thickBot="1"/>
    <row r="42" spans="2:15" ht="16.5" thickBot="1">
      <c r="B42" s="164" t="str">
        <f ca="1" xml:space="preserve"> RIGHT(CELL("filename", $A$1), LEN(CELL("filename", $A$1)) - SEARCH("]", CELL("filename", $A$1)))&amp;" - Column definitions"</f>
        <v>3C - Column definitions</v>
      </c>
      <c r="C42" s="165"/>
      <c r="D42" s="166"/>
      <c r="E42" s="166"/>
      <c r="F42" s="166"/>
      <c r="G42" s="166"/>
      <c r="H42" s="166"/>
      <c r="I42" s="285"/>
    </row>
    <row r="43" spans="2:15" ht="15" thickBot="1">
      <c r="B43" s="87"/>
      <c r="C43" s="173"/>
      <c r="D43" s="87"/>
      <c r="E43" s="87"/>
      <c r="F43" s="87"/>
    </row>
    <row r="44" spans="2:15" ht="15" thickBot="1">
      <c r="B44" s="714" t="s">
        <v>4540</v>
      </c>
      <c r="C44" s="1104" t="s">
        <v>2602</v>
      </c>
      <c r="D44" s="1105"/>
      <c r="E44" s="1105"/>
      <c r="F44" s="1105"/>
      <c r="G44" s="1105"/>
      <c r="H44" s="1105"/>
      <c r="I44" s="1106"/>
      <c r="O44" s="102" t="s">
        <v>2603</v>
      </c>
    </row>
    <row r="45" spans="2:15" ht="17.25" customHeight="1">
      <c r="B45" s="715" t="s">
        <v>2643</v>
      </c>
      <c r="C45" s="1107" t="s">
        <v>4471</v>
      </c>
      <c r="D45" s="1108"/>
      <c r="E45" s="1108"/>
      <c r="F45" s="1108"/>
      <c r="G45" s="1108"/>
      <c r="H45" s="1108"/>
      <c r="I45" s="1109"/>
      <c r="O45" s="801">
        <v>1</v>
      </c>
    </row>
    <row r="46" spans="2:15" ht="43.5" customHeight="1">
      <c r="B46" s="715" t="s">
        <v>2659</v>
      </c>
      <c r="C46" s="1107" t="s">
        <v>4466</v>
      </c>
      <c r="D46" s="1108"/>
      <c r="E46" s="1108"/>
      <c r="F46" s="1108"/>
      <c r="G46" s="1108"/>
      <c r="H46" s="1108"/>
      <c r="I46" s="1109"/>
      <c r="N46" s="688"/>
      <c r="O46" s="801" t="s">
        <v>2604</v>
      </c>
    </row>
    <row r="47" spans="2:15" ht="31.5" customHeight="1">
      <c r="B47" s="716" t="s">
        <v>2960</v>
      </c>
      <c r="C47" s="1098" t="s">
        <v>4467</v>
      </c>
      <c r="D47" s="1099"/>
      <c r="E47" s="1099"/>
      <c r="F47" s="1099"/>
      <c r="G47" s="1099"/>
      <c r="H47" s="1099"/>
      <c r="I47" s="1100"/>
      <c r="N47" s="688"/>
      <c r="O47" s="801" t="s">
        <v>2606</v>
      </c>
    </row>
    <row r="48" spans="2:15" ht="18.75" customHeight="1">
      <c r="B48" s="716" t="s">
        <v>2961</v>
      </c>
      <c r="C48" s="1098" t="s">
        <v>4460</v>
      </c>
      <c r="D48" s="1099"/>
      <c r="E48" s="1099"/>
      <c r="F48" s="1099"/>
      <c r="G48" s="1099"/>
      <c r="H48" s="1099"/>
      <c r="I48" s="1100"/>
      <c r="O48" s="802">
        <v>1</v>
      </c>
    </row>
    <row r="49" spans="2:15" ht="18.75" customHeight="1">
      <c r="B49" s="716" t="s">
        <v>2962</v>
      </c>
      <c r="C49" s="1098" t="s">
        <v>4459</v>
      </c>
      <c r="D49" s="1099"/>
      <c r="E49" s="1099"/>
      <c r="F49" s="1099"/>
      <c r="G49" s="1099"/>
      <c r="H49" s="1099"/>
      <c r="I49" s="1100"/>
      <c r="O49" s="801">
        <v>1</v>
      </c>
    </row>
    <row r="50" spans="2:15" ht="34.5" customHeight="1" thickBot="1">
      <c r="B50" s="717" t="s">
        <v>2963</v>
      </c>
      <c r="C50" s="1101" t="s">
        <v>4728</v>
      </c>
      <c r="D50" s="1102"/>
      <c r="E50" s="1102"/>
      <c r="F50" s="1102"/>
      <c r="G50" s="1102"/>
      <c r="H50" s="1102"/>
      <c r="I50" s="1103"/>
      <c r="N50" s="688"/>
      <c r="O50" s="801" t="s">
        <v>2604</v>
      </c>
    </row>
    <row r="51" spans="2:15"/>
    <row r="52" spans="2:15"/>
    <row r="53" spans="2:15"/>
    <row r="54" spans="2:15"/>
    <row r="55" spans="2:15"/>
    <row r="56" spans="2:15"/>
  </sheetData>
  <sheetProtection algorithmName="SHA-512" hashValue="x/EfEst7hYrwISgEFHYwm1mRRbnCkzX2cCfXrLpp8Vric73pJiS0JRBcpXN961kEwe6gbNEQ9KSs0GdJRdU+OA==" saltValue="AejcSOAMjdZat6gB7EU5Gg==" spinCount="100000" sheet="1" objects="1" scenarios="1"/>
  <mergeCells count="7">
    <mergeCell ref="C49:I49"/>
    <mergeCell ref="C50:I50"/>
    <mergeCell ref="C44:I44"/>
    <mergeCell ref="C46:I46"/>
    <mergeCell ref="C47:I47"/>
    <mergeCell ref="C48:I48"/>
    <mergeCell ref="C45:I45"/>
  </mergeCells>
  <conditionalFormatting sqref="L5:L29">
    <cfRule type="cellIs" dxfId="74" priority="2" operator="equal">
      <formula>0</formula>
    </cfRule>
  </conditionalFormatting>
  <conditionalFormatting sqref="K5:K29">
    <cfRule type="cellIs" dxfId="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40"/>
  <sheetViews>
    <sheetView showGridLines="0" topLeftCell="B1" zoomScale="85" zoomScaleNormal="85" workbookViewId="0">
      <selection activeCell="F15" sqref="F15"/>
    </sheetView>
  </sheetViews>
  <sheetFormatPr defaultColWidth="0" defaultRowHeight="14.25" zeroHeight="1"/>
  <cols>
    <col min="1" max="1" width="1.625" customWidth="1"/>
    <col min="2" max="2" width="5" customWidth="1"/>
    <col min="3" max="3" width="33" customWidth="1"/>
    <col min="4" max="4" width="19.5" customWidth="1"/>
    <col min="5" max="5" width="12.75" customWidth="1"/>
    <col min="6" max="6" width="11.25" customWidth="1"/>
    <col min="7" max="7" width="9" customWidth="1"/>
    <col min="8" max="8" width="30.75" bestFit="1" customWidth="1"/>
    <col min="9" max="9" width="16.25" customWidth="1"/>
    <col min="10" max="10" width="1.625" customWidth="1"/>
    <col min="11" max="11" width="1.625" style="672" hidden="1" customWidth="1"/>
    <col min="12" max="12" width="14.75" hidden="1" customWidth="1"/>
    <col min="13" max="13" width="1.625" style="672" hidden="1" customWidth="1"/>
    <col min="14" max="16" width="21.5" hidden="1" customWidth="1"/>
    <col min="17" max="17" width="1.625" style="672" hidden="1" customWidth="1"/>
    <col min="18" max="16384" width="9" hidden="1"/>
  </cols>
  <sheetData>
    <row r="1" spans="2:19" ht="20.25">
      <c r="B1" s="79" t="s">
        <v>4450</v>
      </c>
      <c r="C1" s="79"/>
      <c r="D1" s="80" t="str">
        <f>Validation!B3</f>
        <v>Bristol Water</v>
      </c>
      <c r="E1" s="79"/>
      <c r="F1" s="79"/>
      <c r="G1" s="79"/>
      <c r="H1" s="82"/>
      <c r="I1" s="82" t="s">
        <v>2571</v>
      </c>
    </row>
    <row r="2" spans="2:19">
      <c r="B2" s="86" t="s">
        <v>3512</v>
      </c>
      <c r="L2" s="675" t="s">
        <v>2581</v>
      </c>
      <c r="M2" s="676"/>
      <c r="N2" s="677" t="s">
        <v>4443</v>
      </c>
      <c r="O2" s="677"/>
      <c r="P2" s="678"/>
      <c r="Q2" s="676"/>
      <c r="R2" s="678"/>
      <c r="S2" s="678"/>
    </row>
    <row r="3" spans="2:19" ht="15" thickBot="1">
      <c r="L3" s="185" t="s">
        <v>4442</v>
      </c>
      <c r="M3" s="676"/>
      <c r="N3" s="678" t="s">
        <v>4444</v>
      </c>
      <c r="O3" s="678" t="s">
        <v>4783</v>
      </c>
      <c r="P3" s="678" t="s">
        <v>4447</v>
      </c>
      <c r="Q3" s="676"/>
      <c r="R3" s="678"/>
      <c r="S3" s="678"/>
    </row>
    <row r="4" spans="2:19" s="670" customFormat="1" ht="15" thickBot="1">
      <c r="B4" s="298" t="s">
        <v>2958</v>
      </c>
      <c r="C4" s="432" t="s">
        <v>2572</v>
      </c>
      <c r="D4" s="432" t="s">
        <v>2573</v>
      </c>
      <c r="E4" s="432" t="s">
        <v>30</v>
      </c>
      <c r="F4" s="433" t="s">
        <v>4429</v>
      </c>
      <c r="G4" s="671"/>
      <c r="H4" s="298" t="s">
        <v>4441</v>
      </c>
      <c r="I4" s="433" t="s">
        <v>1451</v>
      </c>
      <c r="K4" s="673"/>
      <c r="L4" s="679"/>
      <c r="M4" s="680"/>
      <c r="N4" s="681"/>
      <c r="O4" s="681"/>
      <c r="P4" s="681"/>
      <c r="Q4" s="680"/>
      <c r="R4" s="681"/>
      <c r="S4" s="681"/>
    </row>
    <row r="5" spans="2:19" ht="15" thickBot="1">
      <c r="L5" s="678"/>
      <c r="M5" s="682"/>
      <c r="N5" s="678"/>
      <c r="O5" s="678"/>
      <c r="P5" s="678"/>
      <c r="Q5" s="682"/>
      <c r="R5" s="678"/>
      <c r="S5" s="678"/>
    </row>
    <row r="6" spans="2:19" ht="15" thickBot="1">
      <c r="B6" s="689" t="s">
        <v>2628</v>
      </c>
      <c r="C6" s="657" t="s">
        <v>4438</v>
      </c>
      <c r="L6" s="683" t="s">
        <v>2960</v>
      </c>
      <c r="M6" s="682"/>
      <c r="N6" s="684" t="s">
        <v>4445</v>
      </c>
      <c r="O6" s="684" t="s">
        <v>4784</v>
      </c>
      <c r="P6" s="683" t="s">
        <v>4446</v>
      </c>
      <c r="Q6" s="682"/>
      <c r="R6" s="678"/>
      <c r="S6" s="678"/>
    </row>
    <row r="7" spans="2:19">
      <c r="B7" s="328">
        <v>1</v>
      </c>
      <c r="C7" s="659" t="s">
        <v>4433</v>
      </c>
      <c r="D7" s="690" t="s">
        <v>132</v>
      </c>
      <c r="E7" s="691">
        <v>2</v>
      </c>
      <c r="F7" s="699">
        <v>4.49</v>
      </c>
      <c r="H7" s="674">
        <f>IF(SUM(N7&gt;0),$N$3,0)</f>
        <v>0</v>
      </c>
      <c r="I7" s="674">
        <f>IF(L7&gt;0, $L$3, 0)</f>
        <v>0</v>
      </c>
      <c r="L7" s="685">
        <f>IF(ISBLANK(F7), 1, 0)</f>
        <v>0</v>
      </c>
      <c r="M7" s="682"/>
      <c r="N7" s="686">
        <f>IF(AND(F7&gt;=1, F7&lt;=5), 0, 1)</f>
        <v>0</v>
      </c>
      <c r="O7" s="917"/>
      <c r="P7" s="683"/>
      <c r="Q7" s="682"/>
      <c r="R7" s="678"/>
      <c r="S7" s="678"/>
    </row>
    <row r="8" spans="2:19">
      <c r="B8" s="329">
        <f xml:space="preserve"> B7 + 1</f>
        <v>2</v>
      </c>
      <c r="C8" s="658" t="s">
        <v>4434</v>
      </c>
      <c r="D8" s="692" t="s">
        <v>132</v>
      </c>
      <c r="E8" s="693">
        <v>2</v>
      </c>
      <c r="F8" s="700">
        <v>4.46</v>
      </c>
      <c r="H8" s="674">
        <f t="shared" ref="H8:H10" si="0">IF(SUM(N8&gt;0),$N$3,0)</f>
        <v>0</v>
      </c>
      <c r="I8" s="674">
        <f t="shared" ref="I8:I10" si="1">IF(L8&gt;0, $L$3, 0)</f>
        <v>0</v>
      </c>
      <c r="L8" s="685">
        <f t="shared" ref="L8:L10" si="2">IF(ISBLANK(F8), 1, 0)</f>
        <v>0</v>
      </c>
      <c r="M8" s="682"/>
      <c r="N8" s="686">
        <f t="shared" ref="N8:N10" si="3">IF(AND(F8&gt;=1, F8&lt;=5), 0, 1)</f>
        <v>0</v>
      </c>
      <c r="O8" s="917"/>
      <c r="P8" s="683"/>
      <c r="Q8" s="682"/>
      <c r="R8" s="678"/>
      <c r="S8" s="678"/>
    </row>
    <row r="9" spans="2:19">
      <c r="B9" s="329">
        <f t="shared" ref="B9:B11" si="4" xml:space="preserve"> B8 + 1</f>
        <v>3</v>
      </c>
      <c r="C9" s="658" t="s">
        <v>4435</v>
      </c>
      <c r="D9" s="692" t="s">
        <v>132</v>
      </c>
      <c r="E9" s="693">
        <v>2</v>
      </c>
      <c r="F9" s="700">
        <v>4.4000000000000004</v>
      </c>
      <c r="H9" s="674">
        <f t="shared" si="0"/>
        <v>0</v>
      </c>
      <c r="I9" s="674">
        <f t="shared" si="1"/>
        <v>0</v>
      </c>
      <c r="L9" s="685">
        <f t="shared" si="2"/>
        <v>0</v>
      </c>
      <c r="M9" s="682"/>
      <c r="N9" s="686">
        <f t="shared" si="3"/>
        <v>0</v>
      </c>
      <c r="O9" s="917"/>
      <c r="P9" s="683"/>
      <c r="Q9" s="682"/>
      <c r="R9" s="678"/>
      <c r="S9" s="678"/>
    </row>
    <row r="10" spans="2:19">
      <c r="B10" s="329">
        <f t="shared" si="4"/>
        <v>4</v>
      </c>
      <c r="C10" s="658" t="s">
        <v>4436</v>
      </c>
      <c r="D10" s="692" t="s">
        <v>132</v>
      </c>
      <c r="E10" s="693">
        <v>2</v>
      </c>
      <c r="F10" s="700">
        <v>4.49</v>
      </c>
      <c r="H10" s="674">
        <f t="shared" si="0"/>
        <v>0</v>
      </c>
      <c r="I10" s="674">
        <f t="shared" si="1"/>
        <v>0</v>
      </c>
      <c r="L10" s="685">
        <f t="shared" si="2"/>
        <v>0</v>
      </c>
      <c r="M10" s="682"/>
      <c r="N10" s="686">
        <f t="shared" si="3"/>
        <v>0</v>
      </c>
      <c r="O10" s="917"/>
      <c r="P10" s="683"/>
      <c r="Q10" s="682"/>
      <c r="R10" s="678"/>
      <c r="S10" s="678"/>
    </row>
    <row r="11" spans="2:19" ht="15" thickBot="1">
      <c r="B11" s="330">
        <f t="shared" si="4"/>
        <v>5</v>
      </c>
      <c r="C11" s="660" t="s">
        <v>4431</v>
      </c>
      <c r="D11" s="694" t="s">
        <v>132</v>
      </c>
      <c r="E11" s="695">
        <v>2</v>
      </c>
      <c r="F11" s="941">
        <v>64.88</v>
      </c>
      <c r="H11" s="674">
        <f>IF(SUM(O11&gt;0),$O$3,0)</f>
        <v>0</v>
      </c>
      <c r="I11" s="674">
        <f>IF(L11&gt;0, $L$3, 0)</f>
        <v>0</v>
      </c>
      <c r="L11" s="685">
        <f t="shared" ref="L11" si="5">IF(ISBLANK(F11), 1, 0)</f>
        <v>0</v>
      </c>
      <c r="M11" s="682"/>
      <c r="O11" s="686">
        <f>IF(AND(F11&gt;=1, F11&lt;=75), 0, 1)</f>
        <v>0</v>
      </c>
      <c r="P11" s="683"/>
      <c r="Q11" s="682"/>
      <c r="R11" s="678"/>
      <c r="S11" s="678"/>
    </row>
    <row r="12" spans="2:19" ht="15" thickBot="1">
      <c r="D12" s="671"/>
      <c r="E12" s="671"/>
      <c r="F12" s="698"/>
      <c r="L12" s="678"/>
      <c r="M12" s="682"/>
      <c r="N12" s="684"/>
      <c r="O12" s="684"/>
      <c r="P12" s="683"/>
      <c r="Q12" s="682"/>
      <c r="R12" s="678"/>
      <c r="S12" s="678"/>
    </row>
    <row r="13" spans="2:19" ht="15" thickBot="1">
      <c r="B13" s="689" t="s">
        <v>2637</v>
      </c>
      <c r="C13" s="657" t="s">
        <v>4439</v>
      </c>
      <c r="D13" s="671"/>
      <c r="E13" s="671"/>
      <c r="F13" s="698"/>
      <c r="L13" s="678"/>
      <c r="M13" s="682"/>
      <c r="N13" s="684"/>
      <c r="O13" s="684"/>
      <c r="P13" s="683"/>
      <c r="Q13" s="682"/>
      <c r="R13" s="678"/>
      <c r="S13" s="678"/>
    </row>
    <row r="14" spans="2:19">
      <c r="B14" s="662">
        <f xml:space="preserve"> B11 + 1</f>
        <v>6</v>
      </c>
      <c r="C14" s="664" t="s">
        <v>4437</v>
      </c>
      <c r="D14" s="690" t="s">
        <v>132</v>
      </c>
      <c r="E14" s="691">
        <v>2</v>
      </c>
      <c r="F14" s="699">
        <v>79.45</v>
      </c>
      <c r="H14" s="674">
        <f>IF(SUM(P14)&gt;0, P3, 0)</f>
        <v>0</v>
      </c>
      <c r="I14" s="674">
        <f t="shared" ref="I14" si="6">IF(L14&gt;0, $L$3, 0)</f>
        <v>0</v>
      </c>
      <c r="L14" s="685">
        <f t="shared" ref="L14" si="7">IF(ISBLANK(F14), 1, 0)</f>
        <v>0</v>
      </c>
      <c r="M14" s="682"/>
      <c r="N14" s="684"/>
      <c r="O14" s="684"/>
      <c r="P14" s="685">
        <f>IF(ISNUMBER(F14), IF(F14&gt;0, 0, 1), 1)</f>
        <v>0</v>
      </c>
      <c r="Q14" s="682"/>
      <c r="R14" s="678"/>
      <c r="S14" s="678"/>
    </row>
    <row r="15" spans="2:19" ht="15" thickBot="1">
      <c r="B15" s="663">
        <f t="shared" ref="B15" si="8" xml:space="preserve"> B14 + 1</f>
        <v>7</v>
      </c>
      <c r="C15" s="665" t="s">
        <v>4451</v>
      </c>
      <c r="D15" s="694" t="s">
        <v>4430</v>
      </c>
      <c r="E15" s="695">
        <v>2</v>
      </c>
      <c r="F15" s="701">
        <f>IF(F14&gt;500, 0, (1-((F14-0)/(500-0)))*25)</f>
        <v>21.0275</v>
      </c>
      <c r="L15" s="678"/>
      <c r="M15" s="682"/>
      <c r="N15" s="678"/>
      <c r="O15" s="678"/>
      <c r="P15" s="678"/>
      <c r="Q15" s="682"/>
      <c r="R15" s="678"/>
      <c r="S15" s="678"/>
    </row>
    <row r="16" spans="2:19" ht="15" thickBot="1">
      <c r="D16" s="671"/>
      <c r="E16" s="671"/>
      <c r="F16" s="698"/>
    </row>
    <row r="17" spans="2:12" ht="15" thickBot="1">
      <c r="B17" s="689" t="s">
        <v>2643</v>
      </c>
      <c r="C17" s="657" t="s">
        <v>4440</v>
      </c>
      <c r="D17" s="671"/>
      <c r="E17" s="671"/>
      <c r="F17" s="698"/>
    </row>
    <row r="18" spans="2:12" ht="15" thickBot="1">
      <c r="B18" s="383">
        <f xml:space="preserve"> B15 + 1</f>
        <v>8</v>
      </c>
      <c r="C18" s="661" t="s">
        <v>4432</v>
      </c>
      <c r="D18" s="696" t="s">
        <v>4430</v>
      </c>
      <c r="E18" s="697">
        <v>0</v>
      </c>
      <c r="F18" s="702">
        <f>F15+F11</f>
        <v>85.907499999999999</v>
      </c>
    </row>
    <row r="19" spans="2:12"/>
    <row r="20" spans="2:12">
      <c r="B20" s="645" t="s">
        <v>2597</v>
      </c>
      <c r="C20" s="645"/>
    </row>
    <row r="21" spans="2:12">
      <c r="B21" s="158"/>
      <c r="C21" s="158"/>
    </row>
    <row r="22" spans="2:12">
      <c r="B22" s="32"/>
      <c r="C22" s="160" t="s">
        <v>2598</v>
      </c>
    </row>
    <row r="23" spans="2:12">
      <c r="B23" s="158"/>
      <c r="C23" s="159"/>
    </row>
    <row r="24" spans="2:12">
      <c r="B24" s="161"/>
      <c r="C24" s="160" t="s">
        <v>2599</v>
      </c>
    </row>
    <row r="25" spans="2:12">
      <c r="B25" s="162"/>
      <c r="C25" s="160"/>
    </row>
    <row r="26" spans="2:12">
      <c r="B26" s="163"/>
      <c r="C26" s="160" t="s">
        <v>2600</v>
      </c>
    </row>
    <row r="27" spans="2:12"/>
    <row r="28" spans="2:12" ht="15" thickBot="1"/>
    <row r="29" spans="2:12" ht="16.5" thickBot="1">
      <c r="B29" s="164" t="str">
        <f ca="1" xml:space="preserve"> RIGHT(CELL("filename", $A$1), LEN(CELL("filename", $A$1)) - SEARCH("]", CELL("filename", $A$1)))&amp;" - Column definitions"</f>
        <v>3D - Column definitions</v>
      </c>
      <c r="C29" s="165"/>
      <c r="D29" s="166"/>
      <c r="E29" s="166"/>
      <c r="F29" s="285"/>
    </row>
    <row r="30" spans="2:12" ht="15" thickBot="1">
      <c r="B30" s="87"/>
      <c r="C30" s="173"/>
      <c r="D30" s="87"/>
      <c r="E30" s="87"/>
      <c r="F30" s="87"/>
    </row>
    <row r="31" spans="2:12" ht="15" thickBot="1">
      <c r="B31" s="646" t="s">
        <v>2601</v>
      </c>
      <c r="C31" s="669" t="s">
        <v>2602</v>
      </c>
      <c r="D31" s="365"/>
      <c r="E31" s="365"/>
      <c r="F31" s="666"/>
      <c r="L31" s="102" t="s">
        <v>2603</v>
      </c>
    </row>
    <row r="32" spans="2:12">
      <c r="B32" s="667">
        <v>1</v>
      </c>
      <c r="C32" s="1116" t="s">
        <v>4462</v>
      </c>
      <c r="D32" s="1117"/>
      <c r="E32" s="1117"/>
      <c r="F32" s="1118"/>
      <c r="L32" s="804">
        <v>1</v>
      </c>
    </row>
    <row r="33" spans="2:12">
      <c r="B33" s="667">
        <v>2</v>
      </c>
      <c r="C33" s="1119" t="s">
        <v>4463</v>
      </c>
      <c r="D33" s="1099"/>
      <c r="E33" s="1099"/>
      <c r="F33" s="1100"/>
      <c r="L33" s="804">
        <v>1</v>
      </c>
    </row>
    <row r="34" spans="2:12">
      <c r="B34" s="667">
        <v>3</v>
      </c>
      <c r="C34" s="1119" t="s">
        <v>4464</v>
      </c>
      <c r="D34" s="1099"/>
      <c r="E34" s="1099"/>
      <c r="F34" s="1100"/>
      <c r="L34" s="804">
        <v>1</v>
      </c>
    </row>
    <row r="35" spans="2:12" ht="14.25" customHeight="1">
      <c r="B35" s="667">
        <v>4</v>
      </c>
      <c r="C35" s="1119" t="s">
        <v>4465</v>
      </c>
      <c r="D35" s="1099"/>
      <c r="E35" s="1099"/>
      <c r="F35" s="1100"/>
      <c r="L35" s="803">
        <v>1</v>
      </c>
    </row>
    <row r="36" spans="2:12" ht="112.5" customHeight="1">
      <c r="B36" s="667">
        <v>5</v>
      </c>
      <c r="C36" s="1110" t="s">
        <v>4780</v>
      </c>
      <c r="D36" s="1111"/>
      <c r="E36" s="1111"/>
      <c r="F36" s="1112"/>
      <c r="K36" s="688"/>
      <c r="L36" s="799" t="s">
        <v>2765</v>
      </c>
    </row>
    <row r="37" spans="2:12" ht="42.75" customHeight="1">
      <c r="B37" s="667">
        <v>6</v>
      </c>
      <c r="C37" s="1110" t="s">
        <v>4727</v>
      </c>
      <c r="D37" s="1111"/>
      <c r="E37" s="1111"/>
      <c r="F37" s="1112"/>
      <c r="K37" s="688"/>
      <c r="L37" s="799" t="s">
        <v>2611</v>
      </c>
    </row>
    <row r="38" spans="2:12" ht="90.75" customHeight="1">
      <c r="B38" s="667">
        <v>7</v>
      </c>
      <c r="C38" s="1110" t="s">
        <v>4448</v>
      </c>
      <c r="D38" s="1111"/>
      <c r="E38" s="1111"/>
      <c r="F38" s="1112"/>
      <c r="K38" s="688"/>
      <c r="L38" s="799" t="s">
        <v>2765</v>
      </c>
    </row>
    <row r="39" spans="2:12" ht="15" thickBot="1">
      <c r="B39" s="668">
        <v>8</v>
      </c>
      <c r="C39" s="1113" t="s">
        <v>4449</v>
      </c>
      <c r="D39" s="1114"/>
      <c r="E39" s="1114"/>
      <c r="F39" s="1115"/>
      <c r="L39" s="803">
        <v>1</v>
      </c>
    </row>
    <row r="40" spans="2:12">
      <c r="L40" s="800"/>
    </row>
  </sheetData>
  <sheetProtection algorithmName="SHA-512" hashValue="PnPu3RU+vIswnrDcnWEUSmdH/umueiEwrHm56887W5kf0GxxhYbJrF4XkoSvwz9A5sJqOnP68XwLO/dFiOkAjA==" saltValue="akqhUpYhZpylKUKUmwcltw==" spinCount="100000" sheet="1" objects="1" scenarios="1"/>
  <mergeCells count="8">
    <mergeCell ref="C37:F37"/>
    <mergeCell ref="C38:F38"/>
    <mergeCell ref="C39:F39"/>
    <mergeCell ref="C32:F32"/>
    <mergeCell ref="C33:F33"/>
    <mergeCell ref="C34:F34"/>
    <mergeCell ref="C35:F35"/>
    <mergeCell ref="C36:F36"/>
  </mergeCells>
  <conditionalFormatting sqref="I7:I10 I14">
    <cfRule type="cellIs" dxfId="72" priority="6" operator="equal">
      <formula>0</formula>
    </cfRule>
  </conditionalFormatting>
  <conditionalFormatting sqref="H14">
    <cfRule type="cellIs" dxfId="71" priority="4" operator="equal">
      <formula>0</formula>
    </cfRule>
  </conditionalFormatting>
  <conditionalFormatting sqref="H7:H10">
    <cfRule type="cellIs" dxfId="70" priority="5" operator="equal">
      <formula>0</formula>
    </cfRule>
  </conditionalFormatting>
  <conditionalFormatting sqref="I11">
    <cfRule type="cellIs" dxfId="69" priority="3" operator="equal">
      <formula>0</formula>
    </cfRule>
  </conditionalFormatting>
  <conditionalFormatting sqref="H11">
    <cfRule type="cellIs" dxfId="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625" style="12" hidden="1" customWidth="1"/>
    <col min="8" max="8" width="8.75" style="12" hidden="1" customWidth="1"/>
    <col min="9" max="16384" width="8.625" style="12" hidden="1"/>
  </cols>
  <sheetData>
    <row r="1" ht="14.25"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spans="8:8" ht="14.1" hidden="1" customHeight="1"/>
    <row r="34" spans="8:8" ht="14.1" hidden="1" customHeight="1"/>
    <row r="35" spans="8:8" ht="14.1" hidden="1" customHeight="1">
      <c r="H35" s="12" t="s">
        <v>2569</v>
      </c>
    </row>
  </sheetData>
  <sheetProtection algorithmName="SHA-512" hashValue="Nzd2K9nCm1SV5MmF0z4S/bJ1mLUK3VLtEAPn8cZacifPaC/gQF2/3wS6VxZKTApJxr63+UR4fWg6Jp7tFzC9xQ==" saltValue="PWQONDIB84G1cP7bcB1Kx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P65"/>
  <sheetViews>
    <sheetView showGridLines="0" workbookViewId="0">
      <selection activeCell="D26" sqref="D26"/>
    </sheetView>
  </sheetViews>
  <sheetFormatPr defaultColWidth="0" defaultRowHeight="14.25" zeroHeight="1"/>
  <cols>
    <col min="1" max="1" width="2.25" style="87" customWidth="1"/>
    <col min="2" max="2" width="4.125" style="87" customWidth="1"/>
    <col min="3" max="3" width="45.75" style="87" customWidth="1"/>
    <col min="4" max="5" width="5.625" style="87" customWidth="1"/>
    <col min="6" max="7" width="11.125" style="87" customWidth="1"/>
    <col min="8" max="8" width="6.625" style="83" customWidth="1"/>
    <col min="9" max="9" width="18.75" style="83" bestFit="1" customWidth="1"/>
    <col min="10" max="10" width="1.625" style="83" customWidth="1"/>
    <col min="11" max="11" width="1.625" style="84" hidden="1" customWidth="1"/>
    <col min="12" max="13" width="8.625" style="83" hidden="1" customWidth="1"/>
    <col min="14" max="14" width="1.625" style="84" hidden="1" customWidth="1"/>
    <col min="15" max="15" width="8.75" style="83" hidden="1" customWidth="1"/>
    <col min="16" max="16" width="8.75" style="87" hidden="1" customWidth="1"/>
    <col min="17" max="16384" width="8" style="87" hidden="1"/>
  </cols>
  <sheetData>
    <row r="1" spans="2:13" ht="20.25">
      <c r="B1" s="79" t="s">
        <v>2969</v>
      </c>
      <c r="C1" s="79"/>
      <c r="D1" s="79"/>
      <c r="E1" s="79"/>
      <c r="F1" s="79"/>
      <c r="G1" s="79" t="str">
        <f>Validation!B3</f>
        <v>Bristol Water</v>
      </c>
      <c r="H1" s="79"/>
      <c r="I1" s="82" t="s">
        <v>2571</v>
      </c>
    </row>
    <row r="2" spans="2:13" ht="15" thickBot="1">
      <c r="B2" s="86" t="s">
        <v>3512</v>
      </c>
      <c r="C2" s="294"/>
    </row>
    <row r="3" spans="2:13" ht="19.149999999999999" customHeight="1">
      <c r="B3" s="1120" t="s">
        <v>2572</v>
      </c>
      <c r="C3" s="1121"/>
      <c r="D3" s="1015" t="s">
        <v>2573</v>
      </c>
      <c r="E3" s="1018" t="s">
        <v>2574</v>
      </c>
      <c r="F3" s="1020" t="s">
        <v>2859</v>
      </c>
      <c r="G3" s="1021"/>
      <c r="I3" s="987" t="s">
        <v>1451</v>
      </c>
    </row>
    <row r="4" spans="2:13" ht="15" thickBot="1">
      <c r="B4" s="1122"/>
      <c r="C4" s="1123"/>
      <c r="D4" s="1017"/>
      <c r="E4" s="1019"/>
      <c r="F4" s="296" t="s">
        <v>2922</v>
      </c>
      <c r="G4" s="297" t="s">
        <v>2923</v>
      </c>
      <c r="I4" s="988"/>
    </row>
    <row r="5" spans="2:13" ht="15" thickBot="1"/>
    <row r="6" spans="2:13" ht="15" thickBot="1">
      <c r="B6" s="332" t="s">
        <v>2768</v>
      </c>
      <c r="C6" s="333"/>
      <c r="D6" s="299"/>
      <c r="E6" s="299"/>
      <c r="F6" s="299"/>
      <c r="G6" s="299"/>
      <c r="I6" s="143"/>
      <c r="L6" s="989" t="s">
        <v>2581</v>
      </c>
      <c r="M6" s="989"/>
    </row>
    <row r="7" spans="2:13" ht="15" thickBot="1">
      <c r="B7" s="727" t="s">
        <v>2628</v>
      </c>
      <c r="C7" s="339" t="s">
        <v>2772</v>
      </c>
      <c r="D7" s="299"/>
      <c r="E7" s="299"/>
      <c r="F7" s="299"/>
      <c r="G7" s="299"/>
      <c r="I7" s="143"/>
      <c r="L7" s="185" t="s">
        <v>2582</v>
      </c>
      <c r="M7" s="144"/>
    </row>
    <row r="8" spans="2:13">
      <c r="B8" s="328">
        <v>1</v>
      </c>
      <c r="C8" s="310" t="s">
        <v>2970</v>
      </c>
      <c r="D8" s="311" t="s">
        <v>4530</v>
      </c>
      <c r="E8" s="312">
        <v>3</v>
      </c>
      <c r="F8" s="505">
        <v>6.4089999999999998</v>
      </c>
      <c r="G8" s="506">
        <v>3.2709999999999999</v>
      </c>
      <c r="I8" s="31">
        <f t="shared" ref="I8:I9" si="0" xml:space="preserve"> IF( SUM( K8:N8 ) = 0, 0, $L$7 )</f>
        <v>0</v>
      </c>
      <c r="L8" s="110">
        <f xml:space="preserve"> IF( ISNUMBER( F8 ), 0, 1 )</f>
        <v>0</v>
      </c>
      <c r="M8" s="110">
        <f xml:space="preserve"> IF( ISNUMBER( G8 ), 0, 1 )</f>
        <v>0</v>
      </c>
    </row>
    <row r="9" spans="2:13" ht="15" thickBot="1">
      <c r="B9" s="330">
        <v>2</v>
      </c>
      <c r="C9" s="320" t="s">
        <v>2971</v>
      </c>
      <c r="D9" s="321" t="s">
        <v>3508</v>
      </c>
      <c r="E9" s="322">
        <v>2</v>
      </c>
      <c r="F9" s="562">
        <v>158.47999999999999</v>
      </c>
      <c r="G9" s="563">
        <v>125.41</v>
      </c>
      <c r="I9" s="31">
        <f t="shared" si="0"/>
        <v>0</v>
      </c>
      <c r="L9" s="110">
        <f xml:space="preserve"> IF( ISNUMBER( F9 ), 0, 1 )</f>
        <v>0</v>
      </c>
      <c r="M9" s="110">
        <f xml:space="preserve"> IF( ISNUMBER( G9 ), 0, 1 )</f>
        <v>0</v>
      </c>
    </row>
    <row r="10" spans="2:13">
      <c r="B10" s="334"/>
      <c r="C10" s="304"/>
      <c r="D10" s="306"/>
      <c r="E10" s="306"/>
      <c r="F10" s="335"/>
      <c r="G10" s="335"/>
      <c r="I10" s="143"/>
      <c r="L10" s="318"/>
      <c r="M10" s="127"/>
    </row>
    <row r="11" spans="2:13" ht="15" thickBot="1">
      <c r="B11" s="334"/>
      <c r="C11" s="304"/>
      <c r="D11" s="306"/>
      <c r="E11" s="306"/>
      <c r="F11" s="335"/>
      <c r="G11" s="335"/>
      <c r="I11" s="143"/>
      <c r="L11" s="318"/>
      <c r="M11" s="127"/>
    </row>
    <row r="12" spans="2:13" ht="15" thickBot="1">
      <c r="B12" s="334"/>
      <c r="C12" s="304"/>
      <c r="D12" s="306"/>
      <c r="E12" s="306"/>
      <c r="F12" s="336" t="s">
        <v>59</v>
      </c>
      <c r="G12" s="337" t="s">
        <v>245</v>
      </c>
      <c r="I12" s="143"/>
      <c r="L12" s="318"/>
      <c r="M12" s="127"/>
    </row>
    <row r="13" spans="2:13" ht="15" thickBot="1">
      <c r="B13" s="332" t="s">
        <v>2769</v>
      </c>
      <c r="C13" s="333"/>
      <c r="D13" s="306"/>
      <c r="E13" s="306"/>
      <c r="F13" s="743"/>
      <c r="G13" s="743"/>
      <c r="H13" s="220"/>
      <c r="I13" s="143"/>
      <c r="L13" s="318"/>
      <c r="M13" s="127"/>
    </row>
    <row r="14" spans="2:13" ht="15" thickBot="1">
      <c r="B14" s="338" t="s">
        <v>2637</v>
      </c>
      <c r="C14" s="339" t="s">
        <v>4529</v>
      </c>
      <c r="D14" s="340"/>
      <c r="E14" s="340"/>
      <c r="I14" s="143"/>
      <c r="L14" s="318"/>
      <c r="M14" s="127"/>
    </row>
    <row r="15" spans="2:13">
      <c r="B15" s="328">
        <v>3</v>
      </c>
      <c r="C15" s="310" t="s">
        <v>2972</v>
      </c>
      <c r="D15" s="341" t="s">
        <v>2973</v>
      </c>
      <c r="E15" s="312">
        <v>3</v>
      </c>
      <c r="F15" s="507">
        <v>5.6269999999999998</v>
      </c>
      <c r="G15" s="508"/>
      <c r="I15" s="31">
        <f t="shared" ref="I15:I16" si="1" xml:space="preserve"> IF( SUM( K15:N15 ) = 0, 0, $L$7 )</f>
        <v>0</v>
      </c>
      <c r="L15" s="110">
        <f t="shared" ref="L15:L17" si="2" xml:space="preserve"> IF( ISNUMBER( F15 ), 0, 1 )</f>
        <v>0</v>
      </c>
      <c r="M15" s="110">
        <f>IF(Validation!$H$3=1,0,IF(ISNUMBER(G15),0,1))</f>
        <v>0</v>
      </c>
    </row>
    <row r="16" spans="2:13" ht="15" thickBot="1">
      <c r="B16" s="329">
        <v>4</v>
      </c>
      <c r="C16" s="314" t="s">
        <v>2974</v>
      </c>
      <c r="D16" s="342" t="s">
        <v>2973</v>
      </c>
      <c r="E16" s="316">
        <v>3</v>
      </c>
      <c r="F16" s="509">
        <v>0.71599999999999997</v>
      </c>
      <c r="G16" s="510"/>
      <c r="I16" s="31">
        <f t="shared" si="1"/>
        <v>0</v>
      </c>
      <c r="L16" s="110">
        <f t="shared" si="2"/>
        <v>0</v>
      </c>
      <c r="M16" s="110">
        <f>IF(Validation!$H$3=1,0,IF(ISNUMBER(G16),0,1))</f>
        <v>0</v>
      </c>
    </row>
    <row r="17" spans="1:15" ht="15" thickBot="1">
      <c r="B17" s="330">
        <v>5</v>
      </c>
      <c r="C17" s="320" t="s">
        <v>2975</v>
      </c>
      <c r="D17" s="321" t="s">
        <v>2973</v>
      </c>
      <c r="E17" s="322">
        <v>3</v>
      </c>
      <c r="F17" s="511">
        <v>272.79300000000001</v>
      </c>
      <c r="G17" s="184"/>
      <c r="I17" s="31">
        <f xml:space="preserve"> IF( SUM( K17:N17 ) = 0, 0, $L$7 )</f>
        <v>0</v>
      </c>
      <c r="L17" s="110">
        <f t="shared" si="2"/>
        <v>0</v>
      </c>
      <c r="M17" s="127"/>
    </row>
    <row r="18" spans="1:15" s="83" customFormat="1">
      <c r="D18" s="102"/>
      <c r="E18" s="102"/>
      <c r="G18" s="184"/>
      <c r="I18" s="143"/>
      <c r="K18" s="84"/>
      <c r="L18" s="318"/>
      <c r="M18" s="127"/>
      <c r="N18" s="84"/>
    </row>
    <row r="19" spans="1:15" s="184" customFormat="1">
      <c r="B19" s="990" t="s">
        <v>2597</v>
      </c>
      <c r="C19" s="990"/>
      <c r="H19" s="83"/>
      <c r="I19" s="143"/>
      <c r="J19" s="83"/>
      <c r="K19" s="84"/>
      <c r="L19" s="318"/>
      <c r="M19" s="127"/>
      <c r="N19" s="84"/>
      <c r="O19" s="83"/>
    </row>
    <row r="20" spans="1:15" s="184" customFormat="1">
      <c r="B20" s="158"/>
      <c r="C20" s="159"/>
      <c r="H20" s="135"/>
      <c r="I20" s="143"/>
      <c r="J20" s="135"/>
      <c r="K20" s="141"/>
      <c r="L20" s="318"/>
      <c r="M20" s="127"/>
      <c r="N20" s="141"/>
      <c r="O20" s="127"/>
    </row>
    <row r="21" spans="1:15" s="184" customFormat="1" ht="12">
      <c r="B21" s="32"/>
      <c r="C21" s="160" t="s">
        <v>2598</v>
      </c>
      <c r="H21" s="143"/>
      <c r="I21" s="143"/>
      <c r="J21" s="143"/>
      <c r="K21" s="136"/>
      <c r="L21" s="231"/>
      <c r="N21" s="136"/>
    </row>
    <row r="22" spans="1:15" s="184" customFormat="1" ht="12">
      <c r="B22" s="158"/>
      <c r="C22" s="159"/>
      <c r="H22" s="143"/>
      <c r="I22" s="143"/>
      <c r="J22" s="143"/>
      <c r="K22" s="136"/>
      <c r="L22" s="231"/>
      <c r="N22" s="136"/>
    </row>
    <row r="23" spans="1:15" s="184" customFormat="1" ht="12">
      <c r="B23" s="161"/>
      <c r="C23" s="160" t="s">
        <v>2599</v>
      </c>
      <c r="H23" s="143"/>
      <c r="I23" s="143"/>
      <c r="J23" s="143"/>
      <c r="K23" s="136"/>
      <c r="L23" s="231"/>
      <c r="N23" s="136"/>
    </row>
    <row r="24" spans="1:15" s="184" customFormat="1" ht="12">
      <c r="B24" s="162"/>
      <c r="C24" s="160"/>
      <c r="H24" s="143"/>
      <c r="I24" s="143"/>
      <c r="J24" s="143"/>
      <c r="K24" s="136"/>
      <c r="L24" s="231"/>
      <c r="N24" s="136"/>
    </row>
    <row r="25" spans="1:15" s="184" customFormat="1" ht="12">
      <c r="B25" s="163"/>
      <c r="C25" s="160" t="s">
        <v>2600</v>
      </c>
      <c r="H25" s="143"/>
      <c r="I25" s="143"/>
      <c r="J25" s="143"/>
      <c r="K25" s="136"/>
      <c r="L25" s="231"/>
      <c r="N25" s="136"/>
    </row>
    <row r="26" spans="1:15" s="203" customFormat="1" ht="12.75">
      <c r="A26" s="202"/>
      <c r="B26" s="202"/>
      <c r="C26" s="169"/>
      <c r="H26" s="143"/>
      <c r="I26" s="143"/>
      <c r="J26" s="143"/>
      <c r="K26" s="136"/>
      <c r="L26" s="231"/>
      <c r="M26" s="184"/>
      <c r="N26" s="136"/>
      <c r="O26" s="184"/>
    </row>
    <row r="27" spans="1:15" s="127" customFormat="1" ht="15" thickBot="1">
      <c r="C27" s="170"/>
      <c r="H27" s="143"/>
      <c r="I27" s="143"/>
      <c r="J27" s="143"/>
      <c r="K27" s="136"/>
      <c r="L27" s="231"/>
      <c r="M27" s="184"/>
      <c r="N27" s="136"/>
      <c r="O27" s="184"/>
    </row>
    <row r="28" spans="1:15" s="127" customFormat="1" ht="16.5" thickBot="1">
      <c r="B28" s="164" t="str">
        <f ca="1" xml:space="preserve"> RIGHT(CELL("filename", $A$1), LEN(CELL("filename", $A$1)) - SEARCH("]", CELL("filename", $A$1)))&amp;" - Line definitions"</f>
        <v>4A - Line definitions</v>
      </c>
      <c r="C28" s="165"/>
      <c r="D28" s="166"/>
      <c r="E28" s="166"/>
      <c r="F28" s="166"/>
      <c r="G28" s="285"/>
      <c r="H28" s="147"/>
      <c r="I28" s="143"/>
      <c r="J28" s="143"/>
      <c r="K28" s="136"/>
      <c r="L28" s="343"/>
      <c r="M28" s="203"/>
      <c r="N28" s="136"/>
      <c r="O28" s="203"/>
    </row>
    <row r="29" spans="1:15" s="127" customFormat="1" ht="15" thickBot="1">
      <c r="B29" s="87"/>
      <c r="C29" s="173"/>
      <c r="D29" s="87"/>
      <c r="E29" s="87"/>
      <c r="F29" s="87"/>
      <c r="H29" s="147"/>
      <c r="I29" s="143"/>
      <c r="J29" s="143"/>
      <c r="K29" s="136"/>
      <c r="L29" s="343"/>
      <c r="M29" s="203"/>
      <c r="N29" s="136"/>
      <c r="O29" s="203"/>
    </row>
    <row r="30" spans="1:15" s="203" customFormat="1" ht="15" thickBot="1">
      <c r="B30" s="325" t="s">
        <v>2601</v>
      </c>
      <c r="C30" s="811" t="s">
        <v>2602</v>
      </c>
      <c r="D30" s="812"/>
      <c r="E30" s="812"/>
      <c r="F30" s="812"/>
      <c r="G30" s="813"/>
      <c r="H30" s="147"/>
      <c r="I30" s="137"/>
      <c r="J30" s="135"/>
      <c r="K30" s="141"/>
      <c r="L30" s="102" t="s">
        <v>2603</v>
      </c>
      <c r="M30" s="127"/>
      <c r="N30" s="141"/>
      <c r="O30" s="127"/>
    </row>
    <row r="31" spans="1:15" s="127" customFormat="1" ht="51">
      <c r="B31" s="329">
        <v>1</v>
      </c>
      <c r="C31" s="1028" t="s">
        <v>2976</v>
      </c>
      <c r="D31" s="1029"/>
      <c r="E31" s="1029"/>
      <c r="F31" s="1029"/>
      <c r="G31" s="1030"/>
      <c r="H31" s="147"/>
      <c r="I31" s="137"/>
      <c r="J31" s="135"/>
      <c r="K31" s="141"/>
      <c r="L31" s="235" t="s">
        <v>2611</v>
      </c>
      <c r="N31" s="141"/>
    </row>
    <row r="32" spans="1:15" s="127" customFormat="1" ht="178.5">
      <c r="B32" s="329">
        <v>2</v>
      </c>
      <c r="C32" s="1028" t="s">
        <v>4531</v>
      </c>
      <c r="D32" s="1029"/>
      <c r="E32" s="1029"/>
      <c r="F32" s="1029"/>
      <c r="G32" s="1030"/>
      <c r="H32" s="147"/>
      <c r="I32" s="137"/>
      <c r="J32" s="135"/>
      <c r="K32" s="141"/>
      <c r="L32" s="230" t="s">
        <v>2842</v>
      </c>
      <c r="M32" s="137"/>
      <c r="N32" s="141"/>
      <c r="O32" s="137"/>
    </row>
    <row r="33" spans="2:15" s="127" customFormat="1" ht="178.5">
      <c r="B33" s="329">
        <v>2</v>
      </c>
      <c r="C33" s="1028" t="s">
        <v>4532</v>
      </c>
      <c r="D33" s="1029"/>
      <c r="E33" s="1029"/>
      <c r="F33" s="1029"/>
      <c r="G33" s="1030"/>
      <c r="H33" s="147"/>
      <c r="I33" s="137"/>
      <c r="J33" s="135"/>
      <c r="K33" s="141"/>
      <c r="L33" s="230" t="s">
        <v>2842</v>
      </c>
      <c r="M33" s="137"/>
      <c r="N33" s="141"/>
      <c r="O33" s="137"/>
    </row>
    <row r="34" spans="2:15" s="127" customFormat="1">
      <c r="B34" s="329">
        <v>3</v>
      </c>
      <c r="C34" s="1028" t="s">
        <v>2977</v>
      </c>
      <c r="D34" s="1029"/>
      <c r="E34" s="1029"/>
      <c r="F34" s="1029"/>
      <c r="G34" s="1030"/>
      <c r="H34" s="147"/>
      <c r="I34" s="137"/>
      <c r="J34" s="135"/>
      <c r="K34" s="141"/>
      <c r="L34" s="234">
        <v>1</v>
      </c>
      <c r="M34" s="137"/>
      <c r="N34" s="141"/>
      <c r="O34" s="137"/>
    </row>
    <row r="35" spans="2:15" ht="25.5">
      <c r="B35" s="329">
        <v>4</v>
      </c>
      <c r="C35" s="1028" t="s">
        <v>4533</v>
      </c>
      <c r="D35" s="1029"/>
      <c r="E35" s="1029"/>
      <c r="F35" s="1029"/>
      <c r="G35" s="1030"/>
      <c r="H35" s="147"/>
      <c r="L35" s="182" t="s">
        <v>2606</v>
      </c>
    </row>
    <row r="36" spans="2:15" ht="26.25" thickBot="1">
      <c r="B36" s="330">
        <v>5</v>
      </c>
      <c r="C36" s="1036" t="s">
        <v>2978</v>
      </c>
      <c r="D36" s="1037"/>
      <c r="E36" s="1037"/>
      <c r="F36" s="1037"/>
      <c r="G36" s="1038"/>
      <c r="H36" s="147"/>
      <c r="L36" s="182" t="s">
        <v>2606</v>
      </c>
    </row>
    <row r="37" spans="2:15">
      <c r="H37" s="147"/>
    </row>
    <row r="38" spans="2:15">
      <c r="H38" s="147"/>
    </row>
    <row r="39" spans="2:15" hidden="1">
      <c r="H39" s="147"/>
    </row>
    <row r="40" spans="2:15" hidden="1">
      <c r="H40" s="147"/>
    </row>
    <row r="41" spans="2:15" hidden="1">
      <c r="H41" s="147"/>
    </row>
    <row r="42" spans="2:15" hidden="1">
      <c r="H42" s="147"/>
    </row>
    <row r="43" spans="2:15" hidden="1">
      <c r="H43" s="147"/>
    </row>
    <row r="44" spans="2:15" hidden="1">
      <c r="H44" s="147"/>
    </row>
    <row r="45" spans="2:15" hidden="1">
      <c r="H45" s="147"/>
    </row>
    <row r="46" spans="2:15" hidden="1">
      <c r="H46" s="147"/>
    </row>
    <row r="47" spans="2:15" hidden="1">
      <c r="H47" s="147"/>
    </row>
    <row r="48" spans="2:15" hidden="1">
      <c r="H48" s="147"/>
    </row>
    <row r="49" spans="8:8" hidden="1">
      <c r="H49" s="147"/>
    </row>
    <row r="50" spans="8:8" hidden="1">
      <c r="H50" s="147"/>
    </row>
    <row r="51" spans="8:8" hidden="1">
      <c r="H51" s="147"/>
    </row>
    <row r="52" spans="8:8" hidden="1">
      <c r="H52" s="147"/>
    </row>
    <row r="53" spans="8:8" hidden="1">
      <c r="H53" s="147"/>
    </row>
    <row r="54" spans="8:8" hidden="1"/>
    <row r="55" spans="8:8" hidden="1"/>
    <row r="56" spans="8:8" hidden="1"/>
    <row r="57" spans="8:8" hidden="1"/>
    <row r="58" spans="8:8" hidden="1"/>
    <row r="59" spans="8:8" hidden="1"/>
    <row r="60" spans="8:8" hidden="1"/>
    <row r="61" spans="8:8" hidden="1"/>
    <row r="62" spans="8:8" hidden="1"/>
    <row r="63" spans="8:8" hidden="1"/>
    <row r="64" spans="8:8" hidden="1"/>
    <row r="65" hidden="1"/>
  </sheetData>
  <sheetProtection algorithmName="SHA-512" hashValue="mOTvZqe76nyPV3gsD1eyqupXqEJKmJllgbHePeaeuIMkzk6P+t97ix6GF3DWCvPSP6UAjod2g5q/MaU5XNU2ew==" saltValue="IjzZEprQRydLCffgfqzEXg==" spinCount="100000" sheet="1" objects="1" scenarios="1"/>
  <mergeCells count="13">
    <mergeCell ref="C36:G36"/>
    <mergeCell ref="L6:M6"/>
    <mergeCell ref="B19:C19"/>
    <mergeCell ref="C31:G31"/>
    <mergeCell ref="C32:G32"/>
    <mergeCell ref="C33:G33"/>
    <mergeCell ref="C34:G34"/>
    <mergeCell ref="C35:G35"/>
    <mergeCell ref="I3:I4"/>
    <mergeCell ref="B3:C4"/>
    <mergeCell ref="D3:D4"/>
    <mergeCell ref="E3:E4"/>
    <mergeCell ref="F3:G3"/>
  </mergeCells>
  <conditionalFormatting sqref="I8:I9">
    <cfRule type="cellIs" dxfId="67" priority="3" operator="equal">
      <formula>0</formula>
    </cfRule>
  </conditionalFormatting>
  <conditionalFormatting sqref="I15:I17">
    <cfRule type="cellIs" dxfId="6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9" id="{069CDA95-99D4-460C-855E-4E01C39F5461}">
            <xm:f>Validation!$H$3=1</xm:f>
            <x14:dxf>
              <fill>
                <patternFill>
                  <bgColor rgb="FFE0DCD8"/>
                </patternFill>
              </fill>
            </x14:dxf>
          </x14:cfRule>
          <xm:sqref>G15:G16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S73"/>
  <sheetViews>
    <sheetView showGridLines="0" topLeftCell="A5" workbookViewId="0">
      <selection activeCell="F23" sqref="F23"/>
    </sheetView>
  </sheetViews>
  <sheetFormatPr defaultColWidth="0" defaultRowHeight="14.25" zeroHeight="1"/>
  <cols>
    <col min="1" max="1" width="2.25" style="87" customWidth="1"/>
    <col min="2" max="2" width="4.125" style="87" customWidth="1"/>
    <col min="3" max="3" width="45.75" style="87" bestFit="1" customWidth="1"/>
    <col min="4" max="5" width="5.625" style="87" customWidth="1"/>
    <col min="6" max="9" width="11.125" style="87" customWidth="1"/>
    <col min="10" max="10" width="2.625" style="83" customWidth="1"/>
    <col min="11" max="11" width="18.75" style="83" bestFit="1" customWidth="1"/>
    <col min="12" max="12" width="1.625" style="83" customWidth="1"/>
    <col min="13" max="13" width="1.625" style="84" hidden="1" customWidth="1"/>
    <col min="14" max="17" width="8.625" style="83" hidden="1" customWidth="1"/>
    <col min="18" max="18" width="1.625" style="84" hidden="1" customWidth="1"/>
    <col min="19" max="19" width="8.75" style="83" hidden="1" customWidth="1"/>
    <col min="20" max="16384" width="8" style="87" hidden="1"/>
  </cols>
  <sheetData>
    <row r="1" spans="2:17" ht="20.25">
      <c r="B1" s="79" t="s">
        <v>2979</v>
      </c>
      <c r="C1" s="79"/>
      <c r="D1" s="79"/>
      <c r="E1" s="79"/>
      <c r="F1" s="79"/>
      <c r="G1" s="79"/>
      <c r="H1" s="79"/>
      <c r="I1" s="81" t="str">
        <f>Validation!B3</f>
        <v>Bristol Water</v>
      </c>
      <c r="J1" s="79"/>
      <c r="K1" s="82" t="s">
        <v>2571</v>
      </c>
    </row>
    <row r="2" spans="2:17" ht="15" thickBot="1">
      <c r="B2" s="86" t="s">
        <v>3512</v>
      </c>
      <c r="C2" s="294"/>
      <c r="I2" s="295"/>
    </row>
    <row r="3" spans="2:17" ht="19.149999999999999" customHeight="1" thickBot="1">
      <c r="B3" s="1014" t="s">
        <v>2572</v>
      </c>
      <c r="C3" s="1015"/>
      <c r="D3" s="1015" t="s">
        <v>2573</v>
      </c>
      <c r="E3" s="1124" t="s">
        <v>2574</v>
      </c>
      <c r="F3" s="1020" t="s">
        <v>2859</v>
      </c>
      <c r="G3" s="1021"/>
      <c r="H3" s="1020" t="s">
        <v>2980</v>
      </c>
      <c r="I3" s="1021"/>
      <c r="K3" s="213" t="s">
        <v>1451</v>
      </c>
      <c r="N3" s="989" t="s">
        <v>2581</v>
      </c>
      <c r="O3" s="989"/>
      <c r="P3" s="791"/>
      <c r="Q3" s="791"/>
    </row>
    <row r="4" spans="2:17" ht="15" thickBot="1">
      <c r="B4" s="1016"/>
      <c r="C4" s="1017"/>
      <c r="D4" s="1017"/>
      <c r="E4" s="1125"/>
      <c r="F4" s="296" t="s">
        <v>59</v>
      </c>
      <c r="G4" s="297" t="s">
        <v>245</v>
      </c>
      <c r="H4" s="296" t="s">
        <v>59</v>
      </c>
      <c r="I4" s="297" t="s">
        <v>245</v>
      </c>
      <c r="N4" s="185" t="s">
        <v>2582</v>
      </c>
      <c r="O4" s="144"/>
      <c r="P4" s="144"/>
      <c r="Q4" s="144"/>
    </row>
    <row r="5" spans="2:17" ht="15" thickBot="1"/>
    <row r="6" spans="2:17" ht="15" thickBot="1">
      <c r="B6" s="298" t="s">
        <v>2628</v>
      </c>
      <c r="C6" s="34" t="s">
        <v>2981</v>
      </c>
      <c r="D6" s="299"/>
      <c r="E6" s="299"/>
      <c r="F6" s="299"/>
      <c r="G6" s="299"/>
      <c r="H6" s="299"/>
      <c r="I6" s="299"/>
    </row>
    <row r="7" spans="2:17" ht="15" thickBot="1">
      <c r="B7" s="300">
        <v>1</v>
      </c>
      <c r="C7" s="301" t="s">
        <v>2981</v>
      </c>
      <c r="D7" s="302" t="s">
        <v>805</v>
      </c>
      <c r="E7" s="303">
        <v>3</v>
      </c>
      <c r="F7" s="152">
        <f xml:space="preserve"> '2B'!F33 + '2B'!G33</f>
        <v>82.936999999999983</v>
      </c>
      <c r="G7" s="154">
        <f xml:space="preserve"> '2B'!H33 + '2B'!I33</f>
        <v>0</v>
      </c>
      <c r="H7" s="573">
        <f>F7+69.891</f>
        <v>152.82799999999997</v>
      </c>
      <c r="I7" s="575"/>
      <c r="K7" s="31">
        <f xml:space="preserve"> IF( SUM( M7:R7 ) = 0, 0, $N$4 )</f>
        <v>0</v>
      </c>
      <c r="P7" s="110">
        <f xml:space="preserve"> IF( ISNUMBER( H7 ), 0, 1 )</f>
        <v>0</v>
      </c>
      <c r="Q7" s="110">
        <f>IF(Validation!$H$3=1,0,IF(ISNUMBER(I7),0,1))</f>
        <v>0</v>
      </c>
    </row>
    <row r="8" spans="2:17" ht="15" thickBot="1">
      <c r="B8" s="304"/>
      <c r="C8" s="304"/>
      <c r="D8" s="305"/>
      <c r="E8" s="306"/>
      <c r="F8" s="304"/>
      <c r="G8" s="307"/>
      <c r="H8" s="307"/>
      <c r="I8" s="307"/>
    </row>
    <row r="9" spans="2:17" ht="15" thickBot="1">
      <c r="B9" s="298" t="s">
        <v>2637</v>
      </c>
      <c r="C9" s="34" t="s">
        <v>2982</v>
      </c>
      <c r="D9" s="308"/>
      <c r="E9" s="308"/>
      <c r="F9" s="304"/>
      <c r="G9" s="158"/>
      <c r="H9" s="158"/>
      <c r="I9" s="158"/>
    </row>
    <row r="10" spans="2:17">
      <c r="B10" s="309">
        <v>2</v>
      </c>
      <c r="C10" s="310" t="s">
        <v>2983</v>
      </c>
      <c r="D10" s="311" t="s">
        <v>805</v>
      </c>
      <c r="E10" s="312">
        <v>3</v>
      </c>
      <c r="F10" s="45">
        <v>1.266</v>
      </c>
      <c r="G10" s="47"/>
      <c r="H10" s="45">
        <v>2.4990000000000001</v>
      </c>
      <c r="I10" s="47"/>
      <c r="K10" s="31">
        <f xml:space="preserve"> IF( SUM( M10:R10 ) = 0, 0, $N$4 )</f>
        <v>0</v>
      </c>
      <c r="N10" s="110">
        <f xml:space="preserve"> IF( ISNUMBER( F10 ), 0, 1 )</f>
        <v>0</v>
      </c>
      <c r="O10" s="110">
        <f>IF(Validation!$H$3=1,0,IF(ISNUMBER(G10),0,1))</f>
        <v>0</v>
      </c>
      <c r="P10" s="110">
        <f xml:space="preserve"> IF( ISNUMBER( H10 ), 0, 1 )</f>
        <v>0</v>
      </c>
      <c r="Q10" s="110">
        <f>IF(Validation!$H$3=1,0,IF(ISNUMBER(I10),0,1))</f>
        <v>0</v>
      </c>
    </row>
    <row r="11" spans="2:17">
      <c r="B11" s="313">
        <v>3</v>
      </c>
      <c r="C11" s="314" t="s">
        <v>2799</v>
      </c>
      <c r="D11" s="315" t="s">
        <v>805</v>
      </c>
      <c r="E11" s="316">
        <v>3</v>
      </c>
      <c r="F11" s="51">
        <v>9.8000000000000004E-2</v>
      </c>
      <c r="G11" s="52"/>
      <c r="H11" s="51">
        <v>0.435</v>
      </c>
      <c r="I11" s="52"/>
      <c r="K11" s="31">
        <f xml:space="preserve"> IF( SUM( M11:R11 ) = 0, 0, $N$4 )</f>
        <v>0</v>
      </c>
      <c r="N11" s="110">
        <f t="shared" ref="N11:N12" si="0" xml:space="preserve"> IF( ISNUMBER( F11 ), 0, 1 )</f>
        <v>0</v>
      </c>
      <c r="O11" s="110">
        <f>IF(Validation!$H$3=1,0,IF(ISNUMBER(G11),0,1))</f>
        <v>0</v>
      </c>
      <c r="P11" s="110">
        <f t="shared" ref="P11:P12" si="1" xml:space="preserve"> IF( ISNUMBER( H11 ), 0, 1 )</f>
        <v>0</v>
      </c>
      <c r="Q11" s="110">
        <f>IF(Validation!$H$3=1,0,IF(ISNUMBER(I11),0,1))</f>
        <v>0</v>
      </c>
    </row>
    <row r="12" spans="2:17">
      <c r="B12" s="313">
        <v>4</v>
      </c>
      <c r="C12" s="314" t="s">
        <v>4573</v>
      </c>
      <c r="D12" s="315" t="s">
        <v>805</v>
      </c>
      <c r="E12" s="316">
        <v>3</v>
      </c>
      <c r="F12" s="51">
        <v>0</v>
      </c>
      <c r="G12" s="52"/>
      <c r="H12" s="51">
        <v>0</v>
      </c>
      <c r="I12" s="52"/>
      <c r="K12" s="31">
        <f xml:space="preserve"> IF( SUM( M12:R12 ) = 0, 0, $N$4 )</f>
        <v>0</v>
      </c>
      <c r="N12" s="110">
        <f t="shared" si="0"/>
        <v>0</v>
      </c>
      <c r="O12" s="110">
        <f>IF(Validation!$H$3=1,0,IF(ISNUMBER(G12),0,1))</f>
        <v>0</v>
      </c>
      <c r="P12" s="110">
        <f t="shared" si="1"/>
        <v>0</v>
      </c>
      <c r="Q12" s="110">
        <f>IF(Validation!$H$3=1,0,IF(ISNUMBER(I12),0,1))</f>
        <v>0</v>
      </c>
    </row>
    <row r="13" spans="2:17" ht="15" thickBot="1">
      <c r="B13" s="319">
        <v>5</v>
      </c>
      <c r="C13" s="320" t="s">
        <v>4574</v>
      </c>
      <c r="D13" s="782" t="s">
        <v>805</v>
      </c>
      <c r="E13" s="322">
        <v>3</v>
      </c>
      <c r="F13" s="121">
        <f>SUM(F10:F12)</f>
        <v>1.3640000000000001</v>
      </c>
      <c r="G13" s="123">
        <f t="shared" ref="G13" si="2">SUM(G10:G12)</f>
        <v>0</v>
      </c>
      <c r="H13" s="121">
        <f>SUM(H10:H12)</f>
        <v>2.9340000000000002</v>
      </c>
      <c r="I13" s="123">
        <f t="shared" ref="I13" si="3">SUM(I10:I12)</f>
        <v>0</v>
      </c>
      <c r="N13" s="144"/>
      <c r="O13" s="144"/>
      <c r="P13" s="144"/>
      <c r="Q13" s="144"/>
    </row>
    <row r="14" spans="2:17" ht="15" thickBot="1">
      <c r="B14" s="304"/>
      <c r="C14" s="304"/>
      <c r="D14" s="305"/>
      <c r="E14" s="306"/>
      <c r="F14" s="304"/>
      <c r="G14" s="307"/>
      <c r="H14" s="307"/>
      <c r="I14" s="307"/>
      <c r="N14" s="318"/>
      <c r="O14" s="127"/>
      <c r="P14" s="127"/>
      <c r="Q14" s="127"/>
    </row>
    <row r="15" spans="2:17" ht="15" thickBot="1">
      <c r="B15" s="298" t="s">
        <v>2643</v>
      </c>
      <c r="C15" s="34" t="s">
        <v>4575</v>
      </c>
      <c r="D15" s="308"/>
      <c r="E15" s="308"/>
      <c r="F15" s="304"/>
      <c r="G15" s="158"/>
      <c r="H15" s="158"/>
      <c r="I15" s="158"/>
      <c r="N15" s="318"/>
      <c r="O15" s="127"/>
      <c r="P15" s="127"/>
      <c r="Q15" s="127"/>
    </row>
    <row r="16" spans="2:17" ht="15" thickBot="1">
      <c r="B16" s="300">
        <v>6</v>
      </c>
      <c r="C16" s="301" t="s">
        <v>4575</v>
      </c>
      <c r="D16" s="302" t="s">
        <v>805</v>
      </c>
      <c r="E16" s="303">
        <v>3</v>
      </c>
      <c r="F16" s="573">
        <v>0</v>
      </c>
      <c r="G16" s="575"/>
      <c r="H16" s="573">
        <v>0.755</v>
      </c>
      <c r="I16" s="575"/>
      <c r="K16" s="31">
        <f xml:space="preserve"> IF( SUM( M16:R16 ) = 0, 0, $N$4 )</f>
        <v>0</v>
      </c>
      <c r="N16" s="110">
        <f t="shared" ref="N16" si="4" xml:space="preserve"> IF( ISNUMBER( F16 ), 0, 1 )</f>
        <v>0</v>
      </c>
      <c r="O16" s="110">
        <f>IF(Validation!$H$3=1,0,IF(ISNUMBER(G16),0,1))</f>
        <v>0</v>
      </c>
      <c r="P16" s="110">
        <f t="shared" ref="P16" si="5" xml:space="preserve"> IF( ISNUMBER( H16 ), 0, 1 )</f>
        <v>0</v>
      </c>
      <c r="Q16" s="110">
        <f>IF(Validation!$H$3=1,0,IF(ISNUMBER(I16),0,1))</f>
        <v>0</v>
      </c>
    </row>
    <row r="17" spans="1:19" ht="15" thickBot="1">
      <c r="B17" s="304"/>
      <c r="C17" s="304"/>
      <c r="D17" s="305"/>
      <c r="E17" s="306"/>
      <c r="F17" s="304"/>
      <c r="G17" s="307"/>
      <c r="H17" s="307"/>
      <c r="I17" s="307"/>
      <c r="N17" s="318"/>
      <c r="O17" s="127"/>
      <c r="P17" s="127"/>
      <c r="Q17" s="127"/>
    </row>
    <row r="18" spans="1:19" ht="15" thickBot="1">
      <c r="B18" s="772" t="s">
        <v>2652</v>
      </c>
      <c r="C18" s="339" t="s">
        <v>4576</v>
      </c>
      <c r="D18" s="308"/>
      <c r="E18" s="308"/>
      <c r="F18" s="304"/>
      <c r="G18" s="158"/>
      <c r="H18" s="158"/>
      <c r="I18" s="158"/>
      <c r="N18" s="318"/>
      <c r="O18" s="127"/>
      <c r="P18" s="127"/>
      <c r="Q18" s="127"/>
    </row>
    <row r="19" spans="1:19">
      <c r="B19" s="309">
        <v>7</v>
      </c>
      <c r="C19" s="310" t="s">
        <v>4576</v>
      </c>
      <c r="D19" s="311" t="s">
        <v>805</v>
      </c>
      <c r="E19" s="783">
        <v>3</v>
      </c>
      <c r="F19" s="107">
        <f xml:space="preserve"> F7 - F13 + F16</f>
        <v>81.572999999999979</v>
      </c>
      <c r="G19" s="404">
        <f xml:space="preserve"> G7 - G13 + G16</f>
        <v>0</v>
      </c>
      <c r="H19" s="107">
        <f xml:space="preserve"> H7 - H13 + H16</f>
        <v>150.64899999999997</v>
      </c>
      <c r="I19" s="404">
        <f xml:space="preserve"> I7 - I13 + I16</f>
        <v>0</v>
      </c>
      <c r="N19" s="318"/>
      <c r="O19" s="127"/>
      <c r="P19" s="127"/>
      <c r="Q19" s="127"/>
    </row>
    <row r="20" spans="1:19" ht="15" thickBot="1">
      <c r="B20" s="319">
        <v>8</v>
      </c>
      <c r="C20" s="320" t="s">
        <v>4577</v>
      </c>
      <c r="D20" s="782" t="s">
        <v>805</v>
      </c>
      <c r="E20" s="784">
        <v>3</v>
      </c>
      <c r="F20" s="503">
        <f>+F19/265*244.7</f>
        <v>75.324200377358466</v>
      </c>
      <c r="G20" s="504"/>
      <c r="H20" s="503">
        <f>F20+65.169</f>
        <v>140.49320037735845</v>
      </c>
      <c r="I20" s="504"/>
      <c r="K20" s="31">
        <f xml:space="preserve"> IF( SUM( M20:R20 ) = 0, 0, $N$4 )</f>
        <v>0</v>
      </c>
      <c r="N20" s="110">
        <f t="shared" ref="N20:N23" si="6" xml:space="preserve"> IF( ISNUMBER( F20 ), 0, 1 )</f>
        <v>0</v>
      </c>
      <c r="O20" s="110">
        <f>IF(Validation!$H$3=1,0,IF(ISNUMBER(G20),0,1))</f>
        <v>0</v>
      </c>
      <c r="P20" s="110">
        <f t="shared" ref="P20" si="7" xml:space="preserve"> IF( ISNUMBER( H20 ), 0, 1 )</f>
        <v>0</v>
      </c>
      <c r="Q20" s="110">
        <f>IF(Validation!$H$3=1,0,IF(ISNUMBER(I20),0,1))</f>
        <v>0</v>
      </c>
    </row>
    <row r="21" spans="1:19" ht="15" thickBot="1">
      <c r="B21" s="304"/>
      <c r="C21" s="304"/>
      <c r="D21" s="305"/>
      <c r="E21" s="306"/>
      <c r="F21" s="304"/>
      <c r="G21" s="307"/>
      <c r="H21" s="307"/>
      <c r="I21" s="307"/>
      <c r="N21" s="318"/>
      <c r="O21" s="127"/>
      <c r="P21" s="127"/>
      <c r="Q21" s="127"/>
    </row>
    <row r="22" spans="1:19" ht="15" thickBot="1">
      <c r="B22" s="298" t="s">
        <v>2659</v>
      </c>
      <c r="C22" s="34" t="s">
        <v>4578</v>
      </c>
      <c r="D22" s="308"/>
      <c r="E22" s="308"/>
      <c r="F22" s="304"/>
      <c r="G22" s="158"/>
      <c r="H22" s="158"/>
      <c r="I22" s="158"/>
      <c r="N22" s="318"/>
      <c r="O22" s="127"/>
      <c r="P22" s="127"/>
      <c r="Q22" s="127"/>
    </row>
    <row r="23" spans="1:19" ht="15" thickBot="1">
      <c r="B23" s="319">
        <v>9</v>
      </c>
      <c r="C23" s="320" t="s">
        <v>4579</v>
      </c>
      <c r="D23" s="302" t="s">
        <v>805</v>
      </c>
      <c r="E23" s="303">
        <v>3</v>
      </c>
      <c r="F23" s="573">
        <v>83.9</v>
      </c>
      <c r="G23" s="575"/>
      <c r="H23" s="573">
        <v>170.6</v>
      </c>
      <c r="I23" s="575"/>
      <c r="K23" s="31">
        <f xml:space="preserve"> IF( SUM( M23:R23 ) = 0, 0, $N$4 )</f>
        <v>0</v>
      </c>
      <c r="N23" s="110">
        <f t="shared" si="6"/>
        <v>0</v>
      </c>
      <c r="O23" s="110">
        <f>IF(Validation!$H$3=1,0,IF(ISNUMBER(G23),0,1))</f>
        <v>0</v>
      </c>
      <c r="P23" s="110">
        <f t="shared" ref="P23" si="8" xml:space="preserve"> IF( ISNUMBER( H23 ), 0, 1 )</f>
        <v>0</v>
      </c>
      <c r="Q23" s="110">
        <f>IF(Validation!$H$3=1,0,IF(ISNUMBER(I23),0,1))</f>
        <v>0</v>
      </c>
    </row>
    <row r="24" spans="1:19" s="83" customFormat="1">
      <c r="D24" s="102"/>
      <c r="E24" s="102"/>
      <c r="G24" s="184"/>
      <c r="I24" s="143"/>
      <c r="M24" s="84"/>
      <c r="N24" s="323"/>
      <c r="O24" s="324"/>
      <c r="P24" s="324"/>
      <c r="Q24" s="324"/>
      <c r="R24" s="84"/>
    </row>
    <row r="25" spans="1:19" s="184" customFormat="1">
      <c r="B25" s="990" t="s">
        <v>2597</v>
      </c>
      <c r="C25" s="990"/>
      <c r="I25" s="143"/>
      <c r="J25" s="83"/>
      <c r="K25" s="83"/>
      <c r="L25" s="83"/>
      <c r="M25" s="84"/>
      <c r="N25" s="144"/>
      <c r="O25" s="144"/>
      <c r="P25" s="144"/>
      <c r="Q25" s="144"/>
      <c r="R25" s="84"/>
      <c r="S25" s="83"/>
    </row>
    <row r="26" spans="1:19" s="184" customFormat="1">
      <c r="B26" s="158"/>
      <c r="C26" s="159"/>
      <c r="I26" s="143"/>
      <c r="J26" s="83"/>
      <c r="K26" s="83"/>
      <c r="L26" s="83"/>
      <c r="M26" s="84"/>
      <c r="N26" s="144"/>
      <c r="O26" s="144"/>
      <c r="P26" s="144"/>
      <c r="Q26" s="144"/>
      <c r="R26" s="84"/>
      <c r="S26" s="83"/>
    </row>
    <row r="27" spans="1:19" s="184" customFormat="1">
      <c r="B27" s="32"/>
      <c r="C27" s="160" t="s">
        <v>2598</v>
      </c>
      <c r="I27" s="143"/>
      <c r="J27" s="83"/>
      <c r="K27" s="83"/>
      <c r="L27" s="83"/>
      <c r="M27" s="84"/>
      <c r="N27" s="144"/>
      <c r="O27" s="144"/>
      <c r="P27" s="144"/>
      <c r="Q27" s="144"/>
      <c r="R27" s="84"/>
      <c r="S27" s="83"/>
    </row>
    <row r="28" spans="1:19" s="184" customFormat="1">
      <c r="B28" s="158"/>
      <c r="C28" s="159"/>
      <c r="I28" s="143"/>
      <c r="J28" s="83"/>
      <c r="K28" s="83"/>
      <c r="L28" s="83"/>
      <c r="M28" s="84"/>
      <c r="N28" s="323"/>
      <c r="O28" s="324"/>
      <c r="P28" s="324"/>
      <c r="Q28" s="324"/>
      <c r="R28" s="84"/>
      <c r="S28" s="83"/>
    </row>
    <row r="29" spans="1:19" s="184" customFormat="1">
      <c r="B29" s="161"/>
      <c r="C29" s="160" t="s">
        <v>2599</v>
      </c>
      <c r="I29" s="143"/>
      <c r="J29" s="83"/>
      <c r="K29" s="83"/>
      <c r="L29" s="83"/>
      <c r="M29" s="84"/>
      <c r="N29" s="318"/>
      <c r="O29" s="127"/>
      <c r="P29" s="127"/>
      <c r="Q29" s="127"/>
      <c r="R29" s="84"/>
      <c r="S29" s="83"/>
    </row>
    <row r="30" spans="1:19" s="184" customFormat="1">
      <c r="B30" s="162"/>
      <c r="C30" s="160"/>
      <c r="I30" s="143"/>
      <c r="J30" s="135"/>
      <c r="K30" s="137"/>
      <c r="L30" s="135"/>
      <c r="M30" s="141"/>
      <c r="N30" s="318"/>
      <c r="O30" s="127"/>
      <c r="P30" s="127"/>
      <c r="Q30" s="127"/>
      <c r="R30" s="141"/>
      <c r="S30" s="127"/>
    </row>
    <row r="31" spans="1:19" s="184" customFormat="1" ht="12">
      <c r="B31" s="163"/>
      <c r="C31" s="160" t="s">
        <v>2600</v>
      </c>
      <c r="I31" s="143"/>
      <c r="J31" s="143"/>
      <c r="K31" s="143"/>
      <c r="L31" s="143"/>
      <c r="M31" s="136"/>
      <c r="N31" s="231"/>
      <c r="R31" s="136"/>
    </row>
    <row r="32" spans="1:19" s="203" customFormat="1" ht="12.75">
      <c r="A32" s="202"/>
      <c r="B32" s="202"/>
      <c r="C32" s="169"/>
      <c r="I32" s="147"/>
      <c r="J32" s="143"/>
      <c r="K32" s="143"/>
      <c r="L32" s="143"/>
      <c r="M32" s="136"/>
      <c r="N32" s="231"/>
      <c r="O32" s="184"/>
      <c r="P32" s="184"/>
      <c r="Q32" s="184"/>
      <c r="R32" s="136"/>
      <c r="S32" s="184"/>
    </row>
    <row r="33" spans="2:19" s="203" customFormat="1" ht="13.5" thickBot="1">
      <c r="C33" s="204"/>
      <c r="I33" s="147"/>
      <c r="J33" s="143"/>
      <c r="K33" s="143"/>
      <c r="L33" s="143"/>
      <c r="M33" s="136"/>
      <c r="N33" s="231"/>
      <c r="O33" s="184"/>
      <c r="P33" s="184"/>
      <c r="Q33" s="184"/>
      <c r="R33" s="136"/>
      <c r="S33" s="184"/>
    </row>
    <row r="34" spans="2:19" s="127" customFormat="1" ht="16.5" thickBot="1">
      <c r="B34" s="164" t="str">
        <f ca="1" xml:space="preserve"> RIGHT(CELL("filename", $A$1), LEN(CELL("filename", $A$1)) - SEARCH("]", CELL("filename", $A$1)))&amp;" - Line definitions"</f>
        <v>4B - Line definitions</v>
      </c>
      <c r="C34" s="165"/>
      <c r="D34" s="166"/>
      <c r="E34" s="166"/>
      <c r="F34" s="166"/>
      <c r="G34" s="166"/>
      <c r="H34" s="166"/>
      <c r="I34" s="285"/>
      <c r="J34" s="143"/>
      <c r="K34" s="143"/>
      <c r="L34" s="143"/>
      <c r="M34" s="136"/>
      <c r="N34" s="231"/>
      <c r="O34" s="184"/>
      <c r="P34" s="184"/>
      <c r="Q34" s="184"/>
      <c r="R34" s="136"/>
      <c r="S34" s="184"/>
    </row>
    <row r="35" spans="2:19" s="127" customFormat="1" ht="15" thickBot="1">
      <c r="B35" s="87"/>
      <c r="C35" s="173"/>
      <c r="D35" s="87"/>
      <c r="E35" s="87"/>
      <c r="F35" s="87"/>
      <c r="I35" s="135"/>
      <c r="J35" s="143"/>
      <c r="K35" s="143"/>
      <c r="L35" s="143"/>
      <c r="M35" s="136"/>
      <c r="N35" s="231"/>
      <c r="O35" s="184"/>
      <c r="P35" s="184"/>
      <c r="Q35" s="184"/>
      <c r="R35" s="136"/>
      <c r="S35" s="184"/>
    </row>
    <row r="36" spans="2:19" s="203" customFormat="1" thickBot="1">
      <c r="B36" s="325" t="s">
        <v>2601</v>
      </c>
      <c r="C36" s="326" t="s">
        <v>2602</v>
      </c>
      <c r="D36" s="176"/>
      <c r="E36" s="176"/>
      <c r="F36" s="176"/>
      <c r="G36" s="176"/>
      <c r="H36" s="176"/>
      <c r="I36" s="327"/>
      <c r="J36" s="143"/>
      <c r="K36" s="143"/>
      <c r="L36" s="143"/>
      <c r="M36" s="136"/>
      <c r="N36" s="102" t="s">
        <v>2603</v>
      </c>
      <c r="O36" s="184"/>
      <c r="P36" s="184"/>
      <c r="Q36" s="184"/>
      <c r="R36" s="136"/>
      <c r="S36" s="184"/>
    </row>
    <row r="37" spans="2:19" s="127" customFormat="1">
      <c r="B37" s="328">
        <v>1</v>
      </c>
      <c r="C37" s="1033" t="s">
        <v>2985</v>
      </c>
      <c r="D37" s="1034"/>
      <c r="E37" s="1034"/>
      <c r="F37" s="1034"/>
      <c r="G37" s="1034"/>
      <c r="H37" s="1034"/>
      <c r="I37" s="1035"/>
      <c r="J37" s="143"/>
      <c r="K37" s="143"/>
      <c r="L37" s="143"/>
      <c r="M37" s="136"/>
      <c r="N37" s="230">
        <v>1</v>
      </c>
      <c r="O37" s="184"/>
      <c r="P37" s="184"/>
      <c r="Q37" s="184"/>
      <c r="R37" s="136"/>
      <c r="S37" s="184"/>
    </row>
    <row r="38" spans="2:19" s="127" customFormat="1" ht="38.25">
      <c r="B38" s="329">
        <v>2</v>
      </c>
      <c r="C38" s="1028" t="s">
        <v>4582</v>
      </c>
      <c r="D38" s="1029"/>
      <c r="E38" s="1029"/>
      <c r="F38" s="1029"/>
      <c r="G38" s="1029"/>
      <c r="H38" s="1029"/>
      <c r="I38" s="1030"/>
      <c r="J38" s="143"/>
      <c r="K38" s="143"/>
      <c r="L38" s="143"/>
      <c r="M38" s="136"/>
      <c r="N38" s="230" t="s">
        <v>4580</v>
      </c>
      <c r="O38" s="203"/>
      <c r="P38" s="203"/>
      <c r="Q38" s="203"/>
      <c r="R38" s="136"/>
      <c r="S38" s="203"/>
    </row>
    <row r="39" spans="2:19" s="127" customFormat="1" ht="51">
      <c r="B39" s="329">
        <v>3</v>
      </c>
      <c r="C39" s="1028" t="s">
        <v>4583</v>
      </c>
      <c r="D39" s="1029"/>
      <c r="E39" s="1029"/>
      <c r="F39" s="1029"/>
      <c r="G39" s="1029"/>
      <c r="H39" s="1029"/>
      <c r="I39" s="1030"/>
      <c r="J39" s="143"/>
      <c r="K39" s="143"/>
      <c r="L39" s="143"/>
      <c r="M39" s="136"/>
      <c r="N39" s="230" t="s">
        <v>4581</v>
      </c>
      <c r="O39" s="203"/>
      <c r="P39" s="203"/>
      <c r="Q39" s="203"/>
      <c r="R39" s="136"/>
      <c r="S39" s="203"/>
    </row>
    <row r="40" spans="2:19" s="127" customFormat="1">
      <c r="B40" s="329">
        <v>4</v>
      </c>
      <c r="C40" s="1028" t="s">
        <v>4584</v>
      </c>
      <c r="D40" s="1029"/>
      <c r="E40" s="1029"/>
      <c r="F40" s="1029"/>
      <c r="G40" s="1029"/>
      <c r="H40" s="1029"/>
      <c r="I40" s="1030"/>
      <c r="J40" s="143"/>
      <c r="K40" s="137"/>
      <c r="L40" s="135"/>
      <c r="M40" s="141"/>
      <c r="N40" s="230">
        <v>1</v>
      </c>
      <c r="R40" s="141"/>
    </row>
    <row r="41" spans="2:19" s="127" customFormat="1">
      <c r="B41" s="329">
        <v>5</v>
      </c>
      <c r="C41" s="1028" t="s">
        <v>2984</v>
      </c>
      <c r="D41" s="1029"/>
      <c r="E41" s="1029"/>
      <c r="F41" s="1029"/>
      <c r="G41" s="1029"/>
      <c r="H41" s="1029"/>
      <c r="I41" s="1030"/>
      <c r="J41" s="143"/>
      <c r="K41" s="137"/>
      <c r="L41" s="135"/>
      <c r="M41" s="141"/>
      <c r="N41" s="230">
        <v>1</v>
      </c>
      <c r="R41" s="141"/>
    </row>
    <row r="42" spans="2:19" s="127" customFormat="1">
      <c r="B42" s="329">
        <v>6</v>
      </c>
      <c r="C42" s="1028" t="s">
        <v>4585</v>
      </c>
      <c r="D42" s="1029"/>
      <c r="E42" s="1029"/>
      <c r="F42" s="1029"/>
      <c r="G42" s="1029"/>
      <c r="H42" s="1029"/>
      <c r="I42" s="1030"/>
      <c r="J42" s="143"/>
      <c r="K42" s="147"/>
      <c r="L42" s="135"/>
      <c r="M42" s="141"/>
      <c r="N42" s="230">
        <v>1</v>
      </c>
      <c r="O42" s="203"/>
      <c r="P42" s="203"/>
      <c r="Q42" s="203"/>
      <c r="R42" s="141"/>
      <c r="S42" s="203"/>
    </row>
    <row r="43" spans="2:19" s="127" customFormat="1">
      <c r="B43" s="329">
        <v>7</v>
      </c>
      <c r="C43" s="1028" t="s">
        <v>4586</v>
      </c>
      <c r="D43" s="1029"/>
      <c r="E43" s="1029"/>
      <c r="F43" s="1029"/>
      <c r="G43" s="1029"/>
      <c r="H43" s="1029"/>
      <c r="I43" s="1030"/>
      <c r="J43" s="143"/>
      <c r="K43" s="137"/>
      <c r="L43" s="135"/>
      <c r="M43" s="141"/>
      <c r="N43" s="230">
        <v>1</v>
      </c>
      <c r="R43" s="141"/>
    </row>
    <row r="44" spans="2:19" s="127" customFormat="1">
      <c r="B44" s="776">
        <v>8</v>
      </c>
      <c r="C44" s="1028" t="s">
        <v>4587</v>
      </c>
      <c r="D44" s="1029"/>
      <c r="E44" s="1029"/>
      <c r="F44" s="1029"/>
      <c r="G44" s="1029"/>
      <c r="H44" s="1029"/>
      <c r="I44" s="1030"/>
      <c r="J44" s="143"/>
      <c r="K44" s="137"/>
      <c r="L44" s="135"/>
      <c r="M44" s="141"/>
      <c r="N44" s="230">
        <v>1</v>
      </c>
      <c r="R44" s="141"/>
    </row>
    <row r="45" spans="2:19" s="127" customFormat="1" ht="51.75" thickBot="1">
      <c r="B45" s="330">
        <v>9</v>
      </c>
      <c r="C45" s="1036" t="s">
        <v>4588</v>
      </c>
      <c r="D45" s="1037"/>
      <c r="E45" s="1037"/>
      <c r="F45" s="1037"/>
      <c r="G45" s="1037"/>
      <c r="H45" s="1037"/>
      <c r="I45" s="1038"/>
      <c r="J45" s="143"/>
      <c r="K45" s="137"/>
      <c r="L45" s="135"/>
      <c r="M45" s="141"/>
      <c r="N45" s="230" t="s">
        <v>2611</v>
      </c>
      <c r="R45" s="141"/>
    </row>
    <row r="46" spans="2:19">
      <c r="J46" s="147"/>
      <c r="K46" s="137"/>
      <c r="L46" s="135"/>
      <c r="M46" s="141"/>
      <c r="N46" s="331"/>
      <c r="O46" s="127"/>
      <c r="P46" s="127"/>
      <c r="Q46" s="127"/>
      <c r="R46" s="141"/>
      <c r="S46" s="127"/>
    </row>
    <row r="47" spans="2:19" hidden="1">
      <c r="J47" s="147"/>
      <c r="K47" s="137"/>
      <c r="L47" s="135"/>
      <c r="M47" s="141"/>
      <c r="N47" s="331"/>
      <c r="O47" s="137"/>
      <c r="P47" s="137"/>
      <c r="Q47" s="137"/>
      <c r="R47" s="141"/>
      <c r="S47" s="137"/>
    </row>
    <row r="48" spans="2:19" hidden="1">
      <c r="J48" s="147"/>
      <c r="K48" s="137"/>
      <c r="L48" s="135"/>
      <c r="M48" s="141"/>
      <c r="N48" s="127"/>
      <c r="O48" s="137"/>
      <c r="P48" s="137"/>
      <c r="Q48" s="137"/>
      <c r="R48" s="141"/>
      <c r="S48" s="137"/>
    </row>
    <row r="49" spans="10:19" hidden="1">
      <c r="J49" s="147"/>
      <c r="K49" s="137"/>
      <c r="L49" s="135"/>
      <c r="M49" s="141"/>
      <c r="N49" s="127"/>
      <c r="O49" s="137"/>
      <c r="P49" s="137"/>
      <c r="Q49" s="137"/>
      <c r="R49" s="141"/>
      <c r="S49" s="137"/>
    </row>
    <row r="50" spans="10:19" hidden="1">
      <c r="J50" s="147"/>
      <c r="N50" s="127"/>
    </row>
    <row r="51" spans="10:19" hidden="1">
      <c r="J51" s="147"/>
      <c r="N51" s="127"/>
    </row>
    <row r="52" spans="10:19" hidden="1">
      <c r="J52" s="147"/>
      <c r="N52" s="127"/>
    </row>
    <row r="53" spans="10:19" hidden="1">
      <c r="J53" s="147"/>
      <c r="N53" s="127"/>
    </row>
    <row r="54" spans="10:19" hidden="1">
      <c r="J54" s="147"/>
      <c r="N54" s="127"/>
    </row>
    <row r="55" spans="10:19" hidden="1">
      <c r="J55" s="147"/>
      <c r="N55" s="127"/>
    </row>
    <row r="56" spans="10:19" hidden="1">
      <c r="J56" s="147"/>
      <c r="N56" s="127"/>
    </row>
    <row r="57" spans="10:19" hidden="1">
      <c r="J57" s="147"/>
      <c r="N57" s="127"/>
    </row>
    <row r="58" spans="10:19" hidden="1">
      <c r="J58" s="147"/>
      <c r="N58" s="127"/>
    </row>
    <row r="59" spans="10:19" hidden="1">
      <c r="J59" s="147"/>
      <c r="N59" s="127"/>
    </row>
    <row r="60" spans="10:19" hidden="1">
      <c r="J60" s="147"/>
      <c r="N60" s="127"/>
    </row>
    <row r="61" spans="10:19" hidden="1">
      <c r="J61" s="147"/>
      <c r="N61" s="127"/>
    </row>
    <row r="62" spans="10:19" hidden="1">
      <c r="J62" s="147"/>
      <c r="N62" s="127"/>
    </row>
    <row r="63" spans="10:19" hidden="1">
      <c r="J63" s="147"/>
      <c r="N63" s="127"/>
    </row>
    <row r="64" spans="10:19" hidden="1">
      <c r="J64" s="147"/>
      <c r="N64" s="127"/>
    </row>
    <row r="65" spans="10:14" hidden="1">
      <c r="J65" s="147"/>
      <c r="N65" s="127"/>
    </row>
    <row r="66" spans="10:14" hidden="1">
      <c r="J66" s="147"/>
      <c r="N66" s="127"/>
    </row>
    <row r="67" spans="10:14" hidden="1">
      <c r="J67" s="147"/>
      <c r="N67" s="127"/>
    </row>
    <row r="68" spans="10:14" hidden="1">
      <c r="J68" s="147"/>
      <c r="N68" s="127"/>
    </row>
    <row r="69" spans="10:14" hidden="1">
      <c r="N69" s="127"/>
    </row>
    <row r="70" spans="10:14" hidden="1">
      <c r="N70" s="127"/>
    </row>
    <row r="71" spans="10:14" hidden="1"/>
    <row r="72" spans="10:14" hidden="1"/>
    <row r="73" spans="10:14" hidden="1"/>
  </sheetData>
  <sheetProtection algorithmName="SHA-512" hashValue="dOheZ5iVQLTlLtdTQW3PS4ey+Ma/VcW7Yc1gVYiOmTtEXPMOcBJWIbB5br0npptOxfaNN0vtcQUHdSa0iruZqA==" saltValue="C+0B47m2V8bKWG153/zCzA==" spinCount="100000" sheet="1" objects="1" scenarios="1"/>
  <mergeCells count="16">
    <mergeCell ref="C42:I42"/>
    <mergeCell ref="C43:I43"/>
    <mergeCell ref="C45:I45"/>
    <mergeCell ref="B25:C25"/>
    <mergeCell ref="C37:I37"/>
    <mergeCell ref="C38:I38"/>
    <mergeCell ref="C39:I39"/>
    <mergeCell ref="C40:I40"/>
    <mergeCell ref="C41:I41"/>
    <mergeCell ref="C44:I44"/>
    <mergeCell ref="N3:O3"/>
    <mergeCell ref="B3:C4"/>
    <mergeCell ref="D3:D4"/>
    <mergeCell ref="E3:E4"/>
    <mergeCell ref="F3:G3"/>
    <mergeCell ref="H3:I3"/>
  </mergeCells>
  <conditionalFormatting sqref="K10:K12">
    <cfRule type="cellIs" dxfId="64" priority="14" operator="equal">
      <formula>0</formula>
    </cfRule>
  </conditionalFormatting>
  <conditionalFormatting sqref="K20 K23">
    <cfRule type="cellIs" dxfId="63" priority="13" operator="equal">
      <formula>0</formula>
    </cfRule>
  </conditionalFormatting>
  <conditionalFormatting sqref="K16">
    <cfRule type="cellIs" dxfId="62" priority="9" operator="equal">
      <formula>0</formula>
    </cfRule>
  </conditionalFormatting>
  <conditionalFormatting sqref="K7">
    <cfRule type="cellIs" dxfId="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20134EA-54B1-4B93-AAEC-24C3DE1880B4}">
            <xm:f>Validation!$H$3=1</xm:f>
            <x14:dxf>
              <fill>
                <patternFill>
                  <bgColor rgb="FFE0DCD8"/>
                </patternFill>
              </fill>
            </x14:dxf>
          </x14:cfRule>
          <xm:sqref>G10:G13 G20</xm:sqref>
        </x14:conditionalFormatting>
        <x14:conditionalFormatting xmlns:xm="http://schemas.microsoft.com/office/excel/2006/main">
          <x14:cfRule type="expression" priority="11" id="{0BD13228-AE98-433B-AE16-4F3BBF5873C1}">
            <xm:f>Validation!$H$3=1</xm:f>
            <x14:dxf>
              <fill>
                <patternFill>
                  <bgColor rgb="FFE0DCD8"/>
                </patternFill>
              </fill>
            </x14:dxf>
          </x14:cfRule>
          <xm:sqref>G16</xm:sqref>
        </x14:conditionalFormatting>
        <x14:conditionalFormatting xmlns:xm="http://schemas.microsoft.com/office/excel/2006/main">
          <x14:cfRule type="expression" priority="10" id="{ED8382BD-42DE-4E84-90D4-862C143AA060}">
            <xm:f>Validation!$H$3=1</xm:f>
            <x14:dxf>
              <fill>
                <patternFill>
                  <bgColor rgb="FFE0DCD8"/>
                </patternFill>
              </fill>
            </x14:dxf>
          </x14:cfRule>
          <xm:sqref>G23</xm:sqref>
        </x14:conditionalFormatting>
        <x14:conditionalFormatting xmlns:xm="http://schemas.microsoft.com/office/excel/2006/main">
          <x14:cfRule type="expression" priority="8" id="{9EDBE038-5836-438C-83F6-AD582CD06F52}">
            <xm:f>Validation!$H$3=1</xm:f>
            <x14:dxf>
              <fill>
                <patternFill>
                  <bgColor rgb="FFE0DCD8"/>
                </patternFill>
              </fill>
            </x14:dxf>
          </x14:cfRule>
          <xm:sqref>I7</xm:sqref>
        </x14:conditionalFormatting>
        <x14:conditionalFormatting xmlns:xm="http://schemas.microsoft.com/office/excel/2006/main">
          <x14:cfRule type="expression" priority="7" id="{D384A605-B274-4311-848D-FF1F42C5109B}">
            <xm:f>Validation!$H$3=1</xm:f>
            <x14:dxf>
              <fill>
                <patternFill>
                  <bgColor rgb="FFE0DCD8"/>
                </patternFill>
              </fill>
            </x14:dxf>
          </x14:cfRule>
          <xm:sqref>I10:I13</xm:sqref>
        </x14:conditionalFormatting>
        <x14:conditionalFormatting xmlns:xm="http://schemas.microsoft.com/office/excel/2006/main">
          <x14:cfRule type="expression" priority="6" id="{7B08269C-0B9C-4A30-B11B-A3B406C7B478}">
            <xm:f>Validation!$H$3=1</xm:f>
            <x14:dxf>
              <fill>
                <patternFill>
                  <bgColor rgb="FFE0DCD8"/>
                </patternFill>
              </fill>
            </x14:dxf>
          </x14:cfRule>
          <xm:sqref>I16</xm:sqref>
        </x14:conditionalFormatting>
        <x14:conditionalFormatting xmlns:xm="http://schemas.microsoft.com/office/excel/2006/main">
          <x14:cfRule type="expression" priority="4" id="{16021BDC-4500-48E1-B8D1-04D29B5A7517}">
            <xm:f>Validation!$H$3=1</xm:f>
            <x14:dxf>
              <fill>
                <patternFill>
                  <bgColor rgb="FFE0DCD8"/>
                </patternFill>
              </fill>
            </x14:dxf>
          </x14:cfRule>
          <xm:sqref>I23</xm:sqref>
        </x14:conditionalFormatting>
        <x14:conditionalFormatting xmlns:xm="http://schemas.microsoft.com/office/excel/2006/main">
          <x14:cfRule type="expression" priority="3" id="{9ED42E6A-E265-49B5-B1B8-D5352CAC0733}">
            <xm:f>Validation!$H$3=1</xm:f>
            <x14:dxf>
              <fill>
                <patternFill>
                  <bgColor rgb="FFE0DCD8"/>
                </patternFill>
              </fill>
            </x14:dxf>
          </x14:cfRule>
          <xm:sqref>I20</xm:sqref>
        </x14:conditionalFormatting>
        <x14:conditionalFormatting xmlns:xm="http://schemas.microsoft.com/office/excel/2006/main">
          <x14:cfRule type="expression" priority="1" id="{77042AF4-137E-42AD-937E-C90316BEFD04}">
            <xm:f>Validation!$H$3=1</xm:f>
            <x14:dxf>
              <fill>
                <patternFill>
                  <bgColor rgb="FFE0DCD8"/>
                </patternFill>
              </fill>
            </x14:dxf>
          </x14:cfRule>
          <xm:sqref>G7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62"/>
  <sheetViews>
    <sheetView showGridLines="0" workbookViewId="0">
      <selection activeCell="F7" sqref="F7"/>
    </sheetView>
  </sheetViews>
  <sheetFormatPr defaultColWidth="0" defaultRowHeight="14.25" zeroHeight="1"/>
  <cols>
    <col min="1" max="1" width="2.5" style="12" customWidth="1"/>
    <col min="2" max="2" width="4.125" style="12" customWidth="1"/>
    <col min="3" max="3" width="60.25" style="12" customWidth="1"/>
    <col min="4" max="5" width="5.125" style="12" customWidth="1"/>
    <col min="6" max="6" width="14.5" style="570" customWidth="1"/>
    <col min="7" max="7" width="14.625" style="12" customWidth="1"/>
    <col min="8" max="8" width="2.625" style="83" customWidth="1"/>
    <col min="9" max="9" width="18.75" style="83" bestFit="1" customWidth="1"/>
    <col min="10" max="10" width="1.625" style="83" customWidth="1"/>
    <col min="11" max="11" width="1.625" style="84" hidden="1" customWidth="1"/>
    <col min="12" max="13" width="19.25" style="83" hidden="1" customWidth="1"/>
    <col min="14" max="14" width="1.625" style="84" hidden="1" customWidth="1"/>
    <col min="15" max="16384" width="8.75" style="12" hidden="1"/>
  </cols>
  <sheetData>
    <row r="1" spans="2:13" ht="20.25">
      <c r="B1" s="79" t="s">
        <v>4568</v>
      </c>
      <c r="C1" s="79"/>
      <c r="D1" s="79"/>
      <c r="E1" s="79"/>
      <c r="F1" s="79"/>
      <c r="G1" s="81" t="str">
        <f>Validation!B3</f>
        <v>Bristol Water</v>
      </c>
      <c r="H1" s="79"/>
      <c r="I1" s="82" t="s">
        <v>2571</v>
      </c>
    </row>
    <row r="2" spans="2:13" ht="15" thickBot="1">
      <c r="B2" s="86" t="s">
        <v>3512</v>
      </c>
      <c r="C2" s="83"/>
      <c r="D2" s="83"/>
      <c r="E2" s="83"/>
      <c r="F2" s="83"/>
      <c r="G2" s="83"/>
    </row>
    <row r="3" spans="2:13" ht="14.65" customHeight="1">
      <c r="B3" s="974" t="s">
        <v>2572</v>
      </c>
      <c r="C3" s="975"/>
      <c r="D3" s="978" t="s">
        <v>2573</v>
      </c>
      <c r="E3" s="980" t="s">
        <v>2574</v>
      </c>
      <c r="F3" s="982" t="s">
        <v>59</v>
      </c>
      <c r="G3" s="982" t="s">
        <v>245</v>
      </c>
      <c r="I3" s="987" t="s">
        <v>1451</v>
      </c>
    </row>
    <row r="4" spans="2:13" ht="15" thickBot="1">
      <c r="B4" s="976"/>
      <c r="C4" s="977"/>
      <c r="D4" s="979"/>
      <c r="E4" s="981"/>
      <c r="F4" s="983"/>
      <c r="G4" s="983"/>
      <c r="I4" s="988"/>
      <c r="L4" s="91" t="s">
        <v>2581</v>
      </c>
      <c r="M4" s="770"/>
    </row>
    <row r="5" spans="2:13" ht="15" thickBot="1">
      <c r="B5" s="83"/>
      <c r="C5" s="83"/>
      <c r="D5" s="83"/>
      <c r="E5" s="83"/>
      <c r="F5" s="83"/>
      <c r="G5" s="83"/>
      <c r="I5" s="292"/>
      <c r="L5" s="185" t="s">
        <v>2582</v>
      </c>
      <c r="M5" s="185"/>
    </row>
    <row r="6" spans="2:13" ht="15" thickBot="1">
      <c r="B6" s="103">
        <v>1</v>
      </c>
      <c r="C6" s="134" t="s">
        <v>4569</v>
      </c>
      <c r="D6" s="105" t="s">
        <v>805</v>
      </c>
      <c r="E6" s="106">
        <v>3</v>
      </c>
      <c r="F6" s="502">
        <v>470.66719041179198</v>
      </c>
      <c r="G6" s="833"/>
      <c r="I6" s="31">
        <f xml:space="preserve"> IF( SUM( K6:N6 ) = 0, 0, $L$5 )</f>
        <v>0</v>
      </c>
      <c r="L6" s="110">
        <f xml:space="preserve"> IF( ISNUMBER( F6 ), 0, 1 )</f>
        <v>0</v>
      </c>
      <c r="M6" s="110">
        <f>IF(Validation!$H$3=1,0,IF(ISNUMBER(G6),0,1))</f>
        <v>0</v>
      </c>
    </row>
    <row r="7" spans="2:13">
      <c r="B7" s="111">
        <f xml:space="preserve"> B6 + 1</f>
        <v>2</v>
      </c>
      <c r="C7" s="104" t="s">
        <v>4570</v>
      </c>
      <c r="D7" s="112" t="s">
        <v>805</v>
      </c>
      <c r="E7" s="113">
        <v>3</v>
      </c>
      <c r="F7" s="502">
        <f>+((142.825-172.9)/244.7*265)*(1-55.4%)</f>
        <v>-14.526212709440141</v>
      </c>
      <c r="G7" s="834"/>
      <c r="I7" s="31">
        <f xml:space="preserve"> IF( SUM( K7:N7 ) = 0, 0, $L$5 )</f>
        <v>0</v>
      </c>
      <c r="L7" s="110">
        <f t="shared" ref="L7:L8" si="0" xml:space="preserve"> IF( ISNUMBER( F7 ), 0, 1 )</f>
        <v>0</v>
      </c>
      <c r="M7" s="110">
        <f>IF(Validation!$H$3=1,0,IF(ISNUMBER(G7),0,1))</f>
        <v>0</v>
      </c>
    </row>
    <row r="8" spans="2:13" ht="14.1" customHeight="1">
      <c r="B8" s="111">
        <f xml:space="preserve"> B7 + 1</f>
        <v>3</v>
      </c>
      <c r="C8" s="104" t="s">
        <v>4571</v>
      </c>
      <c r="D8" s="112" t="s">
        <v>805</v>
      </c>
      <c r="E8" s="113">
        <v>3</v>
      </c>
      <c r="F8" s="485">
        <v>0</v>
      </c>
      <c r="G8" s="54"/>
      <c r="I8" s="31">
        <f xml:space="preserve"> IF( SUM( K8:N8 ) = 0, 0, $L$5 )</f>
        <v>0</v>
      </c>
      <c r="L8" s="110">
        <f t="shared" si="0"/>
        <v>0</v>
      </c>
      <c r="M8" s="110">
        <f>IF(Validation!$H$3=1,0,IF(ISNUMBER(G8),0,1))</f>
        <v>0</v>
      </c>
    </row>
    <row r="9" spans="2:13" ht="15" thickBot="1">
      <c r="B9" s="118">
        <f xml:space="preserve"> B8 + 1</f>
        <v>4</v>
      </c>
      <c r="C9" s="119" t="s">
        <v>2986</v>
      </c>
      <c r="D9" s="120" t="s">
        <v>805</v>
      </c>
      <c r="E9" s="117">
        <v>3</v>
      </c>
      <c r="F9" s="228">
        <f xml:space="preserve"> SUM( F6:F8 )</f>
        <v>456.14097770235185</v>
      </c>
      <c r="G9" s="123">
        <f xml:space="preserve"> SUM( G6:G8 )</f>
        <v>0</v>
      </c>
    </row>
    <row r="10" spans="2:13"/>
    <row r="11" spans="2:13">
      <c r="B11" s="990" t="s">
        <v>2597</v>
      </c>
      <c r="C11" s="990"/>
      <c r="D11" s="184"/>
      <c r="E11" s="184"/>
      <c r="F11" s="184"/>
      <c r="G11" s="184"/>
    </row>
    <row r="12" spans="2:13">
      <c r="B12" s="158"/>
      <c r="C12" s="159"/>
      <c r="D12" s="184"/>
      <c r="E12" s="184"/>
      <c r="F12" s="184"/>
      <c r="G12" s="184"/>
    </row>
    <row r="13" spans="2:13">
      <c r="B13" s="32"/>
      <c r="C13" s="160" t="s">
        <v>2598</v>
      </c>
      <c r="D13" s="184"/>
      <c r="E13" s="184"/>
      <c r="F13" s="184"/>
      <c r="G13" s="184"/>
    </row>
    <row r="14" spans="2:13">
      <c r="B14" s="158"/>
      <c r="C14" s="159"/>
      <c r="D14" s="184"/>
      <c r="E14" s="184"/>
      <c r="F14" s="184"/>
      <c r="G14" s="184"/>
    </row>
    <row r="15" spans="2:13">
      <c r="B15" s="161"/>
      <c r="C15" s="160" t="s">
        <v>2599</v>
      </c>
      <c r="D15" s="184"/>
      <c r="E15" s="184"/>
      <c r="F15" s="184"/>
      <c r="G15" s="184"/>
    </row>
    <row r="16" spans="2:13">
      <c r="B16" s="162"/>
      <c r="C16" s="160"/>
      <c r="D16" s="184"/>
      <c r="E16" s="184"/>
      <c r="F16" s="184"/>
      <c r="G16" s="184"/>
    </row>
    <row r="17" spans="2:14">
      <c r="B17" s="163"/>
      <c r="C17" s="160" t="s">
        <v>2600</v>
      </c>
      <c r="D17" s="184"/>
      <c r="E17" s="184"/>
      <c r="F17" s="184"/>
      <c r="G17" s="184"/>
    </row>
    <row r="18" spans="2:14">
      <c r="B18" s="202"/>
      <c r="C18" s="169"/>
      <c r="D18" s="203"/>
      <c r="E18" s="203"/>
      <c r="F18" s="203"/>
      <c r="G18" s="203"/>
    </row>
    <row r="19" spans="2:14" ht="15" thickBot="1">
      <c r="B19" s="203"/>
      <c r="C19" s="204"/>
      <c r="D19" s="203"/>
      <c r="E19" s="203"/>
      <c r="F19" s="203"/>
      <c r="G19" s="203"/>
    </row>
    <row r="20" spans="2:14" ht="16.5" thickBot="1">
      <c r="B20" s="164" t="str">
        <f ca="1" xml:space="preserve"> RIGHT(CELL("filename", $A$1), LEN(CELL("filename", $A$1)) - SEARCH("]", CELL("filename", $A$1)))&amp;" - Line definitions"</f>
        <v>4C - Line definitions</v>
      </c>
      <c r="C20" s="165"/>
      <c r="D20" s="166"/>
      <c r="E20" s="166"/>
      <c r="F20" s="166"/>
      <c r="G20" s="285"/>
    </row>
    <row r="21" spans="2:14" ht="15" thickBot="1">
      <c r="B21" s="87"/>
      <c r="C21" s="173"/>
      <c r="D21" s="87"/>
      <c r="E21" s="87"/>
      <c r="F21" s="87"/>
      <c r="G21" s="87"/>
    </row>
    <row r="22" spans="2:14" ht="15" thickBot="1">
      <c r="B22" s="174" t="s">
        <v>2601</v>
      </c>
      <c r="C22" s="1126" t="s">
        <v>2602</v>
      </c>
      <c r="D22" s="1126"/>
      <c r="E22" s="1126"/>
      <c r="F22" s="1127"/>
      <c r="G22" s="1128"/>
      <c r="L22" s="102" t="s">
        <v>2603</v>
      </c>
      <c r="M22" s="102"/>
    </row>
    <row r="23" spans="2:14" ht="25.5">
      <c r="B23" s="206">
        <f>B6</f>
        <v>1</v>
      </c>
      <c r="C23" s="991" t="s">
        <v>2987</v>
      </c>
      <c r="D23" s="991"/>
      <c r="E23" s="991"/>
      <c r="F23" s="1006"/>
      <c r="G23" s="992"/>
      <c r="H23" s="135"/>
      <c r="I23" s="137"/>
      <c r="J23" s="135"/>
      <c r="K23" s="141"/>
      <c r="L23" s="230" t="s">
        <v>2606</v>
      </c>
      <c r="M23" s="230"/>
      <c r="N23" s="141"/>
    </row>
    <row r="24" spans="2:14" ht="63.75">
      <c r="B24" s="180">
        <f t="shared" ref="B24:B26" si="1">B7</f>
        <v>2</v>
      </c>
      <c r="C24" s="970" t="s">
        <v>4572</v>
      </c>
      <c r="D24" s="970"/>
      <c r="E24" s="970"/>
      <c r="F24" s="998"/>
      <c r="G24" s="971"/>
      <c r="H24" s="143"/>
      <c r="I24" s="143"/>
      <c r="J24" s="143"/>
      <c r="K24" s="136"/>
      <c r="L24" s="230" t="s">
        <v>2837</v>
      </c>
      <c r="M24" s="230"/>
      <c r="N24" s="136"/>
    </row>
    <row r="25" spans="2:14" ht="14.1" customHeight="1">
      <c r="B25" s="180">
        <f t="shared" si="1"/>
        <v>3</v>
      </c>
      <c r="C25" s="970" t="s">
        <v>2988</v>
      </c>
      <c r="D25" s="970"/>
      <c r="E25" s="970"/>
      <c r="F25" s="998"/>
      <c r="G25" s="971"/>
      <c r="H25" s="143"/>
      <c r="I25" s="143"/>
      <c r="J25" s="143"/>
      <c r="K25" s="136"/>
      <c r="L25" s="230">
        <v>1</v>
      </c>
      <c r="M25" s="230"/>
      <c r="N25" s="136"/>
    </row>
    <row r="26" spans="2:14" ht="14.1" customHeight="1" thickBot="1">
      <c r="B26" s="208">
        <f t="shared" si="1"/>
        <v>4</v>
      </c>
      <c r="C26" s="993" t="s">
        <v>2989</v>
      </c>
      <c r="D26" s="993"/>
      <c r="E26" s="993"/>
      <c r="F26" s="1009"/>
      <c r="G26" s="994"/>
      <c r="H26" s="143"/>
      <c r="I26" s="143"/>
      <c r="J26" s="143"/>
      <c r="K26" s="136"/>
      <c r="L26" s="230">
        <v>1</v>
      </c>
      <c r="M26" s="230"/>
      <c r="N26" s="136"/>
    </row>
    <row r="27" spans="2:14">
      <c r="H27" s="143"/>
      <c r="I27" s="143"/>
      <c r="J27" s="143"/>
      <c r="K27" s="136"/>
      <c r="L27" s="293"/>
      <c r="M27" s="293"/>
      <c r="N27" s="136"/>
    </row>
    <row r="28" spans="2:14" hidden="1">
      <c r="H28" s="143"/>
      <c r="I28" s="143"/>
      <c r="J28" s="143"/>
      <c r="K28" s="136"/>
      <c r="L28" s="293"/>
      <c r="M28" s="293"/>
      <c r="N28" s="136"/>
    </row>
    <row r="29" spans="2:14" hidden="1">
      <c r="H29" s="143"/>
      <c r="I29" s="143"/>
      <c r="J29" s="143"/>
      <c r="K29" s="136"/>
      <c r="L29" s="293"/>
      <c r="M29" s="293"/>
      <c r="N29" s="136"/>
    </row>
    <row r="30" spans="2:14" hidden="1">
      <c r="H30" s="143"/>
      <c r="I30" s="143"/>
      <c r="J30" s="143"/>
      <c r="K30" s="136"/>
      <c r="L30" s="231"/>
      <c r="M30" s="231"/>
      <c r="N30" s="136"/>
    </row>
    <row r="31" spans="2:14" hidden="1">
      <c r="H31" s="143"/>
      <c r="I31" s="143"/>
      <c r="J31" s="143"/>
      <c r="K31" s="136"/>
      <c r="L31" s="231"/>
      <c r="M31" s="231"/>
      <c r="N31" s="136"/>
    </row>
    <row r="32" spans="2:14" hidden="1">
      <c r="H32" s="143"/>
      <c r="I32" s="143"/>
      <c r="J32" s="143"/>
      <c r="K32" s="136"/>
      <c r="L32" s="231"/>
      <c r="M32" s="231"/>
      <c r="N32" s="136"/>
    </row>
    <row r="33" spans="8:14" hidden="1">
      <c r="H33" s="143"/>
      <c r="I33" s="137"/>
      <c r="J33" s="135"/>
      <c r="K33" s="141"/>
      <c r="L33" s="231"/>
      <c r="M33" s="231"/>
      <c r="N33" s="141"/>
    </row>
    <row r="34" spans="8:14" hidden="1">
      <c r="H34" s="143"/>
      <c r="I34" s="137"/>
      <c r="J34" s="135"/>
      <c r="K34" s="141"/>
      <c r="L34" s="231"/>
      <c r="M34" s="231"/>
      <c r="N34" s="141"/>
    </row>
    <row r="35" spans="8:14" hidden="1">
      <c r="H35" s="143"/>
      <c r="I35" s="147"/>
      <c r="J35" s="135"/>
      <c r="K35" s="141"/>
      <c r="L35" s="231"/>
      <c r="M35" s="231"/>
      <c r="N35" s="141"/>
    </row>
    <row r="36" spans="8:14" hidden="1">
      <c r="H36" s="143"/>
      <c r="I36" s="137"/>
      <c r="J36" s="135"/>
      <c r="K36" s="141"/>
      <c r="L36" s="231"/>
      <c r="M36" s="231"/>
      <c r="N36" s="141"/>
    </row>
    <row r="37" spans="8:14" hidden="1">
      <c r="H37" s="143"/>
      <c r="I37" s="137"/>
      <c r="J37" s="135"/>
      <c r="K37" s="141"/>
      <c r="L37" s="231"/>
      <c r="M37" s="231"/>
      <c r="N37" s="141"/>
    </row>
    <row r="38" spans="8:14" hidden="1">
      <c r="H38" s="147"/>
      <c r="I38" s="137"/>
      <c r="J38" s="135"/>
      <c r="K38" s="141"/>
      <c r="L38" s="231"/>
      <c r="M38" s="231"/>
      <c r="N38" s="141"/>
    </row>
    <row r="39" spans="8:14" hidden="1">
      <c r="H39" s="147"/>
      <c r="I39" s="137"/>
      <c r="J39" s="135"/>
      <c r="K39" s="141"/>
      <c r="L39" s="231"/>
      <c r="M39" s="231"/>
      <c r="N39" s="141"/>
    </row>
    <row r="40" spans="8:14" hidden="1">
      <c r="H40" s="147"/>
      <c r="I40" s="137"/>
      <c r="J40" s="135"/>
      <c r="K40" s="141"/>
      <c r="L40" s="231"/>
      <c r="M40" s="231"/>
      <c r="N40" s="141"/>
    </row>
    <row r="41" spans="8:14" hidden="1">
      <c r="H41" s="147"/>
      <c r="I41" s="137"/>
      <c r="J41" s="135"/>
      <c r="K41" s="141"/>
      <c r="L41" s="231"/>
      <c r="M41" s="231"/>
      <c r="N41" s="141"/>
    </row>
    <row r="42" spans="8:14" hidden="1">
      <c r="H42" s="147"/>
      <c r="L42" s="231"/>
      <c r="M42" s="231"/>
    </row>
    <row r="43" spans="8:14" hidden="1">
      <c r="H43" s="147"/>
      <c r="L43" s="231"/>
      <c r="M43" s="231"/>
    </row>
    <row r="44" spans="8:14" hidden="1">
      <c r="H44" s="147"/>
      <c r="L44" s="231"/>
      <c r="M44" s="231"/>
    </row>
    <row r="45" spans="8:14" hidden="1">
      <c r="H45" s="147"/>
      <c r="L45" s="231"/>
      <c r="M45" s="231"/>
    </row>
    <row r="46" spans="8:14" hidden="1">
      <c r="H46" s="147"/>
      <c r="L46" s="231"/>
      <c r="M46" s="231"/>
    </row>
    <row r="47" spans="8:14" hidden="1">
      <c r="H47" s="147"/>
      <c r="L47" s="231"/>
      <c r="M47" s="231"/>
    </row>
    <row r="48" spans="8:14" hidden="1">
      <c r="H48" s="147"/>
      <c r="L48" s="231"/>
      <c r="M48" s="231"/>
    </row>
    <row r="49" spans="8:13" hidden="1">
      <c r="H49" s="147"/>
      <c r="L49" s="231"/>
      <c r="M49" s="231"/>
    </row>
    <row r="50" spans="8:13" hidden="1">
      <c r="H50" s="147"/>
      <c r="L50" s="231"/>
      <c r="M50" s="231"/>
    </row>
    <row r="51" spans="8:13" hidden="1">
      <c r="H51" s="147"/>
      <c r="L51" s="231"/>
      <c r="M51" s="231"/>
    </row>
    <row r="52" spans="8:13" hidden="1">
      <c r="H52" s="147"/>
      <c r="L52" s="231"/>
      <c r="M52" s="231"/>
    </row>
    <row r="53" spans="8:13" hidden="1">
      <c r="H53" s="147"/>
      <c r="L53" s="231"/>
      <c r="M53" s="231"/>
    </row>
    <row r="54" spans="8:13" hidden="1">
      <c r="H54" s="147"/>
      <c r="L54" s="231"/>
      <c r="M54" s="231"/>
    </row>
    <row r="55" spans="8:13" hidden="1">
      <c r="H55" s="147"/>
      <c r="L55" s="231"/>
      <c r="M55" s="231"/>
    </row>
    <row r="56" spans="8:13" hidden="1">
      <c r="H56" s="147"/>
      <c r="L56" s="231"/>
      <c r="M56" s="231"/>
    </row>
    <row r="57" spans="8:13" hidden="1">
      <c r="H57" s="147"/>
      <c r="L57" s="231"/>
      <c r="M57" s="231"/>
    </row>
    <row r="58" spans="8:13" hidden="1">
      <c r="H58" s="147"/>
      <c r="L58" s="231"/>
      <c r="M58" s="231"/>
    </row>
    <row r="59" spans="8:13" hidden="1">
      <c r="H59" s="147"/>
      <c r="L59" s="127"/>
      <c r="M59" s="127"/>
    </row>
    <row r="60" spans="8:13" hidden="1">
      <c r="H60" s="147"/>
      <c r="L60" s="127"/>
      <c r="M60" s="127"/>
    </row>
    <row r="61" spans="8:13" hidden="1">
      <c r="L61" s="127"/>
      <c r="M61" s="127"/>
    </row>
    <row r="62" spans="8:13" hidden="1">
      <c r="L62" s="127"/>
      <c r="M62" s="127"/>
    </row>
  </sheetData>
  <sheetProtection algorithmName="SHA-512" hashValue="/oBPzkb0RKD/YiIIhUWgwV4MIFYdoulsGAZQFHGRiVbYKvtBp9Jqn7Zz2+oeE0/ZdR6K0KcyEA/WLZD3OTYyVA==" saltValue="NZeByK2vFJhPDFRxuCokgg==" spinCount="100000" sheet="1" objects="1" scenarios="1"/>
  <mergeCells count="12">
    <mergeCell ref="C26:G26"/>
    <mergeCell ref="I3:I4"/>
    <mergeCell ref="C22:G22"/>
    <mergeCell ref="C23:G23"/>
    <mergeCell ref="C24:G24"/>
    <mergeCell ref="C25:G25"/>
    <mergeCell ref="B11:C11"/>
    <mergeCell ref="B3:C4"/>
    <mergeCell ref="D3:D4"/>
    <mergeCell ref="E3:E4"/>
    <mergeCell ref="G3:G4"/>
    <mergeCell ref="F3:F4"/>
  </mergeCells>
  <conditionalFormatting sqref="I6:I8">
    <cfRule type="cellIs" dxfId="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589BB5F8-FD8F-44E8-85DF-198B2583A328}">
            <xm:f>Validation!$H$3=1</xm:f>
            <x14:dxf>
              <fill>
                <patternFill>
                  <bgColor rgb="FFE0DCD8"/>
                </patternFill>
              </fill>
            </x14:dxf>
          </x14:cfRule>
          <xm:sqref>G6:G8</xm:sqref>
        </x14:conditionalFormatting>
        <x14:conditionalFormatting xmlns:xm="http://schemas.microsoft.com/office/excel/2006/main">
          <x14:cfRule type="expression" priority="1" id="{22B673D0-EB0C-4212-BCD5-D18A7F3374BF}">
            <xm:f>Validation!$H$3=1</xm:f>
            <x14:dxf>
              <fill>
                <patternFill>
                  <bgColor rgb="FFE0DCD8"/>
                </patternFill>
              </fill>
            </x14:dxf>
          </x14:cfRule>
          <xm:sqref>G9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FC41"/>
  <sheetViews>
    <sheetView showGridLines="0" topLeftCell="A10" zoomScale="85" zoomScaleNormal="85" workbookViewId="0">
      <selection activeCell="B28" sqref="B28"/>
    </sheetView>
  </sheetViews>
  <sheetFormatPr defaultColWidth="0" defaultRowHeight="14.25" zeroHeight="1"/>
  <cols>
    <col min="1" max="1" width="1.625" style="12" customWidth="1"/>
    <col min="2" max="2" width="50.75" style="12" customWidth="1"/>
    <col min="3" max="3" width="16.625" style="12" customWidth="1"/>
    <col min="4" max="5" width="17.625" style="12" customWidth="1"/>
    <col min="6" max="6" width="1.625" style="12" customWidth="1"/>
    <col min="7" max="16383" width="8.75" style="12" hidden="1"/>
    <col min="16384" max="16384" width="12.25" style="12" hidden="1" customWidth="1"/>
  </cols>
  <sheetData>
    <row r="1" spans="1:8" ht="20.25">
      <c r="B1" s="10" t="s">
        <v>2561</v>
      </c>
      <c r="C1" s="10"/>
      <c r="D1" s="10"/>
      <c r="E1" s="11"/>
    </row>
    <row r="2" spans="1:8" ht="15" thickBot="1">
      <c r="B2" s="86" t="s">
        <v>3512</v>
      </c>
    </row>
    <row r="3" spans="1:8" ht="16.5" thickBot="1">
      <c r="A3" s="14"/>
      <c r="B3" s="559" t="s">
        <v>3226</v>
      </c>
      <c r="C3" s="13" t="s">
        <v>2563</v>
      </c>
      <c r="D3" s="14"/>
      <c r="E3" s="14"/>
      <c r="G3" s="14" t="str">
        <f>VLOOKUP(Validation!B3,Lists!B4:D23,3,FALSE)</f>
        <v>WoC</v>
      </c>
      <c r="H3" s="14">
        <f>IF(G3="Woc",1,0)</f>
        <v>1</v>
      </c>
    </row>
    <row r="4" spans="1:8"/>
    <row r="5" spans="1:8">
      <c r="B5" s="969" t="s">
        <v>2564</v>
      </c>
      <c r="C5" s="969"/>
      <c r="D5" s="969"/>
      <c r="E5" s="969"/>
    </row>
    <row r="6" spans="1:8" ht="15" thickBot="1"/>
    <row r="7" spans="1:8" ht="27.75" thickBot="1">
      <c r="B7" s="15" t="s">
        <v>3513</v>
      </c>
      <c r="C7" s="16" t="s">
        <v>2565</v>
      </c>
      <c r="D7" s="17" t="s">
        <v>2566</v>
      </c>
      <c r="E7" s="18" t="s">
        <v>2567</v>
      </c>
    </row>
    <row r="8" spans="1:8" ht="19.899999999999999" customHeight="1">
      <c r="A8" s="21"/>
      <c r="B8" s="474" t="str">
        <f>+'1A'!B1</f>
        <v>1A - Income statement</v>
      </c>
      <c r="C8" s="19" t="str">
        <f>IF($H$3="Select company","",IF((SUM('1A'!O6:Q24))&gt;0,"Review validation checks on sheet","No issues identified"))</f>
        <v>No issues identified</v>
      </c>
      <c r="D8" s="20"/>
      <c r="E8" s="78" t="str">
        <f ca="1">+'1A'!B35</f>
        <v>1A - Line definitions</v>
      </c>
    </row>
    <row r="9" spans="1:8" ht="19.899999999999999" customHeight="1">
      <c r="A9" s="21"/>
      <c r="B9" s="475" t="str">
        <f>+'1B'!B1</f>
        <v>1B - Statement of comprehensive income</v>
      </c>
      <c r="C9" s="22" t="str">
        <f>IF($H$3="Select company","",IF((SUM('1B'!O7:Q8))&gt;0,"Review validation checks on sheet","No issues identified"))</f>
        <v>No issues identified</v>
      </c>
      <c r="D9" s="23"/>
      <c r="E9" s="75" t="str">
        <f ca="1">+'1B'!B20</f>
        <v>1B - Line definitions</v>
      </c>
    </row>
    <row r="10" spans="1:8" ht="19.899999999999999" customHeight="1">
      <c r="A10" s="21"/>
      <c r="B10" s="475" t="str">
        <f>+'1C'!B1</f>
        <v>1C - Statement of financial position</v>
      </c>
      <c r="C10" s="22" t="str">
        <f>IF($H$3="Select company","",IF((SUM('1C'!O7:Q46))&gt;0,"Review validation checks on sheet","No issues identified"))</f>
        <v>No issues identified</v>
      </c>
      <c r="D10" s="23"/>
      <c r="E10" s="75" t="str">
        <f ca="1">+'1C'!B58</f>
        <v>1C - Line definitions</v>
      </c>
    </row>
    <row r="11" spans="1:8" ht="19.899999999999999" customHeight="1">
      <c r="A11" s="21"/>
      <c r="B11" s="475" t="str">
        <f>+'1D'!B1</f>
        <v>1D - Statement of cash flows</v>
      </c>
      <c r="C11" s="22" t="str">
        <f>IF($H$3="Select company","",IF((SUM('1D'!O8:Q32))&gt;0,"Review validation checks on sheet","No issues identified"))</f>
        <v>No issues identified</v>
      </c>
      <c r="D11" s="23"/>
      <c r="E11" s="75" t="str">
        <f ca="1">+'1D'!B45</f>
        <v>1D - Line definitions</v>
      </c>
    </row>
    <row r="12" spans="1:8" ht="19.899999999999999" customHeight="1" thickBot="1">
      <c r="A12" s="21"/>
      <c r="B12" s="476" t="str">
        <f>+'1E'!B1</f>
        <v>1E - Net debt analysis at 31 March 2017</v>
      </c>
      <c r="C12" s="24" t="str">
        <f>IF($H$3="Select company","",IF((SUM('1E'!N6:Q23))&gt;0,"Review validation checks on sheet","No issues identified"))</f>
        <v>No issues identified</v>
      </c>
      <c r="D12" s="25"/>
      <c r="E12" s="77" t="str">
        <f ca="1">+'1E'!B34</f>
        <v>1E - Line definitions</v>
      </c>
    </row>
    <row r="13" spans="1:8" ht="15" thickBot="1">
      <c r="A13" s="21"/>
      <c r="B13" s="26"/>
      <c r="C13" s="27"/>
      <c r="D13" s="27"/>
      <c r="E13" s="21"/>
    </row>
    <row r="14" spans="1:8" ht="27.75" thickBot="1">
      <c r="A14" s="21"/>
      <c r="B14" s="15" t="s">
        <v>3514</v>
      </c>
      <c r="C14" s="17" t="str">
        <f>C7</f>
        <v>All expected cells completed?</v>
      </c>
      <c r="D14" s="17" t="str">
        <f>D7</f>
        <v>Other validations</v>
      </c>
      <c r="E14" s="18" t="s">
        <v>2567</v>
      </c>
    </row>
    <row r="15" spans="1:8" ht="19.899999999999999" customHeight="1">
      <c r="A15" s="21"/>
      <c r="B15" s="474" t="str">
        <f>+'2A'!B1</f>
        <v>2A - Segmental income statement</v>
      </c>
      <c r="C15" s="19" t="str">
        <f>IF($H$3="Select company","",IF((SUM('2A'!T6:AB16))&gt;0,"Review validation checks on sheet","No issues identified"))</f>
        <v>No issues identified</v>
      </c>
      <c r="D15" s="19" t="str">
        <f>IF($H$3="Select company","",IF((SUM('2A'!AD6:AD16))&gt;0,"Review validation checks on sheet","No issues identified"))</f>
        <v>No issues identified</v>
      </c>
      <c r="E15" s="74" t="str">
        <f ca="1">+'2A'!B27</f>
        <v>2A - Line definitions</v>
      </c>
    </row>
    <row r="16" spans="1:8" ht="19.899999999999999" customHeight="1">
      <c r="A16" s="21"/>
      <c r="B16" s="475" t="str">
        <f>+'2B'!B1</f>
        <v>2B - Totex analysis - wholesale water and wastewater</v>
      </c>
      <c r="C16" s="22" t="str">
        <f>IF($H$3="Select company","",IF((SUM('2B'!P6:S30))&gt;0,"Review validation checks on sheet","No issues identified"))</f>
        <v>No issues identified</v>
      </c>
      <c r="D16" s="22" t="str">
        <f>IF($H$3="Select company","",IF((SUM('2B'!U7:U33))&gt;0,"Review validation checks on sheet","No issues identified"))</f>
        <v>No issues identified</v>
      </c>
      <c r="E16" s="76" t="str">
        <f ca="1">+'2B'!B44</f>
        <v>2B - Line definitions</v>
      </c>
    </row>
    <row r="17" spans="1:5" ht="19.899999999999999" customHeight="1">
      <c r="A17" s="21"/>
      <c r="B17" s="475" t="str">
        <f>+'2C'!B1</f>
        <v>2C - Operating cost analysis - retail</v>
      </c>
      <c r="C17" s="22" t="str">
        <f>IF($H$3="Select company","",IF((SUM('2C'!M6:N18))&gt;0,"Review validation checks on sheet","No issues identified"))</f>
        <v>No issues identified</v>
      </c>
      <c r="D17" s="23"/>
      <c r="E17" s="76" t="str">
        <f ca="1">+'2C'!B29</f>
        <v>2C - Line definitions</v>
      </c>
    </row>
    <row r="18" spans="1:5" ht="19.899999999999999" customHeight="1">
      <c r="A18" s="21"/>
      <c r="B18" s="475" t="str">
        <f>+'2D'!B1</f>
        <v>2D - Historic cost analysis of fixed assets - wholesale &amp; retail</v>
      </c>
      <c r="C18" s="22" t="str">
        <f>IF($H$3="Select company","",IF((SUM('2D'!R7:W24))&gt;0,"Review validation checks on sheet","No issues identified"))</f>
        <v>No issues identified</v>
      </c>
      <c r="D18" s="22" t="str">
        <f>IF($H$3="Select company","",IF((SUM('2D'!Y7:Y25))&gt;0,"Review validation checks on sheet","No issues identified"))</f>
        <v>No issues identified</v>
      </c>
      <c r="E18" s="76" t="str">
        <f ca="1">+'2D'!B39</f>
        <v>2D - Line definitions</v>
      </c>
    </row>
    <row r="19" spans="1:5" ht="19.899999999999999" customHeight="1">
      <c r="A19" s="21"/>
      <c r="B19" s="475" t="str">
        <f>+'2E'!B1</f>
        <v>2E - Analysis of capital contributions and land sales - wholesale</v>
      </c>
      <c r="C19" s="22" t="str">
        <f>IF($H$3="Select company","",IF((SUM('2E'!N7:P34))&gt;0,"Review validation checks on sheet","No issues identified"))</f>
        <v>No issues identified</v>
      </c>
      <c r="D19" s="23"/>
      <c r="E19" s="76" t="str">
        <f ca="1">+'2E'!B45</f>
        <v>2E - Line definitions</v>
      </c>
    </row>
    <row r="20" spans="1:5" ht="19.899999999999999" customHeight="1">
      <c r="A20" s="21"/>
      <c r="B20" s="475" t="str">
        <f>+'2F'!B1</f>
        <v>2F - Household - revenues by customer type</v>
      </c>
      <c r="C20" s="22" t="str">
        <f>IF($H$3="Select company","",IF((SUM('2F'!M5:P10))&gt;0,"Review validation checks on sheet","No issues identified"))</f>
        <v>No issues identified</v>
      </c>
      <c r="D20" s="23"/>
      <c r="E20" s="76" t="str">
        <f ca="1">+'2F'!B22</f>
        <v>2F - Line definitions</v>
      </c>
    </row>
    <row r="21" spans="1:5" ht="19.899999999999999" customHeight="1">
      <c r="A21" s="21"/>
      <c r="B21" s="475" t="str">
        <f>+'2G'!B1</f>
        <v>2G - Non-household water - revenues by customer type</v>
      </c>
      <c r="C21" s="22" t="str">
        <f>IF($H$3="Select company","",IF((SUM('2G'!N6:P33))&gt;0,"Review validation checks on sheet","No issues identified"))</f>
        <v>No issues identified</v>
      </c>
      <c r="D21" s="22" t="str">
        <f>IF($H$3="Select company","",IF((SUM('2G'!R29:R29))&gt;0,"Review validation checks on sheet","No issues identified"))</f>
        <v>No issues identified</v>
      </c>
      <c r="E21" s="76" t="str">
        <f ca="1">+'2G'!B44</f>
        <v>2G - Line definitions</v>
      </c>
    </row>
    <row r="22" spans="1:5" ht="19.899999999999999" customHeight="1">
      <c r="A22" s="21"/>
      <c r="B22" s="475" t="str">
        <f>+'2H'!B1</f>
        <v>2H - Non-household wastewater - revenues by customer type</v>
      </c>
      <c r="C22" s="22" t="str">
        <f>IF($H$3="Select company","",IF(G3="WoC","",IF((SUM('2H'!N6:P35))&gt;0,"Review validation checks on sheet","No issues identified")))</f>
        <v/>
      </c>
      <c r="D22" s="22" t="str">
        <f>IF($H$3="Select company","",IF(G3="WoC","",IF((SUM('2H'!R31:R31))&gt;0,"Review validation checks on sheet","No issues identified")))</f>
        <v/>
      </c>
      <c r="E22" s="76" t="str">
        <f ca="1">+'2H'!B46</f>
        <v>2H - Line definitions</v>
      </c>
    </row>
    <row r="23" spans="1:5" ht="19.899999999999999" customHeight="1" thickBot="1">
      <c r="A23" s="21"/>
      <c r="B23" s="476" t="str">
        <f>+'2I'!B1</f>
        <v>2I - Revenue analysis &amp; wholesale control reconciliation</v>
      </c>
      <c r="C23" s="24" t="str">
        <f>IF($H$3="Select company","",IF((SUM('2I'!N6:P42))&gt;0,"Review validation checks on sheet","No issues identified"))</f>
        <v>No issues identified</v>
      </c>
      <c r="D23" s="24" t="str">
        <f>IF($H$3="Select company","",IF((SUM('2I'!R23:R32))&gt;0,"Review validation checks on sheet","No issues identified"))</f>
        <v>No issues identified</v>
      </c>
      <c r="E23" s="77" t="str">
        <f ca="1">+'2I'!B55</f>
        <v>2I - Line definitions</v>
      </c>
    </row>
    <row r="24" spans="1:5" ht="15" thickBot="1">
      <c r="A24" s="14"/>
      <c r="B24" s="28"/>
      <c r="C24" s="28"/>
      <c r="D24" s="28"/>
      <c r="E24" s="21"/>
    </row>
    <row r="25" spans="1:5" ht="27.75" thickBot="1">
      <c r="A25" s="14"/>
      <c r="B25" s="29" t="s">
        <v>3515</v>
      </c>
      <c r="C25" s="16" t="s">
        <v>2565</v>
      </c>
      <c r="D25" s="17" t="s">
        <v>2566</v>
      </c>
      <c r="E25" s="18" t="s">
        <v>2567</v>
      </c>
    </row>
    <row r="26" spans="1:5" ht="19.899999999999999" customHeight="1">
      <c r="A26" s="30"/>
      <c r="B26" s="474" t="str">
        <f>+'3A'!B1</f>
        <v>3A - Outcome performance table</v>
      </c>
      <c r="C26" s="19" t="str">
        <f>IF($H$3="Select company","",IF((SUM('3A'!V5:AD59))&gt;0,"Review validation checks on sheet","No issues identified"))</f>
        <v>No issues identified</v>
      </c>
      <c r="D26" s="19" t="str">
        <f>IF($H$3="Select company","",IF((SUM('3A'!AF5:AG59))&gt;0,"Review validation checks on sheet","No issues identified"))</f>
        <v>No issues identified</v>
      </c>
      <c r="E26" s="687" t="s">
        <v>2568</v>
      </c>
    </row>
    <row r="27" spans="1:5" s="570" customFormat="1" ht="19.899999999999999" customHeight="1">
      <c r="A27" s="30"/>
      <c r="B27" s="475" t="str">
        <f>+'3B'!B1</f>
        <v>3B - Sub-measure performance table</v>
      </c>
      <c r="C27" s="22" t="str">
        <f>IF($H$3="Select company","",IF((SUM('3B'!P5:Q44))&gt;0,"Review validation checks on sheet","No issues identified"))</f>
        <v>No issues identified</v>
      </c>
      <c r="D27" s="22" t="str">
        <f>IF($H$3="Select company","",IF((SUM('3B'!S5:T44))&gt;0,"Review validation checks on sheet","No issues identified"))</f>
        <v>No issues identified</v>
      </c>
      <c r="E27" s="724" t="s">
        <v>4468</v>
      </c>
    </row>
    <row r="28" spans="1:5" s="570" customFormat="1" ht="19.899999999999999" customHeight="1">
      <c r="A28" s="30"/>
      <c r="B28" s="475" t="str">
        <f>+'3C'!B1</f>
        <v>3C - AIM table</v>
      </c>
      <c r="C28" s="22" t="str">
        <f>IF($H$3="Select company","",IF((SUM('3C'!O5:R29))&gt;0,"Review validation checks on sheet","No issues identified"))</f>
        <v>No issues identified</v>
      </c>
      <c r="D28" s="22" t="str">
        <f>IF($H$3="Select company","",IF((SUM('3C'!T5:W29))&gt;0,"Review validation checks on sheet","No issues identified"))</f>
        <v>No issues identified</v>
      </c>
      <c r="E28" s="75" t="s">
        <v>4469</v>
      </c>
    </row>
    <row r="29" spans="1:5" s="570" customFormat="1" ht="19.899999999999999" customHeight="1" thickBot="1">
      <c r="A29" s="30"/>
      <c r="B29" s="476" t="str">
        <f>+'3D'!B1</f>
        <v>3D - SIM table</v>
      </c>
      <c r="C29" s="24" t="str">
        <f>IF($H$3="Select company","",IF((SUM('3D'!L7:L14))&gt;0,"Review validation checks on sheet","No issues identified"))</f>
        <v>No issues identified</v>
      </c>
      <c r="D29" s="24" t="str">
        <f>IF($H$3="Select company","",IF((SUM('3D'!N7:N10,'3D'!P14))&gt;0,"Review validation checks on sheet","No issues identified"))</f>
        <v>No issues identified</v>
      </c>
      <c r="E29" s="77" t="s">
        <v>4470</v>
      </c>
    </row>
    <row r="30" spans="1:5" ht="15" thickBot="1">
      <c r="A30" s="14"/>
      <c r="B30" s="28"/>
      <c r="C30" s="28"/>
      <c r="D30" s="28"/>
      <c r="E30" s="21"/>
    </row>
    <row r="31" spans="1:5" ht="27.75" thickBot="1">
      <c r="A31" s="14"/>
      <c r="B31" s="29" t="s">
        <v>3516</v>
      </c>
      <c r="C31" s="16" t="s">
        <v>2565</v>
      </c>
      <c r="D31" s="17" t="s">
        <v>2566</v>
      </c>
      <c r="E31" s="18" t="s">
        <v>2567</v>
      </c>
    </row>
    <row r="32" spans="1:5" ht="19.899999999999999" customHeight="1">
      <c r="A32" s="21"/>
      <c r="B32" s="474" t="str">
        <f>+'4A'!B1</f>
        <v>4A - Non-financial information</v>
      </c>
      <c r="C32" s="19" t="str">
        <f>IF($H$3="Select company","",IF((SUM('4A'!L8:M17))&gt;0,"Review validation checks on sheet","No issues identified"))</f>
        <v>No issues identified</v>
      </c>
      <c r="D32" s="20"/>
      <c r="E32" s="74" t="str">
        <f ca="1">+'4A'!B28</f>
        <v>4A - Line definitions</v>
      </c>
    </row>
    <row r="33" spans="1:5" ht="19.899999999999999" customHeight="1">
      <c r="A33" s="21"/>
      <c r="B33" s="475" t="str">
        <f>+'4B'!B1</f>
        <v xml:space="preserve">4B - Wholesale totex analysis </v>
      </c>
      <c r="C33" s="22" t="str">
        <f>IF($H$3="Select company","",IF((SUM('4B'!N10:O23))&gt;0,"Review validation checks on sheet","No issues identified"))</f>
        <v>No issues identified</v>
      </c>
      <c r="D33" s="23"/>
      <c r="E33" s="75" t="str">
        <f ca="1">+'4B'!B34</f>
        <v>4B - Line definitions</v>
      </c>
    </row>
    <row r="34" spans="1:5" ht="19.899999999999999" customHeight="1">
      <c r="A34" s="21"/>
      <c r="B34" s="475" t="str">
        <f>+'4C'!B1</f>
        <v>4C - Impact of AMP performance to date on RCV</v>
      </c>
      <c r="C34" s="22" t="str">
        <f>IF($H$3="Select company","",IF((SUM('4C'!L6:L8))&gt;0,"Review validation checks on sheet","No issues identified"))</f>
        <v>No issues identified</v>
      </c>
      <c r="D34" s="23"/>
      <c r="E34" s="76" t="str">
        <f ca="1">+'4C'!B20</f>
        <v>4C - Line definitions</v>
      </c>
    </row>
    <row r="35" spans="1:5" ht="19.899999999999999" customHeight="1">
      <c r="A35" s="21"/>
      <c r="B35" s="475" t="str">
        <f>+'4D'!B1</f>
        <v>4D - Wholesale totex analysis - water</v>
      </c>
      <c r="C35" s="22" t="str">
        <f>IF($H$3="Select company","",IF((SUM('4D'!R7:W42))&gt;0,"Review validation checks on sheet","No issues identified"))</f>
        <v>No issues identified</v>
      </c>
      <c r="D35" s="22" t="str">
        <f>IF($H$3="Select company","",IF((SUM('4D'!Y7:Y32))&gt;0,"Review validation checks on sheet","No issues identified"))</f>
        <v>Review validation checks on sheet</v>
      </c>
      <c r="E35" s="76" t="str">
        <f ca="1">+'4D'!B54</f>
        <v>4D - Line definitions</v>
      </c>
    </row>
    <row r="36" spans="1:5" ht="19.899999999999999" customHeight="1">
      <c r="A36" s="21"/>
      <c r="B36" s="475" t="str">
        <f>+'4E'!B1</f>
        <v>4E - Wholesale totex analysis - wastewater</v>
      </c>
      <c r="C36" s="22" t="str">
        <f>IF($H$3="Select company","",IF(G3="WoC","",IF((SUM('4E'!T7:AA44))&gt;0,"Review validation checks on sheet","No issues identified")))</f>
        <v/>
      </c>
      <c r="D36" s="22" t="str">
        <f>IF($H$3="Select company","",IF(G3="WoC","",IF((SUM('4E'!AC7:AC32))&gt;0,"Review validation checks on sheet","No issues identified")))</f>
        <v/>
      </c>
      <c r="E36" s="76" t="str">
        <f ca="1">+'4E'!B56</f>
        <v>4E - Line definitions</v>
      </c>
    </row>
    <row r="37" spans="1:5" ht="19.899999999999999" customHeight="1">
      <c r="A37" s="21"/>
      <c r="B37" s="475" t="str">
        <f>+'4F'!B1</f>
        <v>4F - Operating cost analysis - household retail</v>
      </c>
      <c r="C37" s="22" t="str">
        <f>IF($H$3="Select company","",IF((SUM('4F'!T7:Z24))&gt;0,"Review validation checks on sheet","No issues identified"))</f>
        <v>No issues identified</v>
      </c>
      <c r="D37" s="22" t="str">
        <f>IF($H$3="Select company","",IF((SUM('4F'!AB7:AB17))&gt;0,"Review validation checks on sheet","No issues identified"))</f>
        <v>No issues identified</v>
      </c>
      <c r="E37" s="76" t="str">
        <f ca="1">+'4F'!B36</f>
        <v>4F - Line definitions</v>
      </c>
    </row>
    <row r="38" spans="1:5" ht="19.899999999999999" customHeight="1">
      <c r="A38" s="21"/>
      <c r="B38" s="475" t="str">
        <f>+'4G'!B1</f>
        <v>4G - Wholesale current cost financial performance</v>
      </c>
      <c r="C38" s="22" t="str">
        <f>IF($H$3="Select company","",IF((SUM('4G'!N5:O17))&gt;0,"Review validation checks on sheet","No issues identified"))</f>
        <v>No issues identified</v>
      </c>
      <c r="D38" s="22" t="str">
        <f>IF($H$3="Select company","",IF((SUM('4G'!Q11:Q17))&gt;0,"Review validation checks on sheet","No issues identified"))</f>
        <v>No issues identified</v>
      </c>
      <c r="E38" s="76" t="str">
        <f ca="1">+'4G'!B29</f>
        <v>4G - Line definitions</v>
      </c>
    </row>
    <row r="39" spans="1:5" ht="19.899999999999999" customHeight="1">
      <c r="A39" s="21"/>
      <c r="B39" s="475" t="str">
        <f>+'4H'!B1</f>
        <v>4H - Financial metrics</v>
      </c>
      <c r="C39" s="22" t="str">
        <f>IF($H$3="Select company","",IF((SUM('4H'!L10:L38))&gt;0,"Review validation checks on sheet","No issues identified"))</f>
        <v>No issues identified</v>
      </c>
      <c r="D39" s="22" t="str">
        <f>IF($H$3="Select company","",IF((SUM('4H'!N33:N38))&gt;0,"Review validation checks on sheet","No issues identified"))</f>
        <v>No issues identified</v>
      </c>
      <c r="E39" s="75" t="str">
        <f ca="1">+'4H'!B50</f>
        <v>4H - Line definitions</v>
      </c>
    </row>
    <row r="40" spans="1:5" ht="19.899999999999999" customHeight="1" thickBot="1">
      <c r="A40" s="21"/>
      <c r="B40" s="476" t="str">
        <f>+'4I'!B1</f>
        <v>4I - Financial derivatives</v>
      </c>
      <c r="C40" s="24" t="str">
        <f>IF($H$3="Select company","",IF((SUM('4I'!T8:Z38))&gt;0,"Review validation checks on sheet","No issues identified"))</f>
        <v>No issues identified</v>
      </c>
      <c r="D40" s="24" t="str">
        <f>IF($H$3="Select company","",IF((SUM('4I'!AB41:AB41))&gt;0,"Review validation checks on sheet","No issues identified"))</f>
        <v>Review validation checks on sheet</v>
      </c>
      <c r="E40" s="77" t="str">
        <f ca="1">+'4I'!B52</f>
        <v>4I - Line definitions</v>
      </c>
    </row>
    <row r="41" spans="1:5"/>
  </sheetData>
  <sheetProtection algorithmName="SHA-512" hashValue="iVSFda8munDtjASUYATQ+5GfpJyCDHa3jpIchuLT5QbVD/T24t2UwPg2eyOjkrBjd5rl8qDu3DH4xlBeMjamxA==" saltValue="7K4Vn9Gs/IMERtp82v0Lkw==" spinCount="100000" sheet="1" objects="1" scenarios="1"/>
  <mergeCells count="1">
    <mergeCell ref="B5:E5"/>
  </mergeCells>
  <conditionalFormatting sqref="C32:C40 C15:C23 C8:C12 D35:D37 D39 D15 D23">
    <cfRule type="cellIs" dxfId="233" priority="18" operator="equal">
      <formula>"Review validation checks on sheet"</formula>
    </cfRule>
  </conditionalFormatting>
  <conditionalFormatting sqref="C22:D22 C36:D36">
    <cfRule type="expression" dxfId="232" priority="17">
      <formula>$H$3=1</formula>
    </cfRule>
  </conditionalFormatting>
  <conditionalFormatting sqref="D40">
    <cfRule type="cellIs" dxfId="231" priority="16" operator="equal">
      <formula>"Review validation checks on sheet"</formula>
    </cfRule>
  </conditionalFormatting>
  <conditionalFormatting sqref="D21">
    <cfRule type="cellIs" dxfId="230" priority="15" operator="equal">
      <formula>"Review validation checks on sheet"</formula>
    </cfRule>
  </conditionalFormatting>
  <conditionalFormatting sqref="D22">
    <cfRule type="cellIs" dxfId="229" priority="14" operator="equal">
      <formula>"Review validation checks on sheet"</formula>
    </cfRule>
  </conditionalFormatting>
  <conditionalFormatting sqref="D22">
    <cfRule type="expression" dxfId="228" priority="13">
      <formula>$H$3=1</formula>
    </cfRule>
  </conditionalFormatting>
  <conditionalFormatting sqref="C8:D12 C32:D40 C15:D23">
    <cfRule type="containsBlanks" dxfId="227" priority="12">
      <formula>LEN(TRIM(C8))=0</formula>
    </cfRule>
  </conditionalFormatting>
  <conditionalFormatting sqref="D26:D29 C27:D29">
    <cfRule type="cellIs" dxfId="226" priority="9" operator="equal">
      <formula>"Review validation checks on sheet"</formula>
    </cfRule>
  </conditionalFormatting>
  <conditionalFormatting sqref="D27:D29">
    <cfRule type="cellIs" dxfId="225" priority="8" operator="equal">
      <formula>"Review validation checks on sheet"</formula>
    </cfRule>
  </conditionalFormatting>
  <conditionalFormatting sqref="C26:D29">
    <cfRule type="containsBlanks" dxfId="224" priority="6">
      <formula>LEN(TRIM(C26))=0</formula>
    </cfRule>
    <cfRule type="cellIs" dxfId="223" priority="11" operator="equal">
      <formula>"Review validation checks on sheet"</formula>
    </cfRule>
  </conditionalFormatting>
  <conditionalFormatting sqref="D38">
    <cfRule type="cellIs" dxfId="222" priority="5" operator="equal">
      <formula>"Review validation checks on sheet"</formula>
    </cfRule>
  </conditionalFormatting>
  <conditionalFormatting sqref="D16">
    <cfRule type="cellIs" dxfId="221" priority="4" operator="equal">
      <formula>"Review validation checks on sheet"</formula>
    </cfRule>
  </conditionalFormatting>
  <conditionalFormatting sqref="D16">
    <cfRule type="cellIs" dxfId="220" priority="3" operator="equal">
      <formula>"Review validation checks on sheet"</formula>
    </cfRule>
  </conditionalFormatting>
  <conditionalFormatting sqref="D18">
    <cfRule type="cellIs" dxfId="219" priority="2" operator="equal">
      <formula>"Review validation checks on sheet"</formula>
    </cfRule>
  </conditionalFormatting>
  <conditionalFormatting sqref="D18">
    <cfRule type="cellIs" dxfId="218" priority="1" operator="equal">
      <formula>"Review validation checks on sheet"</formula>
    </cfRule>
  </conditionalFormatting>
  <hyperlinks>
    <hyperlink ref="E8" location="'1A'!B33" display="W3A - line definitions"/>
    <hyperlink ref="B8" location="'1A'!B1" display="A1 - table name"/>
    <hyperlink ref="E9" location="'1B'!B20" display="'1B'!B20"/>
    <hyperlink ref="E10" location="'1C'!B58" display="'1C'!B58"/>
    <hyperlink ref="E11" location="'1D'!B45" display="'1D'!B45"/>
    <hyperlink ref="E12" location="'1E'!B32" display="'1E'!B32"/>
    <hyperlink ref="E15" location="'2A'!B25" display="'2A'!B25"/>
    <hyperlink ref="E16" location="'2B'!B44" display="'2B'!B44"/>
    <hyperlink ref="E17" location="'2C'!B28" display="'2C'!B28"/>
    <hyperlink ref="E18" location="'2D'!B30" display="'2D'!B30"/>
    <hyperlink ref="E19" location="'2E'!B42" display="'2E'!B42"/>
    <hyperlink ref="E20" location="'2F'!B22" display="'2F'!B22"/>
    <hyperlink ref="E21" location="'2G'!B40" display="'2G'!B40"/>
    <hyperlink ref="E22" location="'2H'!B42" display="'2H'!B42"/>
    <hyperlink ref="E23" location="'2I'!B49" display="'2I'!B49"/>
    <hyperlink ref="E32" location="'4A'!B31" display="'4A'!B31"/>
    <hyperlink ref="E33" location="'4B'!B27" display="'4B'!B27"/>
    <hyperlink ref="E34" location="'4C'!B20" display="'4C'!B20"/>
    <hyperlink ref="E35" location="'4D'!B52" display="'4D'!B52"/>
    <hyperlink ref="E36" location="'4E'!B54" display="'4E'!B54"/>
    <hyperlink ref="E37" location="'4F'!B33" display="'4F'!B33"/>
    <hyperlink ref="E38" location="'4G'!B29" display="'4G'!B29"/>
    <hyperlink ref="E39" location="'4H'!B47" display="'4H'!B47"/>
    <hyperlink ref="E40" location="'4I'!B46" display="'4I'!B46"/>
    <hyperlink ref="B9" location="'1B'!B1" display="'1B'!B1"/>
    <hyperlink ref="B10" location="'1C'!B1" display="'1C'!B1"/>
    <hyperlink ref="B11" location="'1D'!B1" display="'1D'!B1"/>
    <hyperlink ref="B12" location="'1E'!B1" display="'1E'!B1"/>
    <hyperlink ref="B15" location="'2A'!B1" display="'2A'!B1"/>
    <hyperlink ref="B16" location="'2B'!B1" display="'2B'!B1"/>
    <hyperlink ref="B17" location="'2C'!B1" display="'2C'!B1"/>
    <hyperlink ref="B18" location="'2D'!B1" display="'2D'!B1"/>
    <hyperlink ref="B19" location="'2E'!B1" display="'2E'!B1"/>
    <hyperlink ref="B20" location="'2F'!B1" display="'2F'!B1"/>
    <hyperlink ref="B21" location="'2G'!B1" display="'2G'!B1"/>
    <hyperlink ref="B22" location="'2H'!B1" display="'2H'!B1"/>
    <hyperlink ref="B23" location="'2I'!B1" display="'2I'!B1"/>
    <hyperlink ref="B26" location="'3A'!B1" display="'3A'!B1"/>
    <hyperlink ref="B32" location="'4A'!B1" display="'4A'!B1"/>
    <hyperlink ref="B33" location="'4B'!B1" display="'4B'!B1"/>
    <hyperlink ref="B34" location="'4C'!B1" display="'4C'!B1"/>
    <hyperlink ref="B35" location="'4D'!B1" display="'4D'!B1"/>
    <hyperlink ref="B36" location="'4E'!B1" display="'4E'!B1"/>
    <hyperlink ref="B37" location="'4F'!B1" display="'4F'!B1"/>
    <hyperlink ref="B38" location="'4G'!B1" display="'4G'!B1"/>
    <hyperlink ref="B39" location="'4H'!B1" display="'4H'!B1"/>
    <hyperlink ref="B40" location="'4I'!B1" display="'4I'!B1"/>
    <hyperlink ref="E26" location="'3A'!B70" display="3A - Line definitions"/>
    <hyperlink ref="B27" location="'3A'!B1" display="'3A'!B1"/>
    <hyperlink ref="B28" location="'3A'!B1" display="'3A'!B1"/>
    <hyperlink ref="B29" location="'3A'!B1" display="'3A'!B1"/>
    <hyperlink ref="E27" location="'3B'!B55" display="3B - Line definitions"/>
    <hyperlink ref="E28:E29" location="'3B'!B55" display="3B - Line definitions"/>
    <hyperlink ref="E28" location="'3C'!B42" display="3C - Line definitions"/>
    <hyperlink ref="E29" location="'3D'!B29" display="3D - Line definitions"/>
  </hyperlinks>
  <printOptions horizontalCentered="1"/>
  <pageMargins left="0.39370078740157483" right="0.39370078740157483" top="0.78740157480314965" bottom="0.78740157480314965" header="0.31496062992125984" footer="0.31496062992125984"/>
  <pageSetup paperSize="9" scale="8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Lists!$B$4:$B$23</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98"/>
  <sheetViews>
    <sheetView showGridLines="0" topLeftCell="A13" zoomScaleNormal="100" workbookViewId="0">
      <selection activeCell="K26" sqref="K26"/>
    </sheetView>
  </sheetViews>
  <sheetFormatPr defaultColWidth="0" defaultRowHeight="14.25" zeroHeight="1"/>
  <cols>
    <col min="1" max="1" width="1.75" style="12" customWidth="1"/>
    <col min="2" max="2" width="4.125" style="12" customWidth="1"/>
    <col min="3" max="3" width="45.125" style="12" customWidth="1"/>
    <col min="4" max="5" width="5.125" style="12" customWidth="1"/>
    <col min="6" max="6" width="10" style="12" customWidth="1"/>
    <col min="7" max="7" width="12.125" style="12" customWidth="1"/>
    <col min="8" max="8" width="11.75" style="12" customWidth="1"/>
    <col min="9" max="9" width="11.625" style="12" customWidth="1"/>
    <col min="10" max="10" width="11.5" style="12" customWidth="1"/>
    <col min="11" max="11" width="12.625" style="12" customWidth="1"/>
    <col min="12" max="12" width="12.5" style="12" customWidth="1"/>
    <col min="13" max="13" width="2.625" style="83" customWidth="1"/>
    <col min="14" max="14" width="48.25" style="87" bestFit="1" customWidth="1"/>
    <col min="15" max="15" width="18.75" style="83" bestFit="1" customWidth="1"/>
    <col min="16" max="16" width="1.625" style="83" customWidth="1"/>
    <col min="17" max="17" width="1.625" style="84" hidden="1" customWidth="1"/>
    <col min="18" max="23" width="4.625" style="83" hidden="1" customWidth="1"/>
    <col min="24" max="24" width="1.625" style="84" hidden="1" customWidth="1"/>
    <col min="25" max="25" width="8.75" style="87" hidden="1" customWidth="1"/>
    <col min="26" max="26" width="1.625" style="84" hidden="1" customWidth="1"/>
    <col min="27" max="29" width="8.75" style="87" hidden="1" customWidth="1"/>
    <col min="30" max="30" width="62.25" style="87" hidden="1" customWidth="1"/>
    <col min="31" max="31" width="1.625" style="84" hidden="1" customWidth="1"/>
    <col min="32" max="16384" width="8.75" style="12" hidden="1"/>
  </cols>
  <sheetData>
    <row r="1" spans="2:30" ht="20.25">
      <c r="B1" s="79" t="s">
        <v>2990</v>
      </c>
      <c r="C1" s="79"/>
      <c r="D1" s="79"/>
      <c r="E1" s="79"/>
      <c r="F1" s="79"/>
      <c r="G1" s="79"/>
      <c r="H1" s="79"/>
      <c r="I1" s="79"/>
      <c r="J1" s="79"/>
      <c r="K1" s="79"/>
      <c r="L1" s="81" t="str">
        <f>Validation!B3</f>
        <v>Bristol Water</v>
      </c>
      <c r="M1" s="79"/>
      <c r="N1" s="82"/>
      <c r="O1" s="82" t="s">
        <v>2571</v>
      </c>
      <c r="Y1" s="83"/>
      <c r="AA1" s="12"/>
      <c r="AB1" s="12"/>
      <c r="AC1" s="570"/>
      <c r="AD1" s="12"/>
    </row>
    <row r="2" spans="2:30" ht="15" thickBot="1">
      <c r="B2" s="86" t="s">
        <v>3512</v>
      </c>
      <c r="C2" s="83"/>
      <c r="D2" s="83"/>
      <c r="E2" s="83"/>
      <c r="F2" s="83"/>
      <c r="G2" s="83"/>
      <c r="H2" s="83"/>
      <c r="I2" s="83"/>
      <c r="J2" s="83"/>
      <c r="K2" s="83"/>
      <c r="L2" s="83"/>
      <c r="N2" s="83"/>
      <c r="Y2" s="83"/>
    </row>
    <row r="3" spans="2:30" ht="14.65" customHeight="1">
      <c r="B3" s="1052" t="s">
        <v>2572</v>
      </c>
      <c r="C3" s="1053"/>
      <c r="D3" s="1056" t="s">
        <v>2573</v>
      </c>
      <c r="E3" s="1058" t="s">
        <v>2574</v>
      </c>
      <c r="F3" s="1129" t="s">
        <v>2991</v>
      </c>
      <c r="G3" s="1130"/>
      <c r="H3" s="1134" t="s">
        <v>4607</v>
      </c>
      <c r="I3" s="1135"/>
      <c r="J3" s="1136"/>
      <c r="K3" s="1137"/>
      <c r="L3" s="1131" t="s">
        <v>2744</v>
      </c>
      <c r="N3" s="987" t="s">
        <v>2770</v>
      </c>
      <c r="O3" s="987" t="s">
        <v>1451</v>
      </c>
    </row>
    <row r="4" spans="2:30" ht="27.75" thickBot="1">
      <c r="B4" s="1054"/>
      <c r="C4" s="1055"/>
      <c r="D4" s="1057"/>
      <c r="E4" s="1059"/>
      <c r="F4" s="239" t="s">
        <v>2994</v>
      </c>
      <c r="G4" s="240" t="s">
        <v>2995</v>
      </c>
      <c r="H4" s="242" t="s">
        <v>2996</v>
      </c>
      <c r="I4" s="240" t="s">
        <v>2997</v>
      </c>
      <c r="J4" s="239" t="s">
        <v>2992</v>
      </c>
      <c r="K4" s="241" t="s">
        <v>2993</v>
      </c>
      <c r="L4" s="1132"/>
      <c r="N4" s="1133"/>
      <c r="O4" s="988"/>
    </row>
    <row r="5" spans="2:30" ht="24.75" thickBot="1">
      <c r="B5" s="83"/>
      <c r="C5" s="83"/>
      <c r="D5" s="83"/>
      <c r="E5" s="83"/>
      <c r="F5" s="83"/>
      <c r="G5" s="83"/>
      <c r="H5" s="83"/>
      <c r="I5" s="83"/>
      <c r="J5" s="83"/>
      <c r="K5" s="83"/>
      <c r="L5" s="83"/>
      <c r="R5" s="989" t="s">
        <v>2581</v>
      </c>
      <c r="S5" s="989"/>
      <c r="T5" s="989"/>
      <c r="U5" s="989"/>
      <c r="V5" s="989"/>
      <c r="W5" s="989"/>
      <c r="Y5" s="91" t="s">
        <v>2566</v>
      </c>
      <c r="AA5" s="89" t="s">
        <v>2771</v>
      </c>
      <c r="AB5" s="91"/>
      <c r="AC5" s="770"/>
      <c r="AD5" s="91"/>
    </row>
    <row r="6" spans="2:30" ht="15" thickBot="1">
      <c r="B6" s="130" t="s">
        <v>2628</v>
      </c>
      <c r="C6" s="131" t="s">
        <v>2781</v>
      </c>
      <c r="D6" s="83"/>
      <c r="E6" s="83"/>
      <c r="F6" s="83"/>
      <c r="G6" s="83"/>
      <c r="H6" s="83"/>
      <c r="I6" s="83"/>
      <c r="J6" s="83"/>
      <c r="K6" s="83"/>
      <c r="L6" s="83"/>
      <c r="N6" s="42"/>
      <c r="O6" s="31">
        <f xml:space="preserve"> IF( SUM( Q6:X6 ) = 0, 0, $O$9 )</f>
        <v>0</v>
      </c>
      <c r="R6" s="185" t="s">
        <v>2582</v>
      </c>
      <c r="S6" s="185"/>
      <c r="T6" s="185"/>
      <c r="U6" s="185"/>
      <c r="V6" s="185"/>
      <c r="W6" s="185"/>
      <c r="Y6" s="12"/>
    </row>
    <row r="7" spans="2:30" ht="22.5">
      <c r="B7" s="103">
        <v>1</v>
      </c>
      <c r="C7" s="134" t="s">
        <v>2782</v>
      </c>
      <c r="D7" s="105" t="s">
        <v>805</v>
      </c>
      <c r="E7" s="243">
        <v>3</v>
      </c>
      <c r="F7" s="488">
        <v>0</v>
      </c>
      <c r="G7" s="489">
        <v>1.976</v>
      </c>
      <c r="H7" s="488">
        <v>4.9000000000000002E-2</v>
      </c>
      <c r="I7" s="499">
        <v>0</v>
      </c>
      <c r="J7" s="498">
        <v>2.4940000000000002</v>
      </c>
      <c r="K7" s="489">
        <v>3.87</v>
      </c>
      <c r="L7" s="227">
        <f t="shared" ref="L7:L13" si="0">SUM(F7:K7)</f>
        <v>8.3889999999999993</v>
      </c>
      <c r="N7" s="73" t="str">
        <f xml:space="preserve"> IF( SUM( X7:Z7 ) = 0, 0, AD7 )</f>
        <v xml:space="preserve">The water total of table 4D line 1 should equal the water total of table 2B line 1 </v>
      </c>
      <c r="O7" s="31">
        <f xml:space="preserve"> IF( SUM( Q7:X7 ) = 0, 0, $R$6 )</f>
        <v>0</v>
      </c>
      <c r="R7" s="110">
        <f xml:space="preserve"> IF( ISNUMBER( F7 ), 0, 1 )</f>
        <v>0</v>
      </c>
      <c r="S7" s="110">
        <f t="shared" ref="S7:W12" si="1" xml:space="preserve"> IF( ISNUMBER( G7 ), 0, 1 )</f>
        <v>0</v>
      </c>
      <c r="T7" s="110">
        <f t="shared" si="1"/>
        <v>0</v>
      </c>
      <c r="U7" s="110">
        <f t="shared" si="1"/>
        <v>0</v>
      </c>
      <c r="V7" s="110">
        <f t="shared" si="1"/>
        <v>0</v>
      </c>
      <c r="W7" s="110">
        <f t="shared" si="1"/>
        <v>0</v>
      </c>
      <c r="Y7" s="110">
        <f xml:space="preserve"> IF( (AA7 - AB7 - AC7) = 0, 0, 1 )</f>
        <v>1</v>
      </c>
      <c r="AA7" s="187">
        <f xml:space="preserve"> ROUND( L7, 3)</f>
        <v>8.3889999999999993</v>
      </c>
      <c r="AB7" s="187">
        <f xml:space="preserve"> ROUND( '2B'!F6, 3)</f>
        <v>1.976</v>
      </c>
      <c r="AC7" s="187">
        <f xml:space="preserve"> ROUND( '2B'!G6, 3)</f>
        <v>6.4130000000000003</v>
      </c>
      <c r="AD7" s="87" t="s">
        <v>2998</v>
      </c>
    </row>
    <row r="8" spans="2:30">
      <c r="B8" s="111">
        <f xml:space="preserve"> B7 + 1</f>
        <v>2</v>
      </c>
      <c r="C8" s="104" t="s">
        <v>2783</v>
      </c>
      <c r="D8" s="112" t="s">
        <v>805</v>
      </c>
      <c r="E8" s="245">
        <v>3</v>
      </c>
      <c r="F8" s="486">
        <v>0</v>
      </c>
      <c r="G8" s="490">
        <v>0</v>
      </c>
      <c r="H8" s="486">
        <v>0</v>
      </c>
      <c r="I8" s="487">
        <v>0</v>
      </c>
      <c r="J8" s="500">
        <v>0</v>
      </c>
      <c r="K8" s="490">
        <v>0</v>
      </c>
      <c r="L8" s="274">
        <f t="shared" si="0"/>
        <v>0</v>
      </c>
      <c r="N8" s="73">
        <f t="shared" ref="N8:N32" si="2" xml:space="preserve"> IF( SUM( X8:Z8 ) = 0, 0, AD8 )</f>
        <v>0</v>
      </c>
      <c r="O8" s="31">
        <f t="shared" ref="O8:O39" si="3" xml:space="preserve"> IF( SUM( Q8:X8 ) = 0, 0, $R$6 )</f>
        <v>0</v>
      </c>
      <c r="R8" s="110">
        <f t="shared" ref="R8:R12" si="4" xml:space="preserve"> IF( ISNUMBER( F8 ), 0, 1 )</f>
        <v>0</v>
      </c>
      <c r="S8" s="110">
        <f t="shared" si="1"/>
        <v>0</v>
      </c>
      <c r="T8" s="110">
        <f t="shared" si="1"/>
        <v>0</v>
      </c>
      <c r="U8" s="110">
        <f t="shared" si="1"/>
        <v>0</v>
      </c>
      <c r="V8" s="110">
        <f t="shared" si="1"/>
        <v>0</v>
      </c>
      <c r="W8" s="110">
        <f t="shared" si="1"/>
        <v>0</v>
      </c>
      <c r="Y8" s="110">
        <f t="shared" ref="Y8:Y16" si="5" xml:space="preserve"> IF( (AA8 - AB8 - AC8) = 0, 0, 1 )</f>
        <v>0</v>
      </c>
      <c r="AA8" s="187">
        <f t="shared" ref="AA8:AA31" si="6" xml:space="preserve"> ROUND( L8, 3)</f>
        <v>0</v>
      </c>
      <c r="AB8" s="187">
        <f xml:space="preserve"> ROUND( '2B'!F7, 3)</f>
        <v>0</v>
      </c>
      <c r="AC8" s="187">
        <f xml:space="preserve"> ROUND( '2B'!G7, 3)</f>
        <v>0</v>
      </c>
      <c r="AD8" s="87" t="s">
        <v>2999</v>
      </c>
    </row>
    <row r="9" spans="2:30" ht="22.5">
      <c r="B9" s="111">
        <f t="shared" ref="B9:B13" si="7" xml:space="preserve"> B8 + 1</f>
        <v>3</v>
      </c>
      <c r="C9" s="104" t="s">
        <v>4589</v>
      </c>
      <c r="D9" s="112" t="s">
        <v>805</v>
      </c>
      <c r="E9" s="245">
        <v>3</v>
      </c>
      <c r="F9" s="486">
        <v>2.7770000000000001</v>
      </c>
      <c r="G9" s="490">
        <v>0</v>
      </c>
      <c r="H9" s="486">
        <v>6.0000000000000001E-3</v>
      </c>
      <c r="I9" s="487">
        <v>0</v>
      </c>
      <c r="J9" s="500">
        <v>8.4000000000000005E-2</v>
      </c>
      <c r="K9" s="490">
        <v>1E-3</v>
      </c>
      <c r="L9" s="274">
        <f t="shared" si="0"/>
        <v>2.8679999999999999</v>
      </c>
      <c r="N9" s="73" t="str">
        <f t="shared" si="2"/>
        <v>The water total of table 4D line 3 should equal the water total of table 2B line 3</v>
      </c>
      <c r="O9" s="31">
        <f t="shared" si="3"/>
        <v>0</v>
      </c>
      <c r="R9" s="110">
        <f t="shared" si="4"/>
        <v>0</v>
      </c>
      <c r="S9" s="110">
        <f t="shared" si="1"/>
        <v>0</v>
      </c>
      <c r="T9" s="110">
        <f t="shared" si="1"/>
        <v>0</v>
      </c>
      <c r="U9" s="110">
        <f t="shared" si="1"/>
        <v>0</v>
      </c>
      <c r="V9" s="110">
        <f t="shared" si="1"/>
        <v>0</v>
      </c>
      <c r="W9" s="110">
        <f t="shared" si="1"/>
        <v>0</v>
      </c>
      <c r="Y9" s="110">
        <f t="shared" si="5"/>
        <v>1</v>
      </c>
      <c r="AA9" s="187">
        <f t="shared" si="6"/>
        <v>2.8679999999999999</v>
      </c>
      <c r="AB9" s="187">
        <f xml:space="preserve"> ROUND( '2B'!F8, 3)</f>
        <v>2.7770000000000001</v>
      </c>
      <c r="AC9" s="187">
        <f xml:space="preserve"> ROUND( '2B'!G8, 3)</f>
        <v>9.0999999999999998E-2</v>
      </c>
      <c r="AD9" s="87" t="s">
        <v>3000</v>
      </c>
    </row>
    <row r="10" spans="2:30">
      <c r="B10" s="111">
        <f t="shared" si="7"/>
        <v>4</v>
      </c>
      <c r="C10" s="104" t="s">
        <v>4590</v>
      </c>
      <c r="D10" s="112" t="s">
        <v>805</v>
      </c>
      <c r="E10" s="245">
        <v>3</v>
      </c>
      <c r="F10" s="486">
        <v>0</v>
      </c>
      <c r="G10" s="490">
        <v>1.4999999999999999E-2</v>
      </c>
      <c r="H10" s="486">
        <v>0</v>
      </c>
      <c r="I10" s="487">
        <v>0</v>
      </c>
      <c r="J10" s="500">
        <v>3.2000000000000001E-2</v>
      </c>
      <c r="K10" s="490">
        <v>6.6000000000000003E-2</v>
      </c>
      <c r="L10" s="274">
        <f t="shared" si="0"/>
        <v>0.113</v>
      </c>
      <c r="N10" s="73">
        <f t="shared" si="2"/>
        <v>0</v>
      </c>
      <c r="O10" s="31">
        <f t="shared" si="3"/>
        <v>0</v>
      </c>
      <c r="R10" s="110">
        <f t="shared" si="4"/>
        <v>0</v>
      </c>
      <c r="S10" s="110">
        <f t="shared" si="1"/>
        <v>0</v>
      </c>
      <c r="T10" s="110">
        <f t="shared" si="1"/>
        <v>0</v>
      </c>
      <c r="U10" s="110">
        <f t="shared" si="1"/>
        <v>0</v>
      </c>
      <c r="V10" s="110">
        <f t="shared" si="1"/>
        <v>0</v>
      </c>
      <c r="W10" s="110">
        <f t="shared" si="1"/>
        <v>0</v>
      </c>
      <c r="Y10" s="110">
        <f t="shared" si="5"/>
        <v>0</v>
      </c>
      <c r="AA10" s="187">
        <f t="shared" si="6"/>
        <v>0.113</v>
      </c>
      <c r="AB10" s="187">
        <f xml:space="preserve"> ROUND( '2B'!F9, 3)</f>
        <v>1.4999999999999999E-2</v>
      </c>
      <c r="AC10" s="187">
        <f xml:space="preserve"> ROUND( '2B'!G9, 3)</f>
        <v>9.8000000000000004E-2</v>
      </c>
      <c r="AD10" s="87" t="s">
        <v>3001</v>
      </c>
    </row>
    <row r="11" spans="2:30" ht="22.5">
      <c r="B11" s="111">
        <f t="shared" si="7"/>
        <v>5</v>
      </c>
      <c r="C11" s="104" t="s">
        <v>2786</v>
      </c>
      <c r="D11" s="112" t="s">
        <v>805</v>
      </c>
      <c r="E11" s="245">
        <v>3</v>
      </c>
      <c r="F11" s="486">
        <v>0</v>
      </c>
      <c r="G11" s="490">
        <v>4.9189999999999996</v>
      </c>
      <c r="H11" s="486">
        <v>0.89600000000000002</v>
      </c>
      <c r="I11" s="487">
        <v>0</v>
      </c>
      <c r="J11" s="500">
        <v>10.692</v>
      </c>
      <c r="K11" s="490">
        <v>15.702</v>
      </c>
      <c r="L11" s="274">
        <f t="shared" si="0"/>
        <v>32.208999999999996</v>
      </c>
      <c r="N11" s="73" t="str">
        <f t="shared" si="2"/>
        <v>The water total of table 4D line 5 should equal the water total of table 2B line 5</v>
      </c>
      <c r="O11" s="31">
        <f t="shared" si="3"/>
        <v>0</v>
      </c>
      <c r="R11" s="110">
        <f t="shared" si="4"/>
        <v>0</v>
      </c>
      <c r="S11" s="110">
        <f t="shared" si="1"/>
        <v>0</v>
      </c>
      <c r="T11" s="110">
        <f t="shared" si="1"/>
        <v>0</v>
      </c>
      <c r="U11" s="110">
        <f t="shared" si="1"/>
        <v>0</v>
      </c>
      <c r="V11" s="110">
        <f t="shared" si="1"/>
        <v>0</v>
      </c>
      <c r="W11" s="110">
        <f t="shared" si="1"/>
        <v>0</v>
      </c>
      <c r="Y11" s="110">
        <f t="shared" si="5"/>
        <v>1</v>
      </c>
      <c r="AA11" s="187">
        <f t="shared" si="6"/>
        <v>32.209000000000003</v>
      </c>
      <c r="AB11" s="187">
        <f xml:space="preserve"> ROUND( '2B'!F10, 3)</f>
        <v>4.9189999999999996</v>
      </c>
      <c r="AC11" s="187">
        <f xml:space="preserve"> ROUND( '2B'!G10, 3)</f>
        <v>27.29</v>
      </c>
      <c r="AD11" s="87" t="s">
        <v>3002</v>
      </c>
    </row>
    <row r="12" spans="2:30" ht="22.5">
      <c r="B12" s="111">
        <f t="shared" si="7"/>
        <v>6</v>
      </c>
      <c r="C12" s="104" t="s">
        <v>4497</v>
      </c>
      <c r="D12" s="112" t="s">
        <v>805</v>
      </c>
      <c r="E12" s="245">
        <v>3</v>
      </c>
      <c r="F12" s="486">
        <v>0</v>
      </c>
      <c r="G12" s="490">
        <v>1.3140000000000001</v>
      </c>
      <c r="H12" s="486">
        <v>0.13100000000000001</v>
      </c>
      <c r="I12" s="487">
        <v>0</v>
      </c>
      <c r="J12" s="500">
        <v>0.36599999999999999</v>
      </c>
      <c r="K12" s="490">
        <v>3.0920000000000001</v>
      </c>
      <c r="L12" s="274">
        <f t="shared" si="0"/>
        <v>4.9030000000000005</v>
      </c>
      <c r="N12" s="73" t="str">
        <f t="shared" si="2"/>
        <v>The water total of table 4D line 6 should equal the water total of table 2B line 6</v>
      </c>
      <c r="O12" s="31">
        <f t="shared" si="3"/>
        <v>0</v>
      </c>
      <c r="R12" s="110">
        <f t="shared" si="4"/>
        <v>0</v>
      </c>
      <c r="S12" s="110">
        <f t="shared" si="1"/>
        <v>0</v>
      </c>
      <c r="T12" s="110">
        <f t="shared" si="1"/>
        <v>0</v>
      </c>
      <c r="U12" s="110">
        <f t="shared" si="1"/>
        <v>0</v>
      </c>
      <c r="V12" s="110">
        <f t="shared" si="1"/>
        <v>0</v>
      </c>
      <c r="W12" s="110">
        <f t="shared" si="1"/>
        <v>0</v>
      </c>
      <c r="Y12" s="110">
        <f t="shared" si="5"/>
        <v>1</v>
      </c>
      <c r="AA12" s="187">
        <f t="shared" si="6"/>
        <v>4.9029999999999996</v>
      </c>
      <c r="AB12" s="187">
        <f xml:space="preserve"> ROUND( '2B'!F11, 3)</f>
        <v>1.3140000000000001</v>
      </c>
      <c r="AC12" s="187">
        <f xml:space="preserve"> ROUND( '2B'!G11, 3)</f>
        <v>3.589</v>
      </c>
      <c r="AD12" s="87" t="s">
        <v>3003</v>
      </c>
    </row>
    <row r="13" spans="2:30" ht="15" thickBot="1">
      <c r="B13" s="118">
        <f t="shared" si="7"/>
        <v>7</v>
      </c>
      <c r="C13" s="119" t="s">
        <v>2787</v>
      </c>
      <c r="D13" s="120" t="s">
        <v>805</v>
      </c>
      <c r="E13" s="256">
        <v>3</v>
      </c>
      <c r="F13" s="221">
        <f>SUM(F7:F12)</f>
        <v>2.7770000000000001</v>
      </c>
      <c r="G13" s="223">
        <f t="shared" ref="G13:K13" si="8">SUM(G7:G12)</f>
        <v>8.2240000000000002</v>
      </c>
      <c r="H13" s="221">
        <f t="shared" si="8"/>
        <v>1.0820000000000001</v>
      </c>
      <c r="I13" s="222">
        <f t="shared" si="8"/>
        <v>0</v>
      </c>
      <c r="J13" s="275">
        <f t="shared" si="8"/>
        <v>13.667999999999999</v>
      </c>
      <c r="K13" s="223">
        <f t="shared" si="8"/>
        <v>22.730999999999998</v>
      </c>
      <c r="L13" s="228">
        <f t="shared" si="0"/>
        <v>48.481999999999999</v>
      </c>
      <c r="N13" s="73">
        <f t="shared" si="2"/>
        <v>0</v>
      </c>
      <c r="O13" s="570"/>
      <c r="Y13" s="110">
        <f t="shared" si="5"/>
        <v>0</v>
      </c>
      <c r="AA13" s="187">
        <f t="shared" si="6"/>
        <v>48.481999999999999</v>
      </c>
      <c r="AB13" s="187">
        <f xml:space="preserve"> ROUND( '2B'!F12, 3)</f>
        <v>11.000999999999999</v>
      </c>
      <c r="AC13" s="187">
        <f xml:space="preserve"> ROUND( '2B'!G12, 3)</f>
        <v>37.481000000000002</v>
      </c>
      <c r="AD13" s="87" t="s">
        <v>3004</v>
      </c>
    </row>
    <row r="14" spans="2:30" ht="15" thickBot="1">
      <c r="N14" s="73"/>
      <c r="O14" s="570"/>
      <c r="Y14" s="144"/>
      <c r="AA14" s="187"/>
      <c r="AB14" s="187"/>
      <c r="AC14" s="187"/>
    </row>
    <row r="15" spans="2:30" ht="22.5">
      <c r="B15" s="103">
        <f xml:space="preserve"> B13 + 1</f>
        <v>8</v>
      </c>
      <c r="C15" s="134" t="s">
        <v>2788</v>
      </c>
      <c r="D15" s="105" t="s">
        <v>805</v>
      </c>
      <c r="E15" s="106">
        <v>3</v>
      </c>
      <c r="F15" s="488">
        <v>9.5000000000000001E-2</v>
      </c>
      <c r="G15" s="489">
        <v>0.14199999999999999</v>
      </c>
      <c r="H15" s="488">
        <v>0</v>
      </c>
      <c r="I15" s="499">
        <v>0</v>
      </c>
      <c r="J15" s="498">
        <v>0.28999999999999998</v>
      </c>
      <c r="K15" s="489">
        <v>0.70599999999999996</v>
      </c>
      <c r="L15" s="227">
        <f>SUM(F15:K15)</f>
        <v>1.2329999999999999</v>
      </c>
      <c r="N15" s="73" t="str">
        <f t="shared" si="2"/>
        <v>The water total of table 4D line 8 should equal the water total of table 2B line 8</v>
      </c>
      <c r="O15" s="31">
        <f t="shared" si="3"/>
        <v>0</v>
      </c>
      <c r="R15" s="110">
        <f t="shared" ref="R15:W15" si="9" xml:space="preserve"> IF( ISNUMBER( F15 ), 0, 1 )</f>
        <v>0</v>
      </c>
      <c r="S15" s="110">
        <f t="shared" si="9"/>
        <v>0</v>
      </c>
      <c r="T15" s="110">
        <f t="shared" si="9"/>
        <v>0</v>
      </c>
      <c r="U15" s="110">
        <f t="shared" si="9"/>
        <v>0</v>
      </c>
      <c r="V15" s="110">
        <f t="shared" si="9"/>
        <v>0</v>
      </c>
      <c r="W15" s="110">
        <f t="shared" si="9"/>
        <v>0</v>
      </c>
      <c r="Y15" s="110">
        <f t="shared" si="5"/>
        <v>1</v>
      </c>
      <c r="AA15" s="187">
        <f t="shared" si="6"/>
        <v>1.2330000000000001</v>
      </c>
      <c r="AB15" s="187">
        <f xml:space="preserve"> ROUND( '2B'!F14, 3)</f>
        <v>0.23699999999999999</v>
      </c>
      <c r="AC15" s="187">
        <f xml:space="preserve"> ROUND( '2B'!G14, 3)</f>
        <v>0.996</v>
      </c>
      <c r="AD15" s="87" t="s">
        <v>3005</v>
      </c>
    </row>
    <row r="16" spans="2:30" ht="23.25" thickBot="1">
      <c r="B16" s="118">
        <f t="shared" ref="B16" si="10" xml:space="preserve"> B15 + 1</f>
        <v>9</v>
      </c>
      <c r="C16" s="119" t="s">
        <v>2789</v>
      </c>
      <c r="D16" s="120" t="s">
        <v>805</v>
      </c>
      <c r="E16" s="117">
        <v>3</v>
      </c>
      <c r="F16" s="221">
        <f t="shared" ref="F16:K16" si="11">F13 + F15</f>
        <v>2.8720000000000003</v>
      </c>
      <c r="G16" s="223">
        <f t="shared" si="11"/>
        <v>8.3659999999999997</v>
      </c>
      <c r="H16" s="221">
        <f t="shared" si="11"/>
        <v>1.0820000000000001</v>
      </c>
      <c r="I16" s="222">
        <f t="shared" si="11"/>
        <v>0</v>
      </c>
      <c r="J16" s="275">
        <f t="shared" si="11"/>
        <v>13.957999999999998</v>
      </c>
      <c r="K16" s="223">
        <f t="shared" si="11"/>
        <v>23.436999999999998</v>
      </c>
      <c r="L16" s="228">
        <f>SUM(F16:K16)</f>
        <v>49.714999999999996</v>
      </c>
      <c r="N16" s="73" t="str">
        <f t="shared" si="2"/>
        <v>The water total of table 4D line 9 should equal the water total of table 2B line 9</v>
      </c>
      <c r="O16" s="570"/>
      <c r="Y16" s="110">
        <f t="shared" si="5"/>
        <v>1</v>
      </c>
      <c r="AA16" s="187">
        <f t="shared" si="6"/>
        <v>49.715000000000003</v>
      </c>
      <c r="AB16" s="187">
        <f xml:space="preserve"> ROUND( '2B'!F15, 3)</f>
        <v>11.238</v>
      </c>
      <c r="AC16" s="187">
        <f xml:space="preserve"> ROUND( '2B'!G15, 3)</f>
        <v>38.476999999999997</v>
      </c>
      <c r="AD16" s="87" t="s">
        <v>3006</v>
      </c>
    </row>
    <row r="17" spans="2:31" ht="15" thickBot="1">
      <c r="N17" s="73"/>
      <c r="O17" s="570"/>
      <c r="Y17" s="144"/>
      <c r="AA17" s="187"/>
      <c r="AB17" s="187"/>
      <c r="AC17" s="187"/>
    </row>
    <row r="18" spans="2:31" ht="15" thickBot="1">
      <c r="B18" s="130" t="s">
        <v>2637</v>
      </c>
      <c r="C18" s="131" t="s">
        <v>2790</v>
      </c>
      <c r="D18" s="83"/>
      <c r="E18" s="83"/>
      <c r="F18" s="83"/>
      <c r="G18" s="83"/>
      <c r="H18" s="83"/>
      <c r="I18" s="83"/>
      <c r="J18" s="83"/>
      <c r="K18" s="83"/>
      <c r="L18" s="83"/>
      <c r="N18" s="73"/>
      <c r="O18" s="570"/>
      <c r="Y18" s="144"/>
      <c r="AA18" s="187"/>
      <c r="AB18" s="187"/>
      <c r="AC18" s="187"/>
    </row>
    <row r="19" spans="2:31" ht="22.5">
      <c r="B19" s="103">
        <f>B16 + 1</f>
        <v>10</v>
      </c>
      <c r="C19" s="134" t="s">
        <v>2791</v>
      </c>
      <c r="D19" s="105" t="s">
        <v>805</v>
      </c>
      <c r="E19" s="243">
        <v>3</v>
      </c>
      <c r="F19" s="488">
        <v>0</v>
      </c>
      <c r="G19" s="489">
        <v>0.16200000000000001</v>
      </c>
      <c r="H19" s="488">
        <v>-3.6999999999999998E-2</v>
      </c>
      <c r="I19" s="499">
        <v>1E-3</v>
      </c>
      <c r="J19" s="498">
        <v>0</v>
      </c>
      <c r="K19" s="489">
        <v>9.3330000000000002</v>
      </c>
      <c r="L19" s="281">
        <f t="shared" ref="L19:L27" si="12">SUM(F19:K19)</f>
        <v>9.4589999999999996</v>
      </c>
      <c r="N19" s="73" t="str">
        <f t="shared" si="2"/>
        <v>The water total of table 4D line 10 should equal the water total of table 2B line 10</v>
      </c>
      <c r="O19" s="31">
        <f t="shared" si="3"/>
        <v>0</v>
      </c>
      <c r="R19" s="110">
        <f t="shared" ref="R19:W22" si="13" xml:space="preserve"> IF( ISNUMBER( F19 ), 0, 1 )</f>
        <v>0</v>
      </c>
      <c r="S19" s="110">
        <f t="shared" si="13"/>
        <v>0</v>
      </c>
      <c r="T19" s="110">
        <f t="shared" si="13"/>
        <v>0</v>
      </c>
      <c r="U19" s="110">
        <f t="shared" si="13"/>
        <v>0</v>
      </c>
      <c r="V19" s="110">
        <f t="shared" si="13"/>
        <v>0</v>
      </c>
      <c r="W19" s="110">
        <f t="shared" si="13"/>
        <v>0</v>
      </c>
      <c r="Y19" s="110">
        <f t="shared" ref="Y19:Y27" si="14" xml:space="preserve"> IF( (AA19 - AB19 - AC19) = 0, 0, 1 )</f>
        <v>1</v>
      </c>
      <c r="AA19" s="187">
        <f t="shared" si="6"/>
        <v>9.4589999999999996</v>
      </c>
      <c r="AB19" s="187">
        <f xml:space="preserve"> ROUND( '2B'!F18, 3)</f>
        <v>0.16200000000000001</v>
      </c>
      <c r="AC19" s="187">
        <f xml:space="preserve"> ROUND( '2B'!G18, 3)</f>
        <v>9.2970000000000006</v>
      </c>
      <c r="AD19" s="87" t="s">
        <v>3007</v>
      </c>
    </row>
    <row r="20" spans="2:31" ht="22.5">
      <c r="B20" s="111">
        <f xml:space="preserve"> B19 + 1</f>
        <v>11</v>
      </c>
      <c r="C20" s="104" t="s">
        <v>3008</v>
      </c>
      <c r="D20" s="112" t="s">
        <v>805</v>
      </c>
      <c r="E20" s="245">
        <v>3</v>
      </c>
      <c r="F20" s="486">
        <v>0</v>
      </c>
      <c r="G20" s="490">
        <v>0.95</v>
      </c>
      <c r="H20" s="486">
        <v>0.105</v>
      </c>
      <c r="I20" s="487">
        <v>5.8999999999999997E-2</v>
      </c>
      <c r="J20" s="500">
        <v>3.38</v>
      </c>
      <c r="K20" s="490">
        <v>4.0609999999999999</v>
      </c>
      <c r="L20" s="282">
        <f t="shared" si="12"/>
        <v>8.5549999999999997</v>
      </c>
      <c r="N20" s="73" t="str">
        <f t="shared" si="2"/>
        <v>The water total of table 4D line 11 should equal the water total of table 2B line 11</v>
      </c>
      <c r="O20" s="31">
        <f t="shared" si="3"/>
        <v>0</v>
      </c>
      <c r="R20" s="110">
        <f t="shared" si="13"/>
        <v>0</v>
      </c>
      <c r="S20" s="110">
        <f t="shared" si="13"/>
        <v>0</v>
      </c>
      <c r="T20" s="110">
        <f t="shared" si="13"/>
        <v>0</v>
      </c>
      <c r="U20" s="110">
        <f t="shared" si="13"/>
        <v>0</v>
      </c>
      <c r="V20" s="110">
        <f t="shared" si="13"/>
        <v>0</v>
      </c>
      <c r="W20" s="110">
        <f t="shared" si="13"/>
        <v>0</v>
      </c>
      <c r="Y20" s="110">
        <f t="shared" si="14"/>
        <v>1</v>
      </c>
      <c r="AA20" s="187">
        <f t="shared" si="6"/>
        <v>8.5549999999999997</v>
      </c>
      <c r="AB20" s="187">
        <f xml:space="preserve"> ROUND( '2B'!F19, 3)</f>
        <v>0.95</v>
      </c>
      <c r="AC20" s="187">
        <f xml:space="preserve"> ROUND( '2B'!G19, 3)</f>
        <v>7.6050000000000004</v>
      </c>
      <c r="AD20" s="87" t="s">
        <v>3009</v>
      </c>
    </row>
    <row r="21" spans="2:31">
      <c r="B21" s="111">
        <f t="shared" ref="B21:B27" si="15" xml:space="preserve"> B20 + 1</f>
        <v>12</v>
      </c>
      <c r="C21" s="104" t="s">
        <v>2793</v>
      </c>
      <c r="D21" s="112" t="s">
        <v>805</v>
      </c>
      <c r="E21" s="245">
        <v>3</v>
      </c>
      <c r="F21" s="486">
        <v>0</v>
      </c>
      <c r="G21" s="490">
        <v>0</v>
      </c>
      <c r="H21" s="486">
        <v>0</v>
      </c>
      <c r="I21" s="487">
        <v>0</v>
      </c>
      <c r="J21" s="500">
        <v>0</v>
      </c>
      <c r="K21" s="490">
        <v>13.852</v>
      </c>
      <c r="L21" s="282">
        <f t="shared" si="12"/>
        <v>13.852</v>
      </c>
      <c r="N21" s="73">
        <f t="shared" si="2"/>
        <v>0</v>
      </c>
      <c r="O21" s="31">
        <f t="shared" si="3"/>
        <v>0</v>
      </c>
      <c r="R21" s="110">
        <f t="shared" si="13"/>
        <v>0</v>
      </c>
      <c r="S21" s="110">
        <f t="shared" si="13"/>
        <v>0</v>
      </c>
      <c r="T21" s="110">
        <f t="shared" si="13"/>
        <v>0</v>
      </c>
      <c r="U21" s="110">
        <f t="shared" si="13"/>
        <v>0</v>
      </c>
      <c r="V21" s="110">
        <f t="shared" si="13"/>
        <v>0</v>
      </c>
      <c r="W21" s="110">
        <f t="shared" si="13"/>
        <v>0</v>
      </c>
      <c r="Y21" s="110">
        <f t="shared" si="14"/>
        <v>0</v>
      </c>
      <c r="AA21" s="187">
        <f t="shared" si="6"/>
        <v>13.852</v>
      </c>
      <c r="AB21" s="187">
        <f xml:space="preserve"> ROUND( '2B'!F20, 3)</f>
        <v>0</v>
      </c>
      <c r="AC21" s="187">
        <f xml:space="preserve"> ROUND( '2B'!G20, 3)</f>
        <v>13.852</v>
      </c>
      <c r="AD21" s="87" t="s">
        <v>3010</v>
      </c>
    </row>
    <row r="22" spans="2:31">
      <c r="B22" s="111">
        <f t="shared" si="15"/>
        <v>13</v>
      </c>
      <c r="C22" s="104" t="s">
        <v>2794</v>
      </c>
      <c r="D22" s="112" t="s">
        <v>805</v>
      </c>
      <c r="E22" s="245">
        <v>3</v>
      </c>
      <c r="F22" s="486">
        <v>0</v>
      </c>
      <c r="G22" s="490">
        <v>0.26100000000000001</v>
      </c>
      <c r="H22" s="486">
        <v>0</v>
      </c>
      <c r="I22" s="487">
        <v>0</v>
      </c>
      <c r="J22" s="500">
        <v>1.819</v>
      </c>
      <c r="K22" s="490">
        <v>2.9430000000000001</v>
      </c>
      <c r="L22" s="282">
        <f t="shared" si="12"/>
        <v>5.0229999999999997</v>
      </c>
      <c r="N22" s="73">
        <f t="shared" si="2"/>
        <v>0</v>
      </c>
      <c r="O22" s="31">
        <f t="shared" si="3"/>
        <v>0</v>
      </c>
      <c r="R22" s="110">
        <f t="shared" si="13"/>
        <v>0</v>
      </c>
      <c r="S22" s="110">
        <f t="shared" si="13"/>
        <v>0</v>
      </c>
      <c r="T22" s="110">
        <f t="shared" si="13"/>
        <v>0</v>
      </c>
      <c r="U22" s="110">
        <f t="shared" si="13"/>
        <v>0</v>
      </c>
      <c r="V22" s="110">
        <f t="shared" si="13"/>
        <v>0</v>
      </c>
      <c r="W22" s="110">
        <f t="shared" si="13"/>
        <v>0</v>
      </c>
      <c r="Y22" s="110">
        <f t="shared" si="14"/>
        <v>0</v>
      </c>
      <c r="AA22" s="187">
        <f t="shared" si="6"/>
        <v>5.0229999999999997</v>
      </c>
      <c r="AB22" s="187">
        <f xml:space="preserve"> ROUND( '2B'!F21, 3)</f>
        <v>0.26100000000000001</v>
      </c>
      <c r="AC22" s="187">
        <f xml:space="preserve"> ROUND( '2B'!G21, 3)</f>
        <v>4.7619999999999996</v>
      </c>
      <c r="AD22" s="87" t="s">
        <v>3011</v>
      </c>
    </row>
    <row r="23" spans="2:31" ht="22.5">
      <c r="B23" s="111">
        <f t="shared" si="15"/>
        <v>14</v>
      </c>
      <c r="C23" s="104" t="s">
        <v>4591</v>
      </c>
      <c r="D23" s="112" t="s">
        <v>805</v>
      </c>
      <c r="E23" s="245">
        <v>3</v>
      </c>
      <c r="F23" s="278">
        <f>SUM(F19:F22)</f>
        <v>0</v>
      </c>
      <c r="G23" s="219">
        <f t="shared" ref="G23:K23" si="16">SUM(G19:G22)</f>
        <v>1.3729999999999998</v>
      </c>
      <c r="H23" s="278">
        <f t="shared" si="16"/>
        <v>6.8000000000000005E-2</v>
      </c>
      <c r="I23" s="277">
        <f t="shared" si="16"/>
        <v>0.06</v>
      </c>
      <c r="J23" s="276">
        <f t="shared" si="16"/>
        <v>5.1989999999999998</v>
      </c>
      <c r="K23" s="219">
        <f t="shared" si="16"/>
        <v>30.189000000000004</v>
      </c>
      <c r="L23" s="282">
        <f t="shared" si="12"/>
        <v>36.889000000000003</v>
      </c>
      <c r="M23" s="135"/>
      <c r="N23" s="73" t="str">
        <f t="shared" si="2"/>
        <v>The water total of table 4D line 14 should equal the water total of table 2B line 14</v>
      </c>
      <c r="O23" s="570"/>
      <c r="P23" s="135"/>
      <c r="Q23" s="141"/>
      <c r="S23" s="279"/>
      <c r="T23" s="279"/>
      <c r="U23" s="279"/>
      <c r="V23" s="279"/>
      <c r="W23" s="279"/>
      <c r="X23" s="141"/>
      <c r="Y23" s="110">
        <f t="shared" si="14"/>
        <v>1</v>
      </c>
      <c r="Z23" s="141"/>
      <c r="AA23" s="187">
        <f t="shared" si="6"/>
        <v>36.889000000000003</v>
      </c>
      <c r="AB23" s="187">
        <f xml:space="preserve"> ROUND( '2B'!F22, 3)</f>
        <v>1.373</v>
      </c>
      <c r="AC23" s="187">
        <f xml:space="preserve"> ROUND( '2B'!G22, 3)</f>
        <v>35.515999999999998</v>
      </c>
      <c r="AD23" s="87" t="s">
        <v>3012</v>
      </c>
      <c r="AE23" s="141"/>
    </row>
    <row r="24" spans="2:31">
      <c r="B24" s="111">
        <f t="shared" si="15"/>
        <v>15</v>
      </c>
      <c r="C24" s="104" t="s">
        <v>2788</v>
      </c>
      <c r="D24" s="112" t="s">
        <v>805</v>
      </c>
      <c r="E24" s="245">
        <v>3</v>
      </c>
      <c r="F24" s="486">
        <v>0</v>
      </c>
      <c r="G24" s="490">
        <v>-1.4E-2</v>
      </c>
      <c r="H24" s="486">
        <v>1.6E-2</v>
      </c>
      <c r="I24" s="487">
        <v>0</v>
      </c>
      <c r="J24" s="500">
        <v>-3.6999999999999998E-2</v>
      </c>
      <c r="K24" s="490">
        <v>6.8000000000000005E-2</v>
      </c>
      <c r="L24" s="282">
        <f t="shared" si="12"/>
        <v>3.3000000000000008E-2</v>
      </c>
      <c r="M24" s="143"/>
      <c r="N24" s="73">
        <f t="shared" si="2"/>
        <v>0</v>
      </c>
      <c r="O24" s="31">
        <f t="shared" si="3"/>
        <v>0</v>
      </c>
      <c r="R24" s="110">
        <f t="shared" ref="R24:W24" si="17" xml:space="preserve"> IF( ISNUMBER( F24 ), 0, 1 )</f>
        <v>0</v>
      </c>
      <c r="S24" s="110">
        <f t="shared" si="17"/>
        <v>0</v>
      </c>
      <c r="T24" s="110">
        <f t="shared" si="17"/>
        <v>0</v>
      </c>
      <c r="U24" s="110">
        <f t="shared" si="17"/>
        <v>0</v>
      </c>
      <c r="V24" s="110">
        <f t="shared" si="17"/>
        <v>0</v>
      </c>
      <c r="W24" s="110">
        <f t="shared" si="17"/>
        <v>0</v>
      </c>
      <c r="Y24" s="110">
        <f t="shared" si="14"/>
        <v>0</v>
      </c>
      <c r="Z24" s="136"/>
      <c r="AA24" s="187">
        <f t="shared" si="6"/>
        <v>3.3000000000000002E-2</v>
      </c>
      <c r="AB24" s="187">
        <f xml:space="preserve"> ROUND( '2B'!F23, 3)</f>
        <v>-1.4E-2</v>
      </c>
      <c r="AC24" s="187">
        <f xml:space="preserve"> ROUND( '2B'!G23, 3)</f>
        <v>4.7E-2</v>
      </c>
      <c r="AD24" s="87" t="s">
        <v>3013</v>
      </c>
      <c r="AE24" s="136"/>
    </row>
    <row r="25" spans="2:31" ht="22.5">
      <c r="B25" s="111">
        <f xml:space="preserve"> B24 + 1</f>
        <v>16</v>
      </c>
      <c r="C25" s="104" t="s">
        <v>2796</v>
      </c>
      <c r="D25" s="112" t="s">
        <v>805</v>
      </c>
      <c r="E25" s="245">
        <v>3</v>
      </c>
      <c r="F25" s="278">
        <f>SUM(F23:F24)</f>
        <v>0</v>
      </c>
      <c r="G25" s="219">
        <f t="shared" ref="G25:K25" si="18">SUM(G23:G24)</f>
        <v>1.3589999999999998</v>
      </c>
      <c r="H25" s="278">
        <f t="shared" si="18"/>
        <v>8.4000000000000005E-2</v>
      </c>
      <c r="I25" s="277">
        <f t="shared" si="18"/>
        <v>0.06</v>
      </c>
      <c r="J25" s="276">
        <f t="shared" si="18"/>
        <v>5.1619999999999999</v>
      </c>
      <c r="K25" s="219">
        <f t="shared" si="18"/>
        <v>30.257000000000005</v>
      </c>
      <c r="L25" s="282">
        <f t="shared" si="12"/>
        <v>36.922000000000004</v>
      </c>
      <c r="M25" s="143"/>
      <c r="N25" s="73" t="str">
        <f t="shared" si="2"/>
        <v>The water total of table 4D line 16 should equal the water total of table 2B line 16</v>
      </c>
      <c r="O25" s="570"/>
      <c r="P25" s="143"/>
      <c r="Q25" s="136"/>
      <c r="S25" s="279"/>
      <c r="T25" s="279"/>
      <c r="U25" s="279"/>
      <c r="V25" s="279"/>
      <c r="W25" s="279"/>
      <c r="X25" s="136"/>
      <c r="Y25" s="110">
        <f t="shared" si="14"/>
        <v>1</v>
      </c>
      <c r="Z25" s="136"/>
      <c r="AA25" s="187">
        <f t="shared" si="6"/>
        <v>36.921999999999997</v>
      </c>
      <c r="AB25" s="187">
        <f xml:space="preserve"> ROUND( '2B'!F24, 3)</f>
        <v>1.359</v>
      </c>
      <c r="AC25" s="187">
        <f xml:space="preserve"> ROUND( '2B'!G24, 3)</f>
        <v>35.563000000000002</v>
      </c>
      <c r="AD25" s="87" t="s">
        <v>3014</v>
      </c>
      <c r="AE25" s="136"/>
    </row>
    <row r="26" spans="2:31">
      <c r="B26" s="111">
        <f t="shared" si="15"/>
        <v>17</v>
      </c>
      <c r="C26" s="104" t="s">
        <v>4498</v>
      </c>
      <c r="D26" s="112" t="s">
        <v>805</v>
      </c>
      <c r="E26" s="245">
        <v>3</v>
      </c>
      <c r="F26" s="486">
        <v>0</v>
      </c>
      <c r="G26" s="490">
        <v>0</v>
      </c>
      <c r="H26" s="486">
        <v>0</v>
      </c>
      <c r="I26" s="487">
        <v>0</v>
      </c>
      <c r="J26" s="500">
        <v>0</v>
      </c>
      <c r="K26" s="490">
        <f>+'2E'!G12</f>
        <v>3.7980000000000005</v>
      </c>
      <c r="L26" s="282">
        <f t="shared" si="12"/>
        <v>3.7980000000000005</v>
      </c>
      <c r="M26" s="143"/>
      <c r="N26" s="73">
        <f t="shared" si="2"/>
        <v>0</v>
      </c>
      <c r="O26" s="31">
        <f t="shared" si="3"/>
        <v>0</v>
      </c>
      <c r="R26" s="110">
        <f t="shared" ref="R26:W26" si="19" xml:space="preserve"> IF( ISNUMBER( F26 ), 0, 1 )</f>
        <v>0</v>
      </c>
      <c r="S26" s="110">
        <f t="shared" si="19"/>
        <v>0</v>
      </c>
      <c r="T26" s="110">
        <f t="shared" si="19"/>
        <v>0</v>
      </c>
      <c r="U26" s="110">
        <f t="shared" si="19"/>
        <v>0</v>
      </c>
      <c r="V26" s="110">
        <f t="shared" si="19"/>
        <v>0</v>
      </c>
      <c r="W26" s="110">
        <f t="shared" si="19"/>
        <v>0</v>
      </c>
      <c r="Y26" s="110">
        <f t="shared" si="14"/>
        <v>0</v>
      </c>
      <c r="Z26" s="136"/>
      <c r="AA26" s="187">
        <f t="shared" si="6"/>
        <v>3.798</v>
      </c>
      <c r="AB26" s="187">
        <f xml:space="preserve"> ROUND( '2B'!F25, 3)</f>
        <v>0</v>
      </c>
      <c r="AC26" s="187">
        <f xml:space="preserve"> ROUND( '2B'!G25, 3)</f>
        <v>3.798</v>
      </c>
      <c r="AD26" s="87" t="s">
        <v>3015</v>
      </c>
      <c r="AE26" s="136"/>
    </row>
    <row r="27" spans="2:31" ht="15" thickBot="1">
      <c r="B27" s="118">
        <f t="shared" si="15"/>
        <v>18</v>
      </c>
      <c r="C27" s="119" t="s">
        <v>2797</v>
      </c>
      <c r="D27" s="120" t="s">
        <v>805</v>
      </c>
      <c r="E27" s="256">
        <v>3</v>
      </c>
      <c r="F27" s="221">
        <f>F16+F25-F26</f>
        <v>2.8720000000000003</v>
      </c>
      <c r="G27" s="223">
        <f t="shared" ref="G27:K27" si="20">G16+G25-G26</f>
        <v>9.7249999999999996</v>
      </c>
      <c r="H27" s="221">
        <f t="shared" si="20"/>
        <v>1.1660000000000001</v>
      </c>
      <c r="I27" s="222">
        <f t="shared" si="20"/>
        <v>0.06</v>
      </c>
      <c r="J27" s="275">
        <f t="shared" si="20"/>
        <v>19.119999999999997</v>
      </c>
      <c r="K27" s="223">
        <f t="shared" si="20"/>
        <v>49.896000000000001</v>
      </c>
      <c r="L27" s="283">
        <f t="shared" si="12"/>
        <v>82.838999999999999</v>
      </c>
      <c r="M27" s="143"/>
      <c r="N27" s="73">
        <f t="shared" si="2"/>
        <v>0</v>
      </c>
      <c r="O27" s="570"/>
      <c r="P27" s="143"/>
      <c r="Q27" s="136"/>
      <c r="R27" s="231"/>
      <c r="S27" s="231"/>
      <c r="T27" s="231"/>
      <c r="U27" s="231"/>
      <c r="V27" s="231"/>
      <c r="W27" s="231"/>
      <c r="X27" s="136"/>
      <c r="Y27" s="110">
        <f t="shared" si="14"/>
        <v>0</v>
      </c>
      <c r="Z27" s="136"/>
      <c r="AA27" s="187">
        <f t="shared" si="6"/>
        <v>82.838999999999999</v>
      </c>
      <c r="AB27" s="187">
        <f xml:space="preserve"> ROUND( '2B'!F26, 3)</f>
        <v>12.597</v>
      </c>
      <c r="AC27" s="187">
        <f xml:space="preserve"> ROUND( '2B'!G26, 3)</f>
        <v>70.242000000000004</v>
      </c>
      <c r="AD27" s="87" t="s">
        <v>3016</v>
      </c>
      <c r="AE27" s="136"/>
    </row>
    <row r="28" spans="2:31" ht="15" thickBot="1">
      <c r="M28" s="143"/>
      <c r="N28" s="73"/>
      <c r="O28" s="570"/>
      <c r="P28" s="143"/>
      <c r="Q28" s="136"/>
      <c r="R28" s="231"/>
      <c r="S28" s="231"/>
      <c r="T28" s="231"/>
      <c r="U28" s="231"/>
      <c r="V28" s="231"/>
      <c r="W28" s="231"/>
      <c r="X28" s="136"/>
      <c r="Y28" s="144"/>
      <c r="Z28" s="136"/>
      <c r="AA28" s="187"/>
      <c r="AB28" s="187"/>
      <c r="AC28" s="187"/>
      <c r="AE28" s="136"/>
    </row>
    <row r="29" spans="2:31" ht="15" thickBot="1">
      <c r="B29" s="130" t="s">
        <v>2643</v>
      </c>
      <c r="C29" s="131" t="s">
        <v>2798</v>
      </c>
      <c r="D29" s="83"/>
      <c r="E29" s="83"/>
      <c r="F29" s="83"/>
      <c r="G29" s="83"/>
      <c r="H29" s="83"/>
      <c r="I29" s="83"/>
      <c r="J29" s="83"/>
      <c r="K29" s="83"/>
      <c r="L29" s="83"/>
      <c r="M29" s="143"/>
      <c r="N29" s="73"/>
      <c r="O29" s="570"/>
      <c r="P29" s="143"/>
      <c r="Q29" s="136"/>
      <c r="R29" s="231"/>
      <c r="S29" s="231"/>
      <c r="T29" s="231"/>
      <c r="U29" s="231"/>
      <c r="V29" s="231"/>
      <c r="W29" s="231"/>
      <c r="X29" s="136"/>
      <c r="Y29" s="144"/>
      <c r="Z29" s="136"/>
      <c r="AA29" s="187"/>
      <c r="AB29" s="187"/>
      <c r="AC29" s="187"/>
      <c r="AE29" s="136"/>
    </row>
    <row r="30" spans="2:31">
      <c r="B30" s="103">
        <f>B27 + 1</f>
        <v>19</v>
      </c>
      <c r="C30" s="134" t="s">
        <v>2799</v>
      </c>
      <c r="D30" s="105" t="s">
        <v>805</v>
      </c>
      <c r="E30" s="243">
        <v>3</v>
      </c>
      <c r="F30" s="488">
        <v>0</v>
      </c>
      <c r="G30" s="489">
        <v>7.0000000000000001E-3</v>
      </c>
      <c r="H30" s="488">
        <v>4.0000000000000001E-3</v>
      </c>
      <c r="I30" s="499">
        <v>0</v>
      </c>
      <c r="J30" s="498">
        <v>2.8000000000000001E-2</v>
      </c>
      <c r="K30" s="489">
        <v>5.8999999999999997E-2</v>
      </c>
      <c r="L30" s="281">
        <f>SUM(F30:K30)</f>
        <v>9.8000000000000004E-2</v>
      </c>
      <c r="M30" s="143"/>
      <c r="N30" s="73">
        <f t="shared" si="2"/>
        <v>0</v>
      </c>
      <c r="O30" s="31">
        <f t="shared" si="3"/>
        <v>0</v>
      </c>
      <c r="R30" s="110">
        <f t="shared" ref="R30:W31" si="21" xml:space="preserve"> IF( ISNUMBER( F30 ), 0, 1 )</f>
        <v>0</v>
      </c>
      <c r="S30" s="110">
        <f t="shared" si="21"/>
        <v>0</v>
      </c>
      <c r="T30" s="110">
        <f t="shared" si="21"/>
        <v>0</v>
      </c>
      <c r="U30" s="110">
        <f t="shared" si="21"/>
        <v>0</v>
      </c>
      <c r="V30" s="110">
        <f t="shared" si="21"/>
        <v>0</v>
      </c>
      <c r="W30" s="110">
        <f t="shared" si="21"/>
        <v>0</v>
      </c>
      <c r="Y30" s="110">
        <f t="shared" ref="Y30:Y32" si="22" xml:space="preserve"> IF( (AA30 - AB30 - AC30) = 0, 0, 1 )</f>
        <v>0</v>
      </c>
      <c r="Z30" s="136"/>
      <c r="AA30" s="187">
        <f t="shared" si="6"/>
        <v>9.8000000000000004E-2</v>
      </c>
      <c r="AB30" s="187">
        <f xml:space="preserve"> ROUND( '2B'!F29, 3)</f>
        <v>7.0000000000000001E-3</v>
      </c>
      <c r="AC30" s="187">
        <f xml:space="preserve"> ROUND( '2B'!G29, 3)</f>
        <v>9.0999999999999998E-2</v>
      </c>
      <c r="AD30" s="87" t="s">
        <v>3017</v>
      </c>
      <c r="AE30" s="136"/>
    </row>
    <row r="31" spans="2:31">
      <c r="B31" s="111">
        <f xml:space="preserve"> B30 + 1</f>
        <v>20</v>
      </c>
      <c r="C31" s="104" t="s">
        <v>2800</v>
      </c>
      <c r="D31" s="112" t="s">
        <v>805</v>
      </c>
      <c r="E31" s="245">
        <v>3</v>
      </c>
      <c r="F31" s="486">
        <v>0</v>
      </c>
      <c r="G31" s="490">
        <v>0</v>
      </c>
      <c r="H31" s="486">
        <v>0</v>
      </c>
      <c r="I31" s="487">
        <v>0</v>
      </c>
      <c r="J31" s="500">
        <v>0</v>
      </c>
      <c r="K31" s="490">
        <v>0</v>
      </c>
      <c r="L31" s="282">
        <f>SUM(F31:K31)</f>
        <v>0</v>
      </c>
      <c r="M31" s="143"/>
      <c r="N31" s="73">
        <f t="shared" si="2"/>
        <v>0</v>
      </c>
      <c r="O31" s="31">
        <f t="shared" si="3"/>
        <v>0</v>
      </c>
      <c r="R31" s="110">
        <f t="shared" si="21"/>
        <v>0</v>
      </c>
      <c r="S31" s="110">
        <f t="shared" si="21"/>
        <v>0</v>
      </c>
      <c r="T31" s="110">
        <f t="shared" si="21"/>
        <v>0</v>
      </c>
      <c r="U31" s="110">
        <f t="shared" si="21"/>
        <v>0</v>
      </c>
      <c r="V31" s="110">
        <f t="shared" si="21"/>
        <v>0</v>
      </c>
      <c r="W31" s="110">
        <f t="shared" si="21"/>
        <v>0</v>
      </c>
      <c r="Y31" s="110">
        <f t="shared" si="22"/>
        <v>0</v>
      </c>
      <c r="Z31" s="136"/>
      <c r="AA31" s="187">
        <f t="shared" si="6"/>
        <v>0</v>
      </c>
      <c r="AB31" s="187">
        <f xml:space="preserve"> ROUND( '2B'!F30, 3)</f>
        <v>0</v>
      </c>
      <c r="AC31" s="187">
        <f xml:space="preserve"> ROUND( '2B'!G30, 3)</f>
        <v>0</v>
      </c>
      <c r="AD31" s="87" t="s">
        <v>3018</v>
      </c>
      <c r="AE31" s="136"/>
    </row>
    <row r="32" spans="2:31" ht="15" thickBot="1">
      <c r="B32" s="118">
        <f t="shared" ref="B32" si="23" xml:space="preserve"> B31 + 1</f>
        <v>21</v>
      </c>
      <c r="C32" s="119" t="s">
        <v>2801</v>
      </c>
      <c r="D32" s="120" t="s">
        <v>805</v>
      </c>
      <c r="E32" s="256">
        <v>3</v>
      </c>
      <c r="F32" s="221">
        <f t="shared" ref="F32:K32" si="24">F27 + F30 + F31</f>
        <v>2.8720000000000003</v>
      </c>
      <c r="G32" s="223">
        <f t="shared" si="24"/>
        <v>9.7319999999999993</v>
      </c>
      <c r="H32" s="221">
        <f t="shared" si="24"/>
        <v>1.1700000000000002</v>
      </c>
      <c r="I32" s="222">
        <f t="shared" si="24"/>
        <v>0.06</v>
      </c>
      <c r="J32" s="275">
        <f t="shared" si="24"/>
        <v>19.147999999999996</v>
      </c>
      <c r="K32" s="223">
        <f t="shared" si="24"/>
        <v>49.954999999999998</v>
      </c>
      <c r="L32" s="283">
        <f>SUM(F32:K32)</f>
        <v>82.936999999999998</v>
      </c>
      <c r="M32" s="143"/>
      <c r="N32" s="73">
        <f t="shared" si="2"/>
        <v>0</v>
      </c>
      <c r="O32" s="570"/>
      <c r="P32" s="143"/>
      <c r="Q32" s="136"/>
      <c r="R32" s="231"/>
      <c r="S32" s="231"/>
      <c r="T32" s="231"/>
      <c r="U32" s="231"/>
      <c r="V32" s="231"/>
      <c r="W32" s="231"/>
      <c r="X32" s="136"/>
      <c r="Y32" s="110">
        <f t="shared" si="22"/>
        <v>0</v>
      </c>
      <c r="Z32" s="136"/>
      <c r="AA32" s="187">
        <f xml:space="preserve"> ROUND( L32, 3)</f>
        <v>82.936999999999998</v>
      </c>
      <c r="AB32" s="187">
        <f xml:space="preserve"> ROUND( '2B'!F33, 3)</f>
        <v>12.603999999999999</v>
      </c>
      <c r="AC32" s="187">
        <f xml:space="preserve"> ROUND( '2B'!G33, 3)</f>
        <v>70.332999999999998</v>
      </c>
      <c r="AD32" s="87" t="s">
        <v>3019</v>
      </c>
      <c r="AE32" s="136"/>
    </row>
    <row r="33" spans="2:31" ht="15" thickBot="1">
      <c r="M33" s="143"/>
      <c r="O33" s="570"/>
      <c r="P33" s="135"/>
      <c r="Q33" s="141"/>
      <c r="R33" s="231"/>
      <c r="S33" s="231"/>
      <c r="T33" s="231"/>
      <c r="U33" s="231"/>
      <c r="V33" s="231"/>
      <c r="W33" s="231"/>
      <c r="X33" s="141"/>
      <c r="Y33" s="12"/>
      <c r="Z33" s="141"/>
      <c r="AE33" s="141"/>
    </row>
    <row r="34" spans="2:31" ht="15" thickBot="1">
      <c r="B34" s="130" t="s">
        <v>2652</v>
      </c>
      <c r="C34" s="131" t="s">
        <v>3020</v>
      </c>
      <c r="D34" s="83"/>
      <c r="E34" s="83"/>
      <c r="M34" s="143"/>
      <c r="O34" s="570"/>
      <c r="P34" s="135"/>
      <c r="Q34" s="141"/>
      <c r="R34" s="231"/>
      <c r="S34" s="231"/>
      <c r="T34" s="231"/>
      <c r="U34" s="231"/>
      <c r="V34" s="231"/>
      <c r="W34" s="231"/>
      <c r="X34" s="141"/>
      <c r="Y34" s="12"/>
      <c r="Z34" s="141"/>
      <c r="AE34" s="141"/>
    </row>
    <row r="35" spans="2:31" ht="15" thickBot="1">
      <c r="B35" s="103">
        <f>B32 + 1</f>
        <v>22</v>
      </c>
      <c r="C35" s="134" t="s">
        <v>3021</v>
      </c>
      <c r="D35" s="105" t="s">
        <v>3022</v>
      </c>
      <c r="E35" s="243">
        <v>3</v>
      </c>
      <c r="F35" s="501">
        <v>176692</v>
      </c>
      <c r="M35" s="143"/>
      <c r="O35" s="31">
        <f t="shared" si="3"/>
        <v>0</v>
      </c>
      <c r="P35" s="135"/>
      <c r="Q35" s="141"/>
      <c r="R35" s="110">
        <f xml:space="preserve"> IF( ISNUMBER( F35 ), 0, 1 )</f>
        <v>0</v>
      </c>
      <c r="S35" s="231"/>
      <c r="T35" s="231"/>
      <c r="U35" s="231"/>
      <c r="V35" s="231"/>
      <c r="W35" s="231"/>
      <c r="X35" s="141"/>
      <c r="Y35" s="12"/>
      <c r="Z35" s="141"/>
      <c r="AE35" s="141"/>
    </row>
    <row r="36" spans="2:31" ht="15" thickBot="1">
      <c r="B36" s="111">
        <f xml:space="preserve"> B35 + 1</f>
        <v>23</v>
      </c>
      <c r="C36" s="104" t="s">
        <v>3023</v>
      </c>
      <c r="D36" s="112" t="s">
        <v>3022</v>
      </c>
      <c r="E36" s="113">
        <v>3</v>
      </c>
      <c r="G36" s="501">
        <v>106244.44899999999</v>
      </c>
      <c r="M36" s="143"/>
      <c r="O36" s="31">
        <f t="shared" si="3"/>
        <v>0</v>
      </c>
      <c r="R36" s="231"/>
      <c r="S36" s="110">
        <f t="shared" ref="S36" si="25" xml:space="preserve"> IF( ISNUMBER( G36 ), 0, 1 )</f>
        <v>0</v>
      </c>
      <c r="T36" s="231"/>
      <c r="U36" s="231"/>
      <c r="V36" s="231"/>
      <c r="W36" s="231"/>
      <c r="Y36" s="127"/>
      <c r="Z36" s="141"/>
      <c r="AE36" s="141"/>
    </row>
    <row r="37" spans="2:31" ht="15" thickBot="1">
      <c r="B37" s="111">
        <f t="shared" ref="B37:B40" si="26" xml:space="preserve"> B36 + 1</f>
        <v>24</v>
      </c>
      <c r="C37" s="104" t="s">
        <v>3024</v>
      </c>
      <c r="D37" s="112" t="s">
        <v>3022</v>
      </c>
      <c r="E37" s="113">
        <v>3</v>
      </c>
      <c r="H37" s="501">
        <v>102029.853</v>
      </c>
      <c r="M37" s="143"/>
      <c r="O37" s="31">
        <f t="shared" si="3"/>
        <v>0</v>
      </c>
      <c r="R37" s="231"/>
      <c r="S37" s="231"/>
      <c r="T37" s="110">
        <f t="shared" ref="T37" si="27" xml:space="preserve"> IF( ISNUMBER( H37 ), 0, 1 )</f>
        <v>0</v>
      </c>
      <c r="U37" s="231"/>
      <c r="V37" s="231"/>
      <c r="W37" s="231"/>
      <c r="Z37" s="141"/>
      <c r="AE37" s="141"/>
    </row>
    <row r="38" spans="2:31" ht="15" thickBot="1">
      <c r="B38" s="111">
        <f t="shared" si="26"/>
        <v>25</v>
      </c>
      <c r="C38" s="104" t="s">
        <v>3025</v>
      </c>
      <c r="D38" s="112" t="s">
        <v>3022</v>
      </c>
      <c r="E38" s="113">
        <v>3</v>
      </c>
      <c r="I38" s="501">
        <v>29913.578000000001</v>
      </c>
      <c r="M38" s="147"/>
      <c r="O38" s="31">
        <f t="shared" si="3"/>
        <v>0</v>
      </c>
      <c r="R38" s="231"/>
      <c r="S38" s="231"/>
      <c r="T38" s="231"/>
      <c r="U38" s="110">
        <f t="shared" ref="U38" si="28" xml:space="preserve"> IF( ISNUMBER( I38 ), 0, 1 )</f>
        <v>0</v>
      </c>
      <c r="V38" s="231"/>
      <c r="W38" s="231"/>
      <c r="Z38" s="141"/>
      <c r="AE38" s="141"/>
    </row>
    <row r="39" spans="2:31" ht="15" thickBot="1">
      <c r="B39" s="111">
        <f t="shared" si="26"/>
        <v>26</v>
      </c>
      <c r="C39" s="104" t="s">
        <v>4593</v>
      </c>
      <c r="D39" s="112" t="s">
        <v>3022</v>
      </c>
      <c r="E39" s="113">
        <v>3</v>
      </c>
      <c r="J39" s="501">
        <v>99195.221000000005</v>
      </c>
      <c r="M39" s="147"/>
      <c r="O39" s="31">
        <f t="shared" si="3"/>
        <v>0</v>
      </c>
      <c r="R39" s="231"/>
      <c r="S39" s="231"/>
      <c r="T39" s="231"/>
      <c r="U39" s="231"/>
      <c r="V39" s="110">
        <f xml:space="preserve"> IF( ISNUMBER( J39 ), 0, 1 )</f>
        <v>0</v>
      </c>
      <c r="W39" s="231"/>
      <c r="Z39" s="141"/>
      <c r="AA39" s="83"/>
      <c r="AB39" s="83"/>
      <c r="AC39" s="83"/>
      <c r="AD39" s="83"/>
      <c r="AE39" s="141"/>
    </row>
    <row r="40" spans="2:31" ht="15" thickBot="1">
      <c r="B40" s="111">
        <f t="shared" si="26"/>
        <v>27</v>
      </c>
      <c r="C40" s="104" t="s">
        <v>4592</v>
      </c>
      <c r="D40" s="112" t="s">
        <v>3022</v>
      </c>
      <c r="E40" s="113">
        <v>3</v>
      </c>
      <c r="K40" s="502">
        <v>99195.221000000005</v>
      </c>
      <c r="M40" s="147"/>
      <c r="O40" s="31">
        <f xml:space="preserve"> IF( SUM( Q40:X40 ) = 0, 0, $R$6 )</f>
        <v>0</v>
      </c>
      <c r="R40" s="231"/>
      <c r="S40" s="231"/>
      <c r="T40" s="231"/>
      <c r="U40" s="231"/>
      <c r="V40" s="231"/>
      <c r="W40" s="110">
        <f xml:space="preserve"> IF( ISNUMBER( K40 ), 0, 1 )</f>
        <v>0</v>
      </c>
      <c r="Z40" s="141"/>
      <c r="AA40" s="184"/>
      <c r="AB40" s="184"/>
      <c r="AC40" s="184"/>
      <c r="AD40" s="184"/>
      <c r="AE40" s="141"/>
    </row>
    <row r="41" spans="2:31">
      <c r="B41" s="111">
        <f xml:space="preserve"> B40 + 1</f>
        <v>28</v>
      </c>
      <c r="C41" s="104" t="s">
        <v>3028</v>
      </c>
      <c r="D41" s="112" t="s">
        <v>3070</v>
      </c>
      <c r="E41" s="113">
        <v>3</v>
      </c>
      <c r="F41" s="214">
        <f xml:space="preserve"> IF( F35 = 0, 0, F16 * 1000000 / F35 )</f>
        <v>16.254272972177578</v>
      </c>
      <c r="G41" s="216">
        <f xml:space="preserve"> IF( G36 = 0, 0, G16 * 1000000 / G36 )</f>
        <v>78.742937431018163</v>
      </c>
      <c r="H41" s="785">
        <f xml:space="preserve"> IF( H37 = 0, 0, H16 * 1000000  / H37 )</f>
        <v>10.604739379561783</v>
      </c>
      <c r="I41" s="215">
        <f xml:space="preserve"> IF( I38 = 0, 0, I16 * 1000000  / I38 )</f>
        <v>0</v>
      </c>
      <c r="J41" s="215">
        <f xml:space="preserve"> IF( J39 = 0, 0, J16 * 1000000  / J39 )</f>
        <v>140.71242403905725</v>
      </c>
      <c r="K41" s="462">
        <f xml:space="preserve"> IF( K40 = 0, 0, K16 * 1000000  / K40 )</f>
        <v>236.2714631181677</v>
      </c>
      <c r="L41" s="570"/>
      <c r="M41" s="147"/>
      <c r="O41" s="570"/>
      <c r="P41" s="135"/>
      <c r="Q41" s="141"/>
      <c r="R41" s="231"/>
      <c r="S41" s="231"/>
      <c r="T41" s="231"/>
      <c r="U41" s="231"/>
      <c r="V41" s="231"/>
      <c r="W41" s="231"/>
      <c r="X41" s="141"/>
      <c r="Z41" s="141"/>
      <c r="AA41" s="184"/>
      <c r="AB41" s="184"/>
      <c r="AC41" s="184"/>
      <c r="AD41" s="184"/>
      <c r="AE41" s="141"/>
    </row>
    <row r="42" spans="2:31" s="570" customFormat="1">
      <c r="B42" s="111">
        <f t="shared" ref="B42:B43" si="29" xml:space="preserve"> B41 + 1</f>
        <v>29</v>
      </c>
      <c r="C42" s="104" t="s">
        <v>4594</v>
      </c>
      <c r="D42" s="112" t="s">
        <v>4530</v>
      </c>
      <c r="E42" s="113">
        <v>3</v>
      </c>
      <c r="F42" s="486">
        <v>1194.768</v>
      </c>
      <c r="G42" s="490">
        <v>1194.768</v>
      </c>
      <c r="H42" s="500">
        <v>1194.768</v>
      </c>
      <c r="I42" s="487">
        <v>1194.768</v>
      </c>
      <c r="J42" s="487">
        <v>1194.768</v>
      </c>
      <c r="K42" s="490">
        <v>1194.768</v>
      </c>
      <c r="M42" s="143"/>
      <c r="N42" s="87"/>
      <c r="O42" s="31">
        <f t="shared" ref="O42" si="30" xml:space="preserve"> IF( SUM( Q42:X42 ) = 0, 0, $R$6 )</f>
        <v>0</v>
      </c>
      <c r="P42" s="83"/>
      <c r="Q42" s="84"/>
      <c r="R42" s="110">
        <f t="shared" ref="R42" si="31" xml:space="preserve"> IF( ISNUMBER( F42 ), 0, 1 )</f>
        <v>0</v>
      </c>
      <c r="S42" s="110">
        <f t="shared" ref="S42" si="32" xml:space="preserve"> IF( ISNUMBER( G42 ), 0, 1 )</f>
        <v>0</v>
      </c>
      <c r="T42" s="110">
        <f t="shared" ref="T42" si="33" xml:space="preserve"> IF( ISNUMBER( H42 ), 0, 1 )</f>
        <v>0</v>
      </c>
      <c r="U42" s="110">
        <f t="shared" ref="U42" si="34" xml:space="preserve"> IF( ISNUMBER( I42 ), 0, 1 )</f>
        <v>0</v>
      </c>
      <c r="V42" s="110">
        <f t="shared" ref="V42" si="35" xml:space="preserve"> IF( ISNUMBER( J42 ), 0, 1 )</f>
        <v>0</v>
      </c>
      <c r="W42" s="110">
        <f t="shared" ref="W42" si="36" xml:space="preserve"> IF( ISNUMBER( K42 ), 0, 1 )</f>
        <v>0</v>
      </c>
      <c r="X42" s="84"/>
      <c r="Y42" s="144"/>
      <c r="Z42" s="136"/>
      <c r="AA42" s="187"/>
      <c r="AB42" s="187"/>
      <c r="AC42" s="187"/>
      <c r="AD42" s="87"/>
      <c r="AE42" s="136"/>
    </row>
    <row r="43" spans="2:31" s="570" customFormat="1" ht="15" thickBot="1">
      <c r="B43" s="118">
        <f t="shared" si="29"/>
        <v>30</v>
      </c>
      <c r="C43" s="119" t="s">
        <v>3028</v>
      </c>
      <c r="D43" s="120" t="s">
        <v>4595</v>
      </c>
      <c r="E43" s="256">
        <v>3</v>
      </c>
      <c r="F43" s="221">
        <f xml:space="preserve"> IF( F42 = 0, 0, F16 * 1000 / F42 )</f>
        <v>2.403813962208563</v>
      </c>
      <c r="G43" s="223">
        <f t="shared" ref="G43:K43" si="37" xml:space="preserve"> IF( G42 = 0, 0, G16 * 1000 / G42 )</f>
        <v>7.0021962422830208</v>
      </c>
      <c r="H43" s="275">
        <f t="shared" si="37"/>
        <v>0.90561514871506432</v>
      </c>
      <c r="I43" s="222">
        <f t="shared" si="37"/>
        <v>0</v>
      </c>
      <c r="J43" s="222">
        <f t="shared" si="37"/>
        <v>11.682602814939802</v>
      </c>
      <c r="K43" s="223">
        <f t="shared" si="37"/>
        <v>19.616360665836375</v>
      </c>
      <c r="M43" s="143"/>
      <c r="N43" s="87"/>
      <c r="P43" s="83"/>
      <c r="Q43" s="84"/>
      <c r="R43" s="144"/>
      <c r="S43" s="144"/>
      <c r="T43" s="144"/>
      <c r="U43" s="144"/>
      <c r="V43" s="144"/>
      <c r="W43" s="144"/>
      <c r="X43" s="84"/>
      <c r="Y43" s="144"/>
      <c r="Z43" s="136"/>
      <c r="AA43" s="187"/>
      <c r="AB43" s="187"/>
      <c r="AC43" s="187"/>
      <c r="AD43" s="87"/>
      <c r="AE43" s="136"/>
    </row>
    <row r="44" spans="2:31">
      <c r="M44" s="147"/>
      <c r="O44" s="570"/>
      <c r="R44" s="231"/>
      <c r="S44" s="231"/>
      <c r="T44" s="231"/>
      <c r="U44" s="231"/>
      <c r="V44" s="231"/>
      <c r="W44" s="231"/>
      <c r="AA44" s="184"/>
      <c r="AB44" s="184"/>
      <c r="AC44" s="184"/>
      <c r="AD44" s="184"/>
    </row>
    <row r="45" spans="2:31">
      <c r="B45" s="990" t="s">
        <v>2597</v>
      </c>
      <c r="C45" s="990"/>
      <c r="D45" s="184"/>
      <c r="E45" s="184"/>
      <c r="F45" s="184"/>
      <c r="G45" s="184"/>
      <c r="M45" s="147"/>
      <c r="O45" s="570"/>
      <c r="R45" s="231"/>
      <c r="S45" s="231"/>
      <c r="T45" s="231"/>
      <c r="U45" s="231"/>
      <c r="V45" s="231"/>
      <c r="W45" s="231"/>
      <c r="AA45" s="184"/>
      <c r="AB45" s="184"/>
      <c r="AC45" s="184"/>
      <c r="AD45" s="184"/>
    </row>
    <row r="46" spans="2:31">
      <c r="B46" s="158"/>
      <c r="C46" s="159"/>
      <c r="D46" s="184"/>
      <c r="E46" s="184"/>
      <c r="F46" s="184"/>
      <c r="G46" s="184"/>
      <c r="M46" s="147"/>
      <c r="O46" s="570"/>
      <c r="R46" s="231"/>
      <c r="S46" s="231"/>
      <c r="T46" s="231"/>
      <c r="U46" s="231"/>
      <c r="V46" s="231"/>
      <c r="W46" s="231"/>
      <c r="AA46" s="184"/>
      <c r="AB46" s="184"/>
      <c r="AC46" s="184"/>
      <c r="AD46" s="184"/>
    </row>
    <row r="47" spans="2:31">
      <c r="B47" s="32"/>
      <c r="C47" s="160" t="s">
        <v>2598</v>
      </c>
      <c r="D47" s="184"/>
      <c r="E47" s="184"/>
      <c r="F47" s="184"/>
      <c r="G47" s="184"/>
      <c r="M47" s="147"/>
      <c r="O47" s="570"/>
      <c r="R47" s="231"/>
      <c r="S47" s="231"/>
      <c r="T47" s="231"/>
      <c r="U47" s="231"/>
      <c r="V47" s="231"/>
      <c r="W47" s="231"/>
      <c r="AA47" s="184"/>
      <c r="AB47" s="184"/>
      <c r="AC47" s="184"/>
      <c r="AD47" s="184"/>
    </row>
    <row r="48" spans="2:31">
      <c r="B48" s="158"/>
      <c r="C48" s="159"/>
      <c r="D48" s="184"/>
      <c r="E48" s="184"/>
      <c r="F48" s="184"/>
      <c r="G48" s="184"/>
      <c r="M48" s="147"/>
      <c r="O48" s="570"/>
      <c r="R48" s="231"/>
      <c r="S48" s="231"/>
      <c r="T48" s="231"/>
      <c r="U48" s="231"/>
      <c r="V48" s="231"/>
      <c r="W48" s="231"/>
      <c r="AA48" s="184"/>
      <c r="AB48" s="184"/>
      <c r="AC48" s="184"/>
      <c r="AD48" s="184"/>
    </row>
    <row r="49" spans="2:30">
      <c r="B49" s="161"/>
      <c r="C49" s="160" t="s">
        <v>2599</v>
      </c>
      <c r="D49" s="184"/>
      <c r="E49" s="184"/>
      <c r="F49" s="184"/>
      <c r="G49" s="184"/>
      <c r="M49" s="147"/>
      <c r="O49" s="570"/>
      <c r="R49" s="231"/>
      <c r="S49" s="231"/>
      <c r="T49" s="231"/>
      <c r="U49" s="231"/>
      <c r="V49" s="231"/>
      <c r="W49" s="231"/>
      <c r="AA49" s="203"/>
      <c r="AB49" s="203"/>
      <c r="AC49" s="203"/>
      <c r="AD49" s="203"/>
    </row>
    <row r="50" spans="2:30">
      <c r="B50" s="162"/>
      <c r="C50" s="160"/>
      <c r="D50" s="184"/>
      <c r="E50" s="184"/>
      <c r="F50" s="184"/>
      <c r="G50" s="184"/>
      <c r="M50" s="147"/>
      <c r="O50" s="570"/>
      <c r="R50" s="231"/>
      <c r="S50" s="231"/>
      <c r="T50" s="231"/>
      <c r="U50" s="231"/>
      <c r="V50" s="231"/>
      <c r="W50" s="231"/>
      <c r="AA50" s="203"/>
      <c r="AB50" s="203"/>
      <c r="AC50" s="203"/>
      <c r="AD50" s="203"/>
    </row>
    <row r="51" spans="2:30">
      <c r="B51" s="163"/>
      <c r="C51" s="160" t="s">
        <v>2600</v>
      </c>
      <c r="D51" s="184"/>
      <c r="E51" s="184"/>
      <c r="F51" s="184"/>
      <c r="G51" s="184"/>
      <c r="M51" s="147"/>
      <c r="O51" s="570"/>
      <c r="R51" s="231"/>
      <c r="S51" s="231"/>
      <c r="T51" s="231"/>
      <c r="U51" s="231"/>
      <c r="V51" s="231"/>
      <c r="W51" s="231"/>
      <c r="AA51" s="127"/>
      <c r="AB51" s="127"/>
      <c r="AC51" s="127"/>
      <c r="AD51" s="127"/>
    </row>
    <row r="52" spans="2:30">
      <c r="B52" s="202"/>
      <c r="C52" s="169"/>
      <c r="D52" s="203"/>
      <c r="E52" s="203"/>
      <c r="F52" s="203"/>
      <c r="G52" s="203"/>
      <c r="M52" s="147"/>
      <c r="O52" s="570"/>
      <c r="R52" s="231"/>
      <c r="S52" s="231"/>
      <c r="T52" s="231"/>
      <c r="U52" s="231"/>
      <c r="V52" s="231"/>
      <c r="W52" s="231"/>
      <c r="AA52" s="127"/>
      <c r="AB52" s="127"/>
      <c r="AC52" s="127"/>
      <c r="AD52" s="127"/>
    </row>
    <row r="53" spans="2:30" ht="15" thickBot="1">
      <c r="B53" s="203"/>
      <c r="C53" s="204"/>
      <c r="D53" s="203"/>
      <c r="E53" s="203"/>
      <c r="F53" s="203"/>
      <c r="G53" s="203"/>
      <c r="M53" s="147"/>
      <c r="O53" s="570"/>
      <c r="R53" s="231"/>
      <c r="S53" s="231"/>
      <c r="T53" s="231"/>
      <c r="U53" s="231"/>
      <c r="V53" s="231"/>
      <c r="W53" s="231"/>
      <c r="AA53" s="203"/>
      <c r="AB53" s="203"/>
      <c r="AC53" s="203"/>
      <c r="AD53" s="203"/>
    </row>
    <row r="54" spans="2:30" ht="16.5" thickBot="1">
      <c r="B54" s="43" t="str">
        <f ca="1" xml:space="preserve"> RIGHT(CELL("filename", $A$1), LEN(CELL("filename", $A$1)) - SEARCH("]", CELL("filename", $A$1)))&amp;" - Line definitions"</f>
        <v>4D - Line definitions</v>
      </c>
      <c r="C54" s="165"/>
      <c r="D54" s="166"/>
      <c r="E54" s="166"/>
      <c r="F54" s="166"/>
      <c r="G54" s="166"/>
      <c r="H54" s="166"/>
      <c r="I54" s="166"/>
      <c r="J54" s="166"/>
      <c r="K54" s="166"/>
      <c r="L54" s="285"/>
      <c r="M54" s="147"/>
      <c r="R54" s="231"/>
      <c r="S54" s="231"/>
      <c r="T54" s="231"/>
      <c r="U54" s="231"/>
      <c r="V54" s="231"/>
      <c r="W54" s="231"/>
      <c r="AA54" s="127"/>
      <c r="AB54" s="127"/>
      <c r="AC54" s="127"/>
      <c r="AD54" s="127"/>
    </row>
    <row r="55" spans="2:30" ht="15" thickBot="1">
      <c r="B55" s="87"/>
      <c r="C55" s="173"/>
      <c r="D55" s="87"/>
      <c r="E55" s="87"/>
      <c r="F55" s="87"/>
      <c r="G55" s="127"/>
      <c r="M55" s="147"/>
      <c r="R55" s="231"/>
      <c r="S55" s="231"/>
      <c r="T55" s="231"/>
      <c r="U55" s="231"/>
      <c r="V55" s="231"/>
      <c r="W55" s="231"/>
      <c r="AA55" s="127"/>
      <c r="AB55" s="127"/>
      <c r="AC55" s="127"/>
      <c r="AD55" s="127"/>
    </row>
    <row r="56" spans="2:30" ht="15" thickBot="1">
      <c r="B56" s="286" t="s">
        <v>2601</v>
      </c>
      <c r="C56" s="1141" t="s">
        <v>2602</v>
      </c>
      <c r="D56" s="1142"/>
      <c r="E56" s="1142"/>
      <c r="F56" s="1142"/>
      <c r="G56" s="1142"/>
      <c r="H56" s="1142"/>
      <c r="I56" s="1142"/>
      <c r="J56" s="1142"/>
      <c r="K56" s="1142"/>
      <c r="L56" s="1143"/>
      <c r="M56" s="147"/>
      <c r="R56" s="102" t="s">
        <v>2603</v>
      </c>
      <c r="S56" s="231"/>
      <c r="T56" s="231"/>
      <c r="U56" s="231"/>
      <c r="V56" s="231"/>
      <c r="W56" s="231"/>
      <c r="AA56" s="127"/>
      <c r="AB56" s="127"/>
      <c r="AC56" s="127"/>
      <c r="AD56" s="127"/>
    </row>
    <row r="57" spans="2:30" ht="14.1" customHeight="1">
      <c r="B57" s="287">
        <f>B7</f>
        <v>1</v>
      </c>
      <c r="C57" s="1144" t="s">
        <v>4499</v>
      </c>
      <c r="D57" s="1145"/>
      <c r="E57" s="1145"/>
      <c r="F57" s="1145"/>
      <c r="G57" s="1145"/>
      <c r="H57" s="1145"/>
      <c r="I57" s="1145"/>
      <c r="J57" s="1145"/>
      <c r="K57" s="1145"/>
      <c r="L57" s="1146"/>
      <c r="M57" s="147"/>
      <c r="R57" s="230">
        <v>1</v>
      </c>
      <c r="S57" s="231"/>
      <c r="T57" s="231"/>
      <c r="U57" s="231"/>
      <c r="V57" s="231"/>
      <c r="W57" s="231"/>
      <c r="AA57" s="127"/>
      <c r="AB57" s="127"/>
      <c r="AC57" s="127"/>
      <c r="AD57" s="127"/>
    </row>
    <row r="58" spans="2:30" ht="38.25">
      <c r="B58" s="288">
        <f t="shared" ref="B58:B63" si="38">B8</f>
        <v>2</v>
      </c>
      <c r="C58" s="1138" t="s">
        <v>4596</v>
      </c>
      <c r="D58" s="1139"/>
      <c r="E58" s="1139"/>
      <c r="F58" s="1139"/>
      <c r="G58" s="1139"/>
      <c r="H58" s="1139"/>
      <c r="I58" s="1139"/>
      <c r="J58" s="1139"/>
      <c r="K58" s="1139"/>
      <c r="L58" s="1140"/>
      <c r="M58" s="147"/>
      <c r="R58" s="230" t="s">
        <v>2604</v>
      </c>
      <c r="S58" s="231"/>
      <c r="T58" s="231"/>
      <c r="U58" s="231"/>
      <c r="V58" s="231"/>
      <c r="W58" s="231"/>
      <c r="AA58" s="127"/>
      <c r="AB58" s="127"/>
      <c r="AC58" s="127"/>
      <c r="AD58" s="127"/>
    </row>
    <row r="59" spans="2:30" ht="14.1" customHeight="1">
      <c r="B59" s="288">
        <f t="shared" si="38"/>
        <v>3</v>
      </c>
      <c r="C59" s="1138" t="s">
        <v>4597</v>
      </c>
      <c r="D59" s="1139"/>
      <c r="E59" s="1139"/>
      <c r="F59" s="1139"/>
      <c r="G59" s="1139"/>
      <c r="H59" s="1139"/>
      <c r="I59" s="1139"/>
      <c r="J59" s="1139"/>
      <c r="K59" s="1139"/>
      <c r="L59" s="1140"/>
      <c r="M59" s="147"/>
      <c r="R59" s="230">
        <v>1</v>
      </c>
      <c r="S59" s="231"/>
      <c r="T59" s="231"/>
      <c r="U59" s="231"/>
      <c r="V59" s="231"/>
      <c r="W59" s="231"/>
      <c r="AA59" s="127"/>
      <c r="AB59" s="127"/>
      <c r="AC59" s="127"/>
      <c r="AD59" s="127"/>
    </row>
    <row r="60" spans="2:30">
      <c r="B60" s="288">
        <f t="shared" si="38"/>
        <v>4</v>
      </c>
      <c r="C60" s="1138" t="s">
        <v>4598</v>
      </c>
      <c r="D60" s="1139"/>
      <c r="E60" s="1139"/>
      <c r="F60" s="1139"/>
      <c r="G60" s="1139"/>
      <c r="H60" s="1139"/>
      <c r="I60" s="1139"/>
      <c r="J60" s="1139"/>
      <c r="K60" s="1139"/>
      <c r="L60" s="1140"/>
      <c r="M60" s="147"/>
      <c r="R60" s="230">
        <v>1</v>
      </c>
      <c r="S60" s="231"/>
      <c r="T60" s="231"/>
      <c r="U60" s="231"/>
      <c r="V60" s="231"/>
      <c r="W60" s="231"/>
      <c r="AA60" s="127"/>
      <c r="AB60" s="127"/>
      <c r="AC60" s="127"/>
      <c r="AD60" s="127"/>
    </row>
    <row r="61" spans="2:30" ht="14.1" customHeight="1">
      <c r="B61" s="288">
        <f t="shared" si="38"/>
        <v>5</v>
      </c>
      <c r="C61" s="1138" t="s">
        <v>3030</v>
      </c>
      <c r="D61" s="1139"/>
      <c r="E61" s="1139"/>
      <c r="F61" s="1139"/>
      <c r="G61" s="1139"/>
      <c r="H61" s="1139"/>
      <c r="I61" s="1139"/>
      <c r="J61" s="1139"/>
      <c r="K61" s="1139"/>
      <c r="L61" s="1140"/>
      <c r="M61" s="147"/>
      <c r="R61" s="289">
        <v>1</v>
      </c>
      <c r="S61" s="127"/>
      <c r="T61" s="127"/>
      <c r="U61" s="127"/>
      <c r="V61" s="127"/>
      <c r="W61" s="127"/>
      <c r="AA61" s="127"/>
      <c r="AB61" s="127"/>
      <c r="AC61" s="127"/>
      <c r="AD61" s="127"/>
    </row>
    <row r="62" spans="2:30">
      <c r="B62" s="288">
        <f t="shared" si="38"/>
        <v>6</v>
      </c>
      <c r="C62" s="1138" t="s">
        <v>4599</v>
      </c>
      <c r="D62" s="1139"/>
      <c r="E62" s="1139"/>
      <c r="F62" s="1139"/>
      <c r="G62" s="1139"/>
      <c r="H62" s="1139"/>
      <c r="I62" s="1139"/>
      <c r="J62" s="1139"/>
      <c r="K62" s="1139"/>
      <c r="L62" s="1140"/>
      <c r="M62" s="147"/>
      <c r="R62" s="289">
        <v>1</v>
      </c>
      <c r="S62" s="127"/>
      <c r="T62" s="127"/>
      <c r="U62" s="127"/>
      <c r="V62" s="127"/>
      <c r="W62" s="127"/>
      <c r="AA62" s="127"/>
      <c r="AB62" s="127"/>
      <c r="AC62" s="127"/>
      <c r="AD62" s="127"/>
    </row>
    <row r="63" spans="2:30" ht="14.1" customHeight="1">
      <c r="B63" s="288">
        <f t="shared" si="38"/>
        <v>7</v>
      </c>
      <c r="C63" s="1138" t="s">
        <v>3031</v>
      </c>
      <c r="D63" s="1139"/>
      <c r="E63" s="1139"/>
      <c r="F63" s="1139"/>
      <c r="G63" s="1139"/>
      <c r="H63" s="1139"/>
      <c r="I63" s="1139"/>
      <c r="J63" s="1139"/>
      <c r="K63" s="1139"/>
      <c r="L63" s="1140"/>
      <c r="R63" s="289">
        <v>1</v>
      </c>
      <c r="S63" s="127"/>
      <c r="T63" s="127"/>
      <c r="U63" s="127"/>
      <c r="V63" s="127"/>
      <c r="W63" s="127"/>
      <c r="AA63" s="127"/>
      <c r="AB63" s="127"/>
      <c r="AC63" s="127"/>
      <c r="AD63" s="127"/>
    </row>
    <row r="64" spans="2:30">
      <c r="B64" s="288">
        <f>B15</f>
        <v>8</v>
      </c>
      <c r="C64" s="1138" t="s">
        <v>4600</v>
      </c>
      <c r="D64" s="1139"/>
      <c r="E64" s="1139"/>
      <c r="F64" s="1139"/>
      <c r="G64" s="1139"/>
      <c r="H64" s="1139"/>
      <c r="I64" s="1139"/>
      <c r="J64" s="1139"/>
      <c r="K64" s="1139"/>
      <c r="L64" s="1140"/>
      <c r="R64" s="289">
        <v>1</v>
      </c>
      <c r="S64" s="127"/>
      <c r="T64" s="127"/>
      <c r="U64" s="127"/>
      <c r="V64" s="127"/>
      <c r="W64" s="127"/>
      <c r="AA64" s="127"/>
      <c r="AB64" s="127"/>
      <c r="AC64" s="127"/>
      <c r="AD64" s="127"/>
    </row>
    <row r="65" spans="2:31">
      <c r="B65" s="288">
        <f>B16</f>
        <v>9</v>
      </c>
      <c r="C65" s="1138" t="s">
        <v>3032</v>
      </c>
      <c r="D65" s="1139"/>
      <c r="E65" s="1139"/>
      <c r="F65" s="1139"/>
      <c r="G65" s="1139"/>
      <c r="H65" s="1139"/>
      <c r="I65" s="1139"/>
      <c r="J65" s="1139"/>
      <c r="K65" s="1139"/>
      <c r="L65" s="1140"/>
      <c r="R65" s="230">
        <v>1</v>
      </c>
      <c r="AA65" s="127"/>
      <c r="AB65" s="127"/>
      <c r="AC65" s="127"/>
      <c r="AD65" s="127"/>
    </row>
    <row r="66" spans="2:31">
      <c r="B66" s="288">
        <f t="shared" ref="B66:B74" si="39">B19</f>
        <v>10</v>
      </c>
      <c r="C66" s="1138" t="s">
        <v>2808</v>
      </c>
      <c r="D66" s="1139"/>
      <c r="E66" s="1139"/>
      <c r="F66" s="1139"/>
      <c r="G66" s="1139"/>
      <c r="H66" s="1139"/>
      <c r="I66" s="1139"/>
      <c r="J66" s="1139"/>
      <c r="K66" s="1139"/>
      <c r="L66" s="1140"/>
      <c r="R66" s="179">
        <v>1</v>
      </c>
      <c r="AA66" s="127"/>
      <c r="AB66" s="127"/>
      <c r="AC66" s="127"/>
      <c r="AD66" s="127"/>
    </row>
    <row r="67" spans="2:31">
      <c r="B67" s="288">
        <f t="shared" si="39"/>
        <v>11</v>
      </c>
      <c r="C67" s="1138" t="s">
        <v>2809</v>
      </c>
      <c r="D67" s="1139"/>
      <c r="E67" s="1139"/>
      <c r="F67" s="1139"/>
      <c r="G67" s="1139"/>
      <c r="H67" s="1139"/>
      <c r="I67" s="1139"/>
      <c r="J67" s="1139"/>
      <c r="K67" s="1139"/>
      <c r="L67" s="1140"/>
      <c r="R67" s="179">
        <v>1</v>
      </c>
      <c r="AA67" s="127"/>
      <c r="AB67" s="127"/>
      <c r="AC67" s="127"/>
      <c r="AD67" s="127"/>
    </row>
    <row r="68" spans="2:31" ht="14.1" customHeight="1">
      <c r="B68" s="288">
        <f t="shared" si="39"/>
        <v>12</v>
      </c>
      <c r="C68" s="1138" t="s">
        <v>3033</v>
      </c>
      <c r="D68" s="1139"/>
      <c r="E68" s="1139"/>
      <c r="F68" s="1139"/>
      <c r="G68" s="1139"/>
      <c r="H68" s="1139"/>
      <c r="I68" s="1139"/>
      <c r="J68" s="1139"/>
      <c r="K68" s="1139"/>
      <c r="L68" s="1140"/>
      <c r="R68" s="179">
        <v>1</v>
      </c>
      <c r="AA68" s="127"/>
      <c r="AB68" s="127"/>
      <c r="AC68" s="127"/>
      <c r="AD68" s="127"/>
    </row>
    <row r="69" spans="2:31" ht="14.1" customHeight="1">
      <c r="B69" s="288">
        <f t="shared" si="39"/>
        <v>13</v>
      </c>
      <c r="C69" s="1138" t="s">
        <v>3034</v>
      </c>
      <c r="D69" s="1139"/>
      <c r="E69" s="1139"/>
      <c r="F69" s="1139"/>
      <c r="G69" s="1139"/>
      <c r="H69" s="1139"/>
      <c r="I69" s="1139"/>
      <c r="J69" s="1139"/>
      <c r="K69" s="1139"/>
      <c r="L69" s="1140"/>
      <c r="R69" s="179">
        <v>1</v>
      </c>
      <c r="AA69" s="127"/>
      <c r="AB69" s="127"/>
      <c r="AC69" s="127"/>
      <c r="AD69" s="127"/>
    </row>
    <row r="70" spans="2:31" ht="14.1" customHeight="1">
      <c r="B70" s="288">
        <f t="shared" si="39"/>
        <v>14</v>
      </c>
      <c r="C70" s="1138" t="s">
        <v>3035</v>
      </c>
      <c r="D70" s="1139"/>
      <c r="E70" s="1139"/>
      <c r="F70" s="1139"/>
      <c r="G70" s="1139"/>
      <c r="H70" s="1139"/>
      <c r="I70" s="1139"/>
      <c r="J70" s="1139"/>
      <c r="K70" s="1139"/>
      <c r="L70" s="1140"/>
      <c r="R70" s="179">
        <v>1</v>
      </c>
      <c r="AA70" s="127"/>
      <c r="AB70" s="127"/>
      <c r="AC70" s="127"/>
      <c r="AD70" s="127"/>
    </row>
    <row r="71" spans="2:31">
      <c r="B71" s="288">
        <f t="shared" si="39"/>
        <v>15</v>
      </c>
      <c r="C71" s="1138" t="s">
        <v>4601</v>
      </c>
      <c r="D71" s="1139"/>
      <c r="E71" s="1139"/>
      <c r="F71" s="1139"/>
      <c r="G71" s="1139"/>
      <c r="H71" s="1139"/>
      <c r="I71" s="1139"/>
      <c r="J71" s="1139"/>
      <c r="K71" s="1139"/>
      <c r="L71" s="1140"/>
      <c r="R71" s="179">
        <v>1</v>
      </c>
      <c r="AA71" s="127"/>
      <c r="AB71" s="127"/>
      <c r="AC71" s="127"/>
      <c r="AD71" s="127"/>
    </row>
    <row r="72" spans="2:31">
      <c r="B72" s="288">
        <f t="shared" si="39"/>
        <v>16</v>
      </c>
      <c r="C72" s="1138" t="s">
        <v>3036</v>
      </c>
      <c r="D72" s="1139"/>
      <c r="E72" s="1139"/>
      <c r="F72" s="1139"/>
      <c r="G72" s="1139"/>
      <c r="H72" s="1139"/>
      <c r="I72" s="1139"/>
      <c r="J72" s="1139"/>
      <c r="K72" s="1139"/>
      <c r="L72" s="1140"/>
      <c r="R72" s="179">
        <v>1</v>
      </c>
      <c r="AA72" s="127"/>
      <c r="AB72" s="127"/>
      <c r="AC72" s="127"/>
      <c r="AD72" s="127"/>
    </row>
    <row r="73" spans="2:31" ht="14.1" customHeight="1">
      <c r="B73" s="288">
        <f t="shared" si="39"/>
        <v>17</v>
      </c>
      <c r="C73" s="1138" t="s">
        <v>4602</v>
      </c>
      <c r="D73" s="1139"/>
      <c r="E73" s="1139"/>
      <c r="F73" s="1139"/>
      <c r="G73" s="1139"/>
      <c r="H73" s="1139"/>
      <c r="I73" s="1139"/>
      <c r="J73" s="1139"/>
      <c r="K73" s="1139"/>
      <c r="L73" s="1140"/>
      <c r="R73" s="179">
        <v>1</v>
      </c>
      <c r="AA73" s="127"/>
      <c r="AB73" s="127"/>
      <c r="AC73" s="127"/>
      <c r="AD73" s="127"/>
    </row>
    <row r="74" spans="2:31">
      <c r="B74" s="288">
        <f t="shared" si="39"/>
        <v>18</v>
      </c>
      <c r="C74" s="1138" t="s">
        <v>3037</v>
      </c>
      <c r="D74" s="1139"/>
      <c r="E74" s="1139"/>
      <c r="F74" s="1139"/>
      <c r="G74" s="1139"/>
      <c r="H74" s="1139"/>
      <c r="I74" s="1139"/>
      <c r="J74" s="1139"/>
      <c r="K74" s="1139"/>
      <c r="L74" s="1140"/>
      <c r="R74" s="179">
        <v>1</v>
      </c>
      <c r="AA74" s="127"/>
      <c r="AB74" s="127"/>
      <c r="AC74" s="127"/>
      <c r="AD74" s="127"/>
    </row>
    <row r="75" spans="2:31" ht="14.1" customHeight="1">
      <c r="B75" s="288">
        <f>B30</f>
        <v>19</v>
      </c>
      <c r="C75" s="1138" t="s">
        <v>2816</v>
      </c>
      <c r="D75" s="1139"/>
      <c r="E75" s="1139"/>
      <c r="F75" s="1139"/>
      <c r="G75" s="1139"/>
      <c r="H75" s="1139"/>
      <c r="I75" s="1139"/>
      <c r="J75" s="1139"/>
      <c r="K75" s="1139"/>
      <c r="L75" s="1140"/>
      <c r="R75" s="179">
        <v>1</v>
      </c>
      <c r="AA75" s="127"/>
      <c r="AB75" s="127"/>
      <c r="AC75" s="127"/>
      <c r="AD75" s="127"/>
    </row>
    <row r="76" spans="2:31">
      <c r="B76" s="288">
        <f>B31</f>
        <v>20</v>
      </c>
      <c r="C76" s="1138" t="s">
        <v>2817</v>
      </c>
      <c r="D76" s="1139"/>
      <c r="E76" s="1139"/>
      <c r="F76" s="1139"/>
      <c r="G76" s="1139"/>
      <c r="H76" s="1139"/>
      <c r="I76" s="1139"/>
      <c r="J76" s="1139"/>
      <c r="K76" s="1139"/>
      <c r="L76" s="1140"/>
      <c r="R76" s="179">
        <v>1</v>
      </c>
    </row>
    <row r="77" spans="2:31">
      <c r="B77" s="288">
        <f>B32</f>
        <v>21</v>
      </c>
      <c r="C77" s="1138" t="s">
        <v>3038</v>
      </c>
      <c r="D77" s="1139"/>
      <c r="E77" s="1139"/>
      <c r="F77" s="1139"/>
      <c r="G77" s="1139"/>
      <c r="H77" s="1139"/>
      <c r="I77" s="1139"/>
      <c r="J77" s="1139"/>
      <c r="K77" s="1139"/>
      <c r="L77" s="1140"/>
      <c r="R77" s="179">
        <v>1</v>
      </c>
    </row>
    <row r="78" spans="2:31" ht="14.1" customHeight="1">
      <c r="B78" s="288" t="s">
        <v>4603</v>
      </c>
      <c r="C78" s="1138" t="s">
        <v>4604</v>
      </c>
      <c r="D78" s="1139"/>
      <c r="E78" s="1139"/>
      <c r="F78" s="1139"/>
      <c r="G78" s="1139"/>
      <c r="H78" s="1139"/>
      <c r="I78" s="1139"/>
      <c r="J78" s="1139"/>
      <c r="K78" s="1139"/>
      <c r="L78" s="1140"/>
      <c r="R78" s="179">
        <v>1</v>
      </c>
    </row>
    <row r="79" spans="2:31" s="570" customFormat="1" ht="14.1" customHeight="1">
      <c r="B79" s="288">
        <v>28</v>
      </c>
      <c r="C79" s="1138" t="s">
        <v>3040</v>
      </c>
      <c r="D79" s="1139"/>
      <c r="E79" s="1139"/>
      <c r="F79" s="1139"/>
      <c r="G79" s="1139"/>
      <c r="H79" s="1139"/>
      <c r="I79" s="1139"/>
      <c r="J79" s="1139"/>
      <c r="K79" s="1139"/>
      <c r="L79" s="1140"/>
      <c r="M79" s="83"/>
      <c r="N79" s="87"/>
      <c r="O79" s="83"/>
      <c r="P79" s="83"/>
      <c r="Q79" s="84"/>
      <c r="R79" s="179">
        <v>1</v>
      </c>
      <c r="S79" s="83"/>
      <c r="T79" s="83"/>
      <c r="U79" s="83"/>
      <c r="V79" s="83"/>
      <c r="W79" s="83"/>
      <c r="X79" s="84"/>
      <c r="Y79" s="87"/>
      <c r="Z79" s="84"/>
      <c r="AA79" s="87"/>
      <c r="AB79" s="87"/>
      <c r="AC79" s="87"/>
      <c r="AD79" s="87"/>
      <c r="AE79" s="84"/>
    </row>
    <row r="80" spans="2:31" s="570" customFormat="1" ht="14.1" customHeight="1">
      <c r="B80" s="288">
        <v>29</v>
      </c>
      <c r="C80" s="1138" t="s">
        <v>4605</v>
      </c>
      <c r="D80" s="1139"/>
      <c r="E80" s="1139"/>
      <c r="F80" s="1139"/>
      <c r="G80" s="1139"/>
      <c r="H80" s="1139"/>
      <c r="I80" s="1139"/>
      <c r="J80" s="1139"/>
      <c r="K80" s="1139"/>
      <c r="L80" s="1140"/>
      <c r="M80" s="83"/>
      <c r="N80" s="87"/>
      <c r="O80" s="83"/>
      <c r="P80" s="83"/>
      <c r="Q80" s="84"/>
      <c r="R80" s="179">
        <v>1</v>
      </c>
      <c r="S80" s="83"/>
      <c r="T80" s="83"/>
      <c r="U80" s="83"/>
      <c r="V80" s="83"/>
      <c r="W80" s="83"/>
      <c r="X80" s="84"/>
      <c r="Y80" s="87"/>
      <c r="Z80" s="84"/>
      <c r="AA80" s="87"/>
      <c r="AB80" s="87"/>
      <c r="AC80" s="87"/>
      <c r="AD80" s="87"/>
      <c r="AE80" s="84"/>
    </row>
    <row r="81" spans="2:18" ht="15" thickBot="1">
      <c r="B81" s="290">
        <v>30</v>
      </c>
      <c r="C81" s="1147" t="s">
        <v>4606</v>
      </c>
      <c r="D81" s="1148"/>
      <c r="E81" s="1148"/>
      <c r="F81" s="1148"/>
      <c r="G81" s="1148"/>
      <c r="H81" s="1148"/>
      <c r="I81" s="1148"/>
      <c r="J81" s="1148"/>
      <c r="K81" s="1148"/>
      <c r="L81" s="1149"/>
      <c r="R81" s="179">
        <v>1</v>
      </c>
    </row>
    <row r="82" spans="2:18">
      <c r="R82" s="179"/>
    </row>
    <row r="83" spans="2:18" hidden="1">
      <c r="R83" s="291"/>
    </row>
    <row r="84" spans="2:18" hidden="1">
      <c r="R84" s="291"/>
    </row>
    <row r="85" spans="2:18" hidden="1">
      <c r="R85" s="291"/>
    </row>
    <row r="86" spans="2:18" hidden="1">
      <c r="R86" s="291"/>
    </row>
    <row r="87" spans="2:18" hidden="1">
      <c r="R87" s="291"/>
    </row>
    <row r="88" spans="2:18" hidden="1">
      <c r="R88" s="291"/>
    </row>
    <row r="89" spans="2:18" hidden="1">
      <c r="R89" s="291"/>
    </row>
    <row r="90" spans="2:18" hidden="1">
      <c r="R90" s="291"/>
    </row>
    <row r="91" spans="2:18" hidden="1">
      <c r="R91" s="291"/>
    </row>
    <row r="92" spans="2:18" hidden="1">
      <c r="R92" s="291"/>
    </row>
    <row r="93" spans="2:18" hidden="1">
      <c r="R93" s="291"/>
    </row>
    <row r="94" spans="2:18" hidden="1">
      <c r="R94" s="291"/>
    </row>
    <row r="95" spans="2:18" hidden="1">
      <c r="R95" s="291"/>
    </row>
    <row r="96" spans="2:18" hidden="1">
      <c r="R96" s="291"/>
    </row>
    <row r="97" spans="18:18" hidden="1">
      <c r="R97" s="291"/>
    </row>
    <row r="98" spans="18:18" hidden="1">
      <c r="R98" s="291"/>
    </row>
  </sheetData>
  <sheetProtection algorithmName="SHA-512" hashValue="WLlX6HMjOIleUUmAOIiHHlRQ9qTqE2oQksifpNF2jsB8qTIWpKcQO61PGQfKuAoI8TOfCYhZGAr1ktebnxxB2w==" saltValue="42zBBDg4tbJM7SAtu0mOKQ==" spinCount="100000" sheet="1" objects="1" scenarios="1"/>
  <mergeCells count="36">
    <mergeCell ref="C81:L81"/>
    <mergeCell ref="C68:L68"/>
    <mergeCell ref="C69:L69"/>
    <mergeCell ref="C70:L70"/>
    <mergeCell ref="C71:L71"/>
    <mergeCell ref="C72:L72"/>
    <mergeCell ref="C73:L73"/>
    <mergeCell ref="C74:L74"/>
    <mergeCell ref="C75:L75"/>
    <mergeCell ref="C76:L76"/>
    <mergeCell ref="C77:L77"/>
    <mergeCell ref="C78:L78"/>
    <mergeCell ref="C79:L79"/>
    <mergeCell ref="C80:L80"/>
    <mergeCell ref="C67:L67"/>
    <mergeCell ref="C56:L56"/>
    <mergeCell ref="C57:L57"/>
    <mergeCell ref="C58:L58"/>
    <mergeCell ref="C59:L59"/>
    <mergeCell ref="C60:L60"/>
    <mergeCell ref="C61:L61"/>
    <mergeCell ref="C62:L62"/>
    <mergeCell ref="C63:L63"/>
    <mergeCell ref="C64:L64"/>
    <mergeCell ref="C65:L65"/>
    <mergeCell ref="C66:L66"/>
    <mergeCell ref="L3:L4"/>
    <mergeCell ref="N3:N4"/>
    <mergeCell ref="O3:O4"/>
    <mergeCell ref="R5:W5"/>
    <mergeCell ref="H3:K3"/>
    <mergeCell ref="B45:C45"/>
    <mergeCell ref="B3:C4"/>
    <mergeCell ref="D3:D4"/>
    <mergeCell ref="E3:E4"/>
    <mergeCell ref="F3:G3"/>
  </mergeCells>
  <conditionalFormatting sqref="O6:O12">
    <cfRule type="cellIs" dxfId="48" priority="10" operator="equal">
      <formula>0</formula>
    </cfRule>
  </conditionalFormatting>
  <conditionalFormatting sqref="O15">
    <cfRule type="cellIs" dxfId="47" priority="9" operator="equal">
      <formula>0</formula>
    </cfRule>
  </conditionalFormatting>
  <conditionalFormatting sqref="O19:O22">
    <cfRule type="cellIs" dxfId="46" priority="8" operator="equal">
      <formula>0</formula>
    </cfRule>
  </conditionalFormatting>
  <conditionalFormatting sqref="O24">
    <cfRule type="cellIs" dxfId="45" priority="7" operator="equal">
      <formula>0</formula>
    </cfRule>
  </conditionalFormatting>
  <conditionalFormatting sqref="O26">
    <cfRule type="cellIs" dxfId="44" priority="6" operator="equal">
      <formula>0</formula>
    </cfRule>
  </conditionalFormatting>
  <conditionalFormatting sqref="O30:O31">
    <cfRule type="cellIs" dxfId="43" priority="5" operator="equal">
      <formula>0</formula>
    </cfRule>
  </conditionalFormatting>
  <conditionalFormatting sqref="O35:O40">
    <cfRule type="cellIs" dxfId="42" priority="4" operator="equal">
      <formula>0</formula>
    </cfRule>
  </conditionalFormatting>
  <conditionalFormatting sqref="N7:N32">
    <cfRule type="cellIs" dxfId="41" priority="3" operator="equal">
      <formula>0</formula>
    </cfRule>
  </conditionalFormatting>
  <conditionalFormatting sqref="O42">
    <cfRule type="cellIs" dxfId="40"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I84"/>
  <sheetViews>
    <sheetView showGridLines="0" zoomScale="55" zoomScaleNormal="55" workbookViewId="0">
      <selection sqref="A1:C1"/>
    </sheetView>
  </sheetViews>
  <sheetFormatPr defaultColWidth="0" defaultRowHeight="14.25" zeroHeight="1"/>
  <cols>
    <col min="1" max="1" width="1.625" style="12" customWidth="1"/>
    <col min="2" max="2" width="4.125" style="12" customWidth="1"/>
    <col min="3" max="3" width="52.5" style="12" bestFit="1" customWidth="1"/>
    <col min="4" max="5" width="5.125" style="12" customWidth="1"/>
    <col min="6" max="14" width="12.625" style="12" customWidth="1"/>
    <col min="15" max="15" width="2.625" style="83" customWidth="1"/>
    <col min="16" max="16" width="55.25" style="87" bestFit="1" customWidth="1"/>
    <col min="17" max="17" width="18.75" style="83" bestFit="1" customWidth="1"/>
    <col min="18" max="18" width="1.625" style="83" customWidth="1"/>
    <col min="19" max="19" width="1.625" style="84" hidden="1" customWidth="1"/>
    <col min="20" max="27" width="4.625" style="83" hidden="1" customWidth="1"/>
    <col min="28" max="28" width="1.625" style="84" hidden="1" customWidth="1"/>
    <col min="29" max="29" width="8.75" style="87" hidden="1" customWidth="1"/>
    <col min="30" max="30" width="1.625" style="84" hidden="1" customWidth="1"/>
    <col min="31" max="33" width="8.75" style="87" hidden="1" customWidth="1"/>
    <col min="34" max="34" width="71.125" style="87" hidden="1" customWidth="1"/>
    <col min="35" max="35" width="1.625" style="84" hidden="1" customWidth="1"/>
    <col min="36" max="16384" width="8.75" style="12" hidden="1"/>
  </cols>
  <sheetData>
    <row r="1" spans="2:35" ht="20.25">
      <c r="B1" s="79" t="s">
        <v>3041</v>
      </c>
      <c r="C1" s="79"/>
      <c r="D1" s="79"/>
      <c r="E1" s="79"/>
      <c r="F1" s="79"/>
      <c r="G1" s="79"/>
      <c r="H1" s="79"/>
      <c r="I1" s="79"/>
      <c r="J1" s="79"/>
      <c r="K1" s="79"/>
      <c r="L1" s="79"/>
      <c r="M1" s="79"/>
      <c r="N1" s="81" t="str">
        <f>Validation!B3</f>
        <v>Bristol Water</v>
      </c>
      <c r="O1" s="79"/>
      <c r="P1" s="82"/>
      <c r="Q1" s="82" t="s">
        <v>2571</v>
      </c>
      <c r="AC1" s="83"/>
      <c r="AE1" s="12"/>
      <c r="AF1" s="570"/>
      <c r="AG1" s="12"/>
      <c r="AH1" s="12"/>
    </row>
    <row r="2" spans="2:35" ht="15" thickBot="1">
      <c r="B2" s="86" t="s">
        <v>3512</v>
      </c>
      <c r="C2" s="83"/>
      <c r="D2" s="83"/>
      <c r="E2" s="83"/>
      <c r="F2" s="83"/>
      <c r="G2" s="83"/>
      <c r="H2" s="83"/>
      <c r="I2" s="83"/>
      <c r="J2" s="83"/>
      <c r="K2" s="83"/>
      <c r="L2" s="83"/>
      <c r="M2" s="83"/>
      <c r="N2" s="83"/>
      <c r="P2" s="83"/>
      <c r="AC2" s="83"/>
    </row>
    <row r="3" spans="2:35" ht="14.65" customHeight="1">
      <c r="B3" s="974" t="s">
        <v>2572</v>
      </c>
      <c r="C3" s="975"/>
      <c r="D3" s="978" t="s">
        <v>2573</v>
      </c>
      <c r="E3" s="980" t="s">
        <v>2574</v>
      </c>
      <c r="F3" s="1129" t="s">
        <v>4608</v>
      </c>
      <c r="G3" s="1130"/>
      <c r="H3" s="1150"/>
      <c r="I3" s="1151" t="s">
        <v>4609</v>
      </c>
      <c r="J3" s="1150"/>
      <c r="K3" s="1151" t="s">
        <v>1271</v>
      </c>
      <c r="L3" s="1130"/>
      <c r="M3" s="1150"/>
      <c r="N3" s="1131" t="s">
        <v>2744</v>
      </c>
      <c r="P3" s="987" t="s">
        <v>2770</v>
      </c>
      <c r="Q3" s="987" t="s">
        <v>1451</v>
      </c>
    </row>
    <row r="4" spans="2:35" ht="41.1" customHeight="1" thickBot="1">
      <c r="B4" s="976"/>
      <c r="C4" s="977"/>
      <c r="D4" s="979"/>
      <c r="E4" s="981"/>
      <c r="F4" s="239" t="s">
        <v>3042</v>
      </c>
      <c r="G4" s="240" t="s">
        <v>3043</v>
      </c>
      <c r="H4" s="241" t="s">
        <v>3044</v>
      </c>
      <c r="I4" s="242" t="s">
        <v>3045</v>
      </c>
      <c r="J4" s="241" t="s">
        <v>4610</v>
      </c>
      <c r="K4" s="242" t="s">
        <v>3046</v>
      </c>
      <c r="L4" s="240" t="s">
        <v>3047</v>
      </c>
      <c r="M4" s="241" t="s">
        <v>3048</v>
      </c>
      <c r="N4" s="1132"/>
      <c r="P4" s="1133"/>
      <c r="Q4" s="988"/>
    </row>
    <row r="5" spans="2:35" ht="14.65" customHeight="1" thickBot="1">
      <c r="B5" s="83"/>
      <c r="C5" s="83"/>
      <c r="D5" s="83"/>
      <c r="E5" s="83"/>
      <c r="F5" s="83"/>
      <c r="G5" s="83"/>
      <c r="H5" s="83"/>
      <c r="I5" s="83"/>
      <c r="J5" s="83"/>
      <c r="K5" s="83"/>
      <c r="L5" s="83"/>
      <c r="M5" s="83"/>
      <c r="N5" s="83"/>
      <c r="T5" s="989" t="s">
        <v>2581</v>
      </c>
      <c r="U5" s="989"/>
      <c r="V5" s="989"/>
      <c r="W5" s="989"/>
      <c r="X5" s="989"/>
      <c r="Y5" s="989"/>
      <c r="Z5" s="989"/>
      <c r="AA5" s="989"/>
      <c r="AC5" s="91" t="s">
        <v>2566</v>
      </c>
      <c r="AE5" s="89" t="s">
        <v>2771</v>
      </c>
      <c r="AF5" s="89"/>
      <c r="AG5" s="91"/>
      <c r="AH5" s="91"/>
    </row>
    <row r="6" spans="2:35" s="83" customFormat="1" ht="15" thickBot="1">
      <c r="B6" s="130" t="s">
        <v>2628</v>
      </c>
      <c r="C6" s="131" t="s">
        <v>2781</v>
      </c>
      <c r="P6" s="42"/>
      <c r="Q6" s="31">
        <f xml:space="preserve"> IF( SUM( S6:AB6 ) = 0, 0, $N$9 )</f>
        <v>0</v>
      </c>
      <c r="S6" s="84"/>
      <c r="T6" s="185" t="s">
        <v>2582</v>
      </c>
      <c r="U6" s="185"/>
      <c r="V6" s="185"/>
      <c r="W6" s="185"/>
      <c r="X6" s="185"/>
      <c r="Y6" s="185"/>
      <c r="Z6" s="231"/>
      <c r="AA6" s="231"/>
      <c r="AB6" s="84"/>
      <c r="AC6" s="12"/>
      <c r="AD6" s="84"/>
      <c r="AE6" s="87"/>
      <c r="AF6" s="87"/>
      <c r="AG6" s="87"/>
      <c r="AH6" s="87"/>
      <c r="AI6" s="84"/>
    </row>
    <row r="7" spans="2:35" ht="14.1" customHeight="1">
      <c r="B7" s="103">
        <v>1</v>
      </c>
      <c r="C7" s="134" t="s">
        <v>2782</v>
      </c>
      <c r="D7" s="105" t="s">
        <v>805</v>
      </c>
      <c r="E7" s="106">
        <v>3</v>
      </c>
      <c r="F7" s="498"/>
      <c r="G7" s="499"/>
      <c r="H7" s="489"/>
      <c r="I7" s="488"/>
      <c r="J7" s="489"/>
      <c r="K7" s="488"/>
      <c r="L7" s="499"/>
      <c r="M7" s="489"/>
      <c r="N7" s="227">
        <f t="shared" ref="N7:N13" si="0">SUM(F7:M7)</f>
        <v>0</v>
      </c>
      <c r="P7" s="73">
        <f xml:space="preserve"> IF( SUM( AB7:AD7 ) = 0, 0, AH7 )</f>
        <v>0</v>
      </c>
      <c r="Q7" s="31">
        <f xml:space="preserve"> IF( SUM( S7:AB7 ) = 0, 0, $T$6 )</f>
        <v>0</v>
      </c>
      <c r="T7" s="110">
        <f>IF(Validation!$H$3=1,0,IF(ISNUMBER(F7),0,1))</f>
        <v>0</v>
      </c>
      <c r="U7" s="110">
        <f>IF(Validation!$H$3=1,0,IF(ISNUMBER(G7),0,1))</f>
        <v>0</v>
      </c>
      <c r="V7" s="110">
        <f>IF(Validation!$H$3=1,0,IF(ISNUMBER(H7),0,1))</f>
        <v>0</v>
      </c>
      <c r="W7" s="110">
        <f>IF(Validation!$H$3=1,0,IF(ISNUMBER(I7),0,1))</f>
        <v>0</v>
      </c>
      <c r="X7" s="110">
        <f>IF(Validation!$H$3=1,0,IF(ISNUMBER(J7),0,1))</f>
        <v>0</v>
      </c>
      <c r="Y7" s="110">
        <f>IF(Validation!$H$3=1,0,IF(ISNUMBER(K7),0,1))</f>
        <v>0</v>
      </c>
      <c r="Z7" s="110">
        <f>IF(Validation!$H$3=1,0,IF(ISNUMBER(L7),0,1))</f>
        <v>0</v>
      </c>
      <c r="AA7" s="110">
        <f>IF(Validation!$H$3=1,0,IF(ISNUMBER(M7),0,1))</f>
        <v>0</v>
      </c>
      <c r="AC7" s="110">
        <f xml:space="preserve"> IF( (AE7 - AF7 - AG7) = 0, 0, 1 )</f>
        <v>0</v>
      </c>
      <c r="AE7" s="187">
        <f t="shared" ref="AE7:AE13" si="1" xml:space="preserve"> ROUND( N7, 3)</f>
        <v>0</v>
      </c>
      <c r="AF7" s="187">
        <f xml:space="preserve"> ROUND( '2B'!H6, 3)</f>
        <v>0</v>
      </c>
      <c r="AG7" s="187">
        <f xml:space="preserve"> ROUND( '2B'!I6, 3)</f>
        <v>0</v>
      </c>
      <c r="AH7" s="87" t="s">
        <v>3049</v>
      </c>
    </row>
    <row r="8" spans="2:35" ht="14.1" customHeight="1">
      <c r="B8" s="111">
        <f t="shared" ref="B8:B13" si="2" xml:space="preserve"> B7 + 1</f>
        <v>2</v>
      </c>
      <c r="C8" s="104" t="s">
        <v>2783</v>
      </c>
      <c r="D8" s="112" t="s">
        <v>805</v>
      </c>
      <c r="E8" s="113">
        <v>3</v>
      </c>
      <c r="F8" s="500"/>
      <c r="G8" s="487"/>
      <c r="H8" s="490"/>
      <c r="I8" s="486"/>
      <c r="J8" s="490"/>
      <c r="K8" s="486"/>
      <c r="L8" s="487"/>
      <c r="M8" s="490"/>
      <c r="N8" s="274">
        <f t="shared" si="0"/>
        <v>0</v>
      </c>
      <c r="P8" s="73">
        <f xml:space="preserve"> IF( SUM( AB8:AD8 ) = 0, 0, AH8 )</f>
        <v>0</v>
      </c>
      <c r="Q8" s="31">
        <f t="shared" ref="Q8:Q12" si="3" xml:space="preserve"> IF( SUM( S8:AB8 ) = 0, 0, $T$6 )</f>
        <v>0</v>
      </c>
      <c r="T8" s="110">
        <f>IF(Validation!$H$3=1,0,IF(ISNUMBER(F8),0,1))</f>
        <v>0</v>
      </c>
      <c r="U8" s="110">
        <f>IF(Validation!$H$3=1,0,IF(ISNUMBER(G8),0,1))</f>
        <v>0</v>
      </c>
      <c r="V8" s="110">
        <f>IF(Validation!$H$3=1,0,IF(ISNUMBER(H8),0,1))</f>
        <v>0</v>
      </c>
      <c r="W8" s="110">
        <f>IF(Validation!$H$3=1,0,IF(ISNUMBER(I8),0,1))</f>
        <v>0</v>
      </c>
      <c r="X8" s="110">
        <f>IF(Validation!$H$3=1,0,IF(ISNUMBER(J8),0,1))</f>
        <v>0</v>
      </c>
      <c r="Y8" s="110">
        <f>IF(Validation!$H$3=1,0,IF(ISNUMBER(K8),0,1))</f>
        <v>0</v>
      </c>
      <c r="Z8" s="110">
        <f>IF(Validation!$H$3=1,0,IF(ISNUMBER(L8),0,1))</f>
        <v>0</v>
      </c>
      <c r="AA8" s="110">
        <f>IF(Validation!$H$3=1,0,IF(ISNUMBER(M8),0,1))</f>
        <v>0</v>
      </c>
      <c r="AC8" s="110">
        <f t="shared" ref="AC8:AC16" si="4" xml:space="preserve"> IF( (AE8 - AF8 - AG8) = 0, 0, 1 )</f>
        <v>0</v>
      </c>
      <c r="AE8" s="187">
        <f t="shared" si="1"/>
        <v>0</v>
      </c>
      <c r="AF8" s="187">
        <f xml:space="preserve"> ROUND( '2B'!H7, 3)</f>
        <v>0</v>
      </c>
      <c r="AG8" s="187">
        <f xml:space="preserve"> ROUND( '2B'!I7, 3)</f>
        <v>0</v>
      </c>
      <c r="AH8" s="87" t="s">
        <v>3050</v>
      </c>
    </row>
    <row r="9" spans="2:35" ht="14.1" customHeight="1">
      <c r="B9" s="111">
        <f t="shared" si="2"/>
        <v>3</v>
      </c>
      <c r="C9" s="104" t="s">
        <v>4612</v>
      </c>
      <c r="D9" s="112" t="s">
        <v>805</v>
      </c>
      <c r="E9" s="113">
        <v>3</v>
      </c>
      <c r="F9" s="500"/>
      <c r="G9" s="487"/>
      <c r="H9" s="490"/>
      <c r="I9" s="486"/>
      <c r="J9" s="490"/>
      <c r="K9" s="486"/>
      <c r="L9" s="487"/>
      <c r="M9" s="490"/>
      <c r="N9" s="274">
        <f t="shared" si="0"/>
        <v>0</v>
      </c>
      <c r="P9" s="73">
        <f t="shared" ref="P9:P32" si="5" xml:space="preserve"> IF( SUM( AB9:AD9 ) = 0, 0, AH9 )</f>
        <v>0</v>
      </c>
      <c r="Q9" s="31">
        <f t="shared" si="3"/>
        <v>0</v>
      </c>
      <c r="T9" s="110">
        <f>IF(Validation!$H$3=1,0,IF(ISNUMBER(F9),0,1))</f>
        <v>0</v>
      </c>
      <c r="U9" s="110">
        <f>IF(Validation!$H$3=1,0,IF(ISNUMBER(G9),0,1))</f>
        <v>0</v>
      </c>
      <c r="V9" s="110">
        <f>IF(Validation!$H$3=1,0,IF(ISNUMBER(H9),0,1))</f>
        <v>0</v>
      </c>
      <c r="W9" s="110">
        <f>IF(Validation!$H$3=1,0,IF(ISNUMBER(I9),0,1))</f>
        <v>0</v>
      </c>
      <c r="X9" s="110">
        <f>IF(Validation!$H$3=1,0,IF(ISNUMBER(J9),0,1))</f>
        <v>0</v>
      </c>
      <c r="Y9" s="110">
        <f>IF(Validation!$H$3=1,0,IF(ISNUMBER(K9),0,1))</f>
        <v>0</v>
      </c>
      <c r="Z9" s="110">
        <f>IF(Validation!$H$3=1,0,IF(ISNUMBER(L9),0,1))</f>
        <v>0</v>
      </c>
      <c r="AA9" s="110">
        <f>IF(Validation!$H$3=1,0,IF(ISNUMBER(M9),0,1))</f>
        <v>0</v>
      </c>
      <c r="AC9" s="110">
        <f t="shared" si="4"/>
        <v>0</v>
      </c>
      <c r="AE9" s="187">
        <f t="shared" si="1"/>
        <v>0</v>
      </c>
      <c r="AF9" s="187">
        <f xml:space="preserve"> ROUND( '2B'!H8, 3)</f>
        <v>0</v>
      </c>
      <c r="AG9" s="187">
        <f xml:space="preserve"> ROUND( '2B'!I8, 3)</f>
        <v>0</v>
      </c>
      <c r="AH9" s="87" t="s">
        <v>3051</v>
      </c>
    </row>
    <row r="10" spans="2:35" ht="14.1" customHeight="1">
      <c r="B10" s="111">
        <f t="shared" si="2"/>
        <v>4</v>
      </c>
      <c r="C10" s="104" t="s">
        <v>4611</v>
      </c>
      <c r="D10" s="112" t="s">
        <v>805</v>
      </c>
      <c r="E10" s="113">
        <v>3</v>
      </c>
      <c r="F10" s="500"/>
      <c r="G10" s="487"/>
      <c r="H10" s="490"/>
      <c r="I10" s="486"/>
      <c r="J10" s="490"/>
      <c r="K10" s="486"/>
      <c r="L10" s="487"/>
      <c r="M10" s="490"/>
      <c r="N10" s="274">
        <f t="shared" si="0"/>
        <v>0</v>
      </c>
      <c r="P10" s="73">
        <f t="shared" si="5"/>
        <v>0</v>
      </c>
      <c r="Q10" s="31">
        <f t="shared" si="3"/>
        <v>0</v>
      </c>
      <c r="T10" s="110">
        <f>IF(Validation!$H$3=1,0,IF(ISNUMBER(F10),0,1))</f>
        <v>0</v>
      </c>
      <c r="U10" s="110">
        <f>IF(Validation!$H$3=1,0,IF(ISNUMBER(G10),0,1))</f>
        <v>0</v>
      </c>
      <c r="V10" s="110">
        <f>IF(Validation!$H$3=1,0,IF(ISNUMBER(H10),0,1))</f>
        <v>0</v>
      </c>
      <c r="W10" s="110">
        <f>IF(Validation!$H$3=1,0,IF(ISNUMBER(I10),0,1))</f>
        <v>0</v>
      </c>
      <c r="X10" s="110">
        <f>IF(Validation!$H$3=1,0,IF(ISNUMBER(J10),0,1))</f>
        <v>0</v>
      </c>
      <c r="Y10" s="110">
        <f>IF(Validation!$H$3=1,0,IF(ISNUMBER(K10),0,1))</f>
        <v>0</v>
      </c>
      <c r="Z10" s="110">
        <f>IF(Validation!$H$3=1,0,IF(ISNUMBER(L10),0,1))</f>
        <v>0</v>
      </c>
      <c r="AA10" s="110">
        <f>IF(Validation!$H$3=1,0,IF(ISNUMBER(M10),0,1))</f>
        <v>0</v>
      </c>
      <c r="AC10" s="110">
        <f t="shared" si="4"/>
        <v>0</v>
      </c>
      <c r="AE10" s="187">
        <f t="shared" si="1"/>
        <v>0</v>
      </c>
      <c r="AF10" s="187">
        <f xml:space="preserve"> ROUND( '2B'!H9, 3)</f>
        <v>0</v>
      </c>
      <c r="AG10" s="187">
        <f xml:space="preserve"> ROUND( '2B'!I9, 3)</f>
        <v>0</v>
      </c>
      <c r="AH10" s="87" t="s">
        <v>3052</v>
      </c>
    </row>
    <row r="11" spans="2:35" ht="14.1" customHeight="1">
      <c r="B11" s="111">
        <f t="shared" si="2"/>
        <v>5</v>
      </c>
      <c r="C11" s="104" t="s">
        <v>2786</v>
      </c>
      <c r="D11" s="112" t="s">
        <v>805</v>
      </c>
      <c r="E11" s="113">
        <v>3</v>
      </c>
      <c r="F11" s="500"/>
      <c r="G11" s="487"/>
      <c r="H11" s="490"/>
      <c r="I11" s="486"/>
      <c r="J11" s="490"/>
      <c r="K11" s="486"/>
      <c r="L11" s="487"/>
      <c r="M11" s="490"/>
      <c r="N11" s="274">
        <f t="shared" si="0"/>
        <v>0</v>
      </c>
      <c r="P11" s="73">
        <f t="shared" si="5"/>
        <v>0</v>
      </c>
      <c r="Q11" s="31">
        <f t="shared" si="3"/>
        <v>0</v>
      </c>
      <c r="T11" s="110">
        <f>IF(Validation!$H$3=1,0,IF(ISNUMBER(F11),0,1))</f>
        <v>0</v>
      </c>
      <c r="U11" s="110">
        <f>IF(Validation!$H$3=1,0,IF(ISNUMBER(G11),0,1))</f>
        <v>0</v>
      </c>
      <c r="V11" s="110">
        <f>IF(Validation!$H$3=1,0,IF(ISNUMBER(H11),0,1))</f>
        <v>0</v>
      </c>
      <c r="W11" s="110">
        <f>IF(Validation!$H$3=1,0,IF(ISNUMBER(I11),0,1))</f>
        <v>0</v>
      </c>
      <c r="X11" s="110">
        <f>IF(Validation!$H$3=1,0,IF(ISNUMBER(J11),0,1))</f>
        <v>0</v>
      </c>
      <c r="Y11" s="110">
        <f>IF(Validation!$H$3=1,0,IF(ISNUMBER(K11),0,1))</f>
        <v>0</v>
      </c>
      <c r="Z11" s="110">
        <f>IF(Validation!$H$3=1,0,IF(ISNUMBER(L11),0,1))</f>
        <v>0</v>
      </c>
      <c r="AA11" s="110">
        <f>IF(Validation!$H$3=1,0,IF(ISNUMBER(M11),0,1))</f>
        <v>0</v>
      </c>
      <c r="AC11" s="110">
        <f t="shared" si="4"/>
        <v>0</v>
      </c>
      <c r="AE11" s="187">
        <f t="shared" si="1"/>
        <v>0</v>
      </c>
      <c r="AF11" s="187">
        <f xml:space="preserve"> ROUND( '2B'!H10, 3)</f>
        <v>0</v>
      </c>
      <c r="AG11" s="187">
        <f xml:space="preserve"> ROUND( '2B'!I10, 3)</f>
        <v>0</v>
      </c>
      <c r="AH11" s="87" t="s">
        <v>3053</v>
      </c>
    </row>
    <row r="12" spans="2:35" ht="14.1" customHeight="1">
      <c r="B12" s="111">
        <f t="shared" si="2"/>
        <v>6</v>
      </c>
      <c r="C12" s="104" t="s">
        <v>4613</v>
      </c>
      <c r="D12" s="112" t="s">
        <v>805</v>
      </c>
      <c r="E12" s="113">
        <v>3</v>
      </c>
      <c r="F12" s="500"/>
      <c r="G12" s="487"/>
      <c r="H12" s="490"/>
      <c r="I12" s="486"/>
      <c r="J12" s="490"/>
      <c r="K12" s="486"/>
      <c r="L12" s="487"/>
      <c r="M12" s="490"/>
      <c r="N12" s="274">
        <f t="shared" si="0"/>
        <v>0</v>
      </c>
      <c r="P12" s="73">
        <f t="shared" si="5"/>
        <v>0</v>
      </c>
      <c r="Q12" s="31">
        <f t="shared" si="3"/>
        <v>0</v>
      </c>
      <c r="T12" s="110">
        <f>IF(Validation!$H$3=1,0,IF(ISNUMBER(F12),0,1))</f>
        <v>0</v>
      </c>
      <c r="U12" s="110">
        <f>IF(Validation!$H$3=1,0,IF(ISNUMBER(G12),0,1))</f>
        <v>0</v>
      </c>
      <c r="V12" s="110">
        <f>IF(Validation!$H$3=1,0,IF(ISNUMBER(H12),0,1))</f>
        <v>0</v>
      </c>
      <c r="W12" s="110">
        <f>IF(Validation!$H$3=1,0,IF(ISNUMBER(I12),0,1))</f>
        <v>0</v>
      </c>
      <c r="X12" s="110">
        <f>IF(Validation!$H$3=1,0,IF(ISNUMBER(J12),0,1))</f>
        <v>0</v>
      </c>
      <c r="Y12" s="110">
        <f>IF(Validation!$H$3=1,0,IF(ISNUMBER(K12),0,1))</f>
        <v>0</v>
      </c>
      <c r="Z12" s="110">
        <f>IF(Validation!$H$3=1,0,IF(ISNUMBER(L12),0,1))</f>
        <v>0</v>
      </c>
      <c r="AA12" s="110">
        <f>IF(Validation!$H$3=1,0,IF(ISNUMBER(M12),0,1))</f>
        <v>0</v>
      </c>
      <c r="AC12" s="110">
        <f t="shared" si="4"/>
        <v>0</v>
      </c>
      <c r="AE12" s="187">
        <f t="shared" si="1"/>
        <v>0</v>
      </c>
      <c r="AF12" s="187">
        <f xml:space="preserve"> ROUND( '2B'!H11, 3)</f>
        <v>0</v>
      </c>
      <c r="AG12" s="187">
        <f xml:space="preserve"> ROUND( '2B'!I11, 3)</f>
        <v>0</v>
      </c>
      <c r="AH12" s="87" t="s">
        <v>3054</v>
      </c>
    </row>
    <row r="13" spans="2:35" ht="14.1" customHeight="1" thickBot="1">
      <c r="B13" s="118">
        <f t="shared" si="2"/>
        <v>7</v>
      </c>
      <c r="C13" s="119" t="s">
        <v>2787</v>
      </c>
      <c r="D13" s="120" t="s">
        <v>805</v>
      </c>
      <c r="E13" s="117">
        <v>3</v>
      </c>
      <c r="F13" s="275">
        <f t="shared" ref="F13:M13" si="6">SUM(F7:F12)</f>
        <v>0</v>
      </c>
      <c r="G13" s="222">
        <f t="shared" si="6"/>
        <v>0</v>
      </c>
      <c r="H13" s="223">
        <f t="shared" si="6"/>
        <v>0</v>
      </c>
      <c r="I13" s="221">
        <f t="shared" si="6"/>
        <v>0</v>
      </c>
      <c r="J13" s="223">
        <f t="shared" si="6"/>
        <v>0</v>
      </c>
      <c r="K13" s="221">
        <f t="shared" si="6"/>
        <v>0</v>
      </c>
      <c r="L13" s="222">
        <f t="shared" si="6"/>
        <v>0</v>
      </c>
      <c r="M13" s="223">
        <f t="shared" si="6"/>
        <v>0</v>
      </c>
      <c r="N13" s="228">
        <f t="shared" si="0"/>
        <v>0</v>
      </c>
      <c r="P13" s="73">
        <f xml:space="preserve"> IF( SUM( AB13:AD13 ) = 0, 0, AH13 )</f>
        <v>0</v>
      </c>
      <c r="Z13" s="231"/>
      <c r="AA13" s="231"/>
      <c r="AC13" s="110">
        <f t="shared" si="4"/>
        <v>0</v>
      </c>
      <c r="AE13" s="187">
        <f t="shared" si="1"/>
        <v>0</v>
      </c>
      <c r="AF13" s="187">
        <f xml:space="preserve"> ROUND( '2B'!H12, 3)</f>
        <v>0</v>
      </c>
      <c r="AG13" s="187">
        <f xml:space="preserve"> ROUND( '2B'!I12, 3)</f>
        <v>0</v>
      </c>
      <c r="AH13" s="87" t="s">
        <v>3055</v>
      </c>
    </row>
    <row r="14" spans="2:35" ht="15" thickBot="1">
      <c r="Z14" s="231"/>
      <c r="AA14" s="231"/>
      <c r="AC14" s="144"/>
      <c r="AE14" s="187"/>
      <c r="AF14" s="187"/>
      <c r="AG14" s="187"/>
    </row>
    <row r="15" spans="2:35" ht="14.1" customHeight="1">
      <c r="B15" s="103">
        <f xml:space="preserve"> B13 + 1</f>
        <v>8</v>
      </c>
      <c r="C15" s="134" t="s">
        <v>2788</v>
      </c>
      <c r="D15" s="105" t="s">
        <v>805</v>
      </c>
      <c r="E15" s="106">
        <v>3</v>
      </c>
      <c r="F15" s="498"/>
      <c r="G15" s="499"/>
      <c r="H15" s="489"/>
      <c r="I15" s="488"/>
      <c r="J15" s="489"/>
      <c r="K15" s="488"/>
      <c r="L15" s="499"/>
      <c r="M15" s="489"/>
      <c r="N15" s="227">
        <f>SUM(F15:M15)</f>
        <v>0</v>
      </c>
      <c r="P15" s="73">
        <f t="shared" si="5"/>
        <v>0</v>
      </c>
      <c r="Q15" s="31">
        <f t="shared" ref="Q15" si="7" xml:space="preserve"> IF( SUM( S15:AB15 ) = 0, 0, $T$6 )</f>
        <v>0</v>
      </c>
      <c r="T15" s="110">
        <f>IF(Validation!$H$3=1,0,IF(ISNUMBER(F15),0,1))</f>
        <v>0</v>
      </c>
      <c r="U15" s="110">
        <f>IF(Validation!$H$3=1,0,IF(ISNUMBER(G15),0,1))</f>
        <v>0</v>
      </c>
      <c r="V15" s="110">
        <f>IF(Validation!$H$3=1,0,IF(ISNUMBER(H15),0,1))</f>
        <v>0</v>
      </c>
      <c r="W15" s="110">
        <f>IF(Validation!$H$3=1,0,IF(ISNUMBER(I15),0,1))</f>
        <v>0</v>
      </c>
      <c r="X15" s="110">
        <f>IF(Validation!$H$3=1,0,IF(ISNUMBER(J15),0,1))</f>
        <v>0</v>
      </c>
      <c r="Y15" s="110">
        <f>IF(Validation!$H$3=1,0,IF(ISNUMBER(K15),0,1))</f>
        <v>0</v>
      </c>
      <c r="Z15" s="110">
        <f>IF(Validation!$H$3=1,0,IF(ISNUMBER(L15),0,1))</f>
        <v>0</v>
      </c>
      <c r="AA15" s="110">
        <f>IF(Validation!$H$3=1,0,IF(ISNUMBER(M15),0,1))</f>
        <v>0</v>
      </c>
      <c r="AC15" s="110">
        <f t="shared" si="4"/>
        <v>0</v>
      </c>
      <c r="AE15" s="187">
        <f xml:space="preserve"> ROUND( N15, 3)</f>
        <v>0</v>
      </c>
      <c r="AF15" s="187">
        <f xml:space="preserve"> ROUND( '2B'!H14, 3)</f>
        <v>0</v>
      </c>
      <c r="AG15" s="187">
        <f xml:space="preserve"> ROUND( '2B'!I14, 3)</f>
        <v>0</v>
      </c>
      <c r="AH15" s="87" t="s">
        <v>3056</v>
      </c>
    </row>
    <row r="16" spans="2:35" ht="14.1" customHeight="1" thickBot="1">
      <c r="B16" s="118">
        <f xml:space="preserve"> B15 + 1</f>
        <v>9</v>
      </c>
      <c r="C16" s="119" t="s">
        <v>2789</v>
      </c>
      <c r="D16" s="120" t="s">
        <v>805</v>
      </c>
      <c r="E16" s="117">
        <v>3</v>
      </c>
      <c r="F16" s="275">
        <f t="shared" ref="F16:M16" si="8">F13 + F15</f>
        <v>0</v>
      </c>
      <c r="G16" s="222">
        <f t="shared" si="8"/>
        <v>0</v>
      </c>
      <c r="H16" s="223">
        <f t="shared" si="8"/>
        <v>0</v>
      </c>
      <c r="I16" s="221">
        <f t="shared" si="8"/>
        <v>0</v>
      </c>
      <c r="J16" s="223">
        <f t="shared" si="8"/>
        <v>0</v>
      </c>
      <c r="K16" s="221">
        <f t="shared" si="8"/>
        <v>0</v>
      </c>
      <c r="L16" s="222">
        <f t="shared" si="8"/>
        <v>0</v>
      </c>
      <c r="M16" s="223">
        <f t="shared" si="8"/>
        <v>0</v>
      </c>
      <c r="N16" s="228">
        <f>SUM(F16:M16)</f>
        <v>0</v>
      </c>
      <c r="P16" s="73">
        <f t="shared" si="5"/>
        <v>0</v>
      </c>
      <c r="Z16" s="231"/>
      <c r="AA16" s="231"/>
      <c r="AC16" s="110">
        <f t="shared" si="4"/>
        <v>0</v>
      </c>
      <c r="AE16" s="187">
        <f xml:space="preserve"> ROUND( N16, 3)</f>
        <v>0</v>
      </c>
      <c r="AF16" s="187">
        <f xml:space="preserve"> ROUND( '2B'!H15, 3)</f>
        <v>0</v>
      </c>
      <c r="AG16" s="187">
        <f xml:space="preserve"> ROUND( '2B'!I15, 3)</f>
        <v>0</v>
      </c>
      <c r="AH16" s="87" t="s">
        <v>3057</v>
      </c>
    </row>
    <row r="17" spans="2:35" ht="15" thickBot="1">
      <c r="Z17" s="231"/>
      <c r="AA17" s="231"/>
      <c r="AC17" s="144"/>
      <c r="AE17" s="187"/>
      <c r="AF17" s="187"/>
      <c r="AG17" s="187"/>
    </row>
    <row r="18" spans="2:35" s="83" customFormat="1" ht="15" thickBot="1">
      <c r="B18" s="130" t="s">
        <v>2637</v>
      </c>
      <c r="C18" s="131" t="s">
        <v>2790</v>
      </c>
      <c r="P18" s="87"/>
      <c r="S18" s="84"/>
      <c r="Z18" s="231"/>
      <c r="AA18" s="231"/>
      <c r="AB18" s="84"/>
      <c r="AC18" s="144"/>
      <c r="AD18" s="84"/>
      <c r="AE18" s="187"/>
      <c r="AF18" s="187"/>
      <c r="AG18" s="187"/>
      <c r="AH18" s="87"/>
      <c r="AI18" s="84"/>
    </row>
    <row r="19" spans="2:35" ht="14.1" customHeight="1">
      <c r="B19" s="103">
        <f>B16 + 1</f>
        <v>10</v>
      </c>
      <c r="C19" s="134" t="s">
        <v>2791</v>
      </c>
      <c r="D19" s="105" t="s">
        <v>805</v>
      </c>
      <c r="E19" s="106">
        <v>3</v>
      </c>
      <c r="F19" s="498"/>
      <c r="G19" s="499"/>
      <c r="H19" s="489"/>
      <c r="I19" s="488"/>
      <c r="J19" s="489"/>
      <c r="K19" s="488"/>
      <c r="L19" s="499"/>
      <c r="M19" s="489"/>
      <c r="N19" s="227">
        <f t="shared" ref="N19:N27" si="9">SUM(F19:M19)</f>
        <v>0</v>
      </c>
      <c r="P19" s="73">
        <f t="shared" si="5"/>
        <v>0</v>
      </c>
      <c r="Q19" s="31">
        <f t="shared" ref="Q19:Q26" si="10" xml:space="preserve"> IF( SUM( S19:AB19 ) = 0, 0, $T$6 )</f>
        <v>0</v>
      </c>
      <c r="T19" s="110">
        <f>IF(Validation!$H$3=1,0,IF(ISNUMBER(F19),0,1))</f>
        <v>0</v>
      </c>
      <c r="U19" s="110">
        <f>IF(Validation!$H$3=1,0,IF(ISNUMBER(G19),0,1))</f>
        <v>0</v>
      </c>
      <c r="V19" s="110">
        <f>IF(Validation!$H$3=1,0,IF(ISNUMBER(H19),0,1))</f>
        <v>0</v>
      </c>
      <c r="W19" s="110">
        <f>IF(Validation!$H$3=1,0,IF(ISNUMBER(I19),0,1))</f>
        <v>0</v>
      </c>
      <c r="X19" s="110">
        <f>IF(Validation!$H$3=1,0,IF(ISNUMBER(J19),0,1))</f>
        <v>0</v>
      </c>
      <c r="Y19" s="110">
        <f>IF(Validation!$H$3=1,0,IF(ISNUMBER(K19),0,1))</f>
        <v>0</v>
      </c>
      <c r="Z19" s="110">
        <f>IF(Validation!$H$3=1,0,IF(ISNUMBER(L19),0,1))</f>
        <v>0</v>
      </c>
      <c r="AA19" s="110">
        <f>IF(Validation!$H$3=1,0,IF(ISNUMBER(M19),0,1))</f>
        <v>0</v>
      </c>
      <c r="AC19" s="110">
        <f t="shared" ref="AC19:AC27" si="11" xml:space="preserve"> IF( (AE19 - AF19 - AG19) = 0, 0, 1 )</f>
        <v>0</v>
      </c>
      <c r="AE19" s="187">
        <f t="shared" ref="AE19:AE27" si="12" xml:space="preserve"> ROUND( N19, 3)</f>
        <v>0</v>
      </c>
      <c r="AF19" s="187">
        <f xml:space="preserve"> ROUND( '2B'!H18, 3)</f>
        <v>0</v>
      </c>
      <c r="AG19" s="187">
        <f xml:space="preserve"> ROUND( '2B'!I18, 3)</f>
        <v>0</v>
      </c>
      <c r="AH19" s="87" t="s">
        <v>3058</v>
      </c>
    </row>
    <row r="20" spans="2:35" ht="14.1" customHeight="1">
      <c r="B20" s="111">
        <f t="shared" ref="B20:B27" si="13" xml:space="preserve"> B19 + 1</f>
        <v>11</v>
      </c>
      <c r="C20" s="104" t="s">
        <v>3008</v>
      </c>
      <c r="D20" s="112" t="s">
        <v>805</v>
      </c>
      <c r="E20" s="113">
        <v>3</v>
      </c>
      <c r="F20" s="500"/>
      <c r="G20" s="487"/>
      <c r="H20" s="490"/>
      <c r="I20" s="486"/>
      <c r="J20" s="490"/>
      <c r="K20" s="486"/>
      <c r="L20" s="487"/>
      <c r="M20" s="490"/>
      <c r="N20" s="274">
        <f t="shared" si="9"/>
        <v>0</v>
      </c>
      <c r="P20" s="73">
        <f t="shared" si="5"/>
        <v>0</v>
      </c>
      <c r="Q20" s="31">
        <f t="shared" si="10"/>
        <v>0</v>
      </c>
      <c r="T20" s="110">
        <f>IF(Validation!$H$3=1,0,IF(ISNUMBER(F20),0,1))</f>
        <v>0</v>
      </c>
      <c r="U20" s="110">
        <f>IF(Validation!$H$3=1,0,IF(ISNUMBER(G20),0,1))</f>
        <v>0</v>
      </c>
      <c r="V20" s="110">
        <f>IF(Validation!$H$3=1,0,IF(ISNUMBER(H20),0,1))</f>
        <v>0</v>
      </c>
      <c r="W20" s="110">
        <f>IF(Validation!$H$3=1,0,IF(ISNUMBER(I20),0,1))</f>
        <v>0</v>
      </c>
      <c r="X20" s="110">
        <f>IF(Validation!$H$3=1,0,IF(ISNUMBER(J20),0,1))</f>
        <v>0</v>
      </c>
      <c r="Y20" s="110">
        <f>IF(Validation!$H$3=1,0,IF(ISNUMBER(K20),0,1))</f>
        <v>0</v>
      </c>
      <c r="Z20" s="110">
        <f>IF(Validation!$H$3=1,0,IF(ISNUMBER(L20),0,1))</f>
        <v>0</v>
      </c>
      <c r="AA20" s="110">
        <f>IF(Validation!$H$3=1,0,IF(ISNUMBER(M20),0,1))</f>
        <v>0</v>
      </c>
      <c r="AC20" s="110">
        <f t="shared" si="11"/>
        <v>0</v>
      </c>
      <c r="AE20" s="187">
        <f t="shared" si="12"/>
        <v>0</v>
      </c>
      <c r="AF20" s="187">
        <f xml:space="preserve"> ROUND( '2B'!H19, 3)</f>
        <v>0</v>
      </c>
      <c r="AG20" s="187">
        <f xml:space="preserve"> ROUND( '2B'!I19, 3)</f>
        <v>0</v>
      </c>
      <c r="AH20" s="87" t="s">
        <v>3059</v>
      </c>
    </row>
    <row r="21" spans="2:35" ht="14.1" customHeight="1">
      <c r="B21" s="111">
        <f t="shared" si="13"/>
        <v>12</v>
      </c>
      <c r="C21" s="104" t="s">
        <v>2793</v>
      </c>
      <c r="D21" s="112" t="s">
        <v>805</v>
      </c>
      <c r="E21" s="113">
        <v>3</v>
      </c>
      <c r="F21" s="500"/>
      <c r="G21" s="487"/>
      <c r="H21" s="490"/>
      <c r="I21" s="486"/>
      <c r="J21" s="490"/>
      <c r="K21" s="486"/>
      <c r="L21" s="487"/>
      <c r="M21" s="490"/>
      <c r="N21" s="274">
        <f t="shared" si="9"/>
        <v>0</v>
      </c>
      <c r="P21" s="73">
        <f t="shared" si="5"/>
        <v>0</v>
      </c>
      <c r="Q21" s="31">
        <f t="shared" si="10"/>
        <v>0</v>
      </c>
      <c r="T21" s="110">
        <f>IF(Validation!$H$3=1,0,IF(ISNUMBER(F21),0,1))</f>
        <v>0</v>
      </c>
      <c r="U21" s="110">
        <f>IF(Validation!$H$3=1,0,IF(ISNUMBER(G21),0,1))</f>
        <v>0</v>
      </c>
      <c r="V21" s="110">
        <f>IF(Validation!$H$3=1,0,IF(ISNUMBER(H21),0,1))</f>
        <v>0</v>
      </c>
      <c r="W21" s="110">
        <f>IF(Validation!$H$3=1,0,IF(ISNUMBER(I21),0,1))</f>
        <v>0</v>
      </c>
      <c r="X21" s="110">
        <f>IF(Validation!$H$3=1,0,IF(ISNUMBER(J21),0,1))</f>
        <v>0</v>
      </c>
      <c r="Y21" s="110">
        <f>IF(Validation!$H$3=1,0,IF(ISNUMBER(K21),0,1))</f>
        <v>0</v>
      </c>
      <c r="Z21" s="110">
        <f>IF(Validation!$H$3=1,0,IF(ISNUMBER(L21),0,1))</f>
        <v>0</v>
      </c>
      <c r="AA21" s="110">
        <f>IF(Validation!$H$3=1,0,IF(ISNUMBER(M21),0,1))</f>
        <v>0</v>
      </c>
      <c r="AC21" s="110">
        <f t="shared" si="11"/>
        <v>0</v>
      </c>
      <c r="AE21" s="187">
        <f t="shared" si="12"/>
        <v>0</v>
      </c>
      <c r="AF21" s="187">
        <f xml:space="preserve"> ROUND( '2B'!H20, 3)</f>
        <v>0</v>
      </c>
      <c r="AG21" s="187">
        <f xml:space="preserve"> ROUND( '2B'!I20, 3)</f>
        <v>0</v>
      </c>
      <c r="AH21" s="87" t="s">
        <v>3060</v>
      </c>
    </row>
    <row r="22" spans="2:35" ht="14.1" customHeight="1">
      <c r="B22" s="111">
        <f t="shared" si="13"/>
        <v>13</v>
      </c>
      <c r="C22" s="104" t="s">
        <v>2794</v>
      </c>
      <c r="D22" s="112" t="s">
        <v>805</v>
      </c>
      <c r="E22" s="113">
        <v>3</v>
      </c>
      <c r="F22" s="500"/>
      <c r="G22" s="487"/>
      <c r="H22" s="490"/>
      <c r="I22" s="486"/>
      <c r="J22" s="490"/>
      <c r="K22" s="486"/>
      <c r="L22" s="487"/>
      <c r="M22" s="490"/>
      <c r="N22" s="274">
        <f t="shared" si="9"/>
        <v>0</v>
      </c>
      <c r="P22" s="73">
        <f t="shared" si="5"/>
        <v>0</v>
      </c>
      <c r="Q22" s="31">
        <f t="shared" si="10"/>
        <v>0</v>
      </c>
      <c r="T22" s="110">
        <f>IF(Validation!$H$3=1,0,IF(ISNUMBER(F22),0,1))</f>
        <v>0</v>
      </c>
      <c r="U22" s="110">
        <f>IF(Validation!$H$3=1,0,IF(ISNUMBER(G22),0,1))</f>
        <v>0</v>
      </c>
      <c r="V22" s="110">
        <f>IF(Validation!$H$3=1,0,IF(ISNUMBER(H22),0,1))</f>
        <v>0</v>
      </c>
      <c r="W22" s="110">
        <f>IF(Validation!$H$3=1,0,IF(ISNUMBER(I22),0,1))</f>
        <v>0</v>
      </c>
      <c r="X22" s="110">
        <f>IF(Validation!$H$3=1,0,IF(ISNUMBER(J22),0,1))</f>
        <v>0</v>
      </c>
      <c r="Y22" s="110">
        <f>IF(Validation!$H$3=1,0,IF(ISNUMBER(K22),0,1))</f>
        <v>0</v>
      </c>
      <c r="Z22" s="110">
        <f>IF(Validation!$H$3=1,0,IF(ISNUMBER(L22),0,1))</f>
        <v>0</v>
      </c>
      <c r="AA22" s="110">
        <f>IF(Validation!$H$3=1,0,IF(ISNUMBER(M22),0,1))</f>
        <v>0</v>
      </c>
      <c r="AC22" s="110">
        <f t="shared" si="11"/>
        <v>0</v>
      </c>
      <c r="AE22" s="187">
        <f t="shared" si="12"/>
        <v>0</v>
      </c>
      <c r="AF22" s="187">
        <f xml:space="preserve"> ROUND( '2B'!H21, 3)</f>
        <v>0</v>
      </c>
      <c r="AG22" s="187">
        <f xml:space="preserve"> ROUND( '2B'!I21, 3)</f>
        <v>0</v>
      </c>
      <c r="AH22" s="87" t="s">
        <v>3061</v>
      </c>
    </row>
    <row r="23" spans="2:35" ht="14.1" customHeight="1">
      <c r="B23" s="111">
        <f t="shared" si="13"/>
        <v>14</v>
      </c>
      <c r="C23" s="104" t="s">
        <v>4614</v>
      </c>
      <c r="D23" s="112" t="s">
        <v>805</v>
      </c>
      <c r="E23" s="113">
        <v>3</v>
      </c>
      <c r="F23" s="276">
        <f t="shared" ref="F23:M23" si="14">SUM(F19:F22)</f>
        <v>0</v>
      </c>
      <c r="G23" s="277">
        <f t="shared" si="14"/>
        <v>0</v>
      </c>
      <c r="H23" s="219">
        <f t="shared" si="14"/>
        <v>0</v>
      </c>
      <c r="I23" s="278">
        <f t="shared" si="14"/>
        <v>0</v>
      </c>
      <c r="J23" s="219">
        <f t="shared" si="14"/>
        <v>0</v>
      </c>
      <c r="K23" s="278">
        <f t="shared" si="14"/>
        <v>0</v>
      </c>
      <c r="L23" s="277">
        <f t="shared" si="14"/>
        <v>0</v>
      </c>
      <c r="M23" s="219">
        <f t="shared" si="14"/>
        <v>0</v>
      </c>
      <c r="N23" s="274">
        <f t="shared" si="9"/>
        <v>0</v>
      </c>
      <c r="O23" s="135"/>
      <c r="P23" s="73">
        <f t="shared" si="5"/>
        <v>0</v>
      </c>
      <c r="R23" s="135"/>
      <c r="S23" s="141"/>
      <c r="U23" s="279"/>
      <c r="V23" s="279"/>
      <c r="W23" s="279"/>
      <c r="X23" s="279"/>
      <c r="Y23" s="279"/>
      <c r="Z23" s="231"/>
      <c r="AA23" s="231"/>
      <c r="AB23" s="141"/>
      <c r="AC23" s="110">
        <f t="shared" si="11"/>
        <v>0</v>
      </c>
      <c r="AD23" s="141"/>
      <c r="AE23" s="187">
        <f t="shared" si="12"/>
        <v>0</v>
      </c>
      <c r="AF23" s="187">
        <f xml:space="preserve"> ROUND( '2B'!H22, 3)</f>
        <v>0</v>
      </c>
      <c r="AG23" s="187">
        <f xml:space="preserve"> ROUND( '2B'!I22, 3)</f>
        <v>0</v>
      </c>
      <c r="AH23" s="87" t="s">
        <v>3062</v>
      </c>
      <c r="AI23" s="141"/>
    </row>
    <row r="24" spans="2:35" ht="14.1" customHeight="1">
      <c r="B24" s="111">
        <f t="shared" si="13"/>
        <v>15</v>
      </c>
      <c r="C24" s="104" t="s">
        <v>2788</v>
      </c>
      <c r="D24" s="112" t="s">
        <v>805</v>
      </c>
      <c r="E24" s="113">
        <v>3</v>
      </c>
      <c r="F24" s="500"/>
      <c r="G24" s="487"/>
      <c r="H24" s="490"/>
      <c r="I24" s="486"/>
      <c r="J24" s="490"/>
      <c r="K24" s="486"/>
      <c r="L24" s="487"/>
      <c r="M24" s="490"/>
      <c r="N24" s="274">
        <f t="shared" si="9"/>
        <v>0</v>
      </c>
      <c r="O24" s="143"/>
      <c r="P24" s="73">
        <f t="shared" si="5"/>
        <v>0</v>
      </c>
      <c r="Q24" s="31">
        <f t="shared" si="10"/>
        <v>0</v>
      </c>
      <c r="T24" s="110">
        <f>IF(Validation!$H$3=1,0,IF(ISNUMBER(F24),0,1))</f>
        <v>0</v>
      </c>
      <c r="U24" s="110">
        <f>IF(Validation!$H$3=1,0,IF(ISNUMBER(G24),0,1))</f>
        <v>0</v>
      </c>
      <c r="V24" s="110">
        <f>IF(Validation!$H$3=1,0,IF(ISNUMBER(H24),0,1))</f>
        <v>0</v>
      </c>
      <c r="W24" s="110">
        <f>IF(Validation!$H$3=1,0,IF(ISNUMBER(I24),0,1))</f>
        <v>0</v>
      </c>
      <c r="X24" s="110">
        <f>IF(Validation!$H$3=1,0,IF(ISNUMBER(J24),0,1))</f>
        <v>0</v>
      </c>
      <c r="Y24" s="110">
        <f>IF(Validation!$H$3=1,0,IF(ISNUMBER(K24),0,1))</f>
        <v>0</v>
      </c>
      <c r="Z24" s="110">
        <f>IF(Validation!$H$3=1,0,IF(ISNUMBER(L24),0,1))</f>
        <v>0</v>
      </c>
      <c r="AA24" s="110">
        <f>IF(Validation!$H$3=1,0,IF(ISNUMBER(M24),0,1))</f>
        <v>0</v>
      </c>
      <c r="AC24" s="110">
        <f t="shared" si="11"/>
        <v>0</v>
      </c>
      <c r="AD24" s="136"/>
      <c r="AE24" s="187">
        <f t="shared" si="12"/>
        <v>0</v>
      </c>
      <c r="AF24" s="187">
        <f xml:space="preserve"> ROUND( '2B'!H23, 3)</f>
        <v>0</v>
      </c>
      <c r="AG24" s="187">
        <f xml:space="preserve"> ROUND( '2B'!I23, 3)</f>
        <v>0</v>
      </c>
      <c r="AH24" s="87" t="s">
        <v>3063</v>
      </c>
      <c r="AI24" s="136"/>
    </row>
    <row r="25" spans="2:35" ht="14.1" customHeight="1">
      <c r="B25" s="111">
        <f t="shared" si="13"/>
        <v>16</v>
      </c>
      <c r="C25" s="104" t="s">
        <v>2796</v>
      </c>
      <c r="D25" s="112" t="s">
        <v>805</v>
      </c>
      <c r="E25" s="113">
        <v>3</v>
      </c>
      <c r="F25" s="276">
        <f t="shared" ref="F25:M25" si="15">SUM(F23:F24)</f>
        <v>0</v>
      </c>
      <c r="G25" s="277">
        <f t="shared" si="15"/>
        <v>0</v>
      </c>
      <c r="H25" s="219">
        <f t="shared" si="15"/>
        <v>0</v>
      </c>
      <c r="I25" s="278">
        <f t="shared" si="15"/>
        <v>0</v>
      </c>
      <c r="J25" s="219">
        <f t="shared" si="15"/>
        <v>0</v>
      </c>
      <c r="K25" s="278">
        <f t="shared" si="15"/>
        <v>0</v>
      </c>
      <c r="L25" s="277">
        <f t="shared" si="15"/>
        <v>0</v>
      </c>
      <c r="M25" s="219">
        <f t="shared" si="15"/>
        <v>0</v>
      </c>
      <c r="N25" s="274">
        <f t="shared" si="9"/>
        <v>0</v>
      </c>
      <c r="O25" s="143"/>
      <c r="P25" s="73">
        <f t="shared" si="5"/>
        <v>0</v>
      </c>
      <c r="R25" s="143"/>
      <c r="S25" s="136"/>
      <c r="U25" s="279"/>
      <c r="V25" s="279"/>
      <c r="W25" s="279"/>
      <c r="X25" s="279"/>
      <c r="Y25" s="279"/>
      <c r="Z25" s="231"/>
      <c r="AA25" s="231"/>
      <c r="AB25" s="136"/>
      <c r="AC25" s="110">
        <f t="shared" si="11"/>
        <v>0</v>
      </c>
      <c r="AD25" s="136"/>
      <c r="AE25" s="187">
        <f t="shared" si="12"/>
        <v>0</v>
      </c>
      <c r="AF25" s="187">
        <f xml:space="preserve"> ROUND( '2B'!H24, 3)</f>
        <v>0</v>
      </c>
      <c r="AG25" s="187">
        <f xml:space="preserve"> ROUND( '2B'!I24, 3)</f>
        <v>0</v>
      </c>
      <c r="AH25" s="87" t="s">
        <v>3064</v>
      </c>
      <c r="AI25" s="136"/>
    </row>
    <row r="26" spans="2:35" ht="14.1" customHeight="1">
      <c r="B26" s="111">
        <f t="shared" si="13"/>
        <v>17</v>
      </c>
      <c r="C26" s="104" t="s">
        <v>4498</v>
      </c>
      <c r="D26" s="112" t="s">
        <v>805</v>
      </c>
      <c r="E26" s="113">
        <v>3</v>
      </c>
      <c r="F26" s="500"/>
      <c r="G26" s="487"/>
      <c r="H26" s="490"/>
      <c r="I26" s="486"/>
      <c r="J26" s="490"/>
      <c r="K26" s="486"/>
      <c r="L26" s="487"/>
      <c r="M26" s="490"/>
      <c r="N26" s="274">
        <f t="shared" si="9"/>
        <v>0</v>
      </c>
      <c r="O26" s="143"/>
      <c r="P26" s="73">
        <f t="shared" si="5"/>
        <v>0</v>
      </c>
      <c r="Q26" s="31">
        <f t="shared" si="10"/>
        <v>0</v>
      </c>
      <c r="T26" s="110">
        <f>IF(Validation!$H$3=1,0,IF(ISNUMBER(F26),0,1))</f>
        <v>0</v>
      </c>
      <c r="U26" s="110">
        <f>IF(Validation!$H$3=1,0,IF(ISNUMBER(G26),0,1))</f>
        <v>0</v>
      </c>
      <c r="V26" s="110">
        <f>IF(Validation!$H$3=1,0,IF(ISNUMBER(H26),0,1))</f>
        <v>0</v>
      </c>
      <c r="W26" s="110">
        <f>IF(Validation!$H$3=1,0,IF(ISNUMBER(I26),0,1))</f>
        <v>0</v>
      </c>
      <c r="X26" s="110">
        <f>IF(Validation!$H$3=1,0,IF(ISNUMBER(J26),0,1))</f>
        <v>0</v>
      </c>
      <c r="Y26" s="110">
        <f>IF(Validation!$H$3=1,0,IF(ISNUMBER(K26),0,1))</f>
        <v>0</v>
      </c>
      <c r="Z26" s="110">
        <f>IF(Validation!$H$3=1,0,IF(ISNUMBER(L26),0,1))</f>
        <v>0</v>
      </c>
      <c r="AA26" s="110">
        <f>IF(Validation!$H$3=1,0,IF(ISNUMBER(M26),0,1))</f>
        <v>0</v>
      </c>
      <c r="AC26" s="110">
        <f t="shared" si="11"/>
        <v>0</v>
      </c>
      <c r="AD26" s="136"/>
      <c r="AE26" s="187">
        <f t="shared" si="12"/>
        <v>0</v>
      </c>
      <c r="AF26" s="187">
        <f xml:space="preserve"> ROUND( '2B'!H25, 3)</f>
        <v>0</v>
      </c>
      <c r="AG26" s="187">
        <f xml:space="preserve"> ROUND( '2B'!I25, 3)</f>
        <v>0</v>
      </c>
      <c r="AH26" s="87" t="s">
        <v>3065</v>
      </c>
      <c r="AI26" s="136"/>
    </row>
    <row r="27" spans="2:35" ht="14.1" customHeight="1" thickBot="1">
      <c r="B27" s="118">
        <f t="shared" si="13"/>
        <v>18</v>
      </c>
      <c r="C27" s="119" t="s">
        <v>2797</v>
      </c>
      <c r="D27" s="120" t="s">
        <v>805</v>
      </c>
      <c r="E27" s="117">
        <v>3</v>
      </c>
      <c r="F27" s="275">
        <f t="shared" ref="F27:M27" si="16">F16+F25-F26</f>
        <v>0</v>
      </c>
      <c r="G27" s="222">
        <f t="shared" si="16"/>
        <v>0</v>
      </c>
      <c r="H27" s="223">
        <f t="shared" si="16"/>
        <v>0</v>
      </c>
      <c r="I27" s="221">
        <f t="shared" si="16"/>
        <v>0</v>
      </c>
      <c r="J27" s="223">
        <f t="shared" si="16"/>
        <v>0</v>
      </c>
      <c r="K27" s="221">
        <f t="shared" si="16"/>
        <v>0</v>
      </c>
      <c r="L27" s="222">
        <f t="shared" si="16"/>
        <v>0</v>
      </c>
      <c r="M27" s="223">
        <f t="shared" si="16"/>
        <v>0</v>
      </c>
      <c r="N27" s="228">
        <f t="shared" si="9"/>
        <v>0</v>
      </c>
      <c r="O27" s="143"/>
      <c r="P27" s="73">
        <f t="shared" si="5"/>
        <v>0</v>
      </c>
      <c r="R27" s="143"/>
      <c r="S27" s="136"/>
      <c r="T27" s="231"/>
      <c r="U27" s="231"/>
      <c r="V27" s="231"/>
      <c r="W27" s="231"/>
      <c r="X27" s="231"/>
      <c r="Y27" s="231"/>
      <c r="Z27" s="231"/>
      <c r="AA27" s="231"/>
      <c r="AB27" s="136"/>
      <c r="AC27" s="110">
        <f t="shared" si="11"/>
        <v>0</v>
      </c>
      <c r="AD27" s="136"/>
      <c r="AE27" s="187">
        <f t="shared" si="12"/>
        <v>0</v>
      </c>
      <c r="AF27" s="187">
        <f xml:space="preserve"> ROUND( '2B'!H26, 3)</f>
        <v>0</v>
      </c>
      <c r="AG27" s="187">
        <f xml:space="preserve"> ROUND( '2B'!I26, 3)</f>
        <v>0</v>
      </c>
      <c r="AH27" s="87" t="s">
        <v>3066</v>
      </c>
      <c r="AI27" s="136"/>
    </row>
    <row r="28" spans="2:35" ht="15" thickBot="1">
      <c r="O28" s="143"/>
      <c r="R28" s="143"/>
      <c r="S28" s="136"/>
      <c r="T28" s="231"/>
      <c r="U28" s="231"/>
      <c r="V28" s="231"/>
      <c r="W28" s="231"/>
      <c r="X28" s="231"/>
      <c r="Y28" s="231"/>
      <c r="Z28" s="231"/>
      <c r="AA28" s="231"/>
      <c r="AB28" s="136"/>
      <c r="AC28" s="144"/>
      <c r="AD28" s="136"/>
      <c r="AE28" s="187"/>
      <c r="AF28" s="187"/>
      <c r="AG28" s="187"/>
      <c r="AI28" s="136"/>
    </row>
    <row r="29" spans="2:35" s="83" customFormat="1" ht="15" thickBot="1">
      <c r="B29" s="130" t="s">
        <v>2643</v>
      </c>
      <c r="C29" s="131" t="s">
        <v>2798</v>
      </c>
      <c r="O29" s="143"/>
      <c r="P29" s="87"/>
      <c r="R29" s="143"/>
      <c r="S29" s="136"/>
      <c r="T29" s="231"/>
      <c r="U29" s="231"/>
      <c r="V29" s="231"/>
      <c r="W29" s="231"/>
      <c r="X29" s="231"/>
      <c r="Y29" s="231"/>
      <c r="Z29" s="231"/>
      <c r="AA29" s="231"/>
      <c r="AB29" s="136"/>
      <c r="AC29" s="144"/>
      <c r="AD29" s="136"/>
      <c r="AE29" s="187"/>
      <c r="AF29" s="187"/>
      <c r="AG29" s="187"/>
      <c r="AH29" s="87"/>
      <c r="AI29" s="136"/>
    </row>
    <row r="30" spans="2:35" ht="14.1" customHeight="1">
      <c r="B30" s="103">
        <f>B27 + 1</f>
        <v>19</v>
      </c>
      <c r="C30" s="134" t="s">
        <v>2799</v>
      </c>
      <c r="D30" s="105" t="s">
        <v>805</v>
      </c>
      <c r="E30" s="106">
        <v>3</v>
      </c>
      <c r="F30" s="498"/>
      <c r="G30" s="499"/>
      <c r="H30" s="489"/>
      <c r="I30" s="488"/>
      <c r="J30" s="489"/>
      <c r="K30" s="488"/>
      <c r="L30" s="499"/>
      <c r="M30" s="489"/>
      <c r="N30" s="227">
        <f>SUM(F30:M30)</f>
        <v>0</v>
      </c>
      <c r="O30" s="143"/>
      <c r="P30" s="73">
        <f t="shared" si="5"/>
        <v>0</v>
      </c>
      <c r="Q30" s="31">
        <f t="shared" ref="Q30:Q31" si="17" xml:space="preserve"> IF( SUM( S30:AB30 ) = 0, 0, $T$6 )</f>
        <v>0</v>
      </c>
      <c r="T30" s="110">
        <f>IF(Validation!$H$3=1,0,IF(ISNUMBER(F30),0,1))</f>
        <v>0</v>
      </c>
      <c r="U30" s="110">
        <f>IF(Validation!$H$3=1,0,IF(ISNUMBER(G30),0,1))</f>
        <v>0</v>
      </c>
      <c r="V30" s="110">
        <f>IF(Validation!$H$3=1,0,IF(ISNUMBER(H30),0,1))</f>
        <v>0</v>
      </c>
      <c r="W30" s="110">
        <f>IF(Validation!$H$3=1,0,IF(ISNUMBER(I30),0,1))</f>
        <v>0</v>
      </c>
      <c r="X30" s="110">
        <f>IF(Validation!$H$3=1,0,IF(ISNUMBER(J30),0,1))</f>
        <v>0</v>
      </c>
      <c r="Y30" s="110">
        <f>IF(Validation!$H$3=1,0,IF(ISNUMBER(K30),0,1))</f>
        <v>0</v>
      </c>
      <c r="Z30" s="110">
        <f>IF(Validation!$H$3=1,0,IF(ISNUMBER(L30),0,1))</f>
        <v>0</v>
      </c>
      <c r="AA30" s="110">
        <f>IF(Validation!$H$3=1,0,IF(ISNUMBER(M30),0,1))</f>
        <v>0</v>
      </c>
      <c r="AC30" s="110">
        <f t="shared" ref="AC30:AC32" si="18" xml:space="preserve"> IF( (AE30 - AF30 - AG30) = 0, 0, 1 )</f>
        <v>0</v>
      </c>
      <c r="AD30" s="136"/>
      <c r="AE30" s="187">
        <f xml:space="preserve"> ROUND( N30, 3)</f>
        <v>0</v>
      </c>
      <c r="AF30" s="187">
        <f xml:space="preserve"> ROUND( '2B'!H29, 3)</f>
        <v>0</v>
      </c>
      <c r="AG30" s="187">
        <f xml:space="preserve"> ROUND( '2B'!I29, 3)</f>
        <v>0</v>
      </c>
      <c r="AH30" s="87" t="s">
        <v>3067</v>
      </c>
      <c r="AI30" s="136"/>
    </row>
    <row r="31" spans="2:35" ht="14.1" customHeight="1">
      <c r="B31" s="111">
        <f xml:space="preserve"> B30 + 1</f>
        <v>20</v>
      </c>
      <c r="C31" s="104" t="s">
        <v>2800</v>
      </c>
      <c r="D31" s="112" t="s">
        <v>805</v>
      </c>
      <c r="E31" s="113">
        <v>3</v>
      </c>
      <c r="F31" s="500"/>
      <c r="G31" s="487"/>
      <c r="H31" s="490"/>
      <c r="I31" s="486"/>
      <c r="J31" s="490"/>
      <c r="K31" s="486"/>
      <c r="L31" s="487"/>
      <c r="M31" s="490"/>
      <c r="N31" s="274">
        <f>SUM(F31:M31)</f>
        <v>0</v>
      </c>
      <c r="O31" s="143"/>
      <c r="P31" s="73">
        <f t="shared" si="5"/>
        <v>0</v>
      </c>
      <c r="Q31" s="31">
        <f t="shared" si="17"/>
        <v>0</v>
      </c>
      <c r="T31" s="110">
        <f>IF(Validation!$H$3=1,0,IF(ISNUMBER(F31),0,1))</f>
        <v>0</v>
      </c>
      <c r="U31" s="110">
        <f>IF(Validation!$H$3=1,0,IF(ISNUMBER(G31),0,1))</f>
        <v>0</v>
      </c>
      <c r="V31" s="110">
        <f>IF(Validation!$H$3=1,0,IF(ISNUMBER(H31),0,1))</f>
        <v>0</v>
      </c>
      <c r="W31" s="110">
        <f>IF(Validation!$H$3=1,0,IF(ISNUMBER(I31),0,1))</f>
        <v>0</v>
      </c>
      <c r="X31" s="110">
        <f>IF(Validation!$H$3=1,0,IF(ISNUMBER(J31),0,1))</f>
        <v>0</v>
      </c>
      <c r="Y31" s="110">
        <f>IF(Validation!$H$3=1,0,IF(ISNUMBER(K31),0,1))</f>
        <v>0</v>
      </c>
      <c r="Z31" s="110">
        <f>IF(Validation!$H$3=1,0,IF(ISNUMBER(L31),0,1))</f>
        <v>0</v>
      </c>
      <c r="AA31" s="110">
        <f>IF(Validation!$H$3=1,0,IF(ISNUMBER(M31),0,1))</f>
        <v>0</v>
      </c>
      <c r="AC31" s="110">
        <f t="shared" si="18"/>
        <v>0</v>
      </c>
      <c r="AD31" s="136"/>
      <c r="AE31" s="187">
        <f xml:space="preserve"> ROUND( N31, 3)</f>
        <v>0</v>
      </c>
      <c r="AF31" s="187">
        <f xml:space="preserve"> ROUND( '2B'!H30, 3)</f>
        <v>0</v>
      </c>
      <c r="AG31" s="187">
        <f xml:space="preserve"> ROUND( '2B'!I30, 3)</f>
        <v>0</v>
      </c>
      <c r="AH31" s="87" t="s">
        <v>3068</v>
      </c>
      <c r="AI31" s="136"/>
    </row>
    <row r="32" spans="2:35" ht="14.1" customHeight="1" thickBot="1">
      <c r="B32" s="118">
        <f xml:space="preserve"> B31 + 1</f>
        <v>21</v>
      </c>
      <c r="C32" s="119" t="s">
        <v>2801</v>
      </c>
      <c r="D32" s="120" t="s">
        <v>805</v>
      </c>
      <c r="E32" s="117">
        <v>3</v>
      </c>
      <c r="F32" s="275">
        <f t="shared" ref="F32:M32" si="19">F27 + F30 + F31</f>
        <v>0</v>
      </c>
      <c r="G32" s="222">
        <f t="shared" si="19"/>
        <v>0</v>
      </c>
      <c r="H32" s="223">
        <f t="shared" si="19"/>
        <v>0</v>
      </c>
      <c r="I32" s="221">
        <f t="shared" si="19"/>
        <v>0</v>
      </c>
      <c r="J32" s="223">
        <f t="shared" si="19"/>
        <v>0</v>
      </c>
      <c r="K32" s="221">
        <f t="shared" si="19"/>
        <v>0</v>
      </c>
      <c r="L32" s="222">
        <f t="shared" si="19"/>
        <v>0</v>
      </c>
      <c r="M32" s="223">
        <f t="shared" si="19"/>
        <v>0</v>
      </c>
      <c r="N32" s="228">
        <f>SUM(F32:M32)</f>
        <v>0</v>
      </c>
      <c r="O32" s="143"/>
      <c r="P32" s="73">
        <f t="shared" si="5"/>
        <v>0</v>
      </c>
      <c r="R32" s="143"/>
      <c r="S32" s="136"/>
      <c r="T32" s="231"/>
      <c r="U32" s="231"/>
      <c r="V32" s="231"/>
      <c r="W32" s="231"/>
      <c r="X32" s="231"/>
      <c r="Y32" s="231"/>
      <c r="Z32" s="231"/>
      <c r="AA32" s="231"/>
      <c r="AB32" s="136"/>
      <c r="AC32" s="110">
        <f t="shared" si="18"/>
        <v>0</v>
      </c>
      <c r="AD32" s="136"/>
      <c r="AE32" s="187">
        <f xml:space="preserve"> ROUND( N32, 3)</f>
        <v>0</v>
      </c>
      <c r="AF32" s="187">
        <f xml:space="preserve"> ROUND( '2B'!H33, 3)</f>
        <v>0</v>
      </c>
      <c r="AG32" s="187">
        <f xml:space="preserve"> ROUND( '2B'!I33, 3)</f>
        <v>0</v>
      </c>
      <c r="AH32" s="87" t="s">
        <v>3069</v>
      </c>
      <c r="AI32" s="136"/>
    </row>
    <row r="33" spans="2:35" ht="15" thickBot="1">
      <c r="O33" s="143"/>
      <c r="R33" s="135"/>
      <c r="S33" s="141"/>
      <c r="T33" s="231"/>
      <c r="U33" s="231"/>
      <c r="V33" s="231"/>
      <c r="W33" s="231"/>
      <c r="X33" s="231"/>
      <c r="Y33" s="231"/>
      <c r="Z33" s="231"/>
      <c r="AA33" s="231"/>
      <c r="AB33" s="141"/>
      <c r="AC33" s="12"/>
      <c r="AD33" s="141"/>
      <c r="AI33" s="141"/>
    </row>
    <row r="34" spans="2:35" ht="15" thickBot="1">
      <c r="B34" s="130" t="s">
        <v>2652</v>
      </c>
      <c r="C34" s="131" t="s">
        <v>3020</v>
      </c>
      <c r="D34" s="83"/>
      <c r="E34" s="83"/>
      <c r="O34" s="143"/>
      <c r="R34" s="135"/>
      <c r="S34" s="141"/>
      <c r="T34" s="231"/>
      <c r="U34" s="231"/>
      <c r="V34" s="231"/>
      <c r="W34" s="231"/>
      <c r="X34" s="231"/>
      <c r="Y34" s="231"/>
      <c r="Z34" s="231"/>
      <c r="AA34" s="231"/>
      <c r="AB34" s="141"/>
      <c r="AC34" s="12"/>
      <c r="AD34" s="141"/>
      <c r="AI34" s="141"/>
    </row>
    <row r="35" spans="2:35" ht="14.1" customHeight="1" thickBot="1">
      <c r="B35" s="103">
        <f>B32 + 1</f>
        <v>22</v>
      </c>
      <c r="C35" s="134" t="s">
        <v>4615</v>
      </c>
      <c r="D35" s="105" t="s">
        <v>3022</v>
      </c>
      <c r="E35" s="243">
        <v>3</v>
      </c>
      <c r="F35" s="501"/>
      <c r="O35" s="143"/>
      <c r="Q35" s="31">
        <f t="shared" ref="Q35:Q42" si="20" xml:space="preserve"> IF( SUM( S35:AB35 ) = 0, 0, $T$6 )</f>
        <v>0</v>
      </c>
      <c r="R35" s="135"/>
      <c r="S35" s="141"/>
      <c r="T35" s="110">
        <f>IF(Validation!$H$3=1,0,IF(ISNUMBER(F35),0,1))</f>
        <v>0</v>
      </c>
      <c r="U35" s="231"/>
      <c r="V35" s="231"/>
      <c r="W35" s="231"/>
      <c r="X35" s="231"/>
      <c r="Y35" s="231"/>
      <c r="Z35" s="231"/>
      <c r="AA35" s="231"/>
      <c r="AB35" s="141"/>
      <c r="AC35" s="12"/>
      <c r="AD35" s="141"/>
      <c r="AI35" s="141"/>
    </row>
    <row r="36" spans="2:35" ht="14.1" customHeight="1" thickBot="1">
      <c r="B36" s="111">
        <f t="shared" ref="B36:B45" si="21" xml:space="preserve"> B35 + 1</f>
        <v>23</v>
      </c>
      <c r="C36" s="104" t="s">
        <v>4616</v>
      </c>
      <c r="D36" s="112" t="s">
        <v>3022</v>
      </c>
      <c r="E36" s="113">
        <v>3</v>
      </c>
      <c r="G36" s="501"/>
      <c r="O36" s="143"/>
      <c r="Q36" s="31">
        <f t="shared" si="20"/>
        <v>0</v>
      </c>
      <c r="T36" s="231"/>
      <c r="U36" s="110">
        <f>IF(Validation!$H$3=1,0,IF(ISNUMBER(G36),0,1))</f>
        <v>0</v>
      </c>
      <c r="V36" s="231"/>
      <c r="W36" s="231"/>
      <c r="X36" s="231"/>
      <c r="Y36" s="231"/>
      <c r="Z36" s="231"/>
      <c r="AA36" s="231"/>
      <c r="AC36" s="127"/>
      <c r="AD36" s="141"/>
      <c r="AI36" s="141"/>
    </row>
    <row r="37" spans="2:35" ht="14.1" customHeight="1" thickBot="1">
      <c r="B37" s="111">
        <f t="shared" si="21"/>
        <v>24</v>
      </c>
      <c r="C37" s="104" t="s">
        <v>4617</v>
      </c>
      <c r="D37" s="112" t="s">
        <v>3022</v>
      </c>
      <c r="E37" s="113">
        <v>3</v>
      </c>
      <c r="H37" s="501"/>
      <c r="O37" s="143"/>
      <c r="Q37" s="31">
        <f t="shared" si="20"/>
        <v>0</v>
      </c>
      <c r="T37" s="231"/>
      <c r="U37" s="231"/>
      <c r="V37" s="110">
        <f>IF(Validation!$H$3=1,0,IF(ISNUMBER(H37),0,1))</f>
        <v>0</v>
      </c>
      <c r="W37" s="231"/>
      <c r="X37" s="231"/>
      <c r="Y37" s="231"/>
      <c r="Z37" s="231"/>
      <c r="AA37" s="231"/>
      <c r="AD37" s="141"/>
      <c r="AI37" s="141"/>
    </row>
    <row r="38" spans="2:35" ht="14.1" customHeight="1" thickBot="1">
      <c r="B38" s="111">
        <f t="shared" si="21"/>
        <v>25</v>
      </c>
      <c r="C38" s="104" t="s">
        <v>4619</v>
      </c>
      <c r="D38" s="112" t="s">
        <v>3026</v>
      </c>
      <c r="E38" s="113">
        <v>3</v>
      </c>
      <c r="I38" s="501"/>
      <c r="O38" s="147"/>
      <c r="Q38" s="31">
        <f t="shared" si="20"/>
        <v>0</v>
      </c>
      <c r="T38" s="231"/>
      <c r="U38" s="231"/>
      <c r="V38" s="231"/>
      <c r="W38" s="110">
        <f>IF(Validation!$H$3=1,0,IF(ISNUMBER(I38),0,1))</f>
        <v>0</v>
      </c>
      <c r="X38" s="231"/>
      <c r="Y38" s="231"/>
      <c r="Z38" s="231"/>
      <c r="AA38" s="231"/>
      <c r="AD38" s="141"/>
      <c r="AI38" s="141"/>
    </row>
    <row r="39" spans="2:35" ht="14.1" customHeight="1" thickBot="1">
      <c r="B39" s="111">
        <f t="shared" si="21"/>
        <v>26</v>
      </c>
      <c r="C39" s="104" t="s">
        <v>4618</v>
      </c>
      <c r="D39" s="112" t="s">
        <v>3026</v>
      </c>
      <c r="E39" s="113">
        <v>3</v>
      </c>
      <c r="J39" s="501"/>
      <c r="O39" s="147"/>
      <c r="Q39" s="31">
        <f t="shared" si="20"/>
        <v>0</v>
      </c>
      <c r="T39" s="231"/>
      <c r="U39" s="231"/>
      <c r="V39" s="231"/>
      <c r="W39" s="231"/>
      <c r="X39" s="110">
        <f>IF(Validation!$H$3=1,0,IF(ISNUMBER(J39),0,1))</f>
        <v>0</v>
      </c>
      <c r="Y39" s="231"/>
      <c r="Z39" s="231"/>
      <c r="AA39" s="231"/>
      <c r="AD39" s="141"/>
      <c r="AE39" s="83"/>
      <c r="AF39" s="83"/>
      <c r="AG39" s="83"/>
      <c r="AH39" s="83"/>
      <c r="AI39" s="141"/>
    </row>
    <row r="40" spans="2:35" ht="14.1" customHeight="1" thickBot="1">
      <c r="B40" s="111">
        <f t="shared" si="21"/>
        <v>27</v>
      </c>
      <c r="C40" s="104" t="s">
        <v>4620</v>
      </c>
      <c r="D40" s="112" t="s">
        <v>3027</v>
      </c>
      <c r="E40" s="113">
        <v>3</v>
      </c>
      <c r="K40" s="501"/>
      <c r="O40" s="147"/>
      <c r="Q40" s="31">
        <f t="shared" si="20"/>
        <v>0</v>
      </c>
      <c r="T40" s="231"/>
      <c r="U40" s="231"/>
      <c r="V40" s="231"/>
      <c r="W40" s="231"/>
      <c r="X40" s="231"/>
      <c r="Y40" s="110">
        <f>IF(Validation!$H$3=1,0,IF(ISNUMBER(K40),0,1))</f>
        <v>0</v>
      </c>
      <c r="Z40" s="231"/>
      <c r="AA40" s="231"/>
      <c r="AD40" s="141"/>
      <c r="AE40" s="184"/>
      <c r="AF40" s="184"/>
      <c r="AG40" s="184"/>
      <c r="AH40" s="184"/>
      <c r="AI40" s="141"/>
    </row>
    <row r="41" spans="2:35" ht="14.1" customHeight="1" thickBot="1">
      <c r="B41" s="111">
        <f t="shared" si="21"/>
        <v>28</v>
      </c>
      <c r="C41" s="104" t="s">
        <v>4621</v>
      </c>
      <c r="D41" s="112" t="s">
        <v>3029</v>
      </c>
      <c r="E41" s="113">
        <v>3</v>
      </c>
      <c r="L41" s="501"/>
      <c r="O41" s="147"/>
      <c r="Q41" s="31">
        <f t="shared" si="20"/>
        <v>0</v>
      </c>
      <c r="R41" s="135"/>
      <c r="S41" s="141"/>
      <c r="T41" s="231"/>
      <c r="U41" s="231"/>
      <c r="V41" s="231"/>
      <c r="W41" s="231"/>
      <c r="X41" s="231"/>
      <c r="Y41" s="231"/>
      <c r="Z41" s="110">
        <f>IF(Validation!$H$3=1,0,IF(ISNUMBER(L41),0,1))</f>
        <v>0</v>
      </c>
      <c r="AA41" s="231"/>
      <c r="AB41" s="141"/>
      <c r="AD41" s="141"/>
      <c r="AE41" s="184"/>
      <c r="AF41" s="184"/>
      <c r="AG41" s="184"/>
      <c r="AH41" s="184"/>
      <c r="AI41" s="141"/>
    </row>
    <row r="42" spans="2:35" ht="14.1" customHeight="1" thickBot="1">
      <c r="B42" s="111">
        <f t="shared" si="21"/>
        <v>29</v>
      </c>
      <c r="C42" s="104" t="s">
        <v>4622</v>
      </c>
      <c r="D42" s="112" t="s">
        <v>3029</v>
      </c>
      <c r="E42" s="113">
        <v>3</v>
      </c>
      <c r="M42" s="502"/>
      <c r="O42" s="147"/>
      <c r="Q42" s="31">
        <f t="shared" si="20"/>
        <v>0</v>
      </c>
      <c r="T42" s="231"/>
      <c r="U42" s="231"/>
      <c r="V42" s="231"/>
      <c r="W42" s="231"/>
      <c r="X42" s="231"/>
      <c r="Y42" s="231"/>
      <c r="Z42" s="231"/>
      <c r="AA42" s="110">
        <f>IF(Validation!$H$3=1,0,IF(ISNUMBER(M42),0,1))</f>
        <v>0</v>
      </c>
      <c r="AE42" s="184"/>
      <c r="AF42" s="184"/>
      <c r="AG42" s="184"/>
      <c r="AH42" s="184"/>
    </row>
    <row r="43" spans="2:35" ht="14.1" customHeight="1">
      <c r="B43" s="111">
        <f t="shared" si="21"/>
        <v>30</v>
      </c>
      <c r="C43" s="104" t="s">
        <v>3028</v>
      </c>
      <c r="D43" s="112" t="s">
        <v>3507</v>
      </c>
      <c r="E43" s="113">
        <v>3</v>
      </c>
      <c r="F43" s="214">
        <f xml:space="preserve"> IF( F35 = 0, 0, F16 *1000000 / F35 )</f>
        <v>0</v>
      </c>
      <c r="G43" s="215">
        <f xml:space="preserve"> IF( G36 = 0, 0, G16 *1000000 / G36 )</f>
        <v>0</v>
      </c>
      <c r="H43" s="215">
        <f xml:space="preserve"> IF( H37 = 0, 0, H16 *1000000 / H37 )</f>
        <v>0</v>
      </c>
      <c r="I43" s="215">
        <f xml:space="preserve"> IF( I38 = 0, 0, I16 *1000000 / I38 )</f>
        <v>0</v>
      </c>
      <c r="J43" s="215">
        <f xml:space="preserve"> IF( J39 = 0, 0, J16 *1000000 / J39 )</f>
        <v>0</v>
      </c>
      <c r="K43" s="215">
        <f xml:space="preserve"> IF( K40 = 0, 0, K16 *1000000 / K40 )</f>
        <v>0</v>
      </c>
      <c r="L43" s="215">
        <f xml:space="preserve"> IF( L41 = 0, 0, L16 *1000000 / L41 )</f>
        <v>0</v>
      </c>
      <c r="M43" s="462">
        <f xml:space="preserve"> IF( M42 = 0, 0, M16 *1000000 / M42 )</f>
        <v>0</v>
      </c>
      <c r="N43" s="570"/>
      <c r="O43" s="147"/>
      <c r="T43" s="231"/>
      <c r="U43" s="231"/>
      <c r="V43" s="231"/>
      <c r="W43" s="231"/>
      <c r="X43" s="231"/>
      <c r="Y43" s="231"/>
      <c r="Z43" s="231"/>
      <c r="AA43" s="231"/>
      <c r="AE43" s="184"/>
      <c r="AF43" s="184"/>
      <c r="AG43" s="184"/>
      <c r="AH43" s="184"/>
    </row>
    <row r="44" spans="2:35" s="570" customFormat="1">
      <c r="B44" s="111">
        <f t="shared" si="21"/>
        <v>31</v>
      </c>
      <c r="C44" s="104" t="s">
        <v>4594</v>
      </c>
      <c r="D44" s="112" t="s">
        <v>4530</v>
      </c>
      <c r="E44" s="113">
        <v>3</v>
      </c>
      <c r="F44" s="500"/>
      <c r="G44" s="487"/>
      <c r="H44" s="490"/>
      <c r="I44" s="486"/>
      <c r="J44" s="490"/>
      <c r="K44" s="486"/>
      <c r="L44" s="487"/>
      <c r="M44" s="490"/>
      <c r="O44" s="147"/>
      <c r="P44" s="87"/>
      <c r="Q44" s="31">
        <f t="shared" ref="Q44" si="22" xml:space="preserve"> IF( SUM( S44:AB44 ) = 0, 0, $T$6 )</f>
        <v>0</v>
      </c>
      <c r="R44" s="83"/>
      <c r="S44" s="84"/>
      <c r="T44" s="110">
        <f>IF(Validation!$H$3=1,0,IF(ISNUMBER(F44),0,1))</f>
        <v>0</v>
      </c>
      <c r="U44" s="110">
        <f>IF(Validation!$H$3=1,0,IF(ISNUMBER(G44),0,1))</f>
        <v>0</v>
      </c>
      <c r="V44" s="110">
        <f>IF(Validation!$H$3=1,0,IF(ISNUMBER(H44),0,1))</f>
        <v>0</v>
      </c>
      <c r="W44" s="110">
        <f>IF(Validation!$H$3=1,0,IF(ISNUMBER(I44),0,1))</f>
        <v>0</v>
      </c>
      <c r="X44" s="110">
        <f>IF(Validation!$H$3=1,0,IF(ISNUMBER(J44),0,1))</f>
        <v>0</v>
      </c>
      <c r="Y44" s="110">
        <f>IF(Validation!$H$3=1,0,IF(ISNUMBER(K44),0,1))</f>
        <v>0</v>
      </c>
      <c r="Z44" s="110">
        <f>IF(Validation!$H$3=1,0,IF(ISNUMBER(L44),0,1))</f>
        <v>0</v>
      </c>
      <c r="AA44" s="110">
        <f>IF(Validation!$H$3=1,0,IF(ISNUMBER(M44),0,1))</f>
        <v>0</v>
      </c>
      <c r="AB44" s="84"/>
      <c r="AC44" s="144"/>
      <c r="AD44" s="136"/>
      <c r="AE44" s="187"/>
    </row>
    <row r="45" spans="2:35" s="570" customFormat="1" ht="15" thickBot="1">
      <c r="B45" s="118">
        <f t="shared" si="21"/>
        <v>32</v>
      </c>
      <c r="C45" s="119" t="s">
        <v>3028</v>
      </c>
      <c r="D45" s="120" t="s">
        <v>4595</v>
      </c>
      <c r="E45" s="256">
        <v>3</v>
      </c>
      <c r="F45" s="221">
        <f xml:space="preserve"> IF( F44 = 0, 0, F16 * 1000 / F44 )</f>
        <v>0</v>
      </c>
      <c r="G45" s="222">
        <f t="shared" ref="G45:K45" si="23" xml:space="preserve"> IF( G44 = 0, 0, G16 * 1000 / G44 )</f>
        <v>0</v>
      </c>
      <c r="H45" s="223">
        <f t="shared" si="23"/>
        <v>0</v>
      </c>
      <c r="I45" s="221">
        <f t="shared" si="23"/>
        <v>0</v>
      </c>
      <c r="J45" s="223">
        <f t="shared" si="23"/>
        <v>0</v>
      </c>
      <c r="K45" s="221">
        <f t="shared" si="23"/>
        <v>0</v>
      </c>
      <c r="L45" s="222">
        <f t="shared" ref="L45" si="24" xml:space="preserve"> IF( L44 = 0, 0, L16 * 1000 / L44 )</f>
        <v>0</v>
      </c>
      <c r="M45" s="223">
        <f t="shared" ref="M45" si="25" xml:space="preserve"> IF( M44 = 0, 0, M16 * 1000 / M44 )</f>
        <v>0</v>
      </c>
      <c r="O45" s="147"/>
      <c r="P45" s="83"/>
      <c r="Q45" s="83"/>
      <c r="R45" s="83"/>
      <c r="S45" s="84"/>
      <c r="T45" s="144"/>
      <c r="U45" s="144"/>
      <c r="V45" s="144"/>
      <c r="W45" s="144"/>
      <c r="X45" s="144"/>
      <c r="Y45" s="144"/>
      <c r="Z45" s="144"/>
      <c r="AA45" s="144"/>
      <c r="AB45" s="84"/>
      <c r="AC45" s="144"/>
      <c r="AD45" s="136"/>
      <c r="AE45" s="187"/>
    </row>
    <row r="46" spans="2:35">
      <c r="N46" s="570"/>
      <c r="O46" s="147"/>
      <c r="T46" s="231"/>
      <c r="U46" s="231"/>
      <c r="V46" s="231"/>
      <c r="W46" s="231"/>
      <c r="X46" s="231"/>
      <c r="Y46" s="231"/>
      <c r="Z46" s="231"/>
      <c r="AA46" s="231"/>
      <c r="AE46" s="184"/>
      <c r="AF46" s="184"/>
      <c r="AG46" s="184"/>
      <c r="AH46" s="184"/>
    </row>
    <row r="47" spans="2:35">
      <c r="B47" s="990" t="s">
        <v>2597</v>
      </c>
      <c r="C47" s="990"/>
      <c r="D47" s="184"/>
      <c r="E47" s="184"/>
      <c r="F47" s="184"/>
      <c r="G47" s="184"/>
      <c r="H47" s="143"/>
      <c r="O47" s="147"/>
      <c r="T47" s="231"/>
      <c r="U47" s="231"/>
      <c r="V47" s="231"/>
      <c r="W47" s="231"/>
      <c r="X47" s="231"/>
      <c r="Y47" s="231"/>
      <c r="Z47" s="231"/>
      <c r="AA47" s="231"/>
      <c r="AE47" s="184"/>
      <c r="AF47" s="184"/>
      <c r="AG47" s="184"/>
      <c r="AH47" s="184"/>
    </row>
    <row r="48" spans="2:35">
      <c r="B48" s="158"/>
      <c r="C48" s="159"/>
      <c r="D48" s="184"/>
      <c r="E48" s="184"/>
      <c r="F48" s="184"/>
      <c r="G48" s="184"/>
      <c r="H48" s="143"/>
      <c r="O48" s="147"/>
      <c r="T48" s="231"/>
      <c r="U48" s="231"/>
      <c r="V48" s="231"/>
      <c r="W48" s="231"/>
      <c r="X48" s="231"/>
      <c r="Y48" s="231"/>
      <c r="Z48" s="231"/>
      <c r="AA48" s="231"/>
      <c r="AE48" s="184"/>
      <c r="AF48" s="184"/>
      <c r="AG48" s="184"/>
      <c r="AH48" s="184"/>
    </row>
    <row r="49" spans="2:34">
      <c r="B49" s="32"/>
      <c r="C49" s="160" t="s">
        <v>2598</v>
      </c>
      <c r="D49" s="184"/>
      <c r="E49" s="184"/>
      <c r="F49" s="184"/>
      <c r="G49" s="184"/>
      <c r="H49" s="143"/>
      <c r="O49" s="147"/>
      <c r="T49" s="231"/>
      <c r="U49" s="231"/>
      <c r="V49" s="231"/>
      <c r="W49" s="231"/>
      <c r="X49" s="231"/>
      <c r="Y49" s="231"/>
      <c r="Z49" s="231"/>
      <c r="AA49" s="231"/>
      <c r="AE49" s="203"/>
      <c r="AF49" s="203"/>
      <c r="AG49" s="203"/>
      <c r="AH49" s="203"/>
    </row>
    <row r="50" spans="2:34">
      <c r="B50" s="158"/>
      <c r="C50" s="159"/>
      <c r="D50" s="184"/>
      <c r="E50" s="184"/>
      <c r="F50" s="184"/>
      <c r="G50" s="184"/>
      <c r="H50" s="143"/>
      <c r="O50" s="147"/>
      <c r="T50" s="231"/>
      <c r="U50" s="231"/>
      <c r="V50" s="231"/>
      <c r="W50" s="231"/>
      <c r="X50" s="231"/>
      <c r="Y50" s="231"/>
      <c r="Z50" s="231"/>
      <c r="AA50" s="231"/>
      <c r="AE50" s="203"/>
      <c r="AF50" s="203"/>
      <c r="AG50" s="203"/>
      <c r="AH50" s="203"/>
    </row>
    <row r="51" spans="2:34">
      <c r="B51" s="161"/>
      <c r="C51" s="160" t="s">
        <v>2599</v>
      </c>
      <c r="D51" s="184"/>
      <c r="E51" s="184"/>
      <c r="F51" s="184"/>
      <c r="G51" s="184"/>
      <c r="H51" s="143"/>
      <c r="O51" s="147"/>
      <c r="T51" s="231"/>
      <c r="U51" s="231"/>
      <c r="V51" s="231"/>
      <c r="W51" s="231"/>
      <c r="X51" s="231"/>
      <c r="Y51" s="231"/>
      <c r="Z51" s="231"/>
      <c r="AA51" s="231"/>
      <c r="AE51" s="127"/>
      <c r="AF51" s="127"/>
      <c r="AG51" s="127"/>
      <c r="AH51" s="127"/>
    </row>
    <row r="52" spans="2:34">
      <c r="B52" s="162"/>
      <c r="C52" s="160"/>
      <c r="D52" s="184"/>
      <c r="E52" s="184"/>
      <c r="F52" s="184"/>
      <c r="G52" s="184"/>
      <c r="H52" s="143"/>
      <c r="O52" s="147"/>
      <c r="T52" s="231"/>
      <c r="U52" s="231"/>
      <c r="V52" s="231"/>
      <c r="W52" s="231"/>
      <c r="X52" s="231"/>
      <c r="Y52" s="231"/>
      <c r="Z52" s="231"/>
      <c r="AA52" s="231"/>
      <c r="AE52" s="127"/>
      <c r="AF52" s="127"/>
      <c r="AG52" s="127"/>
      <c r="AH52" s="127"/>
    </row>
    <row r="53" spans="2:34">
      <c r="B53" s="163"/>
      <c r="C53" s="160" t="s">
        <v>2600</v>
      </c>
      <c r="D53" s="184"/>
      <c r="E53" s="184"/>
      <c r="F53" s="184"/>
      <c r="G53" s="184"/>
      <c r="H53" s="143"/>
      <c r="O53" s="147"/>
      <c r="T53" s="231"/>
      <c r="U53" s="231"/>
      <c r="V53" s="231"/>
      <c r="W53" s="231"/>
      <c r="X53" s="231"/>
      <c r="Y53" s="231"/>
      <c r="Z53" s="231"/>
      <c r="AA53" s="231"/>
      <c r="AE53" s="203"/>
      <c r="AF53" s="203"/>
      <c r="AG53" s="203"/>
      <c r="AH53" s="203"/>
    </row>
    <row r="54" spans="2:34">
      <c r="B54" s="202"/>
      <c r="C54" s="169"/>
      <c r="D54" s="203"/>
      <c r="E54" s="203"/>
      <c r="F54" s="203"/>
      <c r="G54" s="203"/>
      <c r="H54" s="147"/>
      <c r="O54" s="147"/>
      <c r="T54" s="231"/>
      <c r="U54" s="231"/>
      <c r="V54" s="231"/>
      <c r="W54" s="231"/>
      <c r="X54" s="231"/>
      <c r="Y54" s="231"/>
      <c r="Z54" s="231"/>
      <c r="AA54" s="231"/>
      <c r="AE54" s="127"/>
      <c r="AF54" s="127"/>
      <c r="AG54" s="127"/>
      <c r="AH54" s="127"/>
    </row>
    <row r="55" spans="2:34" ht="15" thickBot="1">
      <c r="B55" s="203"/>
      <c r="C55" s="204"/>
      <c r="D55" s="203"/>
      <c r="E55" s="203"/>
      <c r="F55" s="203"/>
      <c r="G55" s="203"/>
      <c r="H55" s="147"/>
      <c r="O55" s="147"/>
      <c r="T55" s="231"/>
      <c r="U55" s="231"/>
      <c r="V55" s="231"/>
      <c r="W55" s="231"/>
      <c r="X55" s="231"/>
      <c r="Y55" s="231"/>
      <c r="Z55" s="231"/>
      <c r="AA55" s="231"/>
      <c r="AE55" s="127"/>
      <c r="AF55" s="127"/>
      <c r="AG55" s="127"/>
      <c r="AH55" s="127"/>
    </row>
    <row r="56" spans="2:34" ht="21" thickBot="1">
      <c r="B56" s="164" t="str">
        <f ca="1" xml:space="preserve"> RIGHT(CELL("filename", $A$1), LEN(CELL("filename", $A$1)) - SEARCH("]", CELL("filename", $A$1)))&amp;" - Line definitions"</f>
        <v>4E - Line definitions</v>
      </c>
      <c r="C56" s="165"/>
      <c r="D56" s="166"/>
      <c r="E56" s="166"/>
      <c r="F56" s="166"/>
      <c r="G56" s="166"/>
      <c r="H56" s="166"/>
      <c r="I56" s="166"/>
      <c r="J56" s="166"/>
      <c r="K56" s="166"/>
      <c r="L56" s="166"/>
      <c r="M56" s="166"/>
      <c r="N56" s="172"/>
      <c r="O56" s="147"/>
      <c r="U56" s="231"/>
      <c r="V56" s="231"/>
      <c r="W56" s="231"/>
      <c r="X56" s="231"/>
      <c r="Y56" s="231"/>
      <c r="Z56" s="231"/>
      <c r="AA56" s="231"/>
      <c r="AE56" s="127"/>
      <c r="AF56" s="127"/>
      <c r="AG56" s="127"/>
      <c r="AH56" s="127"/>
    </row>
    <row r="57" spans="2:34" ht="15" thickBot="1">
      <c r="B57" s="87"/>
      <c r="C57" s="173"/>
      <c r="D57" s="87"/>
      <c r="E57" s="87"/>
      <c r="F57" s="87"/>
      <c r="G57" s="127"/>
      <c r="H57" s="135"/>
      <c r="O57" s="147"/>
      <c r="U57" s="231"/>
      <c r="V57" s="231"/>
      <c r="W57" s="231"/>
      <c r="X57" s="231"/>
      <c r="Y57" s="231"/>
      <c r="Z57" s="231"/>
      <c r="AA57" s="231"/>
      <c r="AE57" s="127"/>
      <c r="AF57" s="127"/>
      <c r="AG57" s="127"/>
      <c r="AH57" s="127"/>
    </row>
    <row r="58" spans="2:34" ht="15" thickBot="1">
      <c r="B58" s="174" t="s">
        <v>2601</v>
      </c>
      <c r="C58" s="1126" t="s">
        <v>2602</v>
      </c>
      <c r="D58" s="1126"/>
      <c r="E58" s="1126"/>
      <c r="F58" s="1126"/>
      <c r="G58" s="1126"/>
      <c r="H58" s="1126"/>
      <c r="I58" s="1126"/>
      <c r="J58" s="1126"/>
      <c r="K58" s="1126"/>
      <c r="L58" s="1126"/>
      <c r="M58" s="1126"/>
      <c r="N58" s="1128"/>
      <c r="O58" s="147"/>
      <c r="U58" s="231"/>
      <c r="V58" s="231"/>
      <c r="W58" s="231"/>
      <c r="X58" s="231"/>
      <c r="Y58" s="231"/>
      <c r="Z58" s="231"/>
      <c r="AA58" s="231"/>
      <c r="AE58" s="127"/>
      <c r="AF58" s="127"/>
      <c r="AG58" s="127"/>
      <c r="AH58" s="127"/>
    </row>
    <row r="59" spans="2:34">
      <c r="B59" s="206">
        <f t="shared" ref="B59:B65" si="26">B7</f>
        <v>1</v>
      </c>
      <c r="C59" s="991" t="s">
        <v>4499</v>
      </c>
      <c r="D59" s="991"/>
      <c r="E59" s="991"/>
      <c r="F59" s="991"/>
      <c r="G59" s="991"/>
      <c r="H59" s="991"/>
      <c r="I59" s="991"/>
      <c r="J59" s="991"/>
      <c r="K59" s="991"/>
      <c r="L59" s="991"/>
      <c r="M59" s="991"/>
      <c r="N59" s="992"/>
      <c r="O59" s="147"/>
      <c r="T59" s="102" t="s">
        <v>2603</v>
      </c>
      <c r="U59" s="231"/>
      <c r="V59" s="231"/>
      <c r="W59" s="231"/>
      <c r="X59" s="231"/>
      <c r="Y59" s="231"/>
      <c r="Z59" s="231"/>
      <c r="AA59" s="231"/>
      <c r="AE59" s="127"/>
      <c r="AF59" s="127"/>
      <c r="AG59" s="127"/>
      <c r="AH59" s="127"/>
    </row>
    <row r="60" spans="2:34" ht="63.75">
      <c r="B60" s="180">
        <f t="shared" si="26"/>
        <v>2</v>
      </c>
      <c r="C60" s="970" t="s">
        <v>4623</v>
      </c>
      <c r="D60" s="970"/>
      <c r="E60" s="970"/>
      <c r="F60" s="970"/>
      <c r="G60" s="970"/>
      <c r="H60" s="970"/>
      <c r="I60" s="970"/>
      <c r="J60" s="970"/>
      <c r="K60" s="970"/>
      <c r="L60" s="970"/>
      <c r="M60" s="970"/>
      <c r="N60" s="971"/>
      <c r="O60" s="147"/>
      <c r="T60" s="230" t="s">
        <v>2837</v>
      </c>
      <c r="U60" s="231"/>
      <c r="V60" s="231"/>
      <c r="W60" s="231"/>
      <c r="X60" s="231"/>
      <c r="Y60" s="231"/>
      <c r="Z60" s="231"/>
      <c r="AA60" s="231"/>
      <c r="AE60" s="127"/>
      <c r="AF60" s="127"/>
      <c r="AG60" s="127"/>
      <c r="AH60" s="127"/>
    </row>
    <row r="61" spans="2:34">
      <c r="B61" s="180">
        <f t="shared" si="26"/>
        <v>3</v>
      </c>
      <c r="C61" s="970" t="s">
        <v>4624</v>
      </c>
      <c r="D61" s="970"/>
      <c r="E61" s="970"/>
      <c r="F61" s="970"/>
      <c r="G61" s="970"/>
      <c r="H61" s="970"/>
      <c r="I61" s="970"/>
      <c r="J61" s="970"/>
      <c r="K61" s="970"/>
      <c r="L61" s="970"/>
      <c r="M61" s="970"/>
      <c r="N61" s="971"/>
      <c r="O61" s="147"/>
      <c r="T61" s="230">
        <v>1</v>
      </c>
      <c r="U61" s="127"/>
      <c r="V61" s="127"/>
      <c r="W61" s="127"/>
      <c r="X61" s="127"/>
      <c r="Y61" s="127"/>
      <c r="Z61" s="127"/>
      <c r="AA61" s="127"/>
      <c r="AE61" s="127"/>
      <c r="AF61" s="127"/>
      <c r="AG61" s="127"/>
      <c r="AH61" s="127"/>
    </row>
    <row r="62" spans="2:34">
      <c r="B62" s="180">
        <f t="shared" si="26"/>
        <v>4</v>
      </c>
      <c r="C62" s="970" t="s">
        <v>4625</v>
      </c>
      <c r="D62" s="970"/>
      <c r="E62" s="970"/>
      <c r="F62" s="970"/>
      <c r="G62" s="970"/>
      <c r="H62" s="970"/>
      <c r="I62" s="970"/>
      <c r="J62" s="970"/>
      <c r="K62" s="970"/>
      <c r="L62" s="970"/>
      <c r="M62" s="970"/>
      <c r="N62" s="971"/>
      <c r="O62" s="147"/>
      <c r="T62" s="230">
        <v>1</v>
      </c>
      <c r="U62" s="127"/>
      <c r="V62" s="127"/>
      <c r="W62" s="127"/>
      <c r="X62" s="127"/>
      <c r="Y62" s="127"/>
      <c r="Z62" s="127"/>
      <c r="AA62" s="127"/>
      <c r="AE62" s="127"/>
      <c r="AF62" s="127"/>
      <c r="AG62" s="127"/>
      <c r="AH62" s="127"/>
    </row>
    <row r="63" spans="2:34">
      <c r="B63" s="180">
        <f t="shared" si="26"/>
        <v>5</v>
      </c>
      <c r="C63" s="970" t="s">
        <v>3030</v>
      </c>
      <c r="D63" s="970"/>
      <c r="E63" s="970"/>
      <c r="F63" s="970"/>
      <c r="G63" s="970"/>
      <c r="H63" s="970"/>
      <c r="I63" s="970"/>
      <c r="J63" s="970"/>
      <c r="K63" s="970"/>
      <c r="L63" s="970"/>
      <c r="M63" s="970"/>
      <c r="N63" s="971"/>
      <c r="T63" s="230">
        <v>1</v>
      </c>
      <c r="U63" s="127"/>
      <c r="V63" s="127"/>
      <c r="W63" s="127"/>
      <c r="X63" s="127"/>
      <c r="Y63" s="127"/>
      <c r="Z63" s="127"/>
      <c r="AA63" s="127"/>
      <c r="AE63" s="127"/>
      <c r="AF63" s="127"/>
      <c r="AG63" s="127"/>
      <c r="AH63" s="127"/>
    </row>
    <row r="64" spans="2:34">
      <c r="B64" s="180">
        <f t="shared" si="26"/>
        <v>6</v>
      </c>
      <c r="C64" s="970" t="s">
        <v>2805</v>
      </c>
      <c r="D64" s="970"/>
      <c r="E64" s="970"/>
      <c r="F64" s="970"/>
      <c r="G64" s="970"/>
      <c r="H64" s="970"/>
      <c r="I64" s="970"/>
      <c r="J64" s="970"/>
      <c r="K64" s="970"/>
      <c r="L64" s="970"/>
      <c r="M64" s="970"/>
      <c r="N64" s="971"/>
      <c r="T64" s="230">
        <v>1</v>
      </c>
      <c r="U64" s="127"/>
      <c r="V64" s="127"/>
      <c r="W64" s="127"/>
      <c r="X64" s="127"/>
      <c r="Y64" s="127"/>
      <c r="Z64" s="127"/>
      <c r="AA64" s="127"/>
      <c r="AE64" s="127"/>
      <c r="AF64" s="127"/>
      <c r="AG64" s="127"/>
      <c r="AH64" s="127"/>
    </row>
    <row r="65" spans="2:34">
      <c r="B65" s="180">
        <f t="shared" si="26"/>
        <v>7</v>
      </c>
      <c r="C65" s="970" t="s">
        <v>3071</v>
      </c>
      <c r="D65" s="970"/>
      <c r="E65" s="970"/>
      <c r="F65" s="970"/>
      <c r="G65" s="970"/>
      <c r="H65" s="970"/>
      <c r="I65" s="970"/>
      <c r="J65" s="970"/>
      <c r="K65" s="970"/>
      <c r="L65" s="970"/>
      <c r="M65" s="970"/>
      <c r="N65" s="971"/>
      <c r="T65" s="230">
        <v>1</v>
      </c>
      <c r="AE65" s="127"/>
      <c r="AF65" s="127"/>
      <c r="AG65" s="127"/>
      <c r="AH65" s="127"/>
    </row>
    <row r="66" spans="2:34">
      <c r="B66" s="180">
        <f>B15</f>
        <v>8</v>
      </c>
      <c r="C66" s="970" t="s">
        <v>4600</v>
      </c>
      <c r="D66" s="970"/>
      <c r="E66" s="970"/>
      <c r="F66" s="970"/>
      <c r="G66" s="970"/>
      <c r="H66" s="970"/>
      <c r="I66" s="970"/>
      <c r="J66" s="970"/>
      <c r="K66" s="970"/>
      <c r="L66" s="970"/>
      <c r="M66" s="970"/>
      <c r="N66" s="971"/>
      <c r="T66" s="230">
        <v>1</v>
      </c>
      <c r="AE66" s="127"/>
      <c r="AF66" s="127"/>
      <c r="AG66" s="127"/>
      <c r="AH66" s="127"/>
    </row>
    <row r="67" spans="2:34">
      <c r="B67" s="180">
        <f>B16</f>
        <v>9</v>
      </c>
      <c r="C67" s="970" t="s">
        <v>4626</v>
      </c>
      <c r="D67" s="970"/>
      <c r="E67" s="970"/>
      <c r="F67" s="970"/>
      <c r="G67" s="970"/>
      <c r="H67" s="970"/>
      <c r="I67" s="970"/>
      <c r="J67" s="970"/>
      <c r="K67" s="970"/>
      <c r="L67" s="970"/>
      <c r="M67" s="970"/>
      <c r="N67" s="971"/>
      <c r="T67" s="230">
        <v>1</v>
      </c>
      <c r="AE67" s="127"/>
      <c r="AF67" s="127"/>
      <c r="AG67" s="127"/>
      <c r="AH67" s="127"/>
    </row>
    <row r="68" spans="2:34">
      <c r="B68" s="180">
        <f t="shared" ref="B68:B76" si="27">B19</f>
        <v>10</v>
      </c>
      <c r="C68" s="970" t="s">
        <v>2808</v>
      </c>
      <c r="D68" s="970"/>
      <c r="E68" s="970"/>
      <c r="F68" s="970"/>
      <c r="G68" s="970"/>
      <c r="H68" s="970"/>
      <c r="I68" s="970"/>
      <c r="J68" s="970"/>
      <c r="K68" s="970"/>
      <c r="L68" s="970"/>
      <c r="M68" s="970"/>
      <c r="N68" s="971"/>
      <c r="T68" s="230">
        <v>1</v>
      </c>
      <c r="AE68" s="127"/>
      <c r="AF68" s="127"/>
      <c r="AG68" s="127"/>
      <c r="AH68" s="127"/>
    </row>
    <row r="69" spans="2:34">
      <c r="B69" s="180">
        <f t="shared" si="27"/>
        <v>11</v>
      </c>
      <c r="C69" s="970" t="s">
        <v>2809</v>
      </c>
      <c r="D69" s="970"/>
      <c r="E69" s="970"/>
      <c r="F69" s="970"/>
      <c r="G69" s="970"/>
      <c r="H69" s="970"/>
      <c r="I69" s="970"/>
      <c r="J69" s="970"/>
      <c r="K69" s="970"/>
      <c r="L69" s="970"/>
      <c r="M69" s="970"/>
      <c r="N69" s="971"/>
      <c r="T69" s="230">
        <v>1</v>
      </c>
      <c r="AE69" s="127"/>
      <c r="AF69" s="127"/>
      <c r="AG69" s="127"/>
      <c r="AH69" s="127"/>
    </row>
    <row r="70" spans="2:34">
      <c r="B70" s="180">
        <f t="shared" si="27"/>
        <v>12</v>
      </c>
      <c r="C70" s="970" t="s">
        <v>3072</v>
      </c>
      <c r="D70" s="970"/>
      <c r="E70" s="970"/>
      <c r="F70" s="970"/>
      <c r="G70" s="970"/>
      <c r="H70" s="970"/>
      <c r="I70" s="970"/>
      <c r="J70" s="970"/>
      <c r="K70" s="970"/>
      <c r="L70" s="970"/>
      <c r="M70" s="970"/>
      <c r="N70" s="971"/>
      <c r="T70" s="230">
        <v>1</v>
      </c>
      <c r="AE70" s="127"/>
      <c r="AF70" s="127"/>
      <c r="AG70" s="127"/>
      <c r="AH70" s="127"/>
    </row>
    <row r="71" spans="2:34">
      <c r="B71" s="180">
        <f t="shared" si="27"/>
        <v>13</v>
      </c>
      <c r="C71" s="970" t="s">
        <v>3073</v>
      </c>
      <c r="D71" s="970"/>
      <c r="E71" s="970"/>
      <c r="F71" s="970"/>
      <c r="G71" s="970"/>
      <c r="H71" s="970"/>
      <c r="I71" s="970"/>
      <c r="J71" s="970"/>
      <c r="K71" s="970"/>
      <c r="L71" s="970"/>
      <c r="M71" s="970"/>
      <c r="N71" s="971"/>
      <c r="T71" s="230">
        <v>1</v>
      </c>
      <c r="AE71" s="127"/>
      <c r="AF71" s="127"/>
      <c r="AG71" s="127"/>
      <c r="AH71" s="127"/>
    </row>
    <row r="72" spans="2:34">
      <c r="B72" s="180">
        <f t="shared" si="27"/>
        <v>14</v>
      </c>
      <c r="C72" s="970" t="s">
        <v>3074</v>
      </c>
      <c r="D72" s="970"/>
      <c r="E72" s="970"/>
      <c r="F72" s="970"/>
      <c r="G72" s="970"/>
      <c r="H72" s="970"/>
      <c r="I72" s="970"/>
      <c r="J72" s="970"/>
      <c r="K72" s="970"/>
      <c r="L72" s="970"/>
      <c r="M72" s="970"/>
      <c r="N72" s="971"/>
      <c r="T72" s="230">
        <v>1</v>
      </c>
      <c r="AE72" s="127"/>
      <c r="AF72" s="127"/>
      <c r="AG72" s="127"/>
      <c r="AH72" s="127"/>
    </row>
    <row r="73" spans="2:34">
      <c r="B73" s="180">
        <f t="shared" si="27"/>
        <v>15</v>
      </c>
      <c r="C73" s="970" t="s">
        <v>4627</v>
      </c>
      <c r="D73" s="970"/>
      <c r="E73" s="970"/>
      <c r="F73" s="970"/>
      <c r="G73" s="970"/>
      <c r="H73" s="970"/>
      <c r="I73" s="970"/>
      <c r="J73" s="970"/>
      <c r="K73" s="970"/>
      <c r="L73" s="970"/>
      <c r="M73" s="970"/>
      <c r="N73" s="971"/>
      <c r="T73" s="230">
        <v>1</v>
      </c>
      <c r="AE73" s="127"/>
      <c r="AF73" s="127"/>
      <c r="AG73" s="127"/>
      <c r="AH73" s="127"/>
    </row>
    <row r="74" spans="2:34">
      <c r="B74" s="180">
        <f t="shared" si="27"/>
        <v>16</v>
      </c>
      <c r="C74" s="970" t="s">
        <v>3075</v>
      </c>
      <c r="D74" s="970"/>
      <c r="E74" s="970"/>
      <c r="F74" s="970"/>
      <c r="G74" s="970"/>
      <c r="H74" s="970"/>
      <c r="I74" s="970"/>
      <c r="J74" s="970"/>
      <c r="K74" s="970"/>
      <c r="L74" s="970"/>
      <c r="M74" s="970"/>
      <c r="N74" s="971"/>
      <c r="T74" s="230">
        <v>1</v>
      </c>
      <c r="AE74" s="127"/>
      <c r="AF74" s="127"/>
      <c r="AG74" s="127"/>
      <c r="AH74" s="127"/>
    </row>
    <row r="75" spans="2:34">
      <c r="B75" s="180">
        <f t="shared" si="27"/>
        <v>17</v>
      </c>
      <c r="C75" s="970" t="s">
        <v>4628</v>
      </c>
      <c r="D75" s="970"/>
      <c r="E75" s="970"/>
      <c r="F75" s="970"/>
      <c r="G75" s="970"/>
      <c r="H75" s="970"/>
      <c r="I75" s="970"/>
      <c r="J75" s="970"/>
      <c r="K75" s="970"/>
      <c r="L75" s="970"/>
      <c r="M75" s="970"/>
      <c r="N75" s="971"/>
      <c r="T75" s="230">
        <v>1</v>
      </c>
      <c r="AE75" s="127"/>
      <c r="AF75" s="127"/>
      <c r="AG75" s="127"/>
      <c r="AH75" s="127"/>
    </row>
    <row r="76" spans="2:34">
      <c r="B76" s="180">
        <f t="shared" si="27"/>
        <v>18</v>
      </c>
      <c r="C76" s="970" t="s">
        <v>3076</v>
      </c>
      <c r="D76" s="970"/>
      <c r="E76" s="970"/>
      <c r="F76" s="970"/>
      <c r="G76" s="970"/>
      <c r="H76" s="970"/>
      <c r="I76" s="970"/>
      <c r="J76" s="970"/>
      <c r="K76" s="970"/>
      <c r="L76" s="970"/>
      <c r="M76" s="970"/>
      <c r="N76" s="971"/>
      <c r="T76" s="230">
        <v>1</v>
      </c>
    </row>
    <row r="77" spans="2:34">
      <c r="B77" s="180">
        <f>B30</f>
        <v>19</v>
      </c>
      <c r="C77" s="970" t="s">
        <v>2816</v>
      </c>
      <c r="D77" s="970"/>
      <c r="E77" s="970"/>
      <c r="F77" s="970"/>
      <c r="G77" s="970"/>
      <c r="H77" s="970"/>
      <c r="I77" s="970"/>
      <c r="J77" s="970"/>
      <c r="K77" s="970"/>
      <c r="L77" s="970"/>
      <c r="M77" s="970"/>
      <c r="N77" s="971"/>
      <c r="T77" s="230">
        <v>1</v>
      </c>
    </row>
    <row r="78" spans="2:34">
      <c r="B78" s="180">
        <f>B31</f>
        <v>20</v>
      </c>
      <c r="C78" s="970" t="s">
        <v>2817</v>
      </c>
      <c r="D78" s="970"/>
      <c r="E78" s="970"/>
      <c r="F78" s="970"/>
      <c r="G78" s="970"/>
      <c r="H78" s="970"/>
      <c r="I78" s="970"/>
      <c r="J78" s="970"/>
      <c r="K78" s="970"/>
      <c r="L78" s="970"/>
      <c r="M78" s="970"/>
      <c r="N78" s="971"/>
      <c r="T78" s="230">
        <v>1</v>
      </c>
    </row>
    <row r="79" spans="2:34">
      <c r="B79" s="180">
        <f>B32</f>
        <v>21</v>
      </c>
      <c r="C79" s="970" t="s">
        <v>3077</v>
      </c>
      <c r="D79" s="970"/>
      <c r="E79" s="970"/>
      <c r="F79" s="970"/>
      <c r="G79" s="970"/>
      <c r="H79" s="970"/>
      <c r="I79" s="970"/>
      <c r="J79" s="970"/>
      <c r="K79" s="970"/>
      <c r="L79" s="970"/>
      <c r="M79" s="970"/>
      <c r="N79" s="971"/>
      <c r="T79" s="230">
        <v>1</v>
      </c>
    </row>
    <row r="80" spans="2:34">
      <c r="B80" s="180" t="s">
        <v>3039</v>
      </c>
      <c r="C80" s="970" t="s">
        <v>4604</v>
      </c>
      <c r="D80" s="970"/>
      <c r="E80" s="970"/>
      <c r="F80" s="970"/>
      <c r="G80" s="970"/>
      <c r="H80" s="970"/>
      <c r="I80" s="970"/>
      <c r="J80" s="970"/>
      <c r="K80" s="970"/>
      <c r="L80" s="970"/>
      <c r="M80" s="970"/>
      <c r="N80" s="971"/>
      <c r="T80" s="230">
        <v>1</v>
      </c>
    </row>
    <row r="81" spans="2:35" s="570" customFormat="1" ht="14.65" customHeight="1">
      <c r="B81" s="789">
        <v>30</v>
      </c>
      <c r="C81" s="970" t="s">
        <v>3078</v>
      </c>
      <c r="D81" s="970"/>
      <c r="E81" s="970"/>
      <c r="F81" s="970"/>
      <c r="G81" s="970"/>
      <c r="H81" s="970"/>
      <c r="I81" s="970"/>
      <c r="J81" s="970"/>
      <c r="K81" s="970"/>
      <c r="L81" s="970"/>
      <c r="M81" s="970"/>
      <c r="N81" s="971"/>
      <c r="O81" s="83"/>
      <c r="P81" s="87"/>
      <c r="Q81" s="83"/>
      <c r="R81" s="83"/>
      <c r="S81" s="84"/>
      <c r="T81" s="230">
        <v>1</v>
      </c>
      <c r="U81" s="83"/>
      <c r="V81" s="83"/>
      <c r="W81" s="83"/>
      <c r="X81" s="83"/>
      <c r="Y81" s="83"/>
      <c r="Z81" s="83"/>
      <c r="AA81" s="83"/>
      <c r="AB81" s="84"/>
      <c r="AC81" s="87"/>
      <c r="AD81" s="84"/>
      <c r="AE81" s="87"/>
      <c r="AF81" s="87"/>
      <c r="AG81" s="87"/>
      <c r="AH81" s="87"/>
      <c r="AI81" s="84"/>
    </row>
    <row r="82" spans="2:35" s="570" customFormat="1" ht="14.65" customHeight="1">
      <c r="B82" s="789">
        <v>31</v>
      </c>
      <c r="C82" s="970" t="s">
        <v>4605</v>
      </c>
      <c r="D82" s="970"/>
      <c r="E82" s="970"/>
      <c r="F82" s="970"/>
      <c r="G82" s="970"/>
      <c r="H82" s="970"/>
      <c r="I82" s="970"/>
      <c r="J82" s="970"/>
      <c r="K82" s="970"/>
      <c r="L82" s="970"/>
      <c r="M82" s="970"/>
      <c r="N82" s="971"/>
      <c r="O82" s="83"/>
      <c r="P82" s="87"/>
      <c r="Q82" s="83"/>
      <c r="R82" s="83"/>
      <c r="S82" s="84"/>
      <c r="T82" s="230">
        <v>1</v>
      </c>
      <c r="U82" s="83"/>
      <c r="V82" s="83"/>
      <c r="W82" s="83"/>
      <c r="X82" s="83"/>
      <c r="Y82" s="83"/>
      <c r="Z82" s="83"/>
      <c r="AA82" s="83"/>
      <c r="AB82" s="84"/>
      <c r="AC82" s="87"/>
      <c r="AD82" s="84"/>
      <c r="AE82" s="87"/>
      <c r="AF82" s="87"/>
      <c r="AG82" s="87"/>
      <c r="AH82" s="87"/>
      <c r="AI82" s="84"/>
    </row>
    <row r="83" spans="2:35" ht="14.65" customHeight="1" thickBot="1">
      <c r="B83" s="208">
        <v>32</v>
      </c>
      <c r="C83" s="993" t="s">
        <v>4629</v>
      </c>
      <c r="D83" s="993"/>
      <c r="E83" s="993"/>
      <c r="F83" s="993"/>
      <c r="G83" s="993"/>
      <c r="H83" s="993"/>
      <c r="I83" s="993"/>
      <c r="J83" s="993"/>
      <c r="K83" s="993"/>
      <c r="L83" s="993"/>
      <c r="M83" s="993"/>
      <c r="N83" s="994"/>
      <c r="T83" s="230">
        <v>1</v>
      </c>
    </row>
    <row r="84" spans="2:35"/>
  </sheetData>
  <sheetProtection algorithmName="SHA-512" hashValue="7jgSBYTJNgtOXnOjpbsoh/OQCauWrX8LtkhiWL0GLcC5AVHWe9ttoOuY6NzMyc7v6jnWA3390RvsumahW0BUXg==" saltValue="gdL5kk2JGzsBMtlvyZOQrw==" spinCount="100000" sheet="1" objects="1" scenarios="1"/>
  <mergeCells count="37">
    <mergeCell ref="C77:N77"/>
    <mergeCell ref="C78:N78"/>
    <mergeCell ref="C79:N79"/>
    <mergeCell ref="C80:N80"/>
    <mergeCell ref="C83:N83"/>
    <mergeCell ref="C81:N81"/>
    <mergeCell ref="C82:N82"/>
    <mergeCell ref="C63:N63"/>
    <mergeCell ref="C76:N76"/>
    <mergeCell ref="C65:N65"/>
    <mergeCell ref="C66:N66"/>
    <mergeCell ref="C67:N67"/>
    <mergeCell ref="C68:N68"/>
    <mergeCell ref="C69:N69"/>
    <mergeCell ref="C70:N70"/>
    <mergeCell ref="C71:N71"/>
    <mergeCell ref="C72:N72"/>
    <mergeCell ref="C73:N73"/>
    <mergeCell ref="C74:N74"/>
    <mergeCell ref="C75:N75"/>
    <mergeCell ref="C64:N64"/>
    <mergeCell ref="P3:P4"/>
    <mergeCell ref="Q3:Q4"/>
    <mergeCell ref="T5:AA5"/>
    <mergeCell ref="B47:C47"/>
    <mergeCell ref="C62:N62"/>
    <mergeCell ref="C59:N59"/>
    <mergeCell ref="C60:N60"/>
    <mergeCell ref="C61:N61"/>
    <mergeCell ref="C58:N58"/>
    <mergeCell ref="B3:C4"/>
    <mergeCell ref="D3:D4"/>
    <mergeCell ref="E3:E4"/>
    <mergeCell ref="F3:H3"/>
    <mergeCell ref="I3:J3"/>
    <mergeCell ref="K3:M3"/>
    <mergeCell ref="N3:N4"/>
  </mergeCells>
  <conditionalFormatting sqref="Q15">
    <cfRule type="cellIs" dxfId="39" priority="14" operator="equal">
      <formula>0</formula>
    </cfRule>
  </conditionalFormatting>
  <conditionalFormatting sqref="Q6:Q12">
    <cfRule type="cellIs" dxfId="38" priority="15" operator="equal">
      <formula>0</formula>
    </cfRule>
  </conditionalFormatting>
  <conditionalFormatting sqref="Q19:Q22">
    <cfRule type="cellIs" dxfId="37" priority="13" operator="equal">
      <formula>0</formula>
    </cfRule>
  </conditionalFormatting>
  <conditionalFormatting sqref="Q24">
    <cfRule type="cellIs" dxfId="36" priority="12" operator="equal">
      <formula>0</formula>
    </cfRule>
  </conditionalFormatting>
  <conditionalFormatting sqref="Q26">
    <cfRule type="cellIs" dxfId="35" priority="11" operator="equal">
      <formula>0</formula>
    </cfRule>
  </conditionalFormatting>
  <conditionalFormatting sqref="Q30:Q31">
    <cfRule type="cellIs" dxfId="34" priority="10" operator="equal">
      <formula>0</formula>
    </cfRule>
  </conditionalFormatting>
  <conditionalFormatting sqref="Q35:Q42">
    <cfRule type="cellIs" dxfId="33" priority="9" operator="equal">
      <formula>0</formula>
    </cfRule>
  </conditionalFormatting>
  <conditionalFormatting sqref="P7:P13 P15:P16 P19:P27 P30:P32">
    <cfRule type="cellIs" dxfId="32" priority="8" operator="equal">
      <formula>0</formula>
    </cfRule>
  </conditionalFormatting>
  <conditionalFormatting sqref="Q44">
    <cfRule type="cellIs" dxfId="31"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8B0516F3-5DEF-49F1-A92B-448BF03645A0}">
            <xm:f>Validation!$H$3=1</xm:f>
            <x14:dxf>
              <fill>
                <patternFill>
                  <bgColor rgb="FFE0DCD8"/>
                </patternFill>
              </fill>
            </x14:dxf>
          </x14:cfRule>
          <xm:sqref>F7:N13 F15:N16 F19:N27 F30:N32 F35 G36 H37 I38 J39 K40 L41 M42 F43:M43</xm:sqref>
        </x14:conditionalFormatting>
        <x14:conditionalFormatting xmlns:xm="http://schemas.microsoft.com/office/excel/2006/main">
          <x14:cfRule type="expression" priority="2" id="{283AE99E-D1C5-4896-B99A-21828B1C5ACB}">
            <xm:f>Validation!$H$3=1</xm:f>
            <x14:dxf>
              <fill>
                <patternFill>
                  <bgColor rgb="FFE0DCD8"/>
                </patternFill>
              </fill>
            </x14:dxf>
          </x14:cfRule>
          <xm:sqref>F44:M44</xm:sqref>
        </x14:conditionalFormatting>
        <x14:conditionalFormatting xmlns:xm="http://schemas.microsoft.com/office/excel/2006/main">
          <x14:cfRule type="expression" priority="1" id="{CC718445-777C-4A24-86AC-D68655F7FC98}">
            <xm:f>Validation!$H$3=1</xm:f>
            <x14:dxf>
              <fill>
                <patternFill>
                  <bgColor rgb="FFE0DCD8"/>
                </patternFill>
              </fill>
            </x14:dxf>
          </x14:cfRule>
          <xm:sqref>F45:M45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85"/>
  <sheetViews>
    <sheetView showGridLines="0" zoomScaleNormal="100" workbookViewId="0">
      <selection activeCell="J7" sqref="J7:J11"/>
    </sheetView>
  </sheetViews>
  <sheetFormatPr defaultColWidth="0" defaultRowHeight="14.25" zeroHeight="1"/>
  <cols>
    <col min="1" max="1" width="2.5" style="12" customWidth="1"/>
    <col min="2" max="2" width="4.125" style="12" customWidth="1"/>
    <col min="3" max="3" width="53.125" style="12" bestFit="1" customWidth="1"/>
    <col min="4" max="5" width="5.125" style="12" customWidth="1"/>
    <col min="6" max="6" width="11.125" style="12" customWidth="1"/>
    <col min="7" max="7" width="12.625" style="12" customWidth="1"/>
    <col min="8" max="8" width="13.25" style="12" customWidth="1"/>
    <col min="9" max="9" width="13" style="12" customWidth="1"/>
    <col min="10" max="10" width="11.125" style="12" customWidth="1"/>
    <col min="11" max="11" width="12.625" style="12" customWidth="1"/>
    <col min="12" max="12" width="13.25" style="12" customWidth="1"/>
    <col min="13" max="13" width="13" style="12" customWidth="1"/>
    <col min="14" max="14" width="12.5" style="12" customWidth="1"/>
    <col min="15" max="15" width="2.625" style="83" customWidth="1"/>
    <col min="16" max="16" width="47.25" style="83" bestFit="1" customWidth="1"/>
    <col min="17" max="17" width="18.75" style="83" bestFit="1" customWidth="1"/>
    <col min="18" max="18" width="1.625" style="83" customWidth="1"/>
    <col min="19" max="19" width="1.625" style="84" hidden="1" customWidth="1"/>
    <col min="20" max="26" width="4.625" style="83" hidden="1" customWidth="1"/>
    <col min="27" max="27" width="1.625" style="84" hidden="1" customWidth="1"/>
    <col min="28" max="28" width="8.75" style="87" hidden="1" customWidth="1"/>
    <col min="29" max="29" width="1.625" style="84" hidden="1" customWidth="1"/>
    <col min="30" max="31" width="8.75" style="87" hidden="1" customWidth="1"/>
    <col min="32" max="32" width="71.125" style="87" hidden="1" customWidth="1"/>
    <col min="33" max="33" width="1.625" style="84" hidden="1" customWidth="1"/>
    <col min="34" max="16384" width="8.75" style="12" hidden="1"/>
  </cols>
  <sheetData>
    <row r="1" spans="2:33" ht="20.25">
      <c r="B1" s="79" t="s">
        <v>3079</v>
      </c>
      <c r="C1" s="79"/>
      <c r="D1" s="79"/>
      <c r="E1" s="79"/>
      <c r="F1" s="79"/>
      <c r="G1" s="79"/>
      <c r="H1" s="79"/>
      <c r="I1" s="79"/>
      <c r="J1" s="79"/>
      <c r="K1" s="79"/>
      <c r="L1" s="79"/>
      <c r="M1" s="79"/>
      <c r="N1" s="81" t="str">
        <f>Validation!B3</f>
        <v>Bristol Water</v>
      </c>
      <c r="O1" s="79"/>
      <c r="P1" s="82"/>
      <c r="Q1" s="82" t="s">
        <v>2571</v>
      </c>
      <c r="AB1" s="83"/>
      <c r="AD1" s="12"/>
      <c r="AE1" s="12"/>
      <c r="AF1" s="12"/>
    </row>
    <row r="2" spans="2:33" ht="15" thickBot="1">
      <c r="B2" s="86" t="s">
        <v>3512</v>
      </c>
      <c r="C2" s="83"/>
      <c r="D2" s="83"/>
      <c r="E2" s="83"/>
      <c r="F2" s="236"/>
      <c r="G2" s="237"/>
      <c r="H2" s="237"/>
      <c r="I2" s="238"/>
      <c r="J2" s="236"/>
      <c r="K2" s="237"/>
      <c r="L2" s="237"/>
      <c r="M2" s="238"/>
      <c r="N2" s="83"/>
      <c r="AB2" s="83"/>
    </row>
    <row r="3" spans="2:33" ht="14.65" customHeight="1">
      <c r="B3" s="1052" t="s">
        <v>2572</v>
      </c>
      <c r="C3" s="1053"/>
      <c r="D3" s="1056" t="s">
        <v>2573</v>
      </c>
      <c r="E3" s="1058" t="s">
        <v>2574</v>
      </c>
      <c r="F3" s="1129" t="s">
        <v>3080</v>
      </c>
      <c r="G3" s="1130"/>
      <c r="H3" s="1130"/>
      <c r="I3" s="1150"/>
      <c r="J3" s="1151" t="s">
        <v>3501</v>
      </c>
      <c r="K3" s="1130"/>
      <c r="L3" s="1130"/>
      <c r="M3" s="1150"/>
      <c r="N3" s="987" t="s">
        <v>2744</v>
      </c>
      <c r="P3" s="987" t="s">
        <v>2770</v>
      </c>
      <c r="Q3" s="987" t="s">
        <v>1451</v>
      </c>
    </row>
    <row r="4" spans="2:33" ht="27.75" thickBot="1">
      <c r="B4" s="1054"/>
      <c r="C4" s="1055"/>
      <c r="D4" s="1057"/>
      <c r="E4" s="1059"/>
      <c r="F4" s="239" t="s">
        <v>3081</v>
      </c>
      <c r="G4" s="240" t="s">
        <v>3082</v>
      </c>
      <c r="H4" s="240" t="s">
        <v>3083</v>
      </c>
      <c r="I4" s="241" t="s">
        <v>2744</v>
      </c>
      <c r="J4" s="242" t="s">
        <v>3081</v>
      </c>
      <c r="K4" s="240" t="s">
        <v>3082</v>
      </c>
      <c r="L4" s="240" t="s">
        <v>3083</v>
      </c>
      <c r="M4" s="241" t="s">
        <v>2744</v>
      </c>
      <c r="N4" s="988"/>
      <c r="P4" s="1133"/>
      <c r="Q4" s="988"/>
    </row>
    <row r="5" spans="2:33" ht="24.75" thickBot="1">
      <c r="B5" s="83"/>
      <c r="C5" s="83"/>
      <c r="D5" s="83"/>
      <c r="E5" s="83"/>
      <c r="F5" s="83"/>
      <c r="G5" s="83"/>
      <c r="H5" s="83"/>
      <c r="I5" s="83"/>
      <c r="J5" s="83"/>
      <c r="K5" s="83"/>
      <c r="L5" s="83"/>
      <c r="M5" s="83"/>
      <c r="N5" s="83"/>
      <c r="T5" s="989" t="s">
        <v>2581</v>
      </c>
      <c r="U5" s="989"/>
      <c r="V5" s="989"/>
      <c r="W5" s="989"/>
      <c r="X5" s="989"/>
      <c r="Y5" s="989"/>
      <c r="Z5" s="989"/>
      <c r="AB5" s="91" t="s">
        <v>2566</v>
      </c>
      <c r="AD5" s="89" t="s">
        <v>2771</v>
      </c>
      <c r="AE5" s="91"/>
      <c r="AF5" s="91"/>
    </row>
    <row r="6" spans="2:33" s="83" customFormat="1" ht="15" thickBot="1">
      <c r="B6" s="99" t="s">
        <v>2628</v>
      </c>
      <c r="C6" s="100" t="s">
        <v>2781</v>
      </c>
      <c r="S6" s="84"/>
      <c r="T6" s="185" t="s">
        <v>2582</v>
      </c>
      <c r="U6" s="185"/>
      <c r="V6" s="185"/>
      <c r="W6" s="185"/>
      <c r="X6" s="185"/>
      <c r="Y6" s="185"/>
      <c r="Z6" s="231"/>
      <c r="AA6" s="84"/>
      <c r="AB6" s="12"/>
      <c r="AC6" s="84"/>
      <c r="AD6" s="87"/>
      <c r="AE6" s="87"/>
      <c r="AF6" s="87"/>
      <c r="AG6" s="84"/>
    </row>
    <row r="7" spans="2:33">
      <c r="B7" s="103">
        <v>1</v>
      </c>
      <c r="C7" s="134" t="s">
        <v>2821</v>
      </c>
      <c r="D7" s="105" t="s">
        <v>805</v>
      </c>
      <c r="E7" s="243">
        <v>3</v>
      </c>
      <c r="F7" s="565">
        <v>0.89400000000000002</v>
      </c>
      <c r="G7" s="491"/>
      <c r="H7" s="492"/>
      <c r="I7" s="244">
        <f>SUM(F7:H7)</f>
        <v>0.89400000000000002</v>
      </c>
      <c r="J7" s="565">
        <v>1.1120000000000001</v>
      </c>
      <c r="K7" s="491"/>
      <c r="L7" s="492"/>
      <c r="M7" s="244">
        <f>SUM(J7:L7)</f>
        <v>1.1120000000000001</v>
      </c>
      <c r="N7" s="244">
        <f>I7+M7</f>
        <v>2.0060000000000002</v>
      </c>
      <c r="P7" s="73">
        <f xml:space="preserve"> IF( SUM( AA7:AC7 ) = 0, 0, AF7 )</f>
        <v>0</v>
      </c>
      <c r="Q7" s="31">
        <f xml:space="preserve"> IF( SUM( S7:AA7 ) = 0, 0, $T$6 )</f>
        <v>0</v>
      </c>
      <c r="T7" s="110">
        <f xml:space="preserve"> IF( ISNUMBER( F7 ), 0, 1 )</f>
        <v>0</v>
      </c>
      <c r="U7" s="110">
        <f>IF(Validation!$H$3=1,0,IF(ISNUMBER(G7),0,1))</f>
        <v>0</v>
      </c>
      <c r="V7" s="110">
        <f>IF(Validation!$H$3=1,0,IF(ISNUMBER(H7),0,1))</f>
        <v>0</v>
      </c>
      <c r="W7" s="110">
        <f xml:space="preserve"> IF( ISNUMBER( J7 ), 0, 1 )</f>
        <v>0</v>
      </c>
      <c r="X7" s="110">
        <f>IF(Validation!$H$3=1,0,IF(ISNUMBER(K7),0,1))</f>
        <v>0</v>
      </c>
      <c r="Y7" s="110">
        <f>IF(Validation!$H$3=1,0,IF(ISNUMBER(L7),0,1))</f>
        <v>0</v>
      </c>
      <c r="Z7" s="231"/>
      <c r="AB7" s="110">
        <f t="shared" ref="AB7:AB16" si="0" xml:space="preserve"> IF( (AD7 - AE7) = 0, 0, 1 )</f>
        <v>0</v>
      </c>
      <c r="AD7" s="187">
        <f xml:space="preserve"> ROUND( N7, 3)</f>
        <v>2.0059999999999998</v>
      </c>
      <c r="AE7" s="187">
        <f xml:space="preserve"> ROUND( '2C'!F6, 3)</f>
        <v>2.0059999999999998</v>
      </c>
      <c r="AF7" s="87" t="s">
        <v>3084</v>
      </c>
    </row>
    <row r="8" spans="2:33">
      <c r="B8" s="111">
        <f xml:space="preserve"> B7 + 1</f>
        <v>2</v>
      </c>
      <c r="C8" s="104" t="s">
        <v>2822</v>
      </c>
      <c r="D8" s="112" t="s">
        <v>805</v>
      </c>
      <c r="E8" s="245">
        <v>3</v>
      </c>
      <c r="F8" s="567">
        <v>0.21099999999999999</v>
      </c>
      <c r="G8" s="493"/>
      <c r="H8" s="494"/>
      <c r="I8" s="246">
        <f t="shared" ref="I8:I16" si="1">SUM(F8:H8)</f>
        <v>0.21099999999999999</v>
      </c>
      <c r="J8" s="567">
        <v>0.26800000000000002</v>
      </c>
      <c r="K8" s="493"/>
      <c r="L8" s="494"/>
      <c r="M8" s="246">
        <f t="shared" ref="M8:M16" si="2">SUM(J8:L8)</f>
        <v>0.26800000000000002</v>
      </c>
      <c r="N8" s="246">
        <f t="shared" ref="N8:N17" si="3">I8+M8</f>
        <v>0.47899999999999998</v>
      </c>
      <c r="P8" s="73">
        <f t="shared" ref="P8:P17" si="4" xml:space="preserve"> IF( SUM( AA8:AC8 ) = 0, 0, AF8 )</f>
        <v>0</v>
      </c>
      <c r="Q8" s="31">
        <f xml:space="preserve"> IF( SUM( S8:AA8 ) = 0, 0, $T$6 )</f>
        <v>0</v>
      </c>
      <c r="T8" s="110">
        <f t="shared" ref="T8:T16" si="5" xml:space="preserve"> IF( ISNUMBER( F8 ), 0, 1 )</f>
        <v>0</v>
      </c>
      <c r="U8" s="110">
        <f>IF(Validation!$H$3=1,0,IF(ISNUMBER(G8),0,1))</f>
        <v>0</v>
      </c>
      <c r="V8" s="110">
        <f>IF(Validation!$H$3=1,0,IF(ISNUMBER(H8),0,1))</f>
        <v>0</v>
      </c>
      <c r="W8" s="110">
        <f t="shared" ref="W8:W16" si="6" xml:space="preserve"> IF( ISNUMBER( J8 ), 0, 1 )</f>
        <v>0</v>
      </c>
      <c r="X8" s="110">
        <f>IF(Validation!$H$3=1,0,IF(ISNUMBER(K8),0,1))</f>
        <v>0</v>
      </c>
      <c r="Y8" s="110">
        <f>IF(Validation!$H$3=1,0,IF(ISNUMBER(L8),0,1))</f>
        <v>0</v>
      </c>
      <c r="Z8" s="231"/>
      <c r="AB8" s="110">
        <f t="shared" si="0"/>
        <v>0</v>
      </c>
      <c r="AD8" s="187">
        <f t="shared" ref="AD8:AD16" si="7" xml:space="preserve"> ROUND( N8, 3)</f>
        <v>0.47899999999999998</v>
      </c>
      <c r="AE8" s="187">
        <f xml:space="preserve"> ROUND( '2C'!F7, 3)</f>
        <v>0.47899999999999998</v>
      </c>
      <c r="AF8" s="87" t="s">
        <v>3085</v>
      </c>
    </row>
    <row r="9" spans="2:33" ht="15" thickBot="1">
      <c r="B9" s="111">
        <f t="shared" ref="B9:B25" si="8" xml:space="preserve"> B8 + 1</f>
        <v>3</v>
      </c>
      <c r="C9" s="104" t="s">
        <v>2823</v>
      </c>
      <c r="D9" s="112" t="s">
        <v>805</v>
      </c>
      <c r="E9" s="245">
        <v>3</v>
      </c>
      <c r="F9" s="564">
        <v>1.5029999999999999</v>
      </c>
      <c r="G9" s="495"/>
      <c r="H9" s="497"/>
      <c r="I9" s="250">
        <f t="shared" si="1"/>
        <v>1.5029999999999999</v>
      </c>
      <c r="J9" s="567">
        <v>1.2789999999999999</v>
      </c>
      <c r="K9" s="493"/>
      <c r="L9" s="494"/>
      <c r="M9" s="246">
        <f t="shared" si="2"/>
        <v>1.2789999999999999</v>
      </c>
      <c r="N9" s="246">
        <f t="shared" si="3"/>
        <v>2.782</v>
      </c>
      <c r="P9" s="73">
        <f t="shared" si="4"/>
        <v>0</v>
      </c>
      <c r="Q9" s="31">
        <f xml:space="preserve"> IF( SUM( S9:AA9 ) = 0, 0, $T$6 )</f>
        <v>0</v>
      </c>
      <c r="T9" s="110">
        <f t="shared" si="5"/>
        <v>0</v>
      </c>
      <c r="U9" s="110">
        <f>IF(Validation!$H$3=1,0,IF(ISNUMBER(G9),0,1))</f>
        <v>0</v>
      </c>
      <c r="V9" s="110">
        <f>IF(Validation!$H$3=1,0,IF(ISNUMBER(H9),0,1))</f>
        <v>0</v>
      </c>
      <c r="W9" s="110">
        <f t="shared" si="6"/>
        <v>0</v>
      </c>
      <c r="X9" s="110">
        <f>IF(Validation!$H$3=1,0,IF(ISNUMBER(K9),0,1))</f>
        <v>0</v>
      </c>
      <c r="Y9" s="110">
        <f>IF(Validation!$H$3=1,0,IF(ISNUMBER(L9),0,1))</f>
        <v>0</v>
      </c>
      <c r="Z9" s="231"/>
      <c r="AB9" s="110">
        <f t="shared" si="0"/>
        <v>0</v>
      </c>
      <c r="AD9" s="187">
        <f t="shared" si="7"/>
        <v>2.782</v>
      </c>
      <c r="AE9" s="187">
        <f xml:space="preserve"> ROUND( '2C'!F8, 3)</f>
        <v>2.782</v>
      </c>
      <c r="AF9" s="87" t="s">
        <v>3086</v>
      </c>
    </row>
    <row r="10" spans="2:33" ht="15" thickBot="1">
      <c r="B10" s="111">
        <f t="shared" si="8"/>
        <v>4</v>
      </c>
      <c r="C10" s="247" t="s">
        <v>2824</v>
      </c>
      <c r="D10" s="112" t="s">
        <v>805</v>
      </c>
      <c r="E10" s="245">
        <v>3</v>
      </c>
      <c r="F10" s="248"/>
      <c r="G10" s="249"/>
      <c r="H10" s="816"/>
      <c r="I10" s="817"/>
      <c r="J10" s="566">
        <v>0.312</v>
      </c>
      <c r="K10" s="496"/>
      <c r="L10" s="497"/>
      <c r="M10" s="250">
        <f t="shared" si="2"/>
        <v>0.312</v>
      </c>
      <c r="N10" s="250">
        <f t="shared" si="3"/>
        <v>0.312</v>
      </c>
      <c r="P10" s="73">
        <f t="shared" si="4"/>
        <v>0</v>
      </c>
      <c r="Q10" s="31">
        <f xml:space="preserve"> IF( SUM( S10:AA10 ) = 0, 0, $T$6 )</f>
        <v>0</v>
      </c>
      <c r="T10" s="144"/>
      <c r="U10" s="144"/>
      <c r="V10" s="144"/>
      <c r="W10" s="110">
        <f t="shared" si="6"/>
        <v>0</v>
      </c>
      <c r="X10" s="110">
        <f>IF(Validation!$H$3=1,0,IF(ISNUMBER(K10),0,1))</f>
        <v>0</v>
      </c>
      <c r="Y10" s="110">
        <f>IF(Validation!$H$3=1,0,IF(ISNUMBER(L10),0,1))</f>
        <v>0</v>
      </c>
      <c r="Z10" s="231"/>
      <c r="AB10" s="110">
        <f t="shared" si="0"/>
        <v>0</v>
      </c>
      <c r="AD10" s="187">
        <f t="shared" si="7"/>
        <v>0.312</v>
      </c>
      <c r="AE10" s="187">
        <f xml:space="preserve"> ROUND( '2C'!F9, 3)</f>
        <v>0.312</v>
      </c>
      <c r="AF10" s="87" t="s">
        <v>3087</v>
      </c>
    </row>
    <row r="11" spans="2:33">
      <c r="B11" s="111">
        <f t="shared" si="8"/>
        <v>5</v>
      </c>
      <c r="C11" s="247" t="s">
        <v>2786</v>
      </c>
      <c r="D11" s="112" t="s">
        <v>805</v>
      </c>
      <c r="E11" s="245">
        <v>3</v>
      </c>
      <c r="F11" s="565">
        <v>1.2709999999999999</v>
      </c>
      <c r="G11" s="491"/>
      <c r="H11" s="814"/>
      <c r="I11" s="815">
        <f t="shared" si="1"/>
        <v>1.2709999999999999</v>
      </c>
      <c r="J11" s="567">
        <v>1.256</v>
      </c>
      <c r="K11" s="493"/>
      <c r="L11" s="494"/>
      <c r="M11" s="246">
        <f t="shared" si="2"/>
        <v>1.256</v>
      </c>
      <c r="N11" s="246">
        <f t="shared" si="3"/>
        <v>2.5270000000000001</v>
      </c>
      <c r="P11" s="73">
        <f xml:space="preserve"> IF( SUM( AA11:AC11 ) = 0, 0, AF11 )</f>
        <v>0</v>
      </c>
      <c r="Q11" s="31">
        <f xml:space="preserve"> IF( SUM( S11:AA11 ) = 0, 0, $T$6 )</f>
        <v>0</v>
      </c>
      <c r="T11" s="110">
        <f t="shared" si="5"/>
        <v>0</v>
      </c>
      <c r="U11" s="110">
        <f>IF(Validation!$H$3=1,0,IF(ISNUMBER(G11),0,1))</f>
        <v>0</v>
      </c>
      <c r="V11" s="110">
        <f>IF(Validation!$H$3=1,0,IF(ISNUMBER(H11),0,1))</f>
        <v>0</v>
      </c>
      <c r="W11" s="110">
        <f t="shared" si="6"/>
        <v>0</v>
      </c>
      <c r="X11" s="110">
        <f>IF(Validation!$H$3=1,0,IF(ISNUMBER(K11),0,1))</f>
        <v>0</v>
      </c>
      <c r="Y11" s="110">
        <f>IF(Validation!$H$3=1,0,IF(ISNUMBER(L11),0,1))</f>
        <v>0</v>
      </c>
      <c r="Z11" s="231"/>
      <c r="AB11" s="110">
        <f t="shared" si="0"/>
        <v>0</v>
      </c>
      <c r="AD11" s="251">
        <f xml:space="preserve"> ROUND( N11, 3)</f>
        <v>2.5270000000000001</v>
      </c>
      <c r="AE11" s="251">
        <f xml:space="preserve"> ROUND( '2C'!F10 + '2C'!F11, 3)</f>
        <v>2.5270000000000001</v>
      </c>
      <c r="AF11" s="87" t="s">
        <v>3088</v>
      </c>
    </row>
    <row r="12" spans="2:33">
      <c r="B12" s="111">
        <f t="shared" si="8"/>
        <v>6</v>
      </c>
      <c r="C12" s="247" t="s">
        <v>2787</v>
      </c>
      <c r="D12" s="112" t="s">
        <v>805</v>
      </c>
      <c r="E12" s="245">
        <v>3</v>
      </c>
      <c r="F12" s="252">
        <f>SUM(F7:F9) + F11</f>
        <v>3.8789999999999996</v>
      </c>
      <c r="G12" s="253">
        <f>SUM(G7:G9) + G11</f>
        <v>0</v>
      </c>
      <c r="H12" s="254">
        <f>SUM(H7:H9) + H11</f>
        <v>0</v>
      </c>
      <c r="I12" s="246">
        <f t="shared" ref="I12:M12" si="9">SUM(I7:I11)</f>
        <v>3.8789999999999996</v>
      </c>
      <c r="J12" s="252">
        <f t="shared" si="9"/>
        <v>4.2269999999999994</v>
      </c>
      <c r="K12" s="253">
        <f t="shared" si="9"/>
        <v>0</v>
      </c>
      <c r="L12" s="254">
        <f t="shared" si="9"/>
        <v>0</v>
      </c>
      <c r="M12" s="246">
        <f t="shared" si="9"/>
        <v>4.2269999999999994</v>
      </c>
      <c r="N12" s="246">
        <f t="shared" si="3"/>
        <v>8.1059999999999981</v>
      </c>
      <c r="P12" s="73">
        <f t="shared" si="4"/>
        <v>0</v>
      </c>
      <c r="Z12" s="231"/>
      <c r="AB12" s="110">
        <f t="shared" si="0"/>
        <v>0</v>
      </c>
      <c r="AD12" s="187">
        <f t="shared" si="7"/>
        <v>8.1059999999999999</v>
      </c>
      <c r="AE12" s="187">
        <f xml:space="preserve"> ROUND( '2C'!F12, 3)</f>
        <v>8.1059999999999999</v>
      </c>
      <c r="AF12" s="87" t="s">
        <v>3089</v>
      </c>
    </row>
    <row r="13" spans="2:33" s="570" customFormat="1">
      <c r="B13" s="111">
        <f t="shared" si="8"/>
        <v>7</v>
      </c>
      <c r="C13" s="247" t="s">
        <v>2826</v>
      </c>
      <c r="D13" s="112" t="s">
        <v>805</v>
      </c>
      <c r="E13" s="245">
        <v>3</v>
      </c>
      <c r="F13" s="567">
        <v>0</v>
      </c>
      <c r="G13" s="493"/>
      <c r="H13" s="494"/>
      <c r="I13" s="246">
        <f t="shared" si="1"/>
        <v>0</v>
      </c>
      <c r="J13" s="567">
        <v>0</v>
      </c>
      <c r="K13" s="493"/>
      <c r="L13" s="494"/>
      <c r="M13" s="246">
        <f t="shared" ref="M13" si="10">SUM(J13:L13)</f>
        <v>0</v>
      </c>
      <c r="N13" s="246">
        <f t="shared" ref="N13" si="11">I13+M13</f>
        <v>0</v>
      </c>
      <c r="O13" s="83"/>
      <c r="P13" s="844">
        <f t="shared" si="4"/>
        <v>0</v>
      </c>
      <c r="Q13" s="31">
        <f xml:space="preserve"> IF( SUM( S13:AA13 ) = 0, 0, $T$6 )</f>
        <v>0</v>
      </c>
      <c r="R13" s="83"/>
      <c r="S13" s="84"/>
      <c r="T13" s="110">
        <f t="shared" ref="T13" si="12" xml:space="preserve"> IF( ISNUMBER( F13 ), 0, 1 )</f>
        <v>0</v>
      </c>
      <c r="U13" s="110">
        <f>IF(Validation!$H$3=1,0,IF(ISNUMBER(G13),0,1))</f>
        <v>0</v>
      </c>
      <c r="V13" s="110">
        <f>IF(Validation!$H$3=1,0,IF(ISNUMBER(H13),0,1))</f>
        <v>0</v>
      </c>
      <c r="W13" s="110">
        <f t="shared" ref="W13" si="13" xml:space="preserve"> IF( ISNUMBER( J13 ), 0, 1 )</f>
        <v>0</v>
      </c>
      <c r="X13" s="110">
        <f>IF(Validation!$H$3=1,0,IF(ISNUMBER(K13),0,1))</f>
        <v>0</v>
      </c>
      <c r="Y13" s="110">
        <f>IF(Validation!$H$3=1,0,IF(ISNUMBER(L13),0,1))</f>
        <v>0</v>
      </c>
      <c r="Z13" s="231"/>
      <c r="AA13" s="84"/>
      <c r="AB13" s="110">
        <f t="shared" ref="AB13" si="14" xml:space="preserve"> IF( (AD13 - AE13) = 0, 0, 1 )</f>
        <v>0</v>
      </c>
      <c r="AC13" s="84"/>
      <c r="AD13" s="187">
        <f t="shared" ref="AD13" si="15" xml:space="preserve"> ROUND( N13, 3)</f>
        <v>0</v>
      </c>
      <c r="AE13" s="187">
        <f xml:space="preserve"> ROUND( '2C'!F13, 3)</f>
        <v>0</v>
      </c>
      <c r="AF13" s="87" t="s">
        <v>4686</v>
      </c>
      <c r="AG13" s="84"/>
    </row>
    <row r="14" spans="2:33" s="570" customFormat="1">
      <c r="B14" s="111">
        <f t="shared" si="8"/>
        <v>8</v>
      </c>
      <c r="C14" s="247" t="s">
        <v>2789</v>
      </c>
      <c r="D14" s="112" t="s">
        <v>805</v>
      </c>
      <c r="E14" s="245">
        <v>3</v>
      </c>
      <c r="F14" s="252">
        <f xml:space="preserve"> F12 +F13</f>
        <v>3.8789999999999996</v>
      </c>
      <c r="G14" s="252">
        <f xml:space="preserve"> G12 +G13</f>
        <v>0</v>
      </c>
      <c r="H14" s="252">
        <f xml:space="preserve"> H12 +H13</f>
        <v>0</v>
      </c>
      <c r="I14" s="252">
        <f xml:space="preserve"> I12 +I13</f>
        <v>3.8789999999999996</v>
      </c>
      <c r="J14" s="252">
        <f t="shared" ref="J14:M14" si="16" xml:space="preserve"> J12 +J13</f>
        <v>4.2269999999999994</v>
      </c>
      <c r="K14" s="252">
        <f t="shared" si="16"/>
        <v>0</v>
      </c>
      <c r="L14" s="252">
        <f t="shared" si="16"/>
        <v>0</v>
      </c>
      <c r="M14" s="252">
        <f t="shared" si="16"/>
        <v>4.2269999999999994</v>
      </c>
      <c r="N14" s="246">
        <f t="shared" ref="N14:N15" si="17">I14+M14</f>
        <v>8.1059999999999981</v>
      </c>
      <c r="O14" s="83"/>
      <c r="P14" s="844">
        <f t="shared" si="4"/>
        <v>0</v>
      </c>
      <c r="Q14" s="83"/>
      <c r="R14" s="83"/>
      <c r="S14" s="84"/>
      <c r="T14" s="83"/>
      <c r="U14" s="83"/>
      <c r="V14" s="83"/>
      <c r="W14" s="83"/>
      <c r="X14" s="83"/>
      <c r="Y14" s="83"/>
      <c r="Z14" s="231"/>
      <c r="AA14" s="84"/>
      <c r="AB14" s="110">
        <f t="shared" ref="AB14" si="18" xml:space="preserve"> IF( (AD14 - AE14) = 0, 0, 1 )</f>
        <v>0</v>
      </c>
      <c r="AC14" s="84"/>
      <c r="AD14" s="187">
        <f t="shared" ref="AD14" si="19" xml:space="preserve"> ROUND( N14, 3)</f>
        <v>8.1059999999999999</v>
      </c>
      <c r="AE14" s="187">
        <f xml:space="preserve"> ROUND( '2C'!F14, 3)</f>
        <v>8.1059999999999999</v>
      </c>
      <c r="AF14" s="87" t="s">
        <v>4687</v>
      </c>
      <c r="AG14" s="84"/>
    </row>
    <row r="15" spans="2:33" s="570" customFormat="1">
      <c r="B15" s="111">
        <f t="shared" si="8"/>
        <v>9</v>
      </c>
      <c r="C15" s="247" t="s">
        <v>3523</v>
      </c>
      <c r="D15" s="112" t="s">
        <v>805</v>
      </c>
      <c r="E15" s="245">
        <v>3</v>
      </c>
      <c r="F15" s="567">
        <v>3.6999999999999998E-2</v>
      </c>
      <c r="G15" s="493"/>
      <c r="H15" s="494"/>
      <c r="I15" s="246">
        <f t="shared" si="1"/>
        <v>3.6999999999999998E-2</v>
      </c>
      <c r="J15" s="567">
        <v>6.3E-2</v>
      </c>
      <c r="K15" s="493"/>
      <c r="L15" s="494"/>
      <c r="M15" s="246">
        <f t="shared" ref="M15" si="20">SUM(J15:L15)</f>
        <v>6.3E-2</v>
      </c>
      <c r="N15" s="246">
        <f t="shared" si="17"/>
        <v>0.1</v>
      </c>
      <c r="O15" s="83"/>
      <c r="P15" s="844">
        <f t="shared" si="4"/>
        <v>0</v>
      </c>
      <c r="Q15" s="31">
        <f xml:space="preserve"> IF( SUM( S15:AA15 ) = 0, 0, $T$6 )</f>
        <v>0</v>
      </c>
      <c r="R15" s="83"/>
      <c r="S15" s="84"/>
      <c r="T15" s="110">
        <f t="shared" ref="T15" si="21" xml:space="preserve"> IF( ISNUMBER( F15 ), 0, 1 )</f>
        <v>0</v>
      </c>
      <c r="U15" s="110">
        <f>IF(Validation!$H$3=1,0,IF(ISNUMBER(G15),0,1))</f>
        <v>0</v>
      </c>
      <c r="V15" s="110">
        <f>IF(Validation!$H$3=1,0,IF(ISNUMBER(H15),0,1))</f>
        <v>0</v>
      </c>
      <c r="W15" s="110">
        <f t="shared" ref="W15" si="22" xml:space="preserve"> IF( ISNUMBER( J15 ), 0, 1 )</f>
        <v>0</v>
      </c>
      <c r="X15" s="110">
        <f>IF(Validation!$H$3=1,0,IF(ISNUMBER(K15),0,1))</f>
        <v>0</v>
      </c>
      <c r="Y15" s="110">
        <f>IF(Validation!$H$3=1,0,IF(ISNUMBER(L15),0,1))</f>
        <v>0</v>
      </c>
      <c r="Z15" s="231"/>
      <c r="AA15" s="84"/>
      <c r="AB15" s="110">
        <f t="shared" ref="AB15" si="23" xml:space="preserve"> IF( (AD15 - AE15) = 0, 0, 1 )</f>
        <v>0</v>
      </c>
      <c r="AC15" s="84"/>
      <c r="AD15" s="187">
        <f t="shared" ref="AD15" si="24" xml:space="preserve"> ROUND( N15, 3)</f>
        <v>0.1</v>
      </c>
      <c r="AE15" s="187">
        <f xml:space="preserve"> ROUND( '2C'!F15, 3)</f>
        <v>0.1</v>
      </c>
      <c r="AF15" s="87" t="s">
        <v>4688</v>
      </c>
      <c r="AG15" s="84"/>
    </row>
    <row r="16" spans="2:33">
      <c r="B16" s="111">
        <f t="shared" si="8"/>
        <v>10</v>
      </c>
      <c r="C16" s="247" t="s">
        <v>4486</v>
      </c>
      <c r="D16" s="112" t="s">
        <v>805</v>
      </c>
      <c r="E16" s="245">
        <v>3</v>
      </c>
      <c r="F16" s="567">
        <v>8.1000000000000003E-2</v>
      </c>
      <c r="G16" s="493"/>
      <c r="H16" s="494"/>
      <c r="I16" s="246">
        <f t="shared" si="1"/>
        <v>8.1000000000000003E-2</v>
      </c>
      <c r="J16" s="567">
        <v>7.9000000000000001E-2</v>
      </c>
      <c r="K16" s="493"/>
      <c r="L16" s="494"/>
      <c r="M16" s="246">
        <f t="shared" si="2"/>
        <v>7.9000000000000001E-2</v>
      </c>
      <c r="N16" s="246">
        <f t="shared" si="3"/>
        <v>0.16</v>
      </c>
      <c r="P16" s="73">
        <f t="shared" si="4"/>
        <v>0</v>
      </c>
      <c r="Q16" s="31">
        <f xml:space="preserve"> IF( SUM( S16:AA16 ) = 0, 0, $T$6 )</f>
        <v>0</v>
      </c>
      <c r="T16" s="110">
        <f t="shared" si="5"/>
        <v>0</v>
      </c>
      <c r="U16" s="110">
        <f>IF(Validation!$H$3=1,0,IF(ISNUMBER(G16),0,1))</f>
        <v>0</v>
      </c>
      <c r="V16" s="110">
        <f>IF(Validation!$H$3=1,0,IF(ISNUMBER(H16),0,1))</f>
        <v>0</v>
      </c>
      <c r="W16" s="110">
        <f t="shared" si="6"/>
        <v>0</v>
      </c>
      <c r="X16" s="110">
        <f>IF(Validation!$H$3=1,0,IF(ISNUMBER(K16),0,1))</f>
        <v>0</v>
      </c>
      <c r="Y16" s="110">
        <f>IF(Validation!$H$3=1,0,IF(ISNUMBER(L16),0,1))</f>
        <v>0</v>
      </c>
      <c r="Z16" s="231"/>
      <c r="AB16" s="110">
        <f t="shared" si="0"/>
        <v>0</v>
      </c>
      <c r="AD16" s="187">
        <f t="shared" si="7"/>
        <v>0.16</v>
      </c>
      <c r="AE16" s="187">
        <f xml:space="preserve"> ROUND( '2C'!F16, 3)</f>
        <v>0.16</v>
      </c>
      <c r="AF16" s="87" t="s">
        <v>4689</v>
      </c>
    </row>
    <row r="17" spans="2:33" ht="15" thickBot="1">
      <c r="B17" s="118">
        <f t="shared" si="8"/>
        <v>11</v>
      </c>
      <c r="C17" s="119" t="s">
        <v>2827</v>
      </c>
      <c r="D17" s="120" t="s">
        <v>805</v>
      </c>
      <c r="E17" s="256">
        <v>3</v>
      </c>
      <c r="F17" s="257">
        <f>SUM(F14:F16)</f>
        <v>3.9969999999999994</v>
      </c>
      <c r="G17" s="257">
        <f t="shared" ref="G17:H17" si="25">SUM(G14:G16)</f>
        <v>0</v>
      </c>
      <c r="H17" s="257">
        <f t="shared" si="25"/>
        <v>0</v>
      </c>
      <c r="I17" s="258">
        <f>SUM(I14:I16)</f>
        <v>3.9969999999999994</v>
      </c>
      <c r="J17" s="257">
        <f>SUM(J14:J16)</f>
        <v>4.3689999999999989</v>
      </c>
      <c r="K17" s="257">
        <f t="shared" ref="K17:M17" si="26">SUM(K14:K16)</f>
        <v>0</v>
      </c>
      <c r="L17" s="257">
        <f t="shared" si="26"/>
        <v>0</v>
      </c>
      <c r="M17" s="258">
        <f t="shared" si="26"/>
        <v>4.3689999999999989</v>
      </c>
      <c r="N17" s="258">
        <f t="shared" si="3"/>
        <v>8.3659999999999979</v>
      </c>
      <c r="P17" s="844">
        <f t="shared" si="4"/>
        <v>0</v>
      </c>
      <c r="Z17" s="231"/>
      <c r="AB17" s="110">
        <f t="shared" ref="AB17" si="27" xml:space="preserve"> IF( (AD17 - AE17) = 0, 0, 1 )</f>
        <v>0</v>
      </c>
      <c r="AD17" s="187">
        <f t="shared" ref="AD17" si="28" xml:space="preserve"> ROUND( N17, 3)</f>
        <v>8.3659999999999997</v>
      </c>
      <c r="AE17" s="187">
        <f xml:space="preserve"> ROUND( '2C'!F17, 3)</f>
        <v>8.3659999999999997</v>
      </c>
      <c r="AF17" s="87" t="s">
        <v>4732</v>
      </c>
    </row>
    <row r="18" spans="2:33" ht="15" thickBot="1">
      <c r="B18" s="83"/>
      <c r="C18" s="83"/>
      <c r="D18" s="83"/>
      <c r="E18" s="83"/>
      <c r="F18" s="83"/>
      <c r="G18" s="83"/>
      <c r="H18" s="83"/>
      <c r="I18" s="83"/>
      <c r="J18" s="83"/>
      <c r="K18" s="83"/>
      <c r="L18" s="83"/>
      <c r="M18" s="83"/>
      <c r="N18" s="83"/>
      <c r="Z18" s="231"/>
      <c r="AB18" s="144"/>
      <c r="AD18" s="187"/>
      <c r="AE18" s="187"/>
    </row>
    <row r="19" spans="2:33" s="83" customFormat="1" ht="15" thickBot="1">
      <c r="B19" s="130" t="s">
        <v>2637</v>
      </c>
      <c r="C19" s="131" t="s">
        <v>4685</v>
      </c>
      <c r="S19" s="84"/>
      <c r="Z19" s="231"/>
      <c r="AA19" s="84"/>
      <c r="AB19" s="144"/>
      <c r="AC19" s="84"/>
      <c r="AD19" s="187"/>
      <c r="AE19" s="187"/>
      <c r="AF19" s="87"/>
      <c r="AG19" s="84"/>
    </row>
    <row r="20" spans="2:33">
      <c r="B20" s="259">
        <f xml:space="preserve"> B17 + 1</f>
        <v>12</v>
      </c>
      <c r="C20" s="260" t="s">
        <v>3090</v>
      </c>
      <c r="D20" s="261" t="s">
        <v>805</v>
      </c>
      <c r="E20" s="262">
        <v>3</v>
      </c>
      <c r="F20" s="263"/>
      <c r="G20" s="263"/>
      <c r="H20" s="263"/>
      <c r="I20" s="263"/>
      <c r="J20" s="263"/>
      <c r="K20" s="263"/>
      <c r="L20" s="263"/>
      <c r="M20" s="263"/>
      <c r="N20" s="568">
        <v>4.7E-2</v>
      </c>
      <c r="Q20" s="31">
        <f xml:space="preserve"> IF( SUM( S20:AA20 ) = 0, 0, $T$6 )</f>
        <v>0</v>
      </c>
      <c r="Z20" s="110">
        <f t="shared" ref="Z20:Z24" si="29" xml:space="preserve"> IF( ISNUMBER( N20 ), 0, 1 )</f>
        <v>0</v>
      </c>
      <c r="AB20" s="144"/>
      <c r="AD20" s="187"/>
      <c r="AE20" s="187"/>
    </row>
    <row r="21" spans="2:33">
      <c r="B21" s="264">
        <f t="shared" si="8"/>
        <v>13</v>
      </c>
      <c r="C21" s="104" t="s">
        <v>3091</v>
      </c>
      <c r="D21" s="112" t="s">
        <v>805</v>
      </c>
      <c r="E21" s="265">
        <v>3</v>
      </c>
      <c r="F21" s="263"/>
      <c r="G21" s="263"/>
      <c r="H21" s="263"/>
      <c r="I21" s="263"/>
      <c r="J21" s="263"/>
      <c r="K21" s="263"/>
      <c r="L21" s="263"/>
      <c r="M21" s="263"/>
      <c r="N21" s="569">
        <v>4.7E-2</v>
      </c>
      <c r="Q21" s="31">
        <f xml:space="preserve"> IF( SUM( S21:AA21 ) = 0, 0, $T$6 )</f>
        <v>0</v>
      </c>
      <c r="Z21" s="110">
        <f t="shared" si="29"/>
        <v>0</v>
      </c>
      <c r="AB21" s="144"/>
      <c r="AD21" s="187"/>
      <c r="AE21" s="187"/>
    </row>
    <row r="22" spans="2:33">
      <c r="B22" s="264">
        <f t="shared" si="8"/>
        <v>14</v>
      </c>
      <c r="C22" s="104" t="s">
        <v>3092</v>
      </c>
      <c r="D22" s="112" t="s">
        <v>805</v>
      </c>
      <c r="E22" s="265">
        <v>3</v>
      </c>
      <c r="F22" s="263"/>
      <c r="G22" s="263"/>
      <c r="H22" s="263"/>
      <c r="I22" s="263"/>
      <c r="J22" s="263"/>
      <c r="K22" s="263"/>
      <c r="L22" s="263"/>
      <c r="M22" s="263"/>
      <c r="N22" s="246">
        <f>N20-N21</f>
        <v>0</v>
      </c>
      <c r="R22" s="135"/>
      <c r="S22" s="141"/>
      <c r="Z22" s="231"/>
      <c r="AB22" s="144"/>
      <c r="AD22" s="187"/>
      <c r="AE22" s="187"/>
    </row>
    <row r="23" spans="2:33">
      <c r="B23" s="264">
        <f t="shared" si="8"/>
        <v>15</v>
      </c>
      <c r="C23" s="104" t="s">
        <v>3093</v>
      </c>
      <c r="D23" s="112" t="s">
        <v>805</v>
      </c>
      <c r="E23" s="265">
        <v>3</v>
      </c>
      <c r="F23" s="263"/>
      <c r="G23" s="263"/>
      <c r="H23" s="263"/>
      <c r="I23" s="263"/>
      <c r="J23" s="263"/>
      <c r="K23" s="263"/>
      <c r="L23" s="263"/>
      <c r="M23" s="263"/>
      <c r="N23" s="569">
        <v>0.12</v>
      </c>
      <c r="Q23" s="31">
        <f xml:space="preserve"> IF( SUM( S23:AA23 ) = 0, 0, $T$6 )</f>
        <v>0</v>
      </c>
      <c r="Z23" s="110">
        <f t="shared" si="29"/>
        <v>0</v>
      </c>
      <c r="AB23" s="144"/>
      <c r="AD23" s="187"/>
      <c r="AE23" s="187"/>
    </row>
    <row r="24" spans="2:33">
      <c r="B24" s="264">
        <f t="shared" si="8"/>
        <v>16</v>
      </c>
      <c r="C24" s="104" t="s">
        <v>3094</v>
      </c>
      <c r="D24" s="112" t="s">
        <v>805</v>
      </c>
      <c r="E24" s="265">
        <v>3</v>
      </c>
      <c r="F24" s="263"/>
      <c r="G24" s="263"/>
      <c r="H24" s="263"/>
      <c r="I24" s="263"/>
      <c r="J24" s="263"/>
      <c r="K24" s="263"/>
      <c r="L24" s="263"/>
      <c r="M24" s="263"/>
      <c r="N24" s="569">
        <v>0.12</v>
      </c>
      <c r="Q24" s="31">
        <f xml:space="preserve"> IF( SUM( S24:AA24 ) = 0, 0, $T$6 )</f>
        <v>0</v>
      </c>
      <c r="Z24" s="110">
        <f t="shared" si="29"/>
        <v>0</v>
      </c>
      <c r="AB24" s="144"/>
      <c r="AD24" s="187"/>
      <c r="AE24" s="187"/>
    </row>
    <row r="25" spans="2:33" ht="15" thickBot="1">
      <c r="B25" s="266">
        <f t="shared" si="8"/>
        <v>17</v>
      </c>
      <c r="C25" s="267" t="s">
        <v>3095</v>
      </c>
      <c r="D25" s="268" t="s">
        <v>805</v>
      </c>
      <c r="E25" s="269">
        <v>3</v>
      </c>
      <c r="F25" s="270"/>
      <c r="G25" s="270"/>
      <c r="H25" s="270"/>
      <c r="I25" s="270"/>
      <c r="J25" s="270"/>
      <c r="K25" s="270"/>
      <c r="L25" s="270"/>
      <c r="M25" s="270"/>
      <c r="N25" s="258">
        <f>N23-N24</f>
        <v>0</v>
      </c>
      <c r="R25" s="135"/>
      <c r="S25" s="141"/>
      <c r="Z25" s="231"/>
      <c r="AB25" s="144"/>
      <c r="AD25" s="187"/>
      <c r="AE25" s="187"/>
    </row>
    <row r="26" spans="2:33">
      <c r="B26" s="83"/>
      <c r="C26" s="83"/>
      <c r="D26" s="83"/>
      <c r="E26" s="83"/>
      <c r="F26" s="83"/>
      <c r="G26" s="83"/>
      <c r="H26" s="83"/>
      <c r="I26" s="83"/>
      <c r="J26" s="83"/>
      <c r="K26" s="83"/>
      <c r="L26" s="83"/>
      <c r="M26" s="83"/>
      <c r="N26" s="83"/>
      <c r="O26" s="135"/>
      <c r="R26" s="135"/>
      <c r="S26" s="141"/>
      <c r="Z26" s="231"/>
      <c r="AA26" s="141"/>
      <c r="AB26" s="144"/>
      <c r="AC26" s="141"/>
      <c r="AD26" s="187"/>
      <c r="AE26" s="187"/>
      <c r="AG26" s="141"/>
    </row>
    <row r="27" spans="2:33">
      <c r="B27" s="990" t="s">
        <v>2597</v>
      </c>
      <c r="C27" s="990"/>
      <c r="D27" s="184"/>
      <c r="E27" s="184"/>
      <c r="F27" s="184"/>
      <c r="G27" s="184"/>
      <c r="H27" s="184"/>
      <c r="I27" s="184"/>
      <c r="J27" s="184"/>
      <c r="K27" s="184"/>
      <c r="L27" s="184"/>
      <c r="M27" s="184"/>
      <c r="N27" s="143"/>
      <c r="O27" s="143"/>
      <c r="Z27" s="231"/>
      <c r="AB27" s="144"/>
      <c r="AC27" s="136"/>
      <c r="AD27" s="187"/>
      <c r="AE27" s="187"/>
      <c r="AG27" s="136"/>
    </row>
    <row r="28" spans="2:33">
      <c r="B28" s="158"/>
      <c r="C28" s="159"/>
      <c r="D28" s="184"/>
      <c r="E28" s="184"/>
      <c r="F28" s="184"/>
      <c r="G28" s="184"/>
      <c r="H28" s="184"/>
      <c r="I28" s="184"/>
      <c r="J28" s="184"/>
      <c r="K28" s="184"/>
      <c r="L28" s="184"/>
      <c r="M28" s="184"/>
      <c r="N28" s="143"/>
      <c r="O28" s="143"/>
      <c r="R28" s="143"/>
      <c r="S28" s="136"/>
      <c r="Z28" s="231"/>
      <c r="AA28" s="136"/>
      <c r="AB28" s="144"/>
      <c r="AC28" s="136"/>
      <c r="AD28" s="187"/>
      <c r="AE28" s="187"/>
      <c r="AG28" s="136"/>
    </row>
    <row r="29" spans="2:33">
      <c r="B29" s="32"/>
      <c r="C29" s="160" t="s">
        <v>2598</v>
      </c>
      <c r="D29" s="184"/>
      <c r="E29" s="184"/>
      <c r="F29" s="184"/>
      <c r="G29" s="184"/>
      <c r="H29" s="184"/>
      <c r="I29" s="184"/>
      <c r="J29" s="184"/>
      <c r="K29" s="184"/>
      <c r="L29" s="184"/>
      <c r="M29" s="184"/>
      <c r="N29" s="143"/>
      <c r="O29" s="143"/>
      <c r="Z29" s="231"/>
      <c r="AB29" s="144"/>
      <c r="AC29" s="136"/>
      <c r="AD29" s="187"/>
      <c r="AE29" s="187"/>
      <c r="AG29" s="136"/>
    </row>
    <row r="30" spans="2:33">
      <c r="B30" s="158"/>
      <c r="C30" s="159"/>
      <c r="D30" s="184"/>
      <c r="E30" s="184"/>
      <c r="F30" s="184"/>
      <c r="G30" s="184"/>
      <c r="H30" s="184"/>
      <c r="I30" s="184"/>
      <c r="J30" s="184"/>
      <c r="K30" s="184"/>
      <c r="L30" s="184"/>
      <c r="M30" s="184"/>
      <c r="N30" s="143"/>
      <c r="O30" s="143"/>
      <c r="R30" s="143"/>
      <c r="S30" s="136"/>
      <c r="Z30" s="231"/>
      <c r="AA30" s="136"/>
      <c r="AB30" s="144"/>
      <c r="AC30" s="136"/>
      <c r="AD30" s="187"/>
      <c r="AE30" s="187"/>
      <c r="AG30" s="136"/>
    </row>
    <row r="31" spans="2:33">
      <c r="B31" s="161"/>
      <c r="C31" s="160" t="s">
        <v>2599</v>
      </c>
      <c r="D31" s="184"/>
      <c r="E31" s="184"/>
      <c r="F31" s="184"/>
      <c r="G31" s="184"/>
      <c r="H31" s="184"/>
      <c r="I31" s="184"/>
      <c r="J31" s="184"/>
      <c r="K31" s="184"/>
      <c r="L31" s="184"/>
      <c r="M31" s="184"/>
      <c r="N31" s="143"/>
      <c r="O31" s="143"/>
      <c r="R31" s="143"/>
      <c r="S31" s="136"/>
      <c r="Z31" s="231"/>
      <c r="AA31" s="136"/>
      <c r="AB31" s="144"/>
      <c r="AC31" s="136"/>
      <c r="AD31" s="187"/>
      <c r="AE31" s="187"/>
      <c r="AG31" s="136"/>
    </row>
    <row r="32" spans="2:33">
      <c r="B32" s="162"/>
      <c r="C32" s="160"/>
      <c r="D32" s="184"/>
      <c r="E32" s="184"/>
      <c r="F32" s="184"/>
      <c r="G32" s="184"/>
      <c r="H32" s="184"/>
      <c r="I32" s="184"/>
      <c r="J32" s="184"/>
      <c r="K32" s="184"/>
      <c r="L32" s="184"/>
      <c r="M32" s="184"/>
      <c r="N32" s="143"/>
      <c r="O32" s="143"/>
      <c r="R32" s="143"/>
      <c r="S32" s="136"/>
      <c r="Z32" s="231"/>
      <c r="AA32" s="136"/>
      <c r="AB32" s="144"/>
      <c r="AC32" s="136"/>
      <c r="AD32" s="187"/>
      <c r="AE32" s="187"/>
      <c r="AG32" s="136"/>
    </row>
    <row r="33" spans="2:33">
      <c r="B33" s="163"/>
      <c r="C33" s="160" t="s">
        <v>2600</v>
      </c>
      <c r="D33" s="184"/>
      <c r="E33" s="184"/>
      <c r="F33" s="184"/>
      <c r="G33" s="184"/>
      <c r="H33" s="184"/>
      <c r="I33" s="184"/>
      <c r="J33" s="184"/>
      <c r="K33" s="184"/>
      <c r="L33" s="184"/>
      <c r="M33" s="184"/>
      <c r="N33" s="143"/>
      <c r="O33" s="143"/>
      <c r="Z33" s="231"/>
      <c r="AB33" s="144"/>
      <c r="AC33" s="136"/>
      <c r="AD33" s="187"/>
      <c r="AE33" s="187"/>
      <c r="AG33" s="136"/>
    </row>
    <row r="34" spans="2:33">
      <c r="B34" s="202"/>
      <c r="C34" s="169"/>
      <c r="D34" s="203"/>
      <c r="E34" s="203"/>
      <c r="F34" s="203"/>
      <c r="G34" s="203"/>
      <c r="H34" s="203"/>
      <c r="I34" s="203"/>
      <c r="J34" s="203"/>
      <c r="K34" s="203"/>
      <c r="L34" s="203"/>
      <c r="M34" s="203"/>
      <c r="N34" s="147"/>
      <c r="O34" s="143"/>
      <c r="Z34" s="231"/>
      <c r="AB34" s="144"/>
      <c r="AC34" s="136"/>
      <c r="AD34" s="187"/>
      <c r="AE34" s="187"/>
      <c r="AG34" s="136"/>
    </row>
    <row r="35" spans="2:33" ht="15" thickBot="1">
      <c r="B35" s="203"/>
      <c r="C35" s="204"/>
      <c r="D35" s="203"/>
      <c r="E35" s="203"/>
      <c r="F35" s="203"/>
      <c r="G35" s="203"/>
      <c r="H35" s="203"/>
      <c r="I35" s="203"/>
      <c r="J35" s="203"/>
      <c r="K35" s="203"/>
      <c r="L35" s="203"/>
      <c r="M35" s="203"/>
      <c r="N35" s="147"/>
      <c r="O35" s="143"/>
      <c r="R35" s="143"/>
      <c r="S35" s="136"/>
      <c r="Z35" s="231"/>
      <c r="AA35" s="136"/>
      <c r="AB35" s="144"/>
      <c r="AC35" s="136"/>
      <c r="AD35" s="187"/>
      <c r="AE35" s="187"/>
      <c r="AG35" s="136"/>
    </row>
    <row r="36" spans="2:33" ht="21" thickBot="1">
      <c r="B36" s="164" t="str">
        <f ca="1" xml:space="preserve"> RIGHT(CELL("filename", $A$1), LEN(CELL("filename", $A$1)) - SEARCH("]", CELL("filename", $A$1)))&amp;" - Line definitions"</f>
        <v>4F - Line definitions</v>
      </c>
      <c r="C36" s="165"/>
      <c r="D36" s="166"/>
      <c r="E36" s="166"/>
      <c r="F36" s="166"/>
      <c r="G36" s="166"/>
      <c r="H36" s="166"/>
      <c r="I36" s="166"/>
      <c r="J36" s="166"/>
      <c r="K36" s="166"/>
      <c r="L36" s="166"/>
      <c r="M36" s="166"/>
      <c r="N36" s="172"/>
      <c r="O36" s="143"/>
      <c r="R36" s="135"/>
      <c r="S36" s="141"/>
      <c r="T36" s="231"/>
      <c r="U36" s="231"/>
      <c r="V36" s="231"/>
      <c r="W36" s="231"/>
      <c r="X36" s="231"/>
      <c r="Y36" s="231"/>
      <c r="Z36" s="231"/>
      <c r="AA36" s="141"/>
      <c r="AB36" s="98"/>
      <c r="AC36" s="141"/>
      <c r="AG36" s="141"/>
    </row>
    <row r="37" spans="2:33" ht="15" thickBot="1">
      <c r="B37" s="87"/>
      <c r="C37" s="173"/>
      <c r="D37" s="87"/>
      <c r="E37" s="87"/>
      <c r="F37" s="87"/>
      <c r="G37" s="87"/>
      <c r="H37" s="87"/>
      <c r="I37" s="87"/>
      <c r="J37" s="87"/>
      <c r="K37" s="87"/>
      <c r="L37" s="87"/>
      <c r="M37" s="87"/>
      <c r="N37" s="135"/>
      <c r="O37" s="143"/>
      <c r="R37" s="135"/>
      <c r="S37" s="141"/>
      <c r="T37" s="231"/>
      <c r="U37" s="231"/>
      <c r="V37" s="231"/>
      <c r="W37" s="231"/>
      <c r="X37" s="231"/>
      <c r="Y37" s="231"/>
      <c r="Z37" s="231"/>
      <c r="AA37" s="141"/>
      <c r="AB37" s="98"/>
      <c r="AC37" s="141"/>
      <c r="AG37" s="141"/>
    </row>
    <row r="38" spans="2:33" ht="15" thickBot="1">
      <c r="B38" s="174" t="s">
        <v>2601</v>
      </c>
      <c r="C38" s="1126" t="s">
        <v>3096</v>
      </c>
      <c r="D38" s="1126"/>
      <c r="E38" s="1126"/>
      <c r="F38" s="1126"/>
      <c r="G38" s="1128"/>
      <c r="H38" s="1152" t="s">
        <v>3502</v>
      </c>
      <c r="I38" s="1126"/>
      <c r="J38" s="1126"/>
      <c r="K38" s="1126"/>
      <c r="L38" s="1126"/>
      <c r="M38" s="1126"/>
      <c r="N38" s="1128"/>
      <c r="O38" s="143"/>
      <c r="R38" s="135"/>
      <c r="S38" s="141"/>
      <c r="T38" s="102" t="s">
        <v>2603</v>
      </c>
      <c r="U38" s="231"/>
      <c r="V38" s="231"/>
      <c r="W38" s="231"/>
      <c r="X38" s="231"/>
      <c r="Y38" s="231"/>
      <c r="Z38" s="231"/>
      <c r="AA38" s="141"/>
      <c r="AB38" s="12"/>
      <c r="AC38" s="141"/>
      <c r="AG38" s="141"/>
    </row>
    <row r="39" spans="2:33" ht="51">
      <c r="B39" s="206">
        <f t="shared" ref="B39:B47" si="30">B7</f>
        <v>1</v>
      </c>
      <c r="C39" s="1044" t="s">
        <v>4690</v>
      </c>
      <c r="D39" s="1044"/>
      <c r="E39" s="1044"/>
      <c r="F39" s="1044"/>
      <c r="G39" s="1044"/>
      <c r="H39" s="1044" t="s">
        <v>4691</v>
      </c>
      <c r="I39" s="1044"/>
      <c r="J39" s="1044"/>
      <c r="K39" s="1044"/>
      <c r="L39" s="1044"/>
      <c r="M39" s="1044"/>
      <c r="N39" s="1045"/>
      <c r="O39" s="143"/>
      <c r="T39" s="230" t="s">
        <v>2611</v>
      </c>
      <c r="U39" s="231"/>
      <c r="V39" s="231"/>
      <c r="W39" s="231"/>
      <c r="X39" s="231"/>
      <c r="Y39" s="231"/>
      <c r="Z39" s="231"/>
      <c r="AB39" s="127"/>
      <c r="AC39" s="141"/>
      <c r="AG39" s="141"/>
    </row>
    <row r="40" spans="2:33" ht="51">
      <c r="B40" s="180">
        <f t="shared" si="30"/>
        <v>2</v>
      </c>
      <c r="C40" s="972" t="s">
        <v>4692</v>
      </c>
      <c r="D40" s="972"/>
      <c r="E40" s="972"/>
      <c r="F40" s="972"/>
      <c r="G40" s="972"/>
      <c r="H40" s="972" t="s">
        <v>4693</v>
      </c>
      <c r="I40" s="972"/>
      <c r="J40" s="972"/>
      <c r="K40" s="972"/>
      <c r="L40" s="972"/>
      <c r="M40" s="972"/>
      <c r="N40" s="973"/>
      <c r="O40" s="143"/>
      <c r="T40" s="230" t="s">
        <v>2611</v>
      </c>
      <c r="U40" s="231"/>
      <c r="V40" s="231"/>
      <c r="W40" s="231"/>
      <c r="X40" s="231"/>
      <c r="Y40" s="231"/>
      <c r="Z40" s="231"/>
      <c r="AC40" s="141"/>
      <c r="AG40" s="141"/>
    </row>
    <row r="41" spans="2:33" ht="25.5">
      <c r="B41" s="180">
        <f t="shared" si="30"/>
        <v>3</v>
      </c>
      <c r="C41" s="972" t="s">
        <v>3097</v>
      </c>
      <c r="D41" s="972"/>
      <c r="E41" s="972"/>
      <c r="F41" s="972"/>
      <c r="G41" s="972"/>
      <c r="H41" s="972" t="s">
        <v>4694</v>
      </c>
      <c r="I41" s="972"/>
      <c r="J41" s="972"/>
      <c r="K41" s="972"/>
      <c r="L41" s="972"/>
      <c r="M41" s="972"/>
      <c r="N41" s="973"/>
      <c r="O41" s="147"/>
      <c r="P41" s="147"/>
      <c r="T41" s="230" t="s">
        <v>2606</v>
      </c>
      <c r="U41" s="231"/>
      <c r="V41" s="231"/>
      <c r="W41" s="231"/>
      <c r="X41" s="231"/>
      <c r="Y41" s="231"/>
      <c r="Z41" s="231"/>
      <c r="AC41" s="141"/>
      <c r="AG41" s="141"/>
    </row>
    <row r="42" spans="2:33" ht="38.25">
      <c r="B42" s="180">
        <f t="shared" si="30"/>
        <v>4</v>
      </c>
      <c r="C42" s="972" t="s">
        <v>3098</v>
      </c>
      <c r="D42" s="972"/>
      <c r="E42" s="972"/>
      <c r="F42" s="972"/>
      <c r="G42" s="972"/>
      <c r="H42" s="972" t="s">
        <v>4695</v>
      </c>
      <c r="I42" s="972"/>
      <c r="J42" s="972"/>
      <c r="K42" s="972"/>
      <c r="L42" s="972"/>
      <c r="M42" s="972"/>
      <c r="N42" s="973"/>
      <c r="O42" s="147"/>
      <c r="P42" s="147"/>
      <c r="T42" s="230" t="s">
        <v>2604</v>
      </c>
      <c r="U42" s="231"/>
      <c r="V42" s="231"/>
      <c r="W42" s="231"/>
      <c r="X42" s="231"/>
      <c r="Y42" s="231"/>
      <c r="Z42" s="231"/>
      <c r="AC42" s="141"/>
      <c r="AD42" s="83"/>
      <c r="AE42" s="83"/>
      <c r="AF42" s="83"/>
      <c r="AG42" s="141"/>
    </row>
    <row r="43" spans="2:33" ht="38.25">
      <c r="B43" s="180">
        <f t="shared" si="30"/>
        <v>5</v>
      </c>
      <c r="C43" s="972" t="s">
        <v>4696</v>
      </c>
      <c r="D43" s="972"/>
      <c r="E43" s="972"/>
      <c r="F43" s="972"/>
      <c r="G43" s="972"/>
      <c r="H43" s="972" t="s">
        <v>4697</v>
      </c>
      <c r="I43" s="972"/>
      <c r="J43" s="972"/>
      <c r="K43" s="972"/>
      <c r="L43" s="972"/>
      <c r="M43" s="972"/>
      <c r="N43" s="973"/>
      <c r="O43" s="147"/>
      <c r="P43" s="147"/>
      <c r="T43" s="230" t="s">
        <v>2604</v>
      </c>
      <c r="U43" s="231"/>
      <c r="V43" s="231"/>
      <c r="W43" s="231"/>
      <c r="X43" s="231"/>
      <c r="Y43" s="231"/>
      <c r="Z43" s="231"/>
      <c r="AC43" s="141"/>
      <c r="AD43" s="184"/>
      <c r="AE43" s="184"/>
      <c r="AF43" s="184"/>
      <c r="AG43" s="141"/>
    </row>
    <row r="44" spans="2:33" ht="38.25">
      <c r="B44" s="180">
        <f t="shared" si="30"/>
        <v>6</v>
      </c>
      <c r="C44" s="972" t="s">
        <v>4698</v>
      </c>
      <c r="D44" s="972"/>
      <c r="E44" s="972"/>
      <c r="F44" s="972"/>
      <c r="G44" s="972"/>
      <c r="H44" s="972" t="s">
        <v>4699</v>
      </c>
      <c r="I44" s="972"/>
      <c r="J44" s="972"/>
      <c r="K44" s="972"/>
      <c r="L44" s="972"/>
      <c r="M44" s="972"/>
      <c r="N44" s="973"/>
      <c r="O44" s="147"/>
      <c r="P44" s="147"/>
      <c r="R44" s="135"/>
      <c r="S44" s="141"/>
      <c r="T44" s="230" t="s">
        <v>2604</v>
      </c>
      <c r="U44" s="231"/>
      <c r="V44" s="231"/>
      <c r="W44" s="231"/>
      <c r="X44" s="231"/>
      <c r="Y44" s="231"/>
      <c r="Z44" s="231"/>
      <c r="AA44" s="141"/>
      <c r="AC44" s="141"/>
      <c r="AD44" s="184"/>
      <c r="AE44" s="184"/>
      <c r="AF44" s="184"/>
      <c r="AG44" s="141"/>
    </row>
    <row r="45" spans="2:33" s="570" customFormat="1">
      <c r="B45" s="180">
        <f t="shared" si="30"/>
        <v>7</v>
      </c>
      <c r="C45" s="972" t="s">
        <v>4700</v>
      </c>
      <c r="D45" s="972"/>
      <c r="E45" s="972"/>
      <c r="F45" s="972"/>
      <c r="G45" s="972"/>
      <c r="H45" s="972" t="s">
        <v>4701</v>
      </c>
      <c r="I45" s="972"/>
      <c r="J45" s="972"/>
      <c r="K45" s="972"/>
      <c r="L45" s="972"/>
      <c r="M45" s="972"/>
      <c r="N45" s="973"/>
      <c r="O45" s="147"/>
      <c r="P45" s="147"/>
      <c r="Q45" s="83"/>
      <c r="R45" s="135"/>
      <c r="S45" s="141"/>
      <c r="T45" s="230">
        <v>1</v>
      </c>
      <c r="U45" s="231"/>
      <c r="V45" s="231"/>
      <c r="W45" s="231"/>
      <c r="X45" s="231"/>
      <c r="Y45" s="231"/>
      <c r="Z45" s="231"/>
      <c r="AA45" s="141"/>
      <c r="AB45" s="87"/>
      <c r="AC45" s="141"/>
      <c r="AD45" s="184"/>
      <c r="AE45" s="184"/>
      <c r="AF45" s="184"/>
      <c r="AG45" s="141"/>
    </row>
    <row r="46" spans="2:33" s="570" customFormat="1" ht="25.5">
      <c r="B46" s="180">
        <f t="shared" si="30"/>
        <v>8</v>
      </c>
      <c r="C46" s="972" t="s">
        <v>4702</v>
      </c>
      <c r="D46" s="972"/>
      <c r="E46" s="972"/>
      <c r="F46" s="972"/>
      <c r="G46" s="972"/>
      <c r="H46" s="972" t="s">
        <v>4703</v>
      </c>
      <c r="I46" s="972"/>
      <c r="J46" s="972"/>
      <c r="K46" s="972"/>
      <c r="L46" s="972"/>
      <c r="M46" s="972"/>
      <c r="N46" s="973"/>
      <c r="O46" s="147"/>
      <c r="P46" s="147"/>
      <c r="Q46" s="83"/>
      <c r="R46" s="135"/>
      <c r="S46" s="141"/>
      <c r="T46" s="230" t="s">
        <v>2606</v>
      </c>
      <c r="U46" s="231"/>
      <c r="V46" s="231"/>
      <c r="W46" s="231"/>
      <c r="X46" s="231"/>
      <c r="Y46" s="231"/>
      <c r="Z46" s="231"/>
      <c r="AA46" s="141"/>
      <c r="AB46" s="87"/>
      <c r="AC46" s="141"/>
      <c r="AD46" s="184"/>
      <c r="AE46" s="184"/>
      <c r="AF46" s="184"/>
      <c r="AG46" s="141"/>
    </row>
    <row r="47" spans="2:33" s="570" customFormat="1" ht="38.25">
      <c r="B47" s="180">
        <f t="shared" si="30"/>
        <v>9</v>
      </c>
      <c r="C47" s="972" t="s">
        <v>4704</v>
      </c>
      <c r="D47" s="972"/>
      <c r="E47" s="972"/>
      <c r="F47" s="972"/>
      <c r="G47" s="972"/>
      <c r="H47" s="972" t="s">
        <v>4705</v>
      </c>
      <c r="I47" s="972"/>
      <c r="J47" s="972"/>
      <c r="K47" s="972"/>
      <c r="L47" s="972"/>
      <c r="M47" s="972"/>
      <c r="N47" s="973"/>
      <c r="O47" s="147"/>
      <c r="P47" s="147"/>
      <c r="Q47" s="83"/>
      <c r="R47" s="135"/>
      <c r="S47" s="141"/>
      <c r="T47" s="230" t="s">
        <v>2604</v>
      </c>
      <c r="U47" s="231"/>
      <c r="V47" s="231"/>
      <c r="W47" s="231"/>
      <c r="X47" s="231"/>
      <c r="Y47" s="231"/>
      <c r="Z47" s="231"/>
      <c r="AA47" s="141"/>
      <c r="AB47" s="87"/>
      <c r="AC47" s="141"/>
      <c r="AD47" s="184"/>
      <c r="AE47" s="184"/>
      <c r="AF47" s="184"/>
      <c r="AG47" s="141"/>
    </row>
    <row r="48" spans="2:33" ht="38.25">
      <c r="B48" s="180">
        <f t="shared" ref="B48:B49" si="31">B16</f>
        <v>10</v>
      </c>
      <c r="C48" s="972" t="s">
        <v>4706</v>
      </c>
      <c r="D48" s="972"/>
      <c r="E48" s="972"/>
      <c r="F48" s="972"/>
      <c r="G48" s="972"/>
      <c r="H48" s="972" t="s">
        <v>4707</v>
      </c>
      <c r="I48" s="972"/>
      <c r="J48" s="972"/>
      <c r="K48" s="972"/>
      <c r="L48" s="972"/>
      <c r="M48" s="972"/>
      <c r="N48" s="973"/>
      <c r="O48" s="147"/>
      <c r="P48" s="147"/>
      <c r="T48" s="230" t="s">
        <v>2604</v>
      </c>
      <c r="U48" s="231"/>
      <c r="V48" s="231"/>
      <c r="W48" s="231"/>
      <c r="X48" s="231"/>
      <c r="Y48" s="231"/>
      <c r="Z48" s="231"/>
      <c r="AD48" s="184"/>
      <c r="AE48" s="184"/>
      <c r="AF48" s="184"/>
    </row>
    <row r="49" spans="2:33" ht="26.25" thickBot="1">
      <c r="B49" s="208">
        <f t="shared" si="31"/>
        <v>11</v>
      </c>
      <c r="C49" s="1048" t="s">
        <v>4709</v>
      </c>
      <c r="D49" s="1048"/>
      <c r="E49" s="1048"/>
      <c r="F49" s="1048"/>
      <c r="G49" s="1048"/>
      <c r="H49" s="1048" t="s">
        <v>4708</v>
      </c>
      <c r="I49" s="1048"/>
      <c r="J49" s="1048"/>
      <c r="K49" s="1048"/>
      <c r="L49" s="1048"/>
      <c r="M49" s="1048"/>
      <c r="N49" s="1049"/>
      <c r="O49" s="147"/>
      <c r="P49" s="147"/>
      <c r="T49" s="230" t="s">
        <v>2606</v>
      </c>
      <c r="U49" s="231"/>
      <c r="V49" s="231"/>
      <c r="W49" s="231"/>
      <c r="X49" s="231"/>
      <c r="Y49" s="231"/>
      <c r="Z49" s="231"/>
      <c r="AD49" s="184"/>
      <c r="AE49" s="184"/>
      <c r="AF49" s="184"/>
    </row>
    <row r="50" spans="2:33" s="273" customFormat="1" ht="14.1" customHeight="1" thickBot="1">
      <c r="B50" s="232"/>
      <c r="C50" s="272"/>
      <c r="D50" s="272"/>
      <c r="E50" s="272"/>
      <c r="F50" s="272"/>
      <c r="G50" s="272"/>
      <c r="H50" s="272"/>
      <c r="I50" s="272"/>
      <c r="J50" s="272"/>
      <c r="K50" s="272"/>
      <c r="L50" s="272"/>
      <c r="M50" s="272"/>
      <c r="N50" s="272"/>
      <c r="O50" s="147"/>
      <c r="P50" s="147"/>
      <c r="Q50" s="83"/>
      <c r="R50" s="83"/>
      <c r="S50" s="84"/>
      <c r="T50" s="234"/>
      <c r="U50" s="231"/>
      <c r="V50" s="231"/>
      <c r="W50" s="231"/>
      <c r="X50" s="231"/>
      <c r="Y50" s="231"/>
      <c r="Z50" s="231"/>
      <c r="AA50" s="84"/>
      <c r="AB50" s="87"/>
      <c r="AC50" s="84"/>
      <c r="AD50" s="184"/>
      <c r="AE50" s="184"/>
      <c r="AF50" s="184"/>
      <c r="AG50" s="84"/>
    </row>
    <row r="51" spans="2:33" s="273" customFormat="1" ht="15" thickBot="1">
      <c r="B51" s="174" t="s">
        <v>2601</v>
      </c>
      <c r="C51" s="1126" t="s">
        <v>2602</v>
      </c>
      <c r="D51" s="1126"/>
      <c r="E51" s="1126"/>
      <c r="F51" s="1126"/>
      <c r="G51" s="1126"/>
      <c r="H51" s="1126"/>
      <c r="I51" s="1126"/>
      <c r="J51" s="1126"/>
      <c r="K51" s="1126"/>
      <c r="L51" s="1126"/>
      <c r="M51" s="1126"/>
      <c r="N51" s="1128"/>
      <c r="O51" s="147"/>
      <c r="P51" s="147"/>
      <c r="Q51" s="83"/>
      <c r="R51" s="83"/>
      <c r="S51" s="84"/>
      <c r="T51" s="234"/>
      <c r="U51" s="231"/>
      <c r="V51" s="231"/>
      <c r="W51" s="231"/>
      <c r="X51" s="231"/>
      <c r="Y51" s="231"/>
      <c r="Z51" s="231"/>
      <c r="AA51" s="84"/>
      <c r="AB51" s="87"/>
      <c r="AC51" s="84"/>
      <c r="AD51" s="184"/>
      <c r="AE51" s="184"/>
      <c r="AF51" s="184"/>
      <c r="AG51" s="84"/>
    </row>
    <row r="52" spans="2:33" ht="63.75">
      <c r="B52" s="206">
        <f>B20</f>
        <v>12</v>
      </c>
      <c r="C52" s="1044" t="s">
        <v>4710</v>
      </c>
      <c r="D52" s="1044"/>
      <c r="E52" s="1044"/>
      <c r="F52" s="1044"/>
      <c r="G52" s="1044"/>
      <c r="H52" s="1044"/>
      <c r="I52" s="1044"/>
      <c r="J52" s="1044"/>
      <c r="K52" s="1044"/>
      <c r="L52" s="1044"/>
      <c r="M52" s="1044"/>
      <c r="N52" s="1045"/>
      <c r="O52" s="147"/>
      <c r="P52" s="147"/>
      <c r="T52" s="230" t="s">
        <v>2837</v>
      </c>
      <c r="U52" s="231"/>
      <c r="V52" s="231"/>
      <c r="W52" s="231"/>
      <c r="X52" s="231"/>
      <c r="Y52" s="231"/>
      <c r="Z52" s="231"/>
      <c r="AD52" s="184"/>
      <c r="AE52" s="184"/>
      <c r="AF52" s="184"/>
    </row>
    <row r="53" spans="2:33">
      <c r="B53" s="180">
        <f t="shared" ref="B53:B57" si="32">B21</f>
        <v>13</v>
      </c>
      <c r="C53" s="972" t="s">
        <v>4711</v>
      </c>
      <c r="D53" s="972"/>
      <c r="E53" s="972"/>
      <c r="F53" s="972"/>
      <c r="G53" s="972"/>
      <c r="H53" s="972"/>
      <c r="I53" s="972"/>
      <c r="J53" s="972"/>
      <c r="K53" s="972"/>
      <c r="L53" s="972"/>
      <c r="M53" s="972"/>
      <c r="N53" s="973"/>
      <c r="O53" s="147"/>
      <c r="P53" s="147"/>
      <c r="T53" s="234">
        <v>1</v>
      </c>
      <c r="U53" s="231"/>
      <c r="V53" s="231"/>
      <c r="W53" s="231"/>
      <c r="X53" s="231"/>
      <c r="Y53" s="231"/>
      <c r="Z53" s="231"/>
      <c r="AD53" s="203"/>
      <c r="AE53" s="203"/>
      <c r="AF53" s="203"/>
    </row>
    <row r="54" spans="2:33">
      <c r="B54" s="180">
        <f t="shared" si="32"/>
        <v>14</v>
      </c>
      <c r="C54" s="972" t="s">
        <v>4712</v>
      </c>
      <c r="D54" s="972"/>
      <c r="E54" s="972"/>
      <c r="F54" s="972"/>
      <c r="G54" s="972"/>
      <c r="H54" s="972"/>
      <c r="I54" s="972"/>
      <c r="J54" s="972"/>
      <c r="K54" s="972"/>
      <c r="L54" s="972"/>
      <c r="M54" s="972"/>
      <c r="N54" s="973"/>
      <c r="O54" s="147"/>
      <c r="P54" s="147"/>
      <c r="T54" s="235">
        <v>1</v>
      </c>
      <c r="U54" s="231"/>
      <c r="V54" s="231"/>
      <c r="W54" s="231"/>
      <c r="X54" s="231"/>
      <c r="Y54" s="231"/>
      <c r="Z54" s="231"/>
      <c r="AD54" s="203"/>
      <c r="AE54" s="203"/>
      <c r="AF54" s="203"/>
    </row>
    <row r="55" spans="2:33" ht="46.5" customHeight="1">
      <c r="B55" s="180">
        <f t="shared" si="32"/>
        <v>15</v>
      </c>
      <c r="C55" s="972" t="s">
        <v>4713</v>
      </c>
      <c r="D55" s="972"/>
      <c r="E55" s="972"/>
      <c r="F55" s="972"/>
      <c r="G55" s="972"/>
      <c r="H55" s="972"/>
      <c r="I55" s="972"/>
      <c r="J55" s="972"/>
      <c r="K55" s="972"/>
      <c r="L55" s="972"/>
      <c r="M55" s="972"/>
      <c r="N55" s="973"/>
      <c r="O55" s="147"/>
      <c r="P55" s="147"/>
      <c r="T55" s="230" t="s">
        <v>2611</v>
      </c>
      <c r="U55" s="231"/>
      <c r="V55" s="231"/>
      <c r="W55" s="231"/>
      <c r="X55" s="231"/>
      <c r="Y55" s="231"/>
      <c r="Z55" s="231"/>
      <c r="AD55" s="127"/>
      <c r="AE55" s="127"/>
      <c r="AF55" s="127"/>
    </row>
    <row r="56" spans="2:33">
      <c r="B56" s="180">
        <f t="shared" si="32"/>
        <v>16</v>
      </c>
      <c r="C56" s="972" t="s">
        <v>4714</v>
      </c>
      <c r="D56" s="972"/>
      <c r="E56" s="972"/>
      <c r="F56" s="972"/>
      <c r="G56" s="972"/>
      <c r="H56" s="972"/>
      <c r="I56" s="972"/>
      <c r="J56" s="972"/>
      <c r="K56" s="972"/>
      <c r="L56" s="972"/>
      <c r="M56" s="972"/>
      <c r="N56" s="973"/>
      <c r="O56" s="147"/>
      <c r="P56" s="147"/>
      <c r="T56" s="234">
        <v>1</v>
      </c>
      <c r="U56" s="231"/>
      <c r="V56" s="231"/>
      <c r="W56" s="231"/>
      <c r="X56" s="231"/>
      <c r="Y56" s="231"/>
      <c r="Z56" s="231"/>
      <c r="AD56" s="127"/>
      <c r="AE56" s="127"/>
      <c r="AF56" s="127"/>
    </row>
    <row r="57" spans="2:33" ht="15" thickBot="1">
      <c r="B57" s="208">
        <f t="shared" si="32"/>
        <v>17</v>
      </c>
      <c r="C57" s="1048" t="s">
        <v>4715</v>
      </c>
      <c r="D57" s="1048"/>
      <c r="E57" s="1048"/>
      <c r="F57" s="1048"/>
      <c r="G57" s="1048"/>
      <c r="H57" s="1048"/>
      <c r="I57" s="1048"/>
      <c r="J57" s="1048"/>
      <c r="K57" s="1048"/>
      <c r="L57" s="1048"/>
      <c r="M57" s="1048"/>
      <c r="N57" s="1049"/>
      <c r="O57" s="147"/>
      <c r="P57" s="147"/>
      <c r="T57" s="235">
        <v>1</v>
      </c>
      <c r="U57" s="231"/>
      <c r="V57" s="231"/>
      <c r="W57" s="231"/>
      <c r="X57" s="231"/>
      <c r="Y57" s="231"/>
      <c r="Z57" s="231"/>
      <c r="AD57" s="203"/>
      <c r="AE57" s="203"/>
      <c r="AF57" s="203"/>
    </row>
    <row r="58" spans="2:33" s="273" customFormat="1">
      <c r="B58" s="232"/>
      <c r="C58" s="1153"/>
      <c r="D58" s="1153"/>
      <c r="E58" s="1153"/>
      <c r="F58" s="1153"/>
      <c r="G58" s="1153"/>
      <c r="H58" s="1153"/>
      <c r="O58" s="147"/>
      <c r="P58" s="147"/>
      <c r="Q58" s="83"/>
      <c r="R58" s="83"/>
      <c r="S58" s="84"/>
      <c r="T58" s="231"/>
      <c r="U58" s="231"/>
      <c r="V58" s="231"/>
      <c r="W58" s="231"/>
      <c r="X58" s="231"/>
      <c r="Y58" s="231"/>
      <c r="Z58" s="231"/>
      <c r="AA58" s="84"/>
      <c r="AB58" s="87"/>
      <c r="AC58" s="84"/>
      <c r="AD58" s="127"/>
      <c r="AE58" s="127"/>
      <c r="AF58" s="127"/>
      <c r="AG58" s="84"/>
    </row>
    <row r="59" spans="2:33" hidden="1">
      <c r="O59" s="147"/>
      <c r="P59" s="147"/>
      <c r="T59" s="231"/>
      <c r="U59" s="231"/>
      <c r="V59" s="231"/>
      <c r="W59" s="231"/>
      <c r="X59" s="231"/>
      <c r="Y59" s="231"/>
      <c r="Z59" s="231"/>
      <c r="AD59" s="127"/>
      <c r="AE59" s="127"/>
      <c r="AF59" s="127"/>
    </row>
    <row r="60" spans="2:33" hidden="1">
      <c r="O60" s="147"/>
      <c r="P60" s="147"/>
      <c r="U60" s="231"/>
      <c r="V60" s="231"/>
      <c r="W60" s="231"/>
      <c r="X60" s="231"/>
      <c r="Y60" s="231"/>
      <c r="Z60" s="231"/>
      <c r="AD60" s="127"/>
      <c r="AE60" s="127"/>
      <c r="AF60" s="127"/>
    </row>
    <row r="61" spans="2:33" hidden="1">
      <c r="O61" s="147"/>
      <c r="P61" s="147"/>
      <c r="U61" s="231"/>
      <c r="V61" s="231"/>
      <c r="W61" s="231"/>
      <c r="X61" s="231"/>
      <c r="Y61" s="231"/>
      <c r="Z61" s="231"/>
      <c r="AD61" s="127"/>
      <c r="AE61" s="127"/>
      <c r="AF61" s="127"/>
    </row>
    <row r="62" spans="2:33" hidden="1">
      <c r="O62" s="147"/>
      <c r="P62" s="147"/>
      <c r="U62" s="231"/>
      <c r="V62" s="231"/>
      <c r="W62" s="231"/>
      <c r="X62" s="231"/>
      <c r="Y62" s="231"/>
      <c r="Z62" s="231"/>
      <c r="AD62" s="127"/>
      <c r="AE62" s="127"/>
      <c r="AF62" s="127"/>
    </row>
    <row r="63" spans="2:33" hidden="1">
      <c r="O63" s="147"/>
      <c r="P63" s="147"/>
      <c r="U63" s="231"/>
      <c r="V63" s="231"/>
      <c r="W63" s="231"/>
      <c r="X63" s="231"/>
      <c r="Y63" s="231"/>
      <c r="Z63" s="231"/>
      <c r="AD63" s="127"/>
      <c r="AE63" s="127"/>
      <c r="AF63" s="127"/>
    </row>
    <row r="64" spans="2:33" hidden="1">
      <c r="O64" s="147"/>
      <c r="P64" s="147"/>
      <c r="U64" s="231"/>
      <c r="V64" s="231"/>
      <c r="W64" s="231"/>
      <c r="X64" s="231"/>
      <c r="Y64" s="231"/>
      <c r="Z64" s="231"/>
      <c r="AD64" s="127"/>
      <c r="AE64" s="127"/>
      <c r="AF64" s="127"/>
    </row>
    <row r="65" spans="15:32" hidden="1">
      <c r="O65" s="147"/>
      <c r="P65" s="147"/>
      <c r="U65" s="231"/>
      <c r="V65" s="231"/>
      <c r="W65" s="231"/>
      <c r="X65" s="231"/>
      <c r="Y65" s="231"/>
      <c r="Z65" s="231"/>
      <c r="AD65" s="127"/>
      <c r="AE65" s="127"/>
      <c r="AF65" s="127"/>
    </row>
    <row r="66" spans="15:32" hidden="1">
      <c r="O66" s="147"/>
      <c r="P66" s="147"/>
      <c r="U66" s="231"/>
      <c r="V66" s="231"/>
      <c r="W66" s="231"/>
      <c r="X66" s="231"/>
      <c r="Y66" s="231"/>
      <c r="Z66" s="231"/>
      <c r="AD66" s="127"/>
      <c r="AE66" s="127"/>
      <c r="AF66" s="127"/>
    </row>
    <row r="67" spans="15:32" hidden="1">
      <c r="U67" s="231"/>
      <c r="V67" s="231"/>
      <c r="W67" s="231"/>
      <c r="X67" s="231"/>
      <c r="Y67" s="231"/>
      <c r="Z67" s="231"/>
      <c r="AD67" s="127"/>
      <c r="AE67" s="127"/>
      <c r="AF67" s="127"/>
    </row>
    <row r="68" spans="15:32" hidden="1">
      <c r="U68" s="231"/>
      <c r="V68" s="231"/>
      <c r="W68" s="231"/>
      <c r="X68" s="231"/>
      <c r="Y68" s="231"/>
      <c r="Z68" s="231"/>
      <c r="AD68" s="127"/>
      <c r="AE68" s="127"/>
      <c r="AF68" s="127"/>
    </row>
    <row r="69" spans="15:32" hidden="1">
      <c r="U69" s="231"/>
      <c r="V69" s="231"/>
      <c r="W69" s="231"/>
      <c r="X69" s="231"/>
      <c r="Y69" s="231"/>
      <c r="Z69" s="231"/>
      <c r="AD69" s="127"/>
      <c r="AE69" s="127"/>
      <c r="AF69" s="127"/>
    </row>
    <row r="70" spans="15:32" hidden="1">
      <c r="U70" s="231"/>
      <c r="V70" s="231"/>
      <c r="W70" s="231"/>
      <c r="X70" s="231"/>
      <c r="Y70" s="231"/>
      <c r="Z70" s="231"/>
      <c r="AD70" s="127"/>
      <c r="AE70" s="127"/>
      <c r="AF70" s="127"/>
    </row>
    <row r="71" spans="15:32" hidden="1">
      <c r="U71" s="231"/>
      <c r="V71" s="231"/>
      <c r="W71" s="231"/>
      <c r="X71" s="231"/>
      <c r="Y71" s="231"/>
      <c r="Z71" s="231"/>
      <c r="AD71" s="127"/>
      <c r="AE71" s="127"/>
      <c r="AF71" s="127"/>
    </row>
    <row r="72" spans="15:32" hidden="1">
      <c r="U72" s="231"/>
      <c r="V72" s="231"/>
      <c r="W72" s="231"/>
      <c r="X72" s="231"/>
      <c r="Y72" s="231"/>
      <c r="Z72" s="231"/>
      <c r="AD72" s="127"/>
      <c r="AE72" s="127"/>
      <c r="AF72" s="127"/>
    </row>
    <row r="73" spans="15:32" hidden="1">
      <c r="U73" s="231"/>
      <c r="V73" s="231"/>
      <c r="W73" s="231"/>
      <c r="X73" s="231"/>
      <c r="Y73" s="231"/>
      <c r="Z73" s="231"/>
      <c r="AD73" s="127"/>
      <c r="AE73" s="127"/>
      <c r="AF73" s="127"/>
    </row>
    <row r="74" spans="15:32" hidden="1">
      <c r="U74" s="231"/>
      <c r="V74" s="231"/>
      <c r="W74" s="231"/>
      <c r="X74" s="231"/>
      <c r="Y74" s="231"/>
      <c r="Z74" s="231"/>
      <c r="AD74" s="127"/>
      <c r="AE74" s="127"/>
      <c r="AF74" s="127"/>
    </row>
    <row r="75" spans="15:32" hidden="1">
      <c r="U75" s="231"/>
      <c r="V75" s="231"/>
      <c r="W75" s="231"/>
      <c r="X75" s="231"/>
      <c r="Y75" s="231"/>
      <c r="Z75" s="231"/>
      <c r="AD75" s="127"/>
      <c r="AE75" s="127"/>
      <c r="AF75" s="127"/>
    </row>
    <row r="76" spans="15:32" hidden="1">
      <c r="U76" s="231"/>
      <c r="V76" s="231"/>
      <c r="W76" s="231"/>
      <c r="X76" s="231"/>
      <c r="Y76" s="231"/>
      <c r="Z76" s="231"/>
      <c r="AD76" s="127"/>
      <c r="AE76" s="127"/>
      <c r="AF76" s="127"/>
    </row>
    <row r="77" spans="15:32" hidden="1">
      <c r="U77" s="231"/>
      <c r="V77" s="231"/>
      <c r="W77" s="231"/>
      <c r="X77" s="231"/>
      <c r="Y77" s="231"/>
      <c r="Z77" s="231"/>
      <c r="AD77" s="127"/>
      <c r="AE77" s="127"/>
      <c r="AF77" s="127"/>
    </row>
    <row r="78" spans="15:32" hidden="1">
      <c r="U78" s="231"/>
      <c r="V78" s="231"/>
      <c r="W78" s="231"/>
      <c r="X78" s="231"/>
      <c r="Y78" s="231"/>
      <c r="Z78" s="231"/>
      <c r="AD78" s="127"/>
      <c r="AE78" s="127"/>
      <c r="AF78" s="127"/>
    </row>
    <row r="79" spans="15:32" hidden="1">
      <c r="U79" s="231"/>
      <c r="V79" s="231"/>
      <c r="W79" s="231"/>
      <c r="X79" s="231"/>
      <c r="Y79" s="231"/>
      <c r="Z79" s="231"/>
      <c r="AD79" s="127"/>
      <c r="AE79" s="127"/>
      <c r="AF79" s="127"/>
    </row>
    <row r="80" spans="15:32" hidden="1">
      <c r="U80" s="231"/>
      <c r="V80" s="231"/>
      <c r="W80" s="231"/>
      <c r="X80" s="231"/>
      <c r="Y80" s="231"/>
      <c r="Z80" s="231"/>
    </row>
    <row r="81" spans="21:26" hidden="1">
      <c r="U81" s="231"/>
      <c r="V81" s="231"/>
      <c r="W81" s="231"/>
      <c r="X81" s="231"/>
      <c r="Y81" s="231"/>
      <c r="Z81" s="231"/>
    </row>
    <row r="82" spans="21:26" hidden="1">
      <c r="U82" s="231"/>
      <c r="V82" s="231"/>
      <c r="W82" s="231"/>
      <c r="X82" s="231"/>
      <c r="Y82" s="231"/>
      <c r="Z82" s="231"/>
    </row>
    <row r="83" spans="21:26" hidden="1">
      <c r="U83" s="231"/>
      <c r="V83" s="231"/>
      <c r="W83" s="231"/>
      <c r="X83" s="231"/>
      <c r="Y83" s="231"/>
      <c r="Z83" s="231"/>
    </row>
    <row r="84" spans="21:26" hidden="1">
      <c r="U84" s="231"/>
      <c r="V84" s="231"/>
      <c r="W84" s="231"/>
      <c r="X84" s="231"/>
      <c r="Y84" s="231"/>
      <c r="Z84" s="231"/>
    </row>
    <row r="85" spans="21:26" hidden="1">
      <c r="U85" s="231"/>
      <c r="V85" s="231"/>
      <c r="W85" s="231"/>
      <c r="X85" s="231"/>
      <c r="Y85" s="231"/>
      <c r="Z85" s="231"/>
    </row>
  </sheetData>
  <sheetProtection algorithmName="SHA-512" hashValue="cVsUYV50WC5iXr+6LAEENj1dj3GlJnRvVL1oTSaYdo9HfW6ysnjBcoCMvW+YKFeoQ50B2MIUz/dC+StId63FlA==" saltValue="SlDbcA1LRvzgfgpBbu89zQ==" spinCount="100000" sheet="1" objects="1" scenarios="1"/>
  <mergeCells count="42">
    <mergeCell ref="C45:G45"/>
    <mergeCell ref="H45:N45"/>
    <mergeCell ref="C46:G46"/>
    <mergeCell ref="H46:N46"/>
    <mergeCell ref="C47:G47"/>
    <mergeCell ref="H47:N47"/>
    <mergeCell ref="C58:H58"/>
    <mergeCell ref="C48:G48"/>
    <mergeCell ref="H48:N48"/>
    <mergeCell ref="C49:G49"/>
    <mergeCell ref="H49:N49"/>
    <mergeCell ref="C51:N51"/>
    <mergeCell ref="C52:N52"/>
    <mergeCell ref="C53:N53"/>
    <mergeCell ref="C54:N54"/>
    <mergeCell ref="C55:N55"/>
    <mergeCell ref="C56:N56"/>
    <mergeCell ref="C57:N57"/>
    <mergeCell ref="C42:G42"/>
    <mergeCell ref="H42:N42"/>
    <mergeCell ref="C43:G43"/>
    <mergeCell ref="H43:N43"/>
    <mergeCell ref="C44:G44"/>
    <mergeCell ref="H44:N44"/>
    <mergeCell ref="C39:G39"/>
    <mergeCell ref="H39:N39"/>
    <mergeCell ref="C40:G40"/>
    <mergeCell ref="H40:N40"/>
    <mergeCell ref="C41:G41"/>
    <mergeCell ref="H41:N41"/>
    <mergeCell ref="P3:P4"/>
    <mergeCell ref="Q3:Q4"/>
    <mergeCell ref="T5:Z5"/>
    <mergeCell ref="B27:C27"/>
    <mergeCell ref="C38:G38"/>
    <mergeCell ref="H38:N38"/>
    <mergeCell ref="B3:C4"/>
    <mergeCell ref="D3:D4"/>
    <mergeCell ref="E3:E4"/>
    <mergeCell ref="F3:I3"/>
    <mergeCell ref="J3:M3"/>
    <mergeCell ref="N3:N4"/>
  </mergeCells>
  <conditionalFormatting sqref="Q7:Q11">
    <cfRule type="cellIs" dxfId="27" priority="13" operator="equal">
      <formula>0</formula>
    </cfRule>
  </conditionalFormatting>
  <conditionalFormatting sqref="Q20:Q21 Q23:Q24">
    <cfRule type="cellIs" dxfId="26" priority="12" operator="equal">
      <formula>0</formula>
    </cfRule>
  </conditionalFormatting>
  <conditionalFormatting sqref="Q16">
    <cfRule type="cellIs" dxfId="25" priority="11" operator="equal">
      <formula>0</formula>
    </cfRule>
  </conditionalFormatting>
  <conditionalFormatting sqref="P7:P17">
    <cfRule type="cellIs" dxfId="24" priority="10" operator="equal">
      <formula>0</formula>
    </cfRule>
  </conditionalFormatting>
  <conditionalFormatting sqref="Q13">
    <cfRule type="cellIs" dxfId="23" priority="4" operator="equal">
      <formula>0</formula>
    </cfRule>
  </conditionalFormatting>
  <conditionalFormatting sqref="Q15">
    <cfRule type="cellIs" dxfId="2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3" id="{A27A2449-78A9-46CA-84AF-963CC7EFB43C}">
            <xm:f>Validation!$H$3=1</xm:f>
            <x14:dxf>
              <fill>
                <patternFill>
                  <bgColor rgb="FFE0DCD8"/>
                </patternFill>
              </fill>
            </x14:dxf>
          </x14:cfRule>
          <xm:sqref>G7:H9 G11:H12 K7:L12 G16:H17 K16:L17</xm:sqref>
        </x14:conditionalFormatting>
        <x14:conditionalFormatting xmlns:xm="http://schemas.microsoft.com/office/excel/2006/main">
          <x14:cfRule type="expression" priority="8" id="{70BEB36D-B457-4FBB-9ACF-886B306E1443}">
            <xm:f>Validation!$H$3=1</xm:f>
            <x14:dxf>
              <fill>
                <patternFill>
                  <bgColor rgb="FFE0DCD8"/>
                </patternFill>
              </fill>
            </x14:dxf>
          </x14:cfRule>
          <xm:sqref>G13:H13</xm:sqref>
        </x14:conditionalFormatting>
        <x14:conditionalFormatting xmlns:xm="http://schemas.microsoft.com/office/excel/2006/main">
          <x14:cfRule type="expression" priority="7" id="{E92D9CAA-9A1D-4158-B8D1-0A6A2658F2BA}">
            <xm:f>Validation!$H$3=1</xm:f>
            <x14:dxf>
              <fill>
                <patternFill>
                  <bgColor rgb="FFE0DCD8"/>
                </patternFill>
              </fill>
            </x14:dxf>
          </x14:cfRule>
          <xm:sqref>K13:L13</xm:sqref>
        </x14:conditionalFormatting>
        <x14:conditionalFormatting xmlns:xm="http://schemas.microsoft.com/office/excel/2006/main">
          <x14:cfRule type="expression" priority="6" id="{2440596B-EE25-488D-A59D-26FB79722B14}">
            <xm:f>Validation!$H$3=1</xm:f>
            <x14:dxf>
              <fill>
                <patternFill>
                  <bgColor rgb="FFE0DCD8"/>
                </patternFill>
              </fill>
            </x14:dxf>
          </x14:cfRule>
          <xm:sqref>G15:H15</xm:sqref>
        </x14:conditionalFormatting>
        <x14:conditionalFormatting xmlns:xm="http://schemas.microsoft.com/office/excel/2006/main">
          <x14:cfRule type="expression" priority="5" id="{31B9535A-F721-4B2C-BF91-6FBE5FCF7088}">
            <xm:f>Validation!$H$3=1</xm:f>
            <x14:dxf>
              <fill>
                <patternFill>
                  <bgColor rgb="FFE0DCD8"/>
                </patternFill>
              </fill>
            </x14:dxf>
          </x14:cfRule>
          <xm:sqref>K15:L15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A83"/>
  <sheetViews>
    <sheetView showGridLines="0" zoomScaleNormal="100" workbookViewId="0">
      <selection activeCell="F31" sqref="F31"/>
    </sheetView>
  </sheetViews>
  <sheetFormatPr defaultColWidth="0" defaultRowHeight="14.25" zeroHeight="1"/>
  <cols>
    <col min="1" max="1" width="1.625" style="83" customWidth="1"/>
    <col min="2" max="2" width="4.125" style="83" customWidth="1"/>
    <col min="3" max="3" width="60.75" style="83" customWidth="1"/>
    <col min="4" max="5" width="5.125" style="83" customWidth="1"/>
    <col min="6" max="6" width="12.5" style="83" customWidth="1"/>
    <col min="7" max="7" width="2.625" style="83" customWidth="1"/>
    <col min="8" max="8" width="32.25" style="87" bestFit="1" customWidth="1"/>
    <col min="9" max="9" width="18.75" style="83" bestFit="1" customWidth="1"/>
    <col min="10" max="10" width="1.625" style="83" customWidth="1"/>
    <col min="11" max="11" width="1.625" style="84" hidden="1" customWidth="1"/>
    <col min="12" max="12" width="18.75" style="83" hidden="1" customWidth="1"/>
    <col min="13" max="13" width="1.625" style="84" hidden="1" customWidth="1"/>
    <col min="14" max="14" width="8.125" style="87" hidden="1" customWidth="1"/>
    <col min="15" max="15" width="1.625" style="84" hidden="1" customWidth="1"/>
    <col min="16" max="17" width="8.125" style="87" hidden="1" customWidth="1"/>
    <col min="18" max="18" width="118.5" style="87" hidden="1" customWidth="1"/>
    <col min="19" max="19" width="1.625" style="84" hidden="1" customWidth="1"/>
    <col min="20" max="20" width="3.625" style="83" hidden="1" customWidth="1"/>
    <col min="21" max="21" width="8.125" style="83" hidden="1" customWidth="1"/>
    <col min="22" max="27" width="8.75" style="83" hidden="1" customWidth="1"/>
    <col min="28" max="16384" width="8.125" style="83" hidden="1"/>
  </cols>
  <sheetData>
    <row r="1" spans="2:23" ht="20.25">
      <c r="B1" s="79" t="s">
        <v>3110</v>
      </c>
      <c r="C1" s="79"/>
      <c r="D1" s="79"/>
      <c r="E1" s="79"/>
      <c r="F1" s="81" t="str">
        <f>Validation!B3</f>
        <v>Bristol Water</v>
      </c>
      <c r="G1" s="79"/>
      <c r="H1" s="82"/>
      <c r="I1" s="82" t="s">
        <v>2571</v>
      </c>
      <c r="N1" s="83"/>
      <c r="P1" s="12"/>
      <c r="Q1" s="12"/>
      <c r="R1" s="12"/>
    </row>
    <row r="2" spans="2:23" ht="15" thickBot="1">
      <c r="B2" s="86" t="s">
        <v>3512</v>
      </c>
      <c r="H2" s="83"/>
      <c r="N2" s="83"/>
    </row>
    <row r="3" spans="2:23" ht="14.65" customHeight="1">
      <c r="B3" s="1052" t="s">
        <v>2572</v>
      </c>
      <c r="C3" s="1053"/>
      <c r="D3" s="1056" t="s">
        <v>2573</v>
      </c>
      <c r="E3" s="1058" t="s">
        <v>2574</v>
      </c>
      <c r="F3" s="982" t="s">
        <v>3111</v>
      </c>
      <c r="G3" s="184"/>
      <c r="H3" s="987" t="s">
        <v>2770</v>
      </c>
      <c r="I3" s="987" t="s">
        <v>1451</v>
      </c>
      <c r="J3" s="184"/>
    </row>
    <row r="4" spans="2:23" ht="36.75" thickBot="1">
      <c r="B4" s="1054"/>
      <c r="C4" s="1055"/>
      <c r="D4" s="1057"/>
      <c r="E4" s="1059"/>
      <c r="F4" s="983"/>
      <c r="G4" s="184"/>
      <c r="H4" s="1133"/>
      <c r="I4" s="988"/>
      <c r="L4" s="110" t="s">
        <v>2581</v>
      </c>
      <c r="N4" s="91" t="s">
        <v>2566</v>
      </c>
      <c r="P4" s="89" t="s">
        <v>2771</v>
      </c>
      <c r="Q4" s="91"/>
      <c r="R4" s="91"/>
      <c r="W4" s="95"/>
    </row>
    <row r="5" spans="2:23" ht="15" thickBot="1">
      <c r="G5" s="184"/>
      <c r="L5" s="185" t="s">
        <v>2582</v>
      </c>
      <c r="N5" s="12"/>
    </row>
    <row r="6" spans="2:23" ht="15" thickBot="1">
      <c r="B6" s="130" t="s">
        <v>2628</v>
      </c>
      <c r="C6" s="131" t="s">
        <v>4642</v>
      </c>
      <c r="G6" s="184"/>
      <c r="L6" s="185"/>
      <c r="N6" s="570"/>
    </row>
    <row r="7" spans="2:23">
      <c r="B7" s="103">
        <v>1</v>
      </c>
      <c r="C7" s="134" t="s">
        <v>3112</v>
      </c>
      <c r="D7" s="105" t="s">
        <v>805</v>
      </c>
      <c r="E7" s="106">
        <v>3</v>
      </c>
      <c r="F7" s="186">
        <f>'1E'!I11</f>
        <v>304.11500000000001</v>
      </c>
      <c r="G7" s="184"/>
      <c r="L7" s="144"/>
      <c r="N7" s="144"/>
      <c r="P7" s="187"/>
      <c r="Q7" s="187"/>
    </row>
    <row r="8" spans="2:23">
      <c r="B8" s="111">
        <f xml:space="preserve"> B7 + 1</f>
        <v>2</v>
      </c>
      <c r="C8" s="104" t="s">
        <v>3113</v>
      </c>
      <c r="D8" s="112" t="s">
        <v>805</v>
      </c>
      <c r="E8" s="113">
        <v>3</v>
      </c>
      <c r="F8" s="188">
        <f>IF(Validation!$H$3=1, '4C'!F6 - '1E'!I11, '4C'!F6 + '4C'!G6 - '1E'!I11)</f>
        <v>166.55219041179197</v>
      </c>
      <c r="G8" s="184"/>
      <c r="L8" s="144"/>
      <c r="N8" s="144"/>
      <c r="P8" s="187"/>
      <c r="Q8" s="187"/>
    </row>
    <row r="9" spans="2:23">
      <c r="B9" s="111">
        <v>3</v>
      </c>
      <c r="C9" s="104" t="s">
        <v>3114</v>
      </c>
      <c r="D9" s="112" t="s">
        <v>99</v>
      </c>
      <c r="E9" s="113">
        <v>2</v>
      </c>
      <c r="F9" s="819">
        <f>'1E'!I13</f>
        <v>0.64613596654979588</v>
      </c>
      <c r="G9" s="184"/>
      <c r="L9" s="144"/>
      <c r="N9" s="144"/>
      <c r="P9" s="187"/>
      <c r="Q9" s="187"/>
    </row>
    <row r="10" spans="2:23">
      <c r="B10" s="111">
        <v>4</v>
      </c>
      <c r="C10" s="104" t="s">
        <v>3115</v>
      </c>
      <c r="D10" s="112" t="s">
        <v>99</v>
      </c>
      <c r="E10" s="113">
        <v>2</v>
      </c>
      <c r="F10" s="820">
        <f>(+'1A'!J15+'1A'!J20)/154.395</f>
        <v>0.10800220214385176</v>
      </c>
      <c r="G10" s="184"/>
      <c r="I10" s="31">
        <f xml:space="preserve"> IF( SUM( K10:M10 ) = 0, 0, $L$5 )</f>
        <v>0</v>
      </c>
      <c r="L10" s="110">
        <f t="shared" ref="L10:L16" si="0" xml:space="preserve"> IF( ISNUMBER( F10 ), 0, 1 )</f>
        <v>0</v>
      </c>
      <c r="N10" s="144"/>
      <c r="P10" s="187"/>
      <c r="Q10" s="187"/>
    </row>
    <row r="11" spans="2:23">
      <c r="B11" s="111">
        <v>5</v>
      </c>
      <c r="C11" s="104" t="s">
        <v>3116</v>
      </c>
      <c r="D11" s="112" t="s">
        <v>99</v>
      </c>
      <c r="E11" s="113">
        <v>2</v>
      </c>
      <c r="F11" s="820">
        <v>4.5900000000000003E-2</v>
      </c>
      <c r="G11" s="184"/>
      <c r="I11" s="31">
        <f xml:space="preserve"> IF( SUM( K11:M11 ) = 0, 0, $L$5 )</f>
        <v>0</v>
      </c>
      <c r="L11" s="110">
        <f t="shared" si="0"/>
        <v>0</v>
      </c>
      <c r="N11" s="144"/>
      <c r="P11" s="187"/>
      <c r="Q11" s="187"/>
    </row>
    <row r="12" spans="2:23">
      <c r="B12" s="111">
        <v>6</v>
      </c>
      <c r="C12" s="104" t="s">
        <v>3117</v>
      </c>
      <c r="D12" s="112" t="s">
        <v>99</v>
      </c>
      <c r="E12" s="113">
        <v>2</v>
      </c>
      <c r="F12" s="820">
        <f>5.495/F8</f>
        <v>3.2992661257794854E-2</v>
      </c>
      <c r="G12" s="184"/>
      <c r="I12" s="31">
        <f xml:space="preserve"> IF( SUM( K12:M12 ) = 0, 0, $L$5 )</f>
        <v>0</v>
      </c>
      <c r="L12" s="110">
        <f t="shared" si="0"/>
        <v>0</v>
      </c>
      <c r="N12" s="144"/>
      <c r="P12" s="187"/>
      <c r="Q12" s="187"/>
    </row>
    <row r="13" spans="2:23" ht="13.9" customHeight="1">
      <c r="B13" s="111">
        <v>7</v>
      </c>
      <c r="C13" s="104" t="s">
        <v>3118</v>
      </c>
      <c r="D13" s="112" t="s">
        <v>99</v>
      </c>
      <c r="E13" s="113">
        <v>2</v>
      </c>
      <c r="F13" s="902">
        <f xml:space="preserve"> IF( ( '2I'!F17 + '2I'!F23 = 0), 0, ( '2I'!F17 + '2I'!F23 - '2C'!F17 - '2I'!F9 - '2I'!F15 ) / ( '2I'!F17 + '2I'!F23 ) )</f>
        <v>2.7249475738511761E-2</v>
      </c>
      <c r="G13" s="184"/>
      <c r="L13" s="144"/>
      <c r="N13" s="144"/>
      <c r="P13" s="187"/>
      <c r="Q13" s="187"/>
      <c r="R13" s="190" t="s">
        <v>3119</v>
      </c>
    </row>
    <row r="14" spans="2:23" ht="13.9" customHeight="1">
      <c r="B14" s="111">
        <v>8</v>
      </c>
      <c r="C14" s="104" t="s">
        <v>3120</v>
      </c>
      <c r="D14" s="112" t="s">
        <v>99</v>
      </c>
      <c r="E14" s="113">
        <v>2</v>
      </c>
      <c r="F14" s="902">
        <f xml:space="preserve"> IF( ( '2I'!G17 + '2I'!G23 = 0 ), 0, ( '2I'!G17 + '2I'!G23 - '2C'!G17 - '2I'!G9 - '2I'!G15 ) / ( '2I'!G17 + '2I'!G23 ) )</f>
        <v>-1.3600154622784105E-2</v>
      </c>
      <c r="G14" s="184"/>
      <c r="L14" s="144"/>
      <c r="P14" s="187"/>
      <c r="R14" s="190" t="s">
        <v>3119</v>
      </c>
    </row>
    <row r="15" spans="2:23">
      <c r="B15" s="111">
        <v>9</v>
      </c>
      <c r="C15" s="104" t="s">
        <v>3121</v>
      </c>
      <c r="D15" s="112" t="s">
        <v>3122</v>
      </c>
      <c r="E15" s="113" t="s">
        <v>3122</v>
      </c>
      <c r="F15" s="485" t="s">
        <v>4799</v>
      </c>
      <c r="G15" s="184"/>
      <c r="I15" s="31">
        <f xml:space="preserve"> IF( SUM( K15:M15 ) = 0, 0, $L$5 )</f>
        <v>0</v>
      </c>
      <c r="L15" s="110">
        <f xml:space="preserve"> IF( ISTEXT( F15 ), 0, 1 )</f>
        <v>0</v>
      </c>
      <c r="N15" s="144"/>
      <c r="P15" s="187"/>
      <c r="Q15" s="187"/>
    </row>
    <row r="16" spans="2:23">
      <c r="B16" s="111">
        <v>10</v>
      </c>
      <c r="C16" s="104" t="s">
        <v>3123</v>
      </c>
      <c r="D16" s="112" t="s">
        <v>99</v>
      </c>
      <c r="E16" s="113">
        <v>2</v>
      </c>
      <c r="F16" s="820">
        <f>(+'1A'!J9+'1A'!J11+'1A'!J20)/455.458</f>
        <v>6.0185571446763467E-2</v>
      </c>
      <c r="G16" s="184"/>
      <c r="I16" s="31">
        <f xml:space="preserve"> IF( SUM( K16:M16 ) = 0, 0, $L$5 )</f>
        <v>0</v>
      </c>
      <c r="L16" s="110">
        <f t="shared" si="0"/>
        <v>0</v>
      </c>
      <c r="N16" s="144"/>
      <c r="P16" s="187"/>
      <c r="Q16" s="187"/>
    </row>
    <row r="17" spans="2:22">
      <c r="B17" s="111">
        <v>11</v>
      </c>
      <c r="C17" s="104" t="s">
        <v>3124</v>
      </c>
      <c r="D17" s="112" t="s">
        <v>3125</v>
      </c>
      <c r="E17" s="113">
        <v>2</v>
      </c>
      <c r="F17" s="484">
        <f>+'1A'!J22/5.495</f>
        <v>3.5164695177434018</v>
      </c>
      <c r="G17" s="184"/>
      <c r="I17" s="31">
        <f xml:space="preserve"> IF( SUM( K17:M17 ) = 0, 0, $L$5 )</f>
        <v>0</v>
      </c>
      <c r="L17" s="110">
        <f xml:space="preserve"> IF( ISNUMBER( F17 ), 0, 1 )</f>
        <v>0</v>
      </c>
      <c r="N17" s="144"/>
      <c r="P17" s="187"/>
      <c r="Q17" s="187"/>
    </row>
    <row r="18" spans="2:22">
      <c r="B18" s="111">
        <v>12</v>
      </c>
      <c r="C18" s="104" t="s">
        <v>3126</v>
      </c>
      <c r="D18" s="191" t="s">
        <v>805</v>
      </c>
      <c r="E18" s="192">
        <v>3</v>
      </c>
      <c r="F18" s="188">
        <f>'1D'!J19 - '1D'!J11</f>
        <v>40.340999999999994</v>
      </c>
      <c r="G18" s="184"/>
      <c r="L18" s="144"/>
      <c r="N18" s="144"/>
      <c r="P18" s="187"/>
      <c r="Q18" s="187"/>
    </row>
    <row r="19" spans="2:22">
      <c r="B19" s="111">
        <v>13</v>
      </c>
      <c r="C19" s="104" t="s">
        <v>3127</v>
      </c>
      <c r="D19" s="112" t="s">
        <v>3125</v>
      </c>
      <c r="E19" s="113">
        <v>2</v>
      </c>
      <c r="F19" s="484">
        <f>(+F18+12.93)/(12.93)</f>
        <v>4.1199535962877025</v>
      </c>
      <c r="G19" s="184"/>
      <c r="I19" s="31">
        <f xml:space="preserve"> IF( SUM( K19:M19 ) = 0, 0, $L$5 )</f>
        <v>0</v>
      </c>
      <c r="L19" s="110">
        <f xml:space="preserve"> IF( ISNUMBER( F19 ), 0, 1 )</f>
        <v>0</v>
      </c>
      <c r="N19" s="144"/>
      <c r="P19" s="187"/>
      <c r="Q19" s="187"/>
    </row>
    <row r="20" spans="2:22">
      <c r="B20" s="111">
        <v>14</v>
      </c>
      <c r="C20" s="104" t="s">
        <v>3128</v>
      </c>
      <c r="D20" s="112" t="s">
        <v>3125</v>
      </c>
      <c r="E20" s="113">
        <v>2</v>
      </c>
      <c r="F20" s="484">
        <f>(+F18+12.93-27.251)/(12.93)</f>
        <v>2.0123743232791953</v>
      </c>
      <c r="G20" s="184"/>
      <c r="I20" s="31">
        <f xml:space="preserve"> IF( SUM( K20:M20 ) = 0, 0, $L$5 )</f>
        <v>0</v>
      </c>
      <c r="J20" s="184"/>
      <c r="K20" s="141"/>
      <c r="L20" s="110">
        <f xml:space="preserve"> IF( ISNUMBER( F20 ), 0, 1 )</f>
        <v>0</v>
      </c>
      <c r="M20" s="141"/>
      <c r="N20" s="144"/>
      <c r="P20" s="187"/>
      <c r="Q20" s="187"/>
      <c r="S20" s="141"/>
    </row>
    <row r="21" spans="2:22">
      <c r="B21" s="111">
        <v>15</v>
      </c>
      <c r="C21" s="104" t="s">
        <v>3129</v>
      </c>
      <c r="D21" s="112" t="s">
        <v>3125</v>
      </c>
      <c r="E21" s="113">
        <v>2</v>
      </c>
      <c r="F21" s="189">
        <f>IF(F7 = 0, 0, +F18 / F7)</f>
        <v>0.13265047761537574</v>
      </c>
      <c r="G21" s="184"/>
      <c r="J21" s="184"/>
      <c r="L21" s="144"/>
      <c r="N21" s="144"/>
      <c r="P21" s="187"/>
      <c r="Q21" s="187"/>
    </row>
    <row r="22" spans="2:22">
      <c r="B22" s="111">
        <v>16</v>
      </c>
      <c r="C22" s="104" t="s">
        <v>3130</v>
      </c>
      <c r="D22" s="112" t="s">
        <v>99</v>
      </c>
      <c r="E22" s="113">
        <v>2</v>
      </c>
      <c r="F22" s="820">
        <f>+(-'1A'!J20-0.2)/'1A'!J18</f>
        <v>0.15662951671747719</v>
      </c>
      <c r="G22" s="184"/>
      <c r="I22" s="31">
        <f xml:space="preserve"> IF( SUM( K22:M22 ) = 0, 0, $L$5 )</f>
        <v>0</v>
      </c>
      <c r="J22" s="184"/>
      <c r="K22" s="141"/>
      <c r="L22" s="110">
        <f xml:space="preserve"> IF( ISNUMBER( F22 ), 0, 1 )</f>
        <v>0</v>
      </c>
      <c r="M22" s="141"/>
      <c r="N22" s="144"/>
      <c r="P22" s="187"/>
      <c r="Q22" s="187"/>
    </row>
    <row r="23" spans="2:22">
      <c r="B23" s="111">
        <v>17</v>
      </c>
      <c r="C23" s="104" t="s">
        <v>4644</v>
      </c>
      <c r="D23" s="112" t="s">
        <v>805</v>
      </c>
      <c r="E23" s="113">
        <v>3</v>
      </c>
      <c r="F23" s="188">
        <f xml:space="preserve"> +F18 - ( -1 * '1D'!J30 )</f>
        <v>31.620694655999991</v>
      </c>
      <c r="G23" s="184"/>
      <c r="I23" s="44"/>
      <c r="J23" s="184"/>
      <c r="K23" s="141"/>
      <c r="L23" s="144"/>
      <c r="M23" s="141"/>
      <c r="N23" s="144"/>
      <c r="P23" s="187"/>
      <c r="Q23" s="187"/>
      <c r="S23" s="141"/>
    </row>
    <row r="24" spans="2:22" ht="15" thickBot="1">
      <c r="B24" s="118">
        <v>18</v>
      </c>
      <c r="C24" s="119" t="s">
        <v>3131</v>
      </c>
      <c r="D24" s="120" t="s">
        <v>3125</v>
      </c>
      <c r="E24" s="117">
        <v>2</v>
      </c>
      <c r="F24" s="193">
        <f>IF( '1D'!J22 = 0, 0, F23 / ( -1 * '1D'!J22 ) )</f>
        <v>0.89072379312676031</v>
      </c>
      <c r="G24" s="184"/>
      <c r="J24" s="184"/>
      <c r="K24" s="141"/>
      <c r="L24" s="144"/>
      <c r="M24" s="141"/>
      <c r="N24" s="144"/>
      <c r="O24" s="141"/>
      <c r="P24" s="187"/>
      <c r="Q24" s="187"/>
      <c r="S24" s="141"/>
    </row>
    <row r="25" spans="2:22" ht="15" thickBot="1">
      <c r="J25" s="184"/>
      <c r="L25" s="144"/>
      <c r="N25" s="144"/>
      <c r="O25" s="136"/>
      <c r="P25" s="187"/>
      <c r="Q25" s="187"/>
    </row>
    <row r="26" spans="2:22" ht="15" thickBot="1">
      <c r="B26" s="130" t="s">
        <v>2637</v>
      </c>
      <c r="C26" s="131" t="s">
        <v>4643</v>
      </c>
      <c r="J26" s="184"/>
      <c r="L26" s="144"/>
      <c r="N26" s="144"/>
      <c r="O26" s="136"/>
      <c r="P26" s="187"/>
      <c r="Q26" s="187"/>
    </row>
    <row r="27" spans="2:22">
      <c r="B27" s="103">
        <v>19</v>
      </c>
      <c r="C27" s="134" t="s">
        <v>3132</v>
      </c>
      <c r="D27" s="105" t="s">
        <v>805</v>
      </c>
      <c r="E27" s="106">
        <v>3</v>
      </c>
      <c r="F27" s="186">
        <f>'2A'!N6</f>
        <v>107.655</v>
      </c>
      <c r="G27" s="184"/>
      <c r="J27" s="184"/>
      <c r="K27" s="136"/>
      <c r="L27" s="144"/>
      <c r="M27" s="136"/>
      <c r="N27" s="144"/>
      <c r="O27" s="136"/>
      <c r="P27" s="187"/>
      <c r="Q27" s="187"/>
      <c r="S27" s="136"/>
      <c r="V27" s="143"/>
    </row>
    <row r="28" spans="2:22" ht="15" thickBot="1">
      <c r="B28" s="118">
        <v>20</v>
      </c>
      <c r="C28" s="119" t="s">
        <v>3133</v>
      </c>
      <c r="D28" s="120" t="s">
        <v>805</v>
      </c>
      <c r="E28" s="117">
        <v>3</v>
      </c>
      <c r="F28" s="124">
        <f>'2A'!N6 - ( -1 * '2A'!N8 )</f>
        <v>47.943000000000005</v>
      </c>
      <c r="G28" s="184"/>
      <c r="J28" s="184"/>
      <c r="L28" s="144"/>
      <c r="N28" s="144"/>
      <c r="O28" s="136"/>
      <c r="P28" s="187"/>
      <c r="Q28" s="187"/>
      <c r="V28" s="143"/>
    </row>
    <row r="29" spans="2:22" ht="15" thickBot="1">
      <c r="G29" s="184"/>
      <c r="J29" s="184"/>
      <c r="K29" s="136"/>
      <c r="L29" s="144"/>
      <c r="M29" s="136"/>
      <c r="N29" s="144"/>
      <c r="O29" s="136"/>
      <c r="P29" s="187"/>
      <c r="Q29" s="187"/>
      <c r="S29" s="136"/>
      <c r="V29" s="137"/>
    </row>
    <row r="30" spans="2:22" ht="15" thickBot="1">
      <c r="B30" s="130" t="s">
        <v>2643</v>
      </c>
      <c r="C30" s="131" t="s">
        <v>2647</v>
      </c>
      <c r="G30" s="184"/>
      <c r="J30" s="184"/>
      <c r="K30" s="136"/>
      <c r="L30" s="144"/>
      <c r="M30" s="136"/>
      <c r="N30" s="144"/>
      <c r="O30" s="136"/>
      <c r="P30" s="187"/>
      <c r="Q30" s="187"/>
      <c r="S30" s="136"/>
      <c r="V30" s="137"/>
    </row>
    <row r="31" spans="2:22">
      <c r="B31" s="103">
        <v>21</v>
      </c>
      <c r="C31" s="134" t="s">
        <v>3134</v>
      </c>
      <c r="D31" s="105" t="s">
        <v>99</v>
      </c>
      <c r="E31" s="106">
        <v>2</v>
      </c>
      <c r="F31" s="903">
        <f>IF( '1E'!I8 = 0, 0, ('1E'!F6+'1E'!I7) / '1E'!I8 )</f>
        <v>0.41093152182400244</v>
      </c>
      <c r="G31" s="184"/>
      <c r="K31" s="136"/>
      <c r="L31" s="144"/>
      <c r="M31" s="136"/>
      <c r="N31" s="144"/>
      <c r="O31" s="136"/>
      <c r="P31" s="187"/>
      <c r="Q31" s="187"/>
      <c r="S31" s="136"/>
      <c r="V31" s="194"/>
    </row>
    <row r="32" spans="2:22">
      <c r="B32" s="195">
        <v>22</v>
      </c>
      <c r="C32" s="196" t="s">
        <v>3135</v>
      </c>
      <c r="D32" s="191" t="s">
        <v>99</v>
      </c>
      <c r="E32" s="192">
        <v>2</v>
      </c>
      <c r="F32" s="902">
        <f>IF( '1E'!I8 = 0, 0, '1E'!G6 / '1E'!I8 )</f>
        <v>3.7245256500351369E-2</v>
      </c>
      <c r="G32" s="184"/>
      <c r="J32" s="184"/>
      <c r="K32" s="136"/>
      <c r="L32" s="144"/>
      <c r="M32" s="136"/>
      <c r="N32" s="144"/>
      <c r="O32" s="136"/>
      <c r="P32" s="187"/>
      <c r="Q32" s="187"/>
      <c r="S32" s="136"/>
      <c r="V32" s="194"/>
    </row>
    <row r="33" spans="1:22">
      <c r="B33" s="195">
        <v>23</v>
      </c>
      <c r="C33" s="196" t="s">
        <v>3136</v>
      </c>
      <c r="D33" s="191" t="s">
        <v>99</v>
      </c>
      <c r="E33" s="192">
        <v>2</v>
      </c>
      <c r="F33" s="902">
        <f>IF('1E'!I8 = 0, 0, '1E'!H6 / '1E'!I8 )</f>
        <v>0.55182322167564613</v>
      </c>
      <c r="G33" s="184"/>
      <c r="H33" s="73">
        <f xml:space="preserve"> IF( SUM( M33:O33 ) = 0, 0, R33 )</f>
        <v>0</v>
      </c>
      <c r="J33" s="184"/>
      <c r="L33" s="144"/>
      <c r="N33" s="110">
        <f xml:space="preserve"> IF( (P33 - Q33) = 0, 0, 1 )</f>
        <v>0</v>
      </c>
      <c r="O33" s="136"/>
      <c r="P33" s="187">
        <f xml:space="preserve"> F31 + F32 + F33</f>
        <v>1</v>
      </c>
      <c r="Q33" s="251">
        <v>1</v>
      </c>
      <c r="R33" s="190" t="s">
        <v>3137</v>
      </c>
      <c r="V33" s="194"/>
    </row>
    <row r="34" spans="1:22">
      <c r="B34" s="195">
        <v>24</v>
      </c>
      <c r="C34" s="196" t="s">
        <v>3138</v>
      </c>
      <c r="D34" s="191" t="s">
        <v>99</v>
      </c>
      <c r="E34" s="192">
        <v>2</v>
      </c>
      <c r="F34" s="820">
        <v>6.3899999999999998E-2</v>
      </c>
      <c r="G34" s="184"/>
      <c r="I34" s="31">
        <f xml:space="preserve"> IF( SUM( K34:M34 ) = 0, 0, $L$5 )</f>
        <v>0</v>
      </c>
      <c r="J34" s="184"/>
      <c r="L34" s="110">
        <f xml:space="preserve"> IF( ISNUMBER( F34 ), 0, 1 )</f>
        <v>0</v>
      </c>
      <c r="N34" s="144"/>
      <c r="O34" s="136"/>
      <c r="P34" s="187"/>
      <c r="Q34" s="187"/>
      <c r="V34" s="194"/>
    </row>
    <row r="35" spans="1:22">
      <c r="B35" s="195">
        <v>25</v>
      </c>
      <c r="C35" s="197" t="s">
        <v>3139</v>
      </c>
      <c r="D35" s="191" t="s">
        <v>99</v>
      </c>
      <c r="E35" s="192">
        <v>2</v>
      </c>
      <c r="F35" s="820">
        <v>1.4E-3</v>
      </c>
      <c r="G35" s="184"/>
      <c r="I35" s="31">
        <f xml:space="preserve"> IF( SUM( K35:M35 ) = 0, 0, $L$5 )</f>
        <v>0</v>
      </c>
      <c r="J35" s="184"/>
      <c r="K35" s="136"/>
      <c r="L35" s="110">
        <f xml:space="preserve"> IF( ISNUMBER( F35 ), 0, 1 )</f>
        <v>0</v>
      </c>
      <c r="M35" s="136"/>
      <c r="N35" s="144"/>
      <c r="O35" s="136"/>
      <c r="P35" s="187"/>
      <c r="Q35" s="187"/>
      <c r="S35" s="136"/>
      <c r="V35" s="194"/>
    </row>
    <row r="36" spans="1:22" ht="13.9" customHeight="1">
      <c r="B36" s="195">
        <v>26</v>
      </c>
      <c r="C36" s="198" t="s">
        <v>3140</v>
      </c>
      <c r="D36" s="191" t="s">
        <v>99</v>
      </c>
      <c r="E36" s="192">
        <v>2</v>
      </c>
      <c r="F36" s="820">
        <v>0.15939999999999999</v>
      </c>
      <c r="G36" s="184"/>
      <c r="I36" s="31">
        <f xml:space="preserve"> IF( SUM( K36:M36 ) = 0, 0, $L$5 )</f>
        <v>0</v>
      </c>
      <c r="J36" s="184"/>
      <c r="K36" s="141"/>
      <c r="L36" s="110">
        <f xml:space="preserve"> IF( ISNUMBER( F36 ), 0, 1 )</f>
        <v>0</v>
      </c>
      <c r="M36" s="141"/>
      <c r="N36" s="98"/>
      <c r="O36" s="141"/>
      <c r="P36" s="187"/>
      <c r="S36" s="141"/>
      <c r="V36" s="194"/>
    </row>
    <row r="37" spans="1:22">
      <c r="B37" s="195">
        <v>27</v>
      </c>
      <c r="C37" s="198" t="s">
        <v>3141</v>
      </c>
      <c r="D37" s="191" t="s">
        <v>99</v>
      </c>
      <c r="E37" s="192">
        <v>2</v>
      </c>
      <c r="F37" s="821">
        <v>0.58620000000000005</v>
      </c>
      <c r="G37" s="184"/>
      <c r="I37" s="31">
        <f xml:space="preserve"> IF( SUM( K37:M37 ) = 0, 0, $L$5 )</f>
        <v>0</v>
      </c>
      <c r="J37" s="184"/>
      <c r="K37" s="141"/>
      <c r="L37" s="110">
        <f xml:space="preserve"> IF( ISNUMBER( F37 ), 0, 1 )</f>
        <v>0</v>
      </c>
      <c r="M37" s="141"/>
      <c r="N37" s="98"/>
      <c r="O37" s="141"/>
      <c r="P37" s="187"/>
      <c r="S37" s="141"/>
      <c r="V37" s="194"/>
    </row>
    <row r="38" spans="1:22" ht="15" thickBot="1">
      <c r="B38" s="199">
        <v>28</v>
      </c>
      <c r="C38" s="119" t="s">
        <v>3142</v>
      </c>
      <c r="D38" s="200" t="s">
        <v>99</v>
      </c>
      <c r="E38" s="201">
        <v>2</v>
      </c>
      <c r="F38" s="818">
        <v>0.18909999999999999</v>
      </c>
      <c r="G38" s="184"/>
      <c r="H38" s="73">
        <f xml:space="preserve"> IF( SUM( M38:O38 ) = 0, 0, R38 )</f>
        <v>0</v>
      </c>
      <c r="I38" s="31">
        <f xml:space="preserve"> IF( SUM( K38:M38 ) = 0, 0, $L$5 )</f>
        <v>0</v>
      </c>
      <c r="J38" s="184"/>
      <c r="K38" s="141"/>
      <c r="L38" s="110">
        <f xml:space="preserve"> IF( ISNUMBER( F38 ), 0, 1 )</f>
        <v>0</v>
      </c>
      <c r="M38" s="141"/>
      <c r="N38" s="110">
        <f xml:space="preserve"> IF( (P38 - Q38) = 0, 0, 1 )</f>
        <v>0</v>
      </c>
      <c r="O38" s="136"/>
      <c r="P38" s="187">
        <f xml:space="preserve"> SUM( F34:F38 )</f>
        <v>1</v>
      </c>
      <c r="Q38" s="251">
        <v>1</v>
      </c>
      <c r="R38" s="190" t="s">
        <v>3143</v>
      </c>
      <c r="S38" s="141"/>
      <c r="V38" s="194"/>
    </row>
    <row r="39" spans="1:22">
      <c r="G39" s="184"/>
      <c r="J39" s="184"/>
      <c r="L39" s="137"/>
      <c r="N39" s="127"/>
      <c r="O39" s="141"/>
    </row>
    <row r="40" spans="1:22" s="127" customFormat="1">
      <c r="C40" s="170"/>
      <c r="G40" s="184"/>
      <c r="H40" s="87"/>
      <c r="J40" s="135"/>
      <c r="K40" s="84"/>
      <c r="L40" s="137"/>
      <c r="M40" s="84"/>
      <c r="N40" s="87"/>
      <c r="O40" s="141"/>
      <c r="P40" s="87"/>
      <c r="Q40" s="87"/>
      <c r="R40" s="87"/>
      <c r="S40" s="84"/>
      <c r="T40" s="135"/>
    </row>
    <row r="41" spans="1:22" s="184" customFormat="1">
      <c r="B41" s="990" t="s">
        <v>2597</v>
      </c>
      <c r="C41" s="990"/>
      <c r="H41" s="87"/>
      <c r="J41" s="143"/>
      <c r="K41" s="84"/>
      <c r="L41" s="83"/>
      <c r="M41" s="84"/>
      <c r="N41" s="87"/>
      <c r="O41" s="141"/>
      <c r="P41" s="87"/>
      <c r="Q41" s="87"/>
      <c r="R41" s="87"/>
      <c r="S41" s="84"/>
      <c r="T41" s="143"/>
    </row>
    <row r="42" spans="1:22" s="184" customFormat="1">
      <c r="B42" s="158"/>
      <c r="C42" s="159"/>
      <c r="H42" s="87"/>
      <c r="J42" s="143"/>
      <c r="K42" s="84"/>
      <c r="L42" s="83"/>
      <c r="M42" s="84"/>
      <c r="N42" s="87"/>
      <c r="O42" s="141"/>
      <c r="P42" s="83"/>
      <c r="Q42" s="83"/>
      <c r="R42" s="83"/>
      <c r="S42" s="84"/>
      <c r="T42" s="143"/>
    </row>
    <row r="43" spans="1:22" s="184" customFormat="1">
      <c r="B43" s="32"/>
      <c r="C43" s="160" t="s">
        <v>2598</v>
      </c>
      <c r="H43" s="87"/>
      <c r="J43" s="143"/>
      <c r="K43" s="84"/>
      <c r="L43" s="83"/>
      <c r="M43" s="84"/>
      <c r="N43" s="87"/>
      <c r="O43" s="141"/>
      <c r="S43" s="84"/>
      <c r="T43" s="143"/>
    </row>
    <row r="44" spans="1:22" s="184" customFormat="1">
      <c r="B44" s="158"/>
      <c r="C44" s="159"/>
      <c r="H44" s="87"/>
      <c r="J44" s="143"/>
      <c r="K44" s="141"/>
      <c r="L44" s="83"/>
      <c r="M44" s="141"/>
      <c r="N44" s="87"/>
      <c r="O44" s="141"/>
      <c r="S44" s="141"/>
      <c r="T44" s="143"/>
    </row>
    <row r="45" spans="1:22" s="184" customFormat="1">
      <c r="B45" s="161"/>
      <c r="C45" s="160" t="s">
        <v>2599</v>
      </c>
      <c r="H45" s="87"/>
      <c r="J45" s="143"/>
      <c r="K45" s="84"/>
      <c r="L45" s="83"/>
      <c r="M45" s="84"/>
      <c r="N45" s="87"/>
      <c r="O45" s="84"/>
      <c r="S45" s="84"/>
      <c r="T45" s="143"/>
    </row>
    <row r="46" spans="1:22" s="184" customFormat="1">
      <c r="B46" s="162"/>
      <c r="C46" s="160"/>
      <c r="H46" s="87"/>
      <c r="J46" s="143"/>
      <c r="K46" s="84"/>
      <c r="L46" s="83"/>
      <c r="M46" s="84"/>
      <c r="N46" s="87"/>
      <c r="O46" s="84"/>
      <c r="S46" s="84"/>
      <c r="T46" s="143"/>
    </row>
    <row r="47" spans="1:22" s="184" customFormat="1">
      <c r="B47" s="163"/>
      <c r="C47" s="160" t="s">
        <v>2600</v>
      </c>
      <c r="H47" s="87"/>
      <c r="J47" s="143"/>
      <c r="K47" s="84"/>
      <c r="L47" s="83"/>
      <c r="M47" s="84"/>
      <c r="N47" s="87"/>
      <c r="O47" s="84"/>
      <c r="S47" s="84"/>
      <c r="T47" s="143"/>
    </row>
    <row r="48" spans="1:22" s="203" customFormat="1">
      <c r="A48" s="202"/>
      <c r="B48" s="202"/>
      <c r="C48" s="169"/>
      <c r="H48" s="87"/>
      <c r="J48" s="147"/>
      <c r="K48" s="84"/>
      <c r="L48" s="83"/>
      <c r="M48" s="84"/>
      <c r="N48" s="87"/>
      <c r="O48" s="84"/>
      <c r="P48" s="184"/>
      <c r="Q48" s="184"/>
      <c r="R48" s="184"/>
      <c r="S48" s="84"/>
      <c r="T48" s="143"/>
    </row>
    <row r="49" spans="2:20" s="203" customFormat="1" ht="15" thickBot="1">
      <c r="C49" s="204"/>
      <c r="H49" s="87"/>
      <c r="J49" s="147"/>
      <c r="K49" s="84"/>
      <c r="L49" s="83"/>
      <c r="M49" s="84"/>
      <c r="N49" s="87"/>
      <c r="O49" s="84"/>
      <c r="P49" s="184"/>
      <c r="Q49" s="184"/>
      <c r="R49" s="184"/>
      <c r="S49" s="84"/>
      <c r="T49" s="143"/>
    </row>
    <row r="50" spans="2:20" s="127" customFormat="1" ht="21" thickBot="1">
      <c r="B50" s="164" t="str">
        <f ca="1" xml:space="preserve"> RIGHT(CELL("filename", $A$1), LEN(CELL("filename", $A$1)) - SEARCH("]", CELL("filename", $A$1)))&amp;" - Line definitions"</f>
        <v>4H - Line definitions</v>
      </c>
      <c r="C50" s="165"/>
      <c r="D50" s="166"/>
      <c r="E50" s="166"/>
      <c r="F50" s="167"/>
      <c r="G50" s="203"/>
      <c r="H50" s="87"/>
      <c r="I50" s="203"/>
      <c r="K50" s="84"/>
      <c r="L50" s="83"/>
      <c r="M50" s="84"/>
      <c r="N50" s="87"/>
      <c r="O50" s="84"/>
      <c r="P50" s="203"/>
      <c r="Q50" s="203"/>
      <c r="R50" s="203"/>
      <c r="S50" s="84"/>
      <c r="T50" s="143"/>
    </row>
    <row r="51" spans="2:20" s="127" customFormat="1">
      <c r="B51" s="168"/>
      <c r="C51" s="169"/>
      <c r="D51" s="87"/>
      <c r="E51" s="87"/>
      <c r="F51" s="87"/>
      <c r="H51" s="87"/>
      <c r="K51" s="84"/>
      <c r="L51" s="83"/>
      <c r="M51" s="84"/>
      <c r="N51" s="87"/>
      <c r="O51" s="84"/>
      <c r="P51" s="203"/>
      <c r="Q51" s="203"/>
      <c r="R51" s="203"/>
      <c r="S51" s="84"/>
      <c r="T51" s="143"/>
    </row>
    <row r="52" spans="2:20" s="127" customFormat="1" ht="30" customHeight="1">
      <c r="C52" s="170"/>
      <c r="H52" s="87"/>
      <c r="K52" s="84"/>
      <c r="L52" s="83"/>
      <c r="M52" s="84"/>
      <c r="N52" s="87"/>
      <c r="O52" s="84"/>
      <c r="S52" s="84"/>
      <c r="T52" s="143"/>
    </row>
    <row r="53" spans="2:20" s="127" customFormat="1" ht="15" thickBot="1">
      <c r="B53" s="87"/>
      <c r="C53" s="173"/>
      <c r="D53" s="87"/>
      <c r="E53" s="87"/>
      <c r="F53" s="87"/>
      <c r="H53" s="87"/>
      <c r="K53" s="84"/>
      <c r="L53" s="205">
        <v>1</v>
      </c>
      <c r="M53" s="84"/>
      <c r="N53" s="87"/>
      <c r="O53" s="84"/>
      <c r="S53" s="84"/>
      <c r="T53" s="135"/>
    </row>
    <row r="54" spans="2:20" s="203" customFormat="1" ht="15" thickBot="1">
      <c r="B54" s="174" t="s">
        <v>2601</v>
      </c>
      <c r="C54" s="1154" t="s">
        <v>2602</v>
      </c>
      <c r="D54" s="1081"/>
      <c r="E54" s="1081"/>
      <c r="F54" s="1082"/>
      <c r="G54" s="127"/>
      <c r="H54" s="87"/>
      <c r="I54" s="127"/>
      <c r="J54" s="127"/>
      <c r="K54" s="84"/>
      <c r="L54" s="205">
        <v>1</v>
      </c>
      <c r="M54" s="84"/>
      <c r="N54" s="87"/>
      <c r="O54" s="84"/>
      <c r="P54" s="127"/>
      <c r="Q54" s="127"/>
      <c r="R54" s="127"/>
      <c r="S54" s="84"/>
      <c r="T54" s="135"/>
    </row>
    <row r="55" spans="2:20" s="203" customFormat="1" ht="14.1" customHeight="1">
      <c r="B55" s="206">
        <v>1</v>
      </c>
      <c r="C55" s="1033" t="s">
        <v>4645</v>
      </c>
      <c r="D55" s="1034"/>
      <c r="E55" s="1034"/>
      <c r="F55" s="1035"/>
      <c r="G55" s="127"/>
      <c r="H55" s="87"/>
      <c r="I55" s="127"/>
      <c r="J55" s="127"/>
      <c r="K55" s="84"/>
      <c r="L55" s="205">
        <v>1</v>
      </c>
      <c r="M55" s="84"/>
      <c r="N55" s="87"/>
      <c r="O55" s="84"/>
      <c r="P55" s="127"/>
      <c r="Q55" s="127"/>
      <c r="R55" s="127"/>
      <c r="S55" s="84"/>
      <c r="T55" s="135"/>
    </row>
    <row r="56" spans="2:20" ht="25.5">
      <c r="B56" s="180">
        <f>B8</f>
        <v>2</v>
      </c>
      <c r="C56" s="1028" t="s">
        <v>4646</v>
      </c>
      <c r="D56" s="1029"/>
      <c r="E56" s="1029"/>
      <c r="F56" s="1030"/>
      <c r="G56" s="127"/>
      <c r="I56" s="127"/>
      <c r="J56" s="127"/>
      <c r="L56" s="207" t="s">
        <v>2606</v>
      </c>
      <c r="P56" s="127"/>
      <c r="Q56" s="127"/>
      <c r="R56" s="127"/>
    </row>
    <row r="57" spans="2:20" s="127" customFormat="1" ht="25.5">
      <c r="B57" s="180">
        <v>3</v>
      </c>
      <c r="C57" s="1028" t="s">
        <v>4647</v>
      </c>
      <c r="D57" s="1029"/>
      <c r="E57" s="1029"/>
      <c r="F57" s="1030"/>
      <c r="H57" s="87"/>
      <c r="K57" s="84"/>
      <c r="L57" s="207" t="s">
        <v>2606</v>
      </c>
      <c r="M57" s="84"/>
      <c r="N57" s="87"/>
      <c r="O57" s="84"/>
      <c r="S57" s="84"/>
      <c r="T57" s="135"/>
    </row>
    <row r="58" spans="2:20" s="127" customFormat="1" ht="76.5">
      <c r="B58" s="180">
        <f>B10</f>
        <v>4</v>
      </c>
      <c r="C58" s="1028" t="s">
        <v>4648</v>
      </c>
      <c r="D58" s="1029"/>
      <c r="E58" s="1029"/>
      <c r="F58" s="1030"/>
      <c r="H58" s="87"/>
      <c r="K58" s="84"/>
      <c r="L58" s="207" t="s">
        <v>2765</v>
      </c>
      <c r="M58" s="84"/>
      <c r="N58" s="87"/>
      <c r="O58" s="84"/>
      <c r="S58" s="84"/>
      <c r="T58" s="135"/>
    </row>
    <row r="59" spans="2:20" s="127" customFormat="1" ht="255">
      <c r="B59" s="180">
        <f>B11</f>
        <v>5</v>
      </c>
      <c r="C59" s="1028" t="s">
        <v>4649</v>
      </c>
      <c r="D59" s="1029"/>
      <c r="E59" s="1029"/>
      <c r="F59" s="1030"/>
      <c r="H59" s="87"/>
      <c r="K59" s="84"/>
      <c r="L59" s="207" t="s">
        <v>4791</v>
      </c>
      <c r="M59" s="84"/>
      <c r="N59" s="87"/>
      <c r="O59" s="84"/>
      <c r="S59" s="84"/>
      <c r="T59" s="135"/>
    </row>
    <row r="60" spans="2:20" s="137" customFormat="1" ht="38.25">
      <c r="B60" s="180">
        <f>B12</f>
        <v>6</v>
      </c>
      <c r="C60" s="1028" t="s">
        <v>4650</v>
      </c>
      <c r="D60" s="1029"/>
      <c r="E60" s="1029"/>
      <c r="F60" s="1030"/>
      <c r="G60" s="127"/>
      <c r="H60" s="87"/>
      <c r="I60" s="127"/>
      <c r="J60" s="127"/>
      <c r="K60" s="84"/>
      <c r="L60" s="207" t="s">
        <v>2604</v>
      </c>
      <c r="M60" s="84"/>
      <c r="N60" s="87"/>
      <c r="O60" s="84"/>
      <c r="P60" s="127"/>
      <c r="Q60" s="127"/>
      <c r="R60" s="127"/>
      <c r="S60" s="84"/>
      <c r="T60" s="135"/>
    </row>
    <row r="61" spans="2:20" s="137" customFormat="1" ht="25.5">
      <c r="B61" s="180">
        <f>B13</f>
        <v>7</v>
      </c>
      <c r="C61" s="1028" t="s">
        <v>4651</v>
      </c>
      <c r="D61" s="1029"/>
      <c r="E61" s="1029"/>
      <c r="F61" s="1030"/>
      <c r="G61" s="127"/>
      <c r="H61" s="87"/>
      <c r="I61" s="127"/>
      <c r="J61" s="127"/>
      <c r="K61" s="84"/>
      <c r="L61" s="207" t="s">
        <v>2606</v>
      </c>
      <c r="M61" s="84"/>
      <c r="N61" s="87"/>
      <c r="O61" s="84"/>
      <c r="P61" s="127"/>
      <c r="Q61" s="127"/>
      <c r="R61" s="127"/>
      <c r="S61" s="84"/>
      <c r="T61" s="135"/>
    </row>
    <row r="62" spans="2:20" s="137" customFormat="1" ht="25.5">
      <c r="B62" s="180">
        <f>B14</f>
        <v>8</v>
      </c>
      <c r="C62" s="1028" t="s">
        <v>4651</v>
      </c>
      <c r="D62" s="1029"/>
      <c r="E62" s="1029"/>
      <c r="F62" s="1030"/>
      <c r="G62" s="127"/>
      <c r="H62" s="87"/>
      <c r="I62" s="127"/>
      <c r="J62" s="127"/>
      <c r="K62" s="84"/>
      <c r="L62" s="207" t="s">
        <v>2606</v>
      </c>
      <c r="M62" s="84"/>
      <c r="N62" s="87"/>
      <c r="O62" s="84"/>
      <c r="P62" s="127"/>
      <c r="Q62" s="127"/>
      <c r="R62" s="127"/>
      <c r="S62" s="84"/>
      <c r="T62" s="135"/>
    </row>
    <row r="63" spans="2:20" s="137" customFormat="1" ht="51">
      <c r="B63" s="180">
        <f>+B15</f>
        <v>9</v>
      </c>
      <c r="C63" s="1028" t="s">
        <v>4652</v>
      </c>
      <c r="D63" s="1029"/>
      <c r="E63" s="1029"/>
      <c r="F63" s="1030"/>
      <c r="G63" s="127"/>
      <c r="H63" s="87"/>
      <c r="I63" s="127"/>
      <c r="J63" s="127"/>
      <c r="K63" s="84"/>
      <c r="L63" s="207" t="s">
        <v>2611</v>
      </c>
      <c r="M63" s="84"/>
      <c r="N63" s="87"/>
      <c r="O63" s="84"/>
      <c r="P63" s="127"/>
      <c r="Q63" s="127"/>
      <c r="R63" s="127"/>
      <c r="S63" s="84"/>
      <c r="T63" s="135"/>
    </row>
    <row r="64" spans="2:20" ht="63.75">
      <c r="B64" s="180">
        <f t="shared" ref="B64:B65" si="1">+B16</f>
        <v>10</v>
      </c>
      <c r="C64" s="1028" t="s">
        <v>4653</v>
      </c>
      <c r="D64" s="1029"/>
      <c r="E64" s="1029"/>
      <c r="F64" s="1030"/>
      <c r="G64" s="127"/>
      <c r="I64" s="127"/>
      <c r="J64" s="127"/>
      <c r="L64" s="207" t="s">
        <v>2837</v>
      </c>
      <c r="P64" s="127"/>
      <c r="Q64" s="127"/>
      <c r="R64" s="127"/>
    </row>
    <row r="65" spans="2:18" ht="51">
      <c r="B65" s="180">
        <f t="shared" si="1"/>
        <v>11</v>
      </c>
      <c r="C65" s="1028" t="s">
        <v>4654</v>
      </c>
      <c r="D65" s="1029"/>
      <c r="E65" s="1029"/>
      <c r="F65" s="1030"/>
      <c r="G65" s="127"/>
      <c r="I65" s="127"/>
      <c r="J65" s="127"/>
      <c r="L65" s="207" t="s">
        <v>2611</v>
      </c>
      <c r="P65" s="127"/>
      <c r="Q65" s="127"/>
      <c r="R65" s="127"/>
    </row>
    <row r="66" spans="2:18" ht="38.25">
      <c r="B66" s="180">
        <f>+B18</f>
        <v>12</v>
      </c>
      <c r="C66" s="1028" t="s">
        <v>4655</v>
      </c>
      <c r="D66" s="1029"/>
      <c r="E66" s="1029"/>
      <c r="F66" s="1030"/>
      <c r="G66" s="127"/>
      <c r="I66" s="127"/>
      <c r="J66" s="127"/>
      <c r="L66" s="207" t="s">
        <v>2604</v>
      </c>
      <c r="P66" s="127"/>
      <c r="Q66" s="127"/>
      <c r="R66" s="127"/>
    </row>
    <row r="67" spans="2:18" ht="25.5">
      <c r="B67" s="180">
        <f t="shared" ref="B67:B69" si="2">+B19</f>
        <v>13</v>
      </c>
      <c r="C67" s="1028" t="s">
        <v>3145</v>
      </c>
      <c r="D67" s="1029"/>
      <c r="E67" s="1029"/>
      <c r="F67" s="1030"/>
      <c r="G67" s="127"/>
      <c r="I67" s="127"/>
      <c r="J67" s="127"/>
      <c r="L67" s="207" t="s">
        <v>2606</v>
      </c>
      <c r="P67" s="127"/>
      <c r="Q67" s="127"/>
      <c r="R67" s="127"/>
    </row>
    <row r="68" spans="2:18" ht="63.75">
      <c r="B68" s="180">
        <f t="shared" si="2"/>
        <v>14</v>
      </c>
      <c r="C68" s="1028" t="s">
        <v>4656</v>
      </c>
      <c r="D68" s="1029"/>
      <c r="E68" s="1029"/>
      <c r="F68" s="1030"/>
      <c r="G68" s="127"/>
      <c r="I68" s="127"/>
      <c r="J68" s="127"/>
      <c r="L68" s="207" t="s">
        <v>2837</v>
      </c>
      <c r="P68" s="127"/>
      <c r="Q68" s="127"/>
      <c r="R68" s="127"/>
    </row>
    <row r="69" spans="2:18" ht="25.5">
      <c r="B69" s="180">
        <f t="shared" si="2"/>
        <v>15</v>
      </c>
      <c r="C69" s="1028" t="s">
        <v>4657</v>
      </c>
      <c r="D69" s="1029"/>
      <c r="E69" s="1029"/>
      <c r="F69" s="1030"/>
      <c r="G69" s="127"/>
      <c r="I69" s="127"/>
      <c r="J69" s="127"/>
      <c r="L69" s="207" t="s">
        <v>2606</v>
      </c>
      <c r="P69" s="127"/>
      <c r="Q69" s="127"/>
      <c r="R69" s="127"/>
    </row>
    <row r="70" spans="2:18" ht="25.5">
      <c r="B70" s="180">
        <v>16</v>
      </c>
      <c r="C70" s="1028" t="s">
        <v>4658</v>
      </c>
      <c r="D70" s="1029"/>
      <c r="E70" s="1029"/>
      <c r="F70" s="1030"/>
      <c r="G70" s="127"/>
      <c r="I70" s="127"/>
      <c r="J70" s="127"/>
      <c r="L70" s="207" t="s">
        <v>2606</v>
      </c>
      <c r="P70" s="127"/>
      <c r="Q70" s="127"/>
      <c r="R70" s="127"/>
    </row>
    <row r="71" spans="2:18" ht="16.899999999999999" customHeight="1">
      <c r="B71" s="180">
        <v>17</v>
      </c>
      <c r="C71" s="1028" t="s">
        <v>4659</v>
      </c>
      <c r="D71" s="1029"/>
      <c r="E71" s="1029"/>
      <c r="F71" s="1030"/>
      <c r="G71" s="127"/>
      <c r="I71" s="127"/>
      <c r="J71" s="127"/>
      <c r="L71" s="205">
        <v>1</v>
      </c>
      <c r="P71" s="127"/>
      <c r="Q71" s="127"/>
      <c r="R71" s="127"/>
    </row>
    <row r="72" spans="2:18" ht="16.899999999999999" customHeight="1">
      <c r="B72" s="180">
        <v>18</v>
      </c>
      <c r="C72" s="1028" t="s">
        <v>4660</v>
      </c>
      <c r="D72" s="1029"/>
      <c r="E72" s="1029"/>
      <c r="F72" s="1030"/>
      <c r="G72" s="127"/>
      <c r="I72" s="127"/>
      <c r="J72" s="127"/>
      <c r="L72" s="205">
        <v>1</v>
      </c>
      <c r="P72" s="127"/>
      <c r="Q72" s="127"/>
      <c r="R72" s="127"/>
    </row>
    <row r="73" spans="2:18" ht="16.899999999999999" customHeight="1">
      <c r="B73" s="180">
        <v>19</v>
      </c>
      <c r="C73" s="1028" t="s">
        <v>4661</v>
      </c>
      <c r="D73" s="1029"/>
      <c r="E73" s="1029"/>
      <c r="F73" s="1030"/>
      <c r="G73" s="127"/>
      <c r="I73" s="127"/>
      <c r="J73" s="127"/>
      <c r="L73" s="205">
        <v>1</v>
      </c>
      <c r="P73" s="127"/>
      <c r="Q73" s="127"/>
      <c r="R73" s="127"/>
    </row>
    <row r="74" spans="2:18" ht="38.25">
      <c r="B74" s="180">
        <v>20</v>
      </c>
      <c r="C74" s="1028" t="s">
        <v>4662</v>
      </c>
      <c r="D74" s="1029"/>
      <c r="E74" s="1029"/>
      <c r="F74" s="1030"/>
      <c r="G74" s="127"/>
      <c r="I74" s="127"/>
      <c r="J74" s="127"/>
      <c r="L74" s="207" t="s">
        <v>2604</v>
      </c>
      <c r="P74" s="127"/>
      <c r="Q74" s="127"/>
      <c r="R74" s="127"/>
    </row>
    <row r="75" spans="2:18" ht="25.5">
      <c r="B75" s="180">
        <v>21</v>
      </c>
      <c r="C75" s="1028" t="s">
        <v>4663</v>
      </c>
      <c r="D75" s="1029"/>
      <c r="E75" s="1029"/>
      <c r="F75" s="1030"/>
      <c r="G75" s="127"/>
      <c r="I75" s="127"/>
      <c r="J75" s="127"/>
      <c r="L75" s="207" t="s">
        <v>2606</v>
      </c>
    </row>
    <row r="76" spans="2:18" ht="16.899999999999999" customHeight="1">
      <c r="B76" s="180">
        <v>22</v>
      </c>
      <c r="C76" s="1028" t="s">
        <v>4664</v>
      </c>
      <c r="D76" s="1029"/>
      <c r="E76" s="1029"/>
      <c r="F76" s="1030"/>
      <c r="G76" s="127"/>
      <c r="I76" s="127"/>
      <c r="J76" s="127"/>
      <c r="L76" s="205">
        <v>1</v>
      </c>
    </row>
    <row r="77" spans="2:18" ht="16.899999999999999" customHeight="1">
      <c r="B77" s="180">
        <v>23</v>
      </c>
      <c r="C77" s="1028" t="s">
        <v>4665</v>
      </c>
      <c r="D77" s="1029"/>
      <c r="E77" s="1029"/>
      <c r="F77" s="1030"/>
      <c r="G77" s="127"/>
      <c r="I77" s="127"/>
      <c r="J77" s="127"/>
      <c r="L77" s="205">
        <v>1</v>
      </c>
    </row>
    <row r="78" spans="2:18" ht="15" thickBot="1">
      <c r="B78" s="208" t="s">
        <v>3146</v>
      </c>
      <c r="C78" s="1036" t="s">
        <v>3147</v>
      </c>
      <c r="D78" s="1037"/>
      <c r="E78" s="1037"/>
      <c r="F78" s="1038"/>
      <c r="G78" s="127"/>
      <c r="I78" s="127"/>
      <c r="J78" s="127"/>
      <c r="L78" s="207">
        <v>1</v>
      </c>
    </row>
    <row r="79" spans="2:18" ht="15" thickBot="1">
      <c r="G79" s="127"/>
      <c r="I79" s="127"/>
      <c r="J79" s="127"/>
    </row>
    <row r="80" spans="2:18" ht="21" thickBot="1">
      <c r="B80" s="164" t="s">
        <v>4793</v>
      </c>
      <c r="C80" s="165"/>
      <c r="D80" s="166"/>
      <c r="E80" s="166"/>
      <c r="F80" s="167"/>
      <c r="H80" s="83"/>
    </row>
    <row r="81" spans="2:12" ht="15" thickBot="1">
      <c r="B81" s="87"/>
      <c r="C81" s="173"/>
      <c r="D81" s="87"/>
      <c r="E81" s="87"/>
      <c r="F81" s="127"/>
    </row>
    <row r="82" spans="2:12" ht="153.75" thickBot="1">
      <c r="B82" s="1155" t="s">
        <v>4795</v>
      </c>
      <c r="C82" s="1156"/>
      <c r="D82" s="1156"/>
      <c r="E82" s="1156"/>
      <c r="F82" s="1157"/>
      <c r="G82" s="87"/>
      <c r="L82" s="207" t="s">
        <v>4794</v>
      </c>
    </row>
    <row r="83" spans="2:12"/>
  </sheetData>
  <sheetProtection algorithmName="SHA-512" hashValue="nEOLnYtUznN5+2WWewXaFo3Gy28E10E2IEOV1hTqUcdOOaBZjO9IBFk/343ND+IF9nd/0r7BuVKGDq0LLR/bfA==" saltValue="XCWqyUFOeTkxdSF6nh0oRw==" spinCount="100000" sheet="1" objects="1" scenarios="1"/>
  <mergeCells count="33">
    <mergeCell ref="B82:F82"/>
    <mergeCell ref="C78:F78"/>
    <mergeCell ref="C72:F72"/>
    <mergeCell ref="C73:F73"/>
    <mergeCell ref="C74:F74"/>
    <mergeCell ref="C75:F75"/>
    <mergeCell ref="C76:F76"/>
    <mergeCell ref="C77:F77"/>
    <mergeCell ref="C71:F71"/>
    <mergeCell ref="C59:F59"/>
    <mergeCell ref="C60:F60"/>
    <mergeCell ref="C61:F61"/>
    <mergeCell ref="C63:F63"/>
    <mergeCell ref="C64:F64"/>
    <mergeCell ref="C65:F65"/>
    <mergeCell ref="C66:F66"/>
    <mergeCell ref="C67:F67"/>
    <mergeCell ref="C68:F68"/>
    <mergeCell ref="C69:F69"/>
    <mergeCell ref="C70:F70"/>
    <mergeCell ref="C62:F62"/>
    <mergeCell ref="H3:H4"/>
    <mergeCell ref="I3:I4"/>
    <mergeCell ref="C58:F58"/>
    <mergeCell ref="B3:C4"/>
    <mergeCell ref="D3:D4"/>
    <mergeCell ref="E3:E4"/>
    <mergeCell ref="F3:F4"/>
    <mergeCell ref="B41:C41"/>
    <mergeCell ref="C54:F54"/>
    <mergeCell ref="C55:F55"/>
    <mergeCell ref="C56:F56"/>
    <mergeCell ref="C57:F57"/>
  </mergeCells>
  <conditionalFormatting sqref="I10:I12 I34:I38 I17 I19:I20 I15">
    <cfRule type="cellIs" dxfId="16" priority="5" operator="equal">
      <formula>0</formula>
    </cfRule>
  </conditionalFormatting>
  <conditionalFormatting sqref="H33 H38">
    <cfRule type="cellIs" dxfId="15" priority="4" operator="equal">
      <formula>0</formula>
    </cfRule>
  </conditionalFormatting>
  <conditionalFormatting sqref="I16">
    <cfRule type="cellIs" dxfId="14" priority="2" operator="equal">
      <formula>0</formula>
    </cfRule>
  </conditionalFormatting>
  <conditionalFormatting sqref="I22">
    <cfRule type="cellIs" dxfId="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49" max="9"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V84"/>
  <sheetViews>
    <sheetView showGridLines="0" zoomScaleNormal="100" workbookViewId="0">
      <selection activeCell="F8" sqref="F8"/>
    </sheetView>
  </sheetViews>
  <sheetFormatPr defaultColWidth="0" defaultRowHeight="14.25" zeroHeight="1"/>
  <cols>
    <col min="1" max="1" width="2.5" style="12" customWidth="1"/>
    <col min="2" max="2" width="4.125" style="12" customWidth="1"/>
    <col min="3" max="3" width="48.25" style="12" bestFit="1" customWidth="1"/>
    <col min="4" max="5" width="5.125" style="12" customWidth="1"/>
    <col min="6" max="8" width="14.625" style="12" customWidth="1"/>
    <col min="9" max="9" width="2.625" style="83" customWidth="1"/>
    <col min="10" max="10" width="62.25" style="87" bestFit="1" customWidth="1"/>
    <col min="11" max="11" width="18.75" style="83" bestFit="1" customWidth="1"/>
    <col min="12" max="12" width="1.625" style="83" customWidth="1"/>
    <col min="13" max="13" width="1.625" style="84" hidden="1" customWidth="1"/>
    <col min="14" max="15" width="8.625" style="83" hidden="1" customWidth="1"/>
    <col min="16" max="16" width="1.625" style="84" hidden="1" customWidth="1"/>
    <col min="17" max="17" width="8.75" style="87" hidden="1" customWidth="1"/>
    <col min="18" max="18" width="1.625" style="84" hidden="1" customWidth="1"/>
    <col min="19" max="20" width="8.75" style="87" hidden="1" customWidth="1"/>
    <col min="21" max="21" width="71.125" style="87" hidden="1" customWidth="1"/>
    <col min="22" max="22" width="1.625" style="84" hidden="1" customWidth="1"/>
    <col min="23" max="16384" width="8.75" style="12" hidden="1"/>
  </cols>
  <sheetData>
    <row r="1" spans="2:21" ht="20.25">
      <c r="B1" s="79" t="s">
        <v>3099</v>
      </c>
      <c r="C1" s="79"/>
      <c r="D1" s="79"/>
      <c r="E1" s="79"/>
      <c r="F1" s="79"/>
      <c r="G1" s="79"/>
      <c r="H1" s="81" t="str">
        <f>Validation!B3</f>
        <v>Bristol Water</v>
      </c>
      <c r="I1" s="79"/>
      <c r="J1" s="82"/>
      <c r="K1" s="82" t="s">
        <v>2571</v>
      </c>
      <c r="Q1" s="83"/>
      <c r="S1" s="570"/>
      <c r="T1" s="570"/>
      <c r="U1" s="570"/>
    </row>
    <row r="2" spans="2:21" ht="15" thickBot="1">
      <c r="B2" s="86" t="s">
        <v>3512</v>
      </c>
      <c r="C2" s="83"/>
      <c r="D2" s="83"/>
      <c r="E2" s="83"/>
      <c r="F2" s="83"/>
      <c r="G2" s="83"/>
      <c r="H2" s="83"/>
      <c r="J2" s="83"/>
      <c r="Q2" s="83"/>
    </row>
    <row r="3" spans="2:21" ht="24.75" thickBot="1">
      <c r="B3" s="1078" t="s">
        <v>2572</v>
      </c>
      <c r="C3" s="1079"/>
      <c r="D3" s="209" t="s">
        <v>2573</v>
      </c>
      <c r="E3" s="210" t="s">
        <v>2574</v>
      </c>
      <c r="F3" s="211" t="s">
        <v>59</v>
      </c>
      <c r="G3" s="212" t="s">
        <v>245</v>
      </c>
      <c r="H3" s="213" t="s">
        <v>2744</v>
      </c>
      <c r="J3" s="213" t="s">
        <v>2770</v>
      </c>
      <c r="K3" s="213" t="s">
        <v>1451</v>
      </c>
      <c r="N3" s="989" t="s">
        <v>2581</v>
      </c>
      <c r="O3" s="989"/>
      <c r="Q3" s="770" t="s">
        <v>2566</v>
      </c>
      <c r="S3" s="89" t="s">
        <v>2771</v>
      </c>
      <c r="T3" s="89"/>
      <c r="U3" s="770"/>
    </row>
    <row r="4" spans="2:21" ht="15" thickBot="1">
      <c r="B4" s="83"/>
      <c r="C4" s="83"/>
      <c r="D4" s="83"/>
      <c r="E4" s="83"/>
      <c r="F4" s="83"/>
      <c r="G4" s="83"/>
      <c r="H4" s="83"/>
      <c r="J4" s="83"/>
      <c r="N4" s="185" t="s">
        <v>2582</v>
      </c>
    </row>
    <row r="5" spans="2:21" ht="14.1" customHeight="1">
      <c r="B5" s="103">
        <v>1</v>
      </c>
      <c r="C5" s="134" t="s">
        <v>2583</v>
      </c>
      <c r="D5" s="105" t="s">
        <v>805</v>
      </c>
      <c r="E5" s="106">
        <v>3</v>
      </c>
      <c r="F5" s="214">
        <f xml:space="preserve"> '2A'!J6 + '2A'!J7</f>
        <v>97.218000000000004</v>
      </c>
      <c r="G5" s="216">
        <f xml:space="preserve"> '2A'!M6 + '2A'!M7</f>
        <v>0</v>
      </c>
      <c r="H5" s="224">
        <f>F5+G5</f>
        <v>97.218000000000004</v>
      </c>
      <c r="J5" s="83"/>
      <c r="N5" s="144"/>
      <c r="O5" s="144"/>
      <c r="Q5" s="350"/>
      <c r="S5" s="790"/>
      <c r="T5" s="790"/>
      <c r="U5" s="350"/>
    </row>
    <row r="6" spans="2:21">
      <c r="B6" s="111">
        <f xml:space="preserve"> B5 + 1</f>
        <v>2</v>
      </c>
      <c r="C6" s="104" t="s">
        <v>2781</v>
      </c>
      <c r="D6" s="112" t="s">
        <v>805</v>
      </c>
      <c r="E6" s="113">
        <v>3</v>
      </c>
      <c r="F6" s="217">
        <f xml:space="preserve"> -1 * ('2B'!F15 + '2B'!G15)</f>
        <v>-49.714999999999996</v>
      </c>
      <c r="G6" s="835">
        <f xml:space="preserve"> -1 * ('2B'!H15 + '2B'!I15)</f>
        <v>0</v>
      </c>
      <c r="H6" s="225">
        <f t="shared" ref="H6:H18" si="0">F6+G6</f>
        <v>-49.714999999999996</v>
      </c>
      <c r="J6" s="83"/>
      <c r="N6" s="144"/>
      <c r="O6" s="144"/>
      <c r="Q6" s="98"/>
    </row>
    <row r="7" spans="2:21">
      <c r="B7" s="111">
        <f t="shared" ref="B7:B18" si="1" xml:space="preserve"> B6 + 1</f>
        <v>3</v>
      </c>
      <c r="C7" s="104" t="s">
        <v>3100</v>
      </c>
      <c r="D7" s="112" t="s">
        <v>805</v>
      </c>
      <c r="E7" s="113">
        <v>3</v>
      </c>
      <c r="F7" s="486">
        <v>-43.506</v>
      </c>
      <c r="G7" s="490"/>
      <c r="H7" s="225">
        <f t="shared" si="0"/>
        <v>-43.506</v>
      </c>
      <c r="J7" s="83"/>
      <c r="K7" s="31">
        <f t="shared" ref="K7" si="2" xml:space="preserve"> IF( SUM( M7:P7 ) = 0, 0, $N$4 )</f>
        <v>0</v>
      </c>
      <c r="N7" s="110">
        <f t="shared" ref="N7:N14" si="3" xml:space="preserve"> IF( ISNUMBER( F7 ), 0, 1 )</f>
        <v>0</v>
      </c>
      <c r="O7" s="110">
        <f>IF(Validation!$H$3=1,0,IF(ISNUMBER(G7),0,1))</f>
        <v>0</v>
      </c>
      <c r="Q7" s="144"/>
      <c r="S7" s="187"/>
      <c r="T7" s="187"/>
    </row>
    <row r="8" spans="2:21">
      <c r="B8" s="111">
        <f t="shared" si="1"/>
        <v>4</v>
      </c>
      <c r="C8" s="104" t="s">
        <v>2585</v>
      </c>
      <c r="D8" s="112" t="s">
        <v>805</v>
      </c>
      <c r="E8" s="113">
        <v>3</v>
      </c>
      <c r="F8" s="217">
        <f xml:space="preserve"> '2A'!J11</f>
        <v>-0.32100000000000001</v>
      </c>
      <c r="G8" s="835">
        <f xml:space="preserve"> '2A'!M11</f>
        <v>0</v>
      </c>
      <c r="H8" s="225">
        <f t="shared" si="0"/>
        <v>-0.32100000000000001</v>
      </c>
      <c r="J8" s="83"/>
      <c r="L8" s="220"/>
      <c r="N8" s="144"/>
      <c r="O8" s="144"/>
      <c r="Q8" s="144"/>
      <c r="S8" s="187"/>
      <c r="T8" s="187"/>
    </row>
    <row r="9" spans="2:21" ht="15" thickBot="1">
      <c r="B9" s="118">
        <f t="shared" si="1"/>
        <v>5</v>
      </c>
      <c r="C9" s="119" t="s">
        <v>3101</v>
      </c>
      <c r="D9" s="120" t="s">
        <v>805</v>
      </c>
      <c r="E9" s="117">
        <v>3</v>
      </c>
      <c r="F9" s="221">
        <f>SUM(F5:F8)</f>
        <v>3.6760000000000068</v>
      </c>
      <c r="G9" s="223">
        <f>SUM(G5:G8)</f>
        <v>0</v>
      </c>
      <c r="H9" s="226">
        <f t="shared" si="0"/>
        <v>3.6760000000000068</v>
      </c>
      <c r="J9" s="83"/>
      <c r="Q9" s="144"/>
      <c r="S9" s="187"/>
      <c r="T9" s="187"/>
    </row>
    <row r="10" spans="2:21" ht="15" thickBot="1">
      <c r="B10" s="83"/>
      <c r="C10" s="83"/>
      <c r="D10" s="83"/>
      <c r="E10" s="83"/>
      <c r="F10" s="83"/>
      <c r="G10" s="83"/>
      <c r="H10" s="83"/>
      <c r="J10" s="83"/>
      <c r="Q10" s="144"/>
      <c r="S10" s="187"/>
      <c r="T10" s="187"/>
    </row>
    <row r="11" spans="2:21" ht="15" thickBot="1">
      <c r="B11" s="103">
        <f xml:space="preserve"> B9 + 1</f>
        <v>6</v>
      </c>
      <c r="C11" s="134" t="s">
        <v>2587</v>
      </c>
      <c r="D11" s="105" t="s">
        <v>805</v>
      </c>
      <c r="E11" s="106">
        <v>3</v>
      </c>
      <c r="F11" s="488">
        <f>+'1A'!J11</f>
        <v>2.0499999999999998</v>
      </c>
      <c r="G11" s="489"/>
      <c r="H11" s="224">
        <f t="shared" si="0"/>
        <v>2.0499999999999998</v>
      </c>
      <c r="J11" s="771">
        <f xml:space="preserve"> IF( SUM( P11:R11 ) = 0, 0, U11 )</f>
        <v>0</v>
      </c>
      <c r="K11" s="31">
        <f t="shared" ref="K11:K14" si="4" xml:space="preserve"> IF( SUM( M11:P11 ) = 0, 0, $N$4 )</f>
        <v>0</v>
      </c>
      <c r="N11" s="110">
        <f t="shared" si="3"/>
        <v>0</v>
      </c>
      <c r="O11" s="110">
        <f>IF(Validation!$H$3=1,0,IF(ISNUMBER(G11),0,1))</f>
        <v>0</v>
      </c>
      <c r="Q11" s="110">
        <f xml:space="preserve"> IF( (S11 - T11) = 0, 0, 1 )</f>
        <v>0</v>
      </c>
      <c r="S11" s="187">
        <f xml:space="preserve"> ROUND( H11, 3)</f>
        <v>2.0499999999999998</v>
      </c>
      <c r="T11" s="187">
        <f xml:space="preserve"> ROUND( '1A'!J11, 3)</f>
        <v>2.0499999999999998</v>
      </c>
      <c r="U11" s="87" t="s">
        <v>4637</v>
      </c>
    </row>
    <row r="12" spans="2:21" ht="15" thickBot="1">
      <c r="B12" s="111">
        <f t="shared" si="1"/>
        <v>7</v>
      </c>
      <c r="C12" s="104" t="s">
        <v>2588</v>
      </c>
      <c r="D12" s="112" t="s">
        <v>805</v>
      </c>
      <c r="E12" s="113">
        <v>3</v>
      </c>
      <c r="F12" s="488">
        <f>+'1A'!J12</f>
        <v>4.1500000000000004</v>
      </c>
      <c r="G12" s="490"/>
      <c r="H12" s="225">
        <f t="shared" si="0"/>
        <v>4.1500000000000004</v>
      </c>
      <c r="J12" s="771">
        <f t="shared" ref="J12:J14" si="5" xml:space="preserve"> IF( SUM( P12:R12 ) = 0, 0, U12 )</f>
        <v>0</v>
      </c>
      <c r="K12" s="31">
        <f t="shared" si="4"/>
        <v>0</v>
      </c>
      <c r="N12" s="110">
        <f t="shared" si="3"/>
        <v>0</v>
      </c>
      <c r="O12" s="110">
        <f>IF(Validation!$H$3=1,0,IF(ISNUMBER(G12),0,1))</f>
        <v>0</v>
      </c>
      <c r="Q12" s="110">
        <f t="shared" ref="Q12:Q14" si="6" xml:space="preserve"> IF( (S12 - T12) = 0, 0, 1 )</f>
        <v>0</v>
      </c>
      <c r="S12" s="187">
        <f t="shared" ref="S12:S14" si="7" xml:space="preserve"> ROUND( H12, 3)</f>
        <v>4.1500000000000004</v>
      </c>
      <c r="T12" s="187">
        <f xml:space="preserve"> ROUND( '1A'!J12, 3)</f>
        <v>4.1500000000000004</v>
      </c>
      <c r="U12" s="87" t="s">
        <v>4638</v>
      </c>
    </row>
    <row r="13" spans="2:21" ht="15" thickBot="1">
      <c r="B13" s="111">
        <f t="shared" si="1"/>
        <v>8</v>
      </c>
      <c r="C13" s="104" t="s">
        <v>2589</v>
      </c>
      <c r="D13" s="112" t="s">
        <v>805</v>
      </c>
      <c r="E13" s="113">
        <v>3</v>
      </c>
      <c r="F13" s="488">
        <f>+'1A'!J13</f>
        <v>-16.506</v>
      </c>
      <c r="G13" s="490"/>
      <c r="H13" s="225">
        <f t="shared" si="0"/>
        <v>-16.506</v>
      </c>
      <c r="J13" s="771">
        <f t="shared" si="5"/>
        <v>0</v>
      </c>
      <c r="K13" s="31">
        <f t="shared" si="4"/>
        <v>0</v>
      </c>
      <c r="N13" s="110">
        <f t="shared" si="3"/>
        <v>0</v>
      </c>
      <c r="O13" s="110">
        <f>IF(Validation!$H$3=1,0,IF(ISNUMBER(G13),0,1))</f>
        <v>0</v>
      </c>
      <c r="Q13" s="110">
        <f t="shared" si="6"/>
        <v>0</v>
      </c>
      <c r="S13" s="187">
        <f t="shared" si="7"/>
        <v>-16.506</v>
      </c>
      <c r="T13" s="187">
        <f xml:space="preserve"> ROUND( '1A'!J13, 3)</f>
        <v>-16.506</v>
      </c>
      <c r="U13" s="87" t="s">
        <v>4639</v>
      </c>
    </row>
    <row r="14" spans="2:21">
      <c r="B14" s="111">
        <f t="shared" si="1"/>
        <v>9</v>
      </c>
      <c r="C14" s="104" t="s">
        <v>4630</v>
      </c>
      <c r="D14" s="112" t="s">
        <v>805</v>
      </c>
      <c r="E14" s="113">
        <v>3</v>
      </c>
      <c r="F14" s="488">
        <f>+'1A'!J14</f>
        <v>1.619</v>
      </c>
      <c r="G14" s="490"/>
      <c r="H14" s="225">
        <f t="shared" si="0"/>
        <v>1.619</v>
      </c>
      <c r="J14" s="771">
        <f t="shared" si="5"/>
        <v>0</v>
      </c>
      <c r="K14" s="31">
        <f t="shared" si="4"/>
        <v>0</v>
      </c>
      <c r="N14" s="110">
        <f t="shared" si="3"/>
        <v>0</v>
      </c>
      <c r="O14" s="110">
        <f>IF(Validation!$H$3=1,0,IF(ISNUMBER(G14),0,1))</f>
        <v>0</v>
      </c>
      <c r="Q14" s="110">
        <f t="shared" si="6"/>
        <v>0</v>
      </c>
      <c r="S14" s="187">
        <f t="shared" si="7"/>
        <v>1.619</v>
      </c>
      <c r="T14" s="187">
        <f xml:space="preserve"> ROUND( '1A'!J14, 3)</f>
        <v>1.619</v>
      </c>
      <c r="U14" s="87" t="s">
        <v>4640</v>
      </c>
    </row>
    <row r="15" spans="2:21" ht="15" thickBot="1">
      <c r="B15" s="118">
        <f t="shared" si="1"/>
        <v>10</v>
      </c>
      <c r="C15" s="119" t="s">
        <v>4631</v>
      </c>
      <c r="D15" s="120" t="s">
        <v>805</v>
      </c>
      <c r="E15" s="117">
        <v>3</v>
      </c>
      <c r="F15" s="221">
        <f xml:space="preserve"> F9 + SUM( F11:F14 )</f>
        <v>-5.0109999999999939</v>
      </c>
      <c r="G15" s="223">
        <f xml:space="preserve"> G9 + SUM( G11:G14 )</f>
        <v>0</v>
      </c>
      <c r="H15" s="226">
        <f>F15+G15</f>
        <v>-5.0109999999999939</v>
      </c>
      <c r="J15" s="83"/>
      <c r="Q15" s="144"/>
      <c r="S15" s="187"/>
      <c r="T15" s="187"/>
    </row>
    <row r="16" spans="2:21" ht="15" thickBot="1">
      <c r="B16" s="83"/>
      <c r="C16" s="83"/>
      <c r="D16" s="83"/>
      <c r="E16" s="83"/>
      <c r="F16" s="83"/>
      <c r="G16" s="83"/>
      <c r="H16" s="83"/>
      <c r="J16" s="83"/>
      <c r="Q16" s="144"/>
      <c r="S16" s="187"/>
      <c r="T16" s="187"/>
    </row>
    <row r="17" spans="2:22">
      <c r="B17" s="103">
        <f xml:space="preserve"> B15 + 1</f>
        <v>11</v>
      </c>
      <c r="C17" s="134" t="s">
        <v>2592</v>
      </c>
      <c r="D17" s="105" t="s">
        <v>805</v>
      </c>
      <c r="E17" s="106">
        <v>3</v>
      </c>
      <c r="F17" s="488">
        <f>+'1A'!J17</f>
        <v>0</v>
      </c>
      <c r="G17" s="489"/>
      <c r="H17" s="227">
        <f t="shared" si="0"/>
        <v>0</v>
      </c>
      <c r="J17" s="771">
        <f t="shared" ref="J17" si="8" xml:space="preserve"> IF( SUM( P17:R17 ) = 0, 0, U17 )</f>
        <v>0</v>
      </c>
      <c r="K17" s="31">
        <f xml:space="preserve"> IF( SUM( M17:P17 ) = 0, 0, $N$4 )</f>
        <v>0</v>
      </c>
      <c r="N17" s="110">
        <f xml:space="preserve"> IF( ISNUMBER( F17 ), 0, 1 )</f>
        <v>0</v>
      </c>
      <c r="O17" s="110">
        <f>IF(Validation!$H$3=1,0,IF(ISNUMBER(G17),0,1))</f>
        <v>0</v>
      </c>
      <c r="Q17" s="110">
        <f xml:space="preserve"> IF( (S17 - T17) = 0, 0, 1 )</f>
        <v>0</v>
      </c>
      <c r="S17" s="187">
        <f t="shared" ref="S17" si="9" xml:space="preserve"> ROUND( H17, 3)</f>
        <v>0</v>
      </c>
      <c r="T17" s="187">
        <f xml:space="preserve"> ROUND( '1A'!J17, 3)</f>
        <v>0</v>
      </c>
      <c r="U17" s="87" t="s">
        <v>4641</v>
      </c>
    </row>
    <row r="18" spans="2:22" ht="15" thickBot="1">
      <c r="B18" s="118">
        <f t="shared" si="1"/>
        <v>12</v>
      </c>
      <c r="C18" s="119" t="s">
        <v>4632</v>
      </c>
      <c r="D18" s="120" t="s">
        <v>805</v>
      </c>
      <c r="E18" s="117">
        <v>3</v>
      </c>
      <c r="F18" s="221">
        <f xml:space="preserve"> F15 + F17</f>
        <v>-5.0109999999999939</v>
      </c>
      <c r="G18" s="223">
        <f xml:space="preserve"> G15 + G17</f>
        <v>0</v>
      </c>
      <c r="H18" s="228">
        <f t="shared" si="0"/>
        <v>-5.0109999999999939</v>
      </c>
      <c r="J18" s="83"/>
      <c r="N18" s="144"/>
      <c r="O18" s="144"/>
      <c r="Q18" s="144"/>
      <c r="S18" s="187"/>
      <c r="T18" s="187"/>
    </row>
    <row r="19" spans="2:22">
      <c r="B19" s="127"/>
      <c r="C19" s="170"/>
      <c r="D19" s="127"/>
      <c r="E19" s="127"/>
      <c r="F19" s="127"/>
      <c r="G19" s="184"/>
      <c r="H19" s="135"/>
      <c r="J19" s="83"/>
      <c r="L19" s="135"/>
      <c r="M19" s="141"/>
      <c r="Q19" s="144"/>
      <c r="S19" s="187"/>
      <c r="T19" s="187"/>
    </row>
    <row r="20" spans="2:22">
      <c r="B20" s="990" t="s">
        <v>2597</v>
      </c>
      <c r="C20" s="990"/>
      <c r="D20" s="184"/>
      <c r="E20" s="184"/>
      <c r="F20" s="184"/>
      <c r="G20" s="184"/>
      <c r="H20" s="143"/>
      <c r="J20" s="83"/>
      <c r="Q20" s="144"/>
      <c r="S20" s="187"/>
      <c r="T20" s="187"/>
    </row>
    <row r="21" spans="2:22">
      <c r="B21" s="158"/>
      <c r="C21" s="159"/>
      <c r="D21" s="184"/>
      <c r="E21" s="184"/>
      <c r="F21" s="184"/>
      <c r="G21" s="184"/>
      <c r="H21" s="143"/>
      <c r="J21" s="83"/>
      <c r="Q21" s="144"/>
      <c r="S21" s="187"/>
      <c r="T21" s="187"/>
    </row>
    <row r="22" spans="2:22">
      <c r="B22" s="32"/>
      <c r="C22" s="160" t="s">
        <v>2598</v>
      </c>
      <c r="D22" s="184"/>
      <c r="E22" s="184"/>
      <c r="F22" s="184"/>
      <c r="G22" s="184"/>
      <c r="H22" s="143"/>
      <c r="J22" s="83"/>
      <c r="L22" s="135"/>
      <c r="M22" s="141"/>
      <c r="Q22" s="144"/>
      <c r="S22" s="187"/>
      <c r="T22" s="187"/>
    </row>
    <row r="23" spans="2:22">
      <c r="B23" s="158"/>
      <c r="C23" s="159"/>
      <c r="D23" s="184"/>
      <c r="E23" s="184"/>
      <c r="F23" s="184"/>
      <c r="G23" s="184"/>
      <c r="H23" s="143"/>
      <c r="I23" s="135"/>
      <c r="J23" s="83"/>
      <c r="L23" s="135"/>
      <c r="M23" s="141"/>
      <c r="P23" s="141"/>
      <c r="Q23" s="144"/>
      <c r="R23" s="141"/>
      <c r="S23" s="187"/>
      <c r="T23" s="187"/>
      <c r="V23" s="141"/>
    </row>
    <row r="24" spans="2:22">
      <c r="B24" s="161"/>
      <c r="C24" s="160" t="s">
        <v>2599</v>
      </c>
      <c r="D24" s="184"/>
      <c r="E24" s="184"/>
      <c r="F24" s="184"/>
      <c r="G24" s="184"/>
      <c r="H24" s="143"/>
      <c r="I24" s="143"/>
      <c r="J24" s="83"/>
      <c r="Q24" s="144"/>
      <c r="R24" s="136"/>
      <c r="S24" s="187"/>
      <c r="T24" s="187"/>
      <c r="V24" s="136"/>
    </row>
    <row r="25" spans="2:22">
      <c r="B25" s="162"/>
      <c r="C25" s="160"/>
      <c r="D25" s="184"/>
      <c r="E25" s="184"/>
      <c r="F25" s="184"/>
      <c r="G25" s="184"/>
      <c r="H25" s="143"/>
      <c r="I25" s="143"/>
      <c r="J25" s="83"/>
      <c r="L25" s="143"/>
      <c r="M25" s="136"/>
      <c r="P25" s="136"/>
      <c r="Q25" s="144"/>
      <c r="R25" s="136"/>
      <c r="S25" s="187"/>
      <c r="T25" s="187"/>
      <c r="V25" s="136"/>
    </row>
    <row r="26" spans="2:22">
      <c r="B26" s="163"/>
      <c r="C26" s="160" t="s">
        <v>2600</v>
      </c>
      <c r="D26" s="184"/>
      <c r="E26" s="184"/>
      <c r="F26" s="184"/>
      <c r="G26" s="184"/>
      <c r="H26" s="143"/>
      <c r="I26" s="143"/>
      <c r="J26" s="83"/>
      <c r="Q26" s="144"/>
      <c r="R26" s="136"/>
      <c r="S26" s="187"/>
      <c r="T26" s="187"/>
      <c r="V26" s="136"/>
    </row>
    <row r="27" spans="2:22">
      <c r="B27" s="202"/>
      <c r="C27" s="169"/>
      <c r="D27" s="203"/>
      <c r="E27" s="203"/>
      <c r="F27" s="203"/>
      <c r="G27" s="203"/>
      <c r="H27" s="147"/>
      <c r="I27" s="143"/>
      <c r="J27" s="83"/>
      <c r="L27" s="143"/>
      <c r="M27" s="136"/>
      <c r="P27" s="136"/>
      <c r="Q27" s="144"/>
      <c r="R27" s="136"/>
      <c r="S27" s="187"/>
      <c r="T27" s="187"/>
      <c r="V27" s="136"/>
    </row>
    <row r="28" spans="2:22" ht="15" thickBot="1">
      <c r="B28" s="203"/>
      <c r="C28" s="204"/>
      <c r="D28" s="203"/>
      <c r="E28" s="203"/>
      <c r="F28" s="203"/>
      <c r="G28" s="203"/>
      <c r="H28" s="147"/>
      <c r="I28" s="143"/>
      <c r="J28" s="83"/>
      <c r="L28" s="143"/>
      <c r="M28" s="136"/>
      <c r="P28" s="136"/>
      <c r="Q28" s="144"/>
      <c r="R28" s="136"/>
      <c r="S28" s="187"/>
      <c r="T28" s="187"/>
      <c r="V28" s="136"/>
    </row>
    <row r="29" spans="2:22" ht="21" thickBot="1">
      <c r="B29" s="164" t="str">
        <f ca="1" xml:space="preserve"> RIGHT(CELL("filename", $A$1), LEN(CELL("filename", $A$1)) - SEARCH("]", CELL("filename", $A$1)))&amp;" - Line definitions"</f>
        <v>4G - Line definitions</v>
      </c>
      <c r="C29" s="165"/>
      <c r="D29" s="166"/>
      <c r="E29" s="166"/>
      <c r="F29" s="166"/>
      <c r="G29" s="166"/>
      <c r="H29" s="172"/>
      <c r="I29" s="143"/>
      <c r="J29" s="83"/>
      <c r="L29" s="143"/>
      <c r="M29" s="136"/>
      <c r="P29" s="136"/>
      <c r="Q29" s="144"/>
      <c r="R29" s="136"/>
      <c r="S29" s="187"/>
      <c r="T29" s="187"/>
      <c r="V29" s="136"/>
    </row>
    <row r="30" spans="2:22" ht="15" thickBot="1">
      <c r="B30" s="87"/>
      <c r="C30" s="173"/>
      <c r="D30" s="87"/>
      <c r="E30" s="87"/>
      <c r="F30" s="87"/>
      <c r="G30" s="127"/>
      <c r="H30" s="135"/>
      <c r="I30" s="143"/>
      <c r="J30" s="83"/>
      <c r="Q30" s="144"/>
      <c r="R30" s="136"/>
      <c r="S30" s="187"/>
      <c r="T30" s="187"/>
      <c r="V30" s="136"/>
    </row>
    <row r="31" spans="2:22" ht="15" thickBot="1">
      <c r="B31" s="174" t="s">
        <v>2601</v>
      </c>
      <c r="C31" s="1126" t="s">
        <v>2602</v>
      </c>
      <c r="D31" s="1126"/>
      <c r="E31" s="1126"/>
      <c r="F31" s="1126"/>
      <c r="G31" s="1126"/>
      <c r="H31" s="1128"/>
      <c r="I31" s="143"/>
      <c r="J31" s="83"/>
      <c r="N31" s="102" t="s">
        <v>2603</v>
      </c>
      <c r="Q31" s="144"/>
      <c r="R31" s="136"/>
      <c r="S31" s="187"/>
      <c r="T31" s="187"/>
      <c r="V31" s="136"/>
    </row>
    <row r="32" spans="2:22" ht="26.1" customHeight="1">
      <c r="B32" s="206">
        <f>B5</f>
        <v>1</v>
      </c>
      <c r="C32" s="991" t="s">
        <v>4633</v>
      </c>
      <c r="D32" s="991"/>
      <c r="E32" s="991"/>
      <c r="F32" s="991"/>
      <c r="G32" s="991"/>
      <c r="H32" s="992"/>
      <c r="I32" s="143"/>
      <c r="J32" s="83"/>
      <c r="L32" s="143"/>
      <c r="M32" s="136"/>
      <c r="N32" s="230" t="s">
        <v>2606</v>
      </c>
      <c r="P32" s="136"/>
      <c r="Q32" s="144"/>
      <c r="R32" s="136"/>
      <c r="S32" s="187"/>
      <c r="T32" s="187"/>
      <c r="V32" s="136"/>
    </row>
    <row r="33" spans="2:22" ht="25.5">
      <c r="B33" s="180">
        <f>B6</f>
        <v>2</v>
      </c>
      <c r="C33" s="970" t="s">
        <v>4634</v>
      </c>
      <c r="D33" s="970"/>
      <c r="E33" s="970"/>
      <c r="F33" s="970"/>
      <c r="G33" s="970"/>
      <c r="H33" s="971"/>
      <c r="I33" s="143"/>
      <c r="J33" s="83"/>
      <c r="L33" s="135"/>
      <c r="M33" s="141"/>
      <c r="N33" s="230" t="s">
        <v>2606</v>
      </c>
      <c r="O33" s="231"/>
      <c r="P33" s="141"/>
      <c r="Q33" s="98"/>
      <c r="R33" s="141"/>
      <c r="V33" s="141"/>
    </row>
    <row r="34" spans="2:22" ht="25.5">
      <c r="B34" s="180">
        <f>B7</f>
        <v>3</v>
      </c>
      <c r="C34" s="970" t="s">
        <v>4635</v>
      </c>
      <c r="D34" s="970"/>
      <c r="E34" s="970"/>
      <c r="F34" s="970"/>
      <c r="G34" s="970"/>
      <c r="H34" s="971"/>
      <c r="I34" s="143"/>
      <c r="J34" s="83"/>
      <c r="L34" s="135"/>
      <c r="M34" s="141"/>
      <c r="N34" s="230" t="s">
        <v>2606</v>
      </c>
      <c r="O34" s="231"/>
      <c r="P34" s="141"/>
      <c r="Q34" s="98"/>
      <c r="R34" s="141"/>
      <c r="V34" s="141"/>
    </row>
    <row r="35" spans="2:22">
      <c r="B35" s="180">
        <f t="shared" ref="B35:B36" si="10">B8</f>
        <v>4</v>
      </c>
      <c r="C35" s="970" t="s">
        <v>4636</v>
      </c>
      <c r="D35" s="970"/>
      <c r="E35" s="970"/>
      <c r="F35" s="970"/>
      <c r="G35" s="970"/>
      <c r="H35" s="971"/>
      <c r="I35" s="143"/>
      <c r="J35" s="83"/>
      <c r="L35" s="135"/>
      <c r="M35" s="141"/>
      <c r="N35" s="230">
        <v>1</v>
      </c>
      <c r="O35" s="231"/>
      <c r="P35" s="141"/>
      <c r="Q35" s="98"/>
      <c r="R35" s="141"/>
      <c r="V35" s="141"/>
    </row>
    <row r="36" spans="2:22">
      <c r="B36" s="180">
        <f t="shared" si="10"/>
        <v>5</v>
      </c>
      <c r="C36" s="970" t="s">
        <v>3102</v>
      </c>
      <c r="D36" s="970"/>
      <c r="E36" s="970"/>
      <c r="F36" s="970"/>
      <c r="G36" s="970"/>
      <c r="H36" s="971"/>
      <c r="I36" s="143"/>
      <c r="J36" s="83"/>
      <c r="N36" s="230">
        <v>1</v>
      </c>
      <c r="O36" s="231"/>
      <c r="Q36" s="324"/>
      <c r="R36" s="141"/>
      <c r="V36" s="141"/>
    </row>
    <row r="37" spans="2:22">
      <c r="B37" s="180">
        <f>B11</f>
        <v>6</v>
      </c>
      <c r="C37" s="970" t="s">
        <v>3103</v>
      </c>
      <c r="D37" s="970"/>
      <c r="E37" s="970"/>
      <c r="F37" s="970"/>
      <c r="G37" s="970"/>
      <c r="H37" s="971"/>
      <c r="I37" s="143"/>
      <c r="J37" s="83"/>
      <c r="N37" s="230">
        <v>1</v>
      </c>
      <c r="O37" s="231"/>
      <c r="R37" s="141"/>
      <c r="V37" s="141"/>
    </row>
    <row r="38" spans="2:22">
      <c r="B38" s="180">
        <f t="shared" ref="B38:B41" si="11">B12</f>
        <v>7</v>
      </c>
      <c r="C38" s="970" t="s">
        <v>3104</v>
      </c>
      <c r="D38" s="970"/>
      <c r="E38" s="970"/>
      <c r="F38" s="970"/>
      <c r="G38" s="970"/>
      <c r="H38" s="971"/>
      <c r="I38" s="147"/>
      <c r="J38" s="83"/>
      <c r="N38" s="230">
        <v>1</v>
      </c>
      <c r="O38" s="231"/>
      <c r="R38" s="141"/>
      <c r="V38" s="141"/>
    </row>
    <row r="39" spans="2:22">
      <c r="B39" s="180">
        <f t="shared" si="11"/>
        <v>8</v>
      </c>
      <c r="C39" s="970" t="s">
        <v>3105</v>
      </c>
      <c r="D39" s="970"/>
      <c r="E39" s="970"/>
      <c r="F39" s="970"/>
      <c r="G39" s="970"/>
      <c r="H39" s="971"/>
      <c r="I39" s="147"/>
      <c r="J39" s="83"/>
      <c r="N39" s="230">
        <v>1</v>
      </c>
      <c r="O39" s="231"/>
      <c r="R39" s="141"/>
      <c r="S39" s="83"/>
      <c r="T39" s="83"/>
      <c r="U39" s="83"/>
      <c r="V39" s="141"/>
    </row>
    <row r="40" spans="2:22">
      <c r="B40" s="180">
        <f t="shared" si="11"/>
        <v>9</v>
      </c>
      <c r="C40" s="970" t="s">
        <v>3106</v>
      </c>
      <c r="D40" s="970"/>
      <c r="E40" s="970"/>
      <c r="F40" s="970"/>
      <c r="G40" s="970"/>
      <c r="H40" s="971"/>
      <c r="I40" s="147"/>
      <c r="J40" s="83"/>
      <c r="N40" s="230">
        <v>1</v>
      </c>
      <c r="O40" s="231"/>
      <c r="R40" s="141"/>
      <c r="S40" s="184"/>
      <c r="T40" s="184"/>
      <c r="U40" s="184"/>
      <c r="V40" s="141"/>
    </row>
    <row r="41" spans="2:22">
      <c r="B41" s="180">
        <f t="shared" si="11"/>
        <v>10</v>
      </c>
      <c r="C41" s="970" t="s">
        <v>3107</v>
      </c>
      <c r="D41" s="970"/>
      <c r="E41" s="970"/>
      <c r="F41" s="970"/>
      <c r="G41" s="970"/>
      <c r="H41" s="971"/>
      <c r="I41" s="147"/>
      <c r="J41" s="83"/>
      <c r="L41" s="135"/>
      <c r="M41" s="141"/>
      <c r="N41" s="230">
        <v>1</v>
      </c>
      <c r="O41" s="231"/>
      <c r="P41" s="141"/>
      <c r="R41" s="141"/>
      <c r="S41" s="184"/>
      <c r="T41" s="184"/>
      <c r="U41" s="184"/>
      <c r="V41" s="141"/>
    </row>
    <row r="42" spans="2:22">
      <c r="B42" s="180">
        <f>B17</f>
        <v>11</v>
      </c>
      <c r="C42" s="970" t="s">
        <v>3108</v>
      </c>
      <c r="D42" s="970"/>
      <c r="E42" s="970"/>
      <c r="F42" s="970"/>
      <c r="G42" s="970"/>
      <c r="H42" s="971"/>
      <c r="I42" s="147"/>
      <c r="J42" s="83"/>
      <c r="N42" s="230">
        <v>1</v>
      </c>
      <c r="O42" s="231"/>
      <c r="S42" s="184"/>
      <c r="T42" s="184"/>
      <c r="U42" s="184"/>
    </row>
    <row r="43" spans="2:22" ht="15" thickBot="1">
      <c r="B43" s="208">
        <f>B18</f>
        <v>12</v>
      </c>
      <c r="C43" s="993" t="s">
        <v>3109</v>
      </c>
      <c r="D43" s="993"/>
      <c r="E43" s="993"/>
      <c r="F43" s="993"/>
      <c r="G43" s="993"/>
      <c r="H43" s="994"/>
      <c r="I43" s="147"/>
      <c r="J43" s="83"/>
      <c r="N43" s="230">
        <v>1</v>
      </c>
      <c r="O43" s="231"/>
      <c r="S43" s="184"/>
      <c r="T43" s="184"/>
      <c r="U43" s="184"/>
    </row>
    <row r="44" spans="2:22">
      <c r="B44" s="232"/>
      <c r="C44" s="233"/>
      <c r="D44" s="233"/>
      <c r="E44" s="233"/>
      <c r="F44" s="233"/>
      <c r="G44" s="233"/>
      <c r="H44" s="233"/>
      <c r="I44" s="147"/>
      <c r="J44" s="83"/>
      <c r="N44" s="234"/>
      <c r="O44" s="231"/>
      <c r="Q44" s="144"/>
      <c r="R44" s="136"/>
      <c r="S44" s="187"/>
      <c r="T44" s="570"/>
      <c r="U44" s="570"/>
      <c r="V44" s="570"/>
    </row>
    <row r="45" spans="2:22" ht="13.9" hidden="1" customHeight="1">
      <c r="B45" s="232"/>
      <c r="C45" s="233"/>
      <c r="D45" s="233"/>
      <c r="E45" s="233"/>
      <c r="F45" s="233"/>
      <c r="G45" s="233"/>
      <c r="H45" s="233"/>
      <c r="I45" s="147"/>
      <c r="J45" s="83"/>
      <c r="N45" s="234"/>
      <c r="O45" s="231"/>
      <c r="Q45" s="144"/>
      <c r="R45" s="136"/>
      <c r="S45" s="187"/>
      <c r="T45" s="570"/>
      <c r="U45" s="570"/>
      <c r="V45" s="570"/>
    </row>
    <row r="46" spans="2:22" ht="13.9" hidden="1" customHeight="1">
      <c r="I46" s="147"/>
      <c r="N46" s="230"/>
      <c r="O46" s="231"/>
      <c r="S46" s="184"/>
      <c r="T46" s="184"/>
      <c r="U46" s="184"/>
    </row>
    <row r="47" spans="2:22" ht="13.9" hidden="1" customHeight="1">
      <c r="I47" s="147"/>
      <c r="N47" s="234"/>
      <c r="O47" s="231"/>
      <c r="S47" s="184"/>
      <c r="T47" s="184"/>
      <c r="U47" s="184"/>
    </row>
    <row r="48" spans="2:22" ht="13.9" hidden="1" customHeight="1">
      <c r="I48" s="147"/>
      <c r="N48" s="235"/>
      <c r="O48" s="231"/>
      <c r="S48" s="184"/>
      <c r="T48" s="184"/>
      <c r="U48" s="184"/>
    </row>
    <row r="49" spans="9:21" ht="13.9" hidden="1" customHeight="1">
      <c r="I49" s="147"/>
      <c r="N49" s="230"/>
      <c r="O49" s="231"/>
      <c r="S49" s="203"/>
      <c r="T49" s="203"/>
      <c r="U49" s="203"/>
    </row>
    <row r="50" spans="9:21" ht="13.9" hidden="1" customHeight="1">
      <c r="I50" s="147"/>
      <c r="N50" s="234"/>
      <c r="O50" s="231"/>
      <c r="S50" s="203"/>
      <c r="T50" s="203"/>
      <c r="U50" s="203"/>
    </row>
    <row r="51" spans="9:21" ht="13.9" hidden="1" customHeight="1">
      <c r="I51" s="147"/>
      <c r="N51" s="235"/>
      <c r="O51" s="231"/>
      <c r="S51" s="127"/>
      <c r="T51" s="127"/>
      <c r="U51" s="127"/>
    </row>
    <row r="52" spans="9:21" ht="13.9" hidden="1" customHeight="1">
      <c r="I52" s="147"/>
      <c r="N52" s="231"/>
      <c r="O52" s="231"/>
      <c r="S52" s="127"/>
      <c r="T52" s="127"/>
      <c r="U52" s="127"/>
    </row>
    <row r="53" spans="9:21" ht="13.9" hidden="1" customHeight="1">
      <c r="I53" s="147"/>
      <c r="N53" s="231"/>
      <c r="O53" s="231"/>
      <c r="S53" s="203"/>
      <c r="T53" s="203"/>
      <c r="U53" s="203"/>
    </row>
    <row r="54" spans="9:21" ht="13.9" hidden="1" customHeight="1">
      <c r="I54" s="147"/>
      <c r="O54" s="231"/>
      <c r="S54" s="127"/>
      <c r="T54" s="127"/>
      <c r="U54" s="127"/>
    </row>
    <row r="55" spans="9:21" ht="13.9" hidden="1" customHeight="1">
      <c r="I55" s="147"/>
      <c r="O55" s="231"/>
      <c r="S55" s="127"/>
      <c r="T55" s="127"/>
      <c r="U55" s="127"/>
    </row>
    <row r="56" spans="9:21" ht="13.9" hidden="1" customHeight="1">
      <c r="I56" s="147"/>
      <c r="O56" s="231"/>
      <c r="S56" s="127"/>
      <c r="T56" s="127"/>
      <c r="U56" s="127"/>
    </row>
    <row r="57" spans="9:21" ht="13.9" hidden="1" customHeight="1">
      <c r="I57" s="147"/>
      <c r="O57" s="231"/>
      <c r="S57" s="127"/>
      <c r="T57" s="127"/>
      <c r="U57" s="127"/>
    </row>
    <row r="58" spans="9:21" ht="13.9" hidden="1" customHeight="1">
      <c r="I58" s="147"/>
      <c r="O58" s="231"/>
      <c r="S58" s="127"/>
      <c r="T58" s="127"/>
      <c r="U58" s="127"/>
    </row>
    <row r="59" spans="9:21" ht="13.9" hidden="1" customHeight="1">
      <c r="I59" s="147"/>
      <c r="O59" s="231"/>
      <c r="S59" s="127"/>
      <c r="T59" s="127"/>
      <c r="U59" s="127"/>
    </row>
    <row r="60" spans="9:21" ht="13.9" hidden="1" customHeight="1">
      <c r="I60" s="147"/>
      <c r="O60" s="231"/>
      <c r="S60" s="127"/>
      <c r="T60" s="127"/>
      <c r="U60" s="127"/>
    </row>
    <row r="61" spans="9:21" ht="13.9" hidden="1" customHeight="1">
      <c r="O61" s="231"/>
      <c r="S61" s="127"/>
      <c r="T61" s="127"/>
      <c r="U61" s="127"/>
    </row>
    <row r="62" spans="9:21" ht="13.9" hidden="1" customHeight="1">
      <c r="O62" s="231"/>
      <c r="S62" s="127"/>
      <c r="T62" s="127"/>
      <c r="U62" s="127"/>
    </row>
    <row r="63" spans="9:21" ht="13.9" hidden="1" customHeight="1">
      <c r="O63" s="231"/>
      <c r="S63" s="127"/>
      <c r="T63" s="127"/>
      <c r="U63" s="127"/>
    </row>
    <row r="64" spans="9:21" ht="13.9" hidden="1" customHeight="1">
      <c r="O64" s="231"/>
      <c r="S64" s="127"/>
      <c r="T64" s="127"/>
      <c r="U64" s="127"/>
    </row>
    <row r="65" spans="15:21" ht="13.9" hidden="1" customHeight="1">
      <c r="O65" s="231"/>
      <c r="S65" s="127"/>
      <c r="T65" s="127"/>
      <c r="U65" s="127"/>
    </row>
    <row r="66" spans="15:21" ht="13.9" hidden="1" customHeight="1">
      <c r="O66" s="231"/>
      <c r="S66" s="127"/>
      <c r="T66" s="127"/>
      <c r="U66" s="127"/>
    </row>
    <row r="67" spans="15:21" ht="13.9" hidden="1" customHeight="1">
      <c r="O67" s="231"/>
      <c r="S67" s="127"/>
      <c r="T67" s="127"/>
      <c r="U67" s="127"/>
    </row>
    <row r="68" spans="15:21" ht="13.9" hidden="1" customHeight="1">
      <c r="O68" s="231"/>
      <c r="S68" s="127"/>
      <c r="T68" s="127"/>
      <c r="U68" s="127"/>
    </row>
    <row r="69" spans="15:21" ht="13.9" hidden="1" customHeight="1">
      <c r="O69" s="231"/>
      <c r="S69" s="127"/>
      <c r="T69" s="127"/>
      <c r="U69" s="127"/>
    </row>
    <row r="70" spans="15:21" ht="13.9" hidden="1" customHeight="1">
      <c r="O70" s="231"/>
      <c r="S70" s="127"/>
      <c r="T70" s="127"/>
      <c r="U70" s="127"/>
    </row>
    <row r="71" spans="15:21" ht="13.9" hidden="1" customHeight="1">
      <c r="O71" s="231"/>
      <c r="S71" s="127"/>
      <c r="T71" s="127"/>
      <c r="U71" s="127"/>
    </row>
    <row r="72" spans="15:21" ht="13.9" hidden="1" customHeight="1">
      <c r="O72" s="231"/>
      <c r="S72" s="127"/>
      <c r="T72" s="127"/>
      <c r="U72" s="127"/>
    </row>
    <row r="73" spans="15:21" ht="13.9" hidden="1" customHeight="1">
      <c r="O73" s="231"/>
      <c r="S73" s="127"/>
      <c r="T73" s="127"/>
      <c r="U73" s="127"/>
    </row>
    <row r="74" spans="15:21" ht="13.9" hidden="1" customHeight="1">
      <c r="O74" s="231"/>
      <c r="S74" s="127"/>
      <c r="T74" s="127"/>
      <c r="U74" s="127"/>
    </row>
    <row r="75" spans="15:21" ht="13.9" hidden="1" customHeight="1">
      <c r="O75" s="231"/>
      <c r="S75" s="127"/>
      <c r="T75" s="127"/>
      <c r="U75" s="127"/>
    </row>
    <row r="76" spans="15:21" ht="13.9" hidden="1" customHeight="1">
      <c r="O76" s="231"/>
    </row>
    <row r="77" spans="15:21" ht="13.9" hidden="1" customHeight="1">
      <c r="O77" s="231"/>
    </row>
    <row r="78" spans="15:21" ht="13.9" hidden="1" customHeight="1">
      <c r="O78" s="231"/>
    </row>
    <row r="79" spans="15:21" ht="13.9" hidden="1" customHeight="1">
      <c r="O79" s="231"/>
    </row>
    <row r="80" spans="15:21" ht="13.9" hidden="1" customHeight="1"/>
    <row r="81" ht="13.9" hidden="1" customHeight="1"/>
    <row r="82" ht="13.9" hidden="1" customHeight="1"/>
    <row r="83" ht="13.9" hidden="1" customHeight="1"/>
    <row r="84" ht="13.9" hidden="1" customHeight="1"/>
  </sheetData>
  <sheetProtection algorithmName="SHA-512" hashValue="xK4YBs6ETXS0B3vMeNUqwes4YdyUKthkZYyNUZlwjWyUN3KgRLVThW3QnPXlGtD3h7Dk5I9rx6oVBp95y+Z+JA==" saltValue="bwedB7R+vgr+OXfL6FiT9w==" spinCount="100000" sheet="1" objects="1" scenarios="1"/>
  <mergeCells count="16">
    <mergeCell ref="C40:H40"/>
    <mergeCell ref="C41:H41"/>
    <mergeCell ref="C42:H42"/>
    <mergeCell ref="C43:H43"/>
    <mergeCell ref="C34:H34"/>
    <mergeCell ref="C35:H35"/>
    <mergeCell ref="C36:H36"/>
    <mergeCell ref="C37:H37"/>
    <mergeCell ref="C38:H38"/>
    <mergeCell ref="C39:H39"/>
    <mergeCell ref="C33:H33"/>
    <mergeCell ref="B3:C3"/>
    <mergeCell ref="N3:O3"/>
    <mergeCell ref="B20:C20"/>
    <mergeCell ref="C31:H31"/>
    <mergeCell ref="C32:H32"/>
  </mergeCells>
  <conditionalFormatting sqref="K17 K7 K11:K14">
    <cfRule type="cellIs" dxfId="12" priority="6" operator="equal">
      <formula>0</formula>
    </cfRule>
  </conditionalFormatting>
  <conditionalFormatting sqref="J12:J14 J17">
    <cfRule type="cellIs" dxfId="11" priority="4" operator="equal">
      <formula>0</formula>
    </cfRule>
  </conditionalFormatting>
  <conditionalFormatting sqref="J11:J14">
    <cfRule type="cellIs" dxfId="10" priority="3" operator="equal">
      <formula>0</formula>
    </cfRule>
  </conditionalFormatting>
  <conditionalFormatting sqref="J17">
    <cfRule type="cellIs" dxfId="9" priority="2" operator="equal">
      <formula>0</formula>
    </cfRule>
  </conditionalFormatting>
  <conditionalFormatting sqref="J17">
    <cfRule type="cellIs" dxfId="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2" id="{1060D9B9-E3BE-40B9-B288-40E02451224C}">
            <xm:f>Validation!$H$3=1</xm:f>
            <x14:dxf>
              <fill>
                <patternFill>
                  <bgColor rgb="FFE0DCD8"/>
                </patternFill>
              </fill>
            </x14:dxf>
          </x14:cfRule>
          <xm:sqref>G5:G9 G11:G15 G17:G18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G84"/>
  <sheetViews>
    <sheetView showGridLines="0" zoomScaleNormal="100" workbookViewId="0">
      <selection activeCell="K9" sqref="K9"/>
    </sheetView>
  </sheetViews>
  <sheetFormatPr defaultColWidth="0" defaultRowHeight="14.25" zeroHeight="1"/>
  <cols>
    <col min="1" max="1" width="3" style="12" customWidth="1"/>
    <col min="2" max="2" width="3.75" style="12" customWidth="1"/>
    <col min="3" max="3" width="36.5" style="12" customWidth="1"/>
    <col min="4" max="5" width="5.125" style="12" customWidth="1"/>
    <col min="6" max="11" width="10.625" style="12" customWidth="1"/>
    <col min="12" max="13" width="5.125" style="12" customWidth="1"/>
    <col min="14" max="15" width="10.625" style="12" customWidth="1"/>
    <col min="16" max="16" width="2.625" style="183" customWidth="1"/>
    <col min="17" max="17" width="37.125" style="87" customWidth="1"/>
    <col min="18" max="18" width="1.625" style="83" customWidth="1"/>
    <col min="19" max="19" width="1.625" style="84" hidden="1" customWidth="1"/>
    <col min="20" max="26" width="4.625" style="83" hidden="1" customWidth="1"/>
    <col min="27" max="27" width="1.625" style="84" hidden="1" customWidth="1"/>
    <col min="28" max="28" width="8.75" style="85" hidden="1" customWidth="1"/>
    <col min="29" max="29" width="1.625" style="84" hidden="1" customWidth="1"/>
    <col min="30" max="31" width="8.75" style="12" hidden="1" customWidth="1"/>
    <col min="32" max="32" width="77" style="12" hidden="1" customWidth="1"/>
    <col min="33" max="33" width="1.625" style="84" hidden="1" customWidth="1"/>
    <col min="34" max="16384" width="8.75" style="12" hidden="1"/>
  </cols>
  <sheetData>
    <row r="1" spans="2:33" ht="20.25">
      <c r="B1" s="79" t="s">
        <v>3148</v>
      </c>
      <c r="C1" s="79"/>
      <c r="D1" s="79"/>
      <c r="E1" s="79"/>
      <c r="F1" s="79"/>
      <c r="G1" s="79"/>
      <c r="H1" s="79"/>
      <c r="I1" s="79"/>
      <c r="J1" s="79"/>
      <c r="K1" s="80"/>
      <c r="L1" s="79"/>
      <c r="M1" s="79"/>
      <c r="N1" s="79"/>
      <c r="O1" s="81" t="str">
        <f>Validation!B3</f>
        <v>Bristol Water</v>
      </c>
      <c r="P1" s="79"/>
      <c r="Q1" s="82" t="s">
        <v>2571</v>
      </c>
    </row>
    <row r="2" spans="2:33" ht="15" thickBot="1">
      <c r="B2" s="86" t="s">
        <v>3512</v>
      </c>
      <c r="P2" s="87"/>
      <c r="Q2" s="83"/>
    </row>
    <row r="3" spans="2:33" s="83" customFormat="1" ht="24.6" customHeight="1">
      <c r="B3" s="974" t="s">
        <v>2572</v>
      </c>
      <c r="C3" s="975"/>
      <c r="D3" s="978" t="s">
        <v>2573</v>
      </c>
      <c r="E3" s="980" t="s">
        <v>2574</v>
      </c>
      <c r="F3" s="984" t="s">
        <v>3149</v>
      </c>
      <c r="G3" s="985"/>
      <c r="H3" s="986"/>
      <c r="I3" s="984" t="s">
        <v>3150</v>
      </c>
      <c r="J3" s="1164"/>
      <c r="K3" s="987" t="s">
        <v>3151</v>
      </c>
      <c r="L3" s="1161" t="s">
        <v>2573</v>
      </c>
      <c r="M3" s="980" t="s">
        <v>2574</v>
      </c>
      <c r="N3" s="984" t="s">
        <v>3152</v>
      </c>
      <c r="O3" s="1164"/>
      <c r="P3" s="88"/>
      <c r="Q3" s="987" t="s">
        <v>3153</v>
      </c>
      <c r="S3" s="84"/>
      <c r="T3" s="89" t="s">
        <v>2581</v>
      </c>
      <c r="U3" s="90"/>
      <c r="V3" s="90"/>
      <c r="W3" s="90"/>
      <c r="X3" s="90"/>
      <c r="Y3" s="90"/>
      <c r="Z3" s="90"/>
      <c r="AA3" s="84"/>
      <c r="AB3" s="91" t="s">
        <v>2566</v>
      </c>
      <c r="AC3" s="84"/>
      <c r="AD3" s="89" t="s">
        <v>2771</v>
      </c>
      <c r="AE3" s="91"/>
      <c r="AF3" s="91"/>
      <c r="AG3" s="84"/>
    </row>
    <row r="4" spans="2:33" s="83" customFormat="1" ht="27.75" thickBot="1">
      <c r="B4" s="976"/>
      <c r="C4" s="977"/>
      <c r="D4" s="1165"/>
      <c r="E4" s="981"/>
      <c r="F4" s="92" t="s">
        <v>3154</v>
      </c>
      <c r="G4" s="93" t="s">
        <v>3155</v>
      </c>
      <c r="H4" s="94" t="s">
        <v>3156</v>
      </c>
      <c r="I4" s="92" t="s">
        <v>3157</v>
      </c>
      <c r="J4" s="94" t="s">
        <v>3158</v>
      </c>
      <c r="K4" s="1133"/>
      <c r="L4" s="1162"/>
      <c r="M4" s="1163"/>
      <c r="N4" s="92" t="s">
        <v>3159</v>
      </c>
      <c r="O4" s="94" t="s">
        <v>3160</v>
      </c>
      <c r="P4" s="87"/>
      <c r="Q4" s="988"/>
      <c r="R4" s="95"/>
      <c r="S4" s="84"/>
      <c r="AA4" s="84"/>
      <c r="AC4" s="84"/>
      <c r="AG4" s="84"/>
    </row>
    <row r="5" spans="2:33" ht="15" thickBot="1">
      <c r="P5" s="87"/>
    </row>
    <row r="6" spans="2:33" ht="15" thickBot="1">
      <c r="B6" s="96" t="s">
        <v>3161</v>
      </c>
      <c r="C6" s="97"/>
      <c r="D6" s="98"/>
      <c r="E6" s="98"/>
      <c r="F6" s="98"/>
      <c r="G6" s="98"/>
      <c r="H6" s="98"/>
      <c r="I6" s="98"/>
      <c r="J6" s="98"/>
      <c r="K6" s="98"/>
      <c r="L6" s="98"/>
      <c r="M6" s="98"/>
      <c r="N6" s="98"/>
      <c r="O6" s="98"/>
      <c r="P6" s="87"/>
    </row>
    <row r="7" spans="2:33" ht="15.75" thickBot="1">
      <c r="B7" s="99" t="s">
        <v>2628</v>
      </c>
      <c r="C7" s="100" t="s">
        <v>3162</v>
      </c>
      <c r="D7" s="101"/>
      <c r="E7" s="101"/>
      <c r="F7" s="101"/>
      <c r="G7" s="101"/>
      <c r="H7" s="101"/>
      <c r="I7" s="98"/>
      <c r="J7" s="98"/>
      <c r="K7" s="98"/>
      <c r="L7" s="101"/>
      <c r="M7" s="101"/>
      <c r="N7" s="98"/>
      <c r="O7" s="98"/>
      <c r="P7" s="87"/>
      <c r="T7" s="102" t="s">
        <v>2582</v>
      </c>
    </row>
    <row r="8" spans="2:33">
      <c r="B8" s="103">
        <v>1</v>
      </c>
      <c r="C8" s="104" t="s">
        <v>4666</v>
      </c>
      <c r="D8" s="105" t="s">
        <v>805</v>
      </c>
      <c r="E8" s="106">
        <v>3</v>
      </c>
      <c r="F8" s="45">
        <v>10</v>
      </c>
      <c r="G8" s="46">
        <v>117.5</v>
      </c>
      <c r="H8" s="47">
        <v>0</v>
      </c>
      <c r="I8" s="107">
        <f>SUM(F8:H8)</f>
        <v>127.5</v>
      </c>
      <c r="J8" s="47">
        <v>1.8340000000000001</v>
      </c>
      <c r="K8" s="48">
        <v>-0.218</v>
      </c>
      <c r="L8" s="108" t="s">
        <v>99</v>
      </c>
      <c r="M8" s="106">
        <v>2</v>
      </c>
      <c r="N8" s="49">
        <v>1.48</v>
      </c>
      <c r="O8" s="50">
        <v>0.32</v>
      </c>
      <c r="P8" s="109"/>
      <c r="Q8" s="31">
        <f xml:space="preserve"> IF( SUM( S8:AA8 ) = 0, 0, $T$7 )</f>
        <v>0</v>
      </c>
      <c r="T8" s="110">
        <f xml:space="preserve"> IF( ISNUMBER( F8 ), 0, 1 )</f>
        <v>0</v>
      </c>
      <c r="U8" s="110">
        <f t="shared" ref="U8:V8" si="0" xml:space="preserve"> IF( ISNUMBER( G8 ), 0, 1 )</f>
        <v>0</v>
      </c>
      <c r="V8" s="110">
        <f t="shared" si="0"/>
        <v>0</v>
      </c>
      <c r="W8" s="110">
        <f xml:space="preserve"> IF( ISNUMBER( J8 ), 0, 1 )</f>
        <v>0</v>
      </c>
      <c r="X8" s="110">
        <f xml:space="preserve"> IF( ISNUMBER( K8 ), 0, 1 )</f>
        <v>0</v>
      </c>
      <c r="Y8" s="110">
        <f xml:space="preserve"> IF( ISNUMBER( N8 ), 0, 1 )</f>
        <v>0</v>
      </c>
      <c r="Z8" s="110">
        <f xml:space="preserve"> IF( ISNUMBER( O8 ), 0, 1 )</f>
        <v>0</v>
      </c>
      <c r="AD8" s="30"/>
      <c r="AE8" s="30"/>
      <c r="AF8" s="30"/>
    </row>
    <row r="9" spans="2:33" s="570" customFormat="1">
      <c r="B9" s="195">
        <v>2</v>
      </c>
      <c r="C9" s="104" t="s">
        <v>4667</v>
      </c>
      <c r="D9" s="112" t="s">
        <v>805</v>
      </c>
      <c r="E9" s="113">
        <v>3</v>
      </c>
      <c r="F9" s="793">
        <v>0</v>
      </c>
      <c r="G9" s="794">
        <v>0</v>
      </c>
      <c r="H9" s="795">
        <v>0</v>
      </c>
      <c r="I9" s="114">
        <f t="shared" ref="I9:I13" si="1">SUM(F9:H9)</f>
        <v>0</v>
      </c>
      <c r="J9" s="795">
        <v>0</v>
      </c>
      <c r="K9" s="796">
        <v>0</v>
      </c>
      <c r="L9" s="115" t="s">
        <v>99</v>
      </c>
      <c r="M9" s="113">
        <v>2</v>
      </c>
      <c r="N9" s="797">
        <v>0</v>
      </c>
      <c r="O9" s="798">
        <v>0</v>
      </c>
      <c r="P9" s="109"/>
      <c r="Q9" s="31">
        <f t="shared" ref="Q9:Q13" si="2" xml:space="preserve"> IF( SUM( S9:AA9 ) = 0, 0, $T$7 )</f>
        <v>0</v>
      </c>
      <c r="R9" s="83"/>
      <c r="S9" s="84"/>
      <c r="T9" s="110">
        <f t="shared" ref="T9:T13" si="3" xml:space="preserve"> IF( ISNUMBER( F9 ), 0, 1 )</f>
        <v>0</v>
      </c>
      <c r="U9" s="110">
        <f t="shared" ref="U9:U13" si="4" xml:space="preserve"> IF( ISNUMBER( G9 ), 0, 1 )</f>
        <v>0</v>
      </c>
      <c r="V9" s="110">
        <f t="shared" ref="V9:V13" si="5" xml:space="preserve"> IF( ISNUMBER( H9 ), 0, 1 )</f>
        <v>0</v>
      </c>
      <c r="W9" s="110">
        <f t="shared" ref="W9:W13" si="6" xml:space="preserve"> IF( ISNUMBER( J9 ), 0, 1 )</f>
        <v>0</v>
      </c>
      <c r="X9" s="110">
        <f t="shared" ref="X9:X13" si="7" xml:space="preserve"> IF( ISNUMBER( K9 ), 0, 1 )</f>
        <v>0</v>
      </c>
      <c r="Y9" s="110">
        <f t="shared" ref="Y9:Y13" si="8" xml:space="preserve"> IF( ISNUMBER( N9 ), 0, 1 )</f>
        <v>0</v>
      </c>
      <c r="Z9" s="110">
        <f t="shared" ref="Z9:Z13" si="9" xml:space="preserve"> IF( ISNUMBER( O9 ), 0, 1 )</f>
        <v>0</v>
      </c>
      <c r="AA9" s="84"/>
      <c r="AB9" s="85"/>
      <c r="AC9" s="84"/>
      <c r="AD9" s="30"/>
      <c r="AE9" s="30"/>
      <c r="AF9" s="30"/>
      <c r="AG9" s="84"/>
    </row>
    <row r="10" spans="2:33">
      <c r="B10" s="111">
        <v>3</v>
      </c>
      <c r="C10" s="104" t="s">
        <v>4668</v>
      </c>
      <c r="D10" s="112" t="s">
        <v>805</v>
      </c>
      <c r="E10" s="113">
        <v>3</v>
      </c>
      <c r="F10" s="793">
        <v>0</v>
      </c>
      <c r="G10" s="794">
        <v>0</v>
      </c>
      <c r="H10" s="795">
        <v>0</v>
      </c>
      <c r="I10" s="114">
        <f t="shared" si="1"/>
        <v>0</v>
      </c>
      <c r="J10" s="795">
        <v>0</v>
      </c>
      <c r="K10" s="796">
        <v>0</v>
      </c>
      <c r="L10" s="115" t="s">
        <v>99</v>
      </c>
      <c r="M10" s="113">
        <v>2</v>
      </c>
      <c r="N10" s="797">
        <v>0</v>
      </c>
      <c r="O10" s="798">
        <v>0</v>
      </c>
      <c r="P10" s="109"/>
      <c r="Q10" s="31">
        <f t="shared" si="2"/>
        <v>0</v>
      </c>
      <c r="T10" s="110">
        <f t="shared" si="3"/>
        <v>0</v>
      </c>
      <c r="U10" s="110">
        <f t="shared" si="4"/>
        <v>0</v>
      </c>
      <c r="V10" s="110">
        <f t="shared" si="5"/>
        <v>0</v>
      </c>
      <c r="W10" s="110">
        <f t="shared" si="6"/>
        <v>0</v>
      </c>
      <c r="X10" s="110">
        <f t="shared" si="7"/>
        <v>0</v>
      </c>
      <c r="Y10" s="110">
        <f t="shared" si="8"/>
        <v>0</v>
      </c>
      <c r="Z10" s="110">
        <f t="shared" si="9"/>
        <v>0</v>
      </c>
      <c r="AD10" s="30"/>
      <c r="AE10" s="30"/>
      <c r="AF10" s="30"/>
    </row>
    <row r="11" spans="2:33" s="570" customFormat="1">
      <c r="B11" s="111">
        <v>4</v>
      </c>
      <c r="C11" s="104" t="s">
        <v>4669</v>
      </c>
      <c r="D11" s="112" t="s">
        <v>805</v>
      </c>
      <c r="E11" s="113">
        <v>3</v>
      </c>
      <c r="F11" s="793">
        <v>0</v>
      </c>
      <c r="G11" s="794">
        <v>0</v>
      </c>
      <c r="H11" s="795">
        <v>0</v>
      </c>
      <c r="I11" s="114">
        <f t="shared" si="1"/>
        <v>0</v>
      </c>
      <c r="J11" s="795">
        <v>0</v>
      </c>
      <c r="K11" s="796">
        <v>0</v>
      </c>
      <c r="L11" s="115" t="s">
        <v>99</v>
      </c>
      <c r="M11" s="113">
        <v>2</v>
      </c>
      <c r="N11" s="797">
        <v>0</v>
      </c>
      <c r="O11" s="798">
        <v>0</v>
      </c>
      <c r="P11" s="109"/>
      <c r="Q11" s="31">
        <f t="shared" si="2"/>
        <v>0</v>
      </c>
      <c r="R11" s="83"/>
      <c r="S11" s="84"/>
      <c r="T11" s="110">
        <f t="shared" si="3"/>
        <v>0</v>
      </c>
      <c r="U11" s="110">
        <f t="shared" si="4"/>
        <v>0</v>
      </c>
      <c r="V11" s="110">
        <f t="shared" si="5"/>
        <v>0</v>
      </c>
      <c r="W11" s="110">
        <f t="shared" si="6"/>
        <v>0</v>
      </c>
      <c r="X11" s="110">
        <f t="shared" si="7"/>
        <v>0</v>
      </c>
      <c r="Y11" s="110">
        <f t="shared" si="8"/>
        <v>0</v>
      </c>
      <c r="Z11" s="110">
        <f t="shared" si="9"/>
        <v>0</v>
      </c>
      <c r="AA11" s="84"/>
      <c r="AB11" s="85"/>
      <c r="AC11" s="84"/>
      <c r="AD11" s="30"/>
      <c r="AE11" s="30"/>
      <c r="AF11" s="30"/>
      <c r="AG11" s="84"/>
    </row>
    <row r="12" spans="2:33" ht="14.65" customHeight="1">
      <c r="B12" s="111">
        <v>5</v>
      </c>
      <c r="C12" s="104" t="s">
        <v>4670</v>
      </c>
      <c r="D12" s="112" t="s">
        <v>805</v>
      </c>
      <c r="E12" s="113">
        <v>3</v>
      </c>
      <c r="F12" s="793">
        <v>0</v>
      </c>
      <c r="G12" s="794">
        <v>0</v>
      </c>
      <c r="H12" s="795">
        <v>0</v>
      </c>
      <c r="I12" s="114">
        <f t="shared" si="1"/>
        <v>0</v>
      </c>
      <c r="J12" s="795">
        <v>0</v>
      </c>
      <c r="K12" s="796">
        <v>0</v>
      </c>
      <c r="L12" s="115" t="s">
        <v>99</v>
      </c>
      <c r="M12" s="113">
        <v>2</v>
      </c>
      <c r="N12" s="797">
        <v>0</v>
      </c>
      <c r="O12" s="798">
        <v>0</v>
      </c>
      <c r="P12" s="109"/>
      <c r="Q12" s="31">
        <f t="shared" si="2"/>
        <v>0</v>
      </c>
      <c r="T12" s="110">
        <f t="shared" si="3"/>
        <v>0</v>
      </c>
      <c r="U12" s="110">
        <f t="shared" si="4"/>
        <v>0</v>
      </c>
      <c r="V12" s="110">
        <f t="shared" si="5"/>
        <v>0</v>
      </c>
      <c r="W12" s="110">
        <f t="shared" si="6"/>
        <v>0</v>
      </c>
      <c r="X12" s="110">
        <f t="shared" si="7"/>
        <v>0</v>
      </c>
      <c r="Y12" s="110">
        <f t="shared" si="8"/>
        <v>0</v>
      </c>
      <c r="Z12" s="110">
        <f t="shared" si="9"/>
        <v>0</v>
      </c>
      <c r="AD12" s="30"/>
      <c r="AE12" s="30"/>
      <c r="AF12" s="30"/>
    </row>
    <row r="13" spans="2:33" s="570" customFormat="1" ht="14.65" customHeight="1" thickBot="1">
      <c r="B13" s="417">
        <v>6</v>
      </c>
      <c r="C13" s="104" t="s">
        <v>4671</v>
      </c>
      <c r="D13" s="112" t="s">
        <v>805</v>
      </c>
      <c r="E13" s="113">
        <v>3</v>
      </c>
      <c r="F13" s="793">
        <v>0</v>
      </c>
      <c r="G13" s="794">
        <v>0</v>
      </c>
      <c r="H13" s="795">
        <v>0</v>
      </c>
      <c r="I13" s="114">
        <f t="shared" si="1"/>
        <v>0</v>
      </c>
      <c r="J13" s="795">
        <v>0</v>
      </c>
      <c r="K13" s="796">
        <v>0</v>
      </c>
      <c r="L13" s="116" t="s">
        <v>99</v>
      </c>
      <c r="M13" s="117">
        <v>2</v>
      </c>
      <c r="N13" s="797">
        <v>0</v>
      </c>
      <c r="O13" s="798">
        <v>0</v>
      </c>
      <c r="P13" s="109"/>
      <c r="Q13" s="31">
        <f t="shared" si="2"/>
        <v>0</v>
      </c>
      <c r="R13" s="83"/>
      <c r="S13" s="84"/>
      <c r="T13" s="110">
        <f t="shared" si="3"/>
        <v>0</v>
      </c>
      <c r="U13" s="110">
        <f t="shared" si="4"/>
        <v>0</v>
      </c>
      <c r="V13" s="110">
        <f t="shared" si="5"/>
        <v>0</v>
      </c>
      <c r="W13" s="110">
        <f t="shared" si="6"/>
        <v>0</v>
      </c>
      <c r="X13" s="110">
        <f t="shared" si="7"/>
        <v>0</v>
      </c>
      <c r="Y13" s="110">
        <f t="shared" si="8"/>
        <v>0</v>
      </c>
      <c r="Z13" s="110">
        <f t="shared" si="9"/>
        <v>0</v>
      </c>
      <c r="AA13" s="84"/>
      <c r="AB13" s="85"/>
      <c r="AC13" s="84"/>
      <c r="AD13" s="30"/>
      <c r="AE13" s="30"/>
      <c r="AF13" s="30"/>
      <c r="AG13" s="84"/>
    </row>
    <row r="14" spans="2:33" ht="14.65" customHeight="1" thickBot="1">
      <c r="B14" s="118">
        <v>7</v>
      </c>
      <c r="C14" s="119" t="s">
        <v>2744</v>
      </c>
      <c r="D14" s="120" t="s">
        <v>805</v>
      </c>
      <c r="E14" s="117">
        <v>3</v>
      </c>
      <c r="F14" s="121">
        <f t="shared" ref="F14:K14" si="10">SUM(F8:F13)</f>
        <v>10</v>
      </c>
      <c r="G14" s="122">
        <f t="shared" si="10"/>
        <v>117.5</v>
      </c>
      <c r="H14" s="123">
        <f t="shared" si="10"/>
        <v>0</v>
      </c>
      <c r="I14" s="121">
        <f t="shared" si="10"/>
        <v>127.5</v>
      </c>
      <c r="J14" s="123">
        <f t="shared" si="10"/>
        <v>1.8340000000000001</v>
      </c>
      <c r="K14" s="124">
        <f t="shared" si="10"/>
        <v>-0.218</v>
      </c>
      <c r="N14" s="125"/>
      <c r="O14" s="125"/>
      <c r="P14" s="109"/>
      <c r="AD14" s="30"/>
      <c r="AE14" s="30"/>
      <c r="AF14" s="30"/>
    </row>
    <row r="15" spans="2:33" ht="14.65" customHeight="1" thickBot="1">
      <c r="D15" s="127"/>
      <c r="E15" s="127"/>
      <c r="F15" s="128"/>
      <c r="G15" s="128"/>
      <c r="H15" s="128"/>
      <c r="I15" s="128"/>
      <c r="J15" s="129"/>
      <c r="K15" s="129"/>
      <c r="L15" s="127"/>
      <c r="M15" s="127"/>
      <c r="N15" s="125"/>
      <c r="O15" s="125"/>
      <c r="P15" s="109"/>
      <c r="AD15" s="30"/>
      <c r="AE15" s="30"/>
      <c r="AF15" s="30"/>
    </row>
    <row r="16" spans="2:33" ht="14.65" customHeight="1" thickBot="1">
      <c r="B16" s="130" t="s">
        <v>2637</v>
      </c>
      <c r="C16" s="131" t="s">
        <v>3163</v>
      </c>
      <c r="D16" s="132"/>
      <c r="E16" s="132"/>
      <c r="F16" s="133"/>
      <c r="G16" s="133"/>
      <c r="H16" s="133"/>
      <c r="I16" s="133"/>
      <c r="J16" s="133"/>
      <c r="K16" s="129"/>
      <c r="L16" s="132"/>
      <c r="M16" s="132"/>
      <c r="N16" s="125"/>
      <c r="O16" s="125"/>
      <c r="P16" s="2"/>
      <c r="AD16" s="30"/>
      <c r="AE16" s="30"/>
      <c r="AF16" s="30"/>
    </row>
    <row r="17" spans="2:33" ht="14.65" customHeight="1" thickBot="1">
      <c r="B17" s="103">
        <v>8</v>
      </c>
      <c r="C17" s="134" t="s">
        <v>3164</v>
      </c>
      <c r="D17" s="105" t="s">
        <v>3165</v>
      </c>
      <c r="E17" s="106">
        <v>3</v>
      </c>
      <c r="F17" s="45">
        <v>0</v>
      </c>
      <c r="G17" s="46">
        <v>0</v>
      </c>
      <c r="H17" s="47">
        <v>0</v>
      </c>
      <c r="I17" s="107">
        <f>SUM(F17:H17)</f>
        <v>0</v>
      </c>
      <c r="J17" s="47">
        <v>0</v>
      </c>
      <c r="K17" s="53">
        <v>0</v>
      </c>
      <c r="L17" s="108" t="s">
        <v>99</v>
      </c>
      <c r="M17" s="106">
        <v>2</v>
      </c>
      <c r="N17" s="49">
        <v>0</v>
      </c>
      <c r="O17" s="50">
        <v>0</v>
      </c>
      <c r="P17" s="109"/>
      <c r="Q17" s="31">
        <f xml:space="preserve"> IF( SUM( S17:AA17 ) = 0, 0, $T$7 )</f>
        <v>0</v>
      </c>
      <c r="T17" s="110">
        <f xml:space="preserve"> IF( ISNUMBER( F17 ), 0, 1 )</f>
        <v>0</v>
      </c>
      <c r="U17" s="110">
        <f t="shared" ref="U17:V20" si="11" xml:space="preserve"> IF( ISNUMBER( G17 ), 0, 1 )</f>
        <v>0</v>
      </c>
      <c r="V17" s="110">
        <f t="shared" si="11"/>
        <v>0</v>
      </c>
      <c r="W17" s="110">
        <f xml:space="preserve"> IF( ISNUMBER( J17 ), 0, 1 )</f>
        <v>0</v>
      </c>
      <c r="X17" s="110">
        <f xml:space="preserve"> IF( ISNUMBER( K17 ), 0, 1 )</f>
        <v>0</v>
      </c>
      <c r="Y17" s="110">
        <f xml:space="preserve"> IF( ISNUMBER( N17 ), 0, 1 )</f>
        <v>0</v>
      </c>
      <c r="Z17" s="110">
        <f xml:space="preserve"> IF( ISNUMBER( O17 ), 0, 1 )</f>
        <v>0</v>
      </c>
      <c r="AD17" s="30"/>
      <c r="AE17" s="30"/>
      <c r="AF17" s="30"/>
    </row>
    <row r="18" spans="2:33" ht="14.65" customHeight="1" thickBot="1">
      <c r="B18" s="111">
        <v>9</v>
      </c>
      <c r="C18" s="104" t="s">
        <v>3166</v>
      </c>
      <c r="D18" s="112" t="s">
        <v>3165</v>
      </c>
      <c r="E18" s="113">
        <v>3</v>
      </c>
      <c r="F18" s="45">
        <v>0</v>
      </c>
      <c r="G18" s="46">
        <v>0</v>
      </c>
      <c r="H18" s="47">
        <v>0</v>
      </c>
      <c r="I18" s="114">
        <f t="shared" ref="I18" si="12">SUM(F18:H18)</f>
        <v>0</v>
      </c>
      <c r="J18" s="47">
        <v>0</v>
      </c>
      <c r="K18" s="53">
        <v>0</v>
      </c>
      <c r="L18" s="115" t="s">
        <v>99</v>
      </c>
      <c r="M18" s="113">
        <v>2</v>
      </c>
      <c r="N18" s="49">
        <v>0</v>
      </c>
      <c r="O18" s="50">
        <v>0</v>
      </c>
      <c r="P18" s="109"/>
      <c r="Q18" s="31">
        <f t="shared" ref="Q18:Q20" si="13" xml:space="preserve"> IF( SUM( S18:AA18 ) = 0, 0, $T$7 )</f>
        <v>0</v>
      </c>
      <c r="T18" s="110">
        <f t="shared" ref="T18:T20" si="14" xml:space="preserve"> IF( ISNUMBER( F18 ), 0, 1 )</f>
        <v>0</v>
      </c>
      <c r="U18" s="110">
        <f t="shared" si="11"/>
        <v>0</v>
      </c>
      <c r="V18" s="110">
        <f t="shared" si="11"/>
        <v>0</v>
      </c>
      <c r="W18" s="110">
        <f t="shared" ref="W18:X20" si="15" xml:space="preserve"> IF( ISNUMBER( J18 ), 0, 1 )</f>
        <v>0</v>
      </c>
      <c r="X18" s="110">
        <f t="shared" si="15"/>
        <v>0</v>
      </c>
      <c r="Y18" s="110">
        <f t="shared" ref="Y18:Z20" si="16" xml:space="preserve"> IF( ISNUMBER( N18 ), 0, 1 )</f>
        <v>0</v>
      </c>
      <c r="Z18" s="110">
        <f t="shared" si="16"/>
        <v>0</v>
      </c>
      <c r="AD18" s="30"/>
      <c r="AE18" s="30"/>
      <c r="AF18" s="30"/>
    </row>
    <row r="19" spans="2:33" ht="14.65" customHeight="1" thickBot="1">
      <c r="B19" s="111">
        <v>10</v>
      </c>
      <c r="C19" s="104" t="s">
        <v>3167</v>
      </c>
      <c r="D19" s="112" t="s">
        <v>3165</v>
      </c>
      <c r="E19" s="113">
        <v>3</v>
      </c>
      <c r="F19" s="45">
        <v>0</v>
      </c>
      <c r="G19" s="46">
        <v>0</v>
      </c>
      <c r="H19" s="47">
        <v>0</v>
      </c>
      <c r="I19" s="114">
        <f>SUM(F19:H19)</f>
        <v>0</v>
      </c>
      <c r="J19" s="47">
        <v>0</v>
      </c>
      <c r="K19" s="53">
        <v>0</v>
      </c>
      <c r="L19" s="115" t="s">
        <v>99</v>
      </c>
      <c r="M19" s="113">
        <v>2</v>
      </c>
      <c r="N19" s="49">
        <v>0</v>
      </c>
      <c r="O19" s="50">
        <v>0</v>
      </c>
      <c r="P19" s="2"/>
      <c r="Q19" s="31">
        <f t="shared" si="13"/>
        <v>0</v>
      </c>
      <c r="T19" s="110">
        <f t="shared" si="14"/>
        <v>0</v>
      </c>
      <c r="U19" s="110">
        <f t="shared" si="11"/>
        <v>0</v>
      </c>
      <c r="V19" s="110">
        <f t="shared" si="11"/>
        <v>0</v>
      </c>
      <c r="W19" s="110">
        <f t="shared" si="15"/>
        <v>0</v>
      </c>
      <c r="X19" s="110">
        <f t="shared" si="15"/>
        <v>0</v>
      </c>
      <c r="Y19" s="110">
        <f t="shared" si="16"/>
        <v>0</v>
      </c>
      <c r="Z19" s="110">
        <f t="shared" si="16"/>
        <v>0</v>
      </c>
      <c r="AD19" s="30"/>
      <c r="AE19" s="30"/>
      <c r="AF19" s="30"/>
    </row>
    <row r="20" spans="2:33" ht="14.65" customHeight="1" thickBot="1">
      <c r="B20" s="111">
        <v>11</v>
      </c>
      <c r="C20" s="104" t="s">
        <v>3168</v>
      </c>
      <c r="D20" s="112" t="s">
        <v>3165</v>
      </c>
      <c r="E20" s="113">
        <v>3</v>
      </c>
      <c r="F20" s="45">
        <v>0</v>
      </c>
      <c r="G20" s="46">
        <v>0</v>
      </c>
      <c r="H20" s="47">
        <v>0</v>
      </c>
      <c r="I20" s="114">
        <f t="shared" ref="I20" si="17">SUM(F20:H20)</f>
        <v>0</v>
      </c>
      <c r="J20" s="47">
        <v>0</v>
      </c>
      <c r="K20" s="53">
        <v>0</v>
      </c>
      <c r="L20" s="116" t="s">
        <v>99</v>
      </c>
      <c r="M20" s="117">
        <v>2</v>
      </c>
      <c r="N20" s="49">
        <v>0</v>
      </c>
      <c r="O20" s="50">
        <v>0</v>
      </c>
      <c r="P20" s="2"/>
      <c r="Q20" s="31">
        <f t="shared" si="13"/>
        <v>0</v>
      </c>
      <c r="T20" s="110">
        <f t="shared" si="14"/>
        <v>0</v>
      </c>
      <c r="U20" s="110">
        <f t="shared" si="11"/>
        <v>0</v>
      </c>
      <c r="V20" s="110">
        <f t="shared" si="11"/>
        <v>0</v>
      </c>
      <c r="W20" s="110">
        <f t="shared" si="15"/>
        <v>0</v>
      </c>
      <c r="X20" s="110">
        <f t="shared" si="15"/>
        <v>0</v>
      </c>
      <c r="Y20" s="110">
        <f t="shared" si="16"/>
        <v>0</v>
      </c>
      <c r="Z20" s="110">
        <f t="shared" si="16"/>
        <v>0</v>
      </c>
      <c r="AD20" s="30"/>
      <c r="AE20" s="30"/>
      <c r="AF20" s="30"/>
    </row>
    <row r="21" spans="2:33" ht="15.6" customHeight="1" thickBot="1">
      <c r="B21" s="118">
        <v>12</v>
      </c>
      <c r="C21" s="119" t="s">
        <v>2744</v>
      </c>
      <c r="D21" s="120" t="s">
        <v>3165</v>
      </c>
      <c r="E21" s="117">
        <v>3</v>
      </c>
      <c r="F21" s="121">
        <f>SUM(F17:F20)</f>
        <v>0</v>
      </c>
      <c r="G21" s="122">
        <f t="shared" ref="G21:J21" si="18">SUM(G17:G20)</f>
        <v>0</v>
      </c>
      <c r="H21" s="123">
        <f t="shared" si="18"/>
        <v>0</v>
      </c>
      <c r="I21" s="121">
        <f t="shared" si="18"/>
        <v>0</v>
      </c>
      <c r="J21" s="123">
        <f t="shared" si="18"/>
        <v>0</v>
      </c>
      <c r="K21" s="124">
        <f>SUM(K17:K20)</f>
        <v>0</v>
      </c>
      <c r="L21" s="132"/>
      <c r="M21" s="132"/>
      <c r="N21" s="125"/>
      <c r="O21" s="125"/>
      <c r="P21" s="109"/>
      <c r="R21" s="135"/>
      <c r="S21" s="136"/>
      <c r="T21" s="137"/>
      <c r="U21" s="135"/>
      <c r="V21" s="135"/>
      <c r="W21" s="135"/>
      <c r="X21" s="135"/>
      <c r="Y21" s="135"/>
      <c r="Z21" s="135"/>
      <c r="AA21" s="136"/>
      <c r="AC21" s="136"/>
      <c r="AD21" s="30"/>
      <c r="AE21" s="30"/>
      <c r="AF21" s="30"/>
      <c r="AG21" s="136"/>
    </row>
    <row r="22" spans="2:33" ht="15.6" customHeight="1" thickBot="1">
      <c r="B22" s="138"/>
      <c r="C22" s="139"/>
      <c r="D22" s="132"/>
      <c r="E22" s="132"/>
      <c r="F22" s="133"/>
      <c r="G22" s="133"/>
      <c r="H22" s="133"/>
      <c r="I22" s="133"/>
      <c r="J22" s="133"/>
      <c r="K22" s="133"/>
      <c r="L22" s="132"/>
      <c r="M22" s="132"/>
      <c r="N22" s="140"/>
      <c r="O22" s="140"/>
      <c r="P22" s="109"/>
      <c r="R22" s="135"/>
      <c r="S22" s="136"/>
      <c r="T22" s="137"/>
      <c r="U22" s="135"/>
      <c r="V22" s="135"/>
      <c r="W22" s="135"/>
      <c r="X22" s="135"/>
      <c r="Y22" s="135"/>
      <c r="Z22" s="135"/>
      <c r="AA22" s="136"/>
      <c r="AC22" s="136"/>
      <c r="AD22" s="30"/>
      <c r="AE22" s="30"/>
      <c r="AF22" s="30"/>
      <c r="AG22" s="136"/>
    </row>
    <row r="23" spans="2:33" ht="15" thickBot="1">
      <c r="B23" s="130" t="s">
        <v>2643</v>
      </c>
      <c r="C23" s="131" t="s">
        <v>3169</v>
      </c>
      <c r="D23" s="132"/>
      <c r="E23" s="132"/>
      <c r="F23" s="133"/>
      <c r="G23" s="133"/>
      <c r="H23" s="133"/>
      <c r="I23" s="133"/>
      <c r="J23" s="133"/>
      <c r="K23" s="129"/>
      <c r="L23" s="132"/>
      <c r="M23" s="132"/>
      <c r="N23" s="125"/>
      <c r="O23" s="125"/>
      <c r="P23" s="109"/>
      <c r="R23" s="135"/>
      <c r="S23" s="136"/>
      <c r="T23" s="137"/>
      <c r="U23" s="135"/>
      <c r="V23" s="135"/>
      <c r="W23" s="135"/>
      <c r="X23" s="135"/>
      <c r="Y23" s="135"/>
      <c r="Z23" s="135"/>
      <c r="AA23" s="136"/>
      <c r="AC23" s="136"/>
      <c r="AD23" s="30"/>
      <c r="AE23" s="30"/>
      <c r="AF23" s="30"/>
      <c r="AG23" s="136"/>
    </row>
    <row r="24" spans="2:33" ht="15" thickBot="1">
      <c r="B24" s="103">
        <v>13</v>
      </c>
      <c r="C24" s="134" t="s">
        <v>3170</v>
      </c>
      <c r="D24" s="105" t="s">
        <v>3165</v>
      </c>
      <c r="E24" s="106">
        <v>3</v>
      </c>
      <c r="F24" s="45">
        <v>0</v>
      </c>
      <c r="G24" s="46">
        <v>0</v>
      </c>
      <c r="H24" s="47">
        <v>0</v>
      </c>
      <c r="I24" s="107">
        <f>SUM(F24:H24)</f>
        <v>0</v>
      </c>
      <c r="J24" s="47">
        <v>0</v>
      </c>
      <c r="K24" s="55">
        <v>0</v>
      </c>
      <c r="L24" s="108" t="s">
        <v>99</v>
      </c>
      <c r="M24" s="106">
        <v>2</v>
      </c>
      <c r="N24" s="49">
        <v>0</v>
      </c>
      <c r="O24" s="50">
        <v>0</v>
      </c>
      <c r="P24" s="109"/>
      <c r="Q24" s="31">
        <f t="shared" ref="Q24:Q27" si="19" xml:space="preserve"> IF( SUM( S24:AA24 ) = 0, 0, $T$7 )</f>
        <v>0</v>
      </c>
      <c r="T24" s="110">
        <f t="shared" ref="T24:V27" si="20" xml:space="preserve"> IF( ISNUMBER( F24 ), 0, 1 )</f>
        <v>0</v>
      </c>
      <c r="U24" s="110">
        <f t="shared" si="20"/>
        <v>0</v>
      </c>
      <c r="V24" s="110">
        <f t="shared" si="20"/>
        <v>0</v>
      </c>
      <c r="W24" s="110">
        <f t="shared" ref="W24:X27" si="21" xml:space="preserve"> IF( ISNUMBER( J24 ), 0, 1 )</f>
        <v>0</v>
      </c>
      <c r="X24" s="110">
        <f t="shared" si="21"/>
        <v>0</v>
      </c>
      <c r="Y24" s="110">
        <f t="shared" ref="Y24:Z27" si="22" xml:space="preserve"> IF( ISNUMBER( N24 ), 0, 1 )</f>
        <v>0</v>
      </c>
      <c r="Z24" s="110">
        <f t="shared" si="22"/>
        <v>0</v>
      </c>
      <c r="AD24" s="30"/>
      <c r="AE24" s="30"/>
      <c r="AF24" s="30"/>
    </row>
    <row r="25" spans="2:33" ht="15" thickBot="1">
      <c r="B25" s="111">
        <v>14</v>
      </c>
      <c r="C25" s="104" t="s">
        <v>3171</v>
      </c>
      <c r="D25" s="112" t="s">
        <v>3165</v>
      </c>
      <c r="E25" s="113">
        <v>3</v>
      </c>
      <c r="F25" s="45">
        <v>0</v>
      </c>
      <c r="G25" s="46">
        <v>0</v>
      </c>
      <c r="H25" s="47">
        <v>0</v>
      </c>
      <c r="I25" s="114">
        <f t="shared" ref="I25:I27" si="23">SUM(F25:H25)</f>
        <v>0</v>
      </c>
      <c r="J25" s="47">
        <v>0</v>
      </c>
      <c r="K25" s="55">
        <v>0</v>
      </c>
      <c r="L25" s="115" t="s">
        <v>99</v>
      </c>
      <c r="M25" s="113">
        <v>2</v>
      </c>
      <c r="N25" s="49">
        <v>0</v>
      </c>
      <c r="O25" s="50">
        <v>0</v>
      </c>
      <c r="P25" s="109"/>
      <c r="Q25" s="31">
        <f t="shared" si="19"/>
        <v>0</v>
      </c>
      <c r="T25" s="110">
        <f t="shared" si="20"/>
        <v>0</v>
      </c>
      <c r="U25" s="110">
        <f t="shared" si="20"/>
        <v>0</v>
      </c>
      <c r="V25" s="110">
        <f t="shared" si="20"/>
        <v>0</v>
      </c>
      <c r="W25" s="110">
        <f t="shared" si="21"/>
        <v>0</v>
      </c>
      <c r="X25" s="110">
        <f t="shared" si="21"/>
        <v>0</v>
      </c>
      <c r="Y25" s="110">
        <f t="shared" si="22"/>
        <v>0</v>
      </c>
      <c r="Z25" s="110">
        <f t="shared" si="22"/>
        <v>0</v>
      </c>
      <c r="AD25" s="30"/>
      <c r="AE25" s="30"/>
      <c r="AF25" s="30"/>
    </row>
    <row r="26" spans="2:33" ht="15" thickBot="1">
      <c r="B26" s="111">
        <v>15</v>
      </c>
      <c r="C26" s="104" t="s">
        <v>3172</v>
      </c>
      <c r="D26" s="112" t="s">
        <v>3165</v>
      </c>
      <c r="E26" s="113">
        <v>3</v>
      </c>
      <c r="F26" s="45">
        <v>0</v>
      </c>
      <c r="G26" s="46">
        <v>0</v>
      </c>
      <c r="H26" s="47">
        <v>0</v>
      </c>
      <c r="I26" s="114">
        <f>SUM(F26:H26)</f>
        <v>0</v>
      </c>
      <c r="J26" s="47">
        <v>0</v>
      </c>
      <c r="K26" s="55">
        <v>0</v>
      </c>
      <c r="L26" s="115" t="s">
        <v>99</v>
      </c>
      <c r="M26" s="113">
        <v>2</v>
      </c>
      <c r="N26" s="49">
        <v>0</v>
      </c>
      <c r="O26" s="50">
        <v>0</v>
      </c>
      <c r="P26" s="109"/>
      <c r="Q26" s="31">
        <f t="shared" si="19"/>
        <v>0</v>
      </c>
      <c r="T26" s="110">
        <f t="shared" si="20"/>
        <v>0</v>
      </c>
      <c r="U26" s="110">
        <f t="shared" si="20"/>
        <v>0</v>
      </c>
      <c r="V26" s="110">
        <f t="shared" si="20"/>
        <v>0</v>
      </c>
      <c r="W26" s="110">
        <f t="shared" si="21"/>
        <v>0</v>
      </c>
      <c r="X26" s="110">
        <f t="shared" si="21"/>
        <v>0</v>
      </c>
      <c r="Y26" s="110">
        <f t="shared" si="22"/>
        <v>0</v>
      </c>
      <c r="Z26" s="110">
        <f t="shared" si="22"/>
        <v>0</v>
      </c>
      <c r="AA26" s="141"/>
      <c r="AC26" s="141"/>
      <c r="AD26" s="30"/>
      <c r="AE26" s="30"/>
      <c r="AF26" s="30"/>
      <c r="AG26" s="141"/>
    </row>
    <row r="27" spans="2:33" ht="15" thickBot="1">
      <c r="B27" s="111">
        <v>16</v>
      </c>
      <c r="C27" s="104" t="s">
        <v>3173</v>
      </c>
      <c r="D27" s="112" t="s">
        <v>3165</v>
      </c>
      <c r="E27" s="113">
        <v>3</v>
      </c>
      <c r="F27" s="45">
        <v>0</v>
      </c>
      <c r="G27" s="46">
        <v>0</v>
      </c>
      <c r="H27" s="47">
        <v>0</v>
      </c>
      <c r="I27" s="114">
        <f t="shared" si="23"/>
        <v>0</v>
      </c>
      <c r="J27" s="47">
        <v>0</v>
      </c>
      <c r="K27" s="55">
        <v>0</v>
      </c>
      <c r="L27" s="116" t="s">
        <v>99</v>
      </c>
      <c r="M27" s="117">
        <v>2</v>
      </c>
      <c r="N27" s="49">
        <v>0</v>
      </c>
      <c r="O27" s="50">
        <v>0</v>
      </c>
      <c r="P27" s="109"/>
      <c r="Q27" s="31">
        <f t="shared" si="19"/>
        <v>0</v>
      </c>
      <c r="T27" s="110">
        <f t="shared" si="20"/>
        <v>0</v>
      </c>
      <c r="U27" s="110">
        <f t="shared" si="20"/>
        <v>0</v>
      </c>
      <c r="V27" s="110">
        <f t="shared" si="20"/>
        <v>0</v>
      </c>
      <c r="W27" s="110">
        <f t="shared" si="21"/>
        <v>0</v>
      </c>
      <c r="X27" s="110">
        <f t="shared" si="21"/>
        <v>0</v>
      </c>
      <c r="Y27" s="110">
        <f t="shared" si="22"/>
        <v>0</v>
      </c>
      <c r="Z27" s="110">
        <f t="shared" si="22"/>
        <v>0</v>
      </c>
      <c r="AA27" s="136"/>
      <c r="AC27" s="136"/>
      <c r="AD27" s="30"/>
      <c r="AE27" s="30"/>
      <c r="AF27" s="30"/>
      <c r="AG27" s="136"/>
    </row>
    <row r="28" spans="2:33" ht="15" thickBot="1">
      <c r="B28" s="118">
        <v>17</v>
      </c>
      <c r="C28" s="119" t="s">
        <v>2744</v>
      </c>
      <c r="D28" s="120" t="s">
        <v>3165</v>
      </c>
      <c r="E28" s="117">
        <v>3</v>
      </c>
      <c r="F28" s="121">
        <f>SUM(F24:F27)</f>
        <v>0</v>
      </c>
      <c r="G28" s="122">
        <f t="shared" ref="G28:J28" si="24">SUM(G24:G27)</f>
        <v>0</v>
      </c>
      <c r="H28" s="123">
        <f t="shared" si="24"/>
        <v>0</v>
      </c>
      <c r="I28" s="121">
        <f t="shared" si="24"/>
        <v>0</v>
      </c>
      <c r="J28" s="123">
        <f t="shared" si="24"/>
        <v>0</v>
      </c>
      <c r="K28" s="142">
        <f>SUM(K24:K27)</f>
        <v>0</v>
      </c>
      <c r="L28" s="132"/>
      <c r="M28" s="132"/>
      <c r="N28" s="125"/>
      <c r="O28" s="125"/>
      <c r="P28" s="109"/>
      <c r="R28" s="135"/>
      <c r="S28" s="136"/>
      <c r="T28" s="137"/>
      <c r="U28" s="135"/>
      <c r="V28" s="135"/>
      <c r="W28" s="135"/>
      <c r="X28" s="135"/>
      <c r="Y28" s="135"/>
      <c r="Z28" s="135"/>
      <c r="AA28" s="136"/>
      <c r="AC28" s="136"/>
      <c r="AD28" s="30"/>
      <c r="AE28" s="30"/>
      <c r="AF28" s="30"/>
      <c r="AG28" s="136"/>
    </row>
    <row r="29" spans="2:33" ht="15" thickBot="1">
      <c r="B29" s="138"/>
      <c r="C29" s="139"/>
      <c r="D29" s="132"/>
      <c r="E29" s="132"/>
      <c r="F29" s="133"/>
      <c r="G29" s="133"/>
      <c r="H29" s="133"/>
      <c r="I29" s="133"/>
      <c r="J29" s="133"/>
      <c r="K29" s="133"/>
      <c r="L29" s="132"/>
      <c r="M29" s="132"/>
      <c r="N29" s="140"/>
      <c r="O29" s="140"/>
      <c r="P29" s="109"/>
      <c r="R29" s="143"/>
      <c r="S29" s="136"/>
      <c r="T29" s="143"/>
      <c r="U29" s="143"/>
      <c r="V29" s="143"/>
      <c r="W29" s="143"/>
      <c r="X29" s="143"/>
      <c r="Y29" s="143"/>
      <c r="Z29" s="143"/>
      <c r="AA29" s="136"/>
      <c r="AC29" s="136"/>
      <c r="AG29" s="136"/>
    </row>
    <row r="30" spans="2:33" ht="15" thickBot="1">
      <c r="B30" s="130" t="s">
        <v>2652</v>
      </c>
      <c r="C30" s="131" t="s">
        <v>3174</v>
      </c>
      <c r="D30" s="132"/>
      <c r="E30" s="132"/>
      <c r="F30" s="133"/>
      <c r="G30" s="133"/>
      <c r="H30" s="133"/>
      <c r="I30" s="133"/>
      <c r="J30" s="133"/>
      <c r="K30" s="129"/>
      <c r="L30" s="132"/>
      <c r="M30" s="132"/>
      <c r="N30" s="125"/>
      <c r="O30" s="125"/>
      <c r="P30" s="2"/>
      <c r="R30" s="143"/>
      <c r="S30" s="136"/>
      <c r="T30" s="143"/>
      <c r="U30" s="143"/>
      <c r="V30" s="143"/>
      <c r="W30" s="143"/>
      <c r="X30" s="143"/>
      <c r="Y30" s="143"/>
      <c r="Z30" s="143"/>
      <c r="AA30" s="136"/>
      <c r="AC30" s="136"/>
      <c r="AG30" s="136"/>
    </row>
    <row r="31" spans="2:33" ht="15" thickBot="1">
      <c r="B31" s="103">
        <v>18</v>
      </c>
      <c r="C31" s="134" t="s">
        <v>3175</v>
      </c>
      <c r="D31" s="105" t="s">
        <v>805</v>
      </c>
      <c r="E31" s="106">
        <v>3</v>
      </c>
      <c r="F31" s="45">
        <v>0</v>
      </c>
      <c r="G31" s="46">
        <v>0</v>
      </c>
      <c r="H31" s="47">
        <v>0</v>
      </c>
      <c r="I31" s="107">
        <f>SUM(F31:H31)</f>
        <v>0</v>
      </c>
      <c r="J31" s="47">
        <v>0</v>
      </c>
      <c r="K31" s="55">
        <v>0</v>
      </c>
      <c r="L31" s="108" t="s">
        <v>805</v>
      </c>
      <c r="M31" s="106">
        <v>3</v>
      </c>
      <c r="N31" s="45">
        <v>0</v>
      </c>
      <c r="O31" s="47">
        <v>0</v>
      </c>
      <c r="P31" s="2"/>
      <c r="Q31" s="31">
        <f t="shared" ref="Q31:Q34" si="25" xml:space="preserve"> IF( SUM( S31:AA31 ) = 0, 0, $T$7 )</f>
        <v>0</v>
      </c>
      <c r="T31" s="110">
        <f t="shared" ref="T31:V34" si="26" xml:space="preserve"> IF( ISNUMBER( F31 ), 0, 1 )</f>
        <v>0</v>
      </c>
      <c r="U31" s="110">
        <f t="shared" si="26"/>
        <v>0</v>
      </c>
      <c r="V31" s="110">
        <f t="shared" si="26"/>
        <v>0</v>
      </c>
      <c r="W31" s="110">
        <f t="shared" ref="W31:X34" si="27" xml:space="preserve"> IF( ISNUMBER( J31 ), 0, 1 )</f>
        <v>0</v>
      </c>
      <c r="X31" s="110">
        <f t="shared" si="27"/>
        <v>0</v>
      </c>
      <c r="Y31" s="110">
        <f t="shared" ref="Y31:Z34" si="28" xml:space="preserve"> IF( ISNUMBER( N31 ), 0, 1 )</f>
        <v>0</v>
      </c>
      <c r="Z31" s="110">
        <f t="shared" si="28"/>
        <v>0</v>
      </c>
    </row>
    <row r="32" spans="2:33" ht="15" thickBot="1">
      <c r="B32" s="111">
        <v>19</v>
      </c>
      <c r="C32" s="104" t="s">
        <v>3176</v>
      </c>
      <c r="D32" s="112" t="s">
        <v>805</v>
      </c>
      <c r="E32" s="113">
        <v>3</v>
      </c>
      <c r="F32" s="45">
        <v>0</v>
      </c>
      <c r="G32" s="46">
        <v>0</v>
      </c>
      <c r="H32" s="47">
        <v>0</v>
      </c>
      <c r="I32" s="114">
        <f t="shared" ref="I32" si="29">SUM(F32:H32)</f>
        <v>0</v>
      </c>
      <c r="J32" s="47">
        <v>0</v>
      </c>
      <c r="K32" s="55">
        <v>0</v>
      </c>
      <c r="L32" s="115" t="s">
        <v>805</v>
      </c>
      <c r="M32" s="113">
        <v>3</v>
      </c>
      <c r="N32" s="45">
        <v>0</v>
      </c>
      <c r="O32" s="47">
        <v>0</v>
      </c>
      <c r="P32" s="109"/>
      <c r="Q32" s="31">
        <f t="shared" si="25"/>
        <v>0</v>
      </c>
      <c r="T32" s="110">
        <f t="shared" si="26"/>
        <v>0</v>
      </c>
      <c r="U32" s="110">
        <f t="shared" si="26"/>
        <v>0</v>
      </c>
      <c r="V32" s="110">
        <f t="shared" si="26"/>
        <v>0</v>
      </c>
      <c r="W32" s="110">
        <f t="shared" si="27"/>
        <v>0</v>
      </c>
      <c r="X32" s="110">
        <f t="shared" si="27"/>
        <v>0</v>
      </c>
      <c r="Y32" s="110">
        <f t="shared" si="28"/>
        <v>0</v>
      </c>
      <c r="Z32" s="110">
        <f t="shared" si="28"/>
        <v>0</v>
      </c>
    </row>
    <row r="33" spans="2:33" ht="15" thickBot="1">
      <c r="B33" s="111">
        <v>20</v>
      </c>
      <c r="C33" s="104" t="s">
        <v>3177</v>
      </c>
      <c r="D33" s="112" t="s">
        <v>805</v>
      </c>
      <c r="E33" s="113">
        <v>3</v>
      </c>
      <c r="F33" s="45">
        <v>0</v>
      </c>
      <c r="G33" s="46">
        <v>0</v>
      </c>
      <c r="H33" s="47">
        <v>0</v>
      </c>
      <c r="I33" s="114">
        <f>SUM(F33:H33)</f>
        <v>0</v>
      </c>
      <c r="J33" s="47">
        <v>0</v>
      </c>
      <c r="K33" s="55">
        <v>0</v>
      </c>
      <c r="L33" s="115" t="s">
        <v>805</v>
      </c>
      <c r="M33" s="113">
        <v>3</v>
      </c>
      <c r="N33" s="45">
        <v>0</v>
      </c>
      <c r="O33" s="47">
        <v>0</v>
      </c>
      <c r="P33" s="109"/>
      <c r="Q33" s="31">
        <f t="shared" si="25"/>
        <v>0</v>
      </c>
      <c r="T33" s="110">
        <f t="shared" si="26"/>
        <v>0</v>
      </c>
      <c r="U33" s="110">
        <f t="shared" si="26"/>
        <v>0</v>
      </c>
      <c r="V33" s="110">
        <f t="shared" si="26"/>
        <v>0</v>
      </c>
      <c r="W33" s="110">
        <f t="shared" si="27"/>
        <v>0</v>
      </c>
      <c r="X33" s="110">
        <f t="shared" si="27"/>
        <v>0</v>
      </c>
      <c r="Y33" s="110">
        <f t="shared" si="28"/>
        <v>0</v>
      </c>
      <c r="Z33" s="110">
        <f t="shared" si="28"/>
        <v>0</v>
      </c>
      <c r="AB33" s="144"/>
    </row>
    <row r="34" spans="2:33" ht="15" thickBot="1">
      <c r="B34" s="111">
        <v>21</v>
      </c>
      <c r="C34" s="104" t="s">
        <v>3500</v>
      </c>
      <c r="D34" s="112" t="s">
        <v>805</v>
      </c>
      <c r="E34" s="113">
        <v>3</v>
      </c>
      <c r="F34" s="45">
        <v>0</v>
      </c>
      <c r="G34" s="46">
        <v>0</v>
      </c>
      <c r="H34" s="47">
        <v>0</v>
      </c>
      <c r="I34" s="114">
        <f t="shared" ref="I34" si="30">SUM(F34:H34)</f>
        <v>0</v>
      </c>
      <c r="J34" s="47">
        <v>0</v>
      </c>
      <c r="K34" s="55">
        <v>0</v>
      </c>
      <c r="L34" s="116" t="s">
        <v>805</v>
      </c>
      <c r="M34" s="117">
        <v>3</v>
      </c>
      <c r="N34" s="45">
        <v>0</v>
      </c>
      <c r="O34" s="47">
        <v>0</v>
      </c>
      <c r="P34" s="109"/>
      <c r="Q34" s="31">
        <f t="shared" si="25"/>
        <v>0</v>
      </c>
      <c r="T34" s="110">
        <f t="shared" si="26"/>
        <v>0</v>
      </c>
      <c r="U34" s="110">
        <f t="shared" si="26"/>
        <v>0</v>
      </c>
      <c r="V34" s="110">
        <f t="shared" si="26"/>
        <v>0</v>
      </c>
      <c r="W34" s="110">
        <f t="shared" si="27"/>
        <v>0</v>
      </c>
      <c r="X34" s="110">
        <f t="shared" si="27"/>
        <v>0</v>
      </c>
      <c r="Y34" s="110">
        <f t="shared" si="28"/>
        <v>0</v>
      </c>
      <c r="Z34" s="110">
        <f t="shared" si="28"/>
        <v>0</v>
      </c>
    </row>
    <row r="35" spans="2:33" ht="15" thickBot="1">
      <c r="B35" s="118">
        <v>22</v>
      </c>
      <c r="C35" s="119" t="s">
        <v>2744</v>
      </c>
      <c r="D35" s="120" t="s">
        <v>3165</v>
      </c>
      <c r="E35" s="117">
        <v>3</v>
      </c>
      <c r="F35" s="121">
        <f xml:space="preserve"> SUM( F31:F34 )</f>
        <v>0</v>
      </c>
      <c r="G35" s="122">
        <f t="shared" ref="G35:K35" si="31" xml:space="preserve"> SUM( G31:G34 )</f>
        <v>0</v>
      </c>
      <c r="H35" s="123">
        <f t="shared" si="31"/>
        <v>0</v>
      </c>
      <c r="I35" s="121">
        <f t="shared" si="31"/>
        <v>0</v>
      </c>
      <c r="J35" s="123">
        <f t="shared" si="31"/>
        <v>0</v>
      </c>
      <c r="K35" s="145">
        <f t="shared" si="31"/>
        <v>0</v>
      </c>
      <c r="L35" s="132"/>
      <c r="M35" s="132"/>
      <c r="N35" s="125"/>
      <c r="O35" s="125"/>
      <c r="P35" s="109"/>
      <c r="R35" s="135"/>
      <c r="S35" s="136"/>
      <c r="T35" s="137"/>
      <c r="U35" s="135"/>
      <c r="V35" s="135"/>
      <c r="W35" s="135"/>
      <c r="X35" s="135"/>
      <c r="Y35" s="135"/>
      <c r="Z35" s="135"/>
      <c r="AA35" s="136"/>
      <c r="AC35" s="136"/>
      <c r="AG35" s="136"/>
    </row>
    <row r="36" spans="2:33" ht="15" thickBot="1">
      <c r="B36" s="138"/>
      <c r="C36" s="139"/>
      <c r="D36" s="132"/>
      <c r="E36" s="132"/>
      <c r="F36" s="133"/>
      <c r="G36" s="133"/>
      <c r="H36" s="146"/>
      <c r="I36" s="133"/>
      <c r="J36" s="133"/>
      <c r="K36" s="133"/>
      <c r="L36" s="132"/>
      <c r="M36" s="132"/>
      <c r="N36" s="140"/>
      <c r="O36" s="140"/>
      <c r="P36" s="109"/>
      <c r="R36" s="135"/>
      <c r="S36" s="141"/>
      <c r="T36" s="137"/>
      <c r="U36" s="135"/>
      <c r="V36" s="135"/>
      <c r="W36" s="135"/>
      <c r="X36" s="135"/>
      <c r="Y36" s="135"/>
      <c r="Z36" s="135"/>
      <c r="AA36" s="141"/>
      <c r="AC36" s="141"/>
      <c r="AG36" s="141"/>
    </row>
    <row r="37" spans="2:33" s="570" customFormat="1" ht="15" thickBot="1">
      <c r="B37" s="130" t="s">
        <v>2659</v>
      </c>
      <c r="C37" s="131" t="s">
        <v>3519</v>
      </c>
      <c r="D37" s="132"/>
      <c r="E37" s="132"/>
      <c r="F37" s="133"/>
      <c r="G37" s="133"/>
      <c r="H37" s="146"/>
      <c r="I37" s="133"/>
      <c r="J37" s="133"/>
      <c r="K37" s="133"/>
      <c r="L37" s="132"/>
      <c r="M37" s="132"/>
      <c r="N37" s="140"/>
      <c r="O37" s="140"/>
      <c r="P37" s="109"/>
      <c r="Q37" s="87"/>
      <c r="R37" s="135"/>
      <c r="S37" s="141"/>
      <c r="T37" s="137"/>
      <c r="U37" s="135"/>
      <c r="V37" s="135"/>
      <c r="W37" s="135"/>
      <c r="X37" s="135"/>
      <c r="Y37" s="135"/>
      <c r="Z37" s="135"/>
      <c r="AA37" s="141"/>
      <c r="AB37" s="85"/>
      <c r="AC37" s="141"/>
      <c r="AG37" s="141"/>
    </row>
    <row r="38" spans="2:33" s="570" customFormat="1" ht="15" thickBot="1">
      <c r="B38" s="725">
        <v>23</v>
      </c>
      <c r="C38" s="726" t="s">
        <v>3519</v>
      </c>
      <c r="D38" s="150" t="s">
        <v>805</v>
      </c>
      <c r="E38" s="151">
        <v>3</v>
      </c>
      <c r="F38" s="573">
        <v>0</v>
      </c>
      <c r="G38" s="574">
        <v>0</v>
      </c>
      <c r="H38" s="575">
        <v>0</v>
      </c>
      <c r="I38" s="152">
        <f>SUM(F38:H38)</f>
        <v>0</v>
      </c>
      <c r="J38" s="575">
        <v>0</v>
      </c>
      <c r="K38" s="576">
        <v>0</v>
      </c>
      <c r="L38" s="577" t="s">
        <v>99</v>
      </c>
      <c r="M38" s="151">
        <v>2</v>
      </c>
      <c r="N38" s="578">
        <v>0</v>
      </c>
      <c r="O38" s="579">
        <v>0</v>
      </c>
      <c r="P38" s="109"/>
      <c r="Q38" s="31">
        <f t="shared" ref="Q38" si="32" xml:space="preserve"> IF( SUM( S38:AA38 ) = 0, 0, $T$7 )</f>
        <v>0</v>
      </c>
      <c r="R38" s="135"/>
      <c r="S38" s="141"/>
      <c r="T38" s="110">
        <f t="shared" ref="T38" si="33" xml:space="preserve"> IF( ISNUMBER( F38 ), 0, 1 )</f>
        <v>0</v>
      </c>
      <c r="U38" s="110">
        <f t="shared" ref="U38" si="34" xml:space="preserve"> IF( ISNUMBER( G38 ), 0, 1 )</f>
        <v>0</v>
      </c>
      <c r="V38" s="110">
        <f t="shared" ref="V38" si="35" xml:space="preserve"> IF( ISNUMBER( H38 ), 0, 1 )</f>
        <v>0</v>
      </c>
      <c r="W38" s="110">
        <f t="shared" ref="W38" si="36" xml:space="preserve"> IF( ISNUMBER( J38 ), 0, 1 )</f>
        <v>0</v>
      </c>
      <c r="X38" s="110">
        <f t="shared" ref="X38" si="37" xml:space="preserve"> IF( ISNUMBER( K38 ), 0, 1 )</f>
        <v>0</v>
      </c>
      <c r="Y38" s="110">
        <f t="shared" ref="Y38" si="38" xml:space="preserve"> IF( ISNUMBER( N38 ), 0, 1 )</f>
        <v>0</v>
      </c>
      <c r="Z38" s="110">
        <f t="shared" ref="Z38" si="39" xml:space="preserve"> IF( ISNUMBER( O38 ), 0, 1 )</f>
        <v>0</v>
      </c>
      <c r="AA38" s="141"/>
      <c r="AB38" s="85"/>
      <c r="AC38" s="141"/>
      <c r="AG38" s="141"/>
    </row>
    <row r="39" spans="2:33" s="570" customFormat="1" ht="15" thickBot="1">
      <c r="B39" s="138"/>
      <c r="C39" s="139"/>
      <c r="D39" s="132"/>
      <c r="E39" s="132"/>
      <c r="F39" s="133"/>
      <c r="G39" s="133"/>
      <c r="H39" s="146"/>
      <c r="I39" s="133"/>
      <c r="J39" s="133"/>
      <c r="K39" s="133"/>
      <c r="L39" s="132"/>
      <c r="M39" s="132"/>
      <c r="N39" s="140"/>
      <c r="O39" s="140"/>
      <c r="P39" s="109"/>
      <c r="Q39" s="572"/>
      <c r="R39" s="135"/>
      <c r="S39" s="141"/>
      <c r="T39" s="137"/>
      <c r="U39" s="135"/>
      <c r="V39" s="135"/>
      <c r="W39" s="135"/>
      <c r="X39" s="135"/>
      <c r="Y39" s="135"/>
      <c r="Z39" s="135"/>
      <c r="AA39" s="141"/>
      <c r="AB39" s="85"/>
      <c r="AC39" s="141"/>
      <c r="AG39" s="141"/>
    </row>
    <row r="40" spans="2:33" ht="15" thickBot="1">
      <c r="B40" s="130" t="s">
        <v>2960</v>
      </c>
      <c r="C40" s="131" t="s">
        <v>2744</v>
      </c>
      <c r="D40" s="132"/>
      <c r="E40" s="132"/>
      <c r="F40" s="133"/>
      <c r="G40" s="133"/>
      <c r="H40" s="133"/>
      <c r="I40" s="133"/>
      <c r="J40" s="133"/>
      <c r="K40" s="133"/>
      <c r="L40" s="132"/>
      <c r="M40" s="132"/>
      <c r="N40" s="140"/>
      <c r="O40" s="140"/>
      <c r="P40" s="135"/>
      <c r="R40" s="135"/>
      <c r="S40" s="141"/>
      <c r="T40" s="147"/>
      <c r="U40" s="135"/>
      <c r="V40" s="135"/>
      <c r="W40" s="135"/>
      <c r="X40" s="135"/>
      <c r="Y40" s="135"/>
      <c r="Z40" s="135"/>
      <c r="AA40" s="141"/>
      <c r="AC40" s="141"/>
      <c r="AG40" s="141"/>
    </row>
    <row r="41" spans="2:33" ht="23.25" thickBot="1">
      <c r="B41" s="148">
        <v>24</v>
      </c>
      <c r="C41" s="149" t="s">
        <v>4672</v>
      </c>
      <c r="D41" s="150" t="s">
        <v>805</v>
      </c>
      <c r="E41" s="151">
        <v>3</v>
      </c>
      <c r="F41" s="152">
        <f xml:space="preserve"> F14 + F21 + F28 + F35 + F38</f>
        <v>10</v>
      </c>
      <c r="G41" s="153">
        <f t="shared" ref="G41:K41" si="40" xml:space="preserve"> G14 + G21 + G28 + G35 + G38</f>
        <v>117.5</v>
      </c>
      <c r="H41" s="154">
        <f t="shared" si="40"/>
        <v>0</v>
      </c>
      <c r="I41" s="152">
        <f t="shared" si="40"/>
        <v>127.5</v>
      </c>
      <c r="J41" s="154">
        <f t="shared" si="40"/>
        <v>1.8340000000000001</v>
      </c>
      <c r="K41" s="155">
        <f t="shared" si="40"/>
        <v>-0.218</v>
      </c>
      <c r="L41" s="132"/>
      <c r="M41" s="132"/>
      <c r="N41" s="125"/>
      <c r="O41" s="125"/>
      <c r="P41" s="143"/>
      <c r="Q41" s="571" t="str">
        <f xml:space="preserve"> IF( SUM( AA41:AC41 ) = 0, 0, AF41 )</f>
        <v>Please provide explanation why 'Nominal value net' does not equal the 'Financial instruments' totals from table 1C.</v>
      </c>
      <c r="R41" s="135"/>
      <c r="S41" s="141"/>
      <c r="T41" s="137"/>
      <c r="U41" s="135"/>
      <c r="V41" s="135"/>
      <c r="W41" s="135"/>
      <c r="X41" s="135"/>
      <c r="Y41" s="135"/>
      <c r="Z41" s="135"/>
      <c r="AA41" s="141"/>
      <c r="AB41" s="110">
        <f xml:space="preserve"> IF( (AD41 - AE41) = 0, 0, 1 )</f>
        <v>1</v>
      </c>
      <c r="AC41" s="141"/>
      <c r="AD41" s="129">
        <f xml:space="preserve"> ROUND( I41, 3 )</f>
        <v>127.5</v>
      </c>
      <c r="AE41" s="129">
        <f xml:space="preserve"> ROUND( ('1C'!J11 + '1C'!J18 + '1C'!J26 + '1C'!J35), 3 )</f>
        <v>-1.8340000000000001</v>
      </c>
      <c r="AF41" s="156" t="s">
        <v>3178</v>
      </c>
      <c r="AG41" s="141"/>
    </row>
    <row r="42" spans="2:33">
      <c r="B42" s="138"/>
      <c r="C42" s="139"/>
      <c r="D42" s="132"/>
      <c r="E42" s="132"/>
      <c r="F42" s="157"/>
      <c r="G42" s="157"/>
      <c r="H42" s="157"/>
      <c r="I42" s="157"/>
      <c r="J42" s="157"/>
      <c r="K42" s="157"/>
      <c r="L42" s="132"/>
      <c r="M42" s="132"/>
      <c r="N42" s="140"/>
      <c r="O42" s="140"/>
      <c r="P42" s="143"/>
      <c r="R42" s="127"/>
      <c r="S42" s="141"/>
      <c r="T42" s="127"/>
      <c r="U42" s="127"/>
      <c r="V42" s="127"/>
      <c r="W42" s="127"/>
      <c r="X42" s="127"/>
      <c r="Y42" s="127"/>
      <c r="Z42" s="127"/>
      <c r="AA42" s="141"/>
      <c r="AC42" s="141"/>
      <c r="AG42" s="141"/>
    </row>
    <row r="43" spans="2:33">
      <c r="B43" s="990" t="s">
        <v>2597</v>
      </c>
      <c r="C43" s="990"/>
      <c r="D43" s="132"/>
      <c r="E43" s="132"/>
      <c r="F43" s="157"/>
      <c r="G43" s="157"/>
      <c r="H43" s="157"/>
      <c r="I43" s="157"/>
      <c r="J43" s="157"/>
      <c r="K43" s="157"/>
      <c r="L43" s="132"/>
      <c r="M43" s="132"/>
      <c r="N43" s="140"/>
      <c r="O43" s="140"/>
      <c r="P43" s="143"/>
      <c r="R43" s="127"/>
      <c r="S43" s="141"/>
      <c r="T43" s="127"/>
      <c r="U43" s="127"/>
      <c r="V43" s="127"/>
      <c r="W43" s="127"/>
      <c r="X43" s="127"/>
      <c r="Y43" s="127"/>
      <c r="Z43" s="127"/>
      <c r="AA43" s="141"/>
      <c r="AC43" s="141"/>
      <c r="AG43" s="141"/>
    </row>
    <row r="44" spans="2:33">
      <c r="B44" s="158"/>
      <c r="C44" s="159"/>
      <c r="D44" s="132"/>
      <c r="E44" s="132"/>
      <c r="F44" s="157"/>
      <c r="G44" s="157"/>
      <c r="H44" s="157"/>
      <c r="I44" s="157"/>
      <c r="J44" s="157"/>
      <c r="K44" s="157"/>
      <c r="L44" s="132"/>
      <c r="M44" s="132"/>
      <c r="N44" s="157"/>
      <c r="O44" s="157"/>
      <c r="P44" s="143"/>
      <c r="R44" s="137"/>
      <c r="S44" s="141"/>
      <c r="T44" s="137"/>
      <c r="U44" s="137"/>
      <c r="V44" s="137"/>
      <c r="W44" s="137"/>
      <c r="X44" s="137"/>
      <c r="Y44" s="137"/>
      <c r="Z44" s="137"/>
      <c r="AA44" s="141"/>
      <c r="AC44" s="141"/>
      <c r="AG44" s="141"/>
    </row>
    <row r="45" spans="2:33">
      <c r="B45" s="32"/>
      <c r="C45" s="160" t="s">
        <v>2598</v>
      </c>
      <c r="D45" s="132"/>
      <c r="E45" s="132"/>
      <c r="F45" s="157"/>
      <c r="G45" s="157"/>
      <c r="H45" s="157"/>
      <c r="I45" s="157"/>
      <c r="J45" s="157"/>
      <c r="K45" s="157"/>
      <c r="L45" s="132"/>
      <c r="M45" s="132"/>
      <c r="N45" s="157"/>
      <c r="O45" s="157"/>
      <c r="P45" s="143"/>
      <c r="R45" s="137"/>
      <c r="S45" s="141"/>
      <c r="T45" s="137"/>
      <c r="U45" s="137"/>
      <c r="V45" s="137"/>
      <c r="W45" s="137"/>
      <c r="X45" s="137"/>
      <c r="Y45" s="137"/>
      <c r="Z45" s="137"/>
      <c r="AA45" s="141"/>
      <c r="AC45" s="141"/>
      <c r="AG45" s="141"/>
    </row>
    <row r="46" spans="2:33">
      <c r="B46" s="158"/>
      <c r="C46" s="159"/>
      <c r="D46" s="132"/>
      <c r="E46" s="132"/>
      <c r="F46" s="157"/>
      <c r="G46" s="157"/>
      <c r="H46" s="157"/>
      <c r="I46" s="157"/>
      <c r="J46" s="157"/>
      <c r="K46" s="157"/>
      <c r="L46" s="132"/>
      <c r="M46" s="132"/>
      <c r="N46" s="157"/>
      <c r="O46" s="157"/>
      <c r="P46" s="143"/>
      <c r="R46" s="137"/>
      <c r="S46" s="141"/>
      <c r="T46" s="137"/>
      <c r="U46" s="137"/>
      <c r="V46" s="137"/>
      <c r="W46" s="137"/>
      <c r="X46" s="137"/>
      <c r="Y46" s="137"/>
      <c r="Z46" s="137"/>
      <c r="AA46" s="141"/>
      <c r="AC46" s="141"/>
      <c r="AG46" s="141"/>
    </row>
    <row r="47" spans="2:33">
      <c r="B47" s="161"/>
      <c r="C47" s="160" t="s">
        <v>2599</v>
      </c>
      <c r="P47" s="143"/>
      <c r="S47" s="141"/>
      <c r="AA47" s="141"/>
      <c r="AC47" s="141"/>
      <c r="AG47" s="141"/>
    </row>
    <row r="48" spans="2:33">
      <c r="B48" s="162"/>
      <c r="C48" s="160"/>
      <c r="P48" s="147"/>
    </row>
    <row r="49" spans="2:33">
      <c r="B49" s="163"/>
      <c r="C49" s="160" t="s">
        <v>2600</v>
      </c>
      <c r="P49" s="147"/>
    </row>
    <row r="50" spans="2:33">
      <c r="B50" s="160"/>
      <c r="C50" s="160"/>
      <c r="P50" s="147"/>
    </row>
    <row r="51" spans="2:33" ht="15" thickBot="1">
      <c r="B51" s="160"/>
      <c r="C51" s="160"/>
      <c r="P51" s="147"/>
      <c r="T51" s="127"/>
    </row>
    <row r="52" spans="2:33" ht="21" thickBot="1">
      <c r="B52" s="164" t="str">
        <f ca="1" xml:space="preserve"> RIGHT(CELL("filename", $A$1), LEN(CELL("filename", $A$1)) - SEARCH("]", CELL("filename", $A$1)))&amp;" - Line definitions"</f>
        <v>4I - Line definitions</v>
      </c>
      <c r="C52" s="165"/>
      <c r="D52" s="166"/>
      <c r="E52" s="166"/>
      <c r="F52" s="166"/>
      <c r="G52" s="166"/>
      <c r="H52" s="166"/>
      <c r="I52" s="166"/>
      <c r="J52" s="166"/>
      <c r="K52" s="166"/>
      <c r="L52" s="166"/>
      <c r="M52" s="166"/>
      <c r="N52" s="166"/>
      <c r="O52" s="167"/>
      <c r="P52" s="2"/>
    </row>
    <row r="53" spans="2:33">
      <c r="B53" s="168"/>
      <c r="C53" s="169"/>
      <c r="D53" s="87"/>
      <c r="E53" s="87"/>
      <c r="F53" s="87"/>
      <c r="G53" s="127"/>
      <c r="H53" s="127"/>
      <c r="I53" s="127"/>
      <c r="O53" s="12" t="s">
        <v>2626</v>
      </c>
      <c r="P53" s="2"/>
    </row>
    <row r="54" spans="2:33" ht="32.65" customHeight="1">
      <c r="B54" s="127"/>
      <c r="C54" s="170"/>
      <c r="D54" s="127"/>
      <c r="E54" s="127"/>
      <c r="F54" s="127"/>
      <c r="G54" s="127"/>
      <c r="H54" s="127"/>
      <c r="I54" s="127"/>
      <c r="P54" s="2"/>
    </row>
    <row r="55" spans="2:33">
      <c r="B55" s="171"/>
      <c r="C55" s="170"/>
      <c r="D55" s="127"/>
      <c r="E55" s="127"/>
      <c r="F55" s="127"/>
      <c r="G55" s="127"/>
      <c r="H55" s="127"/>
      <c r="I55" s="127"/>
      <c r="P55" s="2"/>
    </row>
    <row r="56" spans="2:33" ht="15" thickBot="1">
      <c r="B56" s="127"/>
      <c r="C56" s="170"/>
      <c r="D56" s="127"/>
      <c r="E56" s="127"/>
      <c r="F56" s="127"/>
      <c r="G56" s="127"/>
      <c r="H56" s="127"/>
      <c r="I56" s="135"/>
      <c r="P56" s="2"/>
    </row>
    <row r="57" spans="2:33" ht="21" thickBot="1">
      <c r="B57" s="164" t="str">
        <f ca="1" xml:space="preserve"> RIGHT(CELL("filename", $A$1), LEN(CELL("filename", $A$1)) - SEARCH("]", CELL("filename", $A$1)))&amp;" - Line definitions"</f>
        <v>4I - Line definitions</v>
      </c>
      <c r="C57" s="165"/>
      <c r="D57" s="166"/>
      <c r="E57" s="166"/>
      <c r="F57" s="166"/>
      <c r="G57" s="166"/>
      <c r="H57" s="166"/>
      <c r="I57" s="166"/>
      <c r="J57" s="166"/>
      <c r="K57" s="166"/>
      <c r="L57" s="166"/>
      <c r="M57" s="166"/>
      <c r="N57" s="166"/>
      <c r="O57" s="172"/>
      <c r="P57" s="2"/>
    </row>
    <row r="58" spans="2:33" ht="15" thickBot="1">
      <c r="B58" s="87"/>
      <c r="C58" s="173"/>
      <c r="D58" s="87"/>
      <c r="E58" s="87"/>
      <c r="F58" s="87"/>
      <c r="G58" s="127"/>
      <c r="H58" s="127"/>
      <c r="I58" s="135"/>
      <c r="P58" s="2"/>
    </row>
    <row r="59" spans="2:33" ht="15" thickBot="1">
      <c r="B59" s="174" t="s">
        <v>2601</v>
      </c>
      <c r="C59" s="175" t="s">
        <v>2602</v>
      </c>
      <c r="D59" s="176"/>
      <c r="E59" s="176"/>
      <c r="F59" s="176"/>
      <c r="G59" s="176"/>
      <c r="H59" s="176"/>
      <c r="I59" s="176"/>
      <c r="J59" s="176"/>
      <c r="K59" s="176"/>
      <c r="L59" s="176"/>
      <c r="M59" s="176"/>
      <c r="N59" s="176"/>
      <c r="O59" s="177"/>
      <c r="P59" s="2"/>
      <c r="T59" s="102" t="s">
        <v>2603</v>
      </c>
    </row>
    <row r="60" spans="2:33" ht="51">
      <c r="B60" s="178">
        <v>1</v>
      </c>
      <c r="C60" s="1166" t="s">
        <v>4673</v>
      </c>
      <c r="D60" s="1167"/>
      <c r="E60" s="1167"/>
      <c r="F60" s="1167"/>
      <c r="G60" s="1167"/>
      <c r="H60" s="1167"/>
      <c r="I60" s="1167"/>
      <c r="J60" s="1167"/>
      <c r="K60" s="1167"/>
      <c r="L60" s="1167"/>
      <c r="M60" s="1167"/>
      <c r="N60" s="1167"/>
      <c r="O60" s="1168"/>
      <c r="P60" s="2"/>
      <c r="T60" s="182" t="s">
        <v>2611</v>
      </c>
    </row>
    <row r="61" spans="2:33" s="570" customFormat="1" ht="48.6" customHeight="1">
      <c r="B61" s="178">
        <v>2</v>
      </c>
      <c r="C61" s="1158" t="s">
        <v>4674</v>
      </c>
      <c r="D61" s="1159"/>
      <c r="E61" s="1159"/>
      <c r="F61" s="1159"/>
      <c r="G61" s="1159"/>
      <c r="H61" s="1159"/>
      <c r="I61" s="1159"/>
      <c r="J61" s="1159"/>
      <c r="K61" s="1159"/>
      <c r="L61" s="1159"/>
      <c r="M61" s="1159"/>
      <c r="N61" s="1159"/>
      <c r="O61" s="1160"/>
      <c r="P61" s="2"/>
      <c r="Q61" s="87"/>
      <c r="R61" s="83"/>
      <c r="S61" s="84"/>
      <c r="T61" s="182" t="s">
        <v>2611</v>
      </c>
      <c r="U61" s="83"/>
      <c r="V61" s="83"/>
      <c r="W61" s="83"/>
      <c r="X61" s="83"/>
      <c r="Y61" s="83"/>
      <c r="Z61" s="83"/>
      <c r="AA61" s="84"/>
      <c r="AB61" s="85"/>
      <c r="AC61" s="84"/>
      <c r="AG61" s="84"/>
    </row>
    <row r="62" spans="2:33" ht="48.6" customHeight="1">
      <c r="B62" s="180">
        <v>3</v>
      </c>
      <c r="C62" s="1158" t="s">
        <v>4675</v>
      </c>
      <c r="D62" s="1159"/>
      <c r="E62" s="1159"/>
      <c r="F62" s="1159"/>
      <c r="G62" s="1159"/>
      <c r="H62" s="1159"/>
      <c r="I62" s="1159"/>
      <c r="J62" s="1159"/>
      <c r="K62" s="1159"/>
      <c r="L62" s="1159"/>
      <c r="M62" s="1159"/>
      <c r="N62" s="1159"/>
      <c r="O62" s="1160"/>
      <c r="P62" s="2"/>
      <c r="T62" s="182" t="s">
        <v>2611</v>
      </c>
    </row>
    <row r="63" spans="2:33" s="570" customFormat="1" ht="48.6" customHeight="1">
      <c r="B63" s="180">
        <v>4</v>
      </c>
      <c r="C63" s="1158" t="s">
        <v>4676</v>
      </c>
      <c r="D63" s="1159"/>
      <c r="E63" s="1159"/>
      <c r="F63" s="1159"/>
      <c r="G63" s="1159"/>
      <c r="H63" s="1159"/>
      <c r="I63" s="1159"/>
      <c r="J63" s="1159"/>
      <c r="K63" s="1159"/>
      <c r="L63" s="1159"/>
      <c r="M63" s="1159"/>
      <c r="N63" s="1159"/>
      <c r="O63" s="1160"/>
      <c r="P63" s="2"/>
      <c r="Q63" s="87"/>
      <c r="R63" s="83"/>
      <c r="S63" s="84"/>
      <c r="T63" s="182" t="s">
        <v>2611</v>
      </c>
      <c r="U63" s="83"/>
      <c r="V63" s="83"/>
      <c r="W63" s="83"/>
      <c r="X63" s="83"/>
      <c r="Y63" s="83"/>
      <c r="Z63" s="83"/>
      <c r="AA63" s="84"/>
      <c r="AB63" s="85"/>
      <c r="AC63" s="84"/>
      <c r="AG63" s="84"/>
    </row>
    <row r="64" spans="2:33" ht="48.6" customHeight="1">
      <c r="B64" s="180">
        <v>5</v>
      </c>
      <c r="C64" s="1158" t="s">
        <v>4677</v>
      </c>
      <c r="D64" s="1159"/>
      <c r="E64" s="1159"/>
      <c r="F64" s="1159"/>
      <c r="G64" s="1159"/>
      <c r="H64" s="1159"/>
      <c r="I64" s="1159"/>
      <c r="J64" s="1159"/>
      <c r="K64" s="1159"/>
      <c r="L64" s="1159"/>
      <c r="M64" s="1159"/>
      <c r="N64" s="1159"/>
      <c r="O64" s="1160"/>
      <c r="P64" s="2"/>
      <c r="T64" s="182" t="s">
        <v>2611</v>
      </c>
    </row>
    <row r="65" spans="2:33" s="570" customFormat="1" ht="48" customHeight="1">
      <c r="B65" s="180">
        <v>6</v>
      </c>
      <c r="C65" s="1158" t="s">
        <v>4678</v>
      </c>
      <c r="D65" s="1159"/>
      <c r="E65" s="1159"/>
      <c r="F65" s="1159"/>
      <c r="G65" s="1159"/>
      <c r="H65" s="1159"/>
      <c r="I65" s="1159"/>
      <c r="J65" s="1159"/>
      <c r="K65" s="1159"/>
      <c r="L65" s="1159"/>
      <c r="M65" s="1159"/>
      <c r="N65" s="1159"/>
      <c r="O65" s="1160"/>
      <c r="P65" s="2"/>
      <c r="Q65" s="87"/>
      <c r="R65" s="83"/>
      <c r="S65" s="84"/>
      <c r="T65" s="182" t="s">
        <v>2611</v>
      </c>
      <c r="U65" s="83"/>
      <c r="V65" s="83"/>
      <c r="W65" s="83"/>
      <c r="X65" s="83"/>
      <c r="Y65" s="83"/>
      <c r="Z65" s="83"/>
      <c r="AA65" s="84"/>
      <c r="AB65" s="85"/>
      <c r="AC65" s="84"/>
      <c r="AG65" s="84"/>
    </row>
    <row r="66" spans="2:33">
      <c r="B66" s="180">
        <v>7</v>
      </c>
      <c r="C66" s="1158" t="s">
        <v>4679</v>
      </c>
      <c r="D66" s="1159"/>
      <c r="E66" s="1159"/>
      <c r="F66" s="1159"/>
      <c r="G66" s="1159"/>
      <c r="H66" s="1159"/>
      <c r="I66" s="1159"/>
      <c r="J66" s="1159"/>
      <c r="K66" s="1159"/>
      <c r="L66" s="1159"/>
      <c r="M66" s="1159"/>
      <c r="N66" s="1159"/>
      <c r="O66" s="1160"/>
      <c r="P66" s="2"/>
      <c r="T66" s="179">
        <v>1</v>
      </c>
    </row>
    <row r="67" spans="2:33">
      <c r="B67" s="180">
        <v>8</v>
      </c>
      <c r="C67" s="1158" t="s">
        <v>3179</v>
      </c>
      <c r="D67" s="1159"/>
      <c r="E67" s="1159"/>
      <c r="F67" s="1159"/>
      <c r="G67" s="1159"/>
      <c r="H67" s="1159"/>
      <c r="I67" s="1159"/>
      <c r="J67" s="1159"/>
      <c r="K67" s="1159"/>
      <c r="L67" s="1159"/>
      <c r="M67" s="1159"/>
      <c r="N67" s="1159"/>
      <c r="O67" s="1160"/>
      <c r="P67" s="2"/>
      <c r="T67" s="179">
        <v>1</v>
      </c>
    </row>
    <row r="68" spans="2:33">
      <c r="B68" s="180">
        <v>9</v>
      </c>
      <c r="C68" s="1158" t="s">
        <v>3180</v>
      </c>
      <c r="D68" s="1159"/>
      <c r="E68" s="1159"/>
      <c r="F68" s="1159"/>
      <c r="G68" s="1159"/>
      <c r="H68" s="1159"/>
      <c r="I68" s="1159"/>
      <c r="J68" s="1159"/>
      <c r="K68" s="1159"/>
      <c r="L68" s="1159"/>
      <c r="M68" s="1159"/>
      <c r="N68" s="1159"/>
      <c r="O68" s="1160"/>
      <c r="P68" s="2"/>
      <c r="T68" s="179">
        <v>1</v>
      </c>
    </row>
    <row r="69" spans="2:33">
      <c r="B69" s="180">
        <v>10</v>
      </c>
      <c r="C69" s="1158" t="s">
        <v>3181</v>
      </c>
      <c r="D69" s="1159"/>
      <c r="E69" s="1159"/>
      <c r="F69" s="1159"/>
      <c r="G69" s="1159"/>
      <c r="H69" s="1159"/>
      <c r="I69" s="1159"/>
      <c r="J69" s="1159"/>
      <c r="K69" s="1159"/>
      <c r="L69" s="1159"/>
      <c r="M69" s="1159"/>
      <c r="N69" s="1159"/>
      <c r="O69" s="1160"/>
      <c r="P69" s="2"/>
      <c r="T69" s="179">
        <v>1</v>
      </c>
    </row>
    <row r="70" spans="2:33">
      <c r="B70" s="180">
        <v>11</v>
      </c>
      <c r="C70" s="1158" t="s">
        <v>3182</v>
      </c>
      <c r="D70" s="1159"/>
      <c r="E70" s="1159"/>
      <c r="F70" s="1159"/>
      <c r="G70" s="1159"/>
      <c r="H70" s="1159"/>
      <c r="I70" s="1159"/>
      <c r="J70" s="1159"/>
      <c r="K70" s="1159"/>
      <c r="L70" s="1159"/>
      <c r="M70" s="1159"/>
      <c r="N70" s="1159"/>
      <c r="O70" s="1160"/>
      <c r="P70" s="2"/>
      <c r="T70" s="179">
        <v>1</v>
      </c>
    </row>
    <row r="71" spans="2:33">
      <c r="B71" s="180">
        <v>12</v>
      </c>
      <c r="C71" s="1158" t="s">
        <v>4680</v>
      </c>
      <c r="D71" s="1159"/>
      <c r="E71" s="1159"/>
      <c r="F71" s="1159"/>
      <c r="G71" s="1159"/>
      <c r="H71" s="1159"/>
      <c r="I71" s="1159"/>
      <c r="J71" s="1159"/>
      <c r="K71" s="1159"/>
      <c r="L71" s="1159"/>
      <c r="M71" s="1159"/>
      <c r="N71" s="1159"/>
      <c r="O71" s="1160"/>
      <c r="P71" s="2"/>
      <c r="T71" s="179">
        <v>1</v>
      </c>
    </row>
    <row r="72" spans="2:33">
      <c r="B72" s="180">
        <v>13</v>
      </c>
      <c r="C72" s="1158" t="s">
        <v>3183</v>
      </c>
      <c r="D72" s="1159"/>
      <c r="E72" s="1159"/>
      <c r="F72" s="1159"/>
      <c r="G72" s="1159"/>
      <c r="H72" s="1159"/>
      <c r="I72" s="1159"/>
      <c r="J72" s="1159"/>
      <c r="K72" s="1159"/>
      <c r="L72" s="1159"/>
      <c r="M72" s="1159"/>
      <c r="N72" s="1159"/>
      <c r="O72" s="1160"/>
      <c r="P72" s="2"/>
      <c r="T72" s="179">
        <v>1</v>
      </c>
    </row>
    <row r="73" spans="2:33">
      <c r="B73" s="180">
        <v>14</v>
      </c>
      <c r="C73" s="1158" t="s">
        <v>3184</v>
      </c>
      <c r="D73" s="1159"/>
      <c r="E73" s="1159"/>
      <c r="F73" s="1159"/>
      <c r="G73" s="1159"/>
      <c r="H73" s="1159"/>
      <c r="I73" s="1159"/>
      <c r="J73" s="1159"/>
      <c r="K73" s="1159"/>
      <c r="L73" s="1159"/>
      <c r="M73" s="1159"/>
      <c r="N73" s="1159"/>
      <c r="O73" s="1160"/>
      <c r="P73" s="2"/>
      <c r="T73" s="179">
        <v>1</v>
      </c>
    </row>
    <row r="74" spans="2:33">
      <c r="B74" s="180">
        <v>15</v>
      </c>
      <c r="C74" s="1158" t="s">
        <v>3185</v>
      </c>
      <c r="D74" s="1159"/>
      <c r="E74" s="1159"/>
      <c r="F74" s="1159"/>
      <c r="G74" s="1159"/>
      <c r="H74" s="1159"/>
      <c r="I74" s="1159"/>
      <c r="J74" s="1159"/>
      <c r="K74" s="1159"/>
      <c r="L74" s="1159"/>
      <c r="M74" s="1159"/>
      <c r="N74" s="1159"/>
      <c r="O74" s="1160"/>
      <c r="P74" s="2"/>
      <c r="T74" s="179">
        <v>1</v>
      </c>
    </row>
    <row r="75" spans="2:33">
      <c r="B75" s="180">
        <v>16</v>
      </c>
      <c r="C75" s="1158" t="s">
        <v>3186</v>
      </c>
      <c r="D75" s="1159"/>
      <c r="E75" s="1159"/>
      <c r="F75" s="1159"/>
      <c r="G75" s="1159"/>
      <c r="H75" s="1159"/>
      <c r="I75" s="1159"/>
      <c r="J75" s="1159"/>
      <c r="K75" s="1159"/>
      <c r="L75" s="1159"/>
      <c r="M75" s="1159"/>
      <c r="N75" s="1159"/>
      <c r="O75" s="1160"/>
      <c r="P75" s="2"/>
      <c r="T75" s="179">
        <v>1</v>
      </c>
    </row>
    <row r="76" spans="2:33">
      <c r="B76" s="180">
        <v>17</v>
      </c>
      <c r="C76" s="1158" t="s">
        <v>4681</v>
      </c>
      <c r="D76" s="1159"/>
      <c r="E76" s="1159"/>
      <c r="F76" s="1159"/>
      <c r="G76" s="1159"/>
      <c r="H76" s="1159"/>
      <c r="I76" s="1159"/>
      <c r="J76" s="1159"/>
      <c r="K76" s="1159"/>
      <c r="L76" s="1159"/>
      <c r="M76" s="1159"/>
      <c r="N76" s="1159"/>
      <c r="O76" s="1160"/>
      <c r="P76" s="2"/>
      <c r="T76" s="179">
        <v>1</v>
      </c>
    </row>
    <row r="77" spans="2:33">
      <c r="B77" s="180">
        <v>18</v>
      </c>
      <c r="C77" s="1158" t="s">
        <v>3187</v>
      </c>
      <c r="D77" s="1159"/>
      <c r="E77" s="1159"/>
      <c r="F77" s="1159"/>
      <c r="G77" s="1159"/>
      <c r="H77" s="1159"/>
      <c r="I77" s="1159"/>
      <c r="J77" s="1159"/>
      <c r="K77" s="1159"/>
      <c r="L77" s="1159"/>
      <c r="M77" s="1159"/>
      <c r="N77" s="1159"/>
      <c r="O77" s="1160"/>
      <c r="P77" s="2"/>
      <c r="T77" s="179">
        <v>1</v>
      </c>
    </row>
    <row r="78" spans="2:33">
      <c r="B78" s="180">
        <v>19</v>
      </c>
      <c r="C78" s="1158" t="s">
        <v>3188</v>
      </c>
      <c r="D78" s="1159"/>
      <c r="E78" s="1159"/>
      <c r="F78" s="1159"/>
      <c r="G78" s="1159"/>
      <c r="H78" s="1159"/>
      <c r="I78" s="1159"/>
      <c r="J78" s="1159"/>
      <c r="K78" s="1159"/>
      <c r="L78" s="1159"/>
      <c r="M78" s="1159"/>
      <c r="N78" s="1159"/>
      <c r="O78" s="1160"/>
      <c r="P78" s="2"/>
      <c r="T78" s="179">
        <v>1</v>
      </c>
    </row>
    <row r="79" spans="2:33">
      <c r="B79" s="180">
        <v>20</v>
      </c>
      <c r="C79" s="1158" t="s">
        <v>3189</v>
      </c>
      <c r="D79" s="1159"/>
      <c r="E79" s="1159"/>
      <c r="F79" s="1159"/>
      <c r="G79" s="1159"/>
      <c r="H79" s="1159"/>
      <c r="I79" s="1159"/>
      <c r="J79" s="1159"/>
      <c r="K79" s="1159"/>
      <c r="L79" s="1159"/>
      <c r="M79" s="1159"/>
      <c r="N79" s="1159"/>
      <c r="O79" s="1160"/>
      <c r="P79" s="2"/>
      <c r="T79" s="179">
        <v>1</v>
      </c>
    </row>
    <row r="80" spans="2:33">
      <c r="B80" s="180">
        <v>21</v>
      </c>
      <c r="C80" s="1158" t="s">
        <v>3190</v>
      </c>
      <c r="D80" s="1159"/>
      <c r="E80" s="1159"/>
      <c r="F80" s="1159"/>
      <c r="G80" s="1159"/>
      <c r="H80" s="1159"/>
      <c r="I80" s="1159"/>
      <c r="J80" s="1159"/>
      <c r="K80" s="1159"/>
      <c r="L80" s="1159"/>
      <c r="M80" s="1159"/>
      <c r="N80" s="1159"/>
      <c r="O80" s="1160"/>
      <c r="P80" s="2"/>
      <c r="T80" s="179">
        <v>1</v>
      </c>
    </row>
    <row r="81" spans="2:33">
      <c r="B81" s="180">
        <v>22</v>
      </c>
      <c r="C81" s="1158" t="s">
        <v>4682</v>
      </c>
      <c r="D81" s="1159"/>
      <c r="E81" s="1159"/>
      <c r="F81" s="1159"/>
      <c r="G81" s="1159"/>
      <c r="H81" s="1159"/>
      <c r="I81" s="1159"/>
      <c r="J81" s="1159"/>
      <c r="K81" s="1159"/>
      <c r="L81" s="1159"/>
      <c r="M81" s="1159"/>
      <c r="N81" s="1159"/>
      <c r="O81" s="1160"/>
      <c r="P81" s="2"/>
      <c r="T81" s="179">
        <v>1</v>
      </c>
    </row>
    <row r="82" spans="2:33" s="570" customFormat="1">
      <c r="B82" s="789">
        <v>23</v>
      </c>
      <c r="C82" s="1158" t="s">
        <v>4683</v>
      </c>
      <c r="D82" s="1159"/>
      <c r="E82" s="1159"/>
      <c r="F82" s="1159"/>
      <c r="G82" s="1159"/>
      <c r="H82" s="1159"/>
      <c r="I82" s="1159"/>
      <c r="J82" s="1159"/>
      <c r="K82" s="1159"/>
      <c r="L82" s="1159"/>
      <c r="M82" s="1159"/>
      <c r="N82" s="1159"/>
      <c r="O82" s="1160"/>
      <c r="P82" s="2"/>
      <c r="Q82" s="87"/>
      <c r="R82" s="83"/>
      <c r="S82" s="84"/>
      <c r="T82" s="179">
        <v>1</v>
      </c>
      <c r="U82" s="83"/>
      <c r="V82" s="83"/>
      <c r="W82" s="83"/>
      <c r="X82" s="83"/>
      <c r="Y82" s="83"/>
      <c r="Z82" s="83"/>
      <c r="AA82" s="84"/>
      <c r="AB82" s="85"/>
      <c r="AC82" s="84"/>
      <c r="AG82" s="84"/>
    </row>
    <row r="83" spans="2:33" ht="39" thickBot="1">
      <c r="B83" s="181">
        <v>24</v>
      </c>
      <c r="C83" s="1169" t="s">
        <v>4684</v>
      </c>
      <c r="D83" s="1170"/>
      <c r="E83" s="1170"/>
      <c r="F83" s="1170"/>
      <c r="G83" s="1170"/>
      <c r="H83" s="1170"/>
      <c r="I83" s="1170"/>
      <c r="J83" s="1170"/>
      <c r="K83" s="1170"/>
      <c r="L83" s="1170"/>
      <c r="M83" s="1170"/>
      <c r="N83" s="1170"/>
      <c r="O83" s="1171"/>
      <c r="P83" s="2"/>
      <c r="T83" s="182" t="s">
        <v>2604</v>
      </c>
    </row>
    <row r="84" spans="2:33">
      <c r="P84" s="2"/>
      <c r="T84" s="182"/>
    </row>
  </sheetData>
  <sheetProtection algorithmName="SHA-512" hashValue="TsnanRZM1RwU+I1sjdiZyldDoifV+6BDKoIEHNvjhQsf2X0HuMyZLqJl9Djg8MOPDrnq2v9Sb0wSnUh9jE76TQ==" saltValue="KYWBjJijtEPxXnC9edf9Mw==" spinCount="100000" sheet="1" objects="1" scenarios="1"/>
  <mergeCells count="35">
    <mergeCell ref="C83:O83"/>
    <mergeCell ref="C76:O76"/>
    <mergeCell ref="C77:O77"/>
    <mergeCell ref="C78:O78"/>
    <mergeCell ref="C79:O79"/>
    <mergeCell ref="C80:O80"/>
    <mergeCell ref="C81:O81"/>
    <mergeCell ref="Q3:Q4"/>
    <mergeCell ref="B43:C43"/>
    <mergeCell ref="C75:O75"/>
    <mergeCell ref="C62:O62"/>
    <mergeCell ref="C64:O64"/>
    <mergeCell ref="C66:O66"/>
    <mergeCell ref="C67:O67"/>
    <mergeCell ref="C68:O68"/>
    <mergeCell ref="C69:O69"/>
    <mergeCell ref="C70:O70"/>
    <mergeCell ref="C71:O71"/>
    <mergeCell ref="C72:O72"/>
    <mergeCell ref="C73:O73"/>
    <mergeCell ref="C74:O74"/>
    <mergeCell ref="C60:O60"/>
    <mergeCell ref="B3:C4"/>
    <mergeCell ref="C61:O61"/>
    <mergeCell ref="C63:O63"/>
    <mergeCell ref="C65:O65"/>
    <mergeCell ref="C82:O82"/>
    <mergeCell ref="L3:L4"/>
    <mergeCell ref="M3:M4"/>
    <mergeCell ref="N3:O3"/>
    <mergeCell ref="D3:D4"/>
    <mergeCell ref="E3:E4"/>
    <mergeCell ref="F3:H3"/>
    <mergeCell ref="I3:J3"/>
    <mergeCell ref="K3:K4"/>
  </mergeCells>
  <conditionalFormatting sqref="Q8:Q13">
    <cfRule type="cellIs" dxfId="6" priority="7" operator="equal">
      <formula>0</formula>
    </cfRule>
  </conditionalFormatting>
  <conditionalFormatting sqref="Q10:Q13">
    <cfRule type="cellIs" dxfId="5" priority="6" operator="equal">
      <formula>0</formula>
    </cfRule>
  </conditionalFormatting>
  <conditionalFormatting sqref="Q17:Q20">
    <cfRule type="cellIs" dxfId="4" priority="5" operator="equal">
      <formula>0</formula>
    </cfRule>
  </conditionalFormatting>
  <conditionalFormatting sqref="Q24:Q27">
    <cfRule type="cellIs" dxfId="3" priority="4" operator="equal">
      <formula>0</formula>
    </cfRule>
  </conditionalFormatting>
  <conditionalFormatting sqref="Q41">
    <cfRule type="cellIs" dxfId="2" priority="2" operator="equal">
      <formula>0</formula>
    </cfRule>
  </conditionalFormatting>
  <conditionalFormatting sqref="Q31:Q34">
    <cfRule type="cellIs" dxfId="1" priority="3" operator="equal">
      <formula>0</formula>
    </cfRule>
  </conditionalFormatting>
  <conditionalFormatting sqref="Q38">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 annual performance report tables (May 2017) &amp;R&amp;9&amp;G</oddHeader>
    <oddFooter>&amp;L&amp;9&amp;K857362&amp;A&amp;R&amp;9&amp;K857362Printed: &amp;D &amp;T</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23"/>
  <sheetViews>
    <sheetView workbookViewId="0">
      <selection activeCell="D23" sqref="D23"/>
    </sheetView>
  </sheetViews>
  <sheetFormatPr defaultRowHeight="14.25"/>
  <cols>
    <col min="1" max="1" width="26.75" bestFit="1" customWidth="1"/>
    <col min="2" max="2" width="36.25" customWidth="1"/>
    <col min="3" max="4" width="8.625" customWidth="1"/>
    <col min="5" max="5" width="2.625" customWidth="1"/>
    <col min="6" max="6" width="8.75" customWidth="1"/>
  </cols>
  <sheetData>
    <row r="1" spans="1:10" ht="20.25">
      <c r="A1" s="1" t="s">
        <v>3191</v>
      </c>
      <c r="B1" s="1"/>
      <c r="C1" s="1"/>
      <c r="D1" s="1"/>
      <c r="E1" s="1"/>
      <c r="F1" s="1"/>
      <c r="G1" s="1"/>
      <c r="H1" s="1"/>
      <c r="I1" s="1"/>
      <c r="J1" s="1"/>
    </row>
    <row r="2" spans="1:10">
      <c r="A2" s="56"/>
      <c r="B2" s="56"/>
      <c r="E2" s="56"/>
    </row>
    <row r="3" spans="1:10" s="33" customFormat="1" ht="27">
      <c r="A3" s="57" t="s">
        <v>3192</v>
      </c>
      <c r="B3" s="57" t="s">
        <v>3193</v>
      </c>
      <c r="C3" s="57" t="s">
        <v>3194</v>
      </c>
      <c r="D3" s="57" t="s">
        <v>3195</v>
      </c>
      <c r="F3" s="58" t="s">
        <v>3196</v>
      </c>
      <c r="G3" s="57"/>
      <c r="H3" s="57"/>
    </row>
    <row r="4" spans="1:10">
      <c r="A4" s="56"/>
      <c r="B4" s="56" t="s">
        <v>2562</v>
      </c>
      <c r="C4" s="56"/>
      <c r="D4" s="56" t="s">
        <v>142</v>
      </c>
    </row>
    <row r="5" spans="1:10">
      <c r="A5" s="56" t="s">
        <v>3197</v>
      </c>
      <c r="B5" s="56" t="s">
        <v>3198</v>
      </c>
      <c r="C5" s="56" t="s">
        <v>140</v>
      </c>
      <c r="D5" s="56" t="s">
        <v>142</v>
      </c>
      <c r="F5" s="58" t="s">
        <v>3199</v>
      </c>
    </row>
    <row r="6" spans="1:10">
      <c r="A6" s="56" t="s">
        <v>3200</v>
      </c>
      <c r="B6" s="56" t="s">
        <v>3201</v>
      </c>
      <c r="C6" s="56" t="s">
        <v>2135</v>
      </c>
      <c r="D6" s="56" t="s">
        <v>142</v>
      </c>
      <c r="F6" s="56" t="s">
        <v>70</v>
      </c>
    </row>
    <row r="7" spans="1:10">
      <c r="A7" s="56" t="s">
        <v>3202</v>
      </c>
      <c r="B7" s="56" t="s">
        <v>3203</v>
      </c>
      <c r="C7" s="56" t="s">
        <v>533</v>
      </c>
      <c r="D7" s="56" t="s">
        <v>142</v>
      </c>
      <c r="F7" s="56" t="s">
        <v>66</v>
      </c>
    </row>
    <row r="8" spans="1:10">
      <c r="A8" s="56" t="s">
        <v>3204</v>
      </c>
      <c r="B8" s="56" t="s">
        <v>3205</v>
      </c>
      <c r="C8" s="56" t="s">
        <v>1368</v>
      </c>
      <c r="D8" s="56" t="s">
        <v>142</v>
      </c>
      <c r="F8" s="56" t="s">
        <v>2306</v>
      </c>
    </row>
    <row r="9" spans="1:10">
      <c r="A9" s="56" t="s">
        <v>3206</v>
      </c>
      <c r="B9" s="56" t="s">
        <v>3207</v>
      </c>
      <c r="C9" s="56" t="s">
        <v>1570</v>
      </c>
      <c r="D9" s="56" t="s">
        <v>142</v>
      </c>
    </row>
    <row r="10" spans="1:10">
      <c r="A10" s="56" t="s">
        <v>3208</v>
      </c>
      <c r="B10" s="56" t="s">
        <v>3209</v>
      </c>
      <c r="C10" s="56" t="s">
        <v>1162</v>
      </c>
      <c r="D10" s="56" t="s">
        <v>142</v>
      </c>
      <c r="F10" s="58" t="s">
        <v>3210</v>
      </c>
    </row>
    <row r="11" spans="1:10">
      <c r="A11" s="56" t="s">
        <v>3211</v>
      </c>
      <c r="B11" s="56" t="s">
        <v>3212</v>
      </c>
      <c r="C11" s="56" t="s">
        <v>1715</v>
      </c>
      <c r="D11" s="56" t="s">
        <v>142</v>
      </c>
      <c r="F11" s="56" t="s">
        <v>3213</v>
      </c>
    </row>
    <row r="12" spans="1:10">
      <c r="A12" s="56" t="s">
        <v>3214</v>
      </c>
      <c r="B12" s="56" t="s">
        <v>3215</v>
      </c>
      <c r="C12" s="56" t="s">
        <v>3216</v>
      </c>
      <c r="D12" s="56" t="s">
        <v>142</v>
      </c>
      <c r="F12" s="56" t="s">
        <v>6</v>
      </c>
    </row>
    <row r="13" spans="1:10">
      <c r="A13" s="56" t="s">
        <v>3217</v>
      </c>
      <c r="B13" s="56" t="s">
        <v>3218</v>
      </c>
      <c r="C13" s="56" t="s">
        <v>2243</v>
      </c>
      <c r="D13" s="56" t="s">
        <v>142</v>
      </c>
      <c r="F13" s="56" t="s">
        <v>3219</v>
      </c>
    </row>
    <row r="14" spans="1:10">
      <c r="A14" s="56" t="s">
        <v>3220</v>
      </c>
      <c r="B14" s="56" t="s">
        <v>3221</v>
      </c>
      <c r="C14" s="56" t="s">
        <v>2407</v>
      </c>
      <c r="D14" s="56" t="s">
        <v>142</v>
      </c>
      <c r="F14" s="56" t="s">
        <v>5</v>
      </c>
    </row>
    <row r="15" spans="1:10">
      <c r="A15" s="56" t="s">
        <v>3222</v>
      </c>
      <c r="B15" s="56" t="s">
        <v>3222</v>
      </c>
      <c r="C15" s="56" t="s">
        <v>3223</v>
      </c>
      <c r="D15" s="56" t="s">
        <v>58</v>
      </c>
      <c r="F15" s="56" t="s">
        <v>2306</v>
      </c>
    </row>
    <row r="16" spans="1:10">
      <c r="A16" s="56" t="s">
        <v>3225</v>
      </c>
      <c r="B16" s="56" t="s">
        <v>3226</v>
      </c>
      <c r="C16" s="56" t="s">
        <v>3227</v>
      </c>
      <c r="D16" s="56" t="s">
        <v>58</v>
      </c>
      <c r="F16" s="56"/>
    </row>
    <row r="17" spans="1:4">
      <c r="A17" s="56" t="s">
        <v>3228</v>
      </c>
      <c r="B17" s="56" t="s">
        <v>3229</v>
      </c>
      <c r="C17" s="56" t="s">
        <v>3230</v>
      </c>
      <c r="D17" s="56" t="s">
        <v>58</v>
      </c>
    </row>
    <row r="18" spans="1:4">
      <c r="A18" s="56" t="s">
        <v>3231</v>
      </c>
      <c r="B18" s="56" t="s">
        <v>3232</v>
      </c>
      <c r="C18" s="56" t="s">
        <v>3233</v>
      </c>
      <c r="D18" s="56" t="s">
        <v>58</v>
      </c>
    </row>
    <row r="19" spans="1:4">
      <c r="A19" s="56" t="s">
        <v>3234</v>
      </c>
      <c r="B19" s="56" t="s">
        <v>3235</v>
      </c>
      <c r="C19" s="56" t="s">
        <v>3236</v>
      </c>
      <c r="D19" s="56" t="s">
        <v>58</v>
      </c>
    </row>
    <row r="20" spans="1:4">
      <c r="A20" s="56" t="s">
        <v>3237</v>
      </c>
      <c r="B20" s="56" t="s">
        <v>3238</v>
      </c>
      <c r="C20" s="56" t="s">
        <v>3239</v>
      </c>
      <c r="D20" s="56" t="s">
        <v>58</v>
      </c>
    </row>
    <row r="21" spans="1:4">
      <c r="A21" s="56" t="s">
        <v>3240</v>
      </c>
      <c r="B21" s="56" t="s">
        <v>3241</v>
      </c>
      <c r="C21" s="56" t="s">
        <v>3242</v>
      </c>
      <c r="D21" s="56" t="s">
        <v>58</v>
      </c>
    </row>
    <row r="22" spans="1:4">
      <c r="A22" s="56" t="s">
        <v>3243</v>
      </c>
      <c r="B22" s="56" t="s">
        <v>3244</v>
      </c>
      <c r="C22" s="56" t="s">
        <v>3245</v>
      </c>
      <c r="D22" s="56" t="s">
        <v>58</v>
      </c>
    </row>
    <row r="23" spans="1:4">
      <c r="A23" s="56" t="s">
        <v>3505</v>
      </c>
      <c r="B23" s="56" t="s">
        <v>3506</v>
      </c>
      <c r="C23" s="56" t="s">
        <v>1925</v>
      </c>
      <c r="D23" s="56" t="s">
        <v>142</v>
      </c>
    </row>
  </sheetData>
  <sheetProtection algorithmName="SHA-512" hashValue="Wxmdq3ajJW5JgtZB2xalRGlghFdxXMa6Dafzd4mLUwZnw1038MPESvvkY0lHIxwsMYtj0slhPIO/O3Z7vfSSpQ==" saltValue="YOnuUWd49LahMxL2W6hveQ=="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A529"/>
  <sheetViews>
    <sheetView workbookViewId="0"/>
  </sheetViews>
  <sheetFormatPr defaultRowHeight="14.25"/>
  <cols>
    <col min="2" max="2" width="21.125" bestFit="1" customWidth="1"/>
    <col min="17" max="17" width="9" style="613"/>
    <col min="68" max="68" width="9" style="613"/>
  </cols>
  <sheetData>
    <row r="1" spans="1:79">
      <c r="N1" t="s">
        <v>0</v>
      </c>
      <c r="T1" t="s">
        <v>1</v>
      </c>
      <c r="Y1" t="s">
        <v>2</v>
      </c>
      <c r="AI1" t="s">
        <v>3</v>
      </c>
      <c r="AN1" t="s">
        <v>4</v>
      </c>
      <c r="AS1" t="s">
        <v>5</v>
      </c>
      <c r="AX1" t="s">
        <v>6</v>
      </c>
      <c r="BC1" t="s">
        <v>7</v>
      </c>
      <c r="BH1" t="s">
        <v>8</v>
      </c>
      <c r="BI1" t="s">
        <v>9</v>
      </c>
      <c r="BJ1" t="s">
        <v>10</v>
      </c>
      <c r="BK1" t="s">
        <v>11</v>
      </c>
      <c r="BL1" t="s">
        <v>12</v>
      </c>
      <c r="BM1" t="s">
        <v>13</v>
      </c>
      <c r="BP1" s="613" t="s">
        <v>3620</v>
      </c>
    </row>
    <row r="2" spans="1:79">
      <c r="A2" t="s">
        <v>14</v>
      </c>
      <c r="B2" t="s">
        <v>15</v>
      </c>
      <c r="C2" t="s">
        <v>16</v>
      </c>
      <c r="D2" t="s">
        <v>17</v>
      </c>
      <c r="E2" t="s">
        <v>18</v>
      </c>
      <c r="F2" t="s">
        <v>19</v>
      </c>
      <c r="G2" t="s">
        <v>20</v>
      </c>
      <c r="H2" t="s">
        <v>21</v>
      </c>
      <c r="I2" t="s">
        <v>22</v>
      </c>
      <c r="J2" t="s">
        <v>23</v>
      </c>
      <c r="K2" t="s">
        <v>24</v>
      </c>
      <c r="L2" t="s">
        <v>25</v>
      </c>
      <c r="M2" t="s">
        <v>26</v>
      </c>
      <c r="N2" t="s">
        <v>27</v>
      </c>
      <c r="O2" t="s">
        <v>28</v>
      </c>
      <c r="P2" t="s">
        <v>29</v>
      </c>
      <c r="Q2" s="613" t="s">
        <v>30</v>
      </c>
      <c r="R2" t="s">
        <v>3608</v>
      </c>
      <c r="S2" t="s">
        <v>31</v>
      </c>
      <c r="T2" t="s">
        <v>32</v>
      </c>
      <c r="U2" t="s">
        <v>33</v>
      </c>
      <c r="V2" t="s">
        <v>34</v>
      </c>
      <c r="W2" t="s">
        <v>35</v>
      </c>
      <c r="X2" t="s">
        <v>36</v>
      </c>
      <c r="Y2" t="s">
        <v>37</v>
      </c>
      <c r="Z2" t="s">
        <v>38</v>
      </c>
      <c r="AA2" t="s">
        <v>39</v>
      </c>
      <c r="AB2" t="s">
        <v>40</v>
      </c>
      <c r="AC2" t="s">
        <v>41</v>
      </c>
      <c r="AD2" t="s">
        <v>3616</v>
      </c>
      <c r="AE2" t="s">
        <v>3617</v>
      </c>
      <c r="AF2" t="s">
        <v>3618</v>
      </c>
      <c r="AG2" t="s">
        <v>42</v>
      </c>
      <c r="AH2" t="s">
        <v>3619</v>
      </c>
      <c r="AI2" t="s">
        <v>43</v>
      </c>
      <c r="AJ2" t="s">
        <v>44</v>
      </c>
      <c r="AK2" t="s">
        <v>45</v>
      </c>
      <c r="AL2" t="s">
        <v>46</v>
      </c>
      <c r="AM2" t="s">
        <v>47</v>
      </c>
      <c r="AN2" t="s">
        <v>43</v>
      </c>
      <c r="AO2" t="s">
        <v>44</v>
      </c>
      <c r="AP2" t="s">
        <v>45</v>
      </c>
      <c r="AQ2" t="s">
        <v>46</v>
      </c>
      <c r="AR2" t="s">
        <v>47</v>
      </c>
      <c r="AS2" t="s">
        <v>43</v>
      </c>
      <c r="AT2" t="s">
        <v>44</v>
      </c>
      <c r="AU2" t="s">
        <v>45</v>
      </c>
      <c r="AV2" t="s">
        <v>46</v>
      </c>
      <c r="AW2" t="s">
        <v>47</v>
      </c>
      <c r="AX2" t="s">
        <v>43</v>
      </c>
      <c r="AY2" t="s">
        <v>44</v>
      </c>
      <c r="AZ2" t="s">
        <v>45</v>
      </c>
      <c r="BA2" t="s">
        <v>46</v>
      </c>
      <c r="BB2" t="s">
        <v>47</v>
      </c>
      <c r="BC2" t="s">
        <v>43</v>
      </c>
      <c r="BD2" t="s">
        <v>44</v>
      </c>
      <c r="BE2" t="s">
        <v>45</v>
      </c>
      <c r="BF2" t="s">
        <v>46</v>
      </c>
      <c r="BG2" t="s">
        <v>47</v>
      </c>
      <c r="BH2" t="s">
        <v>48</v>
      </c>
      <c r="BI2" t="s">
        <v>48</v>
      </c>
      <c r="BJ2" t="s">
        <v>48</v>
      </c>
      <c r="BK2" t="s">
        <v>48</v>
      </c>
      <c r="BL2" t="s">
        <v>48</v>
      </c>
      <c r="BM2" t="s">
        <v>48</v>
      </c>
      <c r="BN2" t="s">
        <v>49</v>
      </c>
      <c r="BO2" t="s">
        <v>50</v>
      </c>
      <c r="BP2" s="613" t="s">
        <v>3621</v>
      </c>
      <c r="BQ2" t="s">
        <v>3622</v>
      </c>
      <c r="BR2" t="s">
        <v>3623</v>
      </c>
      <c r="BS2" t="s">
        <v>51</v>
      </c>
      <c r="BT2" t="s">
        <v>3624</v>
      </c>
      <c r="BU2" t="s">
        <v>52</v>
      </c>
      <c r="BV2" t="s">
        <v>3625</v>
      </c>
      <c r="BW2" t="s">
        <v>53</v>
      </c>
      <c r="BX2" t="s">
        <v>3626</v>
      </c>
      <c r="BY2" t="s">
        <v>55</v>
      </c>
      <c r="BZ2" t="s">
        <v>22</v>
      </c>
      <c r="CA2" t="s">
        <v>54</v>
      </c>
    </row>
    <row r="3" spans="1:79">
      <c r="A3" t="s">
        <v>56</v>
      </c>
      <c r="B3" t="s">
        <v>57</v>
      </c>
      <c r="C3" t="s">
        <v>58</v>
      </c>
      <c r="D3" t="s">
        <v>59</v>
      </c>
      <c r="E3" t="s">
        <v>60</v>
      </c>
      <c r="F3" t="s">
        <v>61</v>
      </c>
      <c r="G3" t="s">
        <v>62</v>
      </c>
      <c r="H3" t="s">
        <v>63</v>
      </c>
      <c r="I3" t="s">
        <v>3533</v>
      </c>
      <c r="J3" t="s">
        <v>64</v>
      </c>
      <c r="K3" t="s">
        <v>65</v>
      </c>
      <c r="M3" t="s">
        <v>66</v>
      </c>
      <c r="N3" t="s">
        <v>67</v>
      </c>
      <c r="O3" t="s">
        <v>68</v>
      </c>
      <c r="P3" t="s">
        <v>69</v>
      </c>
      <c r="Q3" s="613">
        <v>1</v>
      </c>
      <c r="R3" t="s">
        <v>3609</v>
      </c>
      <c r="S3">
        <v>189.3</v>
      </c>
      <c r="T3">
        <v>183.9</v>
      </c>
      <c r="U3">
        <v>178.5</v>
      </c>
      <c r="V3">
        <v>173.1</v>
      </c>
      <c r="W3">
        <v>167.7</v>
      </c>
      <c r="X3">
        <v>162.19999999999999</v>
      </c>
      <c r="AE3" t="s">
        <v>70</v>
      </c>
      <c r="AH3">
        <v>0</v>
      </c>
      <c r="AI3" t="s">
        <v>70</v>
      </c>
      <c r="AJ3" t="s">
        <v>70</v>
      </c>
      <c r="AK3" t="s">
        <v>70</v>
      </c>
      <c r="AL3" t="s">
        <v>70</v>
      </c>
      <c r="AM3" t="s">
        <v>70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71</v>
      </c>
      <c r="BP3" s="613">
        <v>183.49</v>
      </c>
      <c r="BQ3" s="857">
        <v>180.89</v>
      </c>
      <c r="BR3" t="s">
        <v>70</v>
      </c>
      <c r="BS3" t="s">
        <v>72</v>
      </c>
      <c r="BT3">
        <v>0</v>
      </c>
      <c r="BU3" t="s">
        <v>6</v>
      </c>
      <c r="BV3">
        <v>0</v>
      </c>
      <c r="BW3" t="s">
        <v>72</v>
      </c>
      <c r="BX3">
        <v>0</v>
      </c>
      <c r="BY3" t="s">
        <v>72</v>
      </c>
      <c r="BZ3" t="s">
        <v>3627</v>
      </c>
    </row>
    <row r="4" spans="1:79">
      <c r="A4" t="s">
        <v>56</v>
      </c>
      <c r="B4" t="s">
        <v>73</v>
      </c>
      <c r="C4" t="s">
        <v>58</v>
      </c>
      <c r="D4" t="s">
        <v>59</v>
      </c>
      <c r="E4" t="s">
        <v>60</v>
      </c>
      <c r="F4" t="s">
        <v>61</v>
      </c>
      <c r="G4" t="s">
        <v>74</v>
      </c>
      <c r="H4" t="s">
        <v>75</v>
      </c>
      <c r="I4" t="s">
        <v>3534</v>
      </c>
      <c r="J4" t="s">
        <v>76</v>
      </c>
      <c r="K4" t="s">
        <v>65</v>
      </c>
      <c r="M4" t="s">
        <v>66</v>
      </c>
      <c r="N4" t="s">
        <v>77</v>
      </c>
      <c r="O4" t="s">
        <v>68</v>
      </c>
      <c r="P4" t="s">
        <v>78</v>
      </c>
      <c r="Q4" s="613">
        <v>1</v>
      </c>
      <c r="R4" t="s">
        <v>3609</v>
      </c>
      <c r="S4">
        <v>158.4</v>
      </c>
      <c r="T4">
        <v>156.30000000000001</v>
      </c>
      <c r="U4">
        <v>155.6</v>
      </c>
      <c r="V4">
        <v>153.30000000000001</v>
      </c>
      <c r="W4">
        <v>150.30000000000001</v>
      </c>
      <c r="X4">
        <v>147.4</v>
      </c>
      <c r="AH4">
        <v>0</v>
      </c>
      <c r="AK4" t="s">
        <v>70</v>
      </c>
      <c r="AM4" t="s">
        <v>70</v>
      </c>
      <c r="BH4">
        <v>0.75</v>
      </c>
      <c r="BI4">
        <v>1.75</v>
      </c>
      <c r="BN4">
        <v>1</v>
      </c>
      <c r="BO4" t="s">
        <v>71</v>
      </c>
      <c r="BP4" s="613">
        <v>154.9</v>
      </c>
      <c r="BQ4" s="857">
        <v>154.4</v>
      </c>
      <c r="BR4" t="s">
        <v>70</v>
      </c>
      <c r="BS4" t="s">
        <v>72</v>
      </c>
      <c r="BT4">
        <v>0</v>
      </c>
      <c r="BU4" t="s">
        <v>72</v>
      </c>
      <c r="BV4">
        <v>0</v>
      </c>
      <c r="BW4" t="s">
        <v>72</v>
      </c>
      <c r="BX4">
        <v>0</v>
      </c>
      <c r="BY4" t="s">
        <v>72</v>
      </c>
      <c r="BZ4" t="s">
        <v>3628</v>
      </c>
      <c r="CA4" t="s">
        <v>79</v>
      </c>
    </row>
    <row r="5" spans="1:79">
      <c r="A5" t="s">
        <v>56</v>
      </c>
      <c r="B5" t="s">
        <v>80</v>
      </c>
      <c r="C5" t="s">
        <v>58</v>
      </c>
      <c r="D5" t="s">
        <v>59</v>
      </c>
      <c r="E5" t="s">
        <v>60</v>
      </c>
      <c r="F5" t="s">
        <v>61</v>
      </c>
      <c r="G5" t="s">
        <v>81</v>
      </c>
      <c r="H5" t="s">
        <v>82</v>
      </c>
      <c r="I5" t="s">
        <v>3535</v>
      </c>
      <c r="J5" t="s">
        <v>76</v>
      </c>
      <c r="K5" t="s">
        <v>65</v>
      </c>
      <c r="M5" t="s">
        <v>66</v>
      </c>
      <c r="N5" t="s">
        <v>83</v>
      </c>
      <c r="O5" t="s">
        <v>68</v>
      </c>
      <c r="P5" t="s">
        <v>69</v>
      </c>
      <c r="Q5" s="613">
        <v>1</v>
      </c>
      <c r="R5" t="s">
        <v>3609</v>
      </c>
      <c r="S5">
        <v>1114.7</v>
      </c>
      <c r="T5">
        <v>1110.4000000000001</v>
      </c>
      <c r="U5">
        <v>1103.5</v>
      </c>
      <c r="V5">
        <v>1100.8</v>
      </c>
      <c r="W5">
        <v>1068.0999999999999</v>
      </c>
      <c r="X5">
        <v>1067</v>
      </c>
      <c r="AH5">
        <v>0</v>
      </c>
      <c r="AK5" t="s">
        <v>70</v>
      </c>
      <c r="AM5" t="s">
        <v>70</v>
      </c>
      <c r="BH5">
        <v>0.59</v>
      </c>
      <c r="BI5">
        <v>1.91</v>
      </c>
      <c r="BN5">
        <v>1</v>
      </c>
      <c r="BO5" t="s">
        <v>71</v>
      </c>
      <c r="BP5" s="613">
        <v>1151.93</v>
      </c>
      <c r="BQ5" s="857">
        <v>1139.08</v>
      </c>
      <c r="BR5" t="s">
        <v>70</v>
      </c>
      <c r="BS5" t="s">
        <v>72</v>
      </c>
      <c r="BT5">
        <v>0</v>
      </c>
      <c r="BU5" t="s">
        <v>72</v>
      </c>
      <c r="BV5">
        <v>0</v>
      </c>
      <c r="BW5" t="s">
        <v>72</v>
      </c>
      <c r="BX5">
        <v>0</v>
      </c>
      <c r="BY5" t="s">
        <v>72</v>
      </c>
      <c r="BZ5" t="s">
        <v>3629</v>
      </c>
      <c r="CA5" t="s">
        <v>84</v>
      </c>
    </row>
    <row r="6" spans="1:79">
      <c r="A6" t="s">
        <v>56</v>
      </c>
      <c r="B6" t="s">
        <v>85</v>
      </c>
      <c r="C6" t="s">
        <v>58</v>
      </c>
      <c r="D6" t="s">
        <v>59</v>
      </c>
      <c r="E6" t="s">
        <v>60</v>
      </c>
      <c r="F6" t="s">
        <v>61</v>
      </c>
      <c r="G6" t="s">
        <v>86</v>
      </c>
      <c r="H6" t="s">
        <v>87</v>
      </c>
      <c r="I6" t="s">
        <v>3536</v>
      </c>
      <c r="J6" t="s">
        <v>64</v>
      </c>
      <c r="K6" t="s">
        <v>65</v>
      </c>
      <c r="N6" t="s">
        <v>88</v>
      </c>
      <c r="O6" t="s">
        <v>68</v>
      </c>
      <c r="P6" t="s">
        <v>69</v>
      </c>
      <c r="Q6" s="613">
        <v>1</v>
      </c>
      <c r="R6" t="s">
        <v>3609</v>
      </c>
      <c r="S6">
        <v>0</v>
      </c>
      <c r="T6">
        <v>-6.7</v>
      </c>
      <c r="U6">
        <v>-12.5</v>
      </c>
      <c r="V6">
        <v>-14.1</v>
      </c>
      <c r="W6">
        <v>-42.1</v>
      </c>
      <c r="X6">
        <v>-42.1</v>
      </c>
      <c r="AF6" t="s">
        <v>70</v>
      </c>
      <c r="AH6">
        <v>0</v>
      </c>
      <c r="AI6" t="s">
        <v>70</v>
      </c>
      <c r="AJ6" t="s">
        <v>70</v>
      </c>
      <c r="AK6" t="s">
        <v>70</v>
      </c>
      <c r="AL6" t="s">
        <v>70</v>
      </c>
      <c r="AM6" t="s">
        <v>70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71</v>
      </c>
      <c r="BP6" s="613">
        <v>0</v>
      </c>
      <c r="BQ6" s="857">
        <v>-6.7</v>
      </c>
      <c r="BR6" t="s">
        <v>70</v>
      </c>
      <c r="BS6" t="s">
        <v>72</v>
      </c>
      <c r="BT6">
        <v>0</v>
      </c>
      <c r="BU6" t="s">
        <v>72</v>
      </c>
      <c r="BV6">
        <v>0</v>
      </c>
      <c r="BW6" t="s">
        <v>72</v>
      </c>
      <c r="BX6">
        <v>0</v>
      </c>
      <c r="BY6" t="s">
        <v>72</v>
      </c>
      <c r="BZ6" t="s">
        <v>3630</v>
      </c>
    </row>
    <row r="7" spans="1:79">
      <c r="A7" t="s">
        <v>56</v>
      </c>
      <c r="B7" t="s">
        <v>89</v>
      </c>
      <c r="C7" t="s">
        <v>58</v>
      </c>
      <c r="D7" t="s">
        <v>59</v>
      </c>
      <c r="E7" t="s">
        <v>60</v>
      </c>
      <c r="F7" t="s">
        <v>61</v>
      </c>
      <c r="G7" t="s">
        <v>90</v>
      </c>
      <c r="H7" t="s">
        <v>91</v>
      </c>
      <c r="I7" t="s">
        <v>3537</v>
      </c>
      <c r="J7" t="s">
        <v>92</v>
      </c>
      <c r="N7" t="s">
        <v>88</v>
      </c>
      <c r="O7" t="s">
        <v>93</v>
      </c>
      <c r="P7" t="s">
        <v>93</v>
      </c>
      <c r="Q7" s="613" t="s">
        <v>93</v>
      </c>
      <c r="S7" t="s">
        <v>93</v>
      </c>
      <c r="T7" t="s">
        <v>93</v>
      </c>
      <c r="U7" t="s">
        <v>93</v>
      </c>
      <c r="V7" t="s">
        <v>93</v>
      </c>
      <c r="W7" t="s">
        <v>93</v>
      </c>
      <c r="X7" t="s">
        <v>93</v>
      </c>
      <c r="AG7" t="s">
        <v>70</v>
      </c>
      <c r="AH7">
        <v>0</v>
      </c>
      <c r="BP7" s="613" t="s">
        <v>72</v>
      </c>
      <c r="BQ7" s="858" t="s">
        <v>72</v>
      </c>
      <c r="BR7" t="s">
        <v>72</v>
      </c>
      <c r="BS7" t="s">
        <v>72</v>
      </c>
      <c r="BT7">
        <v>0</v>
      </c>
      <c r="BU7" t="s">
        <v>72</v>
      </c>
      <c r="BV7">
        <v>0</v>
      </c>
      <c r="BW7" t="s">
        <v>72</v>
      </c>
      <c r="BX7">
        <v>0</v>
      </c>
      <c r="BY7" t="s">
        <v>72</v>
      </c>
      <c r="BZ7" t="s">
        <v>3631</v>
      </c>
    </row>
    <row r="8" spans="1:79">
      <c r="A8" t="s">
        <v>56</v>
      </c>
      <c r="B8" t="s">
        <v>94</v>
      </c>
      <c r="C8" t="s">
        <v>58</v>
      </c>
      <c r="D8" t="s">
        <v>59</v>
      </c>
      <c r="E8" t="s">
        <v>60</v>
      </c>
      <c r="F8" t="s">
        <v>95</v>
      </c>
      <c r="G8" t="s">
        <v>96</v>
      </c>
      <c r="H8" t="s">
        <v>97</v>
      </c>
      <c r="I8" t="s">
        <v>3538</v>
      </c>
      <c r="J8" t="s">
        <v>76</v>
      </c>
      <c r="K8" t="s">
        <v>65</v>
      </c>
      <c r="M8" t="s">
        <v>66</v>
      </c>
      <c r="N8" t="s">
        <v>98</v>
      </c>
      <c r="O8" t="s">
        <v>99</v>
      </c>
      <c r="P8" t="s">
        <v>100</v>
      </c>
      <c r="Q8" s="613">
        <v>2</v>
      </c>
      <c r="R8" t="s">
        <v>3610</v>
      </c>
      <c r="S8">
        <v>99.95</v>
      </c>
      <c r="T8">
        <v>99.95</v>
      </c>
      <c r="U8">
        <v>99.95</v>
      </c>
      <c r="V8">
        <v>99.95</v>
      </c>
      <c r="W8">
        <v>99.95</v>
      </c>
      <c r="X8">
        <v>99.95</v>
      </c>
      <c r="Y8" t="s">
        <v>70</v>
      </c>
      <c r="AE8" t="s">
        <v>70</v>
      </c>
      <c r="AH8">
        <v>0</v>
      </c>
      <c r="AI8" t="s">
        <v>70</v>
      </c>
      <c r="AJ8" t="s">
        <v>70</v>
      </c>
      <c r="AK8" t="s">
        <v>70</v>
      </c>
      <c r="AL8" t="s">
        <v>70</v>
      </c>
      <c r="AM8" t="s">
        <v>70</v>
      </c>
      <c r="BH8">
        <v>0.72</v>
      </c>
      <c r="BN8">
        <v>1</v>
      </c>
      <c r="BO8" t="s">
        <v>71</v>
      </c>
      <c r="BP8" s="613">
        <v>99.97</v>
      </c>
      <c r="BQ8" s="859">
        <v>99.99</v>
      </c>
      <c r="BR8" t="s">
        <v>70</v>
      </c>
      <c r="BS8" t="s">
        <v>72</v>
      </c>
      <c r="BT8">
        <v>0</v>
      </c>
      <c r="BU8" t="s">
        <v>72</v>
      </c>
      <c r="BV8">
        <v>0</v>
      </c>
      <c r="BW8" t="s">
        <v>72</v>
      </c>
      <c r="BX8">
        <v>0</v>
      </c>
      <c r="BY8" t="s">
        <v>37</v>
      </c>
      <c r="BZ8" t="s">
        <v>3632</v>
      </c>
      <c r="CA8" t="s">
        <v>101</v>
      </c>
    </row>
    <row r="9" spans="1:79">
      <c r="A9" t="s">
        <v>56</v>
      </c>
      <c r="B9" t="s">
        <v>102</v>
      </c>
      <c r="C9" t="s">
        <v>58</v>
      </c>
      <c r="D9" t="s">
        <v>59</v>
      </c>
      <c r="E9" t="s">
        <v>60</v>
      </c>
      <c r="F9" t="s">
        <v>95</v>
      </c>
      <c r="G9" t="s">
        <v>103</v>
      </c>
      <c r="H9" t="s">
        <v>104</v>
      </c>
      <c r="I9" t="s">
        <v>3539</v>
      </c>
      <c r="J9" t="s">
        <v>76</v>
      </c>
      <c r="K9" t="s">
        <v>65</v>
      </c>
      <c r="N9" t="s">
        <v>38</v>
      </c>
      <c r="O9" t="s">
        <v>68</v>
      </c>
      <c r="P9" t="s">
        <v>105</v>
      </c>
      <c r="Q9" s="613">
        <v>2</v>
      </c>
      <c r="R9" t="s">
        <v>3609</v>
      </c>
      <c r="S9">
        <v>0.66</v>
      </c>
      <c r="T9">
        <v>0.66</v>
      </c>
      <c r="U9">
        <v>0.66</v>
      </c>
      <c r="V9">
        <v>0.66</v>
      </c>
      <c r="W9">
        <v>0.66</v>
      </c>
      <c r="X9">
        <v>0.66</v>
      </c>
      <c r="Z9" t="s">
        <v>70</v>
      </c>
      <c r="AE9" t="s">
        <v>70</v>
      </c>
      <c r="AH9">
        <v>0</v>
      </c>
      <c r="AI9" t="s">
        <v>70</v>
      </c>
      <c r="AJ9" t="s">
        <v>70</v>
      </c>
      <c r="AK9" t="s">
        <v>70</v>
      </c>
      <c r="AL9" t="s">
        <v>70</v>
      </c>
      <c r="AM9" t="s">
        <v>70</v>
      </c>
      <c r="AN9">
        <v>1.3</v>
      </c>
      <c r="AO9">
        <v>1.3</v>
      </c>
      <c r="AP9">
        <v>1.3</v>
      </c>
      <c r="AQ9">
        <v>1.3</v>
      </c>
      <c r="AR9">
        <v>1.3</v>
      </c>
      <c r="AS9">
        <v>0.66</v>
      </c>
      <c r="AT9">
        <v>0.66</v>
      </c>
      <c r="AU9">
        <v>0.66</v>
      </c>
      <c r="AV9">
        <v>0.66</v>
      </c>
      <c r="AW9">
        <v>0.66</v>
      </c>
      <c r="BH9">
        <v>0.438</v>
      </c>
      <c r="BN9">
        <v>1</v>
      </c>
      <c r="BO9" t="s">
        <v>71</v>
      </c>
      <c r="BP9" s="613">
        <v>0.34</v>
      </c>
      <c r="BQ9" s="859">
        <v>0.31</v>
      </c>
      <c r="BR9" t="s">
        <v>70</v>
      </c>
      <c r="BS9" t="s">
        <v>72</v>
      </c>
      <c r="BT9">
        <v>0</v>
      </c>
      <c r="BU9" t="s">
        <v>72</v>
      </c>
      <c r="BV9">
        <v>0</v>
      </c>
      <c r="BW9" t="s">
        <v>72</v>
      </c>
      <c r="BX9">
        <v>0</v>
      </c>
      <c r="BY9" t="s">
        <v>38</v>
      </c>
      <c r="BZ9" t="s">
        <v>3633</v>
      </c>
    </row>
    <row r="10" spans="1:79">
      <c r="A10" t="s">
        <v>56</v>
      </c>
      <c r="B10" t="s">
        <v>106</v>
      </c>
      <c r="C10" t="s">
        <v>58</v>
      </c>
      <c r="D10" t="s">
        <v>59</v>
      </c>
      <c r="E10" t="s">
        <v>60</v>
      </c>
      <c r="F10" t="s">
        <v>107</v>
      </c>
      <c r="G10" t="s">
        <v>108</v>
      </c>
      <c r="H10" t="s">
        <v>109</v>
      </c>
      <c r="I10" t="s">
        <v>3540</v>
      </c>
      <c r="J10" t="s">
        <v>64</v>
      </c>
      <c r="K10" t="s">
        <v>65</v>
      </c>
      <c r="N10" t="s">
        <v>110</v>
      </c>
      <c r="O10" t="s">
        <v>68</v>
      </c>
      <c r="P10" t="s">
        <v>111</v>
      </c>
      <c r="Q10" s="613">
        <v>0</v>
      </c>
      <c r="R10" t="s">
        <v>3609</v>
      </c>
      <c r="S10">
        <v>320</v>
      </c>
      <c r="T10">
        <v>320</v>
      </c>
      <c r="U10">
        <v>320</v>
      </c>
      <c r="V10">
        <v>320</v>
      </c>
      <c r="W10">
        <v>320</v>
      </c>
      <c r="X10">
        <v>320</v>
      </c>
      <c r="AE10" t="s">
        <v>70</v>
      </c>
      <c r="AH10">
        <v>0</v>
      </c>
      <c r="AI10" t="s">
        <v>70</v>
      </c>
      <c r="AJ10" t="s">
        <v>70</v>
      </c>
      <c r="AK10" t="s">
        <v>70</v>
      </c>
      <c r="AL10" t="s">
        <v>70</v>
      </c>
      <c r="AM10" t="s">
        <v>70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71</v>
      </c>
      <c r="BP10" s="613">
        <v>1687</v>
      </c>
      <c r="BQ10" s="859">
        <v>1771</v>
      </c>
      <c r="BR10" t="s">
        <v>66</v>
      </c>
      <c r="BS10" t="s">
        <v>72</v>
      </c>
      <c r="BT10">
        <v>0</v>
      </c>
      <c r="BU10" t="s">
        <v>3219</v>
      </c>
      <c r="BV10">
        <v>-1.6375500000000001</v>
      </c>
      <c r="BW10" t="s">
        <v>3219</v>
      </c>
      <c r="BX10">
        <v>-1.6375500000000001</v>
      </c>
      <c r="BY10" t="s">
        <v>72</v>
      </c>
      <c r="BZ10" t="s">
        <v>3634</v>
      </c>
    </row>
    <row r="11" spans="1:79">
      <c r="A11" t="s">
        <v>56</v>
      </c>
      <c r="B11" t="s">
        <v>112</v>
      </c>
      <c r="C11" t="s">
        <v>58</v>
      </c>
      <c r="D11" t="s">
        <v>59</v>
      </c>
      <c r="E11" t="s">
        <v>60</v>
      </c>
      <c r="F11" t="s">
        <v>107</v>
      </c>
      <c r="G11" t="s">
        <v>113</v>
      </c>
      <c r="H11" t="s">
        <v>114</v>
      </c>
      <c r="I11" t="s">
        <v>3541</v>
      </c>
      <c r="J11" t="s">
        <v>76</v>
      </c>
      <c r="K11" t="s">
        <v>65</v>
      </c>
      <c r="N11" t="s">
        <v>115</v>
      </c>
      <c r="O11" t="s">
        <v>68</v>
      </c>
      <c r="P11" t="s">
        <v>116</v>
      </c>
      <c r="Q11" s="613">
        <v>0</v>
      </c>
      <c r="R11" t="s">
        <v>3609</v>
      </c>
      <c r="S11">
        <v>3100</v>
      </c>
      <c r="T11">
        <v>3100</v>
      </c>
      <c r="U11">
        <v>3100</v>
      </c>
      <c r="V11">
        <v>3100</v>
      </c>
      <c r="W11">
        <v>3100</v>
      </c>
      <c r="X11">
        <v>3100</v>
      </c>
      <c r="AE11" t="s">
        <v>70</v>
      </c>
      <c r="AH11">
        <v>0</v>
      </c>
      <c r="AI11" t="s">
        <v>70</v>
      </c>
      <c r="AJ11" t="s">
        <v>70</v>
      </c>
      <c r="AK11" t="s">
        <v>70</v>
      </c>
      <c r="AL11" t="s">
        <v>70</v>
      </c>
      <c r="AM11" t="s">
        <v>70</v>
      </c>
      <c r="AN11">
        <v>4350</v>
      </c>
      <c r="AO11">
        <v>4350</v>
      </c>
      <c r="AP11">
        <v>4350</v>
      </c>
      <c r="AQ11">
        <v>4350</v>
      </c>
      <c r="AR11">
        <v>4350</v>
      </c>
      <c r="AS11">
        <v>3500</v>
      </c>
      <c r="AT11">
        <v>3500</v>
      </c>
      <c r="AU11">
        <v>3500</v>
      </c>
      <c r="AV11">
        <v>3500</v>
      </c>
      <c r="AW11">
        <v>3500</v>
      </c>
      <c r="BH11">
        <v>2.6649999999999998E-3</v>
      </c>
      <c r="BN11">
        <v>1</v>
      </c>
      <c r="BO11" t="s">
        <v>71</v>
      </c>
      <c r="BP11" s="613">
        <v>2414</v>
      </c>
      <c r="BQ11" s="860">
        <v>2201</v>
      </c>
      <c r="BR11" t="s">
        <v>70</v>
      </c>
      <c r="BS11" t="s">
        <v>72</v>
      </c>
      <c r="BT11">
        <v>0</v>
      </c>
      <c r="BU11" t="s">
        <v>72</v>
      </c>
      <c r="BV11">
        <v>0</v>
      </c>
      <c r="BW11" t="s">
        <v>72</v>
      </c>
      <c r="BX11">
        <v>0</v>
      </c>
      <c r="BY11" t="s">
        <v>72</v>
      </c>
      <c r="BZ11" t="s">
        <v>3635</v>
      </c>
    </row>
    <row r="12" spans="1:79">
      <c r="A12" t="s">
        <v>56</v>
      </c>
      <c r="B12" t="s">
        <v>117</v>
      </c>
      <c r="C12" t="s">
        <v>58</v>
      </c>
      <c r="D12" t="s">
        <v>59</v>
      </c>
      <c r="E12" t="s">
        <v>60</v>
      </c>
      <c r="F12" t="s">
        <v>107</v>
      </c>
      <c r="G12" t="s">
        <v>118</v>
      </c>
      <c r="H12" t="s">
        <v>119</v>
      </c>
      <c r="I12" t="s">
        <v>3542</v>
      </c>
      <c r="J12" t="s">
        <v>92</v>
      </c>
      <c r="N12" t="s">
        <v>110</v>
      </c>
      <c r="O12" t="s">
        <v>68</v>
      </c>
      <c r="P12" t="s">
        <v>120</v>
      </c>
      <c r="Q12" s="613">
        <v>0</v>
      </c>
      <c r="R12" t="s">
        <v>3609</v>
      </c>
      <c r="S12">
        <v>110</v>
      </c>
      <c r="T12">
        <v>110</v>
      </c>
      <c r="U12">
        <v>110</v>
      </c>
      <c r="V12">
        <v>110</v>
      </c>
      <c r="W12">
        <v>110</v>
      </c>
      <c r="X12">
        <v>110</v>
      </c>
      <c r="AE12" t="s">
        <v>70</v>
      </c>
      <c r="AH12">
        <v>0</v>
      </c>
      <c r="BP12" s="613">
        <v>378</v>
      </c>
      <c r="BQ12" s="859">
        <v>400</v>
      </c>
      <c r="BR12" t="s">
        <v>66</v>
      </c>
      <c r="BS12" t="s">
        <v>72</v>
      </c>
      <c r="BT12">
        <v>0</v>
      </c>
      <c r="BU12" t="s">
        <v>72</v>
      </c>
      <c r="BV12">
        <v>0</v>
      </c>
      <c r="BW12" t="s">
        <v>72</v>
      </c>
      <c r="BX12">
        <v>0</v>
      </c>
      <c r="BY12" t="s">
        <v>72</v>
      </c>
      <c r="BZ12" t="s">
        <v>3636</v>
      </c>
      <c r="CA12" t="s">
        <v>121</v>
      </c>
    </row>
    <row r="13" spans="1:79">
      <c r="A13" t="s">
        <v>56</v>
      </c>
      <c r="B13" t="s">
        <v>122</v>
      </c>
      <c r="C13" t="s">
        <v>58</v>
      </c>
      <c r="D13" t="s">
        <v>59</v>
      </c>
      <c r="E13" t="s">
        <v>60</v>
      </c>
      <c r="F13" t="s">
        <v>107</v>
      </c>
      <c r="G13" t="s">
        <v>123</v>
      </c>
      <c r="H13" t="s">
        <v>124</v>
      </c>
      <c r="I13" t="s">
        <v>3543</v>
      </c>
      <c r="J13" t="s">
        <v>92</v>
      </c>
      <c r="N13" t="s">
        <v>110</v>
      </c>
      <c r="O13" t="s">
        <v>68</v>
      </c>
      <c r="P13" t="s">
        <v>120</v>
      </c>
      <c r="Q13" s="613">
        <v>0</v>
      </c>
      <c r="R13" t="s">
        <v>3609</v>
      </c>
      <c r="S13">
        <v>550</v>
      </c>
      <c r="T13">
        <v>550</v>
      </c>
      <c r="U13">
        <v>550</v>
      </c>
      <c r="V13">
        <v>550</v>
      </c>
      <c r="W13">
        <v>550</v>
      </c>
      <c r="X13">
        <v>550</v>
      </c>
      <c r="AE13" t="s">
        <v>70</v>
      </c>
      <c r="AH13">
        <v>0</v>
      </c>
      <c r="BP13" s="613">
        <v>495</v>
      </c>
      <c r="BQ13" s="859">
        <v>266</v>
      </c>
      <c r="BR13" t="s">
        <v>70</v>
      </c>
      <c r="BS13" t="s">
        <v>72</v>
      </c>
      <c r="BT13">
        <v>0</v>
      </c>
      <c r="BU13" t="s">
        <v>72</v>
      </c>
      <c r="BV13">
        <v>0</v>
      </c>
      <c r="BW13" t="s">
        <v>72</v>
      </c>
      <c r="BX13">
        <v>0</v>
      </c>
      <c r="BY13" t="s">
        <v>72</v>
      </c>
      <c r="BZ13" t="s">
        <v>3637</v>
      </c>
      <c r="CA13" t="s">
        <v>121</v>
      </c>
    </row>
    <row r="14" spans="1:79">
      <c r="A14" t="s">
        <v>56</v>
      </c>
      <c r="B14" t="s">
        <v>125</v>
      </c>
      <c r="C14" t="s">
        <v>58</v>
      </c>
      <c r="D14" t="s">
        <v>126</v>
      </c>
      <c r="E14" t="s">
        <v>127</v>
      </c>
      <c r="F14" t="s">
        <v>128</v>
      </c>
      <c r="G14" t="s">
        <v>129</v>
      </c>
      <c r="H14" t="s">
        <v>130</v>
      </c>
      <c r="I14" t="s">
        <v>3544</v>
      </c>
      <c r="J14" t="s">
        <v>64</v>
      </c>
      <c r="K14" t="s">
        <v>65</v>
      </c>
      <c r="M14" t="s">
        <v>66</v>
      </c>
      <c r="N14" t="s">
        <v>131</v>
      </c>
      <c r="O14" t="s">
        <v>132</v>
      </c>
      <c r="P14" t="s">
        <v>133</v>
      </c>
      <c r="Q14" s="613">
        <v>0</v>
      </c>
      <c r="S14" t="s">
        <v>93</v>
      </c>
      <c r="T14" t="s">
        <v>93</v>
      </c>
      <c r="U14" t="s">
        <v>93</v>
      </c>
      <c r="V14" t="s">
        <v>93</v>
      </c>
      <c r="W14" t="s">
        <v>93</v>
      </c>
      <c r="X14" t="s">
        <v>93</v>
      </c>
      <c r="AH14">
        <v>0</v>
      </c>
      <c r="AI14" t="s">
        <v>70</v>
      </c>
      <c r="AJ14" t="s">
        <v>70</v>
      </c>
      <c r="AK14" t="s">
        <v>70</v>
      </c>
      <c r="AL14" t="s">
        <v>70</v>
      </c>
      <c r="AM14" t="s">
        <v>70</v>
      </c>
      <c r="AN14" t="s">
        <v>134</v>
      </c>
      <c r="AO14" t="s">
        <v>134</v>
      </c>
      <c r="AP14" t="s">
        <v>134</v>
      </c>
      <c r="AQ14" t="s">
        <v>134</v>
      </c>
      <c r="AR14" t="s">
        <v>134</v>
      </c>
      <c r="AS14" t="s">
        <v>134</v>
      </c>
      <c r="AT14" t="s">
        <v>134</v>
      </c>
      <c r="AU14" t="s">
        <v>134</v>
      </c>
      <c r="AV14" t="s">
        <v>134</v>
      </c>
      <c r="AW14" t="s">
        <v>134</v>
      </c>
      <c r="AX14" t="s">
        <v>134</v>
      </c>
      <c r="AY14" t="s">
        <v>134</v>
      </c>
      <c r="AZ14" t="s">
        <v>134</v>
      </c>
      <c r="BA14" t="s">
        <v>134</v>
      </c>
      <c r="BB14" t="s">
        <v>134</v>
      </c>
      <c r="BC14" t="s">
        <v>134</v>
      </c>
      <c r="BD14" t="s">
        <v>134</v>
      </c>
      <c r="BE14" t="s">
        <v>134</v>
      </c>
      <c r="BF14" t="s">
        <v>134</v>
      </c>
      <c r="BG14" t="s">
        <v>134</v>
      </c>
      <c r="BH14" t="s">
        <v>134</v>
      </c>
      <c r="BL14" t="s">
        <v>134</v>
      </c>
      <c r="BN14">
        <v>1</v>
      </c>
      <c r="BO14" t="s">
        <v>71</v>
      </c>
      <c r="BP14" s="613" t="s">
        <v>72</v>
      </c>
      <c r="BQ14" s="858">
        <v>76.7</v>
      </c>
      <c r="BR14" t="s">
        <v>72</v>
      </c>
      <c r="BS14" t="s">
        <v>72</v>
      </c>
      <c r="BT14">
        <v>0</v>
      </c>
      <c r="BU14" t="s">
        <v>72</v>
      </c>
      <c r="BV14">
        <v>0</v>
      </c>
      <c r="BW14" t="s">
        <v>72</v>
      </c>
      <c r="BX14">
        <v>0</v>
      </c>
      <c r="BY14" t="s">
        <v>72</v>
      </c>
      <c r="BZ14" t="s">
        <v>3638</v>
      </c>
      <c r="CA14" t="s">
        <v>135</v>
      </c>
    </row>
    <row r="15" spans="1:79">
      <c r="A15" t="s">
        <v>56</v>
      </c>
      <c r="B15" t="s">
        <v>136</v>
      </c>
      <c r="C15" t="s">
        <v>58</v>
      </c>
      <c r="D15" t="s">
        <v>126</v>
      </c>
      <c r="E15" t="s">
        <v>127</v>
      </c>
      <c r="F15" t="s">
        <v>128</v>
      </c>
      <c r="G15" t="s">
        <v>137</v>
      </c>
      <c r="H15" t="s">
        <v>138</v>
      </c>
      <c r="I15" t="s">
        <v>3545</v>
      </c>
      <c r="J15" t="s">
        <v>92</v>
      </c>
      <c r="N15" t="s">
        <v>139</v>
      </c>
      <c r="O15" t="s">
        <v>93</v>
      </c>
      <c r="P15" t="s">
        <v>93</v>
      </c>
      <c r="Q15" s="613" t="s">
        <v>93</v>
      </c>
      <c r="S15" t="s">
        <v>93</v>
      </c>
      <c r="T15" t="s">
        <v>93</v>
      </c>
      <c r="U15" t="s">
        <v>93</v>
      </c>
      <c r="V15" t="s">
        <v>93</v>
      </c>
      <c r="W15" t="s">
        <v>93</v>
      </c>
      <c r="X15" t="s">
        <v>93</v>
      </c>
      <c r="AH15">
        <v>0</v>
      </c>
      <c r="BP15" s="613" t="s">
        <v>72</v>
      </c>
      <c r="BQ15" s="858">
        <v>71.599999999999994</v>
      </c>
      <c r="BR15" t="s">
        <v>72</v>
      </c>
      <c r="BS15" t="s">
        <v>72</v>
      </c>
      <c r="BT15">
        <v>0</v>
      </c>
      <c r="BU15" t="s">
        <v>72</v>
      </c>
      <c r="BV15">
        <v>0</v>
      </c>
      <c r="BW15" t="s">
        <v>72</v>
      </c>
      <c r="BX15">
        <v>0</v>
      </c>
      <c r="BY15" t="s">
        <v>72</v>
      </c>
      <c r="BZ15" t="s">
        <v>3639</v>
      </c>
    </row>
    <row r="16" spans="1:79">
      <c r="A16" t="s">
        <v>140</v>
      </c>
      <c r="B16" t="s">
        <v>141</v>
      </c>
      <c r="C16" t="s">
        <v>142</v>
      </c>
      <c r="D16" t="s">
        <v>59</v>
      </c>
      <c r="E16" t="s">
        <v>60</v>
      </c>
      <c r="F16" t="s">
        <v>143</v>
      </c>
      <c r="G16" t="s">
        <v>74</v>
      </c>
      <c r="H16" t="s">
        <v>144</v>
      </c>
      <c r="I16" t="s">
        <v>145</v>
      </c>
      <c r="J16" t="s">
        <v>64</v>
      </c>
      <c r="K16" t="s">
        <v>65</v>
      </c>
      <c r="N16" t="s">
        <v>110</v>
      </c>
      <c r="O16" t="s">
        <v>146</v>
      </c>
      <c r="P16" t="s">
        <v>147</v>
      </c>
      <c r="Q16" s="613">
        <v>2</v>
      </c>
      <c r="R16" t="s">
        <v>3609</v>
      </c>
      <c r="S16">
        <v>19.36</v>
      </c>
      <c r="T16">
        <v>16.899999999999999</v>
      </c>
      <c r="U16">
        <v>14.5</v>
      </c>
      <c r="V16">
        <v>12</v>
      </c>
      <c r="W16">
        <v>12</v>
      </c>
      <c r="X16">
        <v>12</v>
      </c>
      <c r="AA16" t="s">
        <v>70</v>
      </c>
      <c r="AE16" t="s">
        <v>70</v>
      </c>
      <c r="AH16">
        <v>0</v>
      </c>
      <c r="AI16" t="s">
        <v>70</v>
      </c>
      <c r="AJ16" t="s">
        <v>70</v>
      </c>
      <c r="AK16" t="s">
        <v>70</v>
      </c>
      <c r="AL16" t="s">
        <v>70</v>
      </c>
      <c r="AM16" t="s">
        <v>70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71</v>
      </c>
      <c r="BP16" s="613">
        <v>19.167000000000002</v>
      </c>
      <c r="BQ16" s="861">
        <v>8.1999999999999993</v>
      </c>
      <c r="BR16" t="s">
        <v>70</v>
      </c>
      <c r="BS16" t="s">
        <v>72</v>
      </c>
      <c r="BT16">
        <v>0</v>
      </c>
      <c r="BU16" t="s">
        <v>3213</v>
      </c>
      <c r="BV16">
        <v>5.6719999999999997</v>
      </c>
      <c r="BW16" t="s">
        <v>6</v>
      </c>
      <c r="BX16">
        <v>0</v>
      </c>
      <c r="BY16" t="s">
        <v>39</v>
      </c>
      <c r="BZ16" t="s">
        <v>3640</v>
      </c>
    </row>
    <row r="17" spans="1:79">
      <c r="A17" t="s">
        <v>140</v>
      </c>
      <c r="B17" t="s">
        <v>148</v>
      </c>
      <c r="C17" t="s">
        <v>142</v>
      </c>
      <c r="D17" t="s">
        <v>59</v>
      </c>
      <c r="E17" t="s">
        <v>60</v>
      </c>
      <c r="F17" t="s">
        <v>143</v>
      </c>
      <c r="G17" t="s">
        <v>81</v>
      </c>
      <c r="H17" t="s">
        <v>149</v>
      </c>
      <c r="I17" t="s">
        <v>150</v>
      </c>
      <c r="J17" t="s">
        <v>64</v>
      </c>
      <c r="K17" t="s">
        <v>65</v>
      </c>
      <c r="M17" t="s">
        <v>66</v>
      </c>
      <c r="N17" t="s">
        <v>151</v>
      </c>
      <c r="O17" t="s">
        <v>68</v>
      </c>
      <c r="P17" t="s">
        <v>111</v>
      </c>
      <c r="Q17" s="613">
        <v>0</v>
      </c>
      <c r="R17" t="s">
        <v>3609</v>
      </c>
      <c r="S17">
        <v>517</v>
      </c>
      <c r="V17">
        <v>361</v>
      </c>
      <c r="X17">
        <v>257</v>
      </c>
      <c r="AE17" t="s">
        <v>70</v>
      </c>
      <c r="AH17">
        <v>0</v>
      </c>
      <c r="AK17" t="s">
        <v>70</v>
      </c>
      <c r="AM17" t="s">
        <v>70</v>
      </c>
      <c r="AP17">
        <v>441</v>
      </c>
      <c r="AR17">
        <v>337</v>
      </c>
      <c r="AU17">
        <v>366</v>
      </c>
      <c r="AW17">
        <v>262</v>
      </c>
      <c r="BB17">
        <v>230</v>
      </c>
      <c r="BG17">
        <v>150</v>
      </c>
      <c r="BH17">
        <v>0.03</v>
      </c>
      <c r="BL17">
        <v>1.4999999999999999E-2</v>
      </c>
      <c r="BN17">
        <v>1</v>
      </c>
      <c r="BO17" t="s">
        <v>71</v>
      </c>
      <c r="BP17" s="613">
        <v>505</v>
      </c>
      <c r="BQ17" s="862">
        <v>462</v>
      </c>
      <c r="BR17" t="s">
        <v>72</v>
      </c>
      <c r="BS17" t="s">
        <v>72</v>
      </c>
      <c r="BT17">
        <v>0</v>
      </c>
      <c r="BU17" t="s">
        <v>72</v>
      </c>
      <c r="BV17">
        <v>0</v>
      </c>
      <c r="BW17" t="s">
        <v>6</v>
      </c>
      <c r="BX17">
        <v>0</v>
      </c>
      <c r="BY17" t="s">
        <v>72</v>
      </c>
      <c r="BZ17" t="s">
        <v>3641</v>
      </c>
    </row>
    <row r="18" spans="1:79">
      <c r="A18" t="s">
        <v>140</v>
      </c>
      <c r="B18" t="s">
        <v>152</v>
      </c>
      <c r="C18" t="s">
        <v>142</v>
      </c>
      <c r="D18" t="s">
        <v>59</v>
      </c>
      <c r="E18" t="s">
        <v>60</v>
      </c>
      <c r="F18" t="s">
        <v>143</v>
      </c>
      <c r="G18" t="s">
        <v>86</v>
      </c>
      <c r="H18" t="s">
        <v>153</v>
      </c>
      <c r="I18" t="s">
        <v>154</v>
      </c>
      <c r="J18" t="s">
        <v>64</v>
      </c>
      <c r="K18" t="s">
        <v>65</v>
      </c>
      <c r="N18" t="s">
        <v>38</v>
      </c>
      <c r="O18" t="s">
        <v>68</v>
      </c>
      <c r="P18" t="s">
        <v>105</v>
      </c>
      <c r="Q18" s="613">
        <v>2</v>
      </c>
      <c r="R18" t="s">
        <v>3609</v>
      </c>
      <c r="S18">
        <v>1.51</v>
      </c>
      <c r="T18">
        <v>1.42</v>
      </c>
      <c r="U18">
        <v>1.32</v>
      </c>
      <c r="V18">
        <v>1.23</v>
      </c>
      <c r="W18">
        <v>1.23</v>
      </c>
      <c r="X18">
        <v>1.23</v>
      </c>
      <c r="Z18" t="s">
        <v>70</v>
      </c>
      <c r="AE18" t="s">
        <v>70</v>
      </c>
      <c r="AH18">
        <v>0</v>
      </c>
      <c r="AI18" t="s">
        <v>70</v>
      </c>
      <c r="AJ18" t="s">
        <v>70</v>
      </c>
      <c r="AK18" t="s">
        <v>70</v>
      </c>
      <c r="AL18" t="s">
        <v>70</v>
      </c>
      <c r="AM18" t="s">
        <v>70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71</v>
      </c>
      <c r="BP18" s="613">
        <v>1.48</v>
      </c>
      <c r="BQ18" s="863">
        <v>1.38</v>
      </c>
      <c r="BR18" t="s">
        <v>70</v>
      </c>
      <c r="BS18" t="s">
        <v>72</v>
      </c>
      <c r="BT18">
        <v>0</v>
      </c>
      <c r="BU18" t="s">
        <v>6</v>
      </c>
      <c r="BV18">
        <v>0</v>
      </c>
      <c r="BW18" t="s">
        <v>6</v>
      </c>
      <c r="BX18">
        <v>0</v>
      </c>
      <c r="BY18" t="s">
        <v>38</v>
      </c>
      <c r="BZ18" t="s">
        <v>3642</v>
      </c>
    </row>
    <row r="19" spans="1:79">
      <c r="A19" t="s">
        <v>140</v>
      </c>
      <c r="B19" t="s">
        <v>155</v>
      </c>
      <c r="C19" t="s">
        <v>142</v>
      </c>
      <c r="D19" t="s">
        <v>59</v>
      </c>
      <c r="E19" t="s">
        <v>60</v>
      </c>
      <c r="F19" t="s">
        <v>156</v>
      </c>
      <c r="G19" t="s">
        <v>96</v>
      </c>
      <c r="H19" t="s">
        <v>157</v>
      </c>
      <c r="I19" t="s">
        <v>158</v>
      </c>
      <c r="J19" t="s">
        <v>64</v>
      </c>
      <c r="K19" t="s">
        <v>65</v>
      </c>
      <c r="N19" t="s">
        <v>139</v>
      </c>
      <c r="O19" t="s">
        <v>99</v>
      </c>
      <c r="P19" t="s">
        <v>159</v>
      </c>
      <c r="Q19" s="613">
        <v>0</v>
      </c>
      <c r="R19" t="s">
        <v>3610</v>
      </c>
      <c r="S19">
        <v>0</v>
      </c>
      <c r="T19">
        <v>0</v>
      </c>
      <c r="U19">
        <v>0</v>
      </c>
      <c r="V19">
        <v>0</v>
      </c>
      <c r="W19">
        <v>0</v>
      </c>
      <c r="X19">
        <v>0</v>
      </c>
      <c r="AH19">
        <v>0</v>
      </c>
      <c r="AI19" t="s">
        <v>70</v>
      </c>
      <c r="AJ19" t="s">
        <v>70</v>
      </c>
      <c r="AK19" t="s">
        <v>70</v>
      </c>
      <c r="AL19" t="s">
        <v>70</v>
      </c>
      <c r="AM19" t="s">
        <v>70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71</v>
      </c>
      <c r="BP19" s="613">
        <v>1</v>
      </c>
      <c r="BQ19" s="862">
        <v>3</v>
      </c>
      <c r="BR19" t="s">
        <v>70</v>
      </c>
      <c r="BS19" t="s">
        <v>72</v>
      </c>
      <c r="BT19">
        <v>0</v>
      </c>
      <c r="BU19" t="s">
        <v>3213</v>
      </c>
      <c r="BV19">
        <v>7.4999999999999997E-2</v>
      </c>
      <c r="BW19" t="s">
        <v>6</v>
      </c>
      <c r="BX19">
        <v>0</v>
      </c>
      <c r="BY19" t="s">
        <v>72</v>
      </c>
      <c r="BZ19" t="s">
        <v>3643</v>
      </c>
    </row>
    <row r="20" spans="1:79">
      <c r="A20" t="s">
        <v>140</v>
      </c>
      <c r="B20" t="s">
        <v>160</v>
      </c>
      <c r="C20" t="s">
        <v>142</v>
      </c>
      <c r="D20" t="s">
        <v>59</v>
      </c>
      <c r="E20" t="s">
        <v>60</v>
      </c>
      <c r="F20" t="s">
        <v>161</v>
      </c>
      <c r="G20" t="s">
        <v>108</v>
      </c>
      <c r="H20" t="s">
        <v>162</v>
      </c>
      <c r="I20" t="s">
        <v>163</v>
      </c>
      <c r="J20" t="s">
        <v>76</v>
      </c>
      <c r="K20" t="s">
        <v>65</v>
      </c>
      <c r="N20" t="s">
        <v>164</v>
      </c>
      <c r="O20" t="s">
        <v>99</v>
      </c>
      <c r="P20" t="s">
        <v>165</v>
      </c>
      <c r="Q20" s="613">
        <v>1</v>
      </c>
      <c r="R20" t="s">
        <v>3609</v>
      </c>
      <c r="S20">
        <v>27.5</v>
      </c>
      <c r="X20">
        <v>24.7</v>
      </c>
      <c r="AE20" t="s">
        <v>70</v>
      </c>
      <c r="AH20">
        <v>0</v>
      </c>
      <c r="AM20" t="s">
        <v>70</v>
      </c>
      <c r="AR20">
        <v>27.5</v>
      </c>
      <c r="AW20">
        <v>24.7</v>
      </c>
      <c r="BH20">
        <v>8.6999999999999994E-2</v>
      </c>
      <c r="BN20">
        <v>5</v>
      </c>
      <c r="BO20" t="s">
        <v>166</v>
      </c>
      <c r="BP20" s="613">
        <v>46.9</v>
      </c>
      <c r="BQ20" s="864">
        <v>46.3</v>
      </c>
      <c r="BR20" t="s">
        <v>72</v>
      </c>
      <c r="BS20" t="s">
        <v>72</v>
      </c>
      <c r="BT20">
        <v>0</v>
      </c>
      <c r="BU20" t="s">
        <v>72</v>
      </c>
      <c r="BV20">
        <v>0</v>
      </c>
      <c r="BW20" t="s">
        <v>5</v>
      </c>
      <c r="BX20">
        <v>0</v>
      </c>
      <c r="BY20" t="s">
        <v>72</v>
      </c>
      <c r="BZ20" t="s">
        <v>3644</v>
      </c>
    </row>
    <row r="21" spans="1:79">
      <c r="A21" t="s">
        <v>140</v>
      </c>
      <c r="B21" t="s">
        <v>167</v>
      </c>
      <c r="C21" t="s">
        <v>142</v>
      </c>
      <c r="D21" t="s">
        <v>59</v>
      </c>
      <c r="E21" t="s">
        <v>60</v>
      </c>
      <c r="F21" t="s">
        <v>161</v>
      </c>
      <c r="G21" t="s">
        <v>113</v>
      </c>
      <c r="H21" t="s">
        <v>168</v>
      </c>
      <c r="I21" t="s">
        <v>169</v>
      </c>
      <c r="J21" t="s">
        <v>92</v>
      </c>
      <c r="N21" t="s">
        <v>170</v>
      </c>
      <c r="O21" t="s">
        <v>68</v>
      </c>
      <c r="P21" t="s">
        <v>171</v>
      </c>
      <c r="Q21" s="613">
        <v>0</v>
      </c>
      <c r="R21" t="s">
        <v>3609</v>
      </c>
      <c r="S21">
        <v>1</v>
      </c>
      <c r="X21">
        <v>1</v>
      </c>
      <c r="AH21">
        <v>0</v>
      </c>
      <c r="BP21" s="613">
        <v>1</v>
      </c>
      <c r="BQ21" s="862">
        <v>1</v>
      </c>
      <c r="BR21" t="s">
        <v>72</v>
      </c>
      <c r="BS21" t="s">
        <v>72</v>
      </c>
      <c r="BT21">
        <v>0</v>
      </c>
      <c r="BU21" t="s">
        <v>72</v>
      </c>
      <c r="BV21">
        <v>0</v>
      </c>
      <c r="BW21" t="s">
        <v>72</v>
      </c>
      <c r="BX21">
        <v>0</v>
      </c>
      <c r="BY21" t="s">
        <v>72</v>
      </c>
      <c r="BZ21" t="s">
        <v>3645</v>
      </c>
    </row>
    <row r="22" spans="1:79">
      <c r="A22" t="s">
        <v>140</v>
      </c>
      <c r="B22" t="s">
        <v>172</v>
      </c>
      <c r="C22" t="s">
        <v>142</v>
      </c>
      <c r="D22" t="s">
        <v>59</v>
      </c>
      <c r="E22" t="s">
        <v>60</v>
      </c>
      <c r="F22" t="s">
        <v>173</v>
      </c>
      <c r="G22" t="s">
        <v>174</v>
      </c>
      <c r="H22" t="s">
        <v>175</v>
      </c>
      <c r="I22" t="s">
        <v>176</v>
      </c>
      <c r="J22" t="s">
        <v>92</v>
      </c>
      <c r="N22" t="s">
        <v>83</v>
      </c>
      <c r="O22" t="s">
        <v>132</v>
      </c>
      <c r="P22" t="s">
        <v>177</v>
      </c>
      <c r="Q22" s="613">
        <v>0</v>
      </c>
      <c r="R22" t="s">
        <v>3610</v>
      </c>
      <c r="S22">
        <v>100</v>
      </c>
      <c r="X22">
        <v>100</v>
      </c>
      <c r="AH22">
        <v>0</v>
      </c>
      <c r="BP22" s="613">
        <v>100</v>
      </c>
      <c r="BQ22" s="862">
        <v>100</v>
      </c>
      <c r="BR22" t="s">
        <v>72</v>
      </c>
      <c r="BS22" t="s">
        <v>72</v>
      </c>
      <c r="BT22">
        <v>0</v>
      </c>
      <c r="BU22" t="s">
        <v>72</v>
      </c>
      <c r="BV22">
        <v>0</v>
      </c>
      <c r="BW22" t="s">
        <v>72</v>
      </c>
      <c r="BX22">
        <v>0</v>
      </c>
      <c r="BY22" t="s">
        <v>72</v>
      </c>
      <c r="BZ22" t="s">
        <v>3646</v>
      </c>
    </row>
    <row r="23" spans="1:79">
      <c r="A23" t="s">
        <v>140</v>
      </c>
      <c r="B23" t="s">
        <v>178</v>
      </c>
      <c r="C23" t="s">
        <v>142</v>
      </c>
      <c r="D23" t="s">
        <v>59</v>
      </c>
      <c r="E23" t="s">
        <v>60</v>
      </c>
      <c r="F23" t="s">
        <v>173</v>
      </c>
      <c r="G23" t="s">
        <v>179</v>
      </c>
      <c r="H23" t="s">
        <v>180</v>
      </c>
      <c r="I23" t="s">
        <v>181</v>
      </c>
      <c r="J23" t="s">
        <v>92</v>
      </c>
      <c r="N23" t="s">
        <v>83</v>
      </c>
      <c r="O23" t="s">
        <v>132</v>
      </c>
      <c r="P23" t="s">
        <v>177</v>
      </c>
      <c r="Q23" s="613">
        <v>0</v>
      </c>
      <c r="R23" t="s">
        <v>3610</v>
      </c>
      <c r="S23">
        <v>100</v>
      </c>
      <c r="X23">
        <v>100</v>
      </c>
      <c r="AH23">
        <v>0</v>
      </c>
      <c r="BP23" s="613">
        <v>100</v>
      </c>
      <c r="BQ23" s="862">
        <v>100</v>
      </c>
      <c r="BR23" t="s">
        <v>72</v>
      </c>
      <c r="BS23" t="s">
        <v>72</v>
      </c>
      <c r="BT23">
        <v>0</v>
      </c>
      <c r="BU23" t="s">
        <v>72</v>
      </c>
      <c r="BV23">
        <v>0</v>
      </c>
      <c r="BW23" t="s">
        <v>72</v>
      </c>
      <c r="BX23">
        <v>0</v>
      </c>
      <c r="BY23" t="s">
        <v>72</v>
      </c>
      <c r="BZ23" t="s">
        <v>3647</v>
      </c>
    </row>
    <row r="24" spans="1:79">
      <c r="A24" t="s">
        <v>140</v>
      </c>
      <c r="B24" t="s">
        <v>182</v>
      </c>
      <c r="C24" t="s">
        <v>142</v>
      </c>
      <c r="D24" t="s">
        <v>59</v>
      </c>
      <c r="E24" t="s">
        <v>60</v>
      </c>
      <c r="F24" t="s">
        <v>173</v>
      </c>
      <c r="G24" t="s">
        <v>183</v>
      </c>
      <c r="H24" t="s">
        <v>184</v>
      </c>
      <c r="I24" t="s">
        <v>185</v>
      </c>
      <c r="J24" t="s">
        <v>76</v>
      </c>
      <c r="K24" t="s">
        <v>65</v>
      </c>
      <c r="N24" t="s">
        <v>77</v>
      </c>
      <c r="O24" t="s">
        <v>68</v>
      </c>
      <c r="P24" t="s">
        <v>186</v>
      </c>
      <c r="Q24" s="613">
        <v>0</v>
      </c>
      <c r="R24" t="s">
        <v>3610</v>
      </c>
      <c r="S24">
        <v>0</v>
      </c>
      <c r="X24">
        <v>7</v>
      </c>
      <c r="AH24">
        <v>0</v>
      </c>
      <c r="AM24" t="s">
        <v>70</v>
      </c>
      <c r="AR24">
        <v>0</v>
      </c>
      <c r="AW24">
        <v>7</v>
      </c>
      <c r="BH24">
        <v>0.222</v>
      </c>
      <c r="BN24">
        <v>5</v>
      </c>
      <c r="BO24" t="s">
        <v>166</v>
      </c>
      <c r="BP24" s="613">
        <v>0</v>
      </c>
      <c r="BQ24" s="862">
        <v>-2</v>
      </c>
      <c r="BR24" t="s">
        <v>72</v>
      </c>
      <c r="BS24" t="s">
        <v>72</v>
      </c>
      <c r="BT24">
        <v>0</v>
      </c>
      <c r="BU24" t="s">
        <v>72</v>
      </c>
      <c r="BV24">
        <v>0</v>
      </c>
      <c r="BW24" t="s">
        <v>5</v>
      </c>
      <c r="BX24">
        <v>0</v>
      </c>
      <c r="BY24" t="s">
        <v>72</v>
      </c>
      <c r="BZ24" t="s">
        <v>3648</v>
      </c>
    </row>
    <row r="25" spans="1:79">
      <c r="A25" t="s">
        <v>140</v>
      </c>
      <c r="B25" t="s">
        <v>187</v>
      </c>
      <c r="C25" t="s">
        <v>142</v>
      </c>
      <c r="D25" t="s">
        <v>59</v>
      </c>
      <c r="E25" t="s">
        <v>60</v>
      </c>
      <c r="F25" t="s">
        <v>173</v>
      </c>
      <c r="G25" t="s">
        <v>188</v>
      </c>
      <c r="H25" t="s">
        <v>189</v>
      </c>
      <c r="I25" t="s">
        <v>190</v>
      </c>
      <c r="J25" t="s">
        <v>64</v>
      </c>
      <c r="K25" t="s">
        <v>65</v>
      </c>
      <c r="L25" t="s">
        <v>70</v>
      </c>
      <c r="M25" t="s">
        <v>66</v>
      </c>
      <c r="N25" t="s">
        <v>67</v>
      </c>
      <c r="O25" t="s">
        <v>68</v>
      </c>
      <c r="P25" t="s">
        <v>69</v>
      </c>
      <c r="Q25" s="613">
        <v>0</v>
      </c>
      <c r="R25" t="s">
        <v>3609</v>
      </c>
      <c r="S25">
        <v>192</v>
      </c>
      <c r="T25">
        <v>192</v>
      </c>
      <c r="U25">
        <v>192</v>
      </c>
      <c r="V25">
        <v>192</v>
      </c>
      <c r="W25">
        <v>192</v>
      </c>
      <c r="X25">
        <v>192</v>
      </c>
      <c r="AE25" t="s">
        <v>70</v>
      </c>
      <c r="AH25">
        <v>0</v>
      </c>
      <c r="AI25" t="s">
        <v>70</v>
      </c>
      <c r="AJ25" t="s">
        <v>70</v>
      </c>
      <c r="AK25" t="s">
        <v>70</v>
      </c>
      <c r="AL25" t="s">
        <v>70</v>
      </c>
      <c r="AM25" t="s">
        <v>70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71</v>
      </c>
      <c r="BP25" s="613">
        <v>191</v>
      </c>
      <c r="BQ25" s="862">
        <v>189</v>
      </c>
      <c r="BR25" t="s">
        <v>70</v>
      </c>
      <c r="BS25" t="s">
        <v>3213</v>
      </c>
      <c r="BT25">
        <v>0.51500000000000001</v>
      </c>
      <c r="BU25" t="s">
        <v>72</v>
      </c>
      <c r="BV25">
        <v>0</v>
      </c>
      <c r="BW25" t="s">
        <v>3213</v>
      </c>
      <c r="BX25">
        <v>19.055</v>
      </c>
      <c r="BY25" t="s">
        <v>72</v>
      </c>
      <c r="BZ25" t="s">
        <v>3649</v>
      </c>
      <c r="CA25" t="s">
        <v>191</v>
      </c>
    </row>
    <row r="26" spans="1:79">
      <c r="A26" t="s">
        <v>140</v>
      </c>
      <c r="B26" t="s">
        <v>192</v>
      </c>
      <c r="C26" t="s">
        <v>142</v>
      </c>
      <c r="D26" t="s">
        <v>59</v>
      </c>
      <c r="E26" t="s">
        <v>60</v>
      </c>
      <c r="F26" t="s">
        <v>193</v>
      </c>
      <c r="G26" t="s">
        <v>194</v>
      </c>
      <c r="H26" t="s">
        <v>195</v>
      </c>
      <c r="I26" t="s">
        <v>196</v>
      </c>
      <c r="J26" t="s">
        <v>92</v>
      </c>
      <c r="N26" t="s">
        <v>197</v>
      </c>
      <c r="O26" t="s">
        <v>99</v>
      </c>
      <c r="P26" t="s">
        <v>198</v>
      </c>
      <c r="Q26" s="613">
        <v>0</v>
      </c>
      <c r="R26" t="s">
        <v>3610</v>
      </c>
      <c r="S26">
        <v>49</v>
      </c>
      <c r="X26">
        <v>50</v>
      </c>
      <c r="AF26" t="s">
        <v>70</v>
      </c>
      <c r="AH26">
        <v>0</v>
      </c>
      <c r="BP26" s="613">
        <v>49</v>
      </c>
      <c r="BQ26" s="862">
        <v>98.85</v>
      </c>
      <c r="BR26" t="s">
        <v>72</v>
      </c>
      <c r="BS26" t="s">
        <v>72</v>
      </c>
      <c r="BT26">
        <v>0</v>
      </c>
      <c r="BU26" t="s">
        <v>72</v>
      </c>
      <c r="BV26">
        <v>0</v>
      </c>
      <c r="BW26" t="s">
        <v>72</v>
      </c>
      <c r="BX26">
        <v>0</v>
      </c>
      <c r="BY26" t="s">
        <v>72</v>
      </c>
      <c r="BZ26" t="s">
        <v>3650</v>
      </c>
    </row>
    <row r="27" spans="1:79">
      <c r="A27" t="s">
        <v>140</v>
      </c>
      <c r="B27" t="s">
        <v>199</v>
      </c>
      <c r="C27" t="s">
        <v>142</v>
      </c>
      <c r="D27" t="s">
        <v>59</v>
      </c>
      <c r="E27" t="s">
        <v>60</v>
      </c>
      <c r="F27" t="s">
        <v>193</v>
      </c>
      <c r="G27" t="s">
        <v>200</v>
      </c>
      <c r="H27" t="s">
        <v>201</v>
      </c>
      <c r="I27" t="s">
        <v>202</v>
      </c>
      <c r="J27" t="s">
        <v>76</v>
      </c>
      <c r="K27" t="s">
        <v>65</v>
      </c>
      <c r="N27" t="s">
        <v>203</v>
      </c>
      <c r="O27" t="s">
        <v>68</v>
      </c>
      <c r="P27" t="s">
        <v>204</v>
      </c>
      <c r="Q27" s="613">
        <v>0</v>
      </c>
      <c r="R27" t="s">
        <v>3610</v>
      </c>
      <c r="S27">
        <v>0</v>
      </c>
      <c r="X27">
        <v>16</v>
      </c>
      <c r="AF27" t="s">
        <v>70</v>
      </c>
      <c r="AH27">
        <v>0</v>
      </c>
      <c r="AM27" t="s">
        <v>70</v>
      </c>
      <c r="AR27">
        <v>0</v>
      </c>
      <c r="AW27">
        <v>16</v>
      </c>
      <c r="BH27">
        <v>0.156</v>
      </c>
      <c r="BN27">
        <v>5</v>
      </c>
      <c r="BO27" t="s">
        <v>166</v>
      </c>
      <c r="BP27" s="613">
        <v>0</v>
      </c>
      <c r="BQ27" s="862">
        <v>0</v>
      </c>
      <c r="BR27" t="s">
        <v>72</v>
      </c>
      <c r="BS27" t="s">
        <v>72</v>
      </c>
      <c r="BT27">
        <v>0</v>
      </c>
      <c r="BU27" t="s">
        <v>72</v>
      </c>
      <c r="BV27">
        <v>0</v>
      </c>
      <c r="BW27" t="s">
        <v>5</v>
      </c>
      <c r="BX27">
        <v>0</v>
      </c>
      <c r="BY27" t="s">
        <v>72</v>
      </c>
      <c r="BZ27" t="s">
        <v>3651</v>
      </c>
      <c r="CA27" t="s">
        <v>205</v>
      </c>
    </row>
    <row r="28" spans="1:79">
      <c r="A28" t="s">
        <v>140</v>
      </c>
      <c r="B28" t="s">
        <v>206</v>
      </c>
      <c r="C28" t="s">
        <v>142</v>
      </c>
      <c r="D28" t="s">
        <v>59</v>
      </c>
      <c r="E28" t="s">
        <v>60</v>
      </c>
      <c r="F28" t="s">
        <v>207</v>
      </c>
      <c r="G28" t="s">
        <v>208</v>
      </c>
      <c r="H28" t="s">
        <v>209</v>
      </c>
      <c r="I28" t="s">
        <v>210</v>
      </c>
      <c r="J28" t="s">
        <v>92</v>
      </c>
      <c r="N28" t="s">
        <v>211</v>
      </c>
      <c r="O28" t="s">
        <v>99</v>
      </c>
      <c r="P28" t="s">
        <v>290</v>
      </c>
      <c r="Q28" s="613">
        <v>0</v>
      </c>
      <c r="R28" t="s">
        <v>3610</v>
      </c>
      <c r="S28">
        <v>0</v>
      </c>
      <c r="X28">
        <v>7</v>
      </c>
      <c r="AH28">
        <v>0</v>
      </c>
      <c r="BP28" s="613">
        <v>0</v>
      </c>
      <c r="BQ28" s="862">
        <v>5</v>
      </c>
      <c r="BR28" t="s">
        <v>72</v>
      </c>
      <c r="BS28" t="s">
        <v>72</v>
      </c>
      <c r="BT28">
        <v>0</v>
      </c>
      <c r="BU28" t="s">
        <v>72</v>
      </c>
      <c r="BV28">
        <v>0</v>
      </c>
      <c r="BW28" t="s">
        <v>72</v>
      </c>
      <c r="BX28">
        <v>0</v>
      </c>
      <c r="BY28" t="s">
        <v>72</v>
      </c>
      <c r="BZ28" t="s">
        <v>3652</v>
      </c>
    </row>
    <row r="29" spans="1:79">
      <c r="A29" t="s">
        <v>140</v>
      </c>
      <c r="B29" t="s">
        <v>212</v>
      </c>
      <c r="C29" t="s">
        <v>142</v>
      </c>
      <c r="D29" t="s">
        <v>59</v>
      </c>
      <c r="E29" t="s">
        <v>60</v>
      </c>
      <c r="F29" t="s">
        <v>207</v>
      </c>
      <c r="G29" t="s">
        <v>213</v>
      </c>
      <c r="H29" t="s">
        <v>214</v>
      </c>
      <c r="I29" t="s">
        <v>215</v>
      </c>
      <c r="J29" t="s">
        <v>92</v>
      </c>
      <c r="N29" t="s">
        <v>211</v>
      </c>
      <c r="O29" t="s">
        <v>99</v>
      </c>
      <c r="P29" t="s">
        <v>295</v>
      </c>
      <c r="Q29" s="613">
        <v>0</v>
      </c>
      <c r="R29" t="s">
        <v>3610</v>
      </c>
      <c r="S29">
        <v>50</v>
      </c>
      <c r="X29">
        <v>60</v>
      </c>
      <c r="AH29">
        <v>0</v>
      </c>
      <c r="BP29" s="613">
        <v>54</v>
      </c>
      <c r="BQ29" s="862">
        <v>53</v>
      </c>
      <c r="BR29" t="s">
        <v>72</v>
      </c>
      <c r="BS29" t="s">
        <v>72</v>
      </c>
      <c r="BT29">
        <v>0</v>
      </c>
      <c r="BU29" t="s">
        <v>72</v>
      </c>
      <c r="BV29">
        <v>0</v>
      </c>
      <c r="BW29" t="s">
        <v>72</v>
      </c>
      <c r="BX29">
        <v>0</v>
      </c>
      <c r="BY29" t="s">
        <v>72</v>
      </c>
      <c r="BZ29" t="s">
        <v>3653</v>
      </c>
    </row>
    <row r="30" spans="1:79">
      <c r="A30" t="s">
        <v>140</v>
      </c>
      <c r="B30" t="s">
        <v>216</v>
      </c>
      <c r="C30" t="s">
        <v>142</v>
      </c>
      <c r="D30" t="s">
        <v>59</v>
      </c>
      <c r="E30" t="s">
        <v>60</v>
      </c>
      <c r="F30" t="s">
        <v>217</v>
      </c>
      <c r="G30" t="s">
        <v>218</v>
      </c>
      <c r="H30" t="s">
        <v>219</v>
      </c>
      <c r="I30" t="s">
        <v>220</v>
      </c>
      <c r="J30" t="s">
        <v>92</v>
      </c>
      <c r="N30" t="s">
        <v>221</v>
      </c>
      <c r="O30" t="s">
        <v>99</v>
      </c>
      <c r="P30" t="s">
        <v>222</v>
      </c>
      <c r="Q30" s="613" t="s">
        <v>71</v>
      </c>
      <c r="R30" t="s">
        <v>3610</v>
      </c>
      <c r="X30" t="s">
        <v>223</v>
      </c>
      <c r="AH30">
        <v>0</v>
      </c>
      <c r="BP30" s="613" t="s">
        <v>3654</v>
      </c>
      <c r="BQ30" s="865">
        <v>56</v>
      </c>
      <c r="BR30" t="s">
        <v>72</v>
      </c>
      <c r="BS30" t="s">
        <v>72</v>
      </c>
      <c r="BT30">
        <v>0</v>
      </c>
      <c r="BU30" t="s">
        <v>72</v>
      </c>
      <c r="BV30">
        <v>0</v>
      </c>
      <c r="BW30" t="s">
        <v>72</v>
      </c>
      <c r="BX30">
        <v>0</v>
      </c>
      <c r="BY30" t="s">
        <v>72</v>
      </c>
      <c r="BZ30" t="s">
        <v>3655</v>
      </c>
    </row>
    <row r="31" spans="1:79">
      <c r="A31" t="s">
        <v>140</v>
      </c>
      <c r="B31" t="s">
        <v>224</v>
      </c>
      <c r="C31" t="s">
        <v>142</v>
      </c>
      <c r="D31" t="s">
        <v>59</v>
      </c>
      <c r="E31" t="s">
        <v>60</v>
      </c>
      <c r="F31" t="s">
        <v>225</v>
      </c>
      <c r="G31" t="s">
        <v>226</v>
      </c>
      <c r="H31" t="s">
        <v>227</v>
      </c>
      <c r="I31" t="s">
        <v>228</v>
      </c>
      <c r="J31" t="s">
        <v>76</v>
      </c>
      <c r="K31" t="s">
        <v>65</v>
      </c>
      <c r="M31" t="s">
        <v>66</v>
      </c>
      <c r="N31" t="s">
        <v>115</v>
      </c>
      <c r="O31" t="s">
        <v>229</v>
      </c>
      <c r="P31" t="s">
        <v>230</v>
      </c>
      <c r="Q31" s="613" t="s">
        <v>71</v>
      </c>
      <c r="S31" t="s">
        <v>231</v>
      </c>
      <c r="T31" t="s">
        <v>232</v>
      </c>
      <c r="U31" t="s">
        <v>232</v>
      </c>
      <c r="V31" t="s">
        <v>232</v>
      </c>
      <c r="W31" t="s">
        <v>232</v>
      </c>
      <c r="X31" t="s">
        <v>232</v>
      </c>
      <c r="AE31" t="s">
        <v>70</v>
      </c>
      <c r="AH31">
        <v>4</v>
      </c>
      <c r="AI31" t="s">
        <v>70</v>
      </c>
      <c r="AJ31" t="s">
        <v>70</v>
      </c>
      <c r="AK31" t="s">
        <v>70</v>
      </c>
      <c r="AL31" t="s">
        <v>70</v>
      </c>
      <c r="AM31" t="s">
        <v>70</v>
      </c>
      <c r="BN31">
        <v>1</v>
      </c>
      <c r="BO31" t="s">
        <v>71</v>
      </c>
      <c r="BP31" s="613" t="s">
        <v>231</v>
      </c>
      <c r="BQ31" s="864" t="s">
        <v>232</v>
      </c>
      <c r="BR31" t="s">
        <v>70</v>
      </c>
      <c r="BS31" t="s">
        <v>72</v>
      </c>
      <c r="BT31">
        <v>0</v>
      </c>
      <c r="BU31" t="s">
        <v>72</v>
      </c>
      <c r="BV31">
        <v>0</v>
      </c>
      <c r="BW31" t="s">
        <v>72</v>
      </c>
      <c r="BX31">
        <v>0</v>
      </c>
      <c r="BY31" t="s">
        <v>72</v>
      </c>
      <c r="BZ31" t="s">
        <v>3656</v>
      </c>
      <c r="CA31" t="s">
        <v>233</v>
      </c>
    </row>
    <row r="32" spans="1:79">
      <c r="A32" t="s">
        <v>140</v>
      </c>
      <c r="B32" t="s">
        <v>234</v>
      </c>
      <c r="C32" t="s">
        <v>142</v>
      </c>
      <c r="D32" t="s">
        <v>59</v>
      </c>
      <c r="E32" t="s">
        <v>60</v>
      </c>
      <c r="F32" t="s">
        <v>225</v>
      </c>
      <c r="G32" t="s">
        <v>235</v>
      </c>
      <c r="H32" t="s">
        <v>236</v>
      </c>
      <c r="I32" t="s">
        <v>237</v>
      </c>
      <c r="J32" t="s">
        <v>76</v>
      </c>
      <c r="K32" t="s">
        <v>65</v>
      </c>
      <c r="M32" t="s">
        <v>66</v>
      </c>
      <c r="N32" t="s">
        <v>115</v>
      </c>
      <c r="O32" t="s">
        <v>229</v>
      </c>
      <c r="P32" t="s">
        <v>230</v>
      </c>
      <c r="Q32" s="613" t="s">
        <v>71</v>
      </c>
      <c r="S32" t="s">
        <v>231</v>
      </c>
      <c r="T32" t="s">
        <v>232</v>
      </c>
      <c r="U32" t="s">
        <v>232</v>
      </c>
      <c r="V32" t="s">
        <v>232</v>
      </c>
      <c r="W32" t="s">
        <v>232</v>
      </c>
      <c r="X32" t="s">
        <v>232</v>
      </c>
      <c r="AE32" t="s">
        <v>70</v>
      </c>
      <c r="AH32">
        <v>3</v>
      </c>
      <c r="AI32" t="s">
        <v>70</v>
      </c>
      <c r="AJ32" t="s">
        <v>70</v>
      </c>
      <c r="AK32" t="s">
        <v>70</v>
      </c>
      <c r="AL32" t="s">
        <v>70</v>
      </c>
      <c r="AM32" t="s">
        <v>70</v>
      </c>
      <c r="BN32">
        <v>1</v>
      </c>
      <c r="BO32" t="s">
        <v>71</v>
      </c>
      <c r="BP32" s="613" t="s">
        <v>231</v>
      </c>
      <c r="BQ32" s="864" t="s">
        <v>232</v>
      </c>
      <c r="BR32" t="s">
        <v>70</v>
      </c>
      <c r="BS32" t="s">
        <v>72</v>
      </c>
      <c r="BT32">
        <v>0</v>
      </c>
      <c r="BU32" t="s">
        <v>72</v>
      </c>
      <c r="BV32">
        <v>0</v>
      </c>
      <c r="BW32" t="s">
        <v>72</v>
      </c>
      <c r="BX32">
        <v>0</v>
      </c>
      <c r="BY32" t="s">
        <v>72</v>
      </c>
      <c r="BZ32" t="s">
        <v>3657</v>
      </c>
      <c r="CA32" t="s">
        <v>238</v>
      </c>
    </row>
    <row r="33" spans="1:79">
      <c r="A33" t="s">
        <v>140</v>
      </c>
      <c r="B33" t="s">
        <v>239</v>
      </c>
      <c r="C33" t="s">
        <v>142</v>
      </c>
      <c r="D33" t="s">
        <v>59</v>
      </c>
      <c r="E33" t="s">
        <v>60</v>
      </c>
      <c r="F33" t="s">
        <v>240</v>
      </c>
      <c r="G33" t="s">
        <v>241</v>
      </c>
      <c r="H33" t="s">
        <v>242</v>
      </c>
      <c r="I33" t="s">
        <v>243</v>
      </c>
      <c r="J33" t="s">
        <v>76</v>
      </c>
      <c r="K33" t="s">
        <v>65</v>
      </c>
      <c r="M33" t="s">
        <v>66</v>
      </c>
      <c r="N33" t="s">
        <v>98</v>
      </c>
      <c r="O33" t="s">
        <v>99</v>
      </c>
      <c r="P33" t="s">
        <v>100</v>
      </c>
      <c r="Q33" s="613">
        <v>2</v>
      </c>
      <c r="R33" t="s">
        <v>3610</v>
      </c>
      <c r="S33">
        <v>99.96</v>
      </c>
      <c r="T33">
        <v>99.96</v>
      </c>
      <c r="U33">
        <v>99.96</v>
      </c>
      <c r="V33">
        <v>100</v>
      </c>
      <c r="W33">
        <v>100</v>
      </c>
      <c r="X33">
        <v>100</v>
      </c>
      <c r="Y33" t="s">
        <v>70</v>
      </c>
      <c r="AE33" t="s">
        <v>70</v>
      </c>
      <c r="AH33">
        <v>0</v>
      </c>
      <c r="AK33" t="s">
        <v>70</v>
      </c>
      <c r="AL33" t="s">
        <v>70</v>
      </c>
      <c r="AM33" t="s">
        <v>70</v>
      </c>
      <c r="AP33">
        <v>99.89</v>
      </c>
      <c r="AQ33">
        <v>99.89</v>
      </c>
      <c r="AR33">
        <v>99.89</v>
      </c>
      <c r="AU33">
        <v>99.95</v>
      </c>
      <c r="AV33">
        <v>99.95</v>
      </c>
      <c r="AW33">
        <v>99.95</v>
      </c>
      <c r="BH33">
        <v>17.412500000000001</v>
      </c>
      <c r="BN33">
        <v>1</v>
      </c>
      <c r="BO33" t="s">
        <v>71</v>
      </c>
      <c r="BP33" s="613">
        <v>99.95</v>
      </c>
      <c r="BQ33" s="863">
        <v>99.97</v>
      </c>
      <c r="BR33" t="s">
        <v>70</v>
      </c>
      <c r="BS33" t="s">
        <v>72</v>
      </c>
      <c r="BT33">
        <v>0</v>
      </c>
      <c r="BU33" t="s">
        <v>72</v>
      </c>
      <c r="BV33">
        <v>0</v>
      </c>
      <c r="BW33" t="s">
        <v>5</v>
      </c>
      <c r="BX33">
        <v>0</v>
      </c>
      <c r="BY33" t="s">
        <v>37</v>
      </c>
      <c r="BZ33" t="s">
        <v>3658</v>
      </c>
    </row>
    <row r="34" spans="1:79">
      <c r="A34" t="s">
        <v>140</v>
      </c>
      <c r="B34" t="s">
        <v>244</v>
      </c>
      <c r="C34" t="s">
        <v>142</v>
      </c>
      <c r="D34" t="s">
        <v>245</v>
      </c>
      <c r="E34" t="s">
        <v>246</v>
      </c>
      <c r="F34" t="s">
        <v>143</v>
      </c>
      <c r="G34" t="s">
        <v>247</v>
      </c>
      <c r="H34" t="s">
        <v>248</v>
      </c>
      <c r="I34" t="s">
        <v>249</v>
      </c>
      <c r="J34" t="s">
        <v>64</v>
      </c>
      <c r="K34" t="s">
        <v>65</v>
      </c>
      <c r="N34" t="s">
        <v>250</v>
      </c>
      <c r="O34" t="s">
        <v>68</v>
      </c>
      <c r="P34" t="s">
        <v>251</v>
      </c>
      <c r="Q34" s="613">
        <v>0</v>
      </c>
      <c r="R34" t="s">
        <v>3610</v>
      </c>
      <c r="S34">
        <v>0</v>
      </c>
      <c r="X34">
        <v>27</v>
      </c>
      <c r="AC34" t="s">
        <v>70</v>
      </c>
      <c r="AE34" t="s">
        <v>70</v>
      </c>
      <c r="AH34">
        <v>0</v>
      </c>
      <c r="AM34" t="s">
        <v>70</v>
      </c>
      <c r="AR34">
        <v>-24</v>
      </c>
      <c r="AW34">
        <v>24</v>
      </c>
      <c r="BB34">
        <v>30</v>
      </c>
      <c r="BG34">
        <v>78</v>
      </c>
      <c r="BH34">
        <v>4.2000000000000003E-2</v>
      </c>
      <c r="BL34">
        <v>3.5999999999999997E-2</v>
      </c>
      <c r="BN34">
        <v>5</v>
      </c>
      <c r="BO34" t="s">
        <v>166</v>
      </c>
      <c r="BP34" s="613">
        <v>0</v>
      </c>
      <c r="BQ34" s="862">
        <v>61</v>
      </c>
      <c r="BR34" t="s">
        <v>72</v>
      </c>
      <c r="BS34" t="s">
        <v>72</v>
      </c>
      <c r="BT34">
        <v>0</v>
      </c>
      <c r="BU34" t="s">
        <v>72</v>
      </c>
      <c r="BV34">
        <v>0</v>
      </c>
      <c r="BW34" t="s">
        <v>6</v>
      </c>
      <c r="BX34">
        <v>0</v>
      </c>
      <c r="BY34" t="s">
        <v>41</v>
      </c>
      <c r="BZ34" t="s">
        <v>3659</v>
      </c>
    </row>
    <row r="35" spans="1:79">
      <c r="A35" t="s">
        <v>140</v>
      </c>
      <c r="B35" t="s">
        <v>252</v>
      </c>
      <c r="C35" t="s">
        <v>142</v>
      </c>
      <c r="D35" t="s">
        <v>245</v>
      </c>
      <c r="E35" t="s">
        <v>246</v>
      </c>
      <c r="F35" t="s">
        <v>143</v>
      </c>
      <c r="G35" t="s">
        <v>253</v>
      </c>
      <c r="H35" t="s">
        <v>254</v>
      </c>
      <c r="I35" t="s">
        <v>255</v>
      </c>
      <c r="J35" t="s">
        <v>76</v>
      </c>
      <c r="K35" t="s">
        <v>65</v>
      </c>
      <c r="N35" t="s">
        <v>250</v>
      </c>
      <c r="O35" t="s">
        <v>68</v>
      </c>
      <c r="P35" t="s">
        <v>256</v>
      </c>
      <c r="Q35" s="613">
        <v>0</v>
      </c>
      <c r="R35" t="s">
        <v>3610</v>
      </c>
      <c r="S35">
        <v>0</v>
      </c>
      <c r="X35">
        <v>22</v>
      </c>
      <c r="AE35" t="s">
        <v>70</v>
      </c>
      <c r="AH35">
        <v>0</v>
      </c>
      <c r="AM35" t="s">
        <v>70</v>
      </c>
      <c r="AR35">
        <v>-66</v>
      </c>
      <c r="AW35">
        <v>21</v>
      </c>
      <c r="BH35">
        <v>2.3E-2</v>
      </c>
      <c r="BN35">
        <v>5</v>
      </c>
      <c r="BO35" t="s">
        <v>166</v>
      </c>
      <c r="BP35" s="613">
        <v>0</v>
      </c>
      <c r="BQ35" s="862">
        <v>536</v>
      </c>
      <c r="BR35" t="s">
        <v>72</v>
      </c>
      <c r="BS35" t="s">
        <v>72</v>
      </c>
      <c r="BT35">
        <v>0</v>
      </c>
      <c r="BU35" t="s">
        <v>72</v>
      </c>
      <c r="BV35">
        <v>0</v>
      </c>
      <c r="BW35" t="s">
        <v>5</v>
      </c>
      <c r="BX35">
        <v>0</v>
      </c>
      <c r="BY35" t="s">
        <v>72</v>
      </c>
      <c r="BZ35" t="s">
        <v>3660</v>
      </c>
    </row>
    <row r="36" spans="1:79">
      <c r="A36" t="s">
        <v>140</v>
      </c>
      <c r="B36" t="s">
        <v>257</v>
      </c>
      <c r="C36" t="s">
        <v>142</v>
      </c>
      <c r="D36" t="s">
        <v>245</v>
      </c>
      <c r="E36" t="s">
        <v>246</v>
      </c>
      <c r="F36" t="s">
        <v>143</v>
      </c>
      <c r="G36" t="s">
        <v>258</v>
      </c>
      <c r="H36" t="s">
        <v>259</v>
      </c>
      <c r="I36" t="s">
        <v>260</v>
      </c>
      <c r="J36" t="s">
        <v>92</v>
      </c>
      <c r="N36" t="s">
        <v>261</v>
      </c>
      <c r="O36" t="s">
        <v>99</v>
      </c>
      <c r="P36" t="s">
        <v>262</v>
      </c>
      <c r="Q36" s="613">
        <v>0</v>
      </c>
      <c r="R36" t="s">
        <v>3610</v>
      </c>
      <c r="X36">
        <v>25</v>
      </c>
      <c r="AH36">
        <v>0</v>
      </c>
      <c r="BP36" s="613">
        <v>0</v>
      </c>
      <c r="BQ36" s="862">
        <v>4</v>
      </c>
      <c r="BR36" t="s">
        <v>72</v>
      </c>
      <c r="BS36" t="s">
        <v>72</v>
      </c>
      <c r="BT36">
        <v>0</v>
      </c>
      <c r="BU36" t="s">
        <v>72</v>
      </c>
      <c r="BV36">
        <v>0</v>
      </c>
      <c r="BW36" t="s">
        <v>72</v>
      </c>
      <c r="BX36">
        <v>0</v>
      </c>
      <c r="BY36" t="s">
        <v>72</v>
      </c>
      <c r="BZ36" t="s">
        <v>3661</v>
      </c>
    </row>
    <row r="37" spans="1:79">
      <c r="A37" t="s">
        <v>140</v>
      </c>
      <c r="B37" t="s">
        <v>263</v>
      </c>
      <c r="C37" t="s">
        <v>142</v>
      </c>
      <c r="D37" t="s">
        <v>245</v>
      </c>
      <c r="E37" t="s">
        <v>246</v>
      </c>
      <c r="F37" t="s">
        <v>156</v>
      </c>
      <c r="G37" t="s">
        <v>264</v>
      </c>
      <c r="H37" t="s">
        <v>265</v>
      </c>
      <c r="I37" t="s">
        <v>266</v>
      </c>
      <c r="J37" t="s">
        <v>64</v>
      </c>
      <c r="K37" t="s">
        <v>65</v>
      </c>
      <c r="N37" t="s">
        <v>139</v>
      </c>
      <c r="O37" t="s">
        <v>99</v>
      </c>
      <c r="P37" t="s">
        <v>159</v>
      </c>
      <c r="Q37" s="613">
        <v>0</v>
      </c>
      <c r="R37" t="s">
        <v>3610</v>
      </c>
      <c r="S37">
        <v>0</v>
      </c>
      <c r="T37">
        <v>0</v>
      </c>
      <c r="U37">
        <v>0</v>
      </c>
      <c r="V37">
        <v>0</v>
      </c>
      <c r="W37">
        <v>0</v>
      </c>
      <c r="X37">
        <v>0</v>
      </c>
      <c r="AH37">
        <v>0</v>
      </c>
      <c r="AI37" t="s">
        <v>70</v>
      </c>
      <c r="AJ37" t="s">
        <v>70</v>
      </c>
      <c r="AK37" t="s">
        <v>70</v>
      </c>
      <c r="AL37" t="s">
        <v>70</v>
      </c>
      <c r="AM37" t="s">
        <v>70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71</v>
      </c>
      <c r="BP37" s="613">
        <v>1</v>
      </c>
      <c r="BQ37" s="862">
        <v>4</v>
      </c>
      <c r="BR37" t="s">
        <v>70</v>
      </c>
      <c r="BS37" t="s">
        <v>72</v>
      </c>
      <c r="BT37">
        <v>0</v>
      </c>
      <c r="BU37" t="s">
        <v>3213</v>
      </c>
      <c r="BV37">
        <v>0.1</v>
      </c>
      <c r="BW37" t="s">
        <v>6</v>
      </c>
      <c r="BX37">
        <v>0</v>
      </c>
      <c r="BY37" t="s">
        <v>72</v>
      </c>
      <c r="BZ37" t="s">
        <v>3662</v>
      </c>
    </row>
    <row r="38" spans="1:79">
      <c r="A38" t="s">
        <v>140</v>
      </c>
      <c r="B38" t="s">
        <v>267</v>
      </c>
      <c r="C38" t="s">
        <v>142</v>
      </c>
      <c r="D38" t="s">
        <v>245</v>
      </c>
      <c r="E38" t="s">
        <v>246</v>
      </c>
      <c r="F38" t="s">
        <v>193</v>
      </c>
      <c r="G38" t="s">
        <v>268</v>
      </c>
      <c r="H38" t="s">
        <v>269</v>
      </c>
      <c r="I38" t="s">
        <v>270</v>
      </c>
      <c r="J38" t="s">
        <v>64</v>
      </c>
      <c r="K38" t="s">
        <v>65</v>
      </c>
      <c r="N38" t="s">
        <v>203</v>
      </c>
      <c r="O38" t="s">
        <v>99</v>
      </c>
      <c r="P38" t="s">
        <v>271</v>
      </c>
      <c r="Q38" s="613">
        <v>0</v>
      </c>
      <c r="R38" t="s">
        <v>3610</v>
      </c>
      <c r="S38">
        <v>58</v>
      </c>
      <c r="X38">
        <v>67</v>
      </c>
      <c r="AF38" t="s">
        <v>70</v>
      </c>
      <c r="AH38">
        <v>0</v>
      </c>
      <c r="AM38" t="s">
        <v>70</v>
      </c>
      <c r="AR38">
        <v>58</v>
      </c>
      <c r="AW38">
        <v>67</v>
      </c>
      <c r="BB38">
        <v>67</v>
      </c>
      <c r="BG38">
        <v>75</v>
      </c>
      <c r="BH38">
        <v>0.373</v>
      </c>
      <c r="BL38">
        <v>0.373</v>
      </c>
      <c r="BN38">
        <v>5</v>
      </c>
      <c r="BO38" t="s">
        <v>166</v>
      </c>
      <c r="BP38" s="613">
        <v>71</v>
      </c>
      <c r="BQ38" s="862">
        <v>71</v>
      </c>
      <c r="BR38" t="s">
        <v>72</v>
      </c>
      <c r="BS38" t="s">
        <v>72</v>
      </c>
      <c r="BT38">
        <v>0</v>
      </c>
      <c r="BU38" t="s">
        <v>72</v>
      </c>
      <c r="BV38">
        <v>0</v>
      </c>
      <c r="BW38" t="s">
        <v>6</v>
      </c>
      <c r="BX38">
        <v>0</v>
      </c>
      <c r="BY38" t="s">
        <v>72</v>
      </c>
      <c r="BZ38" t="s">
        <v>3663</v>
      </c>
    </row>
    <row r="39" spans="1:79">
      <c r="A39" t="s">
        <v>140</v>
      </c>
      <c r="B39" t="s">
        <v>272</v>
      </c>
      <c r="C39" t="s">
        <v>142</v>
      </c>
      <c r="D39" t="s">
        <v>245</v>
      </c>
      <c r="E39" t="s">
        <v>246</v>
      </c>
      <c r="F39" t="s">
        <v>193</v>
      </c>
      <c r="G39" t="s">
        <v>273</v>
      </c>
      <c r="H39" t="s">
        <v>274</v>
      </c>
      <c r="I39" t="s">
        <v>275</v>
      </c>
      <c r="J39" t="s">
        <v>92</v>
      </c>
      <c r="N39" t="s">
        <v>197</v>
      </c>
      <c r="O39" t="s">
        <v>99</v>
      </c>
      <c r="P39" t="s">
        <v>198</v>
      </c>
      <c r="Q39" s="613">
        <v>0</v>
      </c>
      <c r="R39" t="s">
        <v>3610</v>
      </c>
      <c r="S39">
        <v>49</v>
      </c>
      <c r="X39">
        <v>50</v>
      </c>
      <c r="AF39" t="s">
        <v>70</v>
      </c>
      <c r="AH39">
        <v>0</v>
      </c>
      <c r="BP39" s="613">
        <v>49</v>
      </c>
      <c r="BQ39" s="862">
        <v>98.85</v>
      </c>
      <c r="BR39" t="s">
        <v>72</v>
      </c>
      <c r="BS39" t="s">
        <v>72</v>
      </c>
      <c r="BT39">
        <v>0</v>
      </c>
      <c r="BU39" t="s">
        <v>72</v>
      </c>
      <c r="BV39">
        <v>0</v>
      </c>
      <c r="BW39" t="s">
        <v>72</v>
      </c>
      <c r="BX39">
        <v>0</v>
      </c>
      <c r="BY39" t="s">
        <v>72</v>
      </c>
      <c r="BZ39" t="s">
        <v>3664</v>
      </c>
    </row>
    <row r="40" spans="1:79">
      <c r="A40" t="s">
        <v>140</v>
      </c>
      <c r="B40" t="s">
        <v>276</v>
      </c>
      <c r="C40" t="s">
        <v>142</v>
      </c>
      <c r="D40" t="s">
        <v>245</v>
      </c>
      <c r="E40" t="s">
        <v>246</v>
      </c>
      <c r="F40" t="s">
        <v>193</v>
      </c>
      <c r="G40" t="s">
        <v>277</v>
      </c>
      <c r="H40" t="s">
        <v>278</v>
      </c>
      <c r="I40" t="s">
        <v>279</v>
      </c>
      <c r="J40" t="s">
        <v>64</v>
      </c>
      <c r="K40" t="s">
        <v>65</v>
      </c>
      <c r="N40" t="s">
        <v>280</v>
      </c>
      <c r="O40" t="s">
        <v>68</v>
      </c>
      <c r="P40" t="s">
        <v>281</v>
      </c>
      <c r="Q40" s="613">
        <v>0</v>
      </c>
      <c r="R40" t="s">
        <v>3609</v>
      </c>
      <c r="S40">
        <v>408</v>
      </c>
      <c r="T40">
        <v>371</v>
      </c>
      <c r="U40">
        <v>335</v>
      </c>
      <c r="V40">
        <v>298</v>
      </c>
      <c r="W40">
        <v>298</v>
      </c>
      <c r="X40">
        <v>298</v>
      </c>
      <c r="AB40" t="s">
        <v>70</v>
      </c>
      <c r="AE40" t="s">
        <v>70</v>
      </c>
      <c r="AH40">
        <v>0</v>
      </c>
      <c r="AI40" t="s">
        <v>70</v>
      </c>
      <c r="AJ40" t="s">
        <v>70</v>
      </c>
      <c r="AK40" t="s">
        <v>70</v>
      </c>
      <c r="AL40" t="s">
        <v>70</v>
      </c>
      <c r="AM40" t="s">
        <v>70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71</v>
      </c>
      <c r="BP40" s="613">
        <v>390</v>
      </c>
      <c r="BQ40" s="862">
        <v>144</v>
      </c>
      <c r="BR40" t="s">
        <v>70</v>
      </c>
      <c r="BS40" t="s">
        <v>72</v>
      </c>
      <c r="BT40">
        <v>0</v>
      </c>
      <c r="BU40" t="s">
        <v>3213</v>
      </c>
      <c r="BV40">
        <v>4.3890000000000002</v>
      </c>
      <c r="BW40" t="s">
        <v>6</v>
      </c>
      <c r="BX40">
        <v>0</v>
      </c>
      <c r="BY40" t="s">
        <v>40</v>
      </c>
      <c r="BZ40" t="s">
        <v>3665</v>
      </c>
    </row>
    <row r="41" spans="1:79">
      <c r="A41" t="s">
        <v>140</v>
      </c>
      <c r="B41" t="s">
        <v>282</v>
      </c>
      <c r="C41" t="s">
        <v>142</v>
      </c>
      <c r="D41" t="s">
        <v>245</v>
      </c>
      <c r="E41" t="s">
        <v>246</v>
      </c>
      <c r="F41" t="s">
        <v>193</v>
      </c>
      <c r="G41" t="s">
        <v>283</v>
      </c>
      <c r="H41" t="s">
        <v>284</v>
      </c>
      <c r="I41" t="s">
        <v>285</v>
      </c>
      <c r="J41" t="s">
        <v>76</v>
      </c>
      <c r="K41" t="s">
        <v>65</v>
      </c>
      <c r="N41" t="s">
        <v>203</v>
      </c>
      <c r="O41" t="s">
        <v>68</v>
      </c>
      <c r="P41" t="s">
        <v>204</v>
      </c>
      <c r="Q41" s="613">
        <v>0</v>
      </c>
      <c r="R41" t="s">
        <v>3610</v>
      </c>
      <c r="S41">
        <v>0</v>
      </c>
      <c r="X41">
        <v>76</v>
      </c>
      <c r="AF41" t="s">
        <v>70</v>
      </c>
      <c r="AH41">
        <v>0</v>
      </c>
      <c r="AM41" t="s">
        <v>70</v>
      </c>
      <c r="AR41">
        <v>0</v>
      </c>
      <c r="AW41">
        <v>76</v>
      </c>
      <c r="BH41">
        <v>0.62</v>
      </c>
      <c r="BN41">
        <v>1</v>
      </c>
      <c r="BO41" t="s">
        <v>71</v>
      </c>
      <c r="BP41" s="613">
        <v>0</v>
      </c>
      <c r="BQ41" s="862">
        <v>0</v>
      </c>
      <c r="BR41" t="s">
        <v>72</v>
      </c>
      <c r="BS41" t="s">
        <v>72</v>
      </c>
      <c r="BT41">
        <v>0</v>
      </c>
      <c r="BU41" t="s">
        <v>72</v>
      </c>
      <c r="BV41">
        <v>0</v>
      </c>
      <c r="BW41" t="s">
        <v>5</v>
      </c>
      <c r="BX41">
        <v>0</v>
      </c>
      <c r="BY41" t="s">
        <v>72</v>
      </c>
      <c r="BZ41" t="s">
        <v>3666</v>
      </c>
    </row>
    <row r="42" spans="1:79">
      <c r="A42" t="s">
        <v>140</v>
      </c>
      <c r="B42" t="s">
        <v>286</v>
      </c>
      <c r="C42" t="s">
        <v>142</v>
      </c>
      <c r="D42" t="s">
        <v>245</v>
      </c>
      <c r="E42" t="s">
        <v>246</v>
      </c>
      <c r="F42" t="s">
        <v>207</v>
      </c>
      <c r="G42" t="s">
        <v>287</v>
      </c>
      <c r="H42" t="s">
        <v>288</v>
      </c>
      <c r="I42" t="s">
        <v>289</v>
      </c>
      <c r="J42" t="s">
        <v>92</v>
      </c>
      <c r="N42" t="s">
        <v>211</v>
      </c>
      <c r="O42" t="s">
        <v>99</v>
      </c>
      <c r="P42" t="s">
        <v>290</v>
      </c>
      <c r="Q42" s="613">
        <v>0</v>
      </c>
      <c r="R42" t="s">
        <v>3610</v>
      </c>
      <c r="S42">
        <v>0</v>
      </c>
      <c r="X42">
        <v>7</v>
      </c>
      <c r="AH42">
        <v>0</v>
      </c>
      <c r="BP42" s="613">
        <v>0</v>
      </c>
      <c r="BQ42" s="862">
        <v>5</v>
      </c>
      <c r="BR42" t="s">
        <v>72</v>
      </c>
      <c r="BS42" t="s">
        <v>72</v>
      </c>
      <c r="BT42">
        <v>0</v>
      </c>
      <c r="BU42" t="s">
        <v>72</v>
      </c>
      <c r="BV42">
        <v>0</v>
      </c>
      <c r="BW42" t="s">
        <v>72</v>
      </c>
      <c r="BX42">
        <v>0</v>
      </c>
      <c r="BY42" t="s">
        <v>72</v>
      </c>
      <c r="BZ42" t="s">
        <v>3667</v>
      </c>
    </row>
    <row r="43" spans="1:79">
      <c r="A43" t="s">
        <v>140</v>
      </c>
      <c r="B43" t="s">
        <v>291</v>
      </c>
      <c r="C43" t="s">
        <v>142</v>
      </c>
      <c r="D43" t="s">
        <v>245</v>
      </c>
      <c r="E43" t="s">
        <v>246</v>
      </c>
      <c r="F43" t="s">
        <v>207</v>
      </c>
      <c r="G43" t="s">
        <v>292</v>
      </c>
      <c r="H43" t="s">
        <v>293</v>
      </c>
      <c r="I43" t="s">
        <v>294</v>
      </c>
      <c r="J43" t="s">
        <v>92</v>
      </c>
      <c r="N43" t="s">
        <v>211</v>
      </c>
      <c r="O43" t="s">
        <v>99</v>
      </c>
      <c r="P43" t="s">
        <v>295</v>
      </c>
      <c r="Q43" s="613">
        <v>0</v>
      </c>
      <c r="R43" t="s">
        <v>3610</v>
      </c>
      <c r="S43">
        <v>50</v>
      </c>
      <c r="X43">
        <v>60</v>
      </c>
      <c r="AH43">
        <v>0</v>
      </c>
      <c r="BP43" s="613">
        <v>54</v>
      </c>
      <c r="BQ43" s="862">
        <v>53</v>
      </c>
      <c r="BR43" t="s">
        <v>72</v>
      </c>
      <c r="BS43" t="s">
        <v>72</v>
      </c>
      <c r="BT43">
        <v>0</v>
      </c>
      <c r="BU43" t="s">
        <v>72</v>
      </c>
      <c r="BV43">
        <v>0</v>
      </c>
      <c r="BW43" t="s">
        <v>72</v>
      </c>
      <c r="BX43">
        <v>0</v>
      </c>
      <c r="BY43" t="s">
        <v>72</v>
      </c>
      <c r="BZ43" t="s">
        <v>3668</v>
      </c>
    </row>
    <row r="44" spans="1:79">
      <c r="A44" t="s">
        <v>140</v>
      </c>
      <c r="B44" t="s">
        <v>296</v>
      </c>
      <c r="C44" t="s">
        <v>142</v>
      </c>
      <c r="D44" t="s">
        <v>245</v>
      </c>
      <c r="E44" t="s">
        <v>246</v>
      </c>
      <c r="F44" t="s">
        <v>217</v>
      </c>
      <c r="G44" t="s">
        <v>297</v>
      </c>
      <c r="H44" t="s">
        <v>298</v>
      </c>
      <c r="I44" t="s">
        <v>299</v>
      </c>
      <c r="J44" t="s">
        <v>92</v>
      </c>
      <c r="N44" t="s">
        <v>221</v>
      </c>
      <c r="O44" t="s">
        <v>99</v>
      </c>
      <c r="P44" t="s">
        <v>222</v>
      </c>
      <c r="Q44" s="613" t="s">
        <v>71</v>
      </c>
      <c r="R44" t="s">
        <v>3610</v>
      </c>
      <c r="S44" t="s">
        <v>93</v>
      </c>
      <c r="X44" t="s">
        <v>223</v>
      </c>
      <c r="AH44">
        <v>0</v>
      </c>
      <c r="BP44" s="613" t="s">
        <v>3654</v>
      </c>
      <c r="BQ44" s="864">
        <v>56</v>
      </c>
      <c r="BR44" t="s">
        <v>72</v>
      </c>
      <c r="BS44" t="s">
        <v>72</v>
      </c>
      <c r="BT44">
        <v>0</v>
      </c>
      <c r="BU44" t="s">
        <v>72</v>
      </c>
      <c r="BV44">
        <v>0</v>
      </c>
      <c r="BW44" t="s">
        <v>72</v>
      </c>
      <c r="BX44">
        <v>0</v>
      </c>
      <c r="BY44" t="s">
        <v>72</v>
      </c>
      <c r="BZ44" t="s">
        <v>3669</v>
      </c>
    </row>
    <row r="45" spans="1:79">
      <c r="A45" t="s">
        <v>140</v>
      </c>
      <c r="B45" t="s">
        <v>300</v>
      </c>
      <c r="C45" t="s">
        <v>142</v>
      </c>
      <c r="D45" t="s">
        <v>245</v>
      </c>
      <c r="E45" t="s">
        <v>246</v>
      </c>
      <c r="F45" t="s">
        <v>225</v>
      </c>
      <c r="G45" t="s">
        <v>301</v>
      </c>
      <c r="H45" t="s">
        <v>302</v>
      </c>
      <c r="I45" t="s">
        <v>303</v>
      </c>
      <c r="J45" t="s">
        <v>76</v>
      </c>
      <c r="K45" t="s">
        <v>65</v>
      </c>
      <c r="M45" t="s">
        <v>66</v>
      </c>
      <c r="N45" t="s">
        <v>304</v>
      </c>
      <c r="O45" t="s">
        <v>229</v>
      </c>
      <c r="P45" t="s">
        <v>230</v>
      </c>
      <c r="Q45" s="613" t="s">
        <v>71</v>
      </c>
      <c r="S45" t="s">
        <v>231</v>
      </c>
      <c r="T45" t="s">
        <v>232</v>
      </c>
      <c r="U45" t="s">
        <v>232</v>
      </c>
      <c r="V45" t="s">
        <v>232</v>
      </c>
      <c r="W45" t="s">
        <v>232</v>
      </c>
      <c r="X45" t="s">
        <v>232</v>
      </c>
      <c r="AE45" t="s">
        <v>70</v>
      </c>
      <c r="AH45">
        <v>4</v>
      </c>
      <c r="AI45" t="s">
        <v>70</v>
      </c>
      <c r="AJ45" t="s">
        <v>70</v>
      </c>
      <c r="AK45" t="s">
        <v>70</v>
      </c>
      <c r="AL45" t="s">
        <v>70</v>
      </c>
      <c r="AM45" t="s">
        <v>70</v>
      </c>
      <c r="BN45">
        <v>1</v>
      </c>
      <c r="BO45" t="s">
        <v>71</v>
      </c>
      <c r="BP45" s="613" t="s">
        <v>231</v>
      </c>
      <c r="BQ45" s="864" t="s">
        <v>232</v>
      </c>
      <c r="BR45" t="s">
        <v>70</v>
      </c>
      <c r="BS45" t="s">
        <v>72</v>
      </c>
      <c r="BT45">
        <v>0</v>
      </c>
      <c r="BU45" t="s">
        <v>72</v>
      </c>
      <c r="BV45">
        <v>0</v>
      </c>
      <c r="BW45" t="s">
        <v>72</v>
      </c>
      <c r="BX45">
        <v>0</v>
      </c>
      <c r="BY45" t="s">
        <v>72</v>
      </c>
      <c r="BZ45" t="s">
        <v>3670</v>
      </c>
      <c r="CA45" t="s">
        <v>305</v>
      </c>
    </row>
    <row r="46" spans="1:79">
      <c r="A46" t="s">
        <v>140</v>
      </c>
      <c r="B46" t="s">
        <v>306</v>
      </c>
      <c r="C46" t="s">
        <v>142</v>
      </c>
      <c r="D46" t="s">
        <v>245</v>
      </c>
      <c r="E46" t="s">
        <v>246</v>
      </c>
      <c r="F46" t="s">
        <v>225</v>
      </c>
      <c r="G46" t="s">
        <v>307</v>
      </c>
      <c r="H46" t="s">
        <v>308</v>
      </c>
      <c r="I46" t="s">
        <v>309</v>
      </c>
      <c r="J46" t="s">
        <v>76</v>
      </c>
      <c r="K46" t="s">
        <v>65</v>
      </c>
      <c r="M46" t="s">
        <v>66</v>
      </c>
      <c r="N46" t="s">
        <v>304</v>
      </c>
      <c r="O46" t="s">
        <v>229</v>
      </c>
      <c r="P46" t="s">
        <v>230</v>
      </c>
      <c r="Q46" s="613" t="s">
        <v>71</v>
      </c>
      <c r="S46" t="s">
        <v>231</v>
      </c>
      <c r="T46" t="s">
        <v>232</v>
      </c>
      <c r="U46" t="s">
        <v>232</v>
      </c>
      <c r="V46" t="s">
        <v>232</v>
      </c>
      <c r="W46" t="s">
        <v>232</v>
      </c>
      <c r="X46" t="s">
        <v>232</v>
      </c>
      <c r="AE46" t="s">
        <v>70</v>
      </c>
      <c r="AH46">
        <v>2</v>
      </c>
      <c r="AI46" t="s">
        <v>70</v>
      </c>
      <c r="AJ46" t="s">
        <v>70</v>
      </c>
      <c r="AK46" t="s">
        <v>70</v>
      </c>
      <c r="AL46" t="s">
        <v>70</v>
      </c>
      <c r="AM46" t="s">
        <v>70</v>
      </c>
      <c r="BN46">
        <v>1</v>
      </c>
      <c r="BO46" t="s">
        <v>71</v>
      </c>
      <c r="BP46" s="613" t="s">
        <v>231</v>
      </c>
      <c r="BQ46" s="864" t="s">
        <v>232</v>
      </c>
      <c r="BR46" t="s">
        <v>70</v>
      </c>
      <c r="BS46" t="s">
        <v>72</v>
      </c>
      <c r="BT46">
        <v>0</v>
      </c>
      <c r="BU46" t="s">
        <v>72</v>
      </c>
      <c r="BV46">
        <v>0</v>
      </c>
      <c r="BW46" t="s">
        <v>72</v>
      </c>
      <c r="BX46">
        <v>0</v>
      </c>
      <c r="BY46" t="s">
        <v>72</v>
      </c>
      <c r="BZ46" t="s">
        <v>3671</v>
      </c>
      <c r="CA46" t="s">
        <v>310</v>
      </c>
    </row>
    <row r="47" spans="1:79" ht="19.5">
      <c r="A47" t="s">
        <v>140</v>
      </c>
      <c r="B47" t="s">
        <v>311</v>
      </c>
      <c r="C47" t="s">
        <v>142</v>
      </c>
      <c r="D47" t="s">
        <v>126</v>
      </c>
      <c r="E47" t="s">
        <v>127</v>
      </c>
      <c r="F47" t="s">
        <v>143</v>
      </c>
      <c r="G47" t="s">
        <v>129</v>
      </c>
      <c r="H47" t="s">
        <v>312</v>
      </c>
      <c r="I47" t="s">
        <v>313</v>
      </c>
      <c r="J47" t="s">
        <v>92</v>
      </c>
      <c r="N47" t="s">
        <v>131</v>
      </c>
      <c r="O47" t="s">
        <v>314</v>
      </c>
      <c r="P47" t="s">
        <v>315</v>
      </c>
      <c r="Q47" s="613" t="s">
        <v>71</v>
      </c>
      <c r="S47" t="s">
        <v>316</v>
      </c>
      <c r="T47" t="s">
        <v>316</v>
      </c>
      <c r="U47" t="s">
        <v>316</v>
      </c>
      <c r="V47" t="s">
        <v>316</v>
      </c>
      <c r="W47" t="s">
        <v>316</v>
      </c>
      <c r="X47" t="s">
        <v>316</v>
      </c>
      <c r="AH47">
        <v>0</v>
      </c>
      <c r="BP47" s="613" t="s">
        <v>3122</v>
      </c>
      <c r="BQ47" s="866" t="s">
        <v>3672</v>
      </c>
      <c r="BR47" t="s">
        <v>70</v>
      </c>
      <c r="BS47" t="s">
        <v>72</v>
      </c>
      <c r="BT47">
        <v>0</v>
      </c>
      <c r="BU47" t="s">
        <v>72</v>
      </c>
      <c r="BV47">
        <v>0</v>
      </c>
      <c r="BW47" t="s">
        <v>72</v>
      </c>
      <c r="BX47">
        <v>0</v>
      </c>
      <c r="BY47" t="s">
        <v>72</v>
      </c>
      <c r="BZ47" t="s">
        <v>3673</v>
      </c>
    </row>
    <row r="48" spans="1:79">
      <c r="A48" t="s">
        <v>140</v>
      </c>
      <c r="B48" t="s">
        <v>317</v>
      </c>
      <c r="C48" t="s">
        <v>142</v>
      </c>
      <c r="D48" t="s">
        <v>126</v>
      </c>
      <c r="E48" t="s">
        <v>127</v>
      </c>
      <c r="F48" t="s">
        <v>143</v>
      </c>
      <c r="G48" t="s">
        <v>137</v>
      </c>
      <c r="H48" t="s">
        <v>318</v>
      </c>
      <c r="I48" t="s">
        <v>319</v>
      </c>
      <c r="J48" t="s">
        <v>64</v>
      </c>
      <c r="K48" t="s">
        <v>65</v>
      </c>
      <c r="M48" t="s">
        <v>66</v>
      </c>
      <c r="N48" t="s">
        <v>131</v>
      </c>
      <c r="O48" t="s">
        <v>132</v>
      </c>
      <c r="P48" t="s">
        <v>133</v>
      </c>
      <c r="Q48" s="613">
        <v>0</v>
      </c>
      <c r="R48" t="s">
        <v>3610</v>
      </c>
      <c r="S48">
        <v>85</v>
      </c>
      <c r="T48" t="s">
        <v>134</v>
      </c>
      <c r="U48" t="s">
        <v>134</v>
      </c>
      <c r="V48" t="s">
        <v>134</v>
      </c>
      <c r="W48" t="s">
        <v>134</v>
      </c>
      <c r="X48" t="s">
        <v>134</v>
      </c>
      <c r="AH48">
        <v>0</v>
      </c>
      <c r="AI48" t="s">
        <v>70</v>
      </c>
      <c r="AJ48" t="s">
        <v>70</v>
      </c>
      <c r="AK48" t="s">
        <v>70</v>
      </c>
      <c r="AL48" t="s">
        <v>70</v>
      </c>
      <c r="AM48" t="s">
        <v>70</v>
      </c>
      <c r="AN48" t="s">
        <v>134</v>
      </c>
      <c r="AO48" t="s">
        <v>134</v>
      </c>
      <c r="AP48" t="s">
        <v>134</v>
      </c>
      <c r="AQ48" t="s">
        <v>134</v>
      </c>
      <c r="AR48" t="s">
        <v>134</v>
      </c>
      <c r="AS48" t="s">
        <v>134</v>
      </c>
      <c r="AT48" t="s">
        <v>134</v>
      </c>
      <c r="AU48" t="s">
        <v>134</v>
      </c>
      <c r="AV48" t="s">
        <v>134</v>
      </c>
      <c r="AW48" t="s">
        <v>134</v>
      </c>
      <c r="AX48" t="s">
        <v>134</v>
      </c>
      <c r="AY48" t="s">
        <v>134</v>
      </c>
      <c r="AZ48" t="s">
        <v>134</v>
      </c>
      <c r="BA48" t="s">
        <v>134</v>
      </c>
      <c r="BB48" t="s">
        <v>134</v>
      </c>
      <c r="BC48" t="s">
        <v>134</v>
      </c>
      <c r="BD48" t="s">
        <v>134</v>
      </c>
      <c r="BE48" t="s">
        <v>134</v>
      </c>
      <c r="BF48" t="s">
        <v>134</v>
      </c>
      <c r="BG48" t="s">
        <v>134</v>
      </c>
      <c r="BH48" t="s">
        <v>134</v>
      </c>
      <c r="BL48" t="s">
        <v>134</v>
      </c>
      <c r="BN48">
        <v>1</v>
      </c>
      <c r="BO48" t="s">
        <v>71</v>
      </c>
      <c r="BP48" s="613" t="s">
        <v>3122</v>
      </c>
      <c r="BQ48" s="864">
        <v>85</v>
      </c>
      <c r="BR48" t="s">
        <v>72</v>
      </c>
      <c r="BS48" t="s">
        <v>72</v>
      </c>
      <c r="BT48">
        <v>0</v>
      </c>
      <c r="BU48" t="s">
        <v>72</v>
      </c>
      <c r="BV48">
        <v>0</v>
      </c>
      <c r="BW48" t="s">
        <v>6</v>
      </c>
      <c r="BX48">
        <v>0</v>
      </c>
      <c r="BY48" t="s">
        <v>72</v>
      </c>
      <c r="BZ48" t="s">
        <v>3674</v>
      </c>
      <c r="CA48" t="s">
        <v>135</v>
      </c>
    </row>
    <row r="49" spans="1:79">
      <c r="A49" t="s">
        <v>140</v>
      </c>
      <c r="B49" t="s">
        <v>320</v>
      </c>
      <c r="C49" t="s">
        <v>142</v>
      </c>
      <c r="D49" t="s">
        <v>126</v>
      </c>
      <c r="E49" t="s">
        <v>127</v>
      </c>
      <c r="F49" t="s">
        <v>143</v>
      </c>
      <c r="G49" t="s">
        <v>321</v>
      </c>
      <c r="H49" t="s">
        <v>322</v>
      </c>
      <c r="I49" t="s">
        <v>323</v>
      </c>
      <c r="J49" t="s">
        <v>92</v>
      </c>
      <c r="N49" t="s">
        <v>221</v>
      </c>
      <c r="O49" t="s">
        <v>93</v>
      </c>
      <c r="P49" t="s">
        <v>4737</v>
      </c>
      <c r="Q49" s="613" t="s">
        <v>93</v>
      </c>
      <c r="S49" t="s">
        <v>93</v>
      </c>
      <c r="X49" t="s">
        <v>324</v>
      </c>
      <c r="AH49">
        <v>0</v>
      </c>
      <c r="BP49" s="613" t="s">
        <v>3675</v>
      </c>
      <c r="BQ49" s="867" t="s">
        <v>3676</v>
      </c>
      <c r="BR49" t="s">
        <v>72</v>
      </c>
      <c r="BS49" t="s">
        <v>72</v>
      </c>
      <c r="BT49">
        <v>0</v>
      </c>
      <c r="BU49" t="s">
        <v>72</v>
      </c>
      <c r="BV49">
        <v>0</v>
      </c>
      <c r="BW49" t="s">
        <v>72</v>
      </c>
      <c r="BX49">
        <v>0</v>
      </c>
      <c r="BY49" t="s">
        <v>72</v>
      </c>
      <c r="BZ49" t="s">
        <v>3677</v>
      </c>
    </row>
    <row r="50" spans="1:79">
      <c r="A50" t="s">
        <v>140</v>
      </c>
      <c r="B50" t="s">
        <v>325</v>
      </c>
      <c r="C50" t="s">
        <v>142</v>
      </c>
      <c r="D50" t="s">
        <v>126</v>
      </c>
      <c r="E50" t="s">
        <v>127</v>
      </c>
      <c r="F50" t="s">
        <v>156</v>
      </c>
      <c r="G50" t="s">
        <v>326</v>
      </c>
      <c r="H50" t="s">
        <v>327</v>
      </c>
      <c r="I50" t="s">
        <v>328</v>
      </c>
      <c r="J50" t="s">
        <v>64</v>
      </c>
      <c r="K50" t="s">
        <v>65</v>
      </c>
      <c r="N50" t="s">
        <v>139</v>
      </c>
      <c r="O50" t="s">
        <v>99</v>
      </c>
      <c r="P50" t="s">
        <v>159</v>
      </c>
      <c r="Q50" s="613">
        <v>0</v>
      </c>
      <c r="R50" t="s">
        <v>3610</v>
      </c>
      <c r="S50">
        <v>0</v>
      </c>
      <c r="T50">
        <v>0</v>
      </c>
      <c r="U50">
        <v>0</v>
      </c>
      <c r="V50">
        <v>0</v>
      </c>
      <c r="W50">
        <v>0</v>
      </c>
      <c r="X50">
        <v>0</v>
      </c>
      <c r="AH50">
        <v>0</v>
      </c>
      <c r="AI50" t="s">
        <v>70</v>
      </c>
      <c r="AJ50" t="s">
        <v>70</v>
      </c>
      <c r="AK50" t="s">
        <v>70</v>
      </c>
      <c r="AL50" t="s">
        <v>70</v>
      </c>
      <c r="AM50" t="s">
        <v>70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71</v>
      </c>
      <c r="BP50" s="613">
        <v>3</v>
      </c>
      <c r="BQ50" s="862">
        <v>5</v>
      </c>
      <c r="BR50" t="s">
        <v>70</v>
      </c>
      <c r="BS50" t="s">
        <v>72</v>
      </c>
      <c r="BT50">
        <v>0</v>
      </c>
      <c r="BU50" t="s">
        <v>3213</v>
      </c>
      <c r="BV50">
        <v>0.125</v>
      </c>
      <c r="BW50" t="s">
        <v>6</v>
      </c>
      <c r="BX50">
        <v>0</v>
      </c>
      <c r="BY50" t="s">
        <v>72</v>
      </c>
      <c r="BZ50" t="s">
        <v>3678</v>
      </c>
    </row>
    <row r="51" spans="1:79">
      <c r="A51" t="s">
        <v>140</v>
      </c>
      <c r="B51" t="s">
        <v>329</v>
      </c>
      <c r="C51" t="s">
        <v>142</v>
      </c>
      <c r="D51" t="s">
        <v>126</v>
      </c>
      <c r="E51" t="s">
        <v>127</v>
      </c>
      <c r="F51" t="s">
        <v>156</v>
      </c>
      <c r="G51" t="s">
        <v>330</v>
      </c>
      <c r="H51" t="s">
        <v>331</v>
      </c>
      <c r="I51" t="s">
        <v>332</v>
      </c>
      <c r="J51" t="s">
        <v>64</v>
      </c>
      <c r="K51" t="s">
        <v>65</v>
      </c>
      <c r="N51" t="s">
        <v>139</v>
      </c>
      <c r="O51" t="s">
        <v>99</v>
      </c>
      <c r="P51" t="s">
        <v>159</v>
      </c>
      <c r="Q51" s="613">
        <v>0</v>
      </c>
      <c r="R51" t="s">
        <v>3610</v>
      </c>
      <c r="S51">
        <v>0</v>
      </c>
      <c r="T51">
        <v>0</v>
      </c>
      <c r="U51">
        <v>0</v>
      </c>
      <c r="V51">
        <v>0</v>
      </c>
      <c r="W51">
        <v>0</v>
      </c>
      <c r="X51">
        <v>0</v>
      </c>
      <c r="AH51">
        <v>0</v>
      </c>
      <c r="AI51" t="s">
        <v>70</v>
      </c>
      <c r="AJ51" t="s">
        <v>70</v>
      </c>
      <c r="AK51" t="s">
        <v>70</v>
      </c>
      <c r="AL51" t="s">
        <v>70</v>
      </c>
      <c r="AM51" t="s">
        <v>70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71</v>
      </c>
      <c r="BP51" s="613">
        <v>3</v>
      </c>
      <c r="BQ51" s="862">
        <v>6</v>
      </c>
      <c r="BR51" t="s">
        <v>70</v>
      </c>
      <c r="BS51" t="s">
        <v>72</v>
      </c>
      <c r="BT51">
        <v>0</v>
      </c>
      <c r="BU51" t="s">
        <v>3213</v>
      </c>
      <c r="BV51">
        <v>0.15</v>
      </c>
      <c r="BW51" t="s">
        <v>6</v>
      </c>
      <c r="BX51">
        <v>0</v>
      </c>
      <c r="BY51" t="s">
        <v>72</v>
      </c>
      <c r="BZ51" t="s">
        <v>3679</v>
      </c>
    </row>
    <row r="52" spans="1:79">
      <c r="A52" t="s">
        <v>140</v>
      </c>
      <c r="B52" t="s">
        <v>333</v>
      </c>
      <c r="C52" t="s">
        <v>142</v>
      </c>
      <c r="D52" t="s">
        <v>126</v>
      </c>
      <c r="E52" t="s">
        <v>127</v>
      </c>
      <c r="F52" t="s">
        <v>207</v>
      </c>
      <c r="G52" t="s">
        <v>334</v>
      </c>
      <c r="H52" t="s">
        <v>335</v>
      </c>
      <c r="I52" t="s">
        <v>336</v>
      </c>
      <c r="J52" t="s">
        <v>92</v>
      </c>
      <c r="N52" t="s">
        <v>211</v>
      </c>
      <c r="O52" t="s">
        <v>99</v>
      </c>
      <c r="P52" t="s">
        <v>290</v>
      </c>
      <c r="Q52" s="613">
        <v>0</v>
      </c>
      <c r="R52" t="s">
        <v>3610</v>
      </c>
      <c r="S52">
        <v>0</v>
      </c>
      <c r="X52">
        <v>7</v>
      </c>
      <c r="AH52">
        <v>0</v>
      </c>
      <c r="BP52" s="613">
        <v>0</v>
      </c>
      <c r="BQ52" s="862">
        <v>5</v>
      </c>
      <c r="BR52" t="s">
        <v>72</v>
      </c>
      <c r="BS52" t="s">
        <v>72</v>
      </c>
      <c r="BT52">
        <v>0</v>
      </c>
      <c r="BU52" t="s">
        <v>72</v>
      </c>
      <c r="BV52">
        <v>0</v>
      </c>
      <c r="BW52" t="s">
        <v>72</v>
      </c>
      <c r="BX52">
        <v>0</v>
      </c>
      <c r="BY52" t="s">
        <v>72</v>
      </c>
      <c r="BZ52" t="s">
        <v>3680</v>
      </c>
    </row>
    <row r="53" spans="1:79">
      <c r="A53" t="s">
        <v>140</v>
      </c>
      <c r="B53" t="s">
        <v>337</v>
      </c>
      <c r="C53" t="s">
        <v>142</v>
      </c>
      <c r="D53" t="s">
        <v>126</v>
      </c>
      <c r="E53" t="s">
        <v>127</v>
      </c>
      <c r="F53" t="s">
        <v>207</v>
      </c>
      <c r="G53" t="s">
        <v>338</v>
      </c>
      <c r="H53" t="s">
        <v>339</v>
      </c>
      <c r="I53" t="s">
        <v>340</v>
      </c>
      <c r="J53" t="s">
        <v>92</v>
      </c>
      <c r="N53" t="s">
        <v>211</v>
      </c>
      <c r="O53" t="s">
        <v>99</v>
      </c>
      <c r="P53" t="s">
        <v>295</v>
      </c>
      <c r="Q53" s="613">
        <v>0</v>
      </c>
      <c r="R53" t="s">
        <v>3610</v>
      </c>
      <c r="S53">
        <v>50</v>
      </c>
      <c r="X53">
        <v>60</v>
      </c>
      <c r="AH53">
        <v>0</v>
      </c>
      <c r="BP53" s="613">
        <v>54</v>
      </c>
      <c r="BQ53" s="862">
        <v>53</v>
      </c>
      <c r="BR53" t="s">
        <v>72</v>
      </c>
      <c r="BS53" t="s">
        <v>72</v>
      </c>
      <c r="BT53">
        <v>0</v>
      </c>
      <c r="BU53" t="s">
        <v>72</v>
      </c>
      <c r="BV53">
        <v>0</v>
      </c>
      <c r="BW53" t="s">
        <v>72</v>
      </c>
      <c r="BX53">
        <v>0</v>
      </c>
      <c r="BY53" t="s">
        <v>72</v>
      </c>
      <c r="BZ53" t="s">
        <v>3681</v>
      </c>
    </row>
    <row r="54" spans="1:79">
      <c r="A54" t="s">
        <v>140</v>
      </c>
      <c r="B54" t="s">
        <v>341</v>
      </c>
      <c r="C54" t="s">
        <v>142</v>
      </c>
      <c r="D54" t="s">
        <v>126</v>
      </c>
      <c r="E54" t="s">
        <v>127</v>
      </c>
      <c r="F54" t="s">
        <v>217</v>
      </c>
      <c r="G54" t="s">
        <v>342</v>
      </c>
      <c r="H54" t="s">
        <v>343</v>
      </c>
      <c r="I54" t="s">
        <v>344</v>
      </c>
      <c r="J54" t="s">
        <v>92</v>
      </c>
      <c r="N54" t="s">
        <v>221</v>
      </c>
      <c r="O54" t="s">
        <v>99</v>
      </c>
      <c r="P54" t="s">
        <v>222</v>
      </c>
      <c r="Q54" s="613" t="s">
        <v>71</v>
      </c>
      <c r="R54" t="s">
        <v>3610</v>
      </c>
      <c r="S54" t="s">
        <v>93</v>
      </c>
      <c r="T54" t="s">
        <v>93</v>
      </c>
      <c r="U54" t="s">
        <v>345</v>
      </c>
      <c r="V54" t="s">
        <v>345</v>
      </c>
      <c r="W54" t="s">
        <v>345</v>
      </c>
      <c r="X54" t="s">
        <v>223</v>
      </c>
      <c r="AH54">
        <v>0</v>
      </c>
      <c r="BP54" s="613" t="s">
        <v>3654</v>
      </c>
      <c r="BQ54" s="864">
        <v>56</v>
      </c>
      <c r="BR54" t="s">
        <v>72</v>
      </c>
      <c r="BS54" t="s">
        <v>72</v>
      </c>
      <c r="BT54">
        <v>0</v>
      </c>
      <c r="BU54" t="s">
        <v>72</v>
      </c>
      <c r="BV54">
        <v>0</v>
      </c>
      <c r="BW54" t="s">
        <v>72</v>
      </c>
      <c r="BX54">
        <v>0</v>
      </c>
      <c r="BY54" t="s">
        <v>72</v>
      </c>
      <c r="BZ54" t="s">
        <v>3682</v>
      </c>
    </row>
    <row r="55" spans="1:79">
      <c r="A55" t="s">
        <v>346</v>
      </c>
      <c r="B55" t="s">
        <v>347</v>
      </c>
      <c r="C55" t="s">
        <v>58</v>
      </c>
      <c r="D55" t="s">
        <v>59</v>
      </c>
      <c r="E55" t="s">
        <v>60</v>
      </c>
      <c r="F55" t="s">
        <v>348</v>
      </c>
      <c r="G55" t="s">
        <v>349</v>
      </c>
      <c r="H55" t="s">
        <v>350</v>
      </c>
      <c r="I55" t="s">
        <v>351</v>
      </c>
      <c r="J55" t="s">
        <v>64</v>
      </c>
      <c r="K55" t="s">
        <v>65</v>
      </c>
      <c r="N55" t="s">
        <v>110</v>
      </c>
      <c r="O55" t="s">
        <v>146</v>
      </c>
      <c r="P55" t="s">
        <v>147</v>
      </c>
      <c r="Q55" s="613">
        <v>2</v>
      </c>
      <c r="R55" t="s">
        <v>3609</v>
      </c>
      <c r="S55">
        <v>13.7</v>
      </c>
      <c r="T55">
        <v>13.4</v>
      </c>
      <c r="U55">
        <v>13.1</v>
      </c>
      <c r="V55">
        <v>12.8</v>
      </c>
      <c r="W55">
        <v>12.5</v>
      </c>
      <c r="X55">
        <v>12.2</v>
      </c>
      <c r="AA55" t="s">
        <v>70</v>
      </c>
      <c r="AE55" t="s">
        <v>70</v>
      </c>
      <c r="AH55">
        <v>0</v>
      </c>
      <c r="AI55" t="s">
        <v>70</v>
      </c>
      <c r="AJ55" t="s">
        <v>70</v>
      </c>
      <c r="AK55" t="s">
        <v>70</v>
      </c>
      <c r="AL55" t="s">
        <v>70</v>
      </c>
      <c r="AM55" t="s">
        <v>70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71</v>
      </c>
      <c r="BP55" s="613">
        <v>152.4</v>
      </c>
      <c r="BQ55" s="863">
        <v>15.49</v>
      </c>
      <c r="BR55" t="s">
        <v>66</v>
      </c>
      <c r="BS55" t="s">
        <v>72</v>
      </c>
      <c r="BT55">
        <v>0</v>
      </c>
      <c r="BU55" t="s">
        <v>3219</v>
      </c>
      <c r="BV55">
        <v>-0.7389</v>
      </c>
      <c r="BW55" t="s">
        <v>3219</v>
      </c>
      <c r="BX55">
        <v>-0.73899999999999999</v>
      </c>
      <c r="BY55" t="s">
        <v>39</v>
      </c>
      <c r="BZ55" t="s">
        <v>3683</v>
      </c>
      <c r="CA55" t="s">
        <v>352</v>
      </c>
    </row>
    <row r="56" spans="1:79">
      <c r="A56" t="s">
        <v>346</v>
      </c>
      <c r="B56" t="s">
        <v>353</v>
      </c>
      <c r="C56" t="s">
        <v>58</v>
      </c>
      <c r="D56" t="s">
        <v>59</v>
      </c>
      <c r="E56" t="s">
        <v>60</v>
      </c>
      <c r="F56" t="s">
        <v>348</v>
      </c>
      <c r="G56" t="s">
        <v>354</v>
      </c>
      <c r="H56" t="s">
        <v>355</v>
      </c>
      <c r="I56" t="s">
        <v>356</v>
      </c>
      <c r="J56" t="s">
        <v>76</v>
      </c>
      <c r="K56" t="s">
        <v>357</v>
      </c>
      <c r="M56" t="s">
        <v>66</v>
      </c>
      <c r="N56" t="s">
        <v>115</v>
      </c>
      <c r="O56" t="s">
        <v>229</v>
      </c>
      <c r="P56" t="s">
        <v>358</v>
      </c>
      <c r="Q56" s="613" t="s">
        <v>71</v>
      </c>
      <c r="S56" t="s">
        <v>231</v>
      </c>
      <c r="T56" t="s">
        <v>231</v>
      </c>
      <c r="U56" t="s">
        <v>231</v>
      </c>
      <c r="V56" t="s">
        <v>231</v>
      </c>
      <c r="W56" t="s">
        <v>231</v>
      </c>
      <c r="X56" t="s">
        <v>231</v>
      </c>
      <c r="AE56" t="s">
        <v>70</v>
      </c>
      <c r="AH56">
        <v>2</v>
      </c>
      <c r="AI56" t="s">
        <v>70</v>
      </c>
      <c r="AJ56" t="s">
        <v>70</v>
      </c>
      <c r="AK56" t="s">
        <v>70</v>
      </c>
      <c r="AL56" t="s">
        <v>70</v>
      </c>
      <c r="AM56" t="s">
        <v>70</v>
      </c>
      <c r="AN56" t="s">
        <v>359</v>
      </c>
      <c r="AO56" t="s">
        <v>359</v>
      </c>
      <c r="AP56" t="s">
        <v>359</v>
      </c>
      <c r="AQ56" t="s">
        <v>359</v>
      </c>
      <c r="AR56" t="s">
        <v>359</v>
      </c>
      <c r="AS56" t="s">
        <v>360</v>
      </c>
      <c r="AT56" t="s">
        <v>360</v>
      </c>
      <c r="AU56" t="s">
        <v>360</v>
      </c>
      <c r="AV56" t="s">
        <v>360</v>
      </c>
      <c r="AW56" t="s">
        <v>360</v>
      </c>
      <c r="BH56">
        <v>2.0539999999999998</v>
      </c>
      <c r="BI56">
        <v>0.68500000000000005</v>
      </c>
      <c r="BN56">
        <v>1</v>
      </c>
      <c r="BO56" t="s">
        <v>71</v>
      </c>
      <c r="BP56" s="613" t="s">
        <v>231</v>
      </c>
      <c r="BQ56" s="864" t="s">
        <v>231</v>
      </c>
      <c r="BR56" t="s">
        <v>70</v>
      </c>
      <c r="BS56" t="s">
        <v>72</v>
      </c>
      <c r="BT56">
        <v>0</v>
      </c>
      <c r="BU56" t="s">
        <v>72</v>
      </c>
      <c r="BV56">
        <v>0</v>
      </c>
      <c r="BW56" t="s">
        <v>72</v>
      </c>
      <c r="BX56">
        <v>0</v>
      </c>
      <c r="BY56" t="s">
        <v>72</v>
      </c>
      <c r="BZ56" t="s">
        <v>3684</v>
      </c>
    </row>
    <row r="57" spans="1:79">
      <c r="A57" t="s">
        <v>346</v>
      </c>
      <c r="B57" t="s">
        <v>361</v>
      </c>
      <c r="C57" t="s">
        <v>58</v>
      </c>
      <c r="D57" t="s">
        <v>59</v>
      </c>
      <c r="E57" t="s">
        <v>60</v>
      </c>
      <c r="F57" t="s">
        <v>348</v>
      </c>
      <c r="G57" t="s">
        <v>362</v>
      </c>
      <c r="H57" t="s">
        <v>363</v>
      </c>
      <c r="I57" t="s">
        <v>364</v>
      </c>
      <c r="J57" t="s">
        <v>76</v>
      </c>
      <c r="K57" t="s">
        <v>357</v>
      </c>
      <c r="M57" t="s">
        <v>66</v>
      </c>
      <c r="N57" t="s">
        <v>115</v>
      </c>
      <c r="O57" t="s">
        <v>229</v>
      </c>
      <c r="P57" t="s">
        <v>358</v>
      </c>
      <c r="Q57" s="613" t="s">
        <v>71</v>
      </c>
      <c r="S57" t="s">
        <v>231</v>
      </c>
      <c r="T57" t="s">
        <v>231</v>
      </c>
      <c r="U57" t="s">
        <v>231</v>
      </c>
      <c r="V57" t="s">
        <v>231</v>
      </c>
      <c r="W57" t="s">
        <v>231</v>
      </c>
      <c r="X57" t="s">
        <v>231</v>
      </c>
      <c r="AE57" t="s">
        <v>70</v>
      </c>
      <c r="AH57">
        <v>2</v>
      </c>
      <c r="AI57" t="s">
        <v>70</v>
      </c>
      <c r="AJ57" t="s">
        <v>70</v>
      </c>
      <c r="AK57" t="s">
        <v>70</v>
      </c>
      <c r="AL57" t="s">
        <v>70</v>
      </c>
      <c r="AM57" t="s">
        <v>70</v>
      </c>
      <c r="AN57" t="s">
        <v>359</v>
      </c>
      <c r="AO57" t="s">
        <v>359</v>
      </c>
      <c r="AP57" t="s">
        <v>359</v>
      </c>
      <c r="AQ57" t="s">
        <v>359</v>
      </c>
      <c r="AR57" t="s">
        <v>359</v>
      </c>
      <c r="AS57" t="s">
        <v>360</v>
      </c>
      <c r="AT57" t="s">
        <v>360</v>
      </c>
      <c r="AU57" t="s">
        <v>360</v>
      </c>
      <c r="AV57" t="s">
        <v>360</v>
      </c>
      <c r="AW57" t="s">
        <v>360</v>
      </c>
      <c r="BH57">
        <v>2.1190000000000002</v>
      </c>
      <c r="BI57">
        <v>0.70599999999999996</v>
      </c>
      <c r="BN57">
        <v>1</v>
      </c>
      <c r="BO57" t="s">
        <v>71</v>
      </c>
      <c r="BP57" s="613" t="s">
        <v>231</v>
      </c>
      <c r="BQ57" s="864" t="s">
        <v>231</v>
      </c>
      <c r="BR57" t="s">
        <v>70</v>
      </c>
      <c r="BS57" t="s">
        <v>72</v>
      </c>
      <c r="BT57">
        <v>0</v>
      </c>
      <c r="BU57" t="s">
        <v>72</v>
      </c>
      <c r="BV57">
        <v>0</v>
      </c>
      <c r="BW57" t="s">
        <v>72</v>
      </c>
      <c r="BX57">
        <v>0</v>
      </c>
      <c r="BY57" t="s">
        <v>72</v>
      </c>
      <c r="BZ57" t="s">
        <v>3685</v>
      </c>
    </row>
    <row r="58" spans="1:79">
      <c r="A58" t="s">
        <v>346</v>
      </c>
      <c r="B58" t="s">
        <v>365</v>
      </c>
      <c r="C58" t="s">
        <v>58</v>
      </c>
      <c r="D58" t="s">
        <v>59</v>
      </c>
      <c r="E58" t="s">
        <v>60</v>
      </c>
      <c r="F58" t="s">
        <v>366</v>
      </c>
      <c r="G58" t="s">
        <v>367</v>
      </c>
      <c r="H58" t="s">
        <v>368</v>
      </c>
      <c r="I58" t="s">
        <v>369</v>
      </c>
      <c r="J58" t="s">
        <v>64</v>
      </c>
      <c r="K58" t="s">
        <v>65</v>
      </c>
      <c r="N58" t="s">
        <v>164</v>
      </c>
      <c r="O58" t="s">
        <v>68</v>
      </c>
      <c r="P58" t="s">
        <v>370</v>
      </c>
      <c r="Q58" s="613">
        <v>0</v>
      </c>
      <c r="R58" t="s">
        <v>3609</v>
      </c>
      <c r="S58">
        <v>288589</v>
      </c>
      <c r="T58">
        <v>288589</v>
      </c>
      <c r="U58">
        <v>288589</v>
      </c>
      <c r="V58">
        <v>9063</v>
      </c>
      <c r="W58">
        <v>9063</v>
      </c>
      <c r="X58">
        <v>9063</v>
      </c>
      <c r="AD58" t="s">
        <v>70</v>
      </c>
      <c r="AE58" t="s">
        <v>70</v>
      </c>
      <c r="AH58">
        <v>0</v>
      </c>
      <c r="AI58" t="s">
        <v>70</v>
      </c>
      <c r="AJ58" t="s">
        <v>70</v>
      </c>
      <c r="AK58" t="s">
        <v>70</v>
      </c>
      <c r="AL58" t="s">
        <v>70</v>
      </c>
      <c r="AM58" t="s">
        <v>70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71</v>
      </c>
      <c r="BP58" s="613">
        <v>288589</v>
      </c>
      <c r="BQ58" s="862">
        <v>288589</v>
      </c>
      <c r="BR58" t="s">
        <v>70</v>
      </c>
      <c r="BS58" t="s">
        <v>72</v>
      </c>
      <c r="BT58">
        <v>0</v>
      </c>
      <c r="BU58" t="s">
        <v>72</v>
      </c>
      <c r="BV58">
        <v>0</v>
      </c>
      <c r="BW58" t="s">
        <v>72</v>
      </c>
      <c r="BX58">
        <v>0</v>
      </c>
      <c r="BY58" t="s">
        <v>72</v>
      </c>
      <c r="BZ58" t="s">
        <v>3686</v>
      </c>
    </row>
    <row r="59" spans="1:79">
      <c r="A59" t="s">
        <v>346</v>
      </c>
      <c r="B59" t="s">
        <v>371</v>
      </c>
      <c r="C59" t="s">
        <v>58</v>
      </c>
      <c r="D59" t="s">
        <v>59</v>
      </c>
      <c r="E59" t="s">
        <v>60</v>
      </c>
      <c r="F59" t="s">
        <v>372</v>
      </c>
      <c r="G59" t="s">
        <v>373</v>
      </c>
      <c r="H59" t="s">
        <v>374</v>
      </c>
      <c r="I59" t="s">
        <v>375</v>
      </c>
      <c r="J59" t="s">
        <v>92</v>
      </c>
      <c r="N59" t="s">
        <v>83</v>
      </c>
      <c r="O59" t="s">
        <v>132</v>
      </c>
      <c r="P59" t="s">
        <v>177</v>
      </c>
      <c r="Q59" s="613">
        <v>0</v>
      </c>
      <c r="R59" t="s">
        <v>3610</v>
      </c>
      <c r="S59">
        <v>100</v>
      </c>
      <c r="T59">
        <v>100</v>
      </c>
      <c r="U59">
        <v>100</v>
      </c>
      <c r="V59">
        <v>100</v>
      </c>
      <c r="W59">
        <v>100</v>
      </c>
      <c r="X59">
        <v>100</v>
      </c>
      <c r="AH59">
        <v>0</v>
      </c>
      <c r="BP59" s="613">
        <v>100</v>
      </c>
      <c r="BQ59" s="862">
        <v>100</v>
      </c>
      <c r="BR59" t="s">
        <v>70</v>
      </c>
      <c r="BS59" t="s">
        <v>72</v>
      </c>
      <c r="BT59">
        <v>0</v>
      </c>
      <c r="BU59" t="s">
        <v>72</v>
      </c>
      <c r="BV59">
        <v>0</v>
      </c>
      <c r="BW59" t="s">
        <v>72</v>
      </c>
      <c r="BX59">
        <v>0</v>
      </c>
      <c r="BY59" t="s">
        <v>72</v>
      </c>
      <c r="BZ59" t="s">
        <v>3687</v>
      </c>
    </row>
    <row r="60" spans="1:79">
      <c r="A60" t="s">
        <v>346</v>
      </c>
      <c r="B60" t="s">
        <v>376</v>
      </c>
      <c r="C60" t="s">
        <v>58</v>
      </c>
      <c r="D60" t="s">
        <v>59</v>
      </c>
      <c r="E60" t="s">
        <v>60</v>
      </c>
      <c r="F60" t="s">
        <v>372</v>
      </c>
      <c r="G60" t="s">
        <v>377</v>
      </c>
      <c r="H60" t="s">
        <v>378</v>
      </c>
      <c r="I60" t="s">
        <v>379</v>
      </c>
      <c r="J60" t="s">
        <v>76</v>
      </c>
      <c r="K60" t="s">
        <v>65</v>
      </c>
      <c r="N60" t="s">
        <v>170</v>
      </c>
      <c r="O60" t="s">
        <v>68</v>
      </c>
      <c r="P60" t="s">
        <v>380</v>
      </c>
      <c r="Q60" s="613">
        <v>1</v>
      </c>
      <c r="R60" t="s">
        <v>3609</v>
      </c>
      <c r="S60">
        <v>0</v>
      </c>
      <c r="T60">
        <v>10.199999999999999</v>
      </c>
      <c r="U60">
        <v>10.199999999999999</v>
      </c>
      <c r="V60">
        <v>10.199999999999999</v>
      </c>
      <c r="W60">
        <v>10.199999999999999</v>
      </c>
      <c r="X60">
        <v>10.199999999999999</v>
      </c>
      <c r="AH60">
        <v>0</v>
      </c>
      <c r="AI60" t="s">
        <v>70</v>
      </c>
      <c r="AJ60" t="s">
        <v>70</v>
      </c>
      <c r="AK60" t="s">
        <v>70</v>
      </c>
      <c r="AL60" t="s">
        <v>70</v>
      </c>
      <c r="AM60" t="s">
        <v>70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71</v>
      </c>
      <c r="BP60" s="613">
        <v>10.199999999999999</v>
      </c>
      <c r="BQ60" s="868">
        <v>1.54</v>
      </c>
      <c r="BR60" t="s">
        <v>70</v>
      </c>
      <c r="BS60" t="s">
        <v>72</v>
      </c>
      <c r="BT60">
        <v>0</v>
      </c>
      <c r="BU60" t="s">
        <v>72</v>
      </c>
      <c r="BV60">
        <v>0</v>
      </c>
      <c r="BW60" t="s">
        <v>72</v>
      </c>
      <c r="BX60">
        <v>0</v>
      </c>
      <c r="BY60" t="s">
        <v>72</v>
      </c>
      <c r="BZ60" t="s">
        <v>3688</v>
      </c>
      <c r="CA60" t="s">
        <v>381</v>
      </c>
    </row>
    <row r="61" spans="1:79">
      <c r="A61" t="s">
        <v>346</v>
      </c>
      <c r="B61" t="s">
        <v>382</v>
      </c>
      <c r="C61" t="s">
        <v>58</v>
      </c>
      <c r="D61" t="s">
        <v>59</v>
      </c>
      <c r="E61" t="s">
        <v>60</v>
      </c>
      <c r="F61" t="s">
        <v>383</v>
      </c>
      <c r="G61" t="s">
        <v>384</v>
      </c>
      <c r="H61" t="s">
        <v>385</v>
      </c>
      <c r="I61" t="s">
        <v>386</v>
      </c>
      <c r="J61" t="s">
        <v>76</v>
      </c>
      <c r="K61" t="s">
        <v>65</v>
      </c>
      <c r="N61" t="s">
        <v>98</v>
      </c>
      <c r="O61" t="s">
        <v>99</v>
      </c>
      <c r="P61" t="s">
        <v>100</v>
      </c>
      <c r="Q61" s="613">
        <v>2</v>
      </c>
      <c r="R61" t="s">
        <v>3610</v>
      </c>
      <c r="S61">
        <v>99.96</v>
      </c>
      <c r="T61">
        <v>99.96</v>
      </c>
      <c r="U61">
        <v>99.96</v>
      </c>
      <c r="V61">
        <v>100</v>
      </c>
      <c r="W61">
        <v>100</v>
      </c>
      <c r="X61">
        <v>100</v>
      </c>
      <c r="Y61" t="s">
        <v>70</v>
      </c>
      <c r="AE61" t="s">
        <v>70</v>
      </c>
      <c r="AH61">
        <v>0</v>
      </c>
      <c r="AI61" t="s">
        <v>70</v>
      </c>
      <c r="AJ61" t="s">
        <v>70</v>
      </c>
      <c r="AK61" t="s">
        <v>70</v>
      </c>
      <c r="AL61" t="s">
        <v>70</v>
      </c>
      <c r="AM61" t="s">
        <v>70</v>
      </c>
      <c r="AN61">
        <v>99.94</v>
      </c>
      <c r="AO61">
        <v>99.94</v>
      </c>
      <c r="AP61">
        <v>99.94</v>
      </c>
      <c r="AQ61">
        <v>99.94</v>
      </c>
      <c r="AR61">
        <v>99.94</v>
      </c>
      <c r="AS61">
        <v>99.95</v>
      </c>
      <c r="AT61">
        <v>99.95</v>
      </c>
      <c r="AU61">
        <v>99.95</v>
      </c>
      <c r="AV61">
        <v>99.95</v>
      </c>
      <c r="AW61">
        <v>99.95</v>
      </c>
      <c r="BH61">
        <v>0.28399999999999997</v>
      </c>
      <c r="BN61">
        <v>100</v>
      </c>
      <c r="BO61" t="s">
        <v>387</v>
      </c>
      <c r="BP61" s="613">
        <v>99.92</v>
      </c>
      <c r="BQ61" s="863">
        <v>99.93</v>
      </c>
      <c r="BR61" t="s">
        <v>66</v>
      </c>
      <c r="BS61" t="s">
        <v>72</v>
      </c>
      <c r="BT61">
        <v>0</v>
      </c>
      <c r="BU61" t="s">
        <v>3219</v>
      </c>
      <c r="BV61">
        <v>-0.28399999999999997</v>
      </c>
      <c r="BW61" t="s">
        <v>3219</v>
      </c>
      <c r="BX61">
        <v>-0.28399999999999997</v>
      </c>
      <c r="BY61" t="s">
        <v>37</v>
      </c>
      <c r="BZ61" t="s">
        <v>3689</v>
      </c>
      <c r="CA61" t="s">
        <v>388</v>
      </c>
    </row>
    <row r="62" spans="1:79">
      <c r="A62" t="s">
        <v>346</v>
      </c>
      <c r="B62" t="s">
        <v>389</v>
      </c>
      <c r="C62" t="s">
        <v>58</v>
      </c>
      <c r="D62" t="s">
        <v>59</v>
      </c>
      <c r="E62" t="s">
        <v>60</v>
      </c>
      <c r="F62" t="s">
        <v>390</v>
      </c>
      <c r="G62" t="s">
        <v>391</v>
      </c>
      <c r="H62" t="s">
        <v>392</v>
      </c>
      <c r="I62" t="s">
        <v>393</v>
      </c>
      <c r="J62" t="s">
        <v>64</v>
      </c>
      <c r="K62" t="s">
        <v>65</v>
      </c>
      <c r="N62" t="s">
        <v>38</v>
      </c>
      <c r="O62" t="s">
        <v>68</v>
      </c>
      <c r="P62" t="s">
        <v>394</v>
      </c>
      <c r="Q62" s="613">
        <v>0</v>
      </c>
      <c r="R62" t="s">
        <v>3609</v>
      </c>
      <c r="S62">
        <v>2450</v>
      </c>
      <c r="T62">
        <v>2422</v>
      </c>
      <c r="U62">
        <v>2409</v>
      </c>
      <c r="V62">
        <v>2322</v>
      </c>
      <c r="W62">
        <v>2275</v>
      </c>
      <c r="X62">
        <v>2221</v>
      </c>
      <c r="Z62" t="s">
        <v>70</v>
      </c>
      <c r="AE62" t="s">
        <v>70</v>
      </c>
      <c r="AH62">
        <v>0</v>
      </c>
      <c r="AI62" t="s">
        <v>70</v>
      </c>
      <c r="AJ62" t="s">
        <v>70</v>
      </c>
      <c r="AK62" t="s">
        <v>70</v>
      </c>
      <c r="AL62" t="s">
        <v>70</v>
      </c>
      <c r="AM62" t="s">
        <v>70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71</v>
      </c>
      <c r="BP62" s="613">
        <v>2576</v>
      </c>
      <c r="BQ62" s="862">
        <v>2329</v>
      </c>
      <c r="BR62" t="s">
        <v>70</v>
      </c>
      <c r="BS62" t="s">
        <v>72</v>
      </c>
      <c r="BT62">
        <v>0</v>
      </c>
      <c r="BU62" t="s">
        <v>6</v>
      </c>
      <c r="BV62">
        <v>0</v>
      </c>
      <c r="BW62" t="s">
        <v>6</v>
      </c>
      <c r="BX62">
        <v>0</v>
      </c>
      <c r="BY62" t="s">
        <v>38</v>
      </c>
      <c r="BZ62" t="s">
        <v>3690</v>
      </c>
      <c r="CA62" t="s">
        <v>388</v>
      </c>
    </row>
    <row r="63" spans="1:79">
      <c r="A63" t="s">
        <v>346</v>
      </c>
      <c r="B63" t="s">
        <v>395</v>
      </c>
      <c r="C63" t="s">
        <v>58</v>
      </c>
      <c r="D63" t="s">
        <v>59</v>
      </c>
      <c r="E63" t="s">
        <v>60</v>
      </c>
      <c r="F63" t="s">
        <v>396</v>
      </c>
      <c r="G63" t="s">
        <v>397</v>
      </c>
      <c r="H63" t="s">
        <v>398</v>
      </c>
      <c r="I63" t="s">
        <v>399</v>
      </c>
      <c r="J63" t="s">
        <v>64</v>
      </c>
      <c r="K63" t="s">
        <v>65</v>
      </c>
      <c r="N63" t="s">
        <v>67</v>
      </c>
      <c r="O63" t="s">
        <v>68</v>
      </c>
      <c r="P63" t="s">
        <v>69</v>
      </c>
      <c r="Q63" s="613">
        <v>0</v>
      </c>
      <c r="R63" t="s">
        <v>3609</v>
      </c>
      <c r="S63">
        <v>48</v>
      </c>
      <c r="T63">
        <v>48</v>
      </c>
      <c r="U63">
        <v>47</v>
      </c>
      <c r="V63">
        <v>45</v>
      </c>
      <c r="W63">
        <v>44</v>
      </c>
      <c r="X63">
        <v>43</v>
      </c>
      <c r="AE63" t="s">
        <v>70</v>
      </c>
      <c r="AH63">
        <v>0</v>
      </c>
      <c r="AI63" t="s">
        <v>70</v>
      </c>
      <c r="AJ63" t="s">
        <v>70</v>
      </c>
      <c r="AK63" t="s">
        <v>70</v>
      </c>
      <c r="AL63" t="s">
        <v>70</v>
      </c>
      <c r="AM63" t="s">
        <v>70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71</v>
      </c>
      <c r="BP63" s="613">
        <v>45.1</v>
      </c>
      <c r="BQ63" s="862">
        <v>44.2</v>
      </c>
      <c r="BR63" t="s">
        <v>70</v>
      </c>
      <c r="BS63" t="s">
        <v>72</v>
      </c>
      <c r="BT63">
        <v>0</v>
      </c>
      <c r="BU63" t="s">
        <v>6</v>
      </c>
      <c r="BV63">
        <v>0</v>
      </c>
      <c r="BW63" t="s">
        <v>6</v>
      </c>
      <c r="BX63">
        <v>0</v>
      </c>
      <c r="BY63" t="s">
        <v>72</v>
      </c>
      <c r="BZ63" t="s">
        <v>3691</v>
      </c>
    </row>
    <row r="64" spans="1:79">
      <c r="A64" t="s">
        <v>346</v>
      </c>
      <c r="B64" t="s">
        <v>400</v>
      </c>
      <c r="C64" t="s">
        <v>58</v>
      </c>
      <c r="D64" t="s">
        <v>59</v>
      </c>
      <c r="E64" t="s">
        <v>60</v>
      </c>
      <c r="F64" t="s">
        <v>401</v>
      </c>
      <c r="G64" t="s">
        <v>402</v>
      </c>
      <c r="H64" t="s">
        <v>403</v>
      </c>
      <c r="I64" t="s">
        <v>404</v>
      </c>
      <c r="J64" t="s">
        <v>64</v>
      </c>
      <c r="K64" t="s">
        <v>65</v>
      </c>
      <c r="N64" t="s">
        <v>405</v>
      </c>
      <c r="O64" t="s">
        <v>99</v>
      </c>
      <c r="P64" t="s">
        <v>406</v>
      </c>
      <c r="Q64" s="613">
        <v>1</v>
      </c>
      <c r="R64" t="s">
        <v>3610</v>
      </c>
      <c r="S64">
        <v>45.6</v>
      </c>
      <c r="T64">
        <v>50.4</v>
      </c>
      <c r="U64">
        <v>54.8</v>
      </c>
      <c r="V64">
        <v>58.8</v>
      </c>
      <c r="W64">
        <v>62.5</v>
      </c>
      <c r="X64">
        <v>65.900000000000006</v>
      </c>
      <c r="AH64">
        <v>0</v>
      </c>
      <c r="AI64" t="s">
        <v>70</v>
      </c>
      <c r="AJ64" t="s">
        <v>70</v>
      </c>
      <c r="AK64" t="s">
        <v>70</v>
      </c>
      <c r="AL64" t="s">
        <v>70</v>
      </c>
      <c r="AM64" t="s">
        <v>70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71</v>
      </c>
      <c r="BP64" s="613">
        <v>45.8</v>
      </c>
      <c r="BQ64" s="868">
        <v>47.3</v>
      </c>
      <c r="BR64" t="s">
        <v>66</v>
      </c>
      <c r="BS64" t="s">
        <v>72</v>
      </c>
      <c r="BT64">
        <v>0</v>
      </c>
      <c r="BU64" t="s">
        <v>3219</v>
      </c>
      <c r="BV64">
        <v>-0.1178</v>
      </c>
      <c r="BW64" t="s">
        <v>3219</v>
      </c>
      <c r="BX64">
        <v>-0.58599999999999997</v>
      </c>
      <c r="BY64" t="s">
        <v>72</v>
      </c>
      <c r="BZ64" t="s">
        <v>3692</v>
      </c>
    </row>
    <row r="65" spans="1:79">
      <c r="A65" t="s">
        <v>346</v>
      </c>
      <c r="B65" t="s">
        <v>407</v>
      </c>
      <c r="C65" t="s">
        <v>58</v>
      </c>
      <c r="D65" t="s">
        <v>59</v>
      </c>
      <c r="E65" t="s">
        <v>60</v>
      </c>
      <c r="F65" t="s">
        <v>408</v>
      </c>
      <c r="G65" t="s">
        <v>409</v>
      </c>
      <c r="H65" t="s">
        <v>410</v>
      </c>
      <c r="I65" t="s">
        <v>411</v>
      </c>
      <c r="J65" t="s">
        <v>92</v>
      </c>
      <c r="N65" t="s">
        <v>211</v>
      </c>
      <c r="O65" t="s">
        <v>68</v>
      </c>
      <c r="P65" t="s">
        <v>412</v>
      </c>
      <c r="Q65" s="613">
        <v>0</v>
      </c>
      <c r="R65" t="s">
        <v>3609</v>
      </c>
      <c r="S65">
        <v>40</v>
      </c>
      <c r="T65">
        <v>32</v>
      </c>
      <c r="U65">
        <v>25</v>
      </c>
      <c r="V65">
        <v>23</v>
      </c>
      <c r="W65">
        <v>22</v>
      </c>
      <c r="X65">
        <v>20</v>
      </c>
      <c r="AH65">
        <v>0</v>
      </c>
      <c r="BP65" s="613">
        <v>38.5</v>
      </c>
      <c r="BQ65" s="862">
        <v>35.26</v>
      </c>
      <c r="BR65" t="s">
        <v>66</v>
      </c>
      <c r="BS65" t="s">
        <v>72</v>
      </c>
      <c r="BT65">
        <v>0</v>
      </c>
      <c r="BU65" t="s">
        <v>72</v>
      </c>
      <c r="BV65">
        <v>0</v>
      </c>
      <c r="BW65" t="s">
        <v>72</v>
      </c>
      <c r="BX65">
        <v>0</v>
      </c>
      <c r="BY65" t="s">
        <v>72</v>
      </c>
      <c r="BZ65" t="s">
        <v>3693</v>
      </c>
    </row>
    <row r="66" spans="1:79" ht="25.5">
      <c r="A66" t="s">
        <v>346</v>
      </c>
      <c r="B66" t="s">
        <v>413</v>
      </c>
      <c r="C66" t="s">
        <v>58</v>
      </c>
      <c r="D66" t="s">
        <v>59</v>
      </c>
      <c r="E66" t="s">
        <v>60</v>
      </c>
      <c r="F66" t="s">
        <v>408</v>
      </c>
      <c r="G66" t="s">
        <v>414</v>
      </c>
      <c r="H66" t="s">
        <v>415</v>
      </c>
      <c r="I66" t="s">
        <v>416</v>
      </c>
      <c r="J66" t="s">
        <v>92</v>
      </c>
      <c r="N66" t="s">
        <v>88</v>
      </c>
      <c r="O66" t="s">
        <v>314</v>
      </c>
      <c r="P66" t="s">
        <v>417</v>
      </c>
      <c r="Q66" s="613" t="s">
        <v>71</v>
      </c>
      <c r="S66" t="s">
        <v>359</v>
      </c>
      <c r="T66" t="s">
        <v>359</v>
      </c>
      <c r="U66" t="s">
        <v>359</v>
      </c>
      <c r="V66" t="s">
        <v>360</v>
      </c>
      <c r="W66" t="s">
        <v>360</v>
      </c>
      <c r="X66" t="s">
        <v>231</v>
      </c>
      <c r="AF66" t="s">
        <v>70</v>
      </c>
      <c r="AH66">
        <v>0</v>
      </c>
      <c r="BP66" s="613" t="s">
        <v>359</v>
      </c>
      <c r="BQ66" s="864" t="s">
        <v>359</v>
      </c>
      <c r="BR66" t="s">
        <v>70</v>
      </c>
      <c r="BS66" t="s">
        <v>72</v>
      </c>
      <c r="BT66">
        <v>0</v>
      </c>
      <c r="BU66" t="s">
        <v>72</v>
      </c>
      <c r="BV66">
        <v>0</v>
      </c>
      <c r="BW66" t="s">
        <v>72</v>
      </c>
      <c r="BX66">
        <v>0</v>
      </c>
      <c r="BY66" t="s">
        <v>72</v>
      </c>
      <c r="BZ66" t="s">
        <v>3694</v>
      </c>
    </row>
    <row r="67" spans="1:79">
      <c r="A67" t="s">
        <v>346</v>
      </c>
      <c r="B67" t="s">
        <v>418</v>
      </c>
      <c r="C67" t="s">
        <v>58</v>
      </c>
      <c r="D67" t="s">
        <v>59</v>
      </c>
      <c r="E67" t="s">
        <v>60</v>
      </c>
      <c r="F67" t="s">
        <v>408</v>
      </c>
      <c r="G67" t="s">
        <v>419</v>
      </c>
      <c r="H67" t="s">
        <v>420</v>
      </c>
      <c r="I67" t="s">
        <v>421</v>
      </c>
      <c r="J67" t="s">
        <v>92</v>
      </c>
      <c r="N67" t="s">
        <v>197</v>
      </c>
      <c r="O67" t="s">
        <v>93</v>
      </c>
      <c r="P67" t="s">
        <v>422</v>
      </c>
      <c r="Q67" s="613" t="s">
        <v>93</v>
      </c>
      <c r="S67" t="s">
        <v>423</v>
      </c>
      <c r="T67" t="s">
        <v>424</v>
      </c>
      <c r="U67" t="s">
        <v>424</v>
      </c>
      <c r="V67" t="s">
        <v>424</v>
      </c>
      <c r="W67" t="s">
        <v>424</v>
      </c>
      <c r="X67" t="s">
        <v>424</v>
      </c>
      <c r="AF67" t="s">
        <v>70</v>
      </c>
      <c r="AH67">
        <v>0</v>
      </c>
      <c r="BP67" s="613">
        <v>17596</v>
      </c>
      <c r="BQ67" s="869" t="s">
        <v>1954</v>
      </c>
      <c r="BR67" t="s">
        <v>70</v>
      </c>
      <c r="BS67" t="s">
        <v>72</v>
      </c>
      <c r="BT67">
        <v>0</v>
      </c>
      <c r="BU67" t="s">
        <v>72</v>
      </c>
      <c r="BV67">
        <v>0</v>
      </c>
      <c r="BW67" t="s">
        <v>72</v>
      </c>
      <c r="BX67">
        <v>0</v>
      </c>
      <c r="BY67" t="s">
        <v>72</v>
      </c>
      <c r="BZ67" t="s">
        <v>3695</v>
      </c>
    </row>
    <row r="68" spans="1:79">
      <c r="A68" t="s">
        <v>346</v>
      </c>
      <c r="B68" t="s">
        <v>425</v>
      </c>
      <c r="C68" t="s">
        <v>58</v>
      </c>
      <c r="D68" t="s">
        <v>59</v>
      </c>
      <c r="E68" t="s">
        <v>60</v>
      </c>
      <c r="F68" t="s">
        <v>408</v>
      </c>
      <c r="G68" t="s">
        <v>426</v>
      </c>
      <c r="H68" t="s">
        <v>427</v>
      </c>
      <c r="I68" t="s">
        <v>428</v>
      </c>
      <c r="J68" t="s">
        <v>92</v>
      </c>
      <c r="N68" t="s">
        <v>429</v>
      </c>
      <c r="O68" t="s">
        <v>99</v>
      </c>
      <c r="P68" t="s">
        <v>430</v>
      </c>
      <c r="Q68" s="613">
        <v>0</v>
      </c>
      <c r="R68" t="s">
        <v>3610</v>
      </c>
      <c r="S68">
        <v>97</v>
      </c>
      <c r="T68">
        <v>100</v>
      </c>
      <c r="U68">
        <v>100</v>
      </c>
      <c r="V68">
        <v>100</v>
      </c>
      <c r="W68">
        <v>100</v>
      </c>
      <c r="X68">
        <v>100</v>
      </c>
      <c r="AH68">
        <v>0</v>
      </c>
      <c r="BP68" s="613">
        <v>99</v>
      </c>
      <c r="BQ68" s="862">
        <v>96.1</v>
      </c>
      <c r="BR68" t="s">
        <v>66</v>
      </c>
      <c r="BS68" t="s">
        <v>72</v>
      </c>
      <c r="BT68">
        <v>0</v>
      </c>
      <c r="BU68" t="s">
        <v>72</v>
      </c>
      <c r="BV68">
        <v>0</v>
      </c>
      <c r="BW68" t="s">
        <v>72</v>
      </c>
      <c r="BX68">
        <v>0</v>
      </c>
      <c r="BY68" t="s">
        <v>72</v>
      </c>
      <c r="BZ68" t="s">
        <v>3696</v>
      </c>
    </row>
    <row r="69" spans="1:79">
      <c r="A69" t="s">
        <v>346</v>
      </c>
      <c r="B69" t="s">
        <v>431</v>
      </c>
      <c r="C69" t="s">
        <v>58</v>
      </c>
      <c r="D69" t="s">
        <v>126</v>
      </c>
      <c r="E69" t="s">
        <v>127</v>
      </c>
      <c r="F69" t="s">
        <v>401</v>
      </c>
      <c r="G69" t="s">
        <v>432</v>
      </c>
      <c r="H69" t="s">
        <v>433</v>
      </c>
      <c r="I69" t="s">
        <v>434</v>
      </c>
      <c r="J69" t="s">
        <v>92</v>
      </c>
      <c r="N69" t="s">
        <v>77</v>
      </c>
      <c r="O69" t="s">
        <v>68</v>
      </c>
      <c r="P69" t="s">
        <v>435</v>
      </c>
      <c r="Q69" s="613">
        <v>1</v>
      </c>
      <c r="R69" t="s">
        <v>3609</v>
      </c>
      <c r="S69">
        <v>145.6</v>
      </c>
      <c r="T69">
        <v>145.4</v>
      </c>
      <c r="U69">
        <v>144.5</v>
      </c>
      <c r="V69">
        <v>143.6</v>
      </c>
      <c r="W69">
        <v>142.80000000000001</v>
      </c>
      <c r="X69">
        <v>142</v>
      </c>
      <c r="AH69">
        <v>0</v>
      </c>
      <c r="BP69" s="613">
        <v>143</v>
      </c>
      <c r="BQ69" s="868">
        <v>141.1</v>
      </c>
      <c r="BR69" t="s">
        <v>70</v>
      </c>
      <c r="BS69" t="s">
        <v>72</v>
      </c>
      <c r="BT69">
        <v>0</v>
      </c>
      <c r="BU69" t="s">
        <v>72</v>
      </c>
      <c r="BV69">
        <v>0</v>
      </c>
      <c r="BW69" t="s">
        <v>72</v>
      </c>
      <c r="BX69">
        <v>0</v>
      </c>
      <c r="BY69" t="s">
        <v>72</v>
      </c>
      <c r="BZ69" t="s">
        <v>3697</v>
      </c>
    </row>
    <row r="70" spans="1:79">
      <c r="A70" t="s">
        <v>346</v>
      </c>
      <c r="B70" t="s">
        <v>436</v>
      </c>
      <c r="C70" t="s">
        <v>58</v>
      </c>
      <c r="D70" t="s">
        <v>126</v>
      </c>
      <c r="E70" t="s">
        <v>127</v>
      </c>
      <c r="F70" t="s">
        <v>437</v>
      </c>
      <c r="G70" t="s">
        <v>438</v>
      </c>
      <c r="H70" t="s">
        <v>439</v>
      </c>
      <c r="I70" t="s">
        <v>440</v>
      </c>
      <c r="J70" t="s">
        <v>92</v>
      </c>
      <c r="N70" t="s">
        <v>139</v>
      </c>
      <c r="O70" t="s">
        <v>99</v>
      </c>
      <c r="P70" t="s">
        <v>441</v>
      </c>
      <c r="Q70" s="613">
        <v>1</v>
      </c>
      <c r="R70" t="s">
        <v>3609</v>
      </c>
      <c r="S70">
        <v>2.1</v>
      </c>
      <c r="T70">
        <v>2</v>
      </c>
      <c r="U70">
        <v>2</v>
      </c>
      <c r="V70">
        <v>1.9</v>
      </c>
      <c r="W70">
        <v>1.9</v>
      </c>
      <c r="X70">
        <v>1.8</v>
      </c>
      <c r="AH70">
        <v>0</v>
      </c>
      <c r="BP70" s="613">
        <v>2.5</v>
      </c>
      <c r="BQ70" s="868">
        <v>0.37</v>
      </c>
      <c r="BR70" t="s">
        <v>70</v>
      </c>
      <c r="BS70" t="s">
        <v>72</v>
      </c>
      <c r="BT70">
        <v>0</v>
      </c>
      <c r="BU70" t="s">
        <v>72</v>
      </c>
      <c r="BV70">
        <v>0</v>
      </c>
      <c r="BW70" t="s">
        <v>72</v>
      </c>
      <c r="BX70">
        <v>0</v>
      </c>
      <c r="BY70" t="s">
        <v>72</v>
      </c>
      <c r="BZ70" t="s">
        <v>3698</v>
      </c>
    </row>
    <row r="71" spans="1:79">
      <c r="A71" t="s">
        <v>346</v>
      </c>
      <c r="B71" t="s">
        <v>442</v>
      </c>
      <c r="C71" t="s">
        <v>58</v>
      </c>
      <c r="D71" t="s">
        <v>126</v>
      </c>
      <c r="E71" t="s">
        <v>127</v>
      </c>
      <c r="F71" t="s">
        <v>143</v>
      </c>
      <c r="G71" t="s">
        <v>443</v>
      </c>
      <c r="H71" t="s">
        <v>444</v>
      </c>
      <c r="I71" t="s">
        <v>445</v>
      </c>
      <c r="J71" t="s">
        <v>64</v>
      </c>
      <c r="K71" t="s">
        <v>65</v>
      </c>
      <c r="M71" t="s">
        <v>66</v>
      </c>
      <c r="N71" t="s">
        <v>131</v>
      </c>
      <c r="O71" t="s">
        <v>314</v>
      </c>
      <c r="P71" t="s">
        <v>446</v>
      </c>
      <c r="Q71" s="613" t="s">
        <v>71</v>
      </c>
      <c r="R71" t="s">
        <v>3610</v>
      </c>
      <c r="S71">
        <v>85.3</v>
      </c>
      <c r="T71" t="s">
        <v>447</v>
      </c>
      <c r="U71" t="s">
        <v>447</v>
      </c>
      <c r="V71" t="s">
        <v>447</v>
      </c>
      <c r="W71" t="s">
        <v>447</v>
      </c>
      <c r="X71" t="s">
        <v>447</v>
      </c>
      <c r="AH71">
        <v>0</v>
      </c>
      <c r="AI71" t="s">
        <v>70</v>
      </c>
      <c r="AJ71" t="s">
        <v>70</v>
      </c>
      <c r="AK71" t="s">
        <v>70</v>
      </c>
      <c r="AL71" t="s">
        <v>70</v>
      </c>
      <c r="AM71" t="s">
        <v>70</v>
      </c>
      <c r="AN71" t="s">
        <v>134</v>
      </c>
      <c r="AO71" t="s">
        <v>134</v>
      </c>
      <c r="AP71" t="s">
        <v>134</v>
      </c>
      <c r="AQ71" t="s">
        <v>134</v>
      </c>
      <c r="AR71" t="s">
        <v>134</v>
      </c>
      <c r="AS71" t="s">
        <v>134</v>
      </c>
      <c r="AT71" t="s">
        <v>134</v>
      </c>
      <c r="AU71" t="s">
        <v>134</v>
      </c>
      <c r="AV71" t="s">
        <v>134</v>
      </c>
      <c r="AW71" t="s">
        <v>134</v>
      </c>
      <c r="AX71" t="s">
        <v>134</v>
      </c>
      <c r="AY71" t="s">
        <v>134</v>
      </c>
      <c r="AZ71" t="s">
        <v>134</v>
      </c>
      <c r="BA71" t="s">
        <v>134</v>
      </c>
      <c r="BB71" t="s">
        <v>134</v>
      </c>
      <c r="BC71" t="s">
        <v>134</v>
      </c>
      <c r="BD71" t="s">
        <v>134</v>
      </c>
      <c r="BE71" t="s">
        <v>134</v>
      </c>
      <c r="BF71" t="s">
        <v>134</v>
      </c>
      <c r="BG71" t="s">
        <v>134</v>
      </c>
      <c r="BH71" t="s">
        <v>134</v>
      </c>
      <c r="BL71" t="s">
        <v>134</v>
      </c>
      <c r="BN71">
        <v>1</v>
      </c>
      <c r="BO71" t="s">
        <v>71</v>
      </c>
      <c r="BP71" s="613">
        <v>80</v>
      </c>
      <c r="BQ71" s="867">
        <v>85.1</v>
      </c>
      <c r="BR71" t="s">
        <v>70</v>
      </c>
      <c r="BS71" t="s">
        <v>72</v>
      </c>
      <c r="BT71">
        <v>0</v>
      </c>
      <c r="BU71" t="s">
        <v>72</v>
      </c>
      <c r="BV71">
        <v>0</v>
      </c>
      <c r="BW71" t="s">
        <v>72</v>
      </c>
      <c r="BX71">
        <v>0</v>
      </c>
      <c r="BY71" t="s">
        <v>72</v>
      </c>
      <c r="BZ71" t="s">
        <v>3699</v>
      </c>
      <c r="CA71" t="s">
        <v>135</v>
      </c>
    </row>
    <row r="72" spans="1:79">
      <c r="A72" t="s">
        <v>346</v>
      </c>
      <c r="B72" t="s">
        <v>448</v>
      </c>
      <c r="C72" t="s">
        <v>58</v>
      </c>
      <c r="D72" t="s">
        <v>126</v>
      </c>
      <c r="E72" t="s">
        <v>127</v>
      </c>
      <c r="F72" t="s">
        <v>143</v>
      </c>
      <c r="G72" t="s">
        <v>449</v>
      </c>
      <c r="H72" t="s">
        <v>450</v>
      </c>
      <c r="I72" t="s">
        <v>451</v>
      </c>
      <c r="J72" t="s">
        <v>92</v>
      </c>
      <c r="N72" t="s">
        <v>221</v>
      </c>
      <c r="O72" t="s">
        <v>99</v>
      </c>
      <c r="P72" t="s">
        <v>222</v>
      </c>
      <c r="Q72" s="613">
        <v>0</v>
      </c>
      <c r="R72" t="s">
        <v>3610</v>
      </c>
      <c r="S72">
        <v>93</v>
      </c>
      <c r="T72">
        <v>93</v>
      </c>
      <c r="U72">
        <v>93</v>
      </c>
      <c r="V72">
        <v>93</v>
      </c>
      <c r="W72">
        <v>93</v>
      </c>
      <c r="X72" t="s">
        <v>452</v>
      </c>
      <c r="AH72">
        <v>0</v>
      </c>
      <c r="BP72" s="613">
        <v>69</v>
      </c>
      <c r="BQ72" s="862">
        <v>83</v>
      </c>
      <c r="BR72" t="s">
        <v>66</v>
      </c>
      <c r="BS72" t="s">
        <v>72</v>
      </c>
      <c r="BT72">
        <v>0</v>
      </c>
      <c r="BU72" t="s">
        <v>72</v>
      </c>
      <c r="BV72">
        <v>0</v>
      </c>
      <c r="BW72" t="s">
        <v>72</v>
      </c>
      <c r="BX72">
        <v>0</v>
      </c>
      <c r="BY72" t="s">
        <v>72</v>
      </c>
      <c r="BZ72" t="s">
        <v>3700</v>
      </c>
    </row>
    <row r="73" spans="1:79">
      <c r="A73" t="s">
        <v>346</v>
      </c>
      <c r="B73" t="s">
        <v>453</v>
      </c>
      <c r="C73" t="s">
        <v>58</v>
      </c>
      <c r="D73" t="s">
        <v>126</v>
      </c>
      <c r="E73" t="s">
        <v>127</v>
      </c>
      <c r="F73" t="s">
        <v>143</v>
      </c>
      <c r="G73" t="s">
        <v>454</v>
      </c>
      <c r="H73" t="s">
        <v>455</v>
      </c>
      <c r="I73" t="s">
        <v>456</v>
      </c>
      <c r="J73" t="s">
        <v>92</v>
      </c>
      <c r="N73" t="s">
        <v>139</v>
      </c>
      <c r="O73" t="s">
        <v>99</v>
      </c>
      <c r="P73" t="s">
        <v>222</v>
      </c>
      <c r="Q73" s="613">
        <v>0</v>
      </c>
      <c r="R73" t="s">
        <v>3610</v>
      </c>
      <c r="S73">
        <v>70</v>
      </c>
      <c r="T73">
        <v>71</v>
      </c>
      <c r="U73">
        <v>71</v>
      </c>
      <c r="V73">
        <v>72</v>
      </c>
      <c r="W73">
        <v>72</v>
      </c>
      <c r="X73">
        <v>72</v>
      </c>
      <c r="AH73">
        <v>0</v>
      </c>
      <c r="BP73" s="613">
        <v>73</v>
      </c>
      <c r="BQ73" s="862">
        <v>78</v>
      </c>
      <c r="BR73" t="s">
        <v>70</v>
      </c>
      <c r="BS73" t="s">
        <v>72</v>
      </c>
      <c r="BT73">
        <v>0</v>
      </c>
      <c r="BU73" t="s">
        <v>72</v>
      </c>
      <c r="BV73">
        <v>0</v>
      </c>
      <c r="BW73" t="s">
        <v>72</v>
      </c>
      <c r="BX73">
        <v>0</v>
      </c>
      <c r="BY73" t="s">
        <v>72</v>
      </c>
      <c r="BZ73" t="s">
        <v>3701</v>
      </c>
    </row>
    <row r="74" spans="1:79">
      <c r="A74" t="s">
        <v>346</v>
      </c>
      <c r="B74" t="s">
        <v>457</v>
      </c>
      <c r="C74" t="s">
        <v>58</v>
      </c>
      <c r="D74" t="s">
        <v>126</v>
      </c>
      <c r="E74" t="s">
        <v>127</v>
      </c>
      <c r="F74" t="s">
        <v>458</v>
      </c>
      <c r="G74" t="s">
        <v>459</v>
      </c>
      <c r="H74" t="s">
        <v>460</v>
      </c>
      <c r="I74" t="s">
        <v>461</v>
      </c>
      <c r="J74" t="s">
        <v>92</v>
      </c>
      <c r="N74" t="s">
        <v>221</v>
      </c>
      <c r="O74" t="s">
        <v>99</v>
      </c>
      <c r="P74" t="s">
        <v>222</v>
      </c>
      <c r="Q74" s="613">
        <v>1</v>
      </c>
      <c r="R74" t="s">
        <v>3610</v>
      </c>
      <c r="S74">
        <v>96.2</v>
      </c>
      <c r="T74">
        <v>96.3</v>
      </c>
      <c r="U74">
        <v>96.4</v>
      </c>
      <c r="V74">
        <v>96.5</v>
      </c>
      <c r="W74" t="s">
        <v>462</v>
      </c>
      <c r="X74" t="s">
        <v>462</v>
      </c>
      <c r="AH74">
        <v>0</v>
      </c>
      <c r="BP74" s="613">
        <v>95.2</v>
      </c>
      <c r="BQ74" s="868">
        <v>93.1</v>
      </c>
      <c r="BR74" t="s">
        <v>66</v>
      </c>
      <c r="BS74" t="s">
        <v>72</v>
      </c>
      <c r="BT74">
        <v>0</v>
      </c>
      <c r="BU74" t="s">
        <v>72</v>
      </c>
      <c r="BV74">
        <v>0</v>
      </c>
      <c r="BW74" t="s">
        <v>72</v>
      </c>
      <c r="BX74">
        <v>0</v>
      </c>
      <c r="BY74" t="s">
        <v>72</v>
      </c>
      <c r="BZ74" t="s">
        <v>3702</v>
      </c>
    </row>
    <row r="75" spans="1:79">
      <c r="A75" t="s">
        <v>346</v>
      </c>
      <c r="B75" t="s">
        <v>463</v>
      </c>
      <c r="C75" t="s">
        <v>58</v>
      </c>
      <c r="D75" t="s">
        <v>126</v>
      </c>
      <c r="E75" t="s">
        <v>127</v>
      </c>
      <c r="F75" t="s">
        <v>464</v>
      </c>
      <c r="G75" t="s">
        <v>465</v>
      </c>
      <c r="H75" t="s">
        <v>466</v>
      </c>
      <c r="I75" t="s">
        <v>467</v>
      </c>
      <c r="J75" t="s">
        <v>92</v>
      </c>
      <c r="N75" t="s">
        <v>139</v>
      </c>
      <c r="O75" t="s">
        <v>68</v>
      </c>
      <c r="P75" t="s">
        <v>394</v>
      </c>
      <c r="Q75" s="613">
        <v>0</v>
      </c>
      <c r="R75" t="s">
        <v>3609</v>
      </c>
      <c r="S75">
        <v>2570</v>
      </c>
      <c r="T75">
        <v>2480</v>
      </c>
      <c r="U75">
        <v>2395</v>
      </c>
      <c r="V75">
        <v>2315</v>
      </c>
      <c r="W75">
        <v>2240</v>
      </c>
      <c r="X75">
        <v>2170</v>
      </c>
      <c r="AH75">
        <v>0</v>
      </c>
      <c r="BP75" s="613">
        <v>2612</v>
      </c>
      <c r="BQ75" s="862">
        <v>2301</v>
      </c>
      <c r="BR75" t="s">
        <v>70</v>
      </c>
      <c r="BS75" t="s">
        <v>72</v>
      </c>
      <c r="BT75">
        <v>0</v>
      </c>
      <c r="BU75" t="s">
        <v>72</v>
      </c>
      <c r="BV75">
        <v>0</v>
      </c>
      <c r="BW75" t="s">
        <v>72</v>
      </c>
      <c r="BX75">
        <v>0</v>
      </c>
      <c r="BY75" t="s">
        <v>72</v>
      </c>
      <c r="BZ75" t="s">
        <v>3703</v>
      </c>
    </row>
    <row r="76" spans="1:79">
      <c r="A76" t="s">
        <v>468</v>
      </c>
      <c r="B76" t="s">
        <v>469</v>
      </c>
      <c r="C76" t="s">
        <v>58</v>
      </c>
      <c r="D76" t="s">
        <v>59</v>
      </c>
      <c r="E76" t="s">
        <v>60</v>
      </c>
      <c r="F76" t="s">
        <v>470</v>
      </c>
      <c r="G76" t="s">
        <v>349</v>
      </c>
      <c r="H76" t="s">
        <v>471</v>
      </c>
      <c r="I76" t="s">
        <v>472</v>
      </c>
      <c r="J76" t="s">
        <v>64</v>
      </c>
      <c r="K76" t="s">
        <v>65</v>
      </c>
      <c r="N76" t="s">
        <v>38</v>
      </c>
      <c r="O76" t="s">
        <v>68</v>
      </c>
      <c r="P76" t="s">
        <v>105</v>
      </c>
      <c r="Q76" s="613">
        <v>2</v>
      </c>
      <c r="R76" t="s">
        <v>3609</v>
      </c>
      <c r="S76">
        <v>3.69</v>
      </c>
      <c r="T76">
        <v>2.8</v>
      </c>
      <c r="U76">
        <v>1.9</v>
      </c>
      <c r="V76">
        <v>1.01</v>
      </c>
      <c r="W76">
        <v>1.01</v>
      </c>
      <c r="X76">
        <v>1.01</v>
      </c>
      <c r="Z76" t="s">
        <v>70</v>
      </c>
      <c r="AE76" t="s">
        <v>70</v>
      </c>
      <c r="AH76">
        <v>0</v>
      </c>
      <c r="AI76" t="s">
        <v>70</v>
      </c>
      <c r="AJ76" t="s">
        <v>70</v>
      </c>
      <c r="AK76" t="s">
        <v>70</v>
      </c>
      <c r="AL76" t="s">
        <v>70</v>
      </c>
      <c r="AM76" t="s">
        <v>70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71</v>
      </c>
      <c r="BP76" s="613">
        <v>2.2799999999999998</v>
      </c>
      <c r="BQ76" s="861">
        <v>1.32</v>
      </c>
      <c r="BR76" t="s">
        <v>70</v>
      </c>
      <c r="BS76" t="s">
        <v>72</v>
      </c>
      <c r="BT76">
        <v>0</v>
      </c>
      <c r="BU76" t="s">
        <v>6</v>
      </c>
      <c r="BV76">
        <v>0</v>
      </c>
      <c r="BW76" t="s">
        <v>3213</v>
      </c>
      <c r="BX76">
        <v>2.3189000000000001E-2</v>
      </c>
      <c r="BY76" t="s">
        <v>38</v>
      </c>
      <c r="BZ76" t="s">
        <v>3704</v>
      </c>
    </row>
    <row r="77" spans="1:79">
      <c r="A77" t="s">
        <v>468</v>
      </c>
      <c r="B77" t="s">
        <v>473</v>
      </c>
      <c r="C77" t="s">
        <v>58</v>
      </c>
      <c r="D77" t="s">
        <v>59</v>
      </c>
      <c r="E77" t="s">
        <v>60</v>
      </c>
      <c r="F77" t="s">
        <v>470</v>
      </c>
      <c r="G77" t="s">
        <v>354</v>
      </c>
      <c r="H77" t="s">
        <v>474</v>
      </c>
      <c r="I77" t="s">
        <v>475</v>
      </c>
      <c r="J77" t="s">
        <v>76</v>
      </c>
      <c r="K77" t="s">
        <v>65</v>
      </c>
      <c r="N77" t="s">
        <v>98</v>
      </c>
      <c r="O77" t="s">
        <v>99</v>
      </c>
      <c r="P77" t="s">
        <v>100</v>
      </c>
      <c r="Q77" s="613">
        <v>2</v>
      </c>
      <c r="R77" t="s">
        <v>3610</v>
      </c>
      <c r="S77">
        <v>99.96</v>
      </c>
      <c r="T77">
        <v>100</v>
      </c>
      <c r="U77">
        <v>100</v>
      </c>
      <c r="V77">
        <v>100</v>
      </c>
      <c r="W77">
        <v>100</v>
      </c>
      <c r="X77">
        <v>100</v>
      </c>
      <c r="Y77" t="s">
        <v>70</v>
      </c>
      <c r="AE77" t="s">
        <v>70</v>
      </c>
      <c r="AH77">
        <v>0</v>
      </c>
      <c r="AI77" t="s">
        <v>70</v>
      </c>
      <c r="AJ77" t="s">
        <v>70</v>
      </c>
      <c r="AK77" t="s">
        <v>70</v>
      </c>
      <c r="AL77" t="s">
        <v>70</v>
      </c>
      <c r="AM77" t="s">
        <v>70</v>
      </c>
      <c r="AN77">
        <v>99.92</v>
      </c>
      <c r="AO77">
        <v>99.92</v>
      </c>
      <c r="AP77">
        <v>99.94</v>
      </c>
      <c r="AQ77">
        <v>99.94</v>
      </c>
      <c r="AR77">
        <v>99.94</v>
      </c>
      <c r="AS77">
        <v>99.93</v>
      </c>
      <c r="AT77">
        <v>99.93</v>
      </c>
      <c r="AU77">
        <v>99.95</v>
      </c>
      <c r="AV77">
        <v>99.95</v>
      </c>
      <c r="AW77">
        <v>99.95</v>
      </c>
      <c r="BH77">
        <v>4.7399999999999998E-2</v>
      </c>
      <c r="BN77">
        <v>1</v>
      </c>
      <c r="BO77" t="s">
        <v>71</v>
      </c>
      <c r="BP77" s="613">
        <v>99.88</v>
      </c>
      <c r="BQ77" s="861">
        <v>99.95</v>
      </c>
      <c r="BR77" t="s">
        <v>66</v>
      </c>
      <c r="BS77" t="s">
        <v>72</v>
      </c>
      <c r="BT77">
        <v>0</v>
      </c>
      <c r="BU77" t="s">
        <v>5</v>
      </c>
      <c r="BV77">
        <v>0</v>
      </c>
      <c r="BW77" t="s">
        <v>5</v>
      </c>
      <c r="BX77">
        <v>0</v>
      </c>
      <c r="BY77" t="s">
        <v>37</v>
      </c>
      <c r="BZ77" t="s">
        <v>3705</v>
      </c>
    </row>
    <row r="78" spans="1:79">
      <c r="A78" t="s">
        <v>468</v>
      </c>
      <c r="B78" t="s">
        <v>476</v>
      </c>
      <c r="C78" t="s">
        <v>58</v>
      </c>
      <c r="D78" t="s">
        <v>59</v>
      </c>
      <c r="E78" t="s">
        <v>60</v>
      </c>
      <c r="F78" t="s">
        <v>470</v>
      </c>
      <c r="G78" t="s">
        <v>362</v>
      </c>
      <c r="H78" t="s">
        <v>477</v>
      </c>
      <c r="I78" t="s">
        <v>478</v>
      </c>
      <c r="J78" t="s">
        <v>76</v>
      </c>
      <c r="K78" t="s">
        <v>357</v>
      </c>
      <c r="M78" t="s">
        <v>66</v>
      </c>
      <c r="N78" t="s">
        <v>98</v>
      </c>
      <c r="O78" t="s">
        <v>314</v>
      </c>
      <c r="P78" t="s">
        <v>479</v>
      </c>
      <c r="Q78" s="613" t="s">
        <v>71</v>
      </c>
      <c r="V78" t="s">
        <v>480</v>
      </c>
      <c r="AD78" t="s">
        <v>70</v>
      </c>
      <c r="AE78" t="s">
        <v>70</v>
      </c>
      <c r="AH78">
        <v>0</v>
      </c>
      <c r="AK78" t="s">
        <v>70</v>
      </c>
      <c r="AL78" t="s">
        <v>70</v>
      </c>
      <c r="AM78" t="s">
        <v>70</v>
      </c>
      <c r="BH78">
        <v>0.51</v>
      </c>
      <c r="BI78">
        <v>19</v>
      </c>
      <c r="BN78">
        <v>1</v>
      </c>
      <c r="BO78" t="s">
        <v>71</v>
      </c>
      <c r="BP78" s="613" t="s">
        <v>538</v>
      </c>
      <c r="BQ78" s="859" t="s">
        <v>3706</v>
      </c>
      <c r="BR78" t="s">
        <v>72</v>
      </c>
      <c r="BS78" t="s">
        <v>72</v>
      </c>
      <c r="BT78">
        <v>0</v>
      </c>
      <c r="BU78" t="s">
        <v>72</v>
      </c>
      <c r="BV78">
        <v>0</v>
      </c>
      <c r="BW78" t="s">
        <v>72</v>
      </c>
      <c r="BX78">
        <v>0</v>
      </c>
      <c r="BY78" t="s">
        <v>72</v>
      </c>
      <c r="BZ78" t="s">
        <v>3707</v>
      </c>
      <c r="CA78" t="s">
        <v>481</v>
      </c>
    </row>
    <row r="79" spans="1:79">
      <c r="A79" t="s">
        <v>468</v>
      </c>
      <c r="B79" t="s">
        <v>482</v>
      </c>
      <c r="C79" t="s">
        <v>58</v>
      </c>
      <c r="D79" t="s">
        <v>59</v>
      </c>
      <c r="E79" t="s">
        <v>60</v>
      </c>
      <c r="F79" t="s">
        <v>470</v>
      </c>
      <c r="G79" t="s">
        <v>483</v>
      </c>
      <c r="H79" t="s">
        <v>484</v>
      </c>
      <c r="I79" t="s">
        <v>485</v>
      </c>
      <c r="J79" t="s">
        <v>76</v>
      </c>
      <c r="K79" t="s">
        <v>357</v>
      </c>
      <c r="M79" t="s">
        <v>66</v>
      </c>
      <c r="N79" t="s">
        <v>98</v>
      </c>
      <c r="O79" t="s">
        <v>314</v>
      </c>
      <c r="P79" t="s">
        <v>486</v>
      </c>
      <c r="Q79" s="613" t="s">
        <v>71</v>
      </c>
      <c r="W79" t="s">
        <v>487</v>
      </c>
      <c r="X79" t="s">
        <v>488</v>
      </c>
      <c r="AD79" t="s">
        <v>70</v>
      </c>
      <c r="AE79" t="s">
        <v>70</v>
      </c>
      <c r="AH79">
        <v>0</v>
      </c>
      <c r="AL79" t="s">
        <v>70</v>
      </c>
      <c r="AM79" t="s">
        <v>70</v>
      </c>
      <c r="BH79">
        <v>1</v>
      </c>
      <c r="BI79">
        <v>1</v>
      </c>
      <c r="BJ79">
        <v>5.5</v>
      </c>
      <c r="BK79">
        <v>1.5</v>
      </c>
      <c r="BN79">
        <v>1</v>
      </c>
      <c r="BO79" t="s">
        <v>71</v>
      </c>
      <c r="BP79" s="613" t="s">
        <v>538</v>
      </c>
      <c r="BQ79" s="859" t="s">
        <v>3706</v>
      </c>
      <c r="BR79" t="s">
        <v>72</v>
      </c>
      <c r="BS79" t="s">
        <v>72</v>
      </c>
      <c r="BT79">
        <v>0</v>
      </c>
      <c r="BU79" t="s">
        <v>72</v>
      </c>
      <c r="BV79">
        <v>0</v>
      </c>
      <c r="BW79" t="s">
        <v>72</v>
      </c>
      <c r="BX79">
        <v>0</v>
      </c>
      <c r="BY79" t="s">
        <v>72</v>
      </c>
      <c r="BZ79" t="s">
        <v>3708</v>
      </c>
      <c r="CA79" t="s">
        <v>489</v>
      </c>
    </row>
    <row r="80" spans="1:79">
      <c r="A80" t="s">
        <v>468</v>
      </c>
      <c r="B80" t="s">
        <v>490</v>
      </c>
      <c r="C80" t="s">
        <v>58</v>
      </c>
      <c r="D80" t="s">
        <v>59</v>
      </c>
      <c r="E80" t="s">
        <v>60</v>
      </c>
      <c r="F80" t="s">
        <v>491</v>
      </c>
      <c r="G80" t="s">
        <v>367</v>
      </c>
      <c r="H80" t="s">
        <v>492</v>
      </c>
      <c r="I80" t="s">
        <v>493</v>
      </c>
      <c r="J80" t="s">
        <v>64</v>
      </c>
      <c r="K80" t="s">
        <v>65</v>
      </c>
      <c r="N80" t="s">
        <v>110</v>
      </c>
      <c r="O80" t="s">
        <v>146</v>
      </c>
      <c r="P80" t="s">
        <v>494</v>
      </c>
      <c r="Q80" s="613">
        <v>2</v>
      </c>
      <c r="R80" t="s">
        <v>3609</v>
      </c>
      <c r="S80">
        <v>0.33</v>
      </c>
      <c r="T80">
        <v>0.28999999999999998</v>
      </c>
      <c r="U80">
        <v>0.24</v>
      </c>
      <c r="V80">
        <v>0.2</v>
      </c>
      <c r="W80">
        <v>0.2</v>
      </c>
      <c r="X80">
        <v>0.2</v>
      </c>
      <c r="AA80" t="s">
        <v>70</v>
      </c>
      <c r="AE80" t="s">
        <v>70</v>
      </c>
      <c r="AH80">
        <v>0</v>
      </c>
      <c r="AI80" t="s">
        <v>70</v>
      </c>
      <c r="AJ80" t="s">
        <v>70</v>
      </c>
      <c r="AK80" t="s">
        <v>70</v>
      </c>
      <c r="AL80" t="s">
        <v>70</v>
      </c>
      <c r="AM80" t="s">
        <v>70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495</v>
      </c>
      <c r="BP80" s="613">
        <v>0.17</v>
      </c>
      <c r="BQ80" s="861">
        <v>8.6999999999999994E-2</v>
      </c>
      <c r="BR80" t="s">
        <v>70</v>
      </c>
      <c r="BS80" t="s">
        <v>72</v>
      </c>
      <c r="BT80">
        <v>0</v>
      </c>
      <c r="BU80" t="s">
        <v>3213</v>
      </c>
      <c r="BV80">
        <v>2.0870400000000001E-2</v>
      </c>
      <c r="BW80" t="s">
        <v>72</v>
      </c>
      <c r="BX80">
        <v>0</v>
      </c>
      <c r="BY80" t="s">
        <v>39</v>
      </c>
      <c r="BZ80" t="s">
        <v>3709</v>
      </c>
    </row>
    <row r="81" spans="1:79">
      <c r="A81" t="s">
        <v>468</v>
      </c>
      <c r="B81" t="s">
        <v>496</v>
      </c>
      <c r="C81" t="s">
        <v>58</v>
      </c>
      <c r="D81" t="s">
        <v>59</v>
      </c>
      <c r="E81" t="s">
        <v>60</v>
      </c>
      <c r="F81" t="s">
        <v>491</v>
      </c>
      <c r="G81" t="s">
        <v>497</v>
      </c>
      <c r="H81" t="s">
        <v>498</v>
      </c>
      <c r="I81" t="s">
        <v>499</v>
      </c>
      <c r="J81" t="s">
        <v>64</v>
      </c>
      <c r="K81" t="s">
        <v>65</v>
      </c>
      <c r="N81" t="s">
        <v>67</v>
      </c>
      <c r="O81" t="s">
        <v>68</v>
      </c>
      <c r="P81" t="s">
        <v>500</v>
      </c>
      <c r="Q81" s="613">
        <v>1</v>
      </c>
      <c r="R81" t="s">
        <v>3609</v>
      </c>
      <c r="S81">
        <v>90.8</v>
      </c>
      <c r="T81">
        <v>90.8</v>
      </c>
      <c r="U81">
        <v>90.8</v>
      </c>
      <c r="V81">
        <v>90.8</v>
      </c>
      <c r="W81">
        <v>90.8</v>
      </c>
      <c r="X81">
        <v>90.8</v>
      </c>
      <c r="AE81" t="s">
        <v>70</v>
      </c>
      <c r="AH81">
        <v>0</v>
      </c>
      <c r="AI81" t="s">
        <v>70</v>
      </c>
      <c r="AJ81" t="s">
        <v>70</v>
      </c>
      <c r="AK81" t="s">
        <v>70</v>
      </c>
      <c r="AL81" t="s">
        <v>70</v>
      </c>
      <c r="AM81" t="s">
        <v>70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71</v>
      </c>
      <c r="BP81" s="613">
        <v>77.89</v>
      </c>
      <c r="BQ81" s="857">
        <v>78.400000000000006</v>
      </c>
      <c r="BR81" t="s">
        <v>70</v>
      </c>
      <c r="BS81" t="s">
        <v>72</v>
      </c>
      <c r="BT81">
        <v>0</v>
      </c>
      <c r="BU81" t="s">
        <v>6</v>
      </c>
      <c r="BV81">
        <v>0</v>
      </c>
      <c r="BW81" t="s">
        <v>6</v>
      </c>
      <c r="BX81">
        <v>0</v>
      </c>
      <c r="BY81" t="s">
        <v>72</v>
      </c>
      <c r="BZ81" t="s">
        <v>3710</v>
      </c>
    </row>
    <row r="82" spans="1:79">
      <c r="A82" t="s">
        <v>468</v>
      </c>
      <c r="B82" t="s">
        <v>501</v>
      </c>
      <c r="C82" t="s">
        <v>58</v>
      </c>
      <c r="D82" t="s">
        <v>59</v>
      </c>
      <c r="E82" t="s">
        <v>60</v>
      </c>
      <c r="F82" t="s">
        <v>491</v>
      </c>
      <c r="G82" t="s">
        <v>502</v>
      </c>
      <c r="H82" t="s">
        <v>503</v>
      </c>
      <c r="I82" t="s">
        <v>504</v>
      </c>
      <c r="J82" t="s">
        <v>92</v>
      </c>
      <c r="N82" t="s">
        <v>83</v>
      </c>
      <c r="O82" t="s">
        <v>132</v>
      </c>
      <c r="P82" t="s">
        <v>177</v>
      </c>
      <c r="Q82" s="613">
        <v>0</v>
      </c>
      <c r="R82" t="s">
        <v>3610</v>
      </c>
      <c r="S82">
        <v>100</v>
      </c>
      <c r="T82">
        <v>100</v>
      </c>
      <c r="U82">
        <v>100</v>
      </c>
      <c r="V82">
        <v>100</v>
      </c>
      <c r="W82">
        <v>100</v>
      </c>
      <c r="X82">
        <v>100</v>
      </c>
      <c r="AH82">
        <v>0</v>
      </c>
      <c r="BP82" s="613">
        <v>100</v>
      </c>
      <c r="BQ82" s="860">
        <v>100</v>
      </c>
      <c r="BR82" t="s">
        <v>70</v>
      </c>
      <c r="BS82" t="s">
        <v>72</v>
      </c>
      <c r="BT82">
        <v>0</v>
      </c>
      <c r="BU82" t="s">
        <v>72</v>
      </c>
      <c r="BV82">
        <v>0</v>
      </c>
      <c r="BW82" t="s">
        <v>72</v>
      </c>
      <c r="BX82">
        <v>0</v>
      </c>
      <c r="BY82" t="s">
        <v>72</v>
      </c>
      <c r="BZ82" t="s">
        <v>3711</v>
      </c>
    </row>
    <row r="83" spans="1:79">
      <c r="A83" t="s">
        <v>468</v>
      </c>
      <c r="B83" t="s">
        <v>505</v>
      </c>
      <c r="C83" t="s">
        <v>58</v>
      </c>
      <c r="D83" t="s">
        <v>59</v>
      </c>
      <c r="E83" t="s">
        <v>60</v>
      </c>
      <c r="F83" t="s">
        <v>491</v>
      </c>
      <c r="G83" t="s">
        <v>506</v>
      </c>
      <c r="H83" t="s">
        <v>507</v>
      </c>
      <c r="I83" t="s">
        <v>508</v>
      </c>
      <c r="J83" t="s">
        <v>64</v>
      </c>
      <c r="K83" t="s">
        <v>65</v>
      </c>
      <c r="N83" t="s">
        <v>115</v>
      </c>
      <c r="O83" t="s">
        <v>68</v>
      </c>
      <c r="P83" t="s">
        <v>116</v>
      </c>
      <c r="Q83" s="613">
        <v>0</v>
      </c>
      <c r="R83" t="s">
        <v>3609</v>
      </c>
      <c r="S83">
        <v>211</v>
      </c>
      <c r="T83">
        <v>246</v>
      </c>
      <c r="U83">
        <v>234</v>
      </c>
      <c r="V83">
        <v>222</v>
      </c>
      <c r="W83">
        <v>222</v>
      </c>
      <c r="X83">
        <v>222</v>
      </c>
      <c r="AE83" t="s">
        <v>70</v>
      </c>
      <c r="AH83">
        <v>0</v>
      </c>
      <c r="AI83" t="s">
        <v>70</v>
      </c>
      <c r="AJ83" t="s">
        <v>70</v>
      </c>
      <c r="AK83" t="s">
        <v>70</v>
      </c>
      <c r="AL83" t="s">
        <v>70</v>
      </c>
      <c r="AM83" t="s">
        <v>70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71</v>
      </c>
      <c r="BP83" s="613">
        <v>247</v>
      </c>
      <c r="BQ83" s="860">
        <v>169</v>
      </c>
      <c r="BR83" t="s">
        <v>70</v>
      </c>
      <c r="BS83" t="s">
        <v>72</v>
      </c>
      <c r="BT83">
        <v>0</v>
      </c>
      <c r="BU83" t="s">
        <v>3213</v>
      </c>
      <c r="BV83">
        <v>4.5547599999999997E-3</v>
      </c>
      <c r="BW83" t="s">
        <v>72</v>
      </c>
      <c r="BX83">
        <v>0</v>
      </c>
      <c r="BY83" t="s">
        <v>72</v>
      </c>
      <c r="BZ83" t="s">
        <v>3712</v>
      </c>
    </row>
    <row r="84" spans="1:79">
      <c r="A84" t="s">
        <v>468</v>
      </c>
      <c r="B84" t="s">
        <v>509</v>
      </c>
      <c r="C84" t="s">
        <v>58</v>
      </c>
      <c r="D84" t="s">
        <v>59</v>
      </c>
      <c r="E84" t="s">
        <v>60</v>
      </c>
      <c r="F84" t="s">
        <v>510</v>
      </c>
      <c r="G84" t="s">
        <v>373</v>
      </c>
      <c r="H84" t="s">
        <v>511</v>
      </c>
      <c r="I84" t="s">
        <v>512</v>
      </c>
      <c r="J84" t="s">
        <v>92</v>
      </c>
      <c r="N84" t="s">
        <v>211</v>
      </c>
      <c r="O84" t="s">
        <v>68</v>
      </c>
      <c r="P84" t="s">
        <v>513</v>
      </c>
      <c r="Q84" s="613">
        <v>0</v>
      </c>
      <c r="R84" t="s">
        <v>3609</v>
      </c>
      <c r="S84">
        <v>9889</v>
      </c>
      <c r="T84">
        <v>9783</v>
      </c>
      <c r="U84">
        <v>9762</v>
      </c>
      <c r="V84">
        <v>9752</v>
      </c>
      <c r="W84">
        <v>9740</v>
      </c>
      <c r="X84">
        <v>9727</v>
      </c>
      <c r="AH84">
        <v>0</v>
      </c>
      <c r="BP84" s="613">
        <v>9389</v>
      </c>
      <c r="BQ84" s="860">
        <v>9219</v>
      </c>
      <c r="BR84" t="s">
        <v>70</v>
      </c>
      <c r="BS84" t="s">
        <v>72</v>
      </c>
      <c r="BT84">
        <v>0</v>
      </c>
      <c r="BU84" t="s">
        <v>72</v>
      </c>
      <c r="BV84">
        <v>0</v>
      </c>
      <c r="BW84" t="s">
        <v>72</v>
      </c>
      <c r="BX84">
        <v>0</v>
      </c>
      <c r="BY84" t="s">
        <v>72</v>
      </c>
      <c r="BZ84" t="s">
        <v>3713</v>
      </c>
    </row>
    <row r="85" spans="1:79">
      <c r="A85" t="s">
        <v>468</v>
      </c>
      <c r="B85" t="s">
        <v>514</v>
      </c>
      <c r="C85" t="s">
        <v>58</v>
      </c>
      <c r="D85" t="s">
        <v>59</v>
      </c>
      <c r="E85" t="s">
        <v>60</v>
      </c>
      <c r="F85" t="s">
        <v>515</v>
      </c>
      <c r="G85" t="s">
        <v>384</v>
      </c>
      <c r="H85" t="s">
        <v>516</v>
      </c>
      <c r="I85" t="s">
        <v>517</v>
      </c>
      <c r="J85" t="s">
        <v>92</v>
      </c>
      <c r="N85" t="s">
        <v>221</v>
      </c>
      <c r="O85" t="s">
        <v>99</v>
      </c>
      <c r="P85" t="s">
        <v>222</v>
      </c>
      <c r="Q85" s="613" t="s">
        <v>71</v>
      </c>
      <c r="R85" t="s">
        <v>3610</v>
      </c>
      <c r="T85">
        <v>80</v>
      </c>
      <c r="U85" t="s">
        <v>223</v>
      </c>
      <c r="V85" t="s">
        <v>223</v>
      </c>
      <c r="W85" t="s">
        <v>223</v>
      </c>
      <c r="X85" t="s">
        <v>223</v>
      </c>
      <c r="AH85">
        <v>0</v>
      </c>
      <c r="BP85" s="613" t="s">
        <v>538</v>
      </c>
      <c r="BQ85" s="859">
        <v>80</v>
      </c>
      <c r="BR85" t="s">
        <v>70</v>
      </c>
      <c r="BS85" t="s">
        <v>72</v>
      </c>
      <c r="BT85">
        <v>0</v>
      </c>
      <c r="BU85" t="s">
        <v>72</v>
      </c>
      <c r="BV85">
        <v>0</v>
      </c>
      <c r="BW85" t="s">
        <v>72</v>
      </c>
      <c r="BX85">
        <v>0</v>
      </c>
      <c r="BY85" t="s">
        <v>72</v>
      </c>
      <c r="BZ85" t="s">
        <v>3714</v>
      </c>
    </row>
    <row r="86" spans="1:79">
      <c r="A86" t="s">
        <v>468</v>
      </c>
      <c r="B86" t="s">
        <v>518</v>
      </c>
      <c r="C86" t="s">
        <v>58</v>
      </c>
      <c r="D86" t="s">
        <v>519</v>
      </c>
      <c r="E86" t="s">
        <v>520</v>
      </c>
      <c r="F86" t="s">
        <v>521</v>
      </c>
      <c r="G86" t="s">
        <v>397</v>
      </c>
      <c r="H86" t="s">
        <v>522</v>
      </c>
      <c r="I86" t="s">
        <v>523</v>
      </c>
      <c r="J86" t="s">
        <v>64</v>
      </c>
      <c r="K86" t="s">
        <v>65</v>
      </c>
      <c r="M86" t="s">
        <v>66</v>
      </c>
      <c r="N86" t="s">
        <v>131</v>
      </c>
      <c r="O86" t="s">
        <v>132</v>
      </c>
      <c r="P86" t="s">
        <v>133</v>
      </c>
      <c r="Q86" s="613">
        <v>1</v>
      </c>
      <c r="R86" t="s">
        <v>3610</v>
      </c>
      <c r="S86">
        <v>80</v>
      </c>
      <c r="T86">
        <v>80</v>
      </c>
      <c r="U86">
        <v>80</v>
      </c>
      <c r="V86">
        <v>80</v>
      </c>
      <c r="W86">
        <v>80</v>
      </c>
      <c r="X86">
        <v>80</v>
      </c>
      <c r="AH86">
        <v>0</v>
      </c>
      <c r="AI86" t="s">
        <v>70</v>
      </c>
      <c r="AJ86" t="s">
        <v>70</v>
      </c>
      <c r="AK86" t="s">
        <v>70</v>
      </c>
      <c r="AL86" t="s">
        <v>70</v>
      </c>
      <c r="AM86" t="s">
        <v>70</v>
      </c>
      <c r="AN86" t="s">
        <v>134</v>
      </c>
      <c r="AO86" t="s">
        <v>134</v>
      </c>
      <c r="AP86" t="s">
        <v>134</v>
      </c>
      <c r="AQ86" t="s">
        <v>134</v>
      </c>
      <c r="AR86" t="s">
        <v>134</v>
      </c>
      <c r="AS86" t="s">
        <v>134</v>
      </c>
      <c r="AT86" t="s">
        <v>134</v>
      </c>
      <c r="AU86" t="s">
        <v>134</v>
      </c>
      <c r="AV86" t="s">
        <v>134</v>
      </c>
      <c r="AW86" t="s">
        <v>134</v>
      </c>
      <c r="AX86" t="s">
        <v>134</v>
      </c>
      <c r="AY86" t="s">
        <v>134</v>
      </c>
      <c r="AZ86" t="s">
        <v>134</v>
      </c>
      <c r="BA86" t="s">
        <v>134</v>
      </c>
      <c r="BB86" t="s">
        <v>134</v>
      </c>
      <c r="BC86" t="s">
        <v>134</v>
      </c>
      <c r="BD86" t="s">
        <v>134</v>
      </c>
      <c r="BE86" t="s">
        <v>134</v>
      </c>
      <c r="BF86" t="s">
        <v>134</v>
      </c>
      <c r="BG86" t="s">
        <v>134</v>
      </c>
      <c r="BH86" t="s">
        <v>134</v>
      </c>
      <c r="BL86" t="s">
        <v>134</v>
      </c>
      <c r="BN86">
        <v>1</v>
      </c>
      <c r="BO86" t="s">
        <v>71</v>
      </c>
      <c r="BP86" s="613" t="s">
        <v>538</v>
      </c>
      <c r="BQ86" s="857">
        <v>88.51</v>
      </c>
      <c r="BR86" t="s">
        <v>70</v>
      </c>
      <c r="BS86" t="s">
        <v>72</v>
      </c>
      <c r="BT86">
        <v>0</v>
      </c>
      <c r="BU86" t="s">
        <v>72</v>
      </c>
      <c r="BV86">
        <v>0</v>
      </c>
      <c r="BW86" t="s">
        <v>72</v>
      </c>
      <c r="BX86">
        <v>0</v>
      </c>
      <c r="BY86" t="s">
        <v>72</v>
      </c>
      <c r="BZ86" t="s">
        <v>3715</v>
      </c>
      <c r="CA86" t="s">
        <v>135</v>
      </c>
    </row>
    <row r="87" spans="1:79">
      <c r="A87" t="s">
        <v>468</v>
      </c>
      <c r="B87" t="s">
        <v>524</v>
      </c>
      <c r="C87" t="s">
        <v>58</v>
      </c>
      <c r="D87" t="s">
        <v>126</v>
      </c>
      <c r="E87" t="s">
        <v>127</v>
      </c>
      <c r="F87" t="s">
        <v>525</v>
      </c>
      <c r="G87" t="s">
        <v>391</v>
      </c>
      <c r="H87" t="s">
        <v>526</v>
      </c>
      <c r="I87" t="s">
        <v>527</v>
      </c>
      <c r="J87" t="s">
        <v>92</v>
      </c>
      <c r="N87" t="s">
        <v>77</v>
      </c>
      <c r="O87" t="s">
        <v>68</v>
      </c>
      <c r="P87" t="s">
        <v>528</v>
      </c>
      <c r="Q87" s="613">
        <v>2</v>
      </c>
      <c r="R87" t="s">
        <v>3609</v>
      </c>
      <c r="S87">
        <v>132.38999999999999</v>
      </c>
      <c r="T87">
        <v>131.44</v>
      </c>
      <c r="U87">
        <v>130.44999999999999</v>
      </c>
      <c r="V87">
        <v>129.44</v>
      </c>
      <c r="W87">
        <v>128.37</v>
      </c>
      <c r="X87">
        <v>127.28</v>
      </c>
      <c r="AH87">
        <v>0</v>
      </c>
      <c r="BP87" s="613">
        <v>129.53</v>
      </c>
      <c r="BQ87" s="861">
        <v>134.87</v>
      </c>
      <c r="BR87" t="s">
        <v>66</v>
      </c>
      <c r="BS87" t="s">
        <v>72</v>
      </c>
      <c r="BT87">
        <v>0</v>
      </c>
      <c r="BU87" t="s">
        <v>72</v>
      </c>
      <c r="BV87">
        <v>0</v>
      </c>
      <c r="BW87" t="s">
        <v>72</v>
      </c>
      <c r="BX87">
        <v>0</v>
      </c>
      <c r="BY87" t="s">
        <v>72</v>
      </c>
      <c r="BZ87" t="s">
        <v>3716</v>
      </c>
    </row>
    <row r="88" spans="1:79">
      <c r="A88" t="s">
        <v>468</v>
      </c>
      <c r="B88" t="s">
        <v>529</v>
      </c>
      <c r="C88" t="s">
        <v>58</v>
      </c>
      <c r="D88" t="s">
        <v>126</v>
      </c>
      <c r="E88" t="s">
        <v>127</v>
      </c>
      <c r="F88" t="s">
        <v>525</v>
      </c>
      <c r="G88" t="s">
        <v>530</v>
      </c>
      <c r="H88" t="s">
        <v>531</v>
      </c>
      <c r="I88" t="s">
        <v>532</v>
      </c>
      <c r="J88" t="s">
        <v>64</v>
      </c>
      <c r="K88" t="s">
        <v>65</v>
      </c>
      <c r="M88" t="s">
        <v>66</v>
      </c>
      <c r="N88" t="s">
        <v>131</v>
      </c>
      <c r="O88" t="s">
        <v>132</v>
      </c>
      <c r="P88" t="s">
        <v>133</v>
      </c>
      <c r="Q88" s="613">
        <v>1</v>
      </c>
      <c r="R88" t="s">
        <v>3610</v>
      </c>
      <c r="S88">
        <v>80</v>
      </c>
      <c r="T88">
        <v>80</v>
      </c>
      <c r="U88">
        <v>80</v>
      </c>
      <c r="V88">
        <v>80</v>
      </c>
      <c r="W88">
        <v>80</v>
      </c>
      <c r="X88">
        <v>80</v>
      </c>
      <c r="AH88">
        <v>0</v>
      </c>
      <c r="AI88" t="s">
        <v>70</v>
      </c>
      <c r="AJ88" t="s">
        <v>70</v>
      </c>
      <c r="AK88" t="s">
        <v>70</v>
      </c>
      <c r="AL88" t="s">
        <v>70</v>
      </c>
      <c r="AM88" t="s">
        <v>70</v>
      </c>
      <c r="AN88" t="s">
        <v>134</v>
      </c>
      <c r="AO88" t="s">
        <v>134</v>
      </c>
      <c r="AP88" t="s">
        <v>134</v>
      </c>
      <c r="AQ88" t="s">
        <v>134</v>
      </c>
      <c r="AR88" t="s">
        <v>134</v>
      </c>
      <c r="AS88" t="s">
        <v>134</v>
      </c>
      <c r="AT88" t="s">
        <v>134</v>
      </c>
      <c r="AU88" t="s">
        <v>134</v>
      </c>
      <c r="AV88" t="s">
        <v>134</v>
      </c>
      <c r="AW88" t="s">
        <v>134</v>
      </c>
      <c r="AX88" t="s">
        <v>134</v>
      </c>
      <c r="AY88" t="s">
        <v>134</v>
      </c>
      <c r="AZ88" t="s">
        <v>134</v>
      </c>
      <c r="BA88" t="s">
        <v>134</v>
      </c>
      <c r="BB88" t="s">
        <v>134</v>
      </c>
      <c r="BC88" t="s">
        <v>134</v>
      </c>
      <c r="BD88" t="s">
        <v>134</v>
      </c>
      <c r="BE88" t="s">
        <v>134</v>
      </c>
      <c r="BF88" t="s">
        <v>134</v>
      </c>
      <c r="BG88" t="s">
        <v>134</v>
      </c>
      <c r="BH88" t="s">
        <v>134</v>
      </c>
      <c r="BL88" t="s">
        <v>134</v>
      </c>
      <c r="BN88">
        <v>1</v>
      </c>
      <c r="BO88" t="s">
        <v>71</v>
      </c>
      <c r="BP88" s="613">
        <v>77.900000000000006</v>
      </c>
      <c r="BQ88" s="857">
        <v>83.42</v>
      </c>
      <c r="BR88" t="s">
        <v>70</v>
      </c>
      <c r="BS88" t="s">
        <v>72</v>
      </c>
      <c r="BT88">
        <v>0</v>
      </c>
      <c r="BU88" t="s">
        <v>72</v>
      </c>
      <c r="BV88">
        <v>0</v>
      </c>
      <c r="BW88" t="s">
        <v>72</v>
      </c>
      <c r="BX88">
        <v>0</v>
      </c>
      <c r="BY88" t="s">
        <v>72</v>
      </c>
      <c r="BZ88" t="s">
        <v>3717</v>
      </c>
      <c r="CA88" t="s">
        <v>135</v>
      </c>
    </row>
    <row r="89" spans="1:79">
      <c r="A89" t="s">
        <v>533</v>
      </c>
      <c r="B89" t="s">
        <v>534</v>
      </c>
      <c r="C89" t="s">
        <v>142</v>
      </c>
      <c r="D89" t="s">
        <v>59</v>
      </c>
      <c r="E89" t="s">
        <v>60</v>
      </c>
      <c r="F89" t="s">
        <v>535</v>
      </c>
      <c r="G89" t="s">
        <v>62</v>
      </c>
      <c r="H89" t="s">
        <v>536</v>
      </c>
      <c r="I89" t="s">
        <v>537</v>
      </c>
      <c r="J89" t="s">
        <v>92</v>
      </c>
      <c r="N89" t="s">
        <v>115</v>
      </c>
      <c r="O89" t="s">
        <v>538</v>
      </c>
      <c r="P89" t="s">
        <v>539</v>
      </c>
      <c r="Q89" s="613" t="s">
        <v>71</v>
      </c>
      <c r="S89" t="s">
        <v>538</v>
      </c>
      <c r="T89" t="s">
        <v>538</v>
      </c>
      <c r="U89" t="s">
        <v>538</v>
      </c>
      <c r="V89" t="s">
        <v>538</v>
      </c>
      <c r="W89" t="s">
        <v>538</v>
      </c>
      <c r="X89" t="s">
        <v>538</v>
      </c>
      <c r="AE89" t="s">
        <v>70</v>
      </c>
      <c r="AH89">
        <v>0</v>
      </c>
      <c r="BP89" s="613" t="s">
        <v>3122</v>
      </c>
      <c r="BQ89" s="859" t="s">
        <v>3122</v>
      </c>
      <c r="BR89" t="s">
        <v>72</v>
      </c>
      <c r="BS89" t="s">
        <v>72</v>
      </c>
      <c r="BT89">
        <v>0</v>
      </c>
      <c r="BU89" t="s">
        <v>72</v>
      </c>
      <c r="BV89">
        <v>0</v>
      </c>
      <c r="BW89" t="s">
        <v>72</v>
      </c>
      <c r="BX89">
        <v>0</v>
      </c>
      <c r="BY89" t="s">
        <v>72</v>
      </c>
      <c r="BZ89" t="s">
        <v>3718</v>
      </c>
      <c r="CA89" t="s">
        <v>540</v>
      </c>
    </row>
    <row r="90" spans="1:79">
      <c r="A90" t="s">
        <v>533</v>
      </c>
      <c r="B90" t="s">
        <v>541</v>
      </c>
      <c r="C90" t="s">
        <v>142</v>
      </c>
      <c r="D90" t="s">
        <v>59</v>
      </c>
      <c r="E90" t="s">
        <v>60</v>
      </c>
      <c r="F90" t="s">
        <v>542</v>
      </c>
      <c r="G90" t="s">
        <v>96</v>
      </c>
      <c r="H90" t="s">
        <v>543</v>
      </c>
      <c r="I90" t="s">
        <v>544</v>
      </c>
      <c r="J90" t="s">
        <v>64</v>
      </c>
      <c r="K90" t="s">
        <v>357</v>
      </c>
      <c r="N90" t="s">
        <v>38</v>
      </c>
      <c r="O90" t="s">
        <v>68</v>
      </c>
      <c r="P90" t="s">
        <v>545</v>
      </c>
      <c r="Q90" s="613">
        <v>0</v>
      </c>
      <c r="R90" t="s">
        <v>3609</v>
      </c>
      <c r="S90">
        <v>1402</v>
      </c>
      <c r="T90">
        <v>1236</v>
      </c>
      <c r="U90">
        <v>1069</v>
      </c>
      <c r="V90">
        <v>903</v>
      </c>
      <c r="W90">
        <v>903</v>
      </c>
      <c r="X90">
        <v>903</v>
      </c>
      <c r="Z90" t="s">
        <v>70</v>
      </c>
      <c r="AE90" t="s">
        <v>70</v>
      </c>
      <c r="AH90">
        <v>0</v>
      </c>
      <c r="AI90" t="s">
        <v>70</v>
      </c>
      <c r="AJ90" t="s">
        <v>70</v>
      </c>
      <c r="AK90" t="s">
        <v>70</v>
      </c>
      <c r="AL90" t="s">
        <v>70</v>
      </c>
      <c r="AM90" t="s">
        <v>70</v>
      </c>
      <c r="AN90" t="s">
        <v>546</v>
      </c>
      <c r="AO90" t="s">
        <v>546</v>
      </c>
      <c r="AP90" t="s">
        <v>547</v>
      </c>
      <c r="AQ90" t="s">
        <v>547</v>
      </c>
      <c r="AR90" t="s">
        <v>547</v>
      </c>
      <c r="AS90" t="s">
        <v>548</v>
      </c>
      <c r="AT90" t="s">
        <v>548</v>
      </c>
      <c r="AU90" t="s">
        <v>549</v>
      </c>
      <c r="AV90" t="s">
        <v>549</v>
      </c>
      <c r="AW90" t="s">
        <v>549</v>
      </c>
      <c r="AX90" t="s">
        <v>550</v>
      </c>
      <c r="AY90" t="s">
        <v>550</v>
      </c>
      <c r="AZ90" t="s">
        <v>550</v>
      </c>
      <c r="BA90" t="s">
        <v>550</v>
      </c>
      <c r="BB90" t="s">
        <v>550</v>
      </c>
      <c r="BC90" t="s">
        <v>551</v>
      </c>
      <c r="BD90" t="s">
        <v>552</v>
      </c>
      <c r="BE90" t="s">
        <v>551</v>
      </c>
      <c r="BF90" t="s">
        <v>551</v>
      </c>
      <c r="BG90" t="s">
        <v>551</v>
      </c>
      <c r="BH90">
        <v>2.3E-2</v>
      </c>
      <c r="BL90">
        <v>1.0999999999999999E-2</v>
      </c>
      <c r="BN90">
        <v>1</v>
      </c>
      <c r="BO90" t="s">
        <v>71</v>
      </c>
      <c r="BP90" s="613">
        <v>1405</v>
      </c>
      <c r="BQ90" s="860">
        <v>1225</v>
      </c>
      <c r="BR90" t="s">
        <v>70</v>
      </c>
      <c r="BS90" t="s">
        <v>72</v>
      </c>
      <c r="BT90">
        <v>0</v>
      </c>
      <c r="BU90" t="s">
        <v>6</v>
      </c>
      <c r="BV90">
        <v>0</v>
      </c>
      <c r="BW90" t="s">
        <v>72</v>
      </c>
      <c r="BX90">
        <v>0</v>
      </c>
      <c r="BY90" t="s">
        <v>38</v>
      </c>
      <c r="BZ90" t="s">
        <v>3719</v>
      </c>
    </row>
    <row r="91" spans="1:79">
      <c r="A91" t="s">
        <v>533</v>
      </c>
      <c r="B91" t="s">
        <v>553</v>
      </c>
      <c r="C91" t="s">
        <v>142</v>
      </c>
      <c r="D91" t="s">
        <v>59</v>
      </c>
      <c r="E91" t="s">
        <v>60</v>
      </c>
      <c r="F91" t="s">
        <v>542</v>
      </c>
      <c r="G91" t="s">
        <v>103</v>
      </c>
      <c r="H91" t="s">
        <v>554</v>
      </c>
      <c r="I91" t="s">
        <v>555</v>
      </c>
      <c r="J91" t="s">
        <v>76</v>
      </c>
      <c r="K91" t="s">
        <v>357</v>
      </c>
      <c r="M91" t="s">
        <v>66</v>
      </c>
      <c r="N91" t="s">
        <v>98</v>
      </c>
      <c r="O91" t="s">
        <v>99</v>
      </c>
      <c r="P91" t="s">
        <v>100</v>
      </c>
      <c r="Q91" s="613">
        <v>2</v>
      </c>
      <c r="R91" t="s">
        <v>3610</v>
      </c>
      <c r="S91">
        <v>99.94</v>
      </c>
      <c r="T91" t="s">
        <v>556</v>
      </c>
      <c r="U91" t="s">
        <v>556</v>
      </c>
      <c r="V91">
        <v>100</v>
      </c>
      <c r="W91">
        <v>100</v>
      </c>
      <c r="X91">
        <v>100</v>
      </c>
      <c r="Y91" t="s">
        <v>70</v>
      </c>
      <c r="AE91" t="s">
        <v>70</v>
      </c>
      <c r="AH91">
        <v>0</v>
      </c>
      <c r="AK91" t="s">
        <v>70</v>
      </c>
      <c r="AL91" t="s">
        <v>70</v>
      </c>
      <c r="AM91" t="s">
        <v>70</v>
      </c>
      <c r="AN91" t="s">
        <v>557</v>
      </c>
      <c r="AO91" t="s">
        <v>557</v>
      </c>
      <c r="AP91" t="s">
        <v>558</v>
      </c>
      <c r="AQ91" t="s">
        <v>559</v>
      </c>
      <c r="AR91" t="s">
        <v>560</v>
      </c>
      <c r="AS91" t="s">
        <v>561</v>
      </c>
      <c r="AT91" t="s">
        <v>561</v>
      </c>
      <c r="AU91" t="s">
        <v>562</v>
      </c>
      <c r="AV91" t="s">
        <v>563</v>
      </c>
      <c r="AW91" t="s">
        <v>564</v>
      </c>
      <c r="BH91">
        <v>3.98475</v>
      </c>
      <c r="BI91">
        <v>3.98475</v>
      </c>
      <c r="BN91">
        <v>1</v>
      </c>
      <c r="BO91" t="s">
        <v>71</v>
      </c>
      <c r="BP91" s="613">
        <v>99.93</v>
      </c>
      <c r="BQ91" s="861">
        <v>99.936999999999998</v>
      </c>
      <c r="BR91" t="s">
        <v>72</v>
      </c>
      <c r="BS91" t="s">
        <v>72</v>
      </c>
      <c r="BT91">
        <v>0</v>
      </c>
      <c r="BU91" t="s">
        <v>72</v>
      </c>
      <c r="BV91">
        <v>0</v>
      </c>
      <c r="BW91" t="s">
        <v>72</v>
      </c>
      <c r="BX91">
        <v>0</v>
      </c>
      <c r="BY91" t="s">
        <v>37</v>
      </c>
      <c r="BZ91" t="s">
        <v>3720</v>
      </c>
      <c r="CA91" t="s">
        <v>565</v>
      </c>
    </row>
    <row r="92" spans="1:79">
      <c r="A92" t="s">
        <v>533</v>
      </c>
      <c r="B92" t="s">
        <v>566</v>
      </c>
      <c r="C92" t="s">
        <v>142</v>
      </c>
      <c r="D92" t="s">
        <v>59</v>
      </c>
      <c r="E92" t="s">
        <v>60</v>
      </c>
      <c r="F92" t="s">
        <v>542</v>
      </c>
      <c r="G92" t="s">
        <v>567</v>
      </c>
      <c r="H92" t="s">
        <v>568</v>
      </c>
      <c r="I92" t="s">
        <v>569</v>
      </c>
      <c r="J92" t="s">
        <v>64</v>
      </c>
      <c r="K92" t="s">
        <v>357</v>
      </c>
      <c r="M92" t="s">
        <v>66</v>
      </c>
      <c r="N92" t="s">
        <v>38</v>
      </c>
      <c r="O92" t="s">
        <v>68</v>
      </c>
      <c r="P92" t="s">
        <v>545</v>
      </c>
      <c r="Q92" s="613">
        <v>0</v>
      </c>
      <c r="R92" t="s">
        <v>3609</v>
      </c>
      <c r="S92">
        <v>4600</v>
      </c>
      <c r="T92">
        <v>4054</v>
      </c>
      <c r="U92">
        <v>3508</v>
      </c>
      <c r="V92">
        <v>2962</v>
      </c>
      <c r="W92">
        <v>2962</v>
      </c>
      <c r="X92">
        <v>2962</v>
      </c>
      <c r="Z92" t="s">
        <v>70</v>
      </c>
      <c r="AE92" t="s">
        <v>70</v>
      </c>
      <c r="AH92">
        <v>0</v>
      </c>
      <c r="AK92" t="s">
        <v>70</v>
      </c>
      <c r="AL92" t="s">
        <v>70</v>
      </c>
      <c r="AM92" t="s">
        <v>70</v>
      </c>
      <c r="AN92" t="s">
        <v>570</v>
      </c>
      <c r="AO92" t="s">
        <v>570</v>
      </c>
      <c r="AP92" t="s">
        <v>571</v>
      </c>
      <c r="AQ92" t="s">
        <v>572</v>
      </c>
      <c r="AR92" t="s">
        <v>573</v>
      </c>
      <c r="AS92" t="s">
        <v>574</v>
      </c>
      <c r="AT92" t="s">
        <v>574</v>
      </c>
      <c r="AU92" t="s">
        <v>575</v>
      </c>
      <c r="AV92" t="s">
        <v>576</v>
      </c>
      <c r="AW92" t="s">
        <v>577</v>
      </c>
      <c r="AX92" t="s">
        <v>578</v>
      </c>
      <c r="AY92" t="s">
        <v>578</v>
      </c>
      <c r="AZ92" t="s">
        <v>578</v>
      </c>
      <c r="BA92" t="s">
        <v>578</v>
      </c>
      <c r="BB92" t="s">
        <v>578</v>
      </c>
      <c r="BC92" t="s">
        <v>579</v>
      </c>
      <c r="BD92" t="s">
        <v>579</v>
      </c>
      <c r="BE92" t="s">
        <v>579</v>
      </c>
      <c r="BF92" t="s">
        <v>579</v>
      </c>
      <c r="BG92" t="s">
        <v>579</v>
      </c>
      <c r="BH92">
        <v>3.98475</v>
      </c>
      <c r="BI92">
        <v>3.98475</v>
      </c>
      <c r="BL92">
        <v>2E-3</v>
      </c>
      <c r="BN92">
        <v>1</v>
      </c>
      <c r="BO92" t="s">
        <v>71</v>
      </c>
      <c r="BP92" s="613">
        <v>4292</v>
      </c>
      <c r="BQ92" s="860">
        <v>3762</v>
      </c>
      <c r="BR92" t="s">
        <v>72</v>
      </c>
      <c r="BS92" t="s">
        <v>72</v>
      </c>
      <c r="BT92">
        <v>0</v>
      </c>
      <c r="BU92" t="s">
        <v>72</v>
      </c>
      <c r="BV92">
        <v>0</v>
      </c>
      <c r="BW92" t="s">
        <v>3213</v>
      </c>
      <c r="BX92">
        <v>0.23400000000000001</v>
      </c>
      <c r="BY92" t="s">
        <v>38</v>
      </c>
      <c r="BZ92" t="s">
        <v>3721</v>
      </c>
      <c r="CA92" t="s">
        <v>565</v>
      </c>
    </row>
    <row r="93" spans="1:79">
      <c r="A93" t="s">
        <v>533</v>
      </c>
      <c r="B93" t="s">
        <v>580</v>
      </c>
      <c r="C93" t="s">
        <v>142</v>
      </c>
      <c r="D93" t="s">
        <v>59</v>
      </c>
      <c r="E93" t="s">
        <v>60</v>
      </c>
      <c r="F93" t="s">
        <v>581</v>
      </c>
      <c r="G93" t="s">
        <v>108</v>
      </c>
      <c r="H93" t="s">
        <v>582</v>
      </c>
      <c r="I93" t="s">
        <v>583</v>
      </c>
      <c r="J93" t="s">
        <v>64</v>
      </c>
      <c r="K93" t="s">
        <v>357</v>
      </c>
      <c r="M93" t="s">
        <v>66</v>
      </c>
      <c r="N93" t="s">
        <v>110</v>
      </c>
      <c r="O93" t="s">
        <v>146</v>
      </c>
      <c r="P93" t="s">
        <v>584</v>
      </c>
      <c r="Q93" s="613" t="s">
        <v>585</v>
      </c>
      <c r="R93" t="s">
        <v>3609</v>
      </c>
      <c r="S93">
        <v>0.3034722222222222</v>
      </c>
      <c r="T93">
        <v>0.28472222222222221</v>
      </c>
      <c r="U93">
        <v>0.26597222222222222</v>
      </c>
      <c r="V93">
        <v>0.24722222222222223</v>
      </c>
      <c r="W93">
        <v>0.22847222222222222</v>
      </c>
      <c r="X93">
        <v>0.20833333333333334</v>
      </c>
      <c r="AA93" t="s">
        <v>70</v>
      </c>
      <c r="AE93" t="s">
        <v>70</v>
      </c>
      <c r="AH93">
        <v>0</v>
      </c>
      <c r="AI93" t="s">
        <v>70</v>
      </c>
      <c r="AJ93" t="s">
        <v>70</v>
      </c>
      <c r="AK93" t="s">
        <v>70</v>
      </c>
      <c r="AL93" t="s">
        <v>70</v>
      </c>
      <c r="AM93" t="s">
        <v>70</v>
      </c>
      <c r="AN93" t="s">
        <v>586</v>
      </c>
      <c r="AO93" t="s">
        <v>587</v>
      </c>
      <c r="AP93" t="s">
        <v>588</v>
      </c>
      <c r="AQ93" t="s">
        <v>589</v>
      </c>
      <c r="AR93" t="s">
        <v>590</v>
      </c>
      <c r="AS93" t="s">
        <v>591</v>
      </c>
      <c r="AT93" t="s">
        <v>592</v>
      </c>
      <c r="AU93" t="s">
        <v>593</v>
      </c>
      <c r="AV93" t="s">
        <v>594</v>
      </c>
      <c r="AW93" t="s">
        <v>595</v>
      </c>
      <c r="AX93" t="s">
        <v>596</v>
      </c>
      <c r="AY93" t="s">
        <v>597</v>
      </c>
      <c r="AZ93" t="s">
        <v>598</v>
      </c>
      <c r="BA93" t="s">
        <v>599</v>
      </c>
      <c r="BB93" t="s">
        <v>600</v>
      </c>
      <c r="BC93" t="s">
        <v>601</v>
      </c>
      <c r="BD93" t="s">
        <v>601</v>
      </c>
      <c r="BE93" t="s">
        <v>601</v>
      </c>
      <c r="BF93" t="s">
        <v>601</v>
      </c>
      <c r="BG93" t="s">
        <v>601</v>
      </c>
      <c r="BH93">
        <v>0.15</v>
      </c>
      <c r="BL93">
        <v>1.7999999999999999E-2</v>
      </c>
      <c r="BN93">
        <v>1</v>
      </c>
      <c r="BO93" t="s">
        <v>71</v>
      </c>
      <c r="BP93" s="613">
        <v>0.16388888888888889</v>
      </c>
      <c r="BQ93" s="870">
        <v>0.1388888888888889</v>
      </c>
      <c r="BR93" t="s">
        <v>70</v>
      </c>
      <c r="BS93" t="s">
        <v>72</v>
      </c>
      <c r="BT93">
        <v>0</v>
      </c>
      <c r="BU93" t="s">
        <v>3213</v>
      </c>
      <c r="BV93">
        <v>3.78</v>
      </c>
      <c r="BW93" t="s">
        <v>3213</v>
      </c>
      <c r="BX93">
        <v>9.7919999999999998</v>
      </c>
      <c r="BY93" t="s">
        <v>39</v>
      </c>
      <c r="BZ93" t="s">
        <v>3722</v>
      </c>
    </row>
    <row r="94" spans="1:79">
      <c r="A94" t="s">
        <v>533</v>
      </c>
      <c r="B94" t="s">
        <v>602</v>
      </c>
      <c r="C94" t="s">
        <v>142</v>
      </c>
      <c r="D94" t="s">
        <v>59</v>
      </c>
      <c r="E94" t="s">
        <v>60</v>
      </c>
      <c r="F94" t="s">
        <v>581</v>
      </c>
      <c r="G94" t="s">
        <v>113</v>
      </c>
      <c r="H94" t="s">
        <v>603</v>
      </c>
      <c r="I94" t="s">
        <v>604</v>
      </c>
      <c r="J94" t="s">
        <v>64</v>
      </c>
      <c r="K94" t="s">
        <v>357</v>
      </c>
      <c r="M94" t="s">
        <v>66</v>
      </c>
      <c r="N94" t="s">
        <v>151</v>
      </c>
      <c r="O94" t="s">
        <v>68</v>
      </c>
      <c r="P94" t="s">
        <v>111</v>
      </c>
      <c r="Q94" s="613">
        <v>0</v>
      </c>
      <c r="R94" t="s">
        <v>3609</v>
      </c>
      <c r="S94">
        <v>257</v>
      </c>
      <c r="T94">
        <v>216</v>
      </c>
      <c r="U94">
        <v>216</v>
      </c>
      <c r="V94">
        <v>216</v>
      </c>
      <c r="W94">
        <v>216</v>
      </c>
      <c r="X94">
        <v>216</v>
      </c>
      <c r="AE94" t="s">
        <v>70</v>
      </c>
      <c r="AH94">
        <v>0</v>
      </c>
      <c r="AK94" t="s">
        <v>70</v>
      </c>
      <c r="AL94" t="s">
        <v>70</v>
      </c>
      <c r="AM94" t="s">
        <v>70</v>
      </c>
      <c r="AN94" t="s">
        <v>605</v>
      </c>
      <c r="AO94" t="s">
        <v>605</v>
      </c>
      <c r="AP94" t="s">
        <v>605</v>
      </c>
      <c r="AQ94" t="s">
        <v>605</v>
      </c>
      <c r="AR94" t="s">
        <v>605</v>
      </c>
      <c r="AS94" t="s">
        <v>606</v>
      </c>
      <c r="AT94" t="s">
        <v>606</v>
      </c>
      <c r="AU94" t="s">
        <v>606</v>
      </c>
      <c r="AV94" t="s">
        <v>606</v>
      </c>
      <c r="AW94" t="s">
        <v>606</v>
      </c>
      <c r="AX94" t="s">
        <v>607</v>
      </c>
      <c r="AY94" t="s">
        <v>607</v>
      </c>
      <c r="AZ94" t="s">
        <v>607</v>
      </c>
      <c r="BA94" t="s">
        <v>607</v>
      </c>
      <c r="BB94" t="s">
        <v>607</v>
      </c>
      <c r="BC94">
        <v>0</v>
      </c>
      <c r="BD94">
        <v>0</v>
      </c>
      <c r="BE94">
        <v>0</v>
      </c>
      <c r="BF94">
        <v>0</v>
      </c>
      <c r="BG94">
        <v>0</v>
      </c>
      <c r="BH94">
        <v>3.98475</v>
      </c>
      <c r="BI94">
        <v>3.98475</v>
      </c>
      <c r="BL94">
        <v>1E-3</v>
      </c>
      <c r="BN94">
        <v>1</v>
      </c>
      <c r="BO94" t="s">
        <v>71</v>
      </c>
      <c r="BP94" s="613">
        <v>254</v>
      </c>
      <c r="BQ94" s="860">
        <v>238</v>
      </c>
      <c r="BR94" t="s">
        <v>72</v>
      </c>
      <c r="BS94" t="s">
        <v>72</v>
      </c>
      <c r="BT94">
        <v>0</v>
      </c>
      <c r="BU94" t="s">
        <v>72</v>
      </c>
      <c r="BV94">
        <v>0</v>
      </c>
      <c r="BW94" t="s">
        <v>72</v>
      </c>
      <c r="BX94">
        <v>0</v>
      </c>
      <c r="BY94" t="s">
        <v>72</v>
      </c>
      <c r="BZ94" t="s">
        <v>3723</v>
      </c>
      <c r="CA94" t="s">
        <v>565</v>
      </c>
    </row>
    <row r="95" spans="1:79">
      <c r="A95" t="s">
        <v>533</v>
      </c>
      <c r="B95" t="s">
        <v>608</v>
      </c>
      <c r="C95" t="s">
        <v>142</v>
      </c>
      <c r="D95" t="s">
        <v>59</v>
      </c>
      <c r="E95" t="s">
        <v>60</v>
      </c>
      <c r="F95" t="s">
        <v>581</v>
      </c>
      <c r="G95" t="s">
        <v>118</v>
      </c>
      <c r="H95" t="s">
        <v>609</v>
      </c>
      <c r="I95" t="s">
        <v>610</v>
      </c>
      <c r="J95" t="s">
        <v>76</v>
      </c>
      <c r="K95" t="s">
        <v>357</v>
      </c>
      <c r="M95" t="s">
        <v>66</v>
      </c>
      <c r="N95" t="s">
        <v>115</v>
      </c>
      <c r="O95" t="s">
        <v>68</v>
      </c>
      <c r="P95" t="s">
        <v>116</v>
      </c>
      <c r="Q95" s="613">
        <v>0</v>
      </c>
      <c r="R95" t="s">
        <v>3609</v>
      </c>
      <c r="S95">
        <v>4586</v>
      </c>
      <c r="T95">
        <v>4586</v>
      </c>
      <c r="U95">
        <v>4586</v>
      </c>
      <c r="V95">
        <v>4586</v>
      </c>
      <c r="W95">
        <v>4586</v>
      </c>
      <c r="X95">
        <v>4586</v>
      </c>
      <c r="AE95" t="s">
        <v>70</v>
      </c>
      <c r="AH95">
        <v>0</v>
      </c>
      <c r="AK95" t="s">
        <v>70</v>
      </c>
      <c r="AL95" t="s">
        <v>70</v>
      </c>
      <c r="AM95" t="s">
        <v>70</v>
      </c>
      <c r="AN95" t="s">
        <v>611</v>
      </c>
      <c r="AO95" t="s">
        <v>611</v>
      </c>
      <c r="AP95" t="s">
        <v>611</v>
      </c>
      <c r="AQ95" t="s">
        <v>611</v>
      </c>
      <c r="AR95" t="s">
        <v>611</v>
      </c>
      <c r="AS95" t="s">
        <v>612</v>
      </c>
      <c r="AT95" t="s">
        <v>612</v>
      </c>
      <c r="AU95" t="s">
        <v>612</v>
      </c>
      <c r="AV95" t="s">
        <v>612</v>
      </c>
      <c r="AW95" t="s">
        <v>612</v>
      </c>
      <c r="BH95">
        <v>3.98475</v>
      </c>
      <c r="BI95">
        <v>3.98475</v>
      </c>
      <c r="BN95">
        <v>1</v>
      </c>
      <c r="BO95" t="s">
        <v>71</v>
      </c>
      <c r="BP95" s="613">
        <v>3964</v>
      </c>
      <c r="BQ95" s="860">
        <v>3916</v>
      </c>
      <c r="BR95" t="s">
        <v>72</v>
      </c>
      <c r="BS95" t="s">
        <v>72</v>
      </c>
      <c r="BT95">
        <v>0</v>
      </c>
      <c r="BU95" t="s">
        <v>72</v>
      </c>
      <c r="BV95">
        <v>0</v>
      </c>
      <c r="BW95" t="s">
        <v>72</v>
      </c>
      <c r="BX95">
        <v>0</v>
      </c>
      <c r="BY95" t="s">
        <v>72</v>
      </c>
      <c r="BZ95" t="s">
        <v>3724</v>
      </c>
      <c r="CA95" t="s">
        <v>565</v>
      </c>
    </row>
    <row r="96" spans="1:79">
      <c r="A96" t="s">
        <v>533</v>
      </c>
      <c r="B96" t="s">
        <v>613</v>
      </c>
      <c r="C96" t="s">
        <v>142</v>
      </c>
      <c r="D96" t="s">
        <v>59</v>
      </c>
      <c r="E96" t="s">
        <v>60</v>
      </c>
      <c r="F96" t="s">
        <v>581</v>
      </c>
      <c r="G96" t="s">
        <v>123</v>
      </c>
      <c r="H96" t="s">
        <v>614</v>
      </c>
      <c r="I96" t="s">
        <v>615</v>
      </c>
      <c r="J96" t="s">
        <v>64</v>
      </c>
      <c r="K96" t="s">
        <v>357</v>
      </c>
      <c r="N96" t="s">
        <v>67</v>
      </c>
      <c r="O96" t="s">
        <v>68</v>
      </c>
      <c r="P96" t="s">
        <v>69</v>
      </c>
      <c r="Q96" s="613">
        <v>0</v>
      </c>
      <c r="R96" t="s">
        <v>3609</v>
      </c>
      <c r="S96">
        <v>141</v>
      </c>
      <c r="T96">
        <v>139</v>
      </c>
      <c r="U96">
        <v>137</v>
      </c>
      <c r="V96">
        <v>137</v>
      </c>
      <c r="W96">
        <v>137</v>
      </c>
      <c r="X96">
        <v>137</v>
      </c>
      <c r="AE96" t="s">
        <v>70</v>
      </c>
      <c r="AH96">
        <v>0</v>
      </c>
      <c r="AI96" t="s">
        <v>70</v>
      </c>
      <c r="AJ96" t="s">
        <v>70</v>
      </c>
      <c r="AK96" t="s">
        <v>70</v>
      </c>
      <c r="AL96" t="s">
        <v>70</v>
      </c>
      <c r="AM96" t="s">
        <v>70</v>
      </c>
      <c r="AN96" t="s">
        <v>616</v>
      </c>
      <c r="AO96" t="s">
        <v>617</v>
      </c>
      <c r="AP96" t="s">
        <v>617</v>
      </c>
      <c r="AQ96" t="s">
        <v>617</v>
      </c>
      <c r="AR96" t="s">
        <v>617</v>
      </c>
      <c r="AS96" t="s">
        <v>618</v>
      </c>
      <c r="AT96" t="s">
        <v>619</v>
      </c>
      <c r="AU96" t="s">
        <v>619</v>
      </c>
      <c r="AV96" t="s">
        <v>619</v>
      </c>
      <c r="AW96" t="s">
        <v>619</v>
      </c>
      <c r="AX96" t="s">
        <v>620</v>
      </c>
      <c r="AY96" t="s">
        <v>620</v>
      </c>
      <c r="AZ96" t="s">
        <v>620</v>
      </c>
      <c r="BA96" t="s">
        <v>620</v>
      </c>
      <c r="BB96" t="s">
        <v>620</v>
      </c>
      <c r="BC96" t="s">
        <v>621</v>
      </c>
      <c r="BD96" t="s">
        <v>621</v>
      </c>
      <c r="BE96" t="s">
        <v>621</v>
      </c>
      <c r="BF96" t="s">
        <v>621</v>
      </c>
      <c r="BG96" t="s">
        <v>621</v>
      </c>
      <c r="BH96">
        <v>0.115</v>
      </c>
      <c r="BL96">
        <v>0.115</v>
      </c>
      <c r="BN96">
        <v>1</v>
      </c>
      <c r="BO96" t="s">
        <v>71</v>
      </c>
      <c r="BP96" s="613">
        <v>136.77000000000001</v>
      </c>
      <c r="BQ96" s="860">
        <v>134.66</v>
      </c>
      <c r="BR96" t="s">
        <v>70</v>
      </c>
      <c r="BS96" t="s">
        <v>72</v>
      </c>
      <c r="BT96">
        <v>0</v>
      </c>
      <c r="BU96" t="s">
        <v>6</v>
      </c>
      <c r="BV96">
        <v>0</v>
      </c>
      <c r="BW96" t="s">
        <v>72</v>
      </c>
      <c r="BX96">
        <v>0</v>
      </c>
      <c r="BY96" t="s">
        <v>72</v>
      </c>
      <c r="BZ96" t="s">
        <v>3725</v>
      </c>
    </row>
    <row r="97" spans="1:79">
      <c r="A97" t="s">
        <v>533</v>
      </c>
      <c r="B97" t="s">
        <v>622</v>
      </c>
      <c r="C97" t="s">
        <v>142</v>
      </c>
      <c r="D97" t="s">
        <v>59</v>
      </c>
      <c r="E97" t="s">
        <v>60</v>
      </c>
      <c r="F97" t="s">
        <v>581</v>
      </c>
      <c r="G97" t="s">
        <v>623</v>
      </c>
      <c r="H97" t="s">
        <v>624</v>
      </c>
      <c r="I97" t="s">
        <v>625</v>
      </c>
      <c r="J97" t="s">
        <v>64</v>
      </c>
      <c r="K97" t="s">
        <v>357</v>
      </c>
      <c r="N97" t="s">
        <v>67</v>
      </c>
      <c r="O97" t="s">
        <v>68</v>
      </c>
      <c r="P97" t="s">
        <v>69</v>
      </c>
      <c r="Q97" s="613">
        <v>0</v>
      </c>
      <c r="R97" t="s">
        <v>3609</v>
      </c>
      <c r="S97">
        <v>66</v>
      </c>
      <c r="T97">
        <v>66</v>
      </c>
      <c r="U97">
        <v>66</v>
      </c>
      <c r="V97">
        <v>66</v>
      </c>
      <c r="W97">
        <v>66</v>
      </c>
      <c r="X97">
        <v>66</v>
      </c>
      <c r="AE97" t="s">
        <v>70</v>
      </c>
      <c r="AH97">
        <v>0</v>
      </c>
      <c r="AI97" t="s">
        <v>70</v>
      </c>
      <c r="AJ97" t="s">
        <v>70</v>
      </c>
      <c r="AK97" t="s">
        <v>70</v>
      </c>
      <c r="AL97" t="s">
        <v>70</v>
      </c>
      <c r="AM97" t="s">
        <v>70</v>
      </c>
      <c r="AN97" t="s">
        <v>626</v>
      </c>
      <c r="AO97" t="s">
        <v>626</v>
      </c>
      <c r="AP97" t="s">
        <v>626</v>
      </c>
      <c r="AQ97" t="s">
        <v>626</v>
      </c>
      <c r="AR97" t="s">
        <v>626</v>
      </c>
      <c r="AS97" t="s">
        <v>627</v>
      </c>
      <c r="AT97" t="s">
        <v>627</v>
      </c>
      <c r="AU97" t="s">
        <v>627</v>
      </c>
      <c r="AV97" t="s">
        <v>627</v>
      </c>
      <c r="AW97" t="s">
        <v>627</v>
      </c>
      <c r="AX97" t="s">
        <v>628</v>
      </c>
      <c r="AY97" t="s">
        <v>628</v>
      </c>
      <c r="AZ97" t="s">
        <v>628</v>
      </c>
      <c r="BA97" t="s">
        <v>628</v>
      </c>
      <c r="BB97" t="s">
        <v>628</v>
      </c>
      <c r="BC97" t="s">
        <v>629</v>
      </c>
      <c r="BD97" t="s">
        <v>629</v>
      </c>
      <c r="BE97" t="s">
        <v>629</v>
      </c>
      <c r="BF97" t="s">
        <v>629</v>
      </c>
      <c r="BG97" t="s">
        <v>629</v>
      </c>
      <c r="BH97">
        <v>0.115</v>
      </c>
      <c r="BL97">
        <v>0.115</v>
      </c>
      <c r="BN97">
        <v>1</v>
      </c>
      <c r="BO97" t="s">
        <v>71</v>
      </c>
      <c r="BP97" s="613">
        <v>60.86</v>
      </c>
      <c r="BQ97" s="860">
        <v>62.42</v>
      </c>
      <c r="BR97" t="s">
        <v>70</v>
      </c>
      <c r="BS97" t="s">
        <v>72</v>
      </c>
      <c r="BT97">
        <v>0</v>
      </c>
      <c r="BU97" t="s">
        <v>6</v>
      </c>
      <c r="BV97">
        <v>0</v>
      </c>
      <c r="BW97" t="s">
        <v>72</v>
      </c>
      <c r="BX97">
        <v>0</v>
      </c>
      <c r="BY97" t="s">
        <v>72</v>
      </c>
      <c r="BZ97" t="s">
        <v>3726</v>
      </c>
    </row>
    <row r="98" spans="1:79">
      <c r="A98" t="s">
        <v>533</v>
      </c>
      <c r="B98" t="s">
        <v>630</v>
      </c>
      <c r="C98" t="s">
        <v>142</v>
      </c>
      <c r="D98" t="s">
        <v>59</v>
      </c>
      <c r="E98" t="s">
        <v>60</v>
      </c>
      <c r="F98" t="s">
        <v>631</v>
      </c>
      <c r="G98" t="s">
        <v>174</v>
      </c>
      <c r="H98" t="s">
        <v>632</v>
      </c>
      <c r="I98" t="s">
        <v>633</v>
      </c>
      <c r="J98" t="s">
        <v>92</v>
      </c>
      <c r="N98" t="s">
        <v>221</v>
      </c>
      <c r="O98" t="s">
        <v>132</v>
      </c>
      <c r="P98" t="s">
        <v>634</v>
      </c>
      <c r="Q98" s="613">
        <v>1</v>
      </c>
      <c r="R98" t="s">
        <v>3610</v>
      </c>
      <c r="S98">
        <v>8.1999999999999993</v>
      </c>
      <c r="T98">
        <v>8.1999999999999993</v>
      </c>
      <c r="U98">
        <v>8.1999999999999993</v>
      </c>
      <c r="V98">
        <v>8.1999999999999993</v>
      </c>
      <c r="W98">
        <v>8.1999999999999993</v>
      </c>
      <c r="X98">
        <v>8.1999999999999993</v>
      </c>
      <c r="AH98">
        <v>0</v>
      </c>
      <c r="BP98" s="613">
        <v>8.3000000000000007</v>
      </c>
      <c r="BQ98" s="857">
        <v>8.5</v>
      </c>
      <c r="BR98" t="s">
        <v>70</v>
      </c>
      <c r="BS98" t="s">
        <v>72</v>
      </c>
      <c r="BT98">
        <v>0</v>
      </c>
      <c r="BU98" t="s">
        <v>72</v>
      </c>
      <c r="BV98">
        <v>0</v>
      </c>
      <c r="BW98" t="s">
        <v>72</v>
      </c>
      <c r="BX98">
        <v>0</v>
      </c>
      <c r="BY98" t="s">
        <v>72</v>
      </c>
      <c r="BZ98" t="s">
        <v>3727</v>
      </c>
    </row>
    <row r="99" spans="1:79">
      <c r="A99" t="s">
        <v>533</v>
      </c>
      <c r="B99" t="s">
        <v>635</v>
      </c>
      <c r="C99" t="s">
        <v>142</v>
      </c>
      <c r="D99" t="s">
        <v>59</v>
      </c>
      <c r="E99" t="s">
        <v>60</v>
      </c>
      <c r="F99" t="s">
        <v>631</v>
      </c>
      <c r="G99" t="s">
        <v>179</v>
      </c>
      <c r="H99" t="s">
        <v>636</v>
      </c>
      <c r="I99" t="s">
        <v>637</v>
      </c>
      <c r="J99" t="s">
        <v>64</v>
      </c>
      <c r="K99" t="s">
        <v>65</v>
      </c>
      <c r="M99" t="s">
        <v>66</v>
      </c>
      <c r="N99" t="s">
        <v>131</v>
      </c>
      <c r="O99" t="s">
        <v>132</v>
      </c>
      <c r="P99" t="s">
        <v>133</v>
      </c>
      <c r="Q99" s="613">
        <v>1</v>
      </c>
      <c r="R99" t="s">
        <v>3610</v>
      </c>
      <c r="S99">
        <v>89.4</v>
      </c>
      <c r="T99">
        <v>90</v>
      </c>
      <c r="U99">
        <v>90</v>
      </c>
      <c r="V99">
        <v>90</v>
      </c>
      <c r="W99">
        <v>90</v>
      </c>
      <c r="X99">
        <v>90</v>
      </c>
      <c r="AH99">
        <v>0</v>
      </c>
      <c r="AI99" t="s">
        <v>70</v>
      </c>
      <c r="AJ99" t="s">
        <v>70</v>
      </c>
      <c r="AK99" t="s">
        <v>70</v>
      </c>
      <c r="AL99" t="s">
        <v>70</v>
      </c>
      <c r="AM99" t="s">
        <v>70</v>
      </c>
      <c r="AN99" t="s">
        <v>134</v>
      </c>
      <c r="AO99" t="s">
        <v>134</v>
      </c>
      <c r="AP99" t="s">
        <v>134</v>
      </c>
      <c r="AQ99" t="s">
        <v>134</v>
      </c>
      <c r="AR99" t="s">
        <v>134</v>
      </c>
      <c r="AS99" t="s">
        <v>134</v>
      </c>
      <c r="AT99" t="s">
        <v>134</v>
      </c>
      <c r="AU99" t="s">
        <v>134</v>
      </c>
      <c r="AV99" t="s">
        <v>134</v>
      </c>
      <c r="AW99" t="s">
        <v>134</v>
      </c>
      <c r="AX99" t="s">
        <v>134</v>
      </c>
      <c r="AY99" t="s">
        <v>134</v>
      </c>
      <c r="AZ99" t="s">
        <v>134</v>
      </c>
      <c r="BA99" t="s">
        <v>134</v>
      </c>
      <c r="BB99" t="s">
        <v>134</v>
      </c>
      <c r="BC99" t="s">
        <v>134</v>
      </c>
      <c r="BD99" t="s">
        <v>134</v>
      </c>
      <c r="BE99" t="s">
        <v>134</v>
      </c>
      <c r="BF99" t="s">
        <v>134</v>
      </c>
      <c r="BG99" t="s">
        <v>134</v>
      </c>
      <c r="BH99" t="s">
        <v>134</v>
      </c>
      <c r="BL99" t="s">
        <v>134</v>
      </c>
      <c r="BN99">
        <v>1</v>
      </c>
      <c r="BO99" t="s">
        <v>71</v>
      </c>
      <c r="BP99" s="613">
        <v>83.72</v>
      </c>
      <c r="BQ99" s="857">
        <v>83.64</v>
      </c>
      <c r="BR99" t="s">
        <v>66</v>
      </c>
      <c r="BS99" t="s">
        <v>72</v>
      </c>
      <c r="BT99">
        <v>0</v>
      </c>
      <c r="BU99" t="s">
        <v>72</v>
      </c>
      <c r="BV99">
        <v>0</v>
      </c>
      <c r="BW99" t="s">
        <v>72</v>
      </c>
      <c r="BX99">
        <v>0</v>
      </c>
      <c r="BY99" t="s">
        <v>72</v>
      </c>
      <c r="BZ99" t="s">
        <v>3728</v>
      </c>
      <c r="CA99" t="s">
        <v>135</v>
      </c>
    </row>
    <row r="100" spans="1:79">
      <c r="A100" t="s">
        <v>533</v>
      </c>
      <c r="B100" t="s">
        <v>638</v>
      </c>
      <c r="C100" t="s">
        <v>142</v>
      </c>
      <c r="D100" t="s">
        <v>59</v>
      </c>
      <c r="E100" t="s">
        <v>60</v>
      </c>
      <c r="F100" t="s">
        <v>631</v>
      </c>
      <c r="G100" t="s">
        <v>183</v>
      </c>
      <c r="H100" t="s">
        <v>639</v>
      </c>
      <c r="I100" t="s">
        <v>640</v>
      </c>
      <c r="J100" t="s">
        <v>92</v>
      </c>
      <c r="N100" t="s">
        <v>221</v>
      </c>
      <c r="O100" t="s">
        <v>99</v>
      </c>
      <c r="P100" t="s">
        <v>222</v>
      </c>
      <c r="Q100" s="613">
        <v>0</v>
      </c>
      <c r="R100" t="s">
        <v>3610</v>
      </c>
      <c r="S100">
        <v>32</v>
      </c>
      <c r="T100">
        <v>32</v>
      </c>
      <c r="U100">
        <v>32</v>
      </c>
      <c r="V100">
        <v>32</v>
      </c>
      <c r="W100">
        <v>32</v>
      </c>
      <c r="X100">
        <v>32</v>
      </c>
      <c r="AH100">
        <v>0</v>
      </c>
      <c r="BP100" s="613">
        <v>42</v>
      </c>
      <c r="BQ100" s="860">
        <v>49</v>
      </c>
      <c r="BR100" t="s">
        <v>70</v>
      </c>
      <c r="BS100" t="s">
        <v>72</v>
      </c>
      <c r="BT100">
        <v>0</v>
      </c>
      <c r="BU100" t="s">
        <v>72</v>
      </c>
      <c r="BV100">
        <v>0</v>
      </c>
      <c r="BW100" t="s">
        <v>72</v>
      </c>
      <c r="BX100">
        <v>0</v>
      </c>
      <c r="BY100" t="s">
        <v>72</v>
      </c>
      <c r="BZ100" t="s">
        <v>3729</v>
      </c>
    </row>
    <row r="101" spans="1:79">
      <c r="A101" t="s">
        <v>533</v>
      </c>
      <c r="B101" t="s">
        <v>641</v>
      </c>
      <c r="C101" t="s">
        <v>142</v>
      </c>
      <c r="D101" t="s">
        <v>59</v>
      </c>
      <c r="E101" t="s">
        <v>60</v>
      </c>
      <c r="F101" t="s">
        <v>642</v>
      </c>
      <c r="G101" t="s">
        <v>194</v>
      </c>
      <c r="H101" t="s">
        <v>643</v>
      </c>
      <c r="I101" t="s">
        <v>644</v>
      </c>
      <c r="J101" t="s">
        <v>92</v>
      </c>
      <c r="N101" t="s">
        <v>221</v>
      </c>
      <c r="O101" t="s">
        <v>99</v>
      </c>
      <c r="P101" t="s">
        <v>222</v>
      </c>
      <c r="Q101" s="613" t="s">
        <v>93</v>
      </c>
      <c r="R101" t="s">
        <v>3610</v>
      </c>
      <c r="S101" t="s">
        <v>645</v>
      </c>
      <c r="T101" t="s">
        <v>3611</v>
      </c>
      <c r="U101" t="s">
        <v>3611</v>
      </c>
      <c r="V101" t="s">
        <v>3611</v>
      </c>
      <c r="W101" t="s">
        <v>3611</v>
      </c>
      <c r="X101" t="s">
        <v>3611</v>
      </c>
      <c r="AH101">
        <v>0</v>
      </c>
      <c r="BP101" s="613">
        <v>91</v>
      </c>
      <c r="BQ101" s="859">
        <v>94</v>
      </c>
      <c r="BR101" t="s">
        <v>72</v>
      </c>
      <c r="BS101" t="s">
        <v>72</v>
      </c>
      <c r="BT101">
        <v>0</v>
      </c>
      <c r="BU101" t="s">
        <v>72</v>
      </c>
      <c r="BV101">
        <v>0</v>
      </c>
      <c r="BW101" t="s">
        <v>72</v>
      </c>
      <c r="BX101">
        <v>0</v>
      </c>
      <c r="BY101" t="s">
        <v>72</v>
      </c>
      <c r="BZ101" t="s">
        <v>3730</v>
      </c>
    </row>
    <row r="102" spans="1:79">
      <c r="A102" t="s">
        <v>533</v>
      </c>
      <c r="B102" t="s">
        <v>646</v>
      </c>
      <c r="C102" t="s">
        <v>142</v>
      </c>
      <c r="D102" t="s">
        <v>59</v>
      </c>
      <c r="E102" t="s">
        <v>60</v>
      </c>
      <c r="F102" t="s">
        <v>647</v>
      </c>
      <c r="G102" t="s">
        <v>208</v>
      </c>
      <c r="H102" t="s">
        <v>648</v>
      </c>
      <c r="I102" t="s">
        <v>649</v>
      </c>
      <c r="J102" t="s">
        <v>92</v>
      </c>
      <c r="N102" t="s">
        <v>211</v>
      </c>
      <c r="O102" t="s">
        <v>68</v>
      </c>
      <c r="P102" t="s">
        <v>650</v>
      </c>
      <c r="Q102" s="613">
        <v>0</v>
      </c>
      <c r="R102" t="s">
        <v>3609</v>
      </c>
      <c r="S102">
        <v>206</v>
      </c>
      <c r="T102">
        <v>194</v>
      </c>
      <c r="U102">
        <v>183</v>
      </c>
      <c r="V102">
        <v>172</v>
      </c>
      <c r="W102">
        <v>161</v>
      </c>
      <c r="X102">
        <v>150</v>
      </c>
      <c r="AH102">
        <v>0</v>
      </c>
      <c r="BP102" s="613">
        <v>213.6</v>
      </c>
      <c r="BQ102" s="860">
        <v>225.2</v>
      </c>
      <c r="BR102" t="s">
        <v>66</v>
      </c>
      <c r="BS102" t="s">
        <v>72</v>
      </c>
      <c r="BT102">
        <v>0</v>
      </c>
      <c r="BU102" t="s">
        <v>72</v>
      </c>
      <c r="BV102">
        <v>0</v>
      </c>
      <c r="BW102" t="s">
        <v>72</v>
      </c>
      <c r="BX102">
        <v>0</v>
      </c>
      <c r="BY102" t="s">
        <v>72</v>
      </c>
      <c r="BZ102" t="s">
        <v>3731</v>
      </c>
    </row>
    <row r="103" spans="1:79" ht="25.5">
      <c r="A103" t="s">
        <v>533</v>
      </c>
      <c r="B103" t="s">
        <v>651</v>
      </c>
      <c r="C103" t="s">
        <v>142</v>
      </c>
      <c r="D103" t="s">
        <v>59</v>
      </c>
      <c r="E103" t="s">
        <v>60</v>
      </c>
      <c r="F103" t="s">
        <v>647</v>
      </c>
      <c r="G103" t="s">
        <v>213</v>
      </c>
      <c r="H103" t="s">
        <v>652</v>
      </c>
      <c r="I103" t="s">
        <v>653</v>
      </c>
      <c r="J103" t="s">
        <v>92</v>
      </c>
      <c r="N103" t="s">
        <v>203</v>
      </c>
      <c r="O103" t="s">
        <v>314</v>
      </c>
      <c r="P103" t="s">
        <v>3546</v>
      </c>
      <c r="Q103" s="613" t="s">
        <v>71</v>
      </c>
      <c r="S103" t="s">
        <v>645</v>
      </c>
      <c r="T103" t="s">
        <v>3612</v>
      </c>
      <c r="U103" t="s">
        <v>3612</v>
      </c>
      <c r="V103" t="s">
        <v>3612</v>
      </c>
      <c r="W103" t="s">
        <v>3612</v>
      </c>
      <c r="X103" t="s">
        <v>3612</v>
      </c>
      <c r="AH103">
        <v>0</v>
      </c>
      <c r="BP103" s="613" t="s">
        <v>3122</v>
      </c>
      <c r="BQ103" s="859" t="s">
        <v>3732</v>
      </c>
      <c r="BR103" t="s">
        <v>70</v>
      </c>
      <c r="BS103" t="s">
        <v>72</v>
      </c>
      <c r="BT103">
        <v>0</v>
      </c>
      <c r="BU103" t="s">
        <v>72</v>
      </c>
      <c r="BV103">
        <v>0</v>
      </c>
      <c r="BW103" t="s">
        <v>72</v>
      </c>
      <c r="BX103">
        <v>0</v>
      </c>
      <c r="BY103" t="s">
        <v>72</v>
      </c>
      <c r="BZ103" t="s">
        <v>3733</v>
      </c>
    </row>
    <row r="104" spans="1:79">
      <c r="A104" t="s">
        <v>533</v>
      </c>
      <c r="B104" t="s">
        <v>654</v>
      </c>
      <c r="C104" t="s">
        <v>142</v>
      </c>
      <c r="D104" t="s">
        <v>245</v>
      </c>
      <c r="E104" t="s">
        <v>246</v>
      </c>
      <c r="F104" t="s">
        <v>535</v>
      </c>
      <c r="G104" t="s">
        <v>655</v>
      </c>
      <c r="H104" t="s">
        <v>656</v>
      </c>
      <c r="I104" t="s">
        <v>657</v>
      </c>
      <c r="J104" t="s">
        <v>92</v>
      </c>
      <c r="N104" t="s">
        <v>304</v>
      </c>
      <c r="O104" t="s">
        <v>538</v>
      </c>
      <c r="P104" t="s">
        <v>539</v>
      </c>
      <c r="Q104" s="613" t="s">
        <v>71</v>
      </c>
      <c r="S104" t="s">
        <v>538</v>
      </c>
      <c r="T104" t="s">
        <v>538</v>
      </c>
      <c r="U104" t="s">
        <v>538</v>
      </c>
      <c r="V104" t="s">
        <v>538</v>
      </c>
      <c r="W104" t="s">
        <v>538</v>
      </c>
      <c r="X104" t="s">
        <v>538</v>
      </c>
      <c r="AE104" t="s">
        <v>70</v>
      </c>
      <c r="AH104">
        <v>0</v>
      </c>
      <c r="BP104" s="613" t="s">
        <v>3122</v>
      </c>
      <c r="BQ104" s="859" t="s">
        <v>3122</v>
      </c>
      <c r="BR104" t="s">
        <v>72</v>
      </c>
      <c r="BS104" t="s">
        <v>72</v>
      </c>
      <c r="BT104">
        <v>0</v>
      </c>
      <c r="BU104" t="s">
        <v>72</v>
      </c>
      <c r="BV104">
        <v>0</v>
      </c>
      <c r="BW104" t="s">
        <v>72</v>
      </c>
      <c r="BX104">
        <v>0</v>
      </c>
      <c r="BY104" t="s">
        <v>72</v>
      </c>
      <c r="BZ104" t="s">
        <v>3734</v>
      </c>
      <c r="CA104" t="s">
        <v>658</v>
      </c>
    </row>
    <row r="105" spans="1:79">
      <c r="A105" t="s">
        <v>533</v>
      </c>
      <c r="B105" t="s">
        <v>659</v>
      </c>
      <c r="C105" t="s">
        <v>142</v>
      </c>
      <c r="D105" t="s">
        <v>245</v>
      </c>
      <c r="E105" t="s">
        <v>246</v>
      </c>
      <c r="F105" t="s">
        <v>660</v>
      </c>
      <c r="G105" t="s">
        <v>264</v>
      </c>
      <c r="H105" t="s">
        <v>661</v>
      </c>
      <c r="I105" t="s">
        <v>662</v>
      </c>
      <c r="J105" t="s">
        <v>64</v>
      </c>
      <c r="K105" t="s">
        <v>357</v>
      </c>
      <c r="N105" t="s">
        <v>250</v>
      </c>
      <c r="O105" t="s">
        <v>68</v>
      </c>
      <c r="P105" t="s">
        <v>663</v>
      </c>
      <c r="Q105" s="613">
        <v>0</v>
      </c>
      <c r="R105" t="s">
        <v>3609</v>
      </c>
      <c r="S105">
        <v>1318</v>
      </c>
      <c r="T105">
        <v>1318</v>
      </c>
      <c r="U105">
        <v>1318</v>
      </c>
      <c r="V105">
        <v>1318</v>
      </c>
      <c r="W105">
        <v>1318</v>
      </c>
      <c r="X105">
        <v>1318</v>
      </c>
      <c r="AE105" t="s">
        <v>70</v>
      </c>
      <c r="AH105">
        <v>0</v>
      </c>
      <c r="AI105" t="s">
        <v>70</v>
      </c>
      <c r="AJ105" t="s">
        <v>70</v>
      </c>
      <c r="AK105" t="s">
        <v>70</v>
      </c>
      <c r="AL105" t="s">
        <v>70</v>
      </c>
      <c r="AM105" t="s">
        <v>70</v>
      </c>
      <c r="AN105" t="s">
        <v>664</v>
      </c>
      <c r="AO105" t="s">
        <v>664</v>
      </c>
      <c r="AP105" t="s">
        <v>664</v>
      </c>
      <c r="AQ105" t="s">
        <v>664</v>
      </c>
      <c r="AR105" t="s">
        <v>664</v>
      </c>
      <c r="AS105" t="s">
        <v>665</v>
      </c>
      <c r="AT105" t="s">
        <v>665</v>
      </c>
      <c r="AU105" t="s">
        <v>665</v>
      </c>
      <c r="AV105" t="s">
        <v>665</v>
      </c>
      <c r="AW105" t="s">
        <v>665</v>
      </c>
      <c r="AX105" t="s">
        <v>666</v>
      </c>
      <c r="AY105" t="s">
        <v>666</v>
      </c>
      <c r="AZ105" t="s">
        <v>666</v>
      </c>
      <c r="BA105" t="s">
        <v>666</v>
      </c>
      <c r="BB105" t="s">
        <v>666</v>
      </c>
      <c r="BC105" t="s">
        <v>667</v>
      </c>
      <c r="BD105" t="s">
        <v>667</v>
      </c>
      <c r="BE105" t="s">
        <v>667</v>
      </c>
      <c r="BF105" t="s">
        <v>667</v>
      </c>
      <c r="BG105" t="s">
        <v>667</v>
      </c>
      <c r="BH105">
        <v>3.0000000000000001E-3</v>
      </c>
      <c r="BL105">
        <v>2E-3</v>
      </c>
      <c r="BN105">
        <v>1</v>
      </c>
      <c r="BO105" t="s">
        <v>71</v>
      </c>
      <c r="BP105" s="613">
        <v>1170</v>
      </c>
      <c r="BQ105" s="860">
        <v>1061</v>
      </c>
      <c r="BR105" t="s">
        <v>70</v>
      </c>
      <c r="BS105" t="s">
        <v>72</v>
      </c>
      <c r="BT105">
        <v>0</v>
      </c>
      <c r="BU105" t="s">
        <v>3213</v>
      </c>
      <c r="BV105">
        <v>0.156</v>
      </c>
      <c r="BW105" t="s">
        <v>3213</v>
      </c>
      <c r="BX105">
        <v>0.156</v>
      </c>
      <c r="BY105" t="s">
        <v>72</v>
      </c>
      <c r="BZ105" t="s">
        <v>3735</v>
      </c>
    </row>
    <row r="106" spans="1:79">
      <c r="A106" t="s">
        <v>533</v>
      </c>
      <c r="B106" t="s">
        <v>668</v>
      </c>
      <c r="C106" t="s">
        <v>142</v>
      </c>
      <c r="D106" t="s">
        <v>245</v>
      </c>
      <c r="E106" t="s">
        <v>246</v>
      </c>
      <c r="F106" t="s">
        <v>660</v>
      </c>
      <c r="G106" t="s">
        <v>669</v>
      </c>
      <c r="H106" t="s">
        <v>670</v>
      </c>
      <c r="I106" t="s">
        <v>671</v>
      </c>
      <c r="J106" t="s">
        <v>64</v>
      </c>
      <c r="K106" t="s">
        <v>357</v>
      </c>
      <c r="N106" t="s">
        <v>250</v>
      </c>
      <c r="O106" t="s">
        <v>68</v>
      </c>
      <c r="P106" t="s">
        <v>672</v>
      </c>
      <c r="Q106" s="613">
        <v>0</v>
      </c>
      <c r="R106" t="s">
        <v>3609</v>
      </c>
      <c r="S106">
        <v>300</v>
      </c>
      <c r="T106">
        <v>262</v>
      </c>
      <c r="U106">
        <v>224</v>
      </c>
      <c r="V106">
        <v>186</v>
      </c>
      <c r="W106">
        <v>186</v>
      </c>
      <c r="X106">
        <v>186</v>
      </c>
      <c r="AC106" t="s">
        <v>70</v>
      </c>
      <c r="AE106" t="s">
        <v>70</v>
      </c>
      <c r="AH106">
        <v>0</v>
      </c>
      <c r="AI106" t="s">
        <v>70</v>
      </c>
      <c r="AJ106" t="s">
        <v>70</v>
      </c>
      <c r="AK106" t="s">
        <v>70</v>
      </c>
      <c r="AL106" t="s">
        <v>70</v>
      </c>
      <c r="AM106" t="s">
        <v>70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71</v>
      </c>
      <c r="BP106" s="613">
        <v>228</v>
      </c>
      <c r="BQ106" s="860">
        <v>143</v>
      </c>
      <c r="BR106" t="s">
        <v>70</v>
      </c>
      <c r="BS106" t="s">
        <v>72</v>
      </c>
      <c r="BT106">
        <v>0</v>
      </c>
      <c r="BU106" t="s">
        <v>3213</v>
      </c>
      <c r="BV106">
        <v>0.55900000000000005</v>
      </c>
      <c r="BW106" t="s">
        <v>3213</v>
      </c>
      <c r="BX106">
        <v>1.9630000000000001</v>
      </c>
      <c r="BY106" t="s">
        <v>41</v>
      </c>
      <c r="BZ106" t="s">
        <v>3736</v>
      </c>
    </row>
    <row r="107" spans="1:79">
      <c r="A107" t="s">
        <v>533</v>
      </c>
      <c r="B107" t="s">
        <v>673</v>
      </c>
      <c r="C107" t="s">
        <v>142</v>
      </c>
      <c r="D107" t="s">
        <v>245</v>
      </c>
      <c r="E107" t="s">
        <v>246</v>
      </c>
      <c r="F107" t="s">
        <v>660</v>
      </c>
      <c r="G107" t="s">
        <v>674</v>
      </c>
      <c r="H107" t="s">
        <v>675</v>
      </c>
      <c r="I107" t="s">
        <v>676</v>
      </c>
      <c r="J107" t="s">
        <v>64</v>
      </c>
      <c r="K107" t="s">
        <v>357</v>
      </c>
      <c r="M107" t="s">
        <v>66</v>
      </c>
      <c r="N107" t="s">
        <v>250</v>
      </c>
      <c r="O107" t="s">
        <v>68</v>
      </c>
      <c r="P107" t="s">
        <v>663</v>
      </c>
      <c r="Q107" s="613">
        <v>0</v>
      </c>
      <c r="R107" t="s">
        <v>3609</v>
      </c>
      <c r="S107">
        <v>496</v>
      </c>
      <c r="T107">
        <v>496</v>
      </c>
      <c r="U107">
        <v>496</v>
      </c>
      <c r="V107">
        <v>496</v>
      </c>
      <c r="W107">
        <v>496</v>
      </c>
      <c r="X107">
        <v>496</v>
      </c>
      <c r="AE107" t="s">
        <v>70</v>
      </c>
      <c r="AH107">
        <v>0</v>
      </c>
      <c r="AK107" t="s">
        <v>70</v>
      </c>
      <c r="AL107" t="s">
        <v>70</v>
      </c>
      <c r="AM107" t="s">
        <v>70</v>
      </c>
      <c r="AN107" t="s">
        <v>677</v>
      </c>
      <c r="AO107" t="s">
        <v>677</v>
      </c>
      <c r="AP107" t="s">
        <v>677</v>
      </c>
      <c r="AQ107" t="s">
        <v>677</v>
      </c>
      <c r="AR107" t="s">
        <v>677</v>
      </c>
      <c r="AS107" t="s">
        <v>678</v>
      </c>
      <c r="AT107" t="s">
        <v>678</v>
      </c>
      <c r="AU107" t="s">
        <v>678</v>
      </c>
      <c r="AV107" t="s">
        <v>678</v>
      </c>
      <c r="AW107" t="s">
        <v>678</v>
      </c>
      <c r="AX107" t="s">
        <v>679</v>
      </c>
      <c r="AY107" t="s">
        <v>679</v>
      </c>
      <c r="AZ107" t="s">
        <v>679</v>
      </c>
      <c r="BA107" t="s">
        <v>679</v>
      </c>
      <c r="BB107" t="s">
        <v>679</v>
      </c>
      <c r="BC107" t="s">
        <v>680</v>
      </c>
      <c r="BD107" t="s">
        <v>680</v>
      </c>
      <c r="BE107" t="s">
        <v>680</v>
      </c>
      <c r="BF107" t="s">
        <v>680</v>
      </c>
      <c r="BG107" t="s">
        <v>680</v>
      </c>
      <c r="BH107">
        <v>2.2286250000000001</v>
      </c>
      <c r="BI107">
        <v>2.2286250000000001</v>
      </c>
      <c r="BL107">
        <v>1.2999999999999999E-2</v>
      </c>
      <c r="BN107">
        <v>1</v>
      </c>
      <c r="BO107" t="s">
        <v>71</v>
      </c>
      <c r="BP107" s="613">
        <v>555</v>
      </c>
      <c r="BQ107" s="860">
        <v>184</v>
      </c>
      <c r="BR107" t="s">
        <v>72</v>
      </c>
      <c r="BS107" t="s">
        <v>72</v>
      </c>
      <c r="BT107">
        <v>0</v>
      </c>
      <c r="BU107" t="s">
        <v>72</v>
      </c>
      <c r="BV107">
        <v>0</v>
      </c>
      <c r="BW107" t="s">
        <v>3213</v>
      </c>
      <c r="BX107">
        <v>3.7829999999999999</v>
      </c>
      <c r="BY107" t="s">
        <v>72</v>
      </c>
      <c r="BZ107" t="s">
        <v>3737</v>
      </c>
      <c r="CA107" t="s">
        <v>681</v>
      </c>
    </row>
    <row r="108" spans="1:79">
      <c r="A108" t="s">
        <v>533</v>
      </c>
      <c r="B108" t="s">
        <v>682</v>
      </c>
      <c r="C108" t="s">
        <v>142</v>
      </c>
      <c r="D108" t="s">
        <v>245</v>
      </c>
      <c r="E108" t="s">
        <v>246</v>
      </c>
      <c r="F108" t="s">
        <v>660</v>
      </c>
      <c r="G108" t="s">
        <v>683</v>
      </c>
      <c r="H108" t="s">
        <v>684</v>
      </c>
      <c r="I108" t="s">
        <v>685</v>
      </c>
      <c r="J108" t="s">
        <v>76</v>
      </c>
      <c r="K108" t="s">
        <v>357</v>
      </c>
      <c r="M108" t="s">
        <v>66</v>
      </c>
      <c r="N108" t="s">
        <v>250</v>
      </c>
      <c r="O108" t="s">
        <v>68</v>
      </c>
      <c r="P108" t="s">
        <v>686</v>
      </c>
      <c r="Q108" s="613">
        <v>0</v>
      </c>
      <c r="R108" t="s">
        <v>3609</v>
      </c>
      <c r="S108">
        <v>58</v>
      </c>
      <c r="T108">
        <v>58</v>
      </c>
      <c r="U108">
        <v>58</v>
      </c>
      <c r="V108">
        <v>58</v>
      </c>
      <c r="W108">
        <v>58</v>
      </c>
      <c r="X108">
        <v>58</v>
      </c>
      <c r="AE108" t="s">
        <v>70</v>
      </c>
      <c r="AH108">
        <v>0</v>
      </c>
      <c r="AK108" t="s">
        <v>70</v>
      </c>
      <c r="AL108" t="s">
        <v>70</v>
      </c>
      <c r="AM108" t="s">
        <v>70</v>
      </c>
      <c r="AN108" t="s">
        <v>687</v>
      </c>
      <c r="AO108" t="s">
        <v>687</v>
      </c>
      <c r="AP108" t="s">
        <v>687</v>
      </c>
      <c r="AQ108" t="s">
        <v>687</v>
      </c>
      <c r="AR108" t="s">
        <v>687</v>
      </c>
      <c r="AS108" t="s">
        <v>688</v>
      </c>
      <c r="AT108" t="s">
        <v>688</v>
      </c>
      <c r="AU108" t="s">
        <v>688</v>
      </c>
      <c r="AV108" t="s">
        <v>688</v>
      </c>
      <c r="AW108" t="s">
        <v>688</v>
      </c>
      <c r="BH108">
        <v>2.2286250000000001</v>
      </c>
      <c r="BI108">
        <v>2.2286250000000001</v>
      </c>
      <c r="BN108">
        <v>1</v>
      </c>
      <c r="BO108" t="s">
        <v>71</v>
      </c>
      <c r="BP108" s="613">
        <v>49</v>
      </c>
      <c r="BQ108" s="860">
        <v>48</v>
      </c>
      <c r="BR108" t="s">
        <v>72</v>
      </c>
      <c r="BS108" t="s">
        <v>72</v>
      </c>
      <c r="BT108">
        <v>0</v>
      </c>
      <c r="BU108" t="s">
        <v>72</v>
      </c>
      <c r="BV108">
        <v>0</v>
      </c>
      <c r="BW108" t="s">
        <v>72</v>
      </c>
      <c r="BX108">
        <v>0</v>
      </c>
      <c r="BY108" t="s">
        <v>72</v>
      </c>
      <c r="BZ108" t="s">
        <v>3738</v>
      </c>
      <c r="CA108" t="s">
        <v>681</v>
      </c>
    </row>
    <row r="109" spans="1:79">
      <c r="A109" t="s">
        <v>533</v>
      </c>
      <c r="B109" t="s">
        <v>689</v>
      </c>
      <c r="C109" t="s">
        <v>142</v>
      </c>
      <c r="D109" t="s">
        <v>245</v>
      </c>
      <c r="E109" t="s">
        <v>246</v>
      </c>
      <c r="F109" t="s">
        <v>660</v>
      </c>
      <c r="G109" t="s">
        <v>690</v>
      </c>
      <c r="H109" t="s">
        <v>691</v>
      </c>
      <c r="I109" t="s">
        <v>692</v>
      </c>
      <c r="J109" t="s">
        <v>64</v>
      </c>
      <c r="K109" t="s">
        <v>357</v>
      </c>
      <c r="N109" t="s">
        <v>250</v>
      </c>
      <c r="O109" t="s">
        <v>68</v>
      </c>
      <c r="P109" t="s">
        <v>663</v>
      </c>
      <c r="Q109" s="613">
        <v>0</v>
      </c>
      <c r="R109" t="s">
        <v>3609</v>
      </c>
      <c r="S109">
        <v>228</v>
      </c>
      <c r="T109">
        <v>228</v>
      </c>
      <c r="U109">
        <v>228</v>
      </c>
      <c r="V109">
        <v>228</v>
      </c>
      <c r="W109">
        <v>228</v>
      </c>
      <c r="X109">
        <v>228</v>
      </c>
      <c r="AC109" t="s">
        <v>70</v>
      </c>
      <c r="AE109" t="s">
        <v>70</v>
      </c>
      <c r="AH109">
        <v>0</v>
      </c>
      <c r="AI109" t="s">
        <v>70</v>
      </c>
      <c r="AJ109" t="s">
        <v>70</v>
      </c>
      <c r="AK109" t="s">
        <v>70</v>
      </c>
      <c r="AL109" t="s">
        <v>70</v>
      </c>
      <c r="AM109" t="s">
        <v>70</v>
      </c>
      <c r="AN109" t="s">
        <v>693</v>
      </c>
      <c r="AO109" t="s">
        <v>693</v>
      </c>
      <c r="AP109" t="s">
        <v>693</v>
      </c>
      <c r="AQ109" t="s">
        <v>693</v>
      </c>
      <c r="AR109" t="s">
        <v>693</v>
      </c>
      <c r="AS109" t="s">
        <v>694</v>
      </c>
      <c r="AT109" t="s">
        <v>694</v>
      </c>
      <c r="AU109" t="s">
        <v>694</v>
      </c>
      <c r="AV109" t="s">
        <v>694</v>
      </c>
      <c r="AW109" t="s">
        <v>694</v>
      </c>
      <c r="AX109" t="s">
        <v>695</v>
      </c>
      <c r="AY109" t="s">
        <v>695</v>
      </c>
      <c r="AZ109" t="s">
        <v>695</v>
      </c>
      <c r="BA109" t="s">
        <v>695</v>
      </c>
      <c r="BB109" t="s">
        <v>695</v>
      </c>
      <c r="BC109" t="s">
        <v>696</v>
      </c>
      <c r="BD109" t="s">
        <v>696</v>
      </c>
      <c r="BE109" t="s">
        <v>696</v>
      </c>
      <c r="BF109" t="s">
        <v>696</v>
      </c>
      <c r="BG109" t="s">
        <v>696</v>
      </c>
      <c r="BH109">
        <v>1.7000000000000001E-2</v>
      </c>
      <c r="BL109">
        <v>1.2999999999999999E-2</v>
      </c>
      <c r="BN109">
        <v>1</v>
      </c>
      <c r="BO109" t="s">
        <v>71</v>
      </c>
      <c r="BP109" s="613">
        <v>188</v>
      </c>
      <c r="BQ109" s="860">
        <v>219</v>
      </c>
      <c r="BR109" t="s">
        <v>70</v>
      </c>
      <c r="BS109" t="s">
        <v>72</v>
      </c>
      <c r="BT109">
        <v>0</v>
      </c>
      <c r="BU109" t="s">
        <v>6</v>
      </c>
      <c r="BV109">
        <v>0</v>
      </c>
      <c r="BW109" t="s">
        <v>72</v>
      </c>
      <c r="BX109">
        <v>0</v>
      </c>
      <c r="BY109" t="s">
        <v>41</v>
      </c>
      <c r="BZ109" t="s">
        <v>3739</v>
      </c>
    </row>
    <row r="110" spans="1:79">
      <c r="A110" t="s">
        <v>533</v>
      </c>
      <c r="B110" t="s">
        <v>697</v>
      </c>
      <c r="C110" t="s">
        <v>142</v>
      </c>
      <c r="D110" t="s">
        <v>245</v>
      </c>
      <c r="E110" t="s">
        <v>246</v>
      </c>
      <c r="F110" t="s">
        <v>660</v>
      </c>
      <c r="G110" t="s">
        <v>698</v>
      </c>
      <c r="H110" t="s">
        <v>699</v>
      </c>
      <c r="I110" t="s">
        <v>700</v>
      </c>
      <c r="J110" t="s">
        <v>64</v>
      </c>
      <c r="K110" t="s">
        <v>357</v>
      </c>
      <c r="N110" t="s">
        <v>250</v>
      </c>
      <c r="O110" t="s">
        <v>68</v>
      </c>
      <c r="P110" t="s">
        <v>663</v>
      </c>
      <c r="Q110" s="613">
        <v>0</v>
      </c>
      <c r="R110" t="s">
        <v>3609</v>
      </c>
      <c r="S110">
        <v>2931</v>
      </c>
      <c r="T110">
        <v>2931</v>
      </c>
      <c r="U110">
        <v>2931</v>
      </c>
      <c r="V110">
        <v>2931</v>
      </c>
      <c r="W110">
        <v>2931</v>
      </c>
      <c r="X110">
        <v>2931</v>
      </c>
      <c r="AE110" t="s">
        <v>70</v>
      </c>
      <c r="AH110">
        <v>0</v>
      </c>
      <c r="AI110" t="s">
        <v>70</v>
      </c>
      <c r="AJ110" t="s">
        <v>70</v>
      </c>
      <c r="AK110" t="s">
        <v>70</v>
      </c>
      <c r="AL110" t="s">
        <v>70</v>
      </c>
      <c r="AM110" t="s">
        <v>70</v>
      </c>
      <c r="AN110" t="s">
        <v>701</v>
      </c>
      <c r="AO110" t="s">
        <v>701</v>
      </c>
      <c r="AP110" t="s">
        <v>701</v>
      </c>
      <c r="AQ110" t="s">
        <v>701</v>
      </c>
      <c r="AR110" t="s">
        <v>701</v>
      </c>
      <c r="AS110" t="s">
        <v>702</v>
      </c>
      <c r="AT110" t="s">
        <v>702</v>
      </c>
      <c r="AU110" t="s">
        <v>702</v>
      </c>
      <c r="AV110" t="s">
        <v>702</v>
      </c>
      <c r="AW110" t="s">
        <v>702</v>
      </c>
      <c r="AX110" t="s">
        <v>703</v>
      </c>
      <c r="AY110" t="s">
        <v>703</v>
      </c>
      <c r="AZ110" t="s">
        <v>703</v>
      </c>
      <c r="BA110" t="s">
        <v>703</v>
      </c>
      <c r="BB110" t="s">
        <v>703</v>
      </c>
      <c r="BC110" t="s">
        <v>704</v>
      </c>
      <c r="BD110" t="s">
        <v>704</v>
      </c>
      <c r="BE110" t="s">
        <v>704</v>
      </c>
      <c r="BF110" t="s">
        <v>704</v>
      </c>
      <c r="BG110" t="s">
        <v>704</v>
      </c>
      <c r="BH110">
        <v>3.0000000000000001E-3</v>
      </c>
      <c r="BL110">
        <v>2E-3</v>
      </c>
      <c r="BN110">
        <v>1</v>
      </c>
      <c r="BO110" t="s">
        <v>71</v>
      </c>
      <c r="BP110" s="613">
        <v>2479</v>
      </c>
      <c r="BQ110" s="860">
        <v>2506</v>
      </c>
      <c r="BR110" t="s">
        <v>70</v>
      </c>
      <c r="BS110" t="s">
        <v>72</v>
      </c>
      <c r="BT110">
        <v>0</v>
      </c>
      <c r="BU110" t="s">
        <v>6</v>
      </c>
      <c r="BV110">
        <v>0</v>
      </c>
      <c r="BW110" t="s">
        <v>72</v>
      </c>
      <c r="BX110">
        <v>0</v>
      </c>
      <c r="BY110" t="s">
        <v>72</v>
      </c>
      <c r="BZ110" t="s">
        <v>3740</v>
      </c>
    </row>
    <row r="111" spans="1:79">
      <c r="A111" t="s">
        <v>533</v>
      </c>
      <c r="B111" t="s">
        <v>705</v>
      </c>
      <c r="C111" t="s">
        <v>142</v>
      </c>
      <c r="D111" t="s">
        <v>245</v>
      </c>
      <c r="E111" t="s">
        <v>246</v>
      </c>
      <c r="F111" t="s">
        <v>660</v>
      </c>
      <c r="G111" t="s">
        <v>706</v>
      </c>
      <c r="H111" t="s">
        <v>707</v>
      </c>
      <c r="I111" t="s">
        <v>708</v>
      </c>
      <c r="J111" t="s">
        <v>92</v>
      </c>
      <c r="N111" t="s">
        <v>250</v>
      </c>
      <c r="O111" t="s">
        <v>68</v>
      </c>
      <c r="P111" t="s">
        <v>709</v>
      </c>
      <c r="Q111" s="613">
        <v>0</v>
      </c>
      <c r="R111" t="s">
        <v>3609</v>
      </c>
      <c r="S111">
        <v>84</v>
      </c>
      <c r="T111">
        <v>84</v>
      </c>
      <c r="U111">
        <v>84</v>
      </c>
      <c r="V111">
        <v>84</v>
      </c>
      <c r="W111">
        <v>84</v>
      </c>
      <c r="X111">
        <v>84</v>
      </c>
      <c r="AE111" t="s">
        <v>70</v>
      </c>
      <c r="AH111">
        <v>0</v>
      </c>
      <c r="BP111" s="613">
        <v>74</v>
      </c>
      <c r="BQ111" s="860">
        <v>58</v>
      </c>
      <c r="BR111" t="s">
        <v>70</v>
      </c>
      <c r="BS111" t="s">
        <v>72</v>
      </c>
      <c r="BT111">
        <v>0</v>
      </c>
      <c r="BU111" t="s">
        <v>72</v>
      </c>
      <c r="BV111">
        <v>0</v>
      </c>
      <c r="BW111" t="s">
        <v>72</v>
      </c>
      <c r="BX111">
        <v>0</v>
      </c>
      <c r="BY111" t="s">
        <v>72</v>
      </c>
      <c r="BZ111" t="s">
        <v>3741</v>
      </c>
    </row>
    <row r="112" spans="1:79">
      <c r="A112" t="s">
        <v>533</v>
      </c>
      <c r="B112" t="s">
        <v>710</v>
      </c>
      <c r="C112" t="s">
        <v>142</v>
      </c>
      <c r="D112" t="s">
        <v>245</v>
      </c>
      <c r="E112" t="s">
        <v>246</v>
      </c>
      <c r="F112" t="s">
        <v>711</v>
      </c>
      <c r="G112" t="s">
        <v>268</v>
      </c>
      <c r="H112" t="s">
        <v>712</v>
      </c>
      <c r="I112" t="s">
        <v>713</v>
      </c>
      <c r="J112" t="s">
        <v>76</v>
      </c>
      <c r="K112" t="s">
        <v>357</v>
      </c>
      <c r="M112" t="s">
        <v>66</v>
      </c>
      <c r="N112" t="s">
        <v>203</v>
      </c>
      <c r="O112" t="s">
        <v>68</v>
      </c>
      <c r="P112" t="s">
        <v>714</v>
      </c>
      <c r="Q112" s="613">
        <v>0</v>
      </c>
      <c r="R112" t="s">
        <v>3609</v>
      </c>
      <c r="S112">
        <v>0</v>
      </c>
      <c r="T112">
        <v>0</v>
      </c>
      <c r="U112">
        <v>0</v>
      </c>
      <c r="V112">
        <v>0</v>
      </c>
      <c r="W112">
        <v>0</v>
      </c>
      <c r="X112">
        <v>0</v>
      </c>
      <c r="AE112" t="s">
        <v>70</v>
      </c>
      <c r="AH112">
        <v>0</v>
      </c>
      <c r="AK112" t="s">
        <v>70</v>
      </c>
      <c r="AL112" t="s">
        <v>70</v>
      </c>
      <c r="AM112" t="s">
        <v>70</v>
      </c>
      <c r="AN112" t="s">
        <v>715</v>
      </c>
      <c r="AO112" t="s">
        <v>715</v>
      </c>
      <c r="AP112" t="s">
        <v>715</v>
      </c>
      <c r="AQ112" t="s">
        <v>715</v>
      </c>
      <c r="AR112" t="s">
        <v>715</v>
      </c>
      <c r="AS112" t="s">
        <v>716</v>
      </c>
      <c r="AT112" t="s">
        <v>716</v>
      </c>
      <c r="AU112" t="s">
        <v>716</v>
      </c>
      <c r="AV112" t="s">
        <v>716</v>
      </c>
      <c r="AW112" t="s">
        <v>716</v>
      </c>
      <c r="BH112">
        <v>2.2286250000000001</v>
      </c>
      <c r="BI112">
        <v>2.2286250000000001</v>
      </c>
      <c r="BN112">
        <v>1</v>
      </c>
      <c r="BO112" t="s">
        <v>71</v>
      </c>
      <c r="BP112" s="613">
        <v>1</v>
      </c>
      <c r="BQ112" s="860">
        <v>1</v>
      </c>
      <c r="BR112" t="s">
        <v>72</v>
      </c>
      <c r="BS112" t="s">
        <v>72</v>
      </c>
      <c r="BT112">
        <v>0</v>
      </c>
      <c r="BU112" t="s">
        <v>72</v>
      </c>
      <c r="BV112">
        <v>0</v>
      </c>
      <c r="BW112" t="s">
        <v>72</v>
      </c>
      <c r="BX112">
        <v>0</v>
      </c>
      <c r="BY112" t="s">
        <v>72</v>
      </c>
      <c r="BZ112" t="s">
        <v>3742</v>
      </c>
      <c r="CA112" t="s">
        <v>681</v>
      </c>
    </row>
    <row r="113" spans="1:79">
      <c r="A113" t="s">
        <v>533</v>
      </c>
      <c r="B113" t="s">
        <v>717</v>
      </c>
      <c r="C113" t="s">
        <v>142</v>
      </c>
      <c r="D113" t="s">
        <v>245</v>
      </c>
      <c r="E113" t="s">
        <v>246</v>
      </c>
      <c r="F113" t="s">
        <v>711</v>
      </c>
      <c r="G113" t="s">
        <v>273</v>
      </c>
      <c r="H113" t="s">
        <v>718</v>
      </c>
      <c r="I113" t="s">
        <v>719</v>
      </c>
      <c r="J113" t="s">
        <v>64</v>
      </c>
      <c r="K113" t="s">
        <v>357</v>
      </c>
      <c r="M113" t="s">
        <v>66</v>
      </c>
      <c r="N113" t="s">
        <v>280</v>
      </c>
      <c r="O113" t="s">
        <v>68</v>
      </c>
      <c r="P113" t="s">
        <v>281</v>
      </c>
      <c r="Q113" s="613">
        <v>0</v>
      </c>
      <c r="R113" t="s">
        <v>3609</v>
      </c>
      <c r="S113">
        <v>115</v>
      </c>
      <c r="T113">
        <v>115</v>
      </c>
      <c r="U113">
        <v>115</v>
      </c>
      <c r="V113">
        <v>115</v>
      </c>
      <c r="W113">
        <v>115</v>
      </c>
      <c r="X113">
        <v>115</v>
      </c>
      <c r="AB113" t="s">
        <v>70</v>
      </c>
      <c r="AE113" t="s">
        <v>70</v>
      </c>
      <c r="AH113">
        <v>0</v>
      </c>
      <c r="AK113" t="s">
        <v>70</v>
      </c>
      <c r="AL113" t="s">
        <v>70</v>
      </c>
      <c r="AM113" t="s">
        <v>70</v>
      </c>
      <c r="AN113" t="s">
        <v>720</v>
      </c>
      <c r="AO113" t="s">
        <v>720</v>
      </c>
      <c r="AP113" t="s">
        <v>721</v>
      </c>
      <c r="AQ113" t="s">
        <v>722</v>
      </c>
      <c r="AR113" t="s">
        <v>617</v>
      </c>
      <c r="AS113" t="s">
        <v>723</v>
      </c>
      <c r="AT113" t="s">
        <v>723</v>
      </c>
      <c r="AU113" t="s">
        <v>724</v>
      </c>
      <c r="AV113" t="s">
        <v>725</v>
      </c>
      <c r="AW113" t="s">
        <v>726</v>
      </c>
      <c r="AX113" t="s">
        <v>727</v>
      </c>
      <c r="AY113" t="s">
        <v>727</v>
      </c>
      <c r="AZ113" t="s">
        <v>727</v>
      </c>
      <c r="BA113" t="s">
        <v>727</v>
      </c>
      <c r="BB113" t="s">
        <v>727</v>
      </c>
      <c r="BC113" t="s">
        <v>728</v>
      </c>
      <c r="BD113" t="s">
        <v>728</v>
      </c>
      <c r="BE113" t="s">
        <v>728</v>
      </c>
      <c r="BF113" t="s">
        <v>728</v>
      </c>
      <c r="BG113" t="s">
        <v>728</v>
      </c>
      <c r="BH113">
        <v>2.2286250000000001</v>
      </c>
      <c r="BI113">
        <v>2.2286250000000001</v>
      </c>
      <c r="BL113">
        <v>1.6E-2</v>
      </c>
      <c r="BN113">
        <v>1</v>
      </c>
      <c r="BO113" t="s">
        <v>71</v>
      </c>
      <c r="BP113" s="613">
        <v>136</v>
      </c>
      <c r="BQ113" s="860">
        <v>124</v>
      </c>
      <c r="BR113" t="s">
        <v>72</v>
      </c>
      <c r="BS113" t="s">
        <v>72</v>
      </c>
      <c r="BT113">
        <v>0</v>
      </c>
      <c r="BU113" t="s">
        <v>72</v>
      </c>
      <c r="BV113">
        <v>0</v>
      </c>
      <c r="BW113" t="s">
        <v>72</v>
      </c>
      <c r="BX113">
        <v>0</v>
      </c>
      <c r="BY113" t="s">
        <v>40</v>
      </c>
      <c r="BZ113" t="s">
        <v>3743</v>
      </c>
      <c r="CA113" t="s">
        <v>681</v>
      </c>
    </row>
    <row r="114" spans="1:79">
      <c r="A114" t="s">
        <v>533</v>
      </c>
      <c r="B114" t="s">
        <v>729</v>
      </c>
      <c r="C114" t="s">
        <v>142</v>
      </c>
      <c r="D114" t="s">
        <v>245</v>
      </c>
      <c r="E114" t="s">
        <v>246</v>
      </c>
      <c r="F114" t="s">
        <v>711</v>
      </c>
      <c r="G114" t="s">
        <v>277</v>
      </c>
      <c r="H114" t="s">
        <v>730</v>
      </c>
      <c r="I114" t="s">
        <v>731</v>
      </c>
      <c r="J114" t="s">
        <v>76</v>
      </c>
      <c r="K114" t="s">
        <v>357</v>
      </c>
      <c r="N114" t="s">
        <v>203</v>
      </c>
      <c r="O114" t="s">
        <v>68</v>
      </c>
      <c r="P114" t="s">
        <v>732</v>
      </c>
      <c r="Q114" s="613">
        <v>0</v>
      </c>
      <c r="R114" t="s">
        <v>3610</v>
      </c>
      <c r="S114">
        <v>32</v>
      </c>
      <c r="T114">
        <v>32</v>
      </c>
      <c r="U114">
        <v>32</v>
      </c>
      <c r="V114">
        <v>32</v>
      </c>
      <c r="W114">
        <v>34</v>
      </c>
      <c r="X114">
        <v>34</v>
      </c>
      <c r="AF114" t="s">
        <v>70</v>
      </c>
      <c r="AH114">
        <v>0</v>
      </c>
      <c r="AI114" t="s">
        <v>70</v>
      </c>
      <c r="AJ114" t="s">
        <v>70</v>
      </c>
      <c r="AK114" t="s">
        <v>70</v>
      </c>
      <c r="AL114" t="s">
        <v>70</v>
      </c>
      <c r="AM114" t="s">
        <v>70</v>
      </c>
      <c r="AN114">
        <v>31</v>
      </c>
      <c r="AO114">
        <v>31</v>
      </c>
      <c r="AP114">
        <v>31</v>
      </c>
      <c r="AQ114">
        <v>31</v>
      </c>
      <c r="AR114">
        <v>31</v>
      </c>
      <c r="AS114" t="s">
        <v>733</v>
      </c>
      <c r="AT114" t="s">
        <v>733</v>
      </c>
      <c r="AU114" t="s">
        <v>733</v>
      </c>
      <c r="AV114" t="s">
        <v>734</v>
      </c>
      <c r="AW114" t="s">
        <v>735</v>
      </c>
      <c r="BH114">
        <v>0.113</v>
      </c>
      <c r="BN114">
        <v>1</v>
      </c>
      <c r="BO114" t="s">
        <v>71</v>
      </c>
      <c r="BP114" s="613">
        <v>33</v>
      </c>
      <c r="BQ114" s="860">
        <v>33</v>
      </c>
      <c r="BR114" t="s">
        <v>70</v>
      </c>
      <c r="BS114" t="s">
        <v>72</v>
      </c>
      <c r="BT114">
        <v>0</v>
      </c>
      <c r="BU114" t="s">
        <v>72</v>
      </c>
      <c r="BV114">
        <v>0</v>
      </c>
      <c r="BW114" t="s">
        <v>72</v>
      </c>
      <c r="BX114">
        <v>0</v>
      </c>
      <c r="BY114" t="s">
        <v>72</v>
      </c>
      <c r="BZ114" t="s">
        <v>3744</v>
      </c>
    </row>
    <row r="115" spans="1:79">
      <c r="A115" t="s">
        <v>533</v>
      </c>
      <c r="B115" t="s">
        <v>736</v>
      </c>
      <c r="C115" t="s">
        <v>142</v>
      </c>
      <c r="D115" t="s">
        <v>245</v>
      </c>
      <c r="E115" t="s">
        <v>246</v>
      </c>
      <c r="F115" t="s">
        <v>711</v>
      </c>
      <c r="G115" t="s">
        <v>283</v>
      </c>
      <c r="H115" t="s">
        <v>737</v>
      </c>
      <c r="I115" t="s">
        <v>738</v>
      </c>
      <c r="J115" t="s">
        <v>76</v>
      </c>
      <c r="K115" t="s">
        <v>357</v>
      </c>
      <c r="M115" t="s">
        <v>66</v>
      </c>
      <c r="N115" t="s">
        <v>203</v>
      </c>
      <c r="O115" t="s">
        <v>314</v>
      </c>
      <c r="P115" t="s">
        <v>739</v>
      </c>
      <c r="Q115" s="613" t="s">
        <v>71</v>
      </c>
      <c r="S115" t="s">
        <v>740</v>
      </c>
      <c r="T115" t="s">
        <v>740</v>
      </c>
      <c r="U115" t="s">
        <v>740</v>
      </c>
      <c r="V115" t="s">
        <v>741</v>
      </c>
      <c r="W115" t="s">
        <v>741</v>
      </c>
      <c r="X115" t="s">
        <v>741</v>
      </c>
      <c r="AD115" t="s">
        <v>70</v>
      </c>
      <c r="AF115" t="s">
        <v>70</v>
      </c>
      <c r="AH115">
        <v>0</v>
      </c>
      <c r="AL115" t="s">
        <v>70</v>
      </c>
      <c r="AM115" t="s">
        <v>70</v>
      </c>
      <c r="AN115" t="s">
        <v>740</v>
      </c>
      <c r="AO115" t="s">
        <v>740</v>
      </c>
      <c r="AP115" t="s">
        <v>740</v>
      </c>
      <c r="AQ115" t="s">
        <v>740</v>
      </c>
      <c r="AR115" t="s">
        <v>740</v>
      </c>
      <c r="AS115" t="s">
        <v>740</v>
      </c>
      <c r="AT115" t="s">
        <v>740</v>
      </c>
      <c r="AU115" t="s">
        <v>740</v>
      </c>
      <c r="AV115" t="s">
        <v>740</v>
      </c>
      <c r="AW115" t="s">
        <v>740</v>
      </c>
      <c r="BH115">
        <v>0.2</v>
      </c>
      <c r="BI115">
        <v>4</v>
      </c>
      <c r="BN115">
        <v>1</v>
      </c>
      <c r="BO115" t="s">
        <v>71</v>
      </c>
      <c r="BP115" s="613" t="s">
        <v>3122</v>
      </c>
      <c r="BQ115" s="859" t="s">
        <v>3122</v>
      </c>
      <c r="BR115" t="s">
        <v>72</v>
      </c>
      <c r="BS115" t="s">
        <v>72</v>
      </c>
      <c r="BT115">
        <v>0</v>
      </c>
      <c r="BU115" t="s">
        <v>72</v>
      </c>
      <c r="BV115">
        <v>0</v>
      </c>
      <c r="BW115" t="s">
        <v>72</v>
      </c>
      <c r="BX115">
        <v>0</v>
      </c>
      <c r="BY115" t="s">
        <v>72</v>
      </c>
      <c r="BZ115" t="s">
        <v>3745</v>
      </c>
      <c r="CA115" t="s">
        <v>742</v>
      </c>
    </row>
    <row r="116" spans="1:79">
      <c r="A116" t="s">
        <v>533</v>
      </c>
      <c r="B116" t="s">
        <v>743</v>
      </c>
      <c r="C116" t="s">
        <v>142</v>
      </c>
      <c r="D116" t="s">
        <v>245</v>
      </c>
      <c r="E116" t="s">
        <v>246</v>
      </c>
      <c r="F116" t="s">
        <v>631</v>
      </c>
      <c r="G116" t="s">
        <v>287</v>
      </c>
      <c r="H116" t="s">
        <v>744</v>
      </c>
      <c r="I116" t="s">
        <v>745</v>
      </c>
      <c r="J116" t="s">
        <v>92</v>
      </c>
      <c r="N116" t="s">
        <v>221</v>
      </c>
      <c r="O116" t="s">
        <v>132</v>
      </c>
      <c r="P116" t="s">
        <v>746</v>
      </c>
      <c r="Q116" s="613">
        <v>1</v>
      </c>
      <c r="R116" t="s">
        <v>3610</v>
      </c>
      <c r="S116">
        <v>8.1999999999999993</v>
      </c>
      <c r="T116">
        <v>8.1999999999999993</v>
      </c>
      <c r="U116">
        <v>8.1999999999999993</v>
      </c>
      <c r="V116">
        <v>8.1999999999999993</v>
      </c>
      <c r="W116">
        <v>8.1999999999999993</v>
      </c>
      <c r="X116">
        <v>8.1999999999999993</v>
      </c>
      <c r="AH116">
        <v>0</v>
      </c>
      <c r="BP116" s="613">
        <v>8.3000000000000007</v>
      </c>
      <c r="BQ116" s="857">
        <v>8.5</v>
      </c>
      <c r="BR116" t="s">
        <v>70</v>
      </c>
      <c r="BS116" t="s">
        <v>72</v>
      </c>
      <c r="BT116">
        <v>0</v>
      </c>
      <c r="BU116" t="s">
        <v>72</v>
      </c>
      <c r="BV116">
        <v>0</v>
      </c>
      <c r="BW116" t="s">
        <v>72</v>
      </c>
      <c r="BX116">
        <v>0</v>
      </c>
      <c r="BY116" t="s">
        <v>72</v>
      </c>
      <c r="BZ116" t="s">
        <v>3746</v>
      </c>
    </row>
    <row r="117" spans="1:79">
      <c r="A117" t="s">
        <v>533</v>
      </c>
      <c r="B117" t="s">
        <v>747</v>
      </c>
      <c r="C117" t="s">
        <v>142</v>
      </c>
      <c r="D117" t="s">
        <v>245</v>
      </c>
      <c r="E117" t="s">
        <v>246</v>
      </c>
      <c r="F117" t="s">
        <v>631</v>
      </c>
      <c r="G117" t="s">
        <v>292</v>
      </c>
      <c r="H117" t="s">
        <v>748</v>
      </c>
      <c r="I117" t="s">
        <v>3547</v>
      </c>
      <c r="J117" t="s">
        <v>64</v>
      </c>
      <c r="K117" t="s">
        <v>65</v>
      </c>
      <c r="M117" t="s">
        <v>66</v>
      </c>
      <c r="N117" t="s">
        <v>131</v>
      </c>
      <c r="O117" t="s">
        <v>132</v>
      </c>
      <c r="P117" t="s">
        <v>133</v>
      </c>
      <c r="Q117" s="613">
        <v>1</v>
      </c>
      <c r="R117" t="s">
        <v>3610</v>
      </c>
      <c r="S117">
        <v>89.4</v>
      </c>
      <c r="T117">
        <v>90</v>
      </c>
      <c r="U117">
        <v>90</v>
      </c>
      <c r="V117">
        <v>90</v>
      </c>
      <c r="W117">
        <v>90</v>
      </c>
      <c r="X117">
        <v>90</v>
      </c>
      <c r="AH117">
        <v>0</v>
      </c>
      <c r="AI117" t="s">
        <v>70</v>
      </c>
      <c r="AJ117" t="s">
        <v>70</v>
      </c>
      <c r="AK117" t="s">
        <v>70</v>
      </c>
      <c r="AL117" t="s">
        <v>70</v>
      </c>
      <c r="AM117" t="s">
        <v>70</v>
      </c>
      <c r="AN117" t="s">
        <v>134</v>
      </c>
      <c r="AO117" t="s">
        <v>134</v>
      </c>
      <c r="AP117" t="s">
        <v>134</v>
      </c>
      <c r="AQ117" t="s">
        <v>134</v>
      </c>
      <c r="AR117" t="s">
        <v>134</v>
      </c>
      <c r="AS117" t="s">
        <v>134</v>
      </c>
      <c r="AT117" t="s">
        <v>134</v>
      </c>
      <c r="AU117" t="s">
        <v>134</v>
      </c>
      <c r="AV117" t="s">
        <v>134</v>
      </c>
      <c r="AW117" t="s">
        <v>134</v>
      </c>
      <c r="AX117" t="s">
        <v>134</v>
      </c>
      <c r="AY117" t="s">
        <v>134</v>
      </c>
      <c r="AZ117" t="s">
        <v>134</v>
      </c>
      <c r="BA117" t="s">
        <v>134</v>
      </c>
      <c r="BB117" t="s">
        <v>134</v>
      </c>
      <c r="BC117" t="s">
        <v>134</v>
      </c>
      <c r="BD117" t="s">
        <v>134</v>
      </c>
      <c r="BE117" t="s">
        <v>134</v>
      </c>
      <c r="BF117" t="s">
        <v>134</v>
      </c>
      <c r="BG117" t="s">
        <v>134</v>
      </c>
      <c r="BH117" t="s">
        <v>134</v>
      </c>
      <c r="BL117" t="s">
        <v>134</v>
      </c>
      <c r="BN117">
        <v>1</v>
      </c>
      <c r="BO117" t="s">
        <v>71</v>
      </c>
      <c r="BP117" s="613">
        <v>83.72</v>
      </c>
      <c r="BQ117" s="857">
        <v>83.64</v>
      </c>
      <c r="BR117" t="s">
        <v>66</v>
      </c>
      <c r="BS117" t="s">
        <v>72</v>
      </c>
      <c r="BT117">
        <v>0</v>
      </c>
      <c r="BU117" t="s">
        <v>72</v>
      </c>
      <c r="BV117">
        <v>0</v>
      </c>
      <c r="BW117" t="s">
        <v>72</v>
      </c>
      <c r="BX117">
        <v>0</v>
      </c>
      <c r="BY117" t="s">
        <v>72</v>
      </c>
      <c r="BZ117" t="s">
        <v>3747</v>
      </c>
      <c r="CA117" t="s">
        <v>135</v>
      </c>
    </row>
    <row r="118" spans="1:79">
      <c r="A118" t="s">
        <v>533</v>
      </c>
      <c r="B118" t="s">
        <v>749</v>
      </c>
      <c r="C118" t="s">
        <v>142</v>
      </c>
      <c r="D118" t="s">
        <v>245</v>
      </c>
      <c r="E118" t="s">
        <v>246</v>
      </c>
      <c r="F118" t="s">
        <v>631</v>
      </c>
      <c r="G118" t="s">
        <v>750</v>
      </c>
      <c r="H118" t="s">
        <v>751</v>
      </c>
      <c r="I118" t="s">
        <v>752</v>
      </c>
      <c r="J118" t="s">
        <v>92</v>
      </c>
      <c r="N118" t="s">
        <v>221</v>
      </c>
      <c r="O118" t="s">
        <v>99</v>
      </c>
      <c r="P118" t="s">
        <v>222</v>
      </c>
      <c r="Q118" s="613">
        <v>0</v>
      </c>
      <c r="R118" t="s">
        <v>3610</v>
      </c>
      <c r="S118">
        <v>32</v>
      </c>
      <c r="T118">
        <v>32</v>
      </c>
      <c r="U118">
        <v>32</v>
      </c>
      <c r="V118">
        <v>32</v>
      </c>
      <c r="W118">
        <v>32</v>
      </c>
      <c r="X118">
        <v>32</v>
      </c>
      <c r="AH118">
        <v>0</v>
      </c>
      <c r="BP118" s="613">
        <v>42</v>
      </c>
      <c r="BQ118" s="860">
        <v>49</v>
      </c>
      <c r="BR118" t="s">
        <v>70</v>
      </c>
      <c r="BS118" t="s">
        <v>72</v>
      </c>
      <c r="BT118">
        <v>0</v>
      </c>
      <c r="BU118" t="s">
        <v>72</v>
      </c>
      <c r="BV118">
        <v>0</v>
      </c>
      <c r="BW118" t="s">
        <v>72</v>
      </c>
      <c r="BX118">
        <v>0</v>
      </c>
      <c r="BY118" t="s">
        <v>72</v>
      </c>
      <c r="BZ118" t="s">
        <v>3748</v>
      </c>
      <c r="CA118" t="s">
        <v>753</v>
      </c>
    </row>
    <row r="119" spans="1:79">
      <c r="A119" t="s">
        <v>533</v>
      </c>
      <c r="B119" t="s">
        <v>754</v>
      </c>
      <c r="C119" t="s">
        <v>142</v>
      </c>
      <c r="D119" t="s">
        <v>245</v>
      </c>
      <c r="E119" t="s">
        <v>246</v>
      </c>
      <c r="F119" t="s">
        <v>642</v>
      </c>
      <c r="G119" t="s">
        <v>297</v>
      </c>
      <c r="H119" t="s">
        <v>755</v>
      </c>
      <c r="I119" t="s">
        <v>756</v>
      </c>
      <c r="J119" t="s">
        <v>92</v>
      </c>
      <c r="N119" t="s">
        <v>221</v>
      </c>
      <c r="O119" t="s">
        <v>99</v>
      </c>
      <c r="P119" t="s">
        <v>222</v>
      </c>
      <c r="Q119" s="613" t="s">
        <v>93</v>
      </c>
      <c r="R119" t="s">
        <v>3610</v>
      </c>
      <c r="S119" t="s">
        <v>645</v>
      </c>
      <c r="T119" t="s">
        <v>3611</v>
      </c>
      <c r="U119" t="s">
        <v>3611</v>
      </c>
      <c r="V119" t="s">
        <v>3611</v>
      </c>
      <c r="W119" t="s">
        <v>3611</v>
      </c>
      <c r="X119" t="s">
        <v>3611</v>
      </c>
      <c r="AH119">
        <v>0</v>
      </c>
      <c r="BP119" s="613">
        <v>91</v>
      </c>
      <c r="BQ119" s="859">
        <v>94</v>
      </c>
      <c r="BR119" t="s">
        <v>72</v>
      </c>
      <c r="BS119" t="s">
        <v>72</v>
      </c>
      <c r="BT119">
        <v>0</v>
      </c>
      <c r="BU119" t="s">
        <v>72</v>
      </c>
      <c r="BV119">
        <v>0</v>
      </c>
      <c r="BW119" t="s">
        <v>72</v>
      </c>
      <c r="BX119">
        <v>0</v>
      </c>
      <c r="BY119" t="s">
        <v>72</v>
      </c>
      <c r="BZ119" t="s">
        <v>3749</v>
      </c>
    </row>
    <row r="120" spans="1:79">
      <c r="A120" t="s">
        <v>533</v>
      </c>
      <c r="B120" t="s">
        <v>757</v>
      </c>
      <c r="C120" t="s">
        <v>142</v>
      </c>
      <c r="D120" t="s">
        <v>245</v>
      </c>
      <c r="E120" t="s">
        <v>246</v>
      </c>
      <c r="F120" t="s">
        <v>758</v>
      </c>
      <c r="G120" t="s">
        <v>301</v>
      </c>
      <c r="H120" t="s">
        <v>759</v>
      </c>
      <c r="I120" t="s">
        <v>760</v>
      </c>
      <c r="J120" t="s">
        <v>92</v>
      </c>
      <c r="N120" t="s">
        <v>211</v>
      </c>
      <c r="O120" t="s">
        <v>68</v>
      </c>
      <c r="P120" t="s">
        <v>650</v>
      </c>
      <c r="Q120" s="613">
        <v>0</v>
      </c>
      <c r="R120" t="s">
        <v>3609</v>
      </c>
      <c r="S120">
        <v>206</v>
      </c>
      <c r="T120">
        <v>194</v>
      </c>
      <c r="U120">
        <v>183</v>
      </c>
      <c r="V120">
        <v>172</v>
      </c>
      <c r="W120">
        <v>161</v>
      </c>
      <c r="X120">
        <v>150</v>
      </c>
      <c r="AH120">
        <v>0</v>
      </c>
      <c r="BP120" s="613">
        <v>213.6</v>
      </c>
      <c r="BQ120" s="860">
        <v>225.2</v>
      </c>
      <c r="BR120" t="s">
        <v>66</v>
      </c>
      <c r="BS120" t="s">
        <v>72</v>
      </c>
      <c r="BT120">
        <v>0</v>
      </c>
      <c r="BU120" t="s">
        <v>72</v>
      </c>
      <c r="BV120">
        <v>0</v>
      </c>
      <c r="BW120" t="s">
        <v>72</v>
      </c>
      <c r="BX120">
        <v>0</v>
      </c>
      <c r="BY120" t="s">
        <v>72</v>
      </c>
      <c r="BZ120" t="s">
        <v>3750</v>
      </c>
    </row>
    <row r="121" spans="1:79" ht="25.5">
      <c r="A121" t="s">
        <v>533</v>
      </c>
      <c r="B121" t="s">
        <v>761</v>
      </c>
      <c r="C121" t="s">
        <v>142</v>
      </c>
      <c r="D121" t="s">
        <v>245</v>
      </c>
      <c r="E121" t="s">
        <v>246</v>
      </c>
      <c r="F121" t="s">
        <v>758</v>
      </c>
      <c r="G121" t="s">
        <v>307</v>
      </c>
      <c r="H121" t="s">
        <v>762</v>
      </c>
      <c r="I121" t="s">
        <v>763</v>
      </c>
      <c r="J121" t="s">
        <v>92</v>
      </c>
      <c r="N121" t="s">
        <v>203</v>
      </c>
      <c r="O121" t="s">
        <v>314</v>
      </c>
      <c r="P121" t="s">
        <v>3546</v>
      </c>
      <c r="Q121" s="613" t="s">
        <v>71</v>
      </c>
      <c r="S121" t="s">
        <v>645</v>
      </c>
      <c r="T121" t="s">
        <v>3612</v>
      </c>
      <c r="U121" t="s">
        <v>3612</v>
      </c>
      <c r="V121" t="s">
        <v>3612</v>
      </c>
      <c r="W121" t="s">
        <v>3612</v>
      </c>
      <c r="X121" t="s">
        <v>3612</v>
      </c>
      <c r="AH121">
        <v>0</v>
      </c>
      <c r="BP121" s="613" t="s">
        <v>3122</v>
      </c>
      <c r="BQ121" s="859" t="s">
        <v>3751</v>
      </c>
      <c r="BR121" t="s">
        <v>70</v>
      </c>
      <c r="BS121" t="s">
        <v>72</v>
      </c>
      <c r="BT121">
        <v>0</v>
      </c>
      <c r="BU121" t="s">
        <v>72</v>
      </c>
      <c r="BV121">
        <v>0</v>
      </c>
      <c r="BW121" t="s">
        <v>72</v>
      </c>
      <c r="BX121">
        <v>0</v>
      </c>
      <c r="BY121" t="s">
        <v>72</v>
      </c>
      <c r="BZ121" t="s">
        <v>3752</v>
      </c>
    </row>
    <row r="122" spans="1:79">
      <c r="A122" t="s">
        <v>533</v>
      </c>
      <c r="B122" t="s">
        <v>764</v>
      </c>
      <c r="C122" t="s">
        <v>142</v>
      </c>
      <c r="D122" t="s">
        <v>126</v>
      </c>
      <c r="E122" t="s">
        <v>127</v>
      </c>
      <c r="F122" t="s">
        <v>631</v>
      </c>
      <c r="G122" t="s">
        <v>326</v>
      </c>
      <c r="H122" t="s">
        <v>765</v>
      </c>
      <c r="I122" t="s">
        <v>766</v>
      </c>
      <c r="J122" t="s">
        <v>92</v>
      </c>
      <c r="N122" t="s">
        <v>221</v>
      </c>
      <c r="O122" t="s">
        <v>132</v>
      </c>
      <c r="P122" t="s">
        <v>746</v>
      </c>
      <c r="Q122" s="613">
        <v>1</v>
      </c>
      <c r="R122" t="s">
        <v>3610</v>
      </c>
      <c r="S122">
        <v>8.1999999999999993</v>
      </c>
      <c r="T122">
        <v>8.1999999999999993</v>
      </c>
      <c r="U122">
        <v>8.1999999999999993</v>
      </c>
      <c r="V122">
        <v>8.1999999999999993</v>
      </c>
      <c r="W122">
        <v>8.1999999999999993</v>
      </c>
      <c r="X122">
        <v>8.1999999999999993</v>
      </c>
      <c r="AH122">
        <v>0</v>
      </c>
      <c r="BP122" s="613">
        <v>8.3000000000000007</v>
      </c>
      <c r="BQ122" s="857">
        <v>8.5</v>
      </c>
      <c r="BR122" t="s">
        <v>70</v>
      </c>
      <c r="BS122" t="s">
        <v>72</v>
      </c>
      <c r="BT122">
        <v>0</v>
      </c>
      <c r="BU122" t="s">
        <v>72</v>
      </c>
      <c r="BV122">
        <v>0</v>
      </c>
      <c r="BW122" t="s">
        <v>72</v>
      </c>
      <c r="BX122">
        <v>0</v>
      </c>
      <c r="BY122" t="s">
        <v>72</v>
      </c>
      <c r="BZ122" t="s">
        <v>3753</v>
      </c>
    </row>
    <row r="123" spans="1:79">
      <c r="A123" t="s">
        <v>533</v>
      </c>
      <c r="B123" t="s">
        <v>767</v>
      </c>
      <c r="C123" t="s">
        <v>142</v>
      </c>
      <c r="D123" t="s">
        <v>126</v>
      </c>
      <c r="E123" t="s">
        <v>127</v>
      </c>
      <c r="F123" t="s">
        <v>631</v>
      </c>
      <c r="G123" t="s">
        <v>330</v>
      </c>
      <c r="H123" t="s">
        <v>768</v>
      </c>
      <c r="I123" t="s">
        <v>769</v>
      </c>
      <c r="J123" t="s">
        <v>64</v>
      </c>
      <c r="K123" t="s">
        <v>65</v>
      </c>
      <c r="M123" t="s">
        <v>66</v>
      </c>
      <c r="N123" t="s">
        <v>131</v>
      </c>
      <c r="O123" t="s">
        <v>132</v>
      </c>
      <c r="P123" t="s">
        <v>133</v>
      </c>
      <c r="Q123" s="613">
        <v>1</v>
      </c>
      <c r="R123" t="s">
        <v>3610</v>
      </c>
      <c r="S123">
        <v>89.4</v>
      </c>
      <c r="T123">
        <v>90</v>
      </c>
      <c r="U123">
        <v>90</v>
      </c>
      <c r="V123">
        <v>90</v>
      </c>
      <c r="W123">
        <v>90</v>
      </c>
      <c r="X123">
        <v>90</v>
      </c>
      <c r="AH123">
        <v>0</v>
      </c>
      <c r="AI123" t="s">
        <v>70</v>
      </c>
      <c r="AJ123" t="s">
        <v>70</v>
      </c>
      <c r="AK123" t="s">
        <v>70</v>
      </c>
      <c r="AL123" t="s">
        <v>70</v>
      </c>
      <c r="AM123" t="s">
        <v>70</v>
      </c>
      <c r="AN123" t="s">
        <v>134</v>
      </c>
      <c r="AO123" t="s">
        <v>134</v>
      </c>
      <c r="AP123" t="s">
        <v>134</v>
      </c>
      <c r="AQ123" t="s">
        <v>134</v>
      </c>
      <c r="AR123" t="s">
        <v>134</v>
      </c>
      <c r="AS123" t="s">
        <v>134</v>
      </c>
      <c r="AT123" t="s">
        <v>134</v>
      </c>
      <c r="AU123" t="s">
        <v>134</v>
      </c>
      <c r="AV123" t="s">
        <v>134</v>
      </c>
      <c r="AW123" t="s">
        <v>134</v>
      </c>
      <c r="AX123" t="s">
        <v>134</v>
      </c>
      <c r="AY123" t="s">
        <v>134</v>
      </c>
      <c r="AZ123" t="s">
        <v>134</v>
      </c>
      <c r="BA123" t="s">
        <v>134</v>
      </c>
      <c r="BB123" t="s">
        <v>134</v>
      </c>
      <c r="BC123" t="s">
        <v>134</v>
      </c>
      <c r="BD123" t="s">
        <v>134</v>
      </c>
      <c r="BE123" t="s">
        <v>134</v>
      </c>
      <c r="BF123" t="s">
        <v>134</v>
      </c>
      <c r="BG123" t="s">
        <v>134</v>
      </c>
      <c r="BH123" t="s">
        <v>134</v>
      </c>
      <c r="BL123" t="s">
        <v>134</v>
      </c>
      <c r="BN123">
        <v>1</v>
      </c>
      <c r="BO123" t="s">
        <v>71</v>
      </c>
      <c r="BP123" s="613">
        <v>83.72</v>
      </c>
      <c r="BQ123" s="857">
        <v>83.64</v>
      </c>
      <c r="BR123" t="s">
        <v>66</v>
      </c>
      <c r="BS123" t="s">
        <v>72</v>
      </c>
      <c r="BT123">
        <v>0</v>
      </c>
      <c r="BU123" t="s">
        <v>72</v>
      </c>
      <c r="BV123">
        <v>0</v>
      </c>
      <c r="BW123" t="s">
        <v>72</v>
      </c>
      <c r="BX123">
        <v>0</v>
      </c>
      <c r="BY123" t="s">
        <v>72</v>
      </c>
      <c r="BZ123" t="s">
        <v>3754</v>
      </c>
      <c r="CA123" t="s">
        <v>135</v>
      </c>
    </row>
    <row r="124" spans="1:79">
      <c r="A124" t="s">
        <v>533</v>
      </c>
      <c r="B124" t="s">
        <v>770</v>
      </c>
      <c r="C124" t="s">
        <v>142</v>
      </c>
      <c r="D124" t="s">
        <v>126</v>
      </c>
      <c r="E124" t="s">
        <v>127</v>
      </c>
      <c r="F124" t="s">
        <v>631</v>
      </c>
      <c r="G124" t="s">
        <v>771</v>
      </c>
      <c r="H124" t="s">
        <v>772</v>
      </c>
      <c r="I124" t="s">
        <v>773</v>
      </c>
      <c r="J124" t="s">
        <v>92</v>
      </c>
      <c r="N124" t="s">
        <v>221</v>
      </c>
      <c r="O124" t="s">
        <v>99</v>
      </c>
      <c r="P124" t="s">
        <v>222</v>
      </c>
      <c r="Q124" s="613">
        <v>0</v>
      </c>
      <c r="R124" t="s">
        <v>3610</v>
      </c>
      <c r="S124">
        <v>32</v>
      </c>
      <c r="T124">
        <v>32</v>
      </c>
      <c r="U124">
        <v>32</v>
      </c>
      <c r="V124">
        <v>32</v>
      </c>
      <c r="W124">
        <v>32</v>
      </c>
      <c r="X124">
        <v>32</v>
      </c>
      <c r="AH124">
        <v>0</v>
      </c>
      <c r="BP124" s="613">
        <v>42</v>
      </c>
      <c r="BQ124" s="860">
        <v>49</v>
      </c>
      <c r="BR124" t="s">
        <v>70</v>
      </c>
      <c r="BS124" t="s">
        <v>72</v>
      </c>
      <c r="BT124">
        <v>0</v>
      </c>
      <c r="BU124" t="s">
        <v>72</v>
      </c>
      <c r="BV124">
        <v>0</v>
      </c>
      <c r="BW124" t="s">
        <v>72</v>
      </c>
      <c r="BX124">
        <v>0</v>
      </c>
      <c r="BY124" t="s">
        <v>72</v>
      </c>
      <c r="BZ124" t="s">
        <v>3755</v>
      </c>
    </row>
    <row r="125" spans="1:79">
      <c r="A125" t="s">
        <v>533</v>
      </c>
      <c r="B125" t="s">
        <v>774</v>
      </c>
      <c r="C125" t="s">
        <v>142</v>
      </c>
      <c r="D125" t="s">
        <v>126</v>
      </c>
      <c r="E125" t="s">
        <v>127</v>
      </c>
      <c r="F125" t="s">
        <v>775</v>
      </c>
      <c r="G125" t="s">
        <v>334</v>
      </c>
      <c r="H125" t="s">
        <v>776</v>
      </c>
      <c r="I125" t="s">
        <v>777</v>
      </c>
      <c r="J125" t="s">
        <v>92</v>
      </c>
      <c r="N125" t="s">
        <v>139</v>
      </c>
      <c r="O125" t="s">
        <v>132</v>
      </c>
      <c r="P125" t="s">
        <v>746</v>
      </c>
      <c r="Q125" s="613">
        <v>1</v>
      </c>
      <c r="R125" t="s">
        <v>3610</v>
      </c>
      <c r="S125">
        <v>7.9</v>
      </c>
      <c r="T125">
        <v>7.9</v>
      </c>
      <c r="U125">
        <v>7.9</v>
      </c>
      <c r="V125">
        <v>7.9</v>
      </c>
      <c r="W125">
        <v>7.9</v>
      </c>
      <c r="X125">
        <v>7.9</v>
      </c>
      <c r="AH125">
        <v>0</v>
      </c>
      <c r="BP125" s="613">
        <v>8.1</v>
      </c>
      <c r="BQ125" s="857">
        <v>8.1999999999999993</v>
      </c>
      <c r="BR125" t="s">
        <v>70</v>
      </c>
      <c r="BS125" t="s">
        <v>72</v>
      </c>
      <c r="BT125">
        <v>0</v>
      </c>
      <c r="BU125" t="s">
        <v>72</v>
      </c>
      <c r="BV125">
        <v>0</v>
      </c>
      <c r="BW125" t="s">
        <v>72</v>
      </c>
      <c r="BX125">
        <v>0</v>
      </c>
      <c r="BY125" t="s">
        <v>72</v>
      </c>
      <c r="BZ125" t="s">
        <v>3756</v>
      </c>
    </row>
    <row r="126" spans="1:79">
      <c r="A126" t="s">
        <v>533</v>
      </c>
      <c r="B126" t="s">
        <v>778</v>
      </c>
      <c r="C126" t="s">
        <v>142</v>
      </c>
      <c r="D126" t="s">
        <v>126</v>
      </c>
      <c r="E126" t="s">
        <v>127</v>
      </c>
      <c r="F126" t="s">
        <v>775</v>
      </c>
      <c r="G126" t="s">
        <v>338</v>
      </c>
      <c r="H126" t="s">
        <v>779</v>
      </c>
      <c r="I126" t="s">
        <v>780</v>
      </c>
      <c r="J126" t="s">
        <v>92</v>
      </c>
      <c r="N126" t="s">
        <v>139</v>
      </c>
      <c r="O126" t="s">
        <v>99</v>
      </c>
      <c r="P126" t="s">
        <v>222</v>
      </c>
      <c r="Q126" s="613">
        <v>0</v>
      </c>
      <c r="R126" t="s">
        <v>3610</v>
      </c>
      <c r="S126">
        <v>83</v>
      </c>
      <c r="T126">
        <v>83</v>
      </c>
      <c r="U126">
        <v>83</v>
      </c>
      <c r="V126">
        <v>83</v>
      </c>
      <c r="W126">
        <v>83</v>
      </c>
      <c r="X126">
        <v>83</v>
      </c>
      <c r="AH126">
        <v>0</v>
      </c>
      <c r="BP126" s="613">
        <v>78</v>
      </c>
      <c r="BQ126" s="860">
        <v>77</v>
      </c>
      <c r="BR126" t="s">
        <v>66</v>
      </c>
      <c r="BS126" t="s">
        <v>72</v>
      </c>
      <c r="BT126">
        <v>0</v>
      </c>
      <c r="BU126" t="s">
        <v>72</v>
      </c>
      <c r="BV126">
        <v>0</v>
      </c>
      <c r="BW126" t="s">
        <v>72</v>
      </c>
      <c r="BX126">
        <v>0</v>
      </c>
      <c r="BY126" t="s">
        <v>72</v>
      </c>
      <c r="BZ126" t="s">
        <v>3757</v>
      </c>
    </row>
    <row r="127" spans="1:79">
      <c r="A127" t="s">
        <v>533</v>
      </c>
      <c r="B127" t="s">
        <v>781</v>
      </c>
      <c r="C127" t="s">
        <v>142</v>
      </c>
      <c r="D127" t="s">
        <v>126</v>
      </c>
      <c r="E127" t="s">
        <v>127</v>
      </c>
      <c r="F127" t="s">
        <v>775</v>
      </c>
      <c r="G127" t="s">
        <v>782</v>
      </c>
      <c r="H127" t="s">
        <v>783</v>
      </c>
      <c r="I127" t="s">
        <v>784</v>
      </c>
      <c r="J127" t="s">
        <v>92</v>
      </c>
      <c r="N127" t="s">
        <v>139</v>
      </c>
      <c r="O127" t="s">
        <v>99</v>
      </c>
      <c r="P127" t="s">
        <v>222</v>
      </c>
      <c r="Q127" s="613">
        <v>0</v>
      </c>
      <c r="R127" t="s">
        <v>3610</v>
      </c>
      <c r="S127">
        <v>84</v>
      </c>
      <c r="T127">
        <v>84</v>
      </c>
      <c r="U127">
        <v>84</v>
      </c>
      <c r="V127">
        <v>84</v>
      </c>
      <c r="W127">
        <v>84</v>
      </c>
      <c r="X127">
        <v>84</v>
      </c>
      <c r="AH127">
        <v>0</v>
      </c>
      <c r="BP127" s="613">
        <v>81</v>
      </c>
      <c r="BQ127" s="860">
        <v>79</v>
      </c>
      <c r="BR127" t="s">
        <v>66</v>
      </c>
      <c r="BS127" t="s">
        <v>72</v>
      </c>
      <c r="BT127">
        <v>0</v>
      </c>
      <c r="BU127" t="s">
        <v>72</v>
      </c>
      <c r="BV127">
        <v>0</v>
      </c>
      <c r="BW127" t="s">
        <v>72</v>
      </c>
      <c r="BX127">
        <v>0</v>
      </c>
      <c r="BY127" t="s">
        <v>72</v>
      </c>
      <c r="BZ127" t="s">
        <v>3758</v>
      </c>
    </row>
    <row r="128" spans="1:79">
      <c r="A128" t="s">
        <v>533</v>
      </c>
      <c r="B128" t="s">
        <v>785</v>
      </c>
      <c r="C128" t="s">
        <v>142</v>
      </c>
      <c r="D128" t="s">
        <v>126</v>
      </c>
      <c r="E128" t="s">
        <v>127</v>
      </c>
      <c r="F128" t="s">
        <v>775</v>
      </c>
      <c r="G128" t="s">
        <v>786</v>
      </c>
      <c r="H128" t="s">
        <v>787</v>
      </c>
      <c r="I128" t="s">
        <v>788</v>
      </c>
      <c r="J128" t="s">
        <v>92</v>
      </c>
      <c r="N128" t="s">
        <v>139</v>
      </c>
      <c r="O128" t="s">
        <v>99</v>
      </c>
      <c r="P128" t="s">
        <v>222</v>
      </c>
      <c r="Q128" s="613">
        <v>0</v>
      </c>
      <c r="R128" t="s">
        <v>3610</v>
      </c>
      <c r="S128">
        <v>73</v>
      </c>
      <c r="T128">
        <v>73</v>
      </c>
      <c r="U128">
        <v>73</v>
      </c>
      <c r="V128">
        <v>73</v>
      </c>
      <c r="W128">
        <v>73</v>
      </c>
      <c r="X128">
        <v>73</v>
      </c>
      <c r="AH128">
        <v>0</v>
      </c>
      <c r="BP128" s="613">
        <v>73</v>
      </c>
      <c r="BQ128" s="860">
        <v>70</v>
      </c>
      <c r="BR128" t="s">
        <v>66</v>
      </c>
      <c r="BS128" t="s">
        <v>72</v>
      </c>
      <c r="BT128">
        <v>0</v>
      </c>
      <c r="BU128" t="s">
        <v>72</v>
      </c>
      <c r="BV128">
        <v>0</v>
      </c>
      <c r="BW128" t="s">
        <v>72</v>
      </c>
      <c r="BX128">
        <v>0</v>
      </c>
      <c r="BY128" t="s">
        <v>72</v>
      </c>
      <c r="BZ128" t="s">
        <v>3759</v>
      </c>
    </row>
    <row r="129" spans="1:79">
      <c r="A129" t="s">
        <v>533</v>
      </c>
      <c r="B129" t="s">
        <v>789</v>
      </c>
      <c r="C129" t="s">
        <v>142</v>
      </c>
      <c r="D129" t="s">
        <v>126</v>
      </c>
      <c r="E129" t="s">
        <v>127</v>
      </c>
      <c r="F129" t="s">
        <v>642</v>
      </c>
      <c r="G129" t="s">
        <v>342</v>
      </c>
      <c r="H129" t="s">
        <v>790</v>
      </c>
      <c r="I129" t="s">
        <v>791</v>
      </c>
      <c r="J129" t="s">
        <v>92</v>
      </c>
      <c r="N129" t="s">
        <v>221</v>
      </c>
      <c r="O129" t="s">
        <v>99</v>
      </c>
      <c r="P129" t="s">
        <v>222</v>
      </c>
      <c r="Q129" s="613" t="s">
        <v>93</v>
      </c>
      <c r="R129" t="s">
        <v>3610</v>
      </c>
      <c r="S129" t="s">
        <v>645</v>
      </c>
      <c r="T129" t="s">
        <v>3611</v>
      </c>
      <c r="U129" t="s">
        <v>3611</v>
      </c>
      <c r="V129" t="s">
        <v>3611</v>
      </c>
      <c r="W129" t="s">
        <v>3611</v>
      </c>
      <c r="X129" t="s">
        <v>3611</v>
      </c>
      <c r="AH129">
        <v>0</v>
      </c>
      <c r="BP129" s="613">
        <v>91</v>
      </c>
      <c r="BQ129" s="859">
        <v>94</v>
      </c>
      <c r="BR129" t="s">
        <v>72</v>
      </c>
      <c r="BS129" t="s">
        <v>72</v>
      </c>
      <c r="BT129">
        <v>0</v>
      </c>
      <c r="BU129" t="s">
        <v>72</v>
      </c>
      <c r="BV129">
        <v>0</v>
      </c>
      <c r="BW129" t="s">
        <v>72</v>
      </c>
      <c r="BX129">
        <v>0</v>
      </c>
      <c r="BY129" t="s">
        <v>72</v>
      </c>
      <c r="BZ129" t="s">
        <v>3760</v>
      </c>
    </row>
    <row r="130" spans="1:79">
      <c r="A130" t="s">
        <v>533</v>
      </c>
      <c r="B130" t="s">
        <v>792</v>
      </c>
      <c r="C130" t="s">
        <v>142</v>
      </c>
      <c r="D130" t="s">
        <v>126</v>
      </c>
      <c r="E130" t="s">
        <v>127</v>
      </c>
      <c r="F130" t="s">
        <v>758</v>
      </c>
      <c r="G130" t="s">
        <v>793</v>
      </c>
      <c r="H130" t="s">
        <v>794</v>
      </c>
      <c r="I130" t="s">
        <v>795</v>
      </c>
      <c r="J130" t="s">
        <v>92</v>
      </c>
      <c r="N130" t="s">
        <v>211</v>
      </c>
      <c r="O130" t="s">
        <v>68</v>
      </c>
      <c r="P130" t="s">
        <v>650</v>
      </c>
      <c r="Q130" s="613">
        <v>0</v>
      </c>
      <c r="R130" t="s">
        <v>3609</v>
      </c>
      <c r="S130">
        <v>206</v>
      </c>
      <c r="T130">
        <v>194</v>
      </c>
      <c r="U130">
        <v>183</v>
      </c>
      <c r="V130">
        <v>172</v>
      </c>
      <c r="W130">
        <v>161</v>
      </c>
      <c r="X130">
        <v>150</v>
      </c>
      <c r="AH130">
        <v>0</v>
      </c>
      <c r="BP130" s="613">
        <v>213.6</v>
      </c>
      <c r="BQ130" s="860">
        <v>225.2</v>
      </c>
      <c r="BR130" t="s">
        <v>66</v>
      </c>
      <c r="BS130" t="s">
        <v>72</v>
      </c>
      <c r="BT130">
        <v>0</v>
      </c>
      <c r="BU130" t="s">
        <v>72</v>
      </c>
      <c r="BV130">
        <v>0</v>
      </c>
      <c r="BW130" t="s">
        <v>72</v>
      </c>
      <c r="BX130">
        <v>0</v>
      </c>
      <c r="BY130" t="s">
        <v>72</v>
      </c>
      <c r="BZ130" t="s">
        <v>3761</v>
      </c>
    </row>
    <row r="131" spans="1:79" ht="25.5">
      <c r="A131" t="s">
        <v>533</v>
      </c>
      <c r="B131" t="s">
        <v>796</v>
      </c>
      <c r="C131" t="s">
        <v>142</v>
      </c>
      <c r="D131" t="s">
        <v>126</v>
      </c>
      <c r="E131" t="s">
        <v>127</v>
      </c>
      <c r="F131" t="s">
        <v>758</v>
      </c>
      <c r="G131" t="s">
        <v>797</v>
      </c>
      <c r="H131" t="s">
        <v>798</v>
      </c>
      <c r="I131" t="s">
        <v>799</v>
      </c>
      <c r="J131" t="s">
        <v>92</v>
      </c>
      <c r="N131" t="s">
        <v>203</v>
      </c>
      <c r="O131" t="s">
        <v>314</v>
      </c>
      <c r="P131" t="s">
        <v>3546</v>
      </c>
      <c r="Q131" s="613" t="s">
        <v>71</v>
      </c>
      <c r="S131" t="s">
        <v>645</v>
      </c>
      <c r="T131" t="s">
        <v>3612</v>
      </c>
      <c r="U131" t="s">
        <v>3612</v>
      </c>
      <c r="V131" t="s">
        <v>3612</v>
      </c>
      <c r="W131" t="s">
        <v>3612</v>
      </c>
      <c r="X131" t="s">
        <v>3612</v>
      </c>
      <c r="AH131">
        <v>0</v>
      </c>
      <c r="BP131" s="613" t="s">
        <v>3122</v>
      </c>
      <c r="BQ131" s="859" t="s">
        <v>3732</v>
      </c>
      <c r="BR131" t="s">
        <v>70</v>
      </c>
      <c r="BS131" t="s">
        <v>72</v>
      </c>
      <c r="BT131">
        <v>0</v>
      </c>
      <c r="BU131" t="s">
        <v>72</v>
      </c>
      <c r="BV131">
        <v>0</v>
      </c>
      <c r="BW131" t="s">
        <v>72</v>
      </c>
      <c r="BX131">
        <v>0</v>
      </c>
      <c r="BY131" t="s">
        <v>72</v>
      </c>
      <c r="BZ131" t="s">
        <v>3762</v>
      </c>
    </row>
    <row r="132" spans="1:79">
      <c r="A132" t="s">
        <v>533</v>
      </c>
      <c r="B132" t="s">
        <v>800</v>
      </c>
      <c r="C132" t="s">
        <v>142</v>
      </c>
      <c r="D132" t="s">
        <v>126</v>
      </c>
      <c r="E132" t="s">
        <v>127</v>
      </c>
      <c r="F132" t="s">
        <v>801</v>
      </c>
      <c r="G132" t="s">
        <v>802</v>
      </c>
      <c r="H132" t="s">
        <v>803</v>
      </c>
      <c r="I132" t="s">
        <v>804</v>
      </c>
      <c r="J132" t="s">
        <v>76</v>
      </c>
      <c r="K132" t="s">
        <v>65</v>
      </c>
      <c r="M132" t="s">
        <v>66</v>
      </c>
      <c r="N132" t="s">
        <v>139</v>
      </c>
      <c r="O132" t="s">
        <v>805</v>
      </c>
      <c r="P132" t="s">
        <v>806</v>
      </c>
      <c r="Q132" s="613">
        <v>3</v>
      </c>
      <c r="S132">
        <v>0</v>
      </c>
      <c r="T132" t="s">
        <v>538</v>
      </c>
      <c r="U132" t="s">
        <v>538</v>
      </c>
      <c r="V132" t="s">
        <v>538</v>
      </c>
      <c r="W132" t="s">
        <v>538</v>
      </c>
      <c r="X132">
        <v>5.4930000000000003</v>
      </c>
      <c r="AD132" t="s">
        <v>70</v>
      </c>
      <c r="AH132">
        <v>0</v>
      </c>
      <c r="AK132" t="s">
        <v>70</v>
      </c>
      <c r="AL132" t="s">
        <v>70</v>
      </c>
      <c r="AM132" t="s">
        <v>70</v>
      </c>
      <c r="AN132" t="s">
        <v>538</v>
      </c>
      <c r="AO132" t="s">
        <v>538</v>
      </c>
      <c r="AP132" t="s">
        <v>740</v>
      </c>
      <c r="AQ132" t="s">
        <v>740</v>
      </c>
      <c r="AR132" t="s">
        <v>740</v>
      </c>
      <c r="AS132" t="s">
        <v>538</v>
      </c>
      <c r="AT132" t="s">
        <v>538</v>
      </c>
      <c r="AU132" t="s">
        <v>740</v>
      </c>
      <c r="AV132" t="s">
        <v>740</v>
      </c>
      <c r="AW132" t="s">
        <v>740</v>
      </c>
      <c r="BH132" t="s">
        <v>807</v>
      </c>
      <c r="BI132">
        <v>1.25</v>
      </c>
      <c r="BN132">
        <v>1</v>
      </c>
      <c r="BO132" t="s">
        <v>71</v>
      </c>
      <c r="BP132" s="613" t="s">
        <v>3122</v>
      </c>
      <c r="BQ132" s="859" t="s">
        <v>3122</v>
      </c>
      <c r="BR132" t="s">
        <v>72</v>
      </c>
      <c r="BS132" t="s">
        <v>72</v>
      </c>
      <c r="BT132">
        <v>0</v>
      </c>
      <c r="BU132" t="s">
        <v>72</v>
      </c>
      <c r="BV132">
        <v>0</v>
      </c>
      <c r="BW132" t="s">
        <v>72</v>
      </c>
      <c r="BX132">
        <v>0</v>
      </c>
      <c r="BY132" t="s">
        <v>72</v>
      </c>
      <c r="BZ132" t="s">
        <v>3763</v>
      </c>
      <c r="CA132" t="s">
        <v>808</v>
      </c>
    </row>
    <row r="133" spans="1:79">
      <c r="A133" t="s">
        <v>809</v>
      </c>
      <c r="B133" t="s">
        <v>810</v>
      </c>
      <c r="C133" t="s">
        <v>58</v>
      </c>
      <c r="D133" t="s">
        <v>59</v>
      </c>
      <c r="E133" t="s">
        <v>60</v>
      </c>
      <c r="F133" t="s">
        <v>811</v>
      </c>
      <c r="G133" t="s">
        <v>349</v>
      </c>
      <c r="H133" t="s">
        <v>812</v>
      </c>
      <c r="I133" t="s">
        <v>813</v>
      </c>
      <c r="J133" t="s">
        <v>64</v>
      </c>
      <c r="K133" t="s">
        <v>65</v>
      </c>
      <c r="N133" t="s">
        <v>115</v>
      </c>
      <c r="O133" t="s">
        <v>68</v>
      </c>
      <c r="P133" t="s">
        <v>116</v>
      </c>
      <c r="Q133" s="613">
        <v>0</v>
      </c>
      <c r="R133" t="s">
        <v>3609</v>
      </c>
      <c r="S133">
        <v>342</v>
      </c>
      <c r="T133">
        <v>342</v>
      </c>
      <c r="U133">
        <v>342</v>
      </c>
      <c r="V133">
        <v>342</v>
      </c>
      <c r="W133">
        <v>342</v>
      </c>
      <c r="X133">
        <v>342</v>
      </c>
      <c r="AE133" t="s">
        <v>70</v>
      </c>
      <c r="AH133">
        <v>0</v>
      </c>
      <c r="AM133" t="s">
        <v>70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71</v>
      </c>
      <c r="BP133" s="613">
        <v>294</v>
      </c>
      <c r="BQ133" s="860">
        <v>219</v>
      </c>
      <c r="BR133" t="s">
        <v>70</v>
      </c>
      <c r="BS133" t="s">
        <v>72</v>
      </c>
      <c r="BT133">
        <v>0</v>
      </c>
      <c r="BU133" t="s">
        <v>72</v>
      </c>
      <c r="BV133">
        <v>0</v>
      </c>
      <c r="BW133" t="s">
        <v>72</v>
      </c>
      <c r="BX133">
        <v>0</v>
      </c>
      <c r="BY133" t="s">
        <v>72</v>
      </c>
      <c r="BZ133" t="s">
        <v>3764</v>
      </c>
    </row>
    <row r="134" spans="1:79">
      <c r="A134" t="s">
        <v>809</v>
      </c>
      <c r="B134" t="s">
        <v>814</v>
      </c>
      <c r="C134" t="s">
        <v>58</v>
      </c>
      <c r="D134" t="s">
        <v>59</v>
      </c>
      <c r="E134" t="s">
        <v>60</v>
      </c>
      <c r="F134" t="s">
        <v>811</v>
      </c>
      <c r="G134" t="s">
        <v>354</v>
      </c>
      <c r="H134" t="s">
        <v>815</v>
      </c>
      <c r="I134" t="s">
        <v>816</v>
      </c>
      <c r="J134" t="s">
        <v>76</v>
      </c>
      <c r="K134" t="s">
        <v>65</v>
      </c>
      <c r="N134" t="s">
        <v>98</v>
      </c>
      <c r="O134" t="s">
        <v>99</v>
      </c>
      <c r="P134" t="s">
        <v>100</v>
      </c>
      <c r="Q134" s="613">
        <v>2</v>
      </c>
      <c r="R134" t="s">
        <v>3610</v>
      </c>
      <c r="S134">
        <v>99.98</v>
      </c>
      <c r="T134">
        <v>99.98</v>
      </c>
      <c r="U134">
        <v>99.98</v>
      </c>
      <c r="V134">
        <v>100</v>
      </c>
      <c r="W134">
        <v>100</v>
      </c>
      <c r="X134">
        <v>100</v>
      </c>
      <c r="Y134" t="s">
        <v>70</v>
      </c>
      <c r="AE134" t="s">
        <v>70</v>
      </c>
      <c r="AH134">
        <v>0</v>
      </c>
      <c r="AI134" t="s">
        <v>70</v>
      </c>
      <c r="AJ134" t="s">
        <v>70</v>
      </c>
      <c r="AK134" t="s">
        <v>70</v>
      </c>
      <c r="AL134" t="s">
        <v>70</v>
      </c>
      <c r="AM134" t="s">
        <v>70</v>
      </c>
      <c r="AN134">
        <v>0</v>
      </c>
      <c r="AO134">
        <v>0</v>
      </c>
      <c r="AP134">
        <v>0</v>
      </c>
      <c r="AQ134">
        <v>0</v>
      </c>
      <c r="AR134">
        <v>0</v>
      </c>
      <c r="AS134">
        <v>99.95</v>
      </c>
      <c r="AT134">
        <v>99.95</v>
      </c>
      <c r="AU134">
        <v>99.95</v>
      </c>
      <c r="AV134">
        <v>99.95</v>
      </c>
      <c r="AW134">
        <v>99.95</v>
      </c>
      <c r="BH134">
        <v>0.31941999999999998</v>
      </c>
      <c r="BN134">
        <v>100</v>
      </c>
      <c r="BO134" t="s">
        <v>71</v>
      </c>
      <c r="BP134" s="613">
        <v>99.97</v>
      </c>
      <c r="BQ134" s="861">
        <v>99.94</v>
      </c>
      <c r="BR134" t="s">
        <v>66</v>
      </c>
      <c r="BS134" t="s">
        <v>72</v>
      </c>
      <c r="BT134">
        <v>0</v>
      </c>
      <c r="BU134" t="s">
        <v>3219</v>
      </c>
      <c r="BV134">
        <v>-0.31941999999999998</v>
      </c>
      <c r="BW134" t="s">
        <v>3219</v>
      </c>
      <c r="BX134">
        <v>-0.31941999999999998</v>
      </c>
      <c r="BY134" t="s">
        <v>37</v>
      </c>
      <c r="BZ134" t="s">
        <v>3765</v>
      </c>
    </row>
    <row r="135" spans="1:79">
      <c r="A135" t="s">
        <v>809</v>
      </c>
      <c r="B135" t="s">
        <v>817</v>
      </c>
      <c r="C135" t="s">
        <v>58</v>
      </c>
      <c r="D135" t="s">
        <v>59</v>
      </c>
      <c r="E135" t="s">
        <v>60</v>
      </c>
      <c r="F135" t="s">
        <v>811</v>
      </c>
      <c r="G135" t="s">
        <v>362</v>
      </c>
      <c r="H135" t="s">
        <v>818</v>
      </c>
      <c r="I135" t="s">
        <v>819</v>
      </c>
      <c r="J135" t="s">
        <v>64</v>
      </c>
      <c r="K135" t="s">
        <v>65</v>
      </c>
      <c r="N135" t="s">
        <v>38</v>
      </c>
      <c r="O135" t="s">
        <v>68</v>
      </c>
      <c r="P135" t="s">
        <v>3548</v>
      </c>
      <c r="Q135" s="613">
        <v>3</v>
      </c>
      <c r="R135" t="s">
        <v>3609</v>
      </c>
      <c r="S135">
        <v>0.434</v>
      </c>
      <c r="T135">
        <v>0.42899999999999999</v>
      </c>
      <c r="U135">
        <v>0.42499999999999999</v>
      </c>
      <c r="V135">
        <v>0.42099999999999999</v>
      </c>
      <c r="W135">
        <v>0.41699999999999998</v>
      </c>
      <c r="X135">
        <v>0.41299999999999998</v>
      </c>
      <c r="Z135" t="s">
        <v>70</v>
      </c>
      <c r="AE135" t="s">
        <v>70</v>
      </c>
      <c r="AH135">
        <v>0</v>
      </c>
      <c r="AM135" t="s">
        <v>70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820</v>
      </c>
      <c r="BP135" s="613">
        <v>0.84099999999999997</v>
      </c>
      <c r="BQ135" s="871">
        <v>0.56999999999999995</v>
      </c>
      <c r="BR135" t="s">
        <v>66</v>
      </c>
      <c r="BS135" t="s">
        <v>72</v>
      </c>
      <c r="BT135">
        <v>0</v>
      </c>
      <c r="BU135" t="s">
        <v>72</v>
      </c>
      <c r="BV135">
        <v>0</v>
      </c>
      <c r="BW135" t="s">
        <v>72</v>
      </c>
      <c r="BX135">
        <v>0</v>
      </c>
      <c r="BY135" t="s">
        <v>38</v>
      </c>
      <c r="BZ135" t="s">
        <v>3766</v>
      </c>
    </row>
    <row r="136" spans="1:79">
      <c r="A136" t="s">
        <v>809</v>
      </c>
      <c r="B136" t="s">
        <v>821</v>
      </c>
      <c r="C136" t="s">
        <v>58</v>
      </c>
      <c r="D136" t="s">
        <v>59</v>
      </c>
      <c r="E136" t="s">
        <v>60</v>
      </c>
      <c r="F136" t="s">
        <v>811</v>
      </c>
      <c r="G136" t="s">
        <v>483</v>
      </c>
      <c r="H136" t="s">
        <v>822</v>
      </c>
      <c r="I136" t="s">
        <v>823</v>
      </c>
      <c r="J136" t="s">
        <v>92</v>
      </c>
      <c r="N136" t="s">
        <v>170</v>
      </c>
      <c r="O136" t="s">
        <v>68</v>
      </c>
      <c r="P136" t="s">
        <v>3549</v>
      </c>
      <c r="Q136" s="613">
        <v>0</v>
      </c>
      <c r="R136" t="s">
        <v>3609</v>
      </c>
      <c r="S136">
        <v>0</v>
      </c>
      <c r="T136">
        <v>0</v>
      </c>
      <c r="U136">
        <v>0</v>
      </c>
      <c r="V136">
        <v>0</v>
      </c>
      <c r="W136">
        <v>0</v>
      </c>
      <c r="X136">
        <v>0</v>
      </c>
      <c r="AH136">
        <v>0</v>
      </c>
      <c r="BP136" s="613">
        <v>0</v>
      </c>
      <c r="BQ136" s="860">
        <v>0</v>
      </c>
      <c r="BR136" t="s">
        <v>70</v>
      </c>
      <c r="BS136" t="s">
        <v>72</v>
      </c>
      <c r="BT136">
        <v>0</v>
      </c>
      <c r="BU136" t="s">
        <v>72</v>
      </c>
      <c r="BV136">
        <v>0</v>
      </c>
      <c r="BW136" t="s">
        <v>72</v>
      </c>
      <c r="BX136">
        <v>0</v>
      </c>
      <c r="BY136" t="s">
        <v>72</v>
      </c>
      <c r="BZ136" t="s">
        <v>3767</v>
      </c>
    </row>
    <row r="137" spans="1:79">
      <c r="A137" t="s">
        <v>809</v>
      </c>
      <c r="B137" t="s">
        <v>824</v>
      </c>
      <c r="C137" t="s">
        <v>58</v>
      </c>
      <c r="D137" t="s">
        <v>59</v>
      </c>
      <c r="E137" t="s">
        <v>60</v>
      </c>
      <c r="F137" t="s">
        <v>825</v>
      </c>
      <c r="G137" t="s">
        <v>367</v>
      </c>
      <c r="H137" t="s">
        <v>826</v>
      </c>
      <c r="I137" t="s">
        <v>827</v>
      </c>
      <c r="J137" t="s">
        <v>64</v>
      </c>
      <c r="K137" t="s">
        <v>65</v>
      </c>
      <c r="N137" t="s">
        <v>67</v>
      </c>
      <c r="O137" t="s">
        <v>68</v>
      </c>
      <c r="P137" t="s">
        <v>69</v>
      </c>
      <c r="Q137" s="613">
        <v>2</v>
      </c>
      <c r="R137" t="s">
        <v>3609</v>
      </c>
      <c r="S137">
        <v>30</v>
      </c>
      <c r="T137">
        <v>30</v>
      </c>
      <c r="U137">
        <v>29.95</v>
      </c>
      <c r="V137">
        <v>29.9</v>
      </c>
      <c r="W137">
        <v>29.85</v>
      </c>
      <c r="X137">
        <v>29.8</v>
      </c>
      <c r="AE137" t="s">
        <v>70</v>
      </c>
      <c r="AH137">
        <v>0</v>
      </c>
      <c r="AM137" t="s">
        <v>70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71</v>
      </c>
      <c r="BP137" s="613">
        <v>28.85</v>
      </c>
      <c r="BQ137" s="861">
        <v>28.06</v>
      </c>
      <c r="BR137" t="s">
        <v>70</v>
      </c>
      <c r="BS137" t="s">
        <v>72</v>
      </c>
      <c r="BT137">
        <v>0</v>
      </c>
      <c r="BU137" t="s">
        <v>72</v>
      </c>
      <c r="BV137">
        <v>0</v>
      </c>
      <c r="BW137" t="s">
        <v>72</v>
      </c>
      <c r="BX137">
        <v>0</v>
      </c>
      <c r="BY137" t="s">
        <v>72</v>
      </c>
      <c r="BZ137" t="s">
        <v>3768</v>
      </c>
    </row>
    <row r="138" spans="1:79" ht="25.5">
      <c r="A138" t="s">
        <v>809</v>
      </c>
      <c r="B138" t="s">
        <v>828</v>
      </c>
      <c r="C138" t="s">
        <v>58</v>
      </c>
      <c r="D138" t="s">
        <v>59</v>
      </c>
      <c r="E138" t="s">
        <v>60</v>
      </c>
      <c r="F138" t="s">
        <v>829</v>
      </c>
      <c r="G138" t="s">
        <v>373</v>
      </c>
      <c r="H138" t="s">
        <v>830</v>
      </c>
      <c r="I138" t="s">
        <v>831</v>
      </c>
      <c r="J138" t="s">
        <v>64</v>
      </c>
      <c r="K138" t="s">
        <v>65</v>
      </c>
      <c r="M138" t="s">
        <v>66</v>
      </c>
      <c r="N138" t="s">
        <v>110</v>
      </c>
      <c r="O138" t="s">
        <v>146</v>
      </c>
      <c r="P138" t="s">
        <v>584</v>
      </c>
      <c r="Q138" s="613" t="s">
        <v>585</v>
      </c>
      <c r="R138" t="s">
        <v>3609</v>
      </c>
      <c r="S138">
        <v>0.20833333333333334</v>
      </c>
      <c r="T138">
        <v>0.20833333333333334</v>
      </c>
      <c r="U138">
        <v>0.20833333333333334</v>
      </c>
      <c r="V138">
        <v>0.20833333333333334</v>
      </c>
      <c r="W138">
        <v>0.20833333333333334</v>
      </c>
      <c r="X138">
        <v>0.20833333333333334</v>
      </c>
      <c r="AA138" t="s">
        <v>70</v>
      </c>
      <c r="AE138" t="s">
        <v>70</v>
      </c>
      <c r="AH138">
        <v>0</v>
      </c>
      <c r="AM138" t="s">
        <v>70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71</v>
      </c>
      <c r="BP138" s="613" t="s">
        <v>3769</v>
      </c>
      <c r="BQ138" s="870" t="s">
        <v>3770</v>
      </c>
      <c r="BR138" t="s">
        <v>70</v>
      </c>
      <c r="BS138" t="s">
        <v>72</v>
      </c>
      <c r="BT138">
        <v>0</v>
      </c>
      <c r="BU138" t="s">
        <v>72</v>
      </c>
      <c r="BV138">
        <v>0</v>
      </c>
      <c r="BW138" t="s">
        <v>72</v>
      </c>
      <c r="BX138">
        <v>0</v>
      </c>
      <c r="BY138" t="s">
        <v>39</v>
      </c>
      <c r="BZ138" t="s">
        <v>3771</v>
      </c>
    </row>
    <row r="139" spans="1:79">
      <c r="A139" t="s">
        <v>809</v>
      </c>
      <c r="B139" t="s">
        <v>832</v>
      </c>
      <c r="C139" t="s">
        <v>58</v>
      </c>
      <c r="D139" t="s">
        <v>59</v>
      </c>
      <c r="E139" t="s">
        <v>60</v>
      </c>
      <c r="F139" t="s">
        <v>833</v>
      </c>
      <c r="G139" t="s">
        <v>384</v>
      </c>
      <c r="H139" t="s">
        <v>834</v>
      </c>
      <c r="I139" t="s">
        <v>835</v>
      </c>
      <c r="J139" t="s">
        <v>76</v>
      </c>
      <c r="K139" t="s">
        <v>65</v>
      </c>
      <c r="N139" t="s">
        <v>197</v>
      </c>
      <c r="O139" t="s">
        <v>99</v>
      </c>
      <c r="P139" t="s">
        <v>836</v>
      </c>
      <c r="Q139" s="613">
        <v>0</v>
      </c>
      <c r="R139" t="s">
        <v>3610</v>
      </c>
      <c r="S139" t="s">
        <v>538</v>
      </c>
      <c r="T139">
        <v>0</v>
      </c>
      <c r="U139">
        <v>25</v>
      </c>
      <c r="V139">
        <v>50</v>
      </c>
      <c r="W139">
        <v>75</v>
      </c>
      <c r="X139">
        <v>90</v>
      </c>
      <c r="AF139" t="s">
        <v>70</v>
      </c>
      <c r="AH139">
        <v>0</v>
      </c>
      <c r="AM139" t="s">
        <v>70</v>
      </c>
      <c r="AR139">
        <v>0</v>
      </c>
      <c r="AW139">
        <v>90</v>
      </c>
      <c r="BH139">
        <v>4.4095000000000002E-2</v>
      </c>
      <c r="BN139">
        <v>0.1</v>
      </c>
      <c r="BO139" t="s">
        <v>837</v>
      </c>
      <c r="BP139" s="613" t="s">
        <v>3224</v>
      </c>
      <c r="BQ139" s="860">
        <v>20</v>
      </c>
      <c r="BR139" t="s">
        <v>70</v>
      </c>
      <c r="BS139" t="s">
        <v>72</v>
      </c>
      <c r="BT139">
        <v>0</v>
      </c>
      <c r="BU139" t="s">
        <v>72</v>
      </c>
      <c r="BV139">
        <v>0</v>
      </c>
      <c r="BW139" t="s">
        <v>72</v>
      </c>
      <c r="BX139">
        <v>0</v>
      </c>
      <c r="BY139" t="s">
        <v>72</v>
      </c>
      <c r="BZ139" t="s">
        <v>3772</v>
      </c>
      <c r="CA139" t="s">
        <v>838</v>
      </c>
    </row>
    <row r="140" spans="1:79" ht="25.5">
      <c r="A140" t="s">
        <v>809</v>
      </c>
      <c r="B140" t="s">
        <v>839</v>
      </c>
      <c r="C140" t="s">
        <v>58</v>
      </c>
      <c r="D140" t="s">
        <v>59</v>
      </c>
      <c r="E140" t="s">
        <v>60</v>
      </c>
      <c r="F140" t="s">
        <v>833</v>
      </c>
      <c r="G140" t="s">
        <v>840</v>
      </c>
      <c r="H140" t="s">
        <v>841</v>
      </c>
      <c r="I140" t="s">
        <v>842</v>
      </c>
      <c r="J140" t="s">
        <v>64</v>
      </c>
      <c r="K140" t="s">
        <v>65</v>
      </c>
      <c r="M140" t="s">
        <v>66</v>
      </c>
      <c r="N140" t="s">
        <v>203</v>
      </c>
      <c r="O140" t="s">
        <v>314</v>
      </c>
      <c r="P140" t="s">
        <v>843</v>
      </c>
      <c r="Q140" s="613" t="s">
        <v>71</v>
      </c>
      <c r="V140" t="s">
        <v>844</v>
      </c>
      <c r="AF140" t="s">
        <v>70</v>
      </c>
      <c r="AH140">
        <v>0</v>
      </c>
      <c r="AM140" t="s">
        <v>70</v>
      </c>
      <c r="AR140" t="s">
        <v>845</v>
      </c>
      <c r="BC140" t="s">
        <v>845</v>
      </c>
      <c r="BH140">
        <v>9.8379999999999995E-3</v>
      </c>
      <c r="BL140">
        <v>7.1520000000000004E-3</v>
      </c>
      <c r="BN140">
        <v>1</v>
      </c>
      <c r="BO140" t="s">
        <v>71</v>
      </c>
      <c r="BP140" s="613" t="s">
        <v>3224</v>
      </c>
      <c r="BQ140" s="859" t="s">
        <v>3773</v>
      </c>
      <c r="BR140" t="s">
        <v>70</v>
      </c>
      <c r="BS140" t="s">
        <v>72</v>
      </c>
      <c r="BT140">
        <v>0</v>
      </c>
      <c r="BU140" t="s">
        <v>72</v>
      </c>
      <c r="BV140">
        <v>0</v>
      </c>
      <c r="BW140" t="s">
        <v>72</v>
      </c>
      <c r="BX140">
        <v>0</v>
      </c>
      <c r="BY140" t="s">
        <v>72</v>
      </c>
      <c r="BZ140" t="s">
        <v>3774</v>
      </c>
      <c r="CA140" t="s">
        <v>846</v>
      </c>
    </row>
    <row r="141" spans="1:79">
      <c r="A141" t="s">
        <v>809</v>
      </c>
      <c r="B141" t="s">
        <v>847</v>
      </c>
      <c r="C141" t="s">
        <v>58</v>
      </c>
      <c r="D141" t="s">
        <v>59</v>
      </c>
      <c r="E141" t="s">
        <v>60</v>
      </c>
      <c r="F141" t="s">
        <v>833</v>
      </c>
      <c r="G141" t="s">
        <v>848</v>
      </c>
      <c r="H141" t="s">
        <v>849</v>
      </c>
      <c r="I141" t="s">
        <v>850</v>
      </c>
      <c r="J141" t="s">
        <v>92</v>
      </c>
      <c r="N141" t="s">
        <v>211</v>
      </c>
      <c r="O141" t="s">
        <v>99</v>
      </c>
      <c r="P141" t="s">
        <v>3550</v>
      </c>
      <c r="Q141" s="613">
        <v>0</v>
      </c>
      <c r="R141" t="s">
        <v>3610</v>
      </c>
      <c r="S141">
        <v>0</v>
      </c>
      <c r="T141">
        <v>2</v>
      </c>
      <c r="U141">
        <v>4</v>
      </c>
      <c r="V141">
        <v>6</v>
      </c>
      <c r="W141">
        <v>8</v>
      </c>
      <c r="X141">
        <v>10</v>
      </c>
      <c r="AH141">
        <v>0</v>
      </c>
      <c r="BP141" s="613" t="s">
        <v>3224</v>
      </c>
      <c r="BQ141" s="860" t="s">
        <v>3775</v>
      </c>
      <c r="BR141" t="s">
        <v>70</v>
      </c>
      <c r="BS141" t="s">
        <v>72</v>
      </c>
      <c r="BT141">
        <v>0</v>
      </c>
      <c r="BU141" t="s">
        <v>72</v>
      </c>
      <c r="BV141">
        <v>0</v>
      </c>
      <c r="BW141" t="s">
        <v>72</v>
      </c>
      <c r="BX141">
        <v>0</v>
      </c>
      <c r="BY141" t="s">
        <v>72</v>
      </c>
      <c r="BZ141" t="s">
        <v>3776</v>
      </c>
    </row>
    <row r="142" spans="1:79">
      <c r="A142" t="s">
        <v>809</v>
      </c>
      <c r="B142" t="s">
        <v>851</v>
      </c>
      <c r="C142" t="s">
        <v>58</v>
      </c>
      <c r="D142" t="s">
        <v>59</v>
      </c>
      <c r="E142" t="s">
        <v>60</v>
      </c>
      <c r="F142" t="s">
        <v>852</v>
      </c>
      <c r="G142" t="s">
        <v>391</v>
      </c>
      <c r="H142" t="s">
        <v>853</v>
      </c>
      <c r="I142" t="s">
        <v>854</v>
      </c>
      <c r="J142" t="s">
        <v>92</v>
      </c>
      <c r="N142" t="s">
        <v>855</v>
      </c>
      <c r="O142" t="s">
        <v>314</v>
      </c>
      <c r="P142" t="s">
        <v>3551</v>
      </c>
      <c r="Q142" s="613" t="s">
        <v>71</v>
      </c>
      <c r="S142" t="s">
        <v>856</v>
      </c>
      <c r="T142" t="s">
        <v>856</v>
      </c>
      <c r="U142" t="s">
        <v>856</v>
      </c>
      <c r="V142" t="s">
        <v>856</v>
      </c>
      <c r="W142" t="s">
        <v>856</v>
      </c>
      <c r="X142" t="s">
        <v>856</v>
      </c>
      <c r="AH142">
        <v>0</v>
      </c>
      <c r="BP142" s="613" t="s">
        <v>856</v>
      </c>
      <c r="BQ142" s="859" t="s">
        <v>856</v>
      </c>
      <c r="BR142" t="s">
        <v>70</v>
      </c>
      <c r="BS142" t="s">
        <v>72</v>
      </c>
      <c r="BT142">
        <v>0</v>
      </c>
      <c r="BU142" t="s">
        <v>72</v>
      </c>
      <c r="BV142">
        <v>0</v>
      </c>
      <c r="BW142" t="s">
        <v>72</v>
      </c>
      <c r="BX142">
        <v>0</v>
      </c>
      <c r="BY142" t="s">
        <v>72</v>
      </c>
      <c r="BZ142" t="s">
        <v>3777</v>
      </c>
    </row>
    <row r="143" spans="1:79">
      <c r="A143" t="s">
        <v>809</v>
      </c>
      <c r="B143" t="s">
        <v>857</v>
      </c>
      <c r="C143" t="s">
        <v>58</v>
      </c>
      <c r="D143" t="s">
        <v>126</v>
      </c>
      <c r="E143" t="s">
        <v>127</v>
      </c>
      <c r="F143" t="s">
        <v>829</v>
      </c>
      <c r="G143" t="s">
        <v>349</v>
      </c>
      <c r="H143" t="s">
        <v>858</v>
      </c>
      <c r="I143" t="s">
        <v>859</v>
      </c>
      <c r="J143" t="s">
        <v>64</v>
      </c>
      <c r="K143" t="s">
        <v>65</v>
      </c>
      <c r="M143" t="s">
        <v>66</v>
      </c>
      <c r="N143" t="s">
        <v>131</v>
      </c>
      <c r="O143" t="s">
        <v>314</v>
      </c>
      <c r="P143" t="s">
        <v>446</v>
      </c>
      <c r="Q143" s="613" t="s">
        <v>71</v>
      </c>
      <c r="R143" t="s">
        <v>3610</v>
      </c>
      <c r="S143" t="s">
        <v>860</v>
      </c>
      <c r="T143" t="s">
        <v>860</v>
      </c>
      <c r="U143" t="s">
        <v>860</v>
      </c>
      <c r="V143" t="s">
        <v>860</v>
      </c>
      <c r="W143" t="s">
        <v>860</v>
      </c>
      <c r="X143" t="s">
        <v>860</v>
      </c>
      <c r="AH143">
        <v>0</v>
      </c>
      <c r="AI143" t="s">
        <v>70</v>
      </c>
      <c r="AJ143" t="s">
        <v>70</v>
      </c>
      <c r="AK143" t="s">
        <v>70</v>
      </c>
      <c r="AL143" t="s">
        <v>70</v>
      </c>
      <c r="AM143" t="s">
        <v>70</v>
      </c>
      <c r="AN143" t="s">
        <v>134</v>
      </c>
      <c r="AO143" t="s">
        <v>134</v>
      </c>
      <c r="AP143" t="s">
        <v>134</v>
      </c>
      <c r="AQ143" t="s">
        <v>134</v>
      </c>
      <c r="AR143" t="s">
        <v>134</v>
      </c>
      <c r="AS143" t="s">
        <v>134</v>
      </c>
      <c r="AT143" t="s">
        <v>134</v>
      </c>
      <c r="AU143" t="s">
        <v>134</v>
      </c>
      <c r="AV143" t="s">
        <v>134</v>
      </c>
      <c r="AW143" t="s">
        <v>134</v>
      </c>
      <c r="AX143" t="s">
        <v>134</v>
      </c>
      <c r="AY143" t="s">
        <v>134</v>
      </c>
      <c r="AZ143" t="s">
        <v>134</v>
      </c>
      <c r="BA143" t="s">
        <v>134</v>
      </c>
      <c r="BB143" t="s">
        <v>134</v>
      </c>
      <c r="BC143" t="s">
        <v>134</v>
      </c>
      <c r="BD143" t="s">
        <v>134</v>
      </c>
      <c r="BE143" t="s">
        <v>134</v>
      </c>
      <c r="BF143" t="s">
        <v>134</v>
      </c>
      <c r="BG143" t="s">
        <v>134</v>
      </c>
      <c r="BH143" t="s">
        <v>134</v>
      </c>
      <c r="BL143" t="s">
        <v>134</v>
      </c>
      <c r="BN143">
        <v>1</v>
      </c>
      <c r="BO143" t="s">
        <v>71</v>
      </c>
      <c r="BP143" s="613" t="s">
        <v>3224</v>
      </c>
      <c r="BQ143" s="857">
        <v>89.5</v>
      </c>
      <c r="BR143" t="s">
        <v>3778</v>
      </c>
      <c r="BS143" t="s">
        <v>72</v>
      </c>
      <c r="BT143">
        <v>0</v>
      </c>
      <c r="BU143" t="s">
        <v>72</v>
      </c>
      <c r="BV143">
        <v>0</v>
      </c>
      <c r="BW143" t="s">
        <v>72</v>
      </c>
      <c r="BX143">
        <v>0</v>
      </c>
      <c r="BY143" t="s">
        <v>72</v>
      </c>
      <c r="BZ143" t="s">
        <v>3779</v>
      </c>
      <c r="CA143" t="s">
        <v>135</v>
      </c>
    </row>
    <row r="144" spans="1:79">
      <c r="A144" t="s">
        <v>809</v>
      </c>
      <c r="B144" t="s">
        <v>861</v>
      </c>
      <c r="C144" t="s">
        <v>58</v>
      </c>
      <c r="D144" t="s">
        <v>126</v>
      </c>
      <c r="E144" t="s">
        <v>127</v>
      </c>
      <c r="F144" t="s">
        <v>833</v>
      </c>
      <c r="G144" t="s">
        <v>367</v>
      </c>
      <c r="H144" t="s">
        <v>862</v>
      </c>
      <c r="I144" t="s">
        <v>863</v>
      </c>
      <c r="J144" t="s">
        <v>76</v>
      </c>
      <c r="K144" t="s">
        <v>65</v>
      </c>
      <c r="N144" t="s">
        <v>77</v>
      </c>
      <c r="O144" t="s">
        <v>68</v>
      </c>
      <c r="P144" t="s">
        <v>435</v>
      </c>
      <c r="Q144" s="613">
        <v>2</v>
      </c>
      <c r="R144" t="s">
        <v>3609</v>
      </c>
      <c r="S144">
        <v>147.29</v>
      </c>
      <c r="T144">
        <v>146.63</v>
      </c>
      <c r="U144">
        <v>145.96</v>
      </c>
      <c r="V144">
        <v>145.29</v>
      </c>
      <c r="W144">
        <v>144.61000000000001</v>
      </c>
      <c r="X144">
        <v>143.93</v>
      </c>
      <c r="AH144">
        <v>0</v>
      </c>
      <c r="AM144" t="s">
        <v>70</v>
      </c>
      <c r="AR144">
        <v>148</v>
      </c>
      <c r="AW144">
        <v>143.93</v>
      </c>
      <c r="BH144">
        <v>8.1243999999999997E-2</v>
      </c>
      <c r="BN144">
        <v>100</v>
      </c>
      <c r="BO144" t="s">
        <v>387</v>
      </c>
      <c r="BP144" s="613">
        <v>145.55000000000001</v>
      </c>
      <c r="BQ144" s="861">
        <v>143.29</v>
      </c>
      <c r="BR144" t="s">
        <v>70</v>
      </c>
      <c r="BS144" t="s">
        <v>72</v>
      </c>
      <c r="BT144">
        <v>0</v>
      </c>
      <c r="BU144" t="s">
        <v>72</v>
      </c>
      <c r="BV144">
        <v>0</v>
      </c>
      <c r="BW144" t="s">
        <v>72</v>
      </c>
      <c r="BX144">
        <v>0</v>
      </c>
      <c r="BY144" t="s">
        <v>72</v>
      </c>
      <c r="BZ144" t="s">
        <v>3780</v>
      </c>
    </row>
    <row r="145" spans="1:79">
      <c r="A145" t="s">
        <v>809</v>
      </c>
      <c r="B145" t="s">
        <v>864</v>
      </c>
      <c r="C145" t="s">
        <v>58</v>
      </c>
      <c r="D145" t="s">
        <v>126</v>
      </c>
      <c r="E145" t="s">
        <v>127</v>
      </c>
      <c r="F145" t="s">
        <v>865</v>
      </c>
      <c r="G145" t="s">
        <v>373</v>
      </c>
      <c r="H145" t="s">
        <v>866</v>
      </c>
      <c r="I145" t="s">
        <v>867</v>
      </c>
      <c r="J145" t="s">
        <v>92</v>
      </c>
      <c r="N145" t="s">
        <v>221</v>
      </c>
      <c r="O145" t="s">
        <v>99</v>
      </c>
      <c r="P145" t="s">
        <v>3552</v>
      </c>
      <c r="Q145" s="613">
        <v>0</v>
      </c>
      <c r="R145" t="s">
        <v>3610</v>
      </c>
      <c r="S145" t="s">
        <v>538</v>
      </c>
      <c r="T145">
        <v>70</v>
      </c>
      <c r="U145">
        <v>70</v>
      </c>
      <c r="V145">
        <v>70</v>
      </c>
      <c r="W145">
        <v>70</v>
      </c>
      <c r="X145">
        <v>70</v>
      </c>
      <c r="AH145">
        <v>0</v>
      </c>
      <c r="BP145" s="613" t="s">
        <v>3224</v>
      </c>
      <c r="BQ145" s="860">
        <v>89</v>
      </c>
      <c r="BR145" t="s">
        <v>70</v>
      </c>
      <c r="BS145" t="s">
        <v>72</v>
      </c>
      <c r="BT145">
        <v>0</v>
      </c>
      <c r="BU145" t="s">
        <v>72</v>
      </c>
      <c r="BV145">
        <v>0</v>
      </c>
      <c r="BW145" t="s">
        <v>72</v>
      </c>
      <c r="BX145">
        <v>0</v>
      </c>
      <c r="BY145" t="s">
        <v>72</v>
      </c>
      <c r="BZ145" t="s">
        <v>3781</v>
      </c>
    </row>
    <row r="146" spans="1:79">
      <c r="A146" t="s">
        <v>868</v>
      </c>
      <c r="B146" t="s">
        <v>869</v>
      </c>
      <c r="C146" t="s">
        <v>58</v>
      </c>
      <c r="D146" t="s">
        <v>59</v>
      </c>
      <c r="E146" t="s">
        <v>60</v>
      </c>
      <c r="F146" t="s">
        <v>870</v>
      </c>
      <c r="G146" t="s">
        <v>349</v>
      </c>
      <c r="H146" t="s">
        <v>871</v>
      </c>
      <c r="I146" t="s">
        <v>872</v>
      </c>
      <c r="J146" t="s">
        <v>76</v>
      </c>
      <c r="K146" t="s">
        <v>65</v>
      </c>
      <c r="N146" t="s">
        <v>38</v>
      </c>
      <c r="O146" t="s">
        <v>68</v>
      </c>
      <c r="P146" t="s">
        <v>105</v>
      </c>
      <c r="Q146" s="613">
        <v>2</v>
      </c>
      <c r="R146" t="s">
        <v>3609</v>
      </c>
      <c r="S146">
        <v>1.25</v>
      </c>
      <c r="T146">
        <v>1.25</v>
      </c>
      <c r="U146">
        <v>1.24</v>
      </c>
      <c r="V146">
        <v>1.23</v>
      </c>
      <c r="W146">
        <v>1.23</v>
      </c>
      <c r="X146">
        <v>1.23</v>
      </c>
      <c r="Z146" t="s">
        <v>70</v>
      </c>
      <c r="AE146" t="s">
        <v>70</v>
      </c>
      <c r="AH146">
        <v>0</v>
      </c>
      <c r="AI146" t="s">
        <v>70</v>
      </c>
      <c r="AJ146" t="s">
        <v>70</v>
      </c>
      <c r="AK146" t="s">
        <v>70</v>
      </c>
      <c r="AL146" t="s">
        <v>70</v>
      </c>
      <c r="AM146" t="s">
        <v>70</v>
      </c>
      <c r="AN146">
        <v>2.56</v>
      </c>
      <c r="AO146">
        <v>2.5499999999999998</v>
      </c>
      <c r="AP146">
        <v>2.54</v>
      </c>
      <c r="AQ146">
        <v>2.54</v>
      </c>
      <c r="AR146">
        <v>2.54</v>
      </c>
      <c r="AS146">
        <v>1.31</v>
      </c>
      <c r="AT146">
        <v>1.3</v>
      </c>
      <c r="AU146">
        <v>1.29</v>
      </c>
      <c r="AV146">
        <v>1.29</v>
      </c>
      <c r="AW146">
        <v>1.29</v>
      </c>
      <c r="BH146">
        <v>0.04</v>
      </c>
      <c r="BN146">
        <v>1</v>
      </c>
      <c r="BO146" t="s">
        <v>71</v>
      </c>
      <c r="BP146" s="613">
        <v>0.56000000000000005</v>
      </c>
      <c r="BQ146" s="861">
        <v>0.73</v>
      </c>
      <c r="BR146" t="s">
        <v>70</v>
      </c>
      <c r="BS146" t="s">
        <v>72</v>
      </c>
      <c r="BT146">
        <v>0</v>
      </c>
      <c r="BU146" t="s">
        <v>72</v>
      </c>
      <c r="BV146">
        <v>0</v>
      </c>
      <c r="BW146" t="s">
        <v>72</v>
      </c>
      <c r="BX146">
        <v>0</v>
      </c>
      <c r="BY146" t="s">
        <v>38</v>
      </c>
      <c r="BZ146" t="s">
        <v>3782</v>
      </c>
    </row>
    <row r="147" spans="1:79">
      <c r="A147" t="s">
        <v>868</v>
      </c>
      <c r="B147" t="s">
        <v>873</v>
      </c>
      <c r="C147" t="s">
        <v>58</v>
      </c>
      <c r="D147" t="s">
        <v>59</v>
      </c>
      <c r="E147" t="s">
        <v>60</v>
      </c>
      <c r="F147" t="s">
        <v>870</v>
      </c>
      <c r="G147" t="s">
        <v>354</v>
      </c>
      <c r="H147" t="s">
        <v>874</v>
      </c>
      <c r="I147" t="s">
        <v>875</v>
      </c>
      <c r="J147" t="s">
        <v>76</v>
      </c>
      <c r="K147" t="s">
        <v>65</v>
      </c>
      <c r="N147" t="s">
        <v>98</v>
      </c>
      <c r="O147" t="s">
        <v>99</v>
      </c>
      <c r="P147" t="s">
        <v>100</v>
      </c>
      <c r="Q147" s="613">
        <v>2</v>
      </c>
      <c r="R147" t="s">
        <v>3610</v>
      </c>
      <c r="S147">
        <v>99.95</v>
      </c>
      <c r="T147">
        <v>99.97</v>
      </c>
      <c r="U147">
        <v>99.97</v>
      </c>
      <c r="V147">
        <v>100</v>
      </c>
      <c r="W147">
        <v>100</v>
      </c>
      <c r="X147">
        <v>100</v>
      </c>
      <c r="Y147" t="s">
        <v>70</v>
      </c>
      <c r="AE147" t="s">
        <v>70</v>
      </c>
      <c r="AH147">
        <v>0</v>
      </c>
      <c r="AI147" t="s">
        <v>70</v>
      </c>
      <c r="AJ147" t="s">
        <v>70</v>
      </c>
      <c r="AK147" t="s">
        <v>70</v>
      </c>
      <c r="AL147" t="s">
        <v>70</v>
      </c>
      <c r="AM147" t="s">
        <v>70</v>
      </c>
      <c r="AN147">
        <v>99.94</v>
      </c>
      <c r="AO147">
        <v>99.94</v>
      </c>
      <c r="AP147">
        <v>99.94</v>
      </c>
      <c r="AQ147">
        <v>99.94</v>
      </c>
      <c r="AR147">
        <v>99.94</v>
      </c>
      <c r="AS147">
        <v>99.95</v>
      </c>
      <c r="AT147">
        <v>99.95</v>
      </c>
      <c r="AU147">
        <v>99.95</v>
      </c>
      <c r="AV147">
        <v>99.95</v>
      </c>
      <c r="AW147">
        <v>99.95</v>
      </c>
      <c r="BH147">
        <v>0.28399999999999997</v>
      </c>
      <c r="BN147">
        <v>100</v>
      </c>
      <c r="BO147" t="s">
        <v>387</v>
      </c>
      <c r="BP147" s="613">
        <v>99.94</v>
      </c>
      <c r="BQ147" s="861">
        <v>100</v>
      </c>
      <c r="BR147" t="s">
        <v>70</v>
      </c>
      <c r="BS147" t="s">
        <v>72</v>
      </c>
      <c r="BT147">
        <v>0</v>
      </c>
      <c r="BU147" t="s">
        <v>72</v>
      </c>
      <c r="BV147">
        <v>0</v>
      </c>
      <c r="BW147" t="s">
        <v>3219</v>
      </c>
      <c r="BX147">
        <v>-0.28399999999999997</v>
      </c>
      <c r="BY147" t="s">
        <v>37</v>
      </c>
      <c r="BZ147" t="s">
        <v>3783</v>
      </c>
    </row>
    <row r="148" spans="1:79">
      <c r="A148" t="s">
        <v>868</v>
      </c>
      <c r="B148" t="s">
        <v>876</v>
      </c>
      <c r="C148" t="s">
        <v>58</v>
      </c>
      <c r="D148" t="s">
        <v>59</v>
      </c>
      <c r="E148" t="s">
        <v>60</v>
      </c>
      <c r="F148" t="s">
        <v>877</v>
      </c>
      <c r="G148" t="s">
        <v>367</v>
      </c>
      <c r="H148" t="s">
        <v>878</v>
      </c>
      <c r="I148" t="s">
        <v>879</v>
      </c>
      <c r="J148" t="s">
        <v>64</v>
      </c>
      <c r="K148" t="s">
        <v>65</v>
      </c>
      <c r="N148" t="s">
        <v>67</v>
      </c>
      <c r="O148" t="s">
        <v>68</v>
      </c>
      <c r="P148" t="s">
        <v>69</v>
      </c>
      <c r="Q148" s="613">
        <v>2</v>
      </c>
      <c r="R148" t="s">
        <v>3609</v>
      </c>
      <c r="S148">
        <v>21.47</v>
      </c>
      <c r="X148">
        <v>20</v>
      </c>
      <c r="AE148" t="s">
        <v>70</v>
      </c>
      <c r="AH148">
        <v>0</v>
      </c>
      <c r="AM148" t="s">
        <v>70</v>
      </c>
      <c r="AR148">
        <v>22</v>
      </c>
      <c r="AW148">
        <v>20.100000000000001</v>
      </c>
      <c r="BB148">
        <v>19.899999999999999</v>
      </c>
      <c r="BG148">
        <v>17</v>
      </c>
      <c r="BH148">
        <v>0.1152</v>
      </c>
      <c r="BL148">
        <v>3.8800000000000001E-2</v>
      </c>
      <c r="BN148">
        <v>10</v>
      </c>
      <c r="BO148" t="s">
        <v>880</v>
      </c>
      <c r="BP148" s="613">
        <v>20.88</v>
      </c>
      <c r="BQ148" s="861">
        <v>19.632999999999999</v>
      </c>
      <c r="BR148" t="s">
        <v>72</v>
      </c>
      <c r="BS148" t="s">
        <v>72</v>
      </c>
      <c r="BT148">
        <v>0</v>
      </c>
      <c r="BU148" t="s">
        <v>72</v>
      </c>
      <c r="BV148">
        <v>0</v>
      </c>
      <c r="BW148" t="s">
        <v>72</v>
      </c>
      <c r="BX148">
        <v>0</v>
      </c>
      <c r="BY148" t="s">
        <v>72</v>
      </c>
      <c r="BZ148" t="s">
        <v>3784</v>
      </c>
    </row>
    <row r="149" spans="1:79">
      <c r="A149" t="s">
        <v>868</v>
      </c>
      <c r="B149" t="s">
        <v>881</v>
      </c>
      <c r="C149" t="s">
        <v>58</v>
      </c>
      <c r="D149" t="s">
        <v>59</v>
      </c>
      <c r="E149" t="s">
        <v>60</v>
      </c>
      <c r="F149" t="s">
        <v>877</v>
      </c>
      <c r="G149" t="s">
        <v>497</v>
      </c>
      <c r="H149" t="s">
        <v>882</v>
      </c>
      <c r="I149" t="s">
        <v>883</v>
      </c>
      <c r="J149" t="s">
        <v>64</v>
      </c>
      <c r="K149" t="s">
        <v>65</v>
      </c>
      <c r="N149" t="s">
        <v>110</v>
      </c>
      <c r="O149" t="s">
        <v>68</v>
      </c>
      <c r="P149" t="s">
        <v>884</v>
      </c>
      <c r="Q149" s="613">
        <v>1</v>
      </c>
      <c r="R149" t="s">
        <v>3610</v>
      </c>
      <c r="X149">
        <v>12</v>
      </c>
      <c r="AE149" t="s">
        <v>70</v>
      </c>
      <c r="AH149">
        <v>0</v>
      </c>
      <c r="AM149" t="s">
        <v>70</v>
      </c>
      <c r="AR149">
        <v>0</v>
      </c>
      <c r="AW149">
        <v>11.5</v>
      </c>
      <c r="BB149">
        <v>12.5</v>
      </c>
      <c r="BG149">
        <v>18</v>
      </c>
      <c r="BH149">
        <v>8.1799999999999998E-2</v>
      </c>
      <c r="BL149">
        <v>0.18529999999999999</v>
      </c>
      <c r="BN149">
        <v>1</v>
      </c>
      <c r="BO149" t="s">
        <v>71</v>
      </c>
      <c r="BP149" s="613">
        <v>0</v>
      </c>
      <c r="BQ149" s="857">
        <v>0</v>
      </c>
      <c r="BR149" t="s">
        <v>72</v>
      </c>
      <c r="BS149" t="s">
        <v>72</v>
      </c>
      <c r="BT149">
        <v>0</v>
      </c>
      <c r="BU149" t="s">
        <v>72</v>
      </c>
      <c r="BV149">
        <v>0</v>
      </c>
      <c r="BW149" t="s">
        <v>72</v>
      </c>
      <c r="BX149">
        <v>0</v>
      </c>
      <c r="BY149" t="s">
        <v>72</v>
      </c>
      <c r="BZ149" t="s">
        <v>3785</v>
      </c>
    </row>
    <row r="150" spans="1:79">
      <c r="A150" t="s">
        <v>868</v>
      </c>
      <c r="B150" t="s">
        <v>885</v>
      </c>
      <c r="C150" t="s">
        <v>58</v>
      </c>
      <c r="D150" t="s">
        <v>59</v>
      </c>
      <c r="E150" t="s">
        <v>60</v>
      </c>
      <c r="F150" t="s">
        <v>877</v>
      </c>
      <c r="G150" t="s">
        <v>502</v>
      </c>
      <c r="H150" t="s">
        <v>886</v>
      </c>
      <c r="I150" t="s">
        <v>887</v>
      </c>
      <c r="J150" t="s">
        <v>76</v>
      </c>
      <c r="K150" t="s">
        <v>65</v>
      </c>
      <c r="N150" t="s">
        <v>110</v>
      </c>
      <c r="O150" t="s">
        <v>146</v>
      </c>
      <c r="P150" t="s">
        <v>147</v>
      </c>
      <c r="Q150" s="613">
        <v>1</v>
      </c>
      <c r="R150" t="s">
        <v>3609</v>
      </c>
      <c r="S150">
        <v>4.4000000000000004</v>
      </c>
      <c r="T150">
        <v>4.4000000000000004</v>
      </c>
      <c r="U150">
        <v>4.4000000000000004</v>
      </c>
      <c r="V150">
        <v>4.4000000000000004</v>
      </c>
      <c r="W150">
        <v>4.4000000000000004</v>
      </c>
      <c r="X150">
        <v>4.4000000000000004</v>
      </c>
      <c r="AA150" t="s">
        <v>70</v>
      </c>
      <c r="AE150" t="s">
        <v>70</v>
      </c>
      <c r="AH150">
        <v>0</v>
      </c>
      <c r="AI150" t="s">
        <v>70</v>
      </c>
      <c r="AJ150" t="s">
        <v>70</v>
      </c>
      <c r="AK150" t="s">
        <v>70</v>
      </c>
      <c r="AL150" t="s">
        <v>70</v>
      </c>
      <c r="AM150" t="s">
        <v>70</v>
      </c>
      <c r="AN150">
        <v>10.3</v>
      </c>
      <c r="AO150">
        <v>10.3</v>
      </c>
      <c r="AP150">
        <v>10.3</v>
      </c>
      <c r="AQ150">
        <v>10.3</v>
      </c>
      <c r="AR150">
        <v>10.3</v>
      </c>
      <c r="AS150">
        <v>6.4</v>
      </c>
      <c r="AT150">
        <v>6.4</v>
      </c>
      <c r="AU150">
        <v>6.4</v>
      </c>
      <c r="AV150">
        <v>6.4</v>
      </c>
      <c r="AW150">
        <v>6.4</v>
      </c>
      <c r="BH150">
        <v>7.4999999999999997E-2</v>
      </c>
      <c r="BN150">
        <v>1</v>
      </c>
      <c r="BO150" t="s">
        <v>71</v>
      </c>
      <c r="BP150" s="613">
        <v>2.2599999999999998</v>
      </c>
      <c r="BQ150" s="857">
        <v>2.54</v>
      </c>
      <c r="BR150" t="s">
        <v>70</v>
      </c>
      <c r="BS150" t="s">
        <v>72</v>
      </c>
      <c r="BT150">
        <v>0</v>
      </c>
      <c r="BU150" t="s">
        <v>72</v>
      </c>
      <c r="BV150">
        <v>0</v>
      </c>
      <c r="BW150" t="s">
        <v>72</v>
      </c>
      <c r="BX150">
        <v>0</v>
      </c>
      <c r="BY150" t="s">
        <v>39</v>
      </c>
      <c r="BZ150" t="s">
        <v>3786</v>
      </c>
    </row>
    <row r="151" spans="1:79">
      <c r="A151" t="s">
        <v>868</v>
      </c>
      <c r="B151" t="s">
        <v>888</v>
      </c>
      <c r="C151" t="s">
        <v>58</v>
      </c>
      <c r="D151" t="s">
        <v>59</v>
      </c>
      <c r="E151" t="s">
        <v>60</v>
      </c>
      <c r="F151" t="s">
        <v>877</v>
      </c>
      <c r="G151" t="s">
        <v>506</v>
      </c>
      <c r="H151" t="s">
        <v>889</v>
      </c>
      <c r="I151" t="s">
        <v>890</v>
      </c>
      <c r="J151" t="s">
        <v>76</v>
      </c>
      <c r="K151" t="s">
        <v>65</v>
      </c>
      <c r="M151" t="s">
        <v>66</v>
      </c>
      <c r="N151" t="s">
        <v>115</v>
      </c>
      <c r="O151" t="s">
        <v>229</v>
      </c>
      <c r="P151" t="s">
        <v>358</v>
      </c>
      <c r="Q151" s="613" t="s">
        <v>71</v>
      </c>
      <c r="S151" t="s">
        <v>231</v>
      </c>
      <c r="T151" t="s">
        <v>231</v>
      </c>
      <c r="U151" t="s">
        <v>231</v>
      </c>
      <c r="V151" t="s">
        <v>231</v>
      </c>
      <c r="W151" t="s">
        <v>231</v>
      </c>
      <c r="X151" t="s">
        <v>231</v>
      </c>
      <c r="AE151" t="s">
        <v>70</v>
      </c>
      <c r="AH151">
        <v>10</v>
      </c>
      <c r="AI151" t="s">
        <v>70</v>
      </c>
      <c r="AJ151" t="s">
        <v>70</v>
      </c>
      <c r="AK151" t="s">
        <v>70</v>
      </c>
      <c r="AL151" t="s">
        <v>70</v>
      </c>
      <c r="AM151" t="s">
        <v>70</v>
      </c>
      <c r="AN151" t="s">
        <v>359</v>
      </c>
      <c r="AO151" t="s">
        <v>359</v>
      </c>
      <c r="AP151" t="s">
        <v>359</v>
      </c>
      <c r="AQ151" t="s">
        <v>359</v>
      </c>
      <c r="AR151" t="s">
        <v>359</v>
      </c>
      <c r="AS151" t="s">
        <v>360</v>
      </c>
      <c r="AT151" t="s">
        <v>360</v>
      </c>
      <c r="AU151" t="s">
        <v>360</v>
      </c>
      <c r="AV151" t="s">
        <v>360</v>
      </c>
      <c r="AW151" t="s">
        <v>360</v>
      </c>
      <c r="BH151">
        <v>0.22500000000000001</v>
      </c>
      <c r="BN151">
        <v>1</v>
      </c>
      <c r="BO151" t="s">
        <v>71</v>
      </c>
      <c r="BP151" s="613" t="s">
        <v>231</v>
      </c>
      <c r="BQ151" s="859" t="s">
        <v>231</v>
      </c>
      <c r="BR151" t="s">
        <v>70</v>
      </c>
      <c r="BS151" t="s">
        <v>72</v>
      </c>
      <c r="BT151">
        <v>0</v>
      </c>
      <c r="BU151" t="s">
        <v>72</v>
      </c>
      <c r="BV151">
        <v>0</v>
      </c>
      <c r="BW151" t="s">
        <v>72</v>
      </c>
      <c r="BX151">
        <v>0</v>
      </c>
      <c r="BY151" t="s">
        <v>72</v>
      </c>
      <c r="BZ151" t="s">
        <v>3787</v>
      </c>
    </row>
    <row r="152" spans="1:79">
      <c r="A152" t="s">
        <v>868</v>
      </c>
      <c r="B152" t="s">
        <v>891</v>
      </c>
      <c r="C152" t="s">
        <v>58</v>
      </c>
      <c r="D152" t="s">
        <v>59</v>
      </c>
      <c r="E152" t="s">
        <v>60</v>
      </c>
      <c r="F152" t="s">
        <v>877</v>
      </c>
      <c r="G152" t="s">
        <v>892</v>
      </c>
      <c r="H152" t="s">
        <v>893</v>
      </c>
      <c r="I152" t="s">
        <v>894</v>
      </c>
      <c r="J152" t="s">
        <v>76</v>
      </c>
      <c r="K152" t="s">
        <v>65</v>
      </c>
      <c r="N152" t="s">
        <v>405</v>
      </c>
      <c r="O152" t="s">
        <v>68</v>
      </c>
      <c r="P152" t="s">
        <v>895</v>
      </c>
      <c r="Q152" s="613">
        <v>0</v>
      </c>
      <c r="R152" t="s">
        <v>3610</v>
      </c>
      <c r="X152">
        <v>9300</v>
      </c>
      <c r="AH152">
        <v>0</v>
      </c>
      <c r="AM152" t="s">
        <v>70</v>
      </c>
      <c r="AR152">
        <v>0</v>
      </c>
      <c r="AW152">
        <v>9200</v>
      </c>
      <c r="BH152">
        <v>2.6599999999999999E-5</v>
      </c>
      <c r="BN152">
        <v>1</v>
      </c>
      <c r="BO152" t="s">
        <v>71</v>
      </c>
      <c r="BP152" s="613">
        <v>2217</v>
      </c>
      <c r="BQ152" s="860">
        <v>2553</v>
      </c>
      <c r="BR152" t="s">
        <v>72</v>
      </c>
      <c r="BS152" t="s">
        <v>72</v>
      </c>
      <c r="BT152">
        <v>0</v>
      </c>
      <c r="BU152" t="s">
        <v>72</v>
      </c>
      <c r="BV152">
        <v>0</v>
      </c>
      <c r="BW152" t="s">
        <v>72</v>
      </c>
      <c r="BX152">
        <v>0</v>
      </c>
      <c r="BY152" t="s">
        <v>72</v>
      </c>
      <c r="BZ152" t="s">
        <v>3788</v>
      </c>
    </row>
    <row r="153" spans="1:79">
      <c r="A153" t="s">
        <v>868</v>
      </c>
      <c r="B153" t="s">
        <v>896</v>
      </c>
      <c r="C153" t="s">
        <v>58</v>
      </c>
      <c r="D153" t="s">
        <v>59</v>
      </c>
      <c r="E153" t="s">
        <v>60</v>
      </c>
      <c r="F153" t="s">
        <v>877</v>
      </c>
      <c r="G153" t="s">
        <v>897</v>
      </c>
      <c r="H153" t="s">
        <v>898</v>
      </c>
      <c r="I153" t="s">
        <v>899</v>
      </c>
      <c r="J153" t="s">
        <v>92</v>
      </c>
      <c r="N153" t="s">
        <v>77</v>
      </c>
      <c r="O153" t="s">
        <v>68</v>
      </c>
      <c r="P153" t="s">
        <v>435</v>
      </c>
      <c r="Q153" s="613">
        <v>1</v>
      </c>
      <c r="R153" t="s">
        <v>3609</v>
      </c>
      <c r="S153">
        <v>142</v>
      </c>
      <c r="T153">
        <v>142</v>
      </c>
      <c r="X153">
        <v>140</v>
      </c>
      <c r="AH153">
        <v>0</v>
      </c>
      <c r="BP153" s="613">
        <v>138.41900000000001</v>
      </c>
      <c r="BQ153" s="860">
        <v>133.57900000000001</v>
      </c>
      <c r="BR153" t="s">
        <v>70</v>
      </c>
      <c r="BS153" t="s">
        <v>72</v>
      </c>
      <c r="BT153">
        <v>0</v>
      </c>
      <c r="BU153" t="s">
        <v>72</v>
      </c>
      <c r="BV153">
        <v>0</v>
      </c>
      <c r="BW153" t="s">
        <v>72</v>
      </c>
      <c r="BX153">
        <v>0</v>
      </c>
      <c r="BY153" t="s">
        <v>72</v>
      </c>
      <c r="BZ153" t="s">
        <v>3789</v>
      </c>
    </row>
    <row r="154" spans="1:79">
      <c r="A154" t="s">
        <v>868</v>
      </c>
      <c r="B154" t="s">
        <v>900</v>
      </c>
      <c r="C154" t="s">
        <v>58</v>
      </c>
      <c r="D154" t="s">
        <v>59</v>
      </c>
      <c r="E154" t="s">
        <v>60</v>
      </c>
      <c r="F154" t="s">
        <v>901</v>
      </c>
      <c r="G154" t="s">
        <v>373</v>
      </c>
      <c r="H154" t="s">
        <v>902</v>
      </c>
      <c r="I154" t="s">
        <v>903</v>
      </c>
      <c r="J154" t="s">
        <v>76</v>
      </c>
      <c r="K154" t="s">
        <v>65</v>
      </c>
      <c r="N154" t="s">
        <v>67</v>
      </c>
      <c r="O154" t="s">
        <v>99</v>
      </c>
      <c r="P154" t="s">
        <v>904</v>
      </c>
      <c r="Q154" s="613">
        <v>1</v>
      </c>
      <c r="R154" t="s">
        <v>3610</v>
      </c>
      <c r="S154">
        <v>77</v>
      </c>
      <c r="X154">
        <v>85</v>
      </c>
      <c r="AE154" t="s">
        <v>70</v>
      </c>
      <c r="AH154">
        <v>0</v>
      </c>
      <c r="AM154" t="s">
        <v>70</v>
      </c>
      <c r="AR154">
        <v>77</v>
      </c>
      <c r="AW154">
        <v>84.5</v>
      </c>
      <c r="BH154">
        <v>1E-3</v>
      </c>
      <c r="BN154">
        <v>1</v>
      </c>
      <c r="BO154" t="s">
        <v>71</v>
      </c>
      <c r="BP154" s="613">
        <v>54</v>
      </c>
      <c r="BQ154" s="857">
        <v>79.22</v>
      </c>
      <c r="BR154" t="s">
        <v>72</v>
      </c>
      <c r="BS154" t="s">
        <v>72</v>
      </c>
      <c r="BT154">
        <v>0</v>
      </c>
      <c r="BU154" t="s">
        <v>72</v>
      </c>
      <c r="BV154">
        <v>0</v>
      </c>
      <c r="BW154" t="s">
        <v>72</v>
      </c>
      <c r="BX154">
        <v>0</v>
      </c>
      <c r="BY154" t="s">
        <v>72</v>
      </c>
      <c r="BZ154" t="s">
        <v>3790</v>
      </c>
    </row>
    <row r="155" spans="1:79">
      <c r="A155" t="s">
        <v>868</v>
      </c>
      <c r="B155" t="s">
        <v>905</v>
      </c>
      <c r="C155" t="s">
        <v>58</v>
      </c>
      <c r="D155" t="s">
        <v>59</v>
      </c>
      <c r="E155" t="s">
        <v>60</v>
      </c>
      <c r="F155" t="s">
        <v>906</v>
      </c>
      <c r="G155" t="s">
        <v>384</v>
      </c>
      <c r="H155" t="s">
        <v>907</v>
      </c>
      <c r="I155" t="s">
        <v>908</v>
      </c>
      <c r="J155" t="s">
        <v>92</v>
      </c>
      <c r="N155" t="s">
        <v>211</v>
      </c>
      <c r="O155" t="s">
        <v>68</v>
      </c>
      <c r="P155" t="s">
        <v>909</v>
      </c>
      <c r="Q155" s="613">
        <v>0</v>
      </c>
      <c r="R155" t="s">
        <v>3609</v>
      </c>
      <c r="S155">
        <v>580</v>
      </c>
      <c r="X155">
        <v>530</v>
      </c>
      <c r="AH155">
        <v>0</v>
      </c>
      <c r="BP155" s="613">
        <v>592</v>
      </c>
      <c r="BQ155" s="861">
        <v>589.45000000000005</v>
      </c>
      <c r="BR155" t="s">
        <v>72</v>
      </c>
      <c r="BS155" t="s">
        <v>72</v>
      </c>
      <c r="BT155">
        <v>0</v>
      </c>
      <c r="BU155" t="s">
        <v>72</v>
      </c>
      <c r="BV155">
        <v>0</v>
      </c>
      <c r="BW155" t="s">
        <v>72</v>
      </c>
      <c r="BX155">
        <v>0</v>
      </c>
      <c r="BY155" t="s">
        <v>72</v>
      </c>
      <c r="BZ155" t="s">
        <v>3791</v>
      </c>
    </row>
    <row r="156" spans="1:79" ht="25.5">
      <c r="A156" t="s">
        <v>868</v>
      </c>
      <c r="B156" t="s">
        <v>910</v>
      </c>
      <c r="C156" t="s">
        <v>58</v>
      </c>
      <c r="D156" t="s">
        <v>59</v>
      </c>
      <c r="E156" t="s">
        <v>60</v>
      </c>
      <c r="F156" t="s">
        <v>906</v>
      </c>
      <c r="G156" t="s">
        <v>840</v>
      </c>
      <c r="H156" t="s">
        <v>911</v>
      </c>
      <c r="I156" t="s">
        <v>912</v>
      </c>
      <c r="J156" t="s">
        <v>92</v>
      </c>
      <c r="N156" t="s">
        <v>203</v>
      </c>
      <c r="O156" t="s">
        <v>314</v>
      </c>
      <c r="P156" t="s">
        <v>913</v>
      </c>
      <c r="Q156" s="613" t="s">
        <v>71</v>
      </c>
      <c r="S156" t="s">
        <v>914</v>
      </c>
      <c r="T156" t="s">
        <v>915</v>
      </c>
      <c r="U156" t="s">
        <v>915</v>
      </c>
      <c r="V156" t="s">
        <v>915</v>
      </c>
      <c r="W156" t="s">
        <v>915</v>
      </c>
      <c r="X156" t="s">
        <v>915</v>
      </c>
      <c r="AH156">
        <v>0</v>
      </c>
      <c r="BP156" s="613" t="s">
        <v>3122</v>
      </c>
      <c r="BQ156" s="859" t="s">
        <v>3792</v>
      </c>
      <c r="BR156" t="s">
        <v>72</v>
      </c>
      <c r="BS156" t="s">
        <v>72</v>
      </c>
      <c r="BT156">
        <v>0</v>
      </c>
      <c r="BU156" t="s">
        <v>72</v>
      </c>
      <c r="BV156">
        <v>0</v>
      </c>
      <c r="BW156" t="s">
        <v>72</v>
      </c>
      <c r="BX156">
        <v>0</v>
      </c>
      <c r="BY156" t="s">
        <v>72</v>
      </c>
      <c r="BZ156" t="s">
        <v>3793</v>
      </c>
    </row>
    <row r="157" spans="1:79">
      <c r="A157" t="s">
        <v>868</v>
      </c>
      <c r="B157" t="s">
        <v>916</v>
      </c>
      <c r="C157" t="s">
        <v>58</v>
      </c>
      <c r="D157" t="s">
        <v>59</v>
      </c>
      <c r="E157" t="s">
        <v>60</v>
      </c>
      <c r="F157" t="s">
        <v>917</v>
      </c>
      <c r="G157" t="s">
        <v>391</v>
      </c>
      <c r="H157" t="s">
        <v>918</v>
      </c>
      <c r="I157" t="s">
        <v>919</v>
      </c>
      <c r="J157" t="s">
        <v>92</v>
      </c>
      <c r="N157" t="s">
        <v>920</v>
      </c>
      <c r="O157" t="s">
        <v>68</v>
      </c>
      <c r="P157" t="s">
        <v>921</v>
      </c>
      <c r="Q157" s="613">
        <v>0</v>
      </c>
      <c r="R157" t="s">
        <v>3610</v>
      </c>
      <c r="S157">
        <v>84</v>
      </c>
      <c r="X157">
        <v>175</v>
      </c>
      <c r="AH157">
        <v>0</v>
      </c>
      <c r="BP157" s="613">
        <v>158</v>
      </c>
      <c r="BQ157" s="860">
        <v>201.5</v>
      </c>
      <c r="BR157" t="s">
        <v>72</v>
      </c>
      <c r="BS157" t="s">
        <v>72</v>
      </c>
      <c r="BT157">
        <v>0</v>
      </c>
      <c r="BU157" t="s">
        <v>72</v>
      </c>
      <c r="BV157">
        <v>0</v>
      </c>
      <c r="BW157" t="s">
        <v>72</v>
      </c>
      <c r="BX157">
        <v>0</v>
      </c>
      <c r="BY157" t="s">
        <v>72</v>
      </c>
      <c r="BZ157" t="s">
        <v>3794</v>
      </c>
    </row>
    <row r="158" spans="1:79">
      <c r="A158" t="s">
        <v>868</v>
      </c>
      <c r="B158" t="s">
        <v>922</v>
      </c>
      <c r="C158" t="s">
        <v>58</v>
      </c>
      <c r="D158" t="s">
        <v>126</v>
      </c>
      <c r="E158" t="s">
        <v>127</v>
      </c>
      <c r="F158" t="s">
        <v>901</v>
      </c>
      <c r="G158" t="s">
        <v>349</v>
      </c>
      <c r="H158" t="s">
        <v>923</v>
      </c>
      <c r="I158" t="s">
        <v>859</v>
      </c>
      <c r="J158" t="s">
        <v>64</v>
      </c>
      <c r="K158" t="s">
        <v>65</v>
      </c>
      <c r="M158" t="s">
        <v>66</v>
      </c>
      <c r="N158" t="s">
        <v>131</v>
      </c>
      <c r="O158" t="s">
        <v>132</v>
      </c>
      <c r="P158" t="s">
        <v>924</v>
      </c>
      <c r="Q158" s="613">
        <v>1</v>
      </c>
      <c r="R158" t="s">
        <v>3610</v>
      </c>
      <c r="S158">
        <v>87</v>
      </c>
      <c r="X158">
        <v>89</v>
      </c>
      <c r="AH158">
        <v>0</v>
      </c>
      <c r="AM158" t="s">
        <v>70</v>
      </c>
      <c r="AN158" t="s">
        <v>134</v>
      </c>
      <c r="AO158" t="s">
        <v>134</v>
      </c>
      <c r="AP158" t="s">
        <v>134</v>
      </c>
      <c r="AQ158" t="s">
        <v>134</v>
      </c>
      <c r="AR158" t="s">
        <v>134</v>
      </c>
      <c r="AS158" t="s">
        <v>134</v>
      </c>
      <c r="AT158" t="s">
        <v>134</v>
      </c>
      <c r="AU158" t="s">
        <v>134</v>
      </c>
      <c r="AV158" t="s">
        <v>134</v>
      </c>
      <c r="AW158" t="s">
        <v>134</v>
      </c>
      <c r="AX158" t="s">
        <v>134</v>
      </c>
      <c r="AY158" t="s">
        <v>134</v>
      </c>
      <c r="AZ158" t="s">
        <v>134</v>
      </c>
      <c r="BA158" t="s">
        <v>134</v>
      </c>
      <c r="BB158" t="s">
        <v>134</v>
      </c>
      <c r="BC158" t="s">
        <v>134</v>
      </c>
      <c r="BD158" t="s">
        <v>134</v>
      </c>
      <c r="BE158" t="s">
        <v>134</v>
      </c>
      <c r="BF158" t="s">
        <v>134</v>
      </c>
      <c r="BG158" t="s">
        <v>134</v>
      </c>
      <c r="BH158" t="s">
        <v>134</v>
      </c>
      <c r="BL158" t="s">
        <v>134</v>
      </c>
      <c r="BN158">
        <v>1</v>
      </c>
      <c r="BO158" t="s">
        <v>71</v>
      </c>
      <c r="BP158" s="613">
        <v>87.5</v>
      </c>
      <c r="BQ158" s="857">
        <v>86.2</v>
      </c>
      <c r="BR158" t="s">
        <v>72</v>
      </c>
      <c r="BS158" t="s">
        <v>72</v>
      </c>
      <c r="BT158">
        <v>0</v>
      </c>
      <c r="BU158" t="s">
        <v>72</v>
      </c>
      <c r="BV158">
        <v>0</v>
      </c>
      <c r="BW158" t="s">
        <v>72</v>
      </c>
      <c r="BX158">
        <v>0</v>
      </c>
      <c r="BY158" t="s">
        <v>72</v>
      </c>
      <c r="BZ158" t="s">
        <v>3795</v>
      </c>
      <c r="CA158" t="s">
        <v>135</v>
      </c>
    </row>
    <row r="159" spans="1:79">
      <c r="A159" t="s">
        <v>868</v>
      </c>
      <c r="B159" t="s">
        <v>925</v>
      </c>
      <c r="C159" t="s">
        <v>58</v>
      </c>
      <c r="D159" t="s">
        <v>126</v>
      </c>
      <c r="E159" t="s">
        <v>127</v>
      </c>
      <c r="F159" t="s">
        <v>901</v>
      </c>
      <c r="G159" t="s">
        <v>354</v>
      </c>
      <c r="H159" t="s">
        <v>926</v>
      </c>
      <c r="I159" t="s">
        <v>927</v>
      </c>
      <c r="J159" t="s">
        <v>76</v>
      </c>
      <c r="K159" t="s">
        <v>65</v>
      </c>
      <c r="M159" t="s">
        <v>66</v>
      </c>
      <c r="N159" t="s">
        <v>139</v>
      </c>
      <c r="O159" t="s">
        <v>805</v>
      </c>
      <c r="P159" t="s">
        <v>806</v>
      </c>
      <c r="Q159" s="613">
        <v>2</v>
      </c>
      <c r="S159">
        <v>0</v>
      </c>
      <c r="T159" t="s">
        <v>538</v>
      </c>
      <c r="U159" t="s">
        <v>538</v>
      </c>
      <c r="V159" t="s">
        <v>538</v>
      </c>
      <c r="W159" t="s">
        <v>538</v>
      </c>
      <c r="X159">
        <v>1.18</v>
      </c>
      <c r="AD159" t="s">
        <v>70</v>
      </c>
      <c r="AH159">
        <v>0</v>
      </c>
      <c r="AI159" t="s">
        <v>70</v>
      </c>
      <c r="AJ159" t="s">
        <v>70</v>
      </c>
      <c r="AK159" t="s">
        <v>70</v>
      </c>
      <c r="AL159" t="s">
        <v>70</v>
      </c>
      <c r="AM159" t="s">
        <v>70</v>
      </c>
      <c r="AN159" t="s">
        <v>538</v>
      </c>
      <c r="AO159" t="s">
        <v>538</v>
      </c>
      <c r="AP159" t="s">
        <v>538</v>
      </c>
      <c r="AQ159" t="s">
        <v>538</v>
      </c>
      <c r="AR159">
        <v>0</v>
      </c>
      <c r="AS159" t="s">
        <v>538</v>
      </c>
      <c r="AT159" t="s">
        <v>538</v>
      </c>
      <c r="AU159" t="s">
        <v>538</v>
      </c>
      <c r="AV159" t="s">
        <v>538</v>
      </c>
      <c r="AW159">
        <v>1.1000000000000001</v>
      </c>
      <c r="BH159">
        <v>0.05</v>
      </c>
      <c r="BI159">
        <v>0.17</v>
      </c>
      <c r="BN159">
        <v>1</v>
      </c>
      <c r="BO159" t="s">
        <v>71</v>
      </c>
      <c r="BP159" s="613" t="s">
        <v>3122</v>
      </c>
      <c r="BQ159" s="859">
        <v>0.33600000000000002</v>
      </c>
      <c r="BR159" t="s">
        <v>72</v>
      </c>
      <c r="BS159" t="s">
        <v>72</v>
      </c>
      <c r="BT159">
        <v>0</v>
      </c>
      <c r="BU159" t="s">
        <v>72</v>
      </c>
      <c r="BV159">
        <v>0</v>
      </c>
      <c r="BW159" t="s">
        <v>72</v>
      </c>
      <c r="BX159">
        <v>0</v>
      </c>
      <c r="BY159" t="s">
        <v>72</v>
      </c>
      <c r="BZ159" t="s">
        <v>3796</v>
      </c>
      <c r="CA159" t="s">
        <v>928</v>
      </c>
    </row>
    <row r="160" spans="1:79">
      <c r="A160" t="s">
        <v>868</v>
      </c>
      <c r="B160" t="s">
        <v>929</v>
      </c>
      <c r="C160" t="s">
        <v>58</v>
      </c>
      <c r="D160" t="s">
        <v>126</v>
      </c>
      <c r="E160" t="s">
        <v>127</v>
      </c>
      <c r="F160" t="s">
        <v>930</v>
      </c>
      <c r="G160" t="s">
        <v>367</v>
      </c>
      <c r="H160" t="s">
        <v>931</v>
      </c>
      <c r="I160" t="s">
        <v>932</v>
      </c>
      <c r="J160" t="s">
        <v>92</v>
      </c>
      <c r="N160" t="s">
        <v>139</v>
      </c>
      <c r="O160" t="s">
        <v>99</v>
      </c>
      <c r="P160" t="s">
        <v>933</v>
      </c>
      <c r="Q160" s="613">
        <v>2</v>
      </c>
      <c r="R160" t="s">
        <v>3609</v>
      </c>
      <c r="X160" t="s">
        <v>934</v>
      </c>
      <c r="AH160">
        <v>0</v>
      </c>
      <c r="BP160" s="613">
        <v>3.36</v>
      </c>
      <c r="BQ160" s="859">
        <v>3.71</v>
      </c>
      <c r="BR160" t="s">
        <v>72</v>
      </c>
      <c r="BS160" t="s">
        <v>72</v>
      </c>
      <c r="BT160">
        <v>0</v>
      </c>
      <c r="BU160" t="s">
        <v>72</v>
      </c>
      <c r="BV160">
        <v>0</v>
      </c>
      <c r="BW160" t="s">
        <v>72</v>
      </c>
      <c r="BX160">
        <v>0</v>
      </c>
      <c r="BY160" t="s">
        <v>72</v>
      </c>
      <c r="BZ160" t="s">
        <v>3797</v>
      </c>
    </row>
    <row r="161" spans="1:79">
      <c r="A161" t="s">
        <v>935</v>
      </c>
      <c r="B161" t="s">
        <v>936</v>
      </c>
      <c r="C161" t="s">
        <v>58</v>
      </c>
      <c r="D161" t="s">
        <v>59</v>
      </c>
      <c r="E161" t="s">
        <v>60</v>
      </c>
      <c r="F161" t="s">
        <v>937</v>
      </c>
      <c r="G161" t="s">
        <v>349</v>
      </c>
      <c r="H161" t="s">
        <v>938</v>
      </c>
      <c r="I161" t="s">
        <v>939</v>
      </c>
      <c r="J161" t="s">
        <v>76</v>
      </c>
      <c r="K161" t="s">
        <v>65</v>
      </c>
      <c r="M161" t="s">
        <v>66</v>
      </c>
      <c r="N161" t="s">
        <v>83</v>
      </c>
      <c r="O161" t="s">
        <v>132</v>
      </c>
      <c r="P161" t="s">
        <v>177</v>
      </c>
      <c r="Q161" s="613">
        <v>0</v>
      </c>
      <c r="R161" t="s">
        <v>3610</v>
      </c>
      <c r="S161">
        <v>100</v>
      </c>
      <c r="T161">
        <v>100</v>
      </c>
      <c r="U161">
        <v>100</v>
      </c>
      <c r="V161">
        <v>100</v>
      </c>
      <c r="W161">
        <v>100</v>
      </c>
      <c r="X161">
        <v>100</v>
      </c>
      <c r="AH161">
        <v>0</v>
      </c>
      <c r="AI161" t="s">
        <v>70</v>
      </c>
      <c r="AJ161" t="s">
        <v>70</v>
      </c>
      <c r="AK161" t="s">
        <v>70</v>
      </c>
      <c r="AL161" t="s">
        <v>70</v>
      </c>
      <c r="AM161" t="s">
        <v>70</v>
      </c>
      <c r="AN161" t="s">
        <v>940</v>
      </c>
      <c r="AO161" t="s">
        <v>940</v>
      </c>
      <c r="AP161" t="s">
        <v>940</v>
      </c>
      <c r="AQ161" t="s">
        <v>940</v>
      </c>
      <c r="AR161" t="s">
        <v>940</v>
      </c>
      <c r="AS161">
        <v>98</v>
      </c>
      <c r="AT161">
        <v>98</v>
      </c>
      <c r="AU161">
        <v>98</v>
      </c>
      <c r="AV161">
        <v>98</v>
      </c>
      <c r="AW161">
        <v>98</v>
      </c>
      <c r="BH161">
        <v>0.2</v>
      </c>
      <c r="BN161">
        <v>1</v>
      </c>
      <c r="BO161" t="s">
        <v>71</v>
      </c>
      <c r="BP161" s="613">
        <v>100</v>
      </c>
      <c r="BQ161" s="860">
        <v>100</v>
      </c>
      <c r="BR161" t="s">
        <v>70</v>
      </c>
      <c r="BS161" t="s">
        <v>72</v>
      </c>
      <c r="BT161">
        <v>0</v>
      </c>
      <c r="BU161" t="s">
        <v>72</v>
      </c>
      <c r="BV161">
        <v>0</v>
      </c>
      <c r="BW161" t="s">
        <v>72</v>
      </c>
      <c r="BX161">
        <v>0</v>
      </c>
      <c r="BY161" t="s">
        <v>72</v>
      </c>
      <c r="BZ161" t="s">
        <v>3798</v>
      </c>
      <c r="CA161" t="s">
        <v>941</v>
      </c>
    </row>
    <row r="162" spans="1:79">
      <c r="A162" t="s">
        <v>935</v>
      </c>
      <c r="B162" t="s">
        <v>942</v>
      </c>
      <c r="C162" t="s">
        <v>58</v>
      </c>
      <c r="D162" t="s">
        <v>59</v>
      </c>
      <c r="E162" t="s">
        <v>60</v>
      </c>
      <c r="F162" t="s">
        <v>937</v>
      </c>
      <c r="G162" t="s">
        <v>354</v>
      </c>
      <c r="H162" t="s">
        <v>943</v>
      </c>
      <c r="I162" t="s">
        <v>944</v>
      </c>
      <c r="J162" t="s">
        <v>92</v>
      </c>
      <c r="N162" t="s">
        <v>83</v>
      </c>
      <c r="O162" t="s">
        <v>132</v>
      </c>
      <c r="P162" t="s">
        <v>177</v>
      </c>
      <c r="Q162" s="613">
        <v>0</v>
      </c>
      <c r="R162" t="s">
        <v>3610</v>
      </c>
      <c r="S162">
        <v>100</v>
      </c>
      <c r="T162">
        <v>100</v>
      </c>
      <c r="U162">
        <v>100</v>
      </c>
      <c r="V162">
        <v>100</v>
      </c>
      <c r="W162">
        <v>100</v>
      </c>
      <c r="X162">
        <v>100</v>
      </c>
      <c r="AH162">
        <v>0</v>
      </c>
      <c r="BP162" s="613">
        <v>100</v>
      </c>
      <c r="BQ162" s="859">
        <v>100</v>
      </c>
      <c r="BR162" t="s">
        <v>70</v>
      </c>
      <c r="BS162" t="s">
        <v>72</v>
      </c>
      <c r="BT162">
        <v>0</v>
      </c>
      <c r="BU162" t="s">
        <v>72</v>
      </c>
      <c r="BV162">
        <v>0</v>
      </c>
      <c r="BW162" t="s">
        <v>72</v>
      </c>
      <c r="BX162">
        <v>0</v>
      </c>
      <c r="BY162" t="s">
        <v>72</v>
      </c>
      <c r="BZ162" t="s">
        <v>3799</v>
      </c>
    </row>
    <row r="163" spans="1:79">
      <c r="A163" t="s">
        <v>935</v>
      </c>
      <c r="B163" t="s">
        <v>945</v>
      </c>
      <c r="C163" t="s">
        <v>58</v>
      </c>
      <c r="D163" t="s">
        <v>59</v>
      </c>
      <c r="E163" t="s">
        <v>60</v>
      </c>
      <c r="F163" t="s">
        <v>937</v>
      </c>
      <c r="G163" t="s">
        <v>362</v>
      </c>
      <c r="H163" t="s">
        <v>946</v>
      </c>
      <c r="I163" t="s">
        <v>947</v>
      </c>
      <c r="J163" t="s">
        <v>64</v>
      </c>
      <c r="K163" t="s">
        <v>65</v>
      </c>
      <c r="N163" t="s">
        <v>110</v>
      </c>
      <c r="O163" t="s">
        <v>146</v>
      </c>
      <c r="P163" t="s">
        <v>494</v>
      </c>
      <c r="Q163" s="613">
        <v>2</v>
      </c>
      <c r="R163" t="s">
        <v>3609</v>
      </c>
      <c r="S163">
        <v>0.28999999999999998</v>
      </c>
      <c r="T163">
        <v>0.26</v>
      </c>
      <c r="U163">
        <v>0.23</v>
      </c>
      <c r="V163">
        <v>0.2</v>
      </c>
      <c r="W163">
        <v>0.2</v>
      </c>
      <c r="X163">
        <v>0.2</v>
      </c>
      <c r="AA163" t="s">
        <v>70</v>
      </c>
      <c r="AE163" t="s">
        <v>70</v>
      </c>
      <c r="AH163">
        <v>0</v>
      </c>
      <c r="AI163" t="s">
        <v>70</v>
      </c>
      <c r="AJ163" t="s">
        <v>70</v>
      </c>
      <c r="AK163" t="s">
        <v>70</v>
      </c>
      <c r="AL163" t="s">
        <v>70</v>
      </c>
      <c r="AM163" t="s">
        <v>70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71</v>
      </c>
      <c r="BP163" s="613">
        <v>0.48</v>
      </c>
      <c r="BQ163" s="861">
        <v>0.1</v>
      </c>
      <c r="BR163" t="s">
        <v>70</v>
      </c>
      <c r="BS163" t="s">
        <v>72</v>
      </c>
      <c r="BT163">
        <v>0</v>
      </c>
      <c r="BU163" t="s">
        <v>3213</v>
      </c>
      <c r="BV163">
        <v>0.2</v>
      </c>
      <c r="BW163" t="s">
        <v>72</v>
      </c>
      <c r="BX163">
        <v>0</v>
      </c>
      <c r="BY163" t="s">
        <v>39</v>
      </c>
      <c r="BZ163" t="s">
        <v>3800</v>
      </c>
    </row>
    <row r="164" spans="1:79">
      <c r="A164" t="s">
        <v>935</v>
      </c>
      <c r="B164" t="s">
        <v>948</v>
      </c>
      <c r="C164" t="s">
        <v>58</v>
      </c>
      <c r="D164" t="s">
        <v>59</v>
      </c>
      <c r="E164" t="s">
        <v>60</v>
      </c>
      <c r="F164" t="s">
        <v>937</v>
      </c>
      <c r="G164" t="s">
        <v>483</v>
      </c>
      <c r="H164" t="s">
        <v>949</v>
      </c>
      <c r="I164" t="s">
        <v>950</v>
      </c>
      <c r="J164" t="s">
        <v>76</v>
      </c>
      <c r="K164" t="s">
        <v>65</v>
      </c>
      <c r="N164" t="s">
        <v>115</v>
      </c>
      <c r="O164" t="s">
        <v>68</v>
      </c>
      <c r="P164" t="s">
        <v>116</v>
      </c>
      <c r="Q164" s="613">
        <v>0</v>
      </c>
      <c r="R164" t="s">
        <v>3609</v>
      </c>
      <c r="S164">
        <v>227</v>
      </c>
      <c r="T164">
        <v>290</v>
      </c>
      <c r="U164">
        <v>290</v>
      </c>
      <c r="V164">
        <v>290</v>
      </c>
      <c r="W164">
        <v>290</v>
      </c>
      <c r="X164">
        <v>290</v>
      </c>
      <c r="AE164" t="s">
        <v>70</v>
      </c>
      <c r="AH164">
        <v>0</v>
      </c>
      <c r="AI164" t="s">
        <v>70</v>
      </c>
      <c r="AJ164" t="s">
        <v>70</v>
      </c>
      <c r="AK164" t="s">
        <v>70</v>
      </c>
      <c r="AL164" t="s">
        <v>70</v>
      </c>
      <c r="AM164" t="s">
        <v>70</v>
      </c>
      <c r="AN164">
        <v>470</v>
      </c>
      <c r="AO164">
        <v>470</v>
      </c>
      <c r="AP164">
        <v>470</v>
      </c>
      <c r="AQ164">
        <v>470</v>
      </c>
      <c r="AR164">
        <v>470</v>
      </c>
      <c r="AS164">
        <v>345</v>
      </c>
      <c r="AT164">
        <v>345</v>
      </c>
      <c r="AU164">
        <v>345</v>
      </c>
      <c r="AV164">
        <v>345</v>
      </c>
      <c r="AW164">
        <v>345</v>
      </c>
      <c r="BH164">
        <v>3.0000000000000001E-3</v>
      </c>
      <c r="BN164">
        <v>1</v>
      </c>
      <c r="BO164" t="s">
        <v>71</v>
      </c>
      <c r="BP164" s="613">
        <v>221</v>
      </c>
      <c r="BQ164" s="860">
        <v>212</v>
      </c>
      <c r="BR164" t="s">
        <v>70</v>
      </c>
      <c r="BS164" t="s">
        <v>72</v>
      </c>
      <c r="BT164">
        <v>0</v>
      </c>
      <c r="BU164" t="s">
        <v>72</v>
      </c>
      <c r="BV164">
        <v>0</v>
      </c>
      <c r="BW164" t="s">
        <v>72</v>
      </c>
      <c r="BX164">
        <v>0</v>
      </c>
      <c r="BY164" t="s">
        <v>72</v>
      </c>
      <c r="BZ164" t="s">
        <v>3801</v>
      </c>
    </row>
    <row r="165" spans="1:79">
      <c r="A165" t="s">
        <v>935</v>
      </c>
      <c r="B165" t="s">
        <v>951</v>
      </c>
      <c r="C165" t="s">
        <v>58</v>
      </c>
      <c r="D165" t="s">
        <v>59</v>
      </c>
      <c r="E165" t="s">
        <v>60</v>
      </c>
      <c r="F165" t="s">
        <v>937</v>
      </c>
      <c r="G165" t="s">
        <v>952</v>
      </c>
      <c r="H165" t="s">
        <v>953</v>
      </c>
      <c r="I165" t="s">
        <v>954</v>
      </c>
      <c r="J165" t="s">
        <v>76</v>
      </c>
      <c r="K165" t="s">
        <v>65</v>
      </c>
      <c r="N165" t="s">
        <v>98</v>
      </c>
      <c r="O165" t="s">
        <v>99</v>
      </c>
      <c r="P165" t="s">
        <v>100</v>
      </c>
      <c r="Q165" s="613">
        <v>2</v>
      </c>
      <c r="R165" t="s">
        <v>3610</v>
      </c>
      <c r="S165">
        <v>100</v>
      </c>
      <c r="T165">
        <v>100</v>
      </c>
      <c r="U165">
        <v>100</v>
      </c>
      <c r="V165">
        <v>100</v>
      </c>
      <c r="W165">
        <v>100</v>
      </c>
      <c r="X165">
        <v>100</v>
      </c>
      <c r="Y165" t="s">
        <v>70</v>
      </c>
      <c r="AE165" t="s">
        <v>70</v>
      </c>
      <c r="AH165">
        <v>0</v>
      </c>
      <c r="AI165" t="s">
        <v>70</v>
      </c>
      <c r="AJ165" t="s">
        <v>70</v>
      </c>
      <c r="AK165" t="s">
        <v>70</v>
      </c>
      <c r="AL165" t="s">
        <v>70</v>
      </c>
      <c r="AM165" t="s">
        <v>70</v>
      </c>
      <c r="AN165">
        <v>99.93</v>
      </c>
      <c r="AO165">
        <v>99.93</v>
      </c>
      <c r="AP165">
        <v>99.94</v>
      </c>
      <c r="AQ165">
        <v>99.94</v>
      </c>
      <c r="AR165">
        <v>99.94</v>
      </c>
      <c r="AS165">
        <v>99.94</v>
      </c>
      <c r="AT165">
        <v>99.94</v>
      </c>
      <c r="AU165">
        <v>99.95</v>
      </c>
      <c r="AV165">
        <v>99.95</v>
      </c>
      <c r="AW165">
        <v>99.95</v>
      </c>
      <c r="BH165">
        <v>0.14000000000000001</v>
      </c>
      <c r="BN165">
        <v>100</v>
      </c>
      <c r="BO165" t="s">
        <v>387</v>
      </c>
      <c r="BP165" s="613">
        <v>99.98</v>
      </c>
      <c r="BQ165" s="861">
        <v>99.95</v>
      </c>
      <c r="BR165" t="s">
        <v>66</v>
      </c>
      <c r="BS165" t="s">
        <v>72</v>
      </c>
      <c r="BT165">
        <v>0</v>
      </c>
      <c r="BU165" t="s">
        <v>5</v>
      </c>
      <c r="BV165">
        <v>0</v>
      </c>
      <c r="BW165" t="s">
        <v>72</v>
      </c>
      <c r="BX165">
        <v>0</v>
      </c>
      <c r="BY165" t="s">
        <v>37</v>
      </c>
      <c r="BZ165" t="s">
        <v>3802</v>
      </c>
    </row>
    <row r="166" spans="1:79">
      <c r="A166" t="s">
        <v>935</v>
      </c>
      <c r="B166" t="s">
        <v>955</v>
      </c>
      <c r="C166" t="s">
        <v>58</v>
      </c>
      <c r="D166" t="s">
        <v>59</v>
      </c>
      <c r="E166" t="s">
        <v>60</v>
      </c>
      <c r="F166" t="s">
        <v>937</v>
      </c>
      <c r="G166" t="s">
        <v>956</v>
      </c>
      <c r="H166" t="s">
        <v>957</v>
      </c>
      <c r="I166" t="s">
        <v>958</v>
      </c>
      <c r="J166" t="s">
        <v>64</v>
      </c>
      <c r="K166" t="s">
        <v>65</v>
      </c>
      <c r="N166" t="s">
        <v>38</v>
      </c>
      <c r="O166" t="s">
        <v>68</v>
      </c>
      <c r="P166" t="s">
        <v>394</v>
      </c>
      <c r="Q166" s="613">
        <v>0</v>
      </c>
      <c r="R166" t="s">
        <v>3609</v>
      </c>
      <c r="S166">
        <v>350</v>
      </c>
      <c r="T166">
        <v>350</v>
      </c>
      <c r="U166">
        <v>350</v>
      </c>
      <c r="V166">
        <v>350</v>
      </c>
      <c r="W166">
        <v>350</v>
      </c>
      <c r="X166">
        <v>350</v>
      </c>
      <c r="Z166" t="s">
        <v>70</v>
      </c>
      <c r="AE166" t="s">
        <v>70</v>
      </c>
      <c r="AH166">
        <v>0</v>
      </c>
      <c r="AI166" t="s">
        <v>70</v>
      </c>
      <c r="AJ166" t="s">
        <v>70</v>
      </c>
      <c r="AK166" t="s">
        <v>70</v>
      </c>
      <c r="AL166" t="s">
        <v>70</v>
      </c>
      <c r="AM166" t="s">
        <v>70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71</v>
      </c>
      <c r="BP166" s="613">
        <v>540</v>
      </c>
      <c r="BQ166" s="860">
        <v>419</v>
      </c>
      <c r="BR166" t="s">
        <v>66</v>
      </c>
      <c r="BS166" t="s">
        <v>72</v>
      </c>
      <c r="BT166">
        <v>0</v>
      </c>
      <c r="BU166" t="s">
        <v>3219</v>
      </c>
      <c r="BV166">
        <v>-4.3999999999999997E-2</v>
      </c>
      <c r="BW166" t="s">
        <v>72</v>
      </c>
      <c r="BX166">
        <v>0</v>
      </c>
      <c r="BY166" t="s">
        <v>38</v>
      </c>
      <c r="BZ166" t="s">
        <v>3803</v>
      </c>
    </row>
    <row r="167" spans="1:79">
      <c r="A167" t="s">
        <v>935</v>
      </c>
      <c r="B167" t="s">
        <v>959</v>
      </c>
      <c r="C167" t="s">
        <v>58</v>
      </c>
      <c r="D167" t="s">
        <v>59</v>
      </c>
      <c r="E167" t="s">
        <v>60</v>
      </c>
      <c r="F167" t="s">
        <v>937</v>
      </c>
      <c r="G167" t="s">
        <v>960</v>
      </c>
      <c r="H167" t="s">
        <v>961</v>
      </c>
      <c r="I167" t="s">
        <v>962</v>
      </c>
      <c r="J167" t="s">
        <v>76</v>
      </c>
      <c r="K167" t="s">
        <v>65</v>
      </c>
      <c r="M167" t="s">
        <v>66</v>
      </c>
      <c r="N167" t="s">
        <v>98</v>
      </c>
      <c r="O167" t="s">
        <v>314</v>
      </c>
      <c r="P167" t="s">
        <v>963</v>
      </c>
      <c r="Q167" s="613" t="s">
        <v>71</v>
      </c>
      <c r="S167" t="s">
        <v>741</v>
      </c>
      <c r="T167" t="s">
        <v>741</v>
      </c>
      <c r="U167" t="s">
        <v>741</v>
      </c>
      <c r="V167" t="s">
        <v>741</v>
      </c>
      <c r="W167" t="s">
        <v>741</v>
      </c>
      <c r="X167" t="s">
        <v>741</v>
      </c>
      <c r="AD167" t="s">
        <v>70</v>
      </c>
      <c r="AE167" t="s">
        <v>70</v>
      </c>
      <c r="AH167">
        <v>0</v>
      </c>
      <c r="AI167" t="s">
        <v>70</v>
      </c>
      <c r="AJ167" t="s">
        <v>70</v>
      </c>
      <c r="AK167" t="s">
        <v>70</v>
      </c>
      <c r="AL167" t="s">
        <v>70</v>
      </c>
      <c r="AM167" t="s">
        <v>70</v>
      </c>
      <c r="AS167" t="s">
        <v>740</v>
      </c>
      <c r="AT167" t="s">
        <v>740</v>
      </c>
      <c r="AU167" t="s">
        <v>740</v>
      </c>
      <c r="AV167" t="s">
        <v>740</v>
      </c>
      <c r="AW167" t="s">
        <v>740</v>
      </c>
      <c r="BH167">
        <v>3</v>
      </c>
      <c r="BN167">
        <v>1</v>
      </c>
      <c r="BO167" t="s">
        <v>71</v>
      </c>
      <c r="BP167" s="613" t="s">
        <v>3224</v>
      </c>
      <c r="BQ167" s="859" t="s">
        <v>845</v>
      </c>
      <c r="BR167" t="s">
        <v>70</v>
      </c>
      <c r="BS167" t="s">
        <v>72</v>
      </c>
      <c r="BT167">
        <v>0</v>
      </c>
      <c r="BU167" t="s">
        <v>72</v>
      </c>
      <c r="BV167">
        <v>0</v>
      </c>
      <c r="BW167" t="s">
        <v>72</v>
      </c>
      <c r="BX167">
        <v>0</v>
      </c>
      <c r="BY167" t="s">
        <v>72</v>
      </c>
      <c r="BZ167" t="s">
        <v>3804</v>
      </c>
      <c r="CA167" t="s">
        <v>964</v>
      </c>
    </row>
    <row r="168" spans="1:79">
      <c r="A168" t="s">
        <v>935</v>
      </c>
      <c r="B168" t="s">
        <v>965</v>
      </c>
      <c r="C168" t="s">
        <v>58</v>
      </c>
      <c r="D168" t="s">
        <v>59</v>
      </c>
      <c r="E168" t="s">
        <v>60</v>
      </c>
      <c r="F168" t="s">
        <v>966</v>
      </c>
      <c r="G168" t="s">
        <v>373</v>
      </c>
      <c r="H168" t="s">
        <v>967</v>
      </c>
      <c r="I168" t="s">
        <v>968</v>
      </c>
      <c r="J168" t="s">
        <v>92</v>
      </c>
      <c r="N168" t="s">
        <v>170</v>
      </c>
      <c r="O168" t="s">
        <v>68</v>
      </c>
      <c r="P168" t="s">
        <v>969</v>
      </c>
      <c r="Q168" s="613">
        <v>0</v>
      </c>
      <c r="R168" t="s">
        <v>3609</v>
      </c>
      <c r="S168">
        <v>1</v>
      </c>
      <c r="T168">
        <v>1</v>
      </c>
      <c r="U168">
        <v>1</v>
      </c>
      <c r="V168">
        <v>1</v>
      </c>
      <c r="W168">
        <v>1</v>
      </c>
      <c r="X168">
        <v>1</v>
      </c>
      <c r="AH168">
        <v>0</v>
      </c>
      <c r="BP168" s="613">
        <v>0</v>
      </c>
      <c r="BQ168" s="860">
        <v>0</v>
      </c>
      <c r="BR168" t="s">
        <v>70</v>
      </c>
      <c r="BS168" t="s">
        <v>72</v>
      </c>
      <c r="BT168">
        <v>0</v>
      </c>
      <c r="BU168" t="s">
        <v>72</v>
      </c>
      <c r="BV168">
        <v>0</v>
      </c>
      <c r="BW168" t="s">
        <v>72</v>
      </c>
      <c r="BX168">
        <v>0</v>
      </c>
      <c r="BY168" t="s">
        <v>72</v>
      </c>
      <c r="BZ168" t="s">
        <v>3805</v>
      </c>
    </row>
    <row r="169" spans="1:79">
      <c r="A169" t="s">
        <v>935</v>
      </c>
      <c r="B169" t="s">
        <v>970</v>
      </c>
      <c r="C169" t="s">
        <v>58</v>
      </c>
      <c r="D169" t="s">
        <v>59</v>
      </c>
      <c r="E169" t="s">
        <v>60</v>
      </c>
      <c r="F169" t="s">
        <v>966</v>
      </c>
      <c r="G169" t="s">
        <v>377</v>
      </c>
      <c r="H169" t="s">
        <v>971</v>
      </c>
      <c r="I169" t="s">
        <v>972</v>
      </c>
      <c r="J169" t="s">
        <v>64</v>
      </c>
      <c r="K169" t="s">
        <v>65</v>
      </c>
      <c r="N169" t="s">
        <v>164</v>
      </c>
      <c r="O169" t="s">
        <v>99</v>
      </c>
      <c r="P169" t="s">
        <v>973</v>
      </c>
      <c r="Q169" s="613">
        <v>0</v>
      </c>
      <c r="R169" t="s">
        <v>3610</v>
      </c>
      <c r="S169">
        <v>36</v>
      </c>
      <c r="T169">
        <v>36</v>
      </c>
      <c r="U169">
        <v>36</v>
      </c>
      <c r="V169">
        <v>36</v>
      </c>
      <c r="W169">
        <v>56</v>
      </c>
      <c r="X169">
        <v>56</v>
      </c>
      <c r="AE169" t="s">
        <v>70</v>
      </c>
      <c r="AH169">
        <v>0</v>
      </c>
      <c r="AL169" t="s">
        <v>70</v>
      </c>
      <c r="AM169" t="s">
        <v>70</v>
      </c>
      <c r="AQ169">
        <v>51</v>
      </c>
      <c r="AR169">
        <v>51</v>
      </c>
      <c r="AV169">
        <v>56</v>
      </c>
      <c r="AW169">
        <v>56</v>
      </c>
      <c r="BA169">
        <v>56</v>
      </c>
      <c r="BB169">
        <v>56</v>
      </c>
      <c r="BF169">
        <v>66</v>
      </c>
      <c r="BG169">
        <v>66</v>
      </c>
      <c r="BH169">
        <v>1.485E-2</v>
      </c>
      <c r="BL169">
        <v>5.1999999999999998E-3</v>
      </c>
      <c r="BN169">
        <v>1</v>
      </c>
      <c r="BO169" t="s">
        <v>71</v>
      </c>
      <c r="BP169" s="613">
        <v>36</v>
      </c>
      <c r="BQ169" s="860">
        <v>36</v>
      </c>
      <c r="BR169" t="s">
        <v>70</v>
      </c>
      <c r="BS169" t="s">
        <v>72</v>
      </c>
      <c r="BT169">
        <v>0</v>
      </c>
      <c r="BU169" t="s">
        <v>72</v>
      </c>
      <c r="BV169">
        <v>0</v>
      </c>
      <c r="BW169" t="s">
        <v>72</v>
      </c>
      <c r="BX169">
        <v>0</v>
      </c>
      <c r="BY169" t="s">
        <v>72</v>
      </c>
      <c r="BZ169" t="s">
        <v>3806</v>
      </c>
    </row>
    <row r="170" spans="1:79">
      <c r="A170" t="s">
        <v>935</v>
      </c>
      <c r="B170" t="s">
        <v>974</v>
      </c>
      <c r="C170" t="s">
        <v>58</v>
      </c>
      <c r="D170" t="s">
        <v>59</v>
      </c>
      <c r="E170" t="s">
        <v>60</v>
      </c>
      <c r="F170" t="s">
        <v>975</v>
      </c>
      <c r="G170" t="s">
        <v>391</v>
      </c>
      <c r="H170" t="s">
        <v>976</v>
      </c>
      <c r="I170" t="s">
        <v>977</v>
      </c>
      <c r="J170" t="s">
        <v>64</v>
      </c>
      <c r="K170" t="s">
        <v>65</v>
      </c>
      <c r="N170" t="s">
        <v>67</v>
      </c>
      <c r="O170" t="s">
        <v>68</v>
      </c>
      <c r="P170" t="s">
        <v>69</v>
      </c>
      <c r="Q170" s="613">
        <v>1</v>
      </c>
      <c r="R170" t="s">
        <v>3609</v>
      </c>
      <c r="S170">
        <v>24.5</v>
      </c>
      <c r="T170">
        <v>24.4</v>
      </c>
      <c r="U170">
        <v>24.3</v>
      </c>
      <c r="V170">
        <v>24.2</v>
      </c>
      <c r="W170">
        <v>24.1</v>
      </c>
      <c r="X170">
        <v>24</v>
      </c>
      <c r="AE170" t="s">
        <v>70</v>
      </c>
      <c r="AH170">
        <v>0</v>
      </c>
      <c r="AI170" t="s">
        <v>70</v>
      </c>
      <c r="AJ170" t="s">
        <v>70</v>
      </c>
      <c r="AK170" t="s">
        <v>70</v>
      </c>
      <c r="AL170" t="s">
        <v>70</v>
      </c>
      <c r="AM170" t="s">
        <v>70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71</v>
      </c>
      <c r="BP170" s="613">
        <v>24.2</v>
      </c>
      <c r="BQ170" s="857">
        <v>24.17</v>
      </c>
      <c r="BR170" t="s">
        <v>70</v>
      </c>
      <c r="BS170" t="s">
        <v>72</v>
      </c>
      <c r="BT170">
        <v>0</v>
      </c>
      <c r="BU170" t="s">
        <v>6</v>
      </c>
      <c r="BV170">
        <v>0</v>
      </c>
      <c r="BW170" t="s">
        <v>72</v>
      </c>
      <c r="BX170">
        <v>0</v>
      </c>
      <c r="BY170" t="s">
        <v>72</v>
      </c>
      <c r="BZ170" t="s">
        <v>3807</v>
      </c>
    </row>
    <row r="171" spans="1:79">
      <c r="A171" t="s">
        <v>935</v>
      </c>
      <c r="B171" t="s">
        <v>978</v>
      </c>
      <c r="C171" t="s">
        <v>58</v>
      </c>
      <c r="D171" t="s">
        <v>59</v>
      </c>
      <c r="E171" t="s">
        <v>60</v>
      </c>
      <c r="F171" t="s">
        <v>975</v>
      </c>
      <c r="G171" t="s">
        <v>530</v>
      </c>
      <c r="H171" t="s">
        <v>979</v>
      </c>
      <c r="I171" t="s">
        <v>980</v>
      </c>
      <c r="J171" t="s">
        <v>76</v>
      </c>
      <c r="K171" t="s">
        <v>65</v>
      </c>
      <c r="N171" t="s">
        <v>77</v>
      </c>
      <c r="O171" t="s">
        <v>68</v>
      </c>
      <c r="P171" t="s">
        <v>435</v>
      </c>
      <c r="Q171" s="613">
        <v>1</v>
      </c>
      <c r="R171" t="s">
        <v>3609</v>
      </c>
      <c r="S171">
        <v>162.80000000000001</v>
      </c>
      <c r="T171">
        <v>161.19999999999999</v>
      </c>
      <c r="U171">
        <v>160</v>
      </c>
      <c r="V171">
        <v>158.80000000000001</v>
      </c>
      <c r="W171">
        <v>157.69999999999999</v>
      </c>
      <c r="X171">
        <v>156.9</v>
      </c>
      <c r="AH171">
        <v>0</v>
      </c>
      <c r="AI171" t="s">
        <v>70</v>
      </c>
      <c r="AJ171" t="s">
        <v>70</v>
      </c>
      <c r="AK171" t="s">
        <v>70</v>
      </c>
      <c r="AL171" t="s">
        <v>70</v>
      </c>
      <c r="AM171" t="s">
        <v>70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71</v>
      </c>
      <c r="BP171" s="613">
        <v>161.1</v>
      </c>
      <c r="BQ171" s="857">
        <v>160.9</v>
      </c>
      <c r="BR171" t="s">
        <v>70</v>
      </c>
      <c r="BS171" t="s">
        <v>72</v>
      </c>
      <c r="BT171">
        <v>0</v>
      </c>
      <c r="BU171" t="s">
        <v>72</v>
      </c>
      <c r="BV171">
        <v>0</v>
      </c>
      <c r="BW171" t="s">
        <v>72</v>
      </c>
      <c r="BX171">
        <v>0</v>
      </c>
      <c r="BY171" t="s">
        <v>72</v>
      </c>
      <c r="BZ171" t="s">
        <v>3808</v>
      </c>
    </row>
    <row r="172" spans="1:79">
      <c r="A172" t="s">
        <v>935</v>
      </c>
      <c r="B172" t="s">
        <v>981</v>
      </c>
      <c r="C172" t="s">
        <v>58</v>
      </c>
      <c r="D172" t="s">
        <v>59</v>
      </c>
      <c r="E172" t="s">
        <v>60</v>
      </c>
      <c r="F172" t="s">
        <v>975</v>
      </c>
      <c r="G172" t="s">
        <v>982</v>
      </c>
      <c r="H172" t="s">
        <v>983</v>
      </c>
      <c r="I172" t="s">
        <v>984</v>
      </c>
      <c r="J172" t="s">
        <v>92</v>
      </c>
      <c r="N172" t="s">
        <v>985</v>
      </c>
      <c r="O172" t="s">
        <v>68</v>
      </c>
      <c r="P172" t="s">
        <v>986</v>
      </c>
      <c r="Q172" s="613">
        <v>0</v>
      </c>
      <c r="R172" t="s">
        <v>3610</v>
      </c>
      <c r="S172">
        <v>6221</v>
      </c>
      <c r="T172">
        <v>8000</v>
      </c>
      <c r="U172">
        <v>8500</v>
      </c>
      <c r="V172">
        <v>9000</v>
      </c>
      <c r="W172">
        <v>9500</v>
      </c>
      <c r="X172" t="s">
        <v>987</v>
      </c>
      <c r="AH172">
        <v>0</v>
      </c>
      <c r="BP172" s="613">
        <v>7249</v>
      </c>
      <c r="BQ172" s="860">
        <v>13314</v>
      </c>
      <c r="BR172" t="s">
        <v>70</v>
      </c>
      <c r="BS172" t="s">
        <v>72</v>
      </c>
      <c r="BT172">
        <v>0</v>
      </c>
      <c r="BU172" t="s">
        <v>72</v>
      </c>
      <c r="BV172">
        <v>0</v>
      </c>
      <c r="BW172" t="s">
        <v>72</v>
      </c>
      <c r="BX172">
        <v>0</v>
      </c>
      <c r="BY172" t="s">
        <v>72</v>
      </c>
      <c r="BZ172" t="s">
        <v>3809</v>
      </c>
    </row>
    <row r="173" spans="1:79">
      <c r="A173" t="s">
        <v>935</v>
      </c>
      <c r="B173" t="s">
        <v>988</v>
      </c>
      <c r="C173" t="s">
        <v>58</v>
      </c>
      <c r="D173" t="s">
        <v>59</v>
      </c>
      <c r="E173" t="s">
        <v>60</v>
      </c>
      <c r="F173" t="s">
        <v>975</v>
      </c>
      <c r="G173" t="s">
        <v>989</v>
      </c>
      <c r="H173" t="s">
        <v>990</v>
      </c>
      <c r="I173" t="s">
        <v>991</v>
      </c>
      <c r="J173" t="s">
        <v>92</v>
      </c>
      <c r="N173" t="s">
        <v>211</v>
      </c>
      <c r="O173" t="s">
        <v>68</v>
      </c>
      <c r="P173" t="s">
        <v>992</v>
      </c>
      <c r="Q173" s="613">
        <v>0</v>
      </c>
      <c r="R173" t="s">
        <v>3609</v>
      </c>
      <c r="S173">
        <v>529</v>
      </c>
      <c r="T173">
        <v>525</v>
      </c>
      <c r="U173">
        <v>525</v>
      </c>
      <c r="V173">
        <v>525</v>
      </c>
      <c r="W173">
        <v>525</v>
      </c>
      <c r="X173">
        <v>525</v>
      </c>
      <c r="AH173">
        <v>0</v>
      </c>
      <c r="BP173" s="613">
        <v>509</v>
      </c>
      <c r="BQ173" s="860">
        <v>470</v>
      </c>
      <c r="BR173" t="s">
        <v>70</v>
      </c>
      <c r="BS173" t="s">
        <v>72</v>
      </c>
      <c r="BT173">
        <v>0</v>
      </c>
      <c r="BU173" t="s">
        <v>72</v>
      </c>
      <c r="BV173">
        <v>0</v>
      </c>
      <c r="BW173" t="s">
        <v>72</v>
      </c>
      <c r="BX173">
        <v>0</v>
      </c>
      <c r="BY173" t="s">
        <v>72</v>
      </c>
      <c r="BZ173" t="s">
        <v>3810</v>
      </c>
    </row>
    <row r="174" spans="1:79">
      <c r="A174" t="s">
        <v>935</v>
      </c>
      <c r="B174" t="s">
        <v>993</v>
      </c>
      <c r="C174" t="s">
        <v>58</v>
      </c>
      <c r="D174" t="s">
        <v>59</v>
      </c>
      <c r="E174" t="s">
        <v>60</v>
      </c>
      <c r="F174" t="s">
        <v>975</v>
      </c>
      <c r="G174" t="s">
        <v>994</v>
      </c>
      <c r="H174" t="s">
        <v>995</v>
      </c>
      <c r="I174" t="s">
        <v>996</v>
      </c>
      <c r="J174" t="s">
        <v>92</v>
      </c>
      <c r="N174" t="s">
        <v>280</v>
      </c>
      <c r="O174" t="s">
        <v>68</v>
      </c>
      <c r="P174" t="s">
        <v>997</v>
      </c>
      <c r="Q174" s="613">
        <v>1</v>
      </c>
      <c r="R174" t="s">
        <v>3609</v>
      </c>
      <c r="S174">
        <v>0.3</v>
      </c>
      <c r="T174">
        <v>0</v>
      </c>
      <c r="U174">
        <v>0</v>
      </c>
      <c r="V174">
        <v>0</v>
      </c>
      <c r="W174">
        <v>0</v>
      </c>
      <c r="X174">
        <v>0</v>
      </c>
      <c r="AE174" t="s">
        <v>70</v>
      </c>
      <c r="AH174">
        <v>0</v>
      </c>
      <c r="BP174" s="613">
        <v>0.3</v>
      </c>
      <c r="BQ174" s="857">
        <v>0.6</v>
      </c>
      <c r="BR174" t="s">
        <v>66</v>
      </c>
      <c r="BS174" t="s">
        <v>72</v>
      </c>
      <c r="BT174">
        <v>0</v>
      </c>
      <c r="BU174" t="s">
        <v>72</v>
      </c>
      <c r="BV174">
        <v>0</v>
      </c>
      <c r="BW174" t="s">
        <v>72</v>
      </c>
      <c r="BX174">
        <v>0</v>
      </c>
      <c r="BY174" t="s">
        <v>72</v>
      </c>
      <c r="BZ174" t="s">
        <v>3811</v>
      </c>
    </row>
    <row r="175" spans="1:79">
      <c r="A175" t="s">
        <v>935</v>
      </c>
      <c r="B175" t="s">
        <v>998</v>
      </c>
      <c r="C175" t="s">
        <v>58</v>
      </c>
      <c r="D175" t="s">
        <v>59</v>
      </c>
      <c r="E175" t="s">
        <v>60</v>
      </c>
      <c r="F175" t="s">
        <v>975</v>
      </c>
      <c r="G175" t="s">
        <v>999</v>
      </c>
      <c r="H175" t="s">
        <v>1000</v>
      </c>
      <c r="I175" t="s">
        <v>1001</v>
      </c>
      <c r="J175" t="s">
        <v>92</v>
      </c>
      <c r="N175" t="s">
        <v>203</v>
      </c>
      <c r="O175" t="s">
        <v>68</v>
      </c>
      <c r="P175" t="s">
        <v>1002</v>
      </c>
      <c r="Q175" s="613">
        <v>0</v>
      </c>
      <c r="R175" t="s">
        <v>3610</v>
      </c>
      <c r="S175">
        <v>0</v>
      </c>
      <c r="T175">
        <v>0</v>
      </c>
      <c r="U175">
        <v>0</v>
      </c>
      <c r="V175">
        <v>0</v>
      </c>
      <c r="W175">
        <v>0</v>
      </c>
      <c r="X175">
        <v>14</v>
      </c>
      <c r="AF175" t="s">
        <v>70</v>
      </c>
      <c r="AH175">
        <v>0</v>
      </c>
      <c r="BP175" s="613">
        <v>0</v>
      </c>
      <c r="BQ175" s="860">
        <v>0</v>
      </c>
      <c r="BR175" t="s">
        <v>70</v>
      </c>
      <c r="BS175" t="s">
        <v>72</v>
      </c>
      <c r="BT175">
        <v>0</v>
      </c>
      <c r="BU175" t="s">
        <v>72</v>
      </c>
      <c r="BV175">
        <v>0</v>
      </c>
      <c r="BW175" t="s">
        <v>72</v>
      </c>
      <c r="BX175">
        <v>0</v>
      </c>
      <c r="BY175" t="s">
        <v>72</v>
      </c>
      <c r="BZ175" t="s">
        <v>3812</v>
      </c>
    </row>
    <row r="176" spans="1:79">
      <c r="A176" t="s">
        <v>935</v>
      </c>
      <c r="B176" t="s">
        <v>1003</v>
      </c>
      <c r="C176" t="s">
        <v>58</v>
      </c>
      <c r="D176" t="s">
        <v>126</v>
      </c>
      <c r="E176" t="s">
        <v>127</v>
      </c>
      <c r="F176" t="s">
        <v>1004</v>
      </c>
      <c r="G176" t="s">
        <v>367</v>
      </c>
      <c r="H176" t="s">
        <v>1005</v>
      </c>
      <c r="I176" t="s">
        <v>1006</v>
      </c>
      <c r="J176" t="s">
        <v>92</v>
      </c>
      <c r="N176" t="s">
        <v>139</v>
      </c>
      <c r="O176" t="s">
        <v>68</v>
      </c>
      <c r="P176" t="s">
        <v>1007</v>
      </c>
      <c r="Q176" s="613">
        <v>0</v>
      </c>
      <c r="R176" t="s">
        <v>3610</v>
      </c>
      <c r="S176">
        <v>2000</v>
      </c>
      <c r="T176">
        <v>5000</v>
      </c>
      <c r="U176">
        <v>5000</v>
      </c>
      <c r="V176">
        <v>5000</v>
      </c>
      <c r="W176">
        <v>5000</v>
      </c>
      <c r="X176">
        <v>5000</v>
      </c>
      <c r="AH176">
        <v>0</v>
      </c>
      <c r="BP176" s="613">
        <v>2851</v>
      </c>
      <c r="BQ176" s="860">
        <v>5686</v>
      </c>
      <c r="BR176" t="s">
        <v>70</v>
      </c>
      <c r="BS176" t="s">
        <v>72</v>
      </c>
      <c r="BT176">
        <v>0</v>
      </c>
      <c r="BU176" t="s">
        <v>72</v>
      </c>
      <c r="BV176">
        <v>0</v>
      </c>
      <c r="BW176" t="s">
        <v>72</v>
      </c>
      <c r="BX176">
        <v>0</v>
      </c>
      <c r="BY176" t="s">
        <v>72</v>
      </c>
      <c r="BZ176" t="s">
        <v>3813</v>
      </c>
    </row>
    <row r="177" spans="1:79">
      <c r="A177" t="s">
        <v>935</v>
      </c>
      <c r="B177" t="s">
        <v>1008</v>
      </c>
      <c r="C177" t="s">
        <v>58</v>
      </c>
      <c r="D177" t="s">
        <v>126</v>
      </c>
      <c r="E177" t="s">
        <v>127</v>
      </c>
      <c r="F177" t="s">
        <v>1004</v>
      </c>
      <c r="G177" t="s">
        <v>497</v>
      </c>
      <c r="H177" t="s">
        <v>1009</v>
      </c>
      <c r="I177" t="s">
        <v>1010</v>
      </c>
      <c r="J177" t="s">
        <v>92</v>
      </c>
      <c r="N177" t="s">
        <v>139</v>
      </c>
      <c r="O177" t="s">
        <v>99</v>
      </c>
      <c r="P177" t="s">
        <v>1011</v>
      </c>
      <c r="Q177" s="613">
        <v>2</v>
      </c>
      <c r="R177" t="s">
        <v>3609</v>
      </c>
      <c r="S177">
        <v>0.83</v>
      </c>
      <c r="T177" t="s">
        <v>1012</v>
      </c>
      <c r="U177" t="s">
        <v>1012</v>
      </c>
      <c r="V177" t="s">
        <v>1012</v>
      </c>
      <c r="W177" t="s">
        <v>1012</v>
      </c>
      <c r="X177" t="s">
        <v>1012</v>
      </c>
      <c r="AH177">
        <v>0</v>
      </c>
      <c r="BP177" s="613">
        <v>0.9</v>
      </c>
      <c r="BQ177" s="861">
        <v>0.75</v>
      </c>
      <c r="BR177" t="s">
        <v>70</v>
      </c>
      <c r="BS177" t="s">
        <v>72</v>
      </c>
      <c r="BT177">
        <v>0</v>
      </c>
      <c r="BU177" t="s">
        <v>72</v>
      </c>
      <c r="BV177">
        <v>0</v>
      </c>
      <c r="BW177" t="s">
        <v>72</v>
      </c>
      <c r="BX177">
        <v>0</v>
      </c>
      <c r="BY177" t="s">
        <v>72</v>
      </c>
      <c r="BZ177" t="s">
        <v>3814</v>
      </c>
    </row>
    <row r="178" spans="1:79">
      <c r="A178" t="s">
        <v>935</v>
      </c>
      <c r="B178" t="s">
        <v>1013</v>
      </c>
      <c r="C178" t="s">
        <v>58</v>
      </c>
      <c r="D178" t="s">
        <v>126</v>
      </c>
      <c r="E178" t="s">
        <v>127</v>
      </c>
      <c r="F178" t="s">
        <v>1004</v>
      </c>
      <c r="G178" t="s">
        <v>502</v>
      </c>
      <c r="H178" t="s">
        <v>1014</v>
      </c>
      <c r="I178" t="s">
        <v>1015</v>
      </c>
      <c r="J178" t="s">
        <v>92</v>
      </c>
      <c r="N178" t="s">
        <v>139</v>
      </c>
      <c r="O178" t="s">
        <v>99</v>
      </c>
      <c r="P178" t="s">
        <v>222</v>
      </c>
      <c r="Q178" s="613">
        <v>0</v>
      </c>
      <c r="R178" t="s">
        <v>3609</v>
      </c>
      <c r="S178">
        <v>17</v>
      </c>
      <c r="T178" t="s">
        <v>1016</v>
      </c>
      <c r="U178" t="s">
        <v>1016</v>
      </c>
      <c r="V178" t="s">
        <v>1016</v>
      </c>
      <c r="W178" t="s">
        <v>1016</v>
      </c>
      <c r="X178" t="s">
        <v>1016</v>
      </c>
      <c r="AH178">
        <v>0</v>
      </c>
      <c r="BP178" s="613">
        <v>9</v>
      </c>
      <c r="BQ178" s="860">
        <v>9</v>
      </c>
      <c r="BR178" t="s">
        <v>70</v>
      </c>
      <c r="BS178" t="s">
        <v>72</v>
      </c>
      <c r="BT178">
        <v>0</v>
      </c>
      <c r="BU178" t="s">
        <v>72</v>
      </c>
      <c r="BV178">
        <v>0</v>
      </c>
      <c r="BW178" t="s">
        <v>72</v>
      </c>
      <c r="BX178">
        <v>0</v>
      </c>
      <c r="BY178" t="s">
        <v>72</v>
      </c>
      <c r="BZ178" t="s">
        <v>3815</v>
      </c>
      <c r="CA178" t="s">
        <v>1017</v>
      </c>
    </row>
    <row r="179" spans="1:79">
      <c r="A179" t="s">
        <v>935</v>
      </c>
      <c r="B179" t="s">
        <v>1018</v>
      </c>
      <c r="C179" t="s">
        <v>58</v>
      </c>
      <c r="D179" t="s">
        <v>126</v>
      </c>
      <c r="E179" t="s">
        <v>127</v>
      </c>
      <c r="F179" t="s">
        <v>1019</v>
      </c>
      <c r="G179" t="s">
        <v>384</v>
      </c>
      <c r="H179" t="s">
        <v>1020</v>
      </c>
      <c r="I179" t="s">
        <v>1021</v>
      </c>
      <c r="J179" t="s">
        <v>92</v>
      </c>
      <c r="N179" t="s">
        <v>221</v>
      </c>
      <c r="O179" t="s">
        <v>99</v>
      </c>
      <c r="P179" t="s">
        <v>222</v>
      </c>
      <c r="Q179" s="613">
        <v>1</v>
      </c>
      <c r="R179" t="s">
        <v>3610</v>
      </c>
      <c r="S179">
        <v>88</v>
      </c>
      <c r="T179">
        <v>89</v>
      </c>
      <c r="U179">
        <v>89.5</v>
      </c>
      <c r="V179">
        <v>90</v>
      </c>
      <c r="W179">
        <v>90</v>
      </c>
      <c r="X179">
        <v>91</v>
      </c>
      <c r="AH179">
        <v>0</v>
      </c>
      <c r="BP179" s="613">
        <v>89</v>
      </c>
      <c r="BQ179" s="857">
        <v>91.5</v>
      </c>
      <c r="BR179" t="s">
        <v>70</v>
      </c>
      <c r="BS179" t="s">
        <v>72</v>
      </c>
      <c r="BT179">
        <v>0</v>
      </c>
      <c r="BU179" t="s">
        <v>72</v>
      </c>
      <c r="BV179">
        <v>0</v>
      </c>
      <c r="BW179" t="s">
        <v>72</v>
      </c>
      <c r="BX179">
        <v>0</v>
      </c>
      <c r="BY179" t="s">
        <v>72</v>
      </c>
      <c r="BZ179" t="s">
        <v>3816</v>
      </c>
    </row>
    <row r="180" spans="1:79">
      <c r="A180" t="s">
        <v>935</v>
      </c>
      <c r="B180" t="s">
        <v>1022</v>
      </c>
      <c r="C180" t="s">
        <v>58</v>
      </c>
      <c r="D180" t="s">
        <v>126</v>
      </c>
      <c r="E180" t="s">
        <v>127</v>
      </c>
      <c r="F180" t="s">
        <v>1019</v>
      </c>
      <c r="G180" t="s">
        <v>840</v>
      </c>
      <c r="H180" t="s">
        <v>1023</v>
      </c>
      <c r="I180" t="s">
        <v>1024</v>
      </c>
      <c r="J180" t="s">
        <v>64</v>
      </c>
      <c r="K180" t="s">
        <v>65</v>
      </c>
      <c r="M180" t="s">
        <v>66</v>
      </c>
      <c r="N180" t="s">
        <v>131</v>
      </c>
      <c r="O180" t="s">
        <v>132</v>
      </c>
      <c r="P180" t="s">
        <v>133</v>
      </c>
      <c r="Q180" s="613">
        <v>1</v>
      </c>
      <c r="R180" t="s">
        <v>3610</v>
      </c>
      <c r="S180">
        <v>85</v>
      </c>
      <c r="T180">
        <v>85.6</v>
      </c>
      <c r="U180">
        <v>86.2</v>
      </c>
      <c r="V180">
        <v>86.8</v>
      </c>
      <c r="W180">
        <v>87.4</v>
      </c>
      <c r="X180">
        <v>88</v>
      </c>
      <c r="AH180">
        <v>0</v>
      </c>
      <c r="AI180" t="s">
        <v>70</v>
      </c>
      <c r="AJ180" t="s">
        <v>70</v>
      </c>
      <c r="AK180" t="s">
        <v>70</v>
      </c>
      <c r="AL180" t="s">
        <v>70</v>
      </c>
      <c r="AM180" t="s">
        <v>70</v>
      </c>
      <c r="AN180" t="s">
        <v>134</v>
      </c>
      <c r="AO180" t="s">
        <v>134</v>
      </c>
      <c r="AP180" t="s">
        <v>134</v>
      </c>
      <c r="AQ180" t="s">
        <v>134</v>
      </c>
      <c r="AR180" t="s">
        <v>134</v>
      </c>
      <c r="AS180" t="s">
        <v>134</v>
      </c>
      <c r="AT180" t="s">
        <v>134</v>
      </c>
      <c r="AU180" t="s">
        <v>134</v>
      </c>
      <c r="AV180" t="s">
        <v>134</v>
      </c>
      <c r="AW180" t="s">
        <v>134</v>
      </c>
      <c r="AX180" t="s">
        <v>134</v>
      </c>
      <c r="AY180" t="s">
        <v>134</v>
      </c>
      <c r="AZ180" t="s">
        <v>134</v>
      </c>
      <c r="BA180" t="s">
        <v>134</v>
      </c>
      <c r="BB180" t="s">
        <v>134</v>
      </c>
      <c r="BC180" t="s">
        <v>134</v>
      </c>
      <c r="BD180" t="s">
        <v>134</v>
      </c>
      <c r="BE180" t="s">
        <v>134</v>
      </c>
      <c r="BF180" t="s">
        <v>134</v>
      </c>
      <c r="BG180" t="s">
        <v>134</v>
      </c>
      <c r="BH180" t="s">
        <v>134</v>
      </c>
      <c r="BL180" t="s">
        <v>134</v>
      </c>
      <c r="BN180">
        <v>1</v>
      </c>
      <c r="BO180" t="s">
        <v>71</v>
      </c>
      <c r="BP180" s="613">
        <v>80.7</v>
      </c>
      <c r="BQ180" s="857">
        <v>80.8</v>
      </c>
      <c r="BR180" t="s">
        <v>66</v>
      </c>
      <c r="BS180" t="s">
        <v>72</v>
      </c>
      <c r="BT180">
        <v>0</v>
      </c>
      <c r="BU180" t="s">
        <v>72</v>
      </c>
      <c r="BV180">
        <v>0</v>
      </c>
      <c r="BW180" t="s">
        <v>72</v>
      </c>
      <c r="BX180">
        <v>0</v>
      </c>
      <c r="BY180" t="s">
        <v>72</v>
      </c>
      <c r="BZ180" t="s">
        <v>3817</v>
      </c>
      <c r="CA180" t="s">
        <v>135</v>
      </c>
    </row>
    <row r="181" spans="1:79">
      <c r="A181" t="s">
        <v>935</v>
      </c>
      <c r="B181" t="s">
        <v>1025</v>
      </c>
      <c r="C181" t="s">
        <v>58</v>
      </c>
      <c r="D181" t="s">
        <v>126</v>
      </c>
      <c r="E181" t="s">
        <v>127</v>
      </c>
      <c r="F181" t="s">
        <v>1019</v>
      </c>
      <c r="G181" t="s">
        <v>848</v>
      </c>
      <c r="H181" t="s">
        <v>1026</v>
      </c>
      <c r="I181" t="s">
        <v>1027</v>
      </c>
      <c r="J181" t="s">
        <v>92</v>
      </c>
      <c r="N181" t="s">
        <v>221</v>
      </c>
      <c r="O181" t="s">
        <v>68</v>
      </c>
      <c r="P181" t="s">
        <v>1028</v>
      </c>
      <c r="Q181" s="613">
        <v>1</v>
      </c>
      <c r="R181" t="s">
        <v>3609</v>
      </c>
      <c r="S181">
        <v>7.6</v>
      </c>
      <c r="T181">
        <v>7.4</v>
      </c>
      <c r="U181">
        <v>7.2</v>
      </c>
      <c r="V181">
        <v>7</v>
      </c>
      <c r="W181">
        <v>6.8</v>
      </c>
      <c r="X181">
        <v>6.6</v>
      </c>
      <c r="AH181">
        <v>0</v>
      </c>
      <c r="BP181" s="613">
        <v>8.1</v>
      </c>
      <c r="BQ181" s="857">
        <v>10</v>
      </c>
      <c r="BR181" t="s">
        <v>66</v>
      </c>
      <c r="BS181" t="s">
        <v>72</v>
      </c>
      <c r="BT181">
        <v>0</v>
      </c>
      <c r="BU181" t="s">
        <v>72</v>
      </c>
      <c r="BV181">
        <v>0</v>
      </c>
      <c r="BW181" t="s">
        <v>72</v>
      </c>
      <c r="BX181">
        <v>0</v>
      </c>
      <c r="BY181" t="s">
        <v>72</v>
      </c>
      <c r="BZ181" t="s">
        <v>3818</v>
      </c>
    </row>
    <row r="182" spans="1:79">
      <c r="A182" t="s">
        <v>1029</v>
      </c>
      <c r="B182" t="s">
        <v>1030</v>
      </c>
      <c r="C182" t="s">
        <v>58</v>
      </c>
      <c r="D182" t="s">
        <v>59</v>
      </c>
      <c r="E182" t="s">
        <v>60</v>
      </c>
      <c r="F182" t="s">
        <v>1031</v>
      </c>
      <c r="G182" t="s">
        <v>349</v>
      </c>
      <c r="H182" t="s">
        <v>1032</v>
      </c>
      <c r="I182" t="s">
        <v>1033</v>
      </c>
      <c r="J182" t="s">
        <v>64</v>
      </c>
      <c r="K182" t="s">
        <v>65</v>
      </c>
      <c r="N182" t="s">
        <v>221</v>
      </c>
      <c r="O182" t="s">
        <v>132</v>
      </c>
      <c r="P182" t="s">
        <v>1034</v>
      </c>
      <c r="Q182" s="613">
        <v>1</v>
      </c>
      <c r="R182" t="s">
        <v>3610</v>
      </c>
      <c r="S182">
        <v>4.5999999999999996</v>
      </c>
      <c r="T182">
        <v>4.5999999999999996</v>
      </c>
      <c r="U182">
        <v>4.5999999999999996</v>
      </c>
      <c r="V182">
        <v>4.5999999999999996</v>
      </c>
      <c r="W182">
        <v>4.5999999999999996</v>
      </c>
      <c r="X182">
        <v>4.5999999999999996</v>
      </c>
      <c r="AH182">
        <v>0</v>
      </c>
      <c r="AJ182" t="s">
        <v>70</v>
      </c>
      <c r="AK182" t="s">
        <v>70</v>
      </c>
      <c r="AL182" t="s">
        <v>70</v>
      </c>
      <c r="AM182" t="s">
        <v>70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10</v>
      </c>
      <c r="BO182" t="s">
        <v>1035</v>
      </c>
      <c r="BP182" s="613" t="s">
        <v>72</v>
      </c>
      <c r="BQ182" s="857">
        <v>4.4000000000000004</v>
      </c>
      <c r="BR182" t="s">
        <v>66</v>
      </c>
      <c r="BS182" t="s">
        <v>72</v>
      </c>
      <c r="BT182">
        <v>0</v>
      </c>
      <c r="BU182" t="s">
        <v>72</v>
      </c>
      <c r="BV182">
        <v>0</v>
      </c>
      <c r="BW182" t="s">
        <v>72</v>
      </c>
      <c r="BX182">
        <v>0</v>
      </c>
      <c r="BY182" t="s">
        <v>72</v>
      </c>
      <c r="BZ182" t="s">
        <v>3819</v>
      </c>
    </row>
    <row r="183" spans="1:79">
      <c r="A183" t="s">
        <v>1029</v>
      </c>
      <c r="B183" t="s">
        <v>1036</v>
      </c>
      <c r="C183" t="s">
        <v>58</v>
      </c>
      <c r="D183" t="s">
        <v>59</v>
      </c>
      <c r="E183" t="s">
        <v>60</v>
      </c>
      <c r="F183" t="s">
        <v>1037</v>
      </c>
      <c r="G183" t="s">
        <v>367</v>
      </c>
      <c r="H183" t="s">
        <v>1038</v>
      </c>
      <c r="I183" t="s">
        <v>1039</v>
      </c>
      <c r="J183" t="s">
        <v>64</v>
      </c>
      <c r="K183" t="s">
        <v>65</v>
      </c>
      <c r="N183" t="s">
        <v>221</v>
      </c>
      <c r="O183" t="s">
        <v>132</v>
      </c>
      <c r="P183" t="s">
        <v>1034</v>
      </c>
      <c r="Q183" s="613">
        <v>1</v>
      </c>
      <c r="R183" t="s">
        <v>3610</v>
      </c>
      <c r="S183">
        <v>4.3</v>
      </c>
      <c r="T183">
        <v>4.3</v>
      </c>
      <c r="U183">
        <v>4.3</v>
      </c>
      <c r="V183">
        <v>4.3</v>
      </c>
      <c r="W183">
        <v>4.3</v>
      </c>
      <c r="X183">
        <v>4.3</v>
      </c>
      <c r="AH183">
        <v>0</v>
      </c>
      <c r="AJ183" t="s">
        <v>70</v>
      </c>
      <c r="AK183" t="s">
        <v>70</v>
      </c>
      <c r="AL183" t="s">
        <v>70</v>
      </c>
      <c r="AM183" t="s">
        <v>70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10</v>
      </c>
      <c r="BO183" t="s">
        <v>1035</v>
      </c>
      <c r="BP183" s="613" t="s">
        <v>72</v>
      </c>
      <c r="BQ183" s="857">
        <v>4.0999999999999996</v>
      </c>
      <c r="BR183" t="s">
        <v>66</v>
      </c>
      <c r="BS183" t="s">
        <v>72</v>
      </c>
      <c r="BT183">
        <v>0</v>
      </c>
      <c r="BU183" t="s">
        <v>72</v>
      </c>
      <c r="BV183">
        <v>0</v>
      </c>
      <c r="BW183" t="s">
        <v>72</v>
      </c>
      <c r="BX183">
        <v>0</v>
      </c>
      <c r="BY183" t="s">
        <v>72</v>
      </c>
      <c r="BZ183" t="s">
        <v>3820</v>
      </c>
    </row>
    <row r="184" spans="1:79">
      <c r="A184" t="s">
        <v>1029</v>
      </c>
      <c r="B184" t="s">
        <v>1040</v>
      </c>
      <c r="C184" t="s">
        <v>58</v>
      </c>
      <c r="D184" t="s">
        <v>59</v>
      </c>
      <c r="E184" t="s">
        <v>60</v>
      </c>
      <c r="F184" t="s">
        <v>1041</v>
      </c>
      <c r="G184" t="s">
        <v>373</v>
      </c>
      <c r="H184" t="s">
        <v>1042</v>
      </c>
      <c r="I184" t="s">
        <v>1043</v>
      </c>
      <c r="J184" t="s">
        <v>64</v>
      </c>
      <c r="K184" t="s">
        <v>65</v>
      </c>
      <c r="N184" t="s">
        <v>221</v>
      </c>
      <c r="O184" t="s">
        <v>132</v>
      </c>
      <c r="P184" t="s">
        <v>1034</v>
      </c>
      <c r="Q184" s="613">
        <v>1</v>
      </c>
      <c r="R184" t="s">
        <v>3610</v>
      </c>
      <c r="S184">
        <v>3.6</v>
      </c>
      <c r="T184">
        <v>4</v>
      </c>
      <c r="U184">
        <v>4</v>
      </c>
      <c r="V184">
        <v>4</v>
      </c>
      <c r="W184">
        <v>4</v>
      </c>
      <c r="X184">
        <v>4</v>
      </c>
      <c r="AH184">
        <v>0</v>
      </c>
      <c r="AJ184" t="s">
        <v>70</v>
      </c>
      <c r="AK184" t="s">
        <v>70</v>
      </c>
      <c r="AL184" t="s">
        <v>70</v>
      </c>
      <c r="AM184" t="s">
        <v>70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10</v>
      </c>
      <c r="BO184" t="s">
        <v>1035</v>
      </c>
      <c r="BP184" s="613" t="s">
        <v>72</v>
      </c>
      <c r="BQ184" s="857">
        <v>3.4</v>
      </c>
      <c r="BR184" t="s">
        <v>66</v>
      </c>
      <c r="BS184" t="s">
        <v>72</v>
      </c>
      <c r="BT184">
        <v>0</v>
      </c>
      <c r="BU184" t="s">
        <v>72</v>
      </c>
      <c r="BV184">
        <v>0</v>
      </c>
      <c r="BW184" t="s">
        <v>72</v>
      </c>
      <c r="BX184">
        <v>0</v>
      </c>
      <c r="BY184" t="s">
        <v>72</v>
      </c>
      <c r="BZ184" t="s">
        <v>3821</v>
      </c>
    </row>
    <row r="185" spans="1:79">
      <c r="A185" t="s">
        <v>1029</v>
      </c>
      <c r="B185" t="s">
        <v>1044</v>
      </c>
      <c r="C185" t="s">
        <v>58</v>
      </c>
      <c r="D185" t="s">
        <v>59</v>
      </c>
      <c r="E185" t="s">
        <v>60</v>
      </c>
      <c r="F185" t="s">
        <v>1041</v>
      </c>
      <c r="G185" t="s">
        <v>377</v>
      </c>
      <c r="H185" t="s">
        <v>1045</v>
      </c>
      <c r="I185" t="s">
        <v>1046</v>
      </c>
      <c r="J185" t="s">
        <v>64</v>
      </c>
      <c r="K185" t="s">
        <v>65</v>
      </c>
      <c r="N185" t="s">
        <v>67</v>
      </c>
      <c r="O185" t="s">
        <v>68</v>
      </c>
      <c r="P185" t="s">
        <v>69</v>
      </c>
      <c r="Q185" s="613">
        <v>1</v>
      </c>
      <c r="R185" t="s">
        <v>3609</v>
      </c>
      <c r="S185">
        <v>93</v>
      </c>
      <c r="T185">
        <v>91.8</v>
      </c>
      <c r="U185">
        <v>90.9</v>
      </c>
      <c r="V185">
        <v>90</v>
      </c>
      <c r="W185">
        <v>89.1</v>
      </c>
      <c r="X185">
        <v>88.1</v>
      </c>
      <c r="AE185" t="s">
        <v>70</v>
      </c>
      <c r="AH185">
        <v>0</v>
      </c>
      <c r="AI185" t="s">
        <v>70</v>
      </c>
      <c r="AJ185" t="s">
        <v>70</v>
      </c>
      <c r="AK185" t="s">
        <v>70</v>
      </c>
      <c r="AL185" t="s">
        <v>70</v>
      </c>
      <c r="AM185" t="s">
        <v>70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71</v>
      </c>
      <c r="BP185" s="613">
        <v>92.45</v>
      </c>
      <c r="BQ185" s="857">
        <v>88.11</v>
      </c>
      <c r="BR185" t="s">
        <v>70</v>
      </c>
      <c r="BS185" t="s">
        <v>72</v>
      </c>
      <c r="BT185">
        <v>0</v>
      </c>
      <c r="BU185" t="s">
        <v>3213</v>
      </c>
      <c r="BV185">
        <v>0.84626632607813057</v>
      </c>
      <c r="BW185" t="s">
        <v>3213</v>
      </c>
      <c r="BX185">
        <v>0.84626632607813057</v>
      </c>
      <c r="BY185" t="s">
        <v>72</v>
      </c>
      <c r="BZ185" t="s">
        <v>3822</v>
      </c>
    </row>
    <row r="186" spans="1:79">
      <c r="A186" t="s">
        <v>1029</v>
      </c>
      <c r="B186" t="s">
        <v>1047</v>
      </c>
      <c r="C186" t="s">
        <v>58</v>
      </c>
      <c r="D186" t="s">
        <v>59</v>
      </c>
      <c r="E186" t="s">
        <v>60</v>
      </c>
      <c r="F186" t="s">
        <v>1048</v>
      </c>
      <c r="G186" t="s">
        <v>384</v>
      </c>
      <c r="H186" t="s">
        <v>1049</v>
      </c>
      <c r="I186" t="s">
        <v>1050</v>
      </c>
      <c r="J186" t="s">
        <v>64</v>
      </c>
      <c r="K186" t="s">
        <v>65</v>
      </c>
      <c r="N186" t="s">
        <v>221</v>
      </c>
      <c r="O186" t="s">
        <v>132</v>
      </c>
      <c r="P186" t="s">
        <v>1034</v>
      </c>
      <c r="Q186" s="613">
        <v>1</v>
      </c>
      <c r="R186" t="s">
        <v>3610</v>
      </c>
      <c r="S186">
        <v>4.5</v>
      </c>
      <c r="T186">
        <v>4.5</v>
      </c>
      <c r="U186">
        <v>4.5</v>
      </c>
      <c r="V186">
        <v>4.5</v>
      </c>
      <c r="W186">
        <v>4.5</v>
      </c>
      <c r="X186">
        <v>4.5</v>
      </c>
      <c r="AH186">
        <v>0</v>
      </c>
      <c r="AJ186" t="s">
        <v>70</v>
      </c>
      <c r="AK186" t="s">
        <v>70</v>
      </c>
      <c r="AL186" t="s">
        <v>70</v>
      </c>
      <c r="AM186" t="s">
        <v>70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10</v>
      </c>
      <c r="BO186" t="s">
        <v>1035</v>
      </c>
      <c r="BP186" s="613" t="s">
        <v>72</v>
      </c>
      <c r="BQ186" s="857">
        <v>4.2</v>
      </c>
      <c r="BR186" t="s">
        <v>66</v>
      </c>
      <c r="BS186" t="s">
        <v>72</v>
      </c>
      <c r="BT186">
        <v>0</v>
      </c>
      <c r="BU186" t="s">
        <v>72</v>
      </c>
      <c r="BV186">
        <v>0</v>
      </c>
      <c r="BW186" t="s">
        <v>72</v>
      </c>
      <c r="BX186">
        <v>0</v>
      </c>
      <c r="BY186" t="s">
        <v>72</v>
      </c>
      <c r="BZ186" t="s">
        <v>3823</v>
      </c>
    </row>
    <row r="187" spans="1:79">
      <c r="A187" t="s">
        <v>1029</v>
      </c>
      <c r="B187" t="s">
        <v>1051</v>
      </c>
      <c r="C187" t="s">
        <v>58</v>
      </c>
      <c r="D187" t="s">
        <v>59</v>
      </c>
      <c r="E187" t="s">
        <v>60</v>
      </c>
      <c r="F187" t="s">
        <v>1048</v>
      </c>
      <c r="G187" t="s">
        <v>840</v>
      </c>
      <c r="H187" t="s">
        <v>1052</v>
      </c>
      <c r="I187" t="s">
        <v>1053</v>
      </c>
      <c r="J187" t="s">
        <v>64</v>
      </c>
      <c r="K187" t="s">
        <v>65</v>
      </c>
      <c r="M187" t="s">
        <v>66</v>
      </c>
      <c r="N187" t="s">
        <v>131</v>
      </c>
      <c r="O187" t="s">
        <v>132</v>
      </c>
      <c r="P187" t="s">
        <v>133</v>
      </c>
      <c r="Q187" s="613">
        <v>1</v>
      </c>
      <c r="R187" t="s">
        <v>3610</v>
      </c>
      <c r="S187">
        <v>78</v>
      </c>
      <c r="X187" t="s">
        <v>687</v>
      </c>
      <c r="AH187">
        <v>0</v>
      </c>
      <c r="AI187" t="s">
        <v>70</v>
      </c>
      <c r="AJ187" t="s">
        <v>70</v>
      </c>
      <c r="AK187" t="s">
        <v>70</v>
      </c>
      <c r="AL187" t="s">
        <v>70</v>
      </c>
      <c r="AM187" t="s">
        <v>70</v>
      </c>
      <c r="AN187" t="s">
        <v>134</v>
      </c>
      <c r="AO187" t="s">
        <v>134</v>
      </c>
      <c r="AP187" t="s">
        <v>134</v>
      </c>
      <c r="AQ187" t="s">
        <v>134</v>
      </c>
      <c r="AR187" t="s">
        <v>134</v>
      </c>
      <c r="AS187" t="s">
        <v>134</v>
      </c>
      <c r="AT187" t="s">
        <v>134</v>
      </c>
      <c r="AU187" t="s">
        <v>134</v>
      </c>
      <c r="AV187" t="s">
        <v>134</v>
      </c>
      <c r="AW187" t="s">
        <v>134</v>
      </c>
      <c r="AX187" t="s">
        <v>134</v>
      </c>
      <c r="AY187" t="s">
        <v>134</v>
      </c>
      <c r="AZ187" t="s">
        <v>134</v>
      </c>
      <c r="BA187" t="s">
        <v>134</v>
      </c>
      <c r="BB187" t="s">
        <v>134</v>
      </c>
      <c r="BC187" t="s">
        <v>134</v>
      </c>
      <c r="BD187" t="s">
        <v>134</v>
      </c>
      <c r="BE187" t="s">
        <v>134</v>
      </c>
      <c r="BF187" t="s">
        <v>134</v>
      </c>
      <c r="BG187" t="s">
        <v>134</v>
      </c>
      <c r="BH187" t="s">
        <v>134</v>
      </c>
      <c r="BL187" t="s">
        <v>134</v>
      </c>
      <c r="BN187">
        <v>1</v>
      </c>
      <c r="BO187" t="s">
        <v>71</v>
      </c>
      <c r="BP187" s="613" t="s">
        <v>72</v>
      </c>
      <c r="BQ187" s="857">
        <v>81.95</v>
      </c>
      <c r="BR187" t="s">
        <v>72</v>
      </c>
      <c r="BS187" t="s">
        <v>72</v>
      </c>
      <c r="BT187">
        <v>0</v>
      </c>
      <c r="BU187" t="s">
        <v>72</v>
      </c>
      <c r="BV187">
        <v>0</v>
      </c>
      <c r="BW187" t="s">
        <v>72</v>
      </c>
      <c r="BX187">
        <v>0</v>
      </c>
      <c r="BY187" t="s">
        <v>72</v>
      </c>
      <c r="BZ187" t="s">
        <v>3824</v>
      </c>
      <c r="CA187" t="s">
        <v>135</v>
      </c>
    </row>
    <row r="188" spans="1:79">
      <c r="A188" t="s">
        <v>1029</v>
      </c>
      <c r="B188" t="s">
        <v>1054</v>
      </c>
      <c r="C188" t="s">
        <v>58</v>
      </c>
      <c r="D188" t="s">
        <v>59</v>
      </c>
      <c r="E188" t="s">
        <v>60</v>
      </c>
      <c r="F188" t="s">
        <v>1055</v>
      </c>
      <c r="G188" t="s">
        <v>391</v>
      </c>
      <c r="H188" t="s">
        <v>1056</v>
      </c>
      <c r="I188" t="s">
        <v>1057</v>
      </c>
      <c r="J188" t="s">
        <v>92</v>
      </c>
      <c r="N188" t="s">
        <v>139</v>
      </c>
      <c r="O188" t="s">
        <v>99</v>
      </c>
      <c r="P188" t="s">
        <v>222</v>
      </c>
      <c r="Q188" s="613">
        <v>0</v>
      </c>
      <c r="R188" t="s">
        <v>3610</v>
      </c>
      <c r="S188">
        <v>72</v>
      </c>
      <c r="X188" t="s">
        <v>687</v>
      </c>
      <c r="AH188">
        <v>0</v>
      </c>
      <c r="BP188" s="613">
        <v>72</v>
      </c>
      <c r="BQ188" s="860">
        <v>71</v>
      </c>
      <c r="BR188" t="s">
        <v>72</v>
      </c>
      <c r="BS188" t="s">
        <v>72</v>
      </c>
      <c r="BT188">
        <v>0</v>
      </c>
      <c r="BU188" t="s">
        <v>72</v>
      </c>
      <c r="BV188">
        <v>0</v>
      </c>
      <c r="BW188" t="s">
        <v>72</v>
      </c>
      <c r="BX188">
        <v>0</v>
      </c>
      <c r="BY188" t="s">
        <v>72</v>
      </c>
      <c r="BZ188" t="s">
        <v>3825</v>
      </c>
    </row>
    <row r="189" spans="1:79">
      <c r="A189" t="s">
        <v>1029</v>
      </c>
      <c r="B189" t="s">
        <v>1058</v>
      </c>
      <c r="C189" t="s">
        <v>58</v>
      </c>
      <c r="D189" t="s">
        <v>59</v>
      </c>
      <c r="E189" t="s">
        <v>60</v>
      </c>
      <c r="F189" t="s">
        <v>1059</v>
      </c>
      <c r="G189" t="s">
        <v>397</v>
      </c>
      <c r="H189" t="s">
        <v>1060</v>
      </c>
      <c r="I189" t="s">
        <v>1061</v>
      </c>
      <c r="J189" t="s">
        <v>64</v>
      </c>
      <c r="K189" t="s">
        <v>65</v>
      </c>
      <c r="N189" t="s">
        <v>221</v>
      </c>
      <c r="O189" t="s">
        <v>132</v>
      </c>
      <c r="P189" t="s">
        <v>1034</v>
      </c>
      <c r="Q189" s="613">
        <v>1</v>
      </c>
      <c r="R189" t="s">
        <v>3610</v>
      </c>
      <c r="S189">
        <v>4.5</v>
      </c>
      <c r="T189">
        <v>4.5</v>
      </c>
      <c r="U189">
        <v>4.5</v>
      </c>
      <c r="V189">
        <v>4.5</v>
      </c>
      <c r="W189">
        <v>4.5</v>
      </c>
      <c r="X189">
        <v>4.5</v>
      </c>
      <c r="AH189">
        <v>0</v>
      </c>
      <c r="AJ189" t="s">
        <v>70</v>
      </c>
      <c r="AK189" t="s">
        <v>70</v>
      </c>
      <c r="AL189" t="s">
        <v>70</v>
      </c>
      <c r="AM189" t="s">
        <v>70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10</v>
      </c>
      <c r="BO189" t="s">
        <v>1035</v>
      </c>
      <c r="BP189" s="613" t="s">
        <v>72</v>
      </c>
      <c r="BQ189" s="857">
        <v>4.2</v>
      </c>
      <c r="BR189" t="s">
        <v>66</v>
      </c>
      <c r="BS189" t="s">
        <v>72</v>
      </c>
      <c r="BT189">
        <v>0</v>
      </c>
      <c r="BU189" t="s">
        <v>72</v>
      </c>
      <c r="BV189">
        <v>0</v>
      </c>
      <c r="BW189" t="s">
        <v>72</v>
      </c>
      <c r="BX189">
        <v>0</v>
      </c>
      <c r="BY189" t="s">
        <v>72</v>
      </c>
      <c r="BZ189" t="s">
        <v>3826</v>
      </c>
    </row>
    <row r="190" spans="1:79">
      <c r="A190" t="s">
        <v>1029</v>
      </c>
      <c r="B190" t="s">
        <v>1062</v>
      </c>
      <c r="C190" t="s">
        <v>58</v>
      </c>
      <c r="D190" t="s">
        <v>59</v>
      </c>
      <c r="E190" t="s">
        <v>60</v>
      </c>
      <c r="F190" t="s">
        <v>1059</v>
      </c>
      <c r="G190" t="s">
        <v>1063</v>
      </c>
      <c r="H190" t="s">
        <v>1064</v>
      </c>
      <c r="I190" t="s">
        <v>1065</v>
      </c>
      <c r="J190" t="s">
        <v>64</v>
      </c>
      <c r="K190" t="s">
        <v>357</v>
      </c>
      <c r="N190" t="s">
        <v>151</v>
      </c>
      <c r="O190" t="s">
        <v>68</v>
      </c>
      <c r="P190" t="s">
        <v>1066</v>
      </c>
      <c r="Q190" s="613">
        <v>0</v>
      </c>
      <c r="R190" t="s">
        <v>3609</v>
      </c>
      <c r="S190">
        <v>60</v>
      </c>
      <c r="T190">
        <v>60</v>
      </c>
      <c r="U190">
        <v>60</v>
      </c>
      <c r="V190">
        <v>60</v>
      </c>
      <c r="W190">
        <v>60</v>
      </c>
      <c r="X190">
        <v>60</v>
      </c>
      <c r="AE190" t="s">
        <v>70</v>
      </c>
      <c r="AH190">
        <v>0</v>
      </c>
      <c r="AI190" t="s">
        <v>70</v>
      </c>
      <c r="AJ190" t="s">
        <v>70</v>
      </c>
      <c r="AK190" t="s">
        <v>70</v>
      </c>
      <c r="AL190" t="s">
        <v>70</v>
      </c>
      <c r="AM190" t="s">
        <v>70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71</v>
      </c>
      <c r="BP190" s="613">
        <v>60</v>
      </c>
      <c r="BQ190" s="860">
        <v>53</v>
      </c>
      <c r="BR190" t="s">
        <v>70</v>
      </c>
      <c r="BS190" t="s">
        <v>72</v>
      </c>
      <c r="BT190">
        <v>0</v>
      </c>
      <c r="BU190" t="s">
        <v>3213</v>
      </c>
      <c r="BV190">
        <v>2E-3</v>
      </c>
      <c r="BW190" t="s">
        <v>3213</v>
      </c>
      <c r="BX190">
        <v>2E-3</v>
      </c>
      <c r="BY190" t="s">
        <v>72</v>
      </c>
      <c r="BZ190" t="s">
        <v>3827</v>
      </c>
    </row>
    <row r="191" spans="1:79">
      <c r="A191" t="s">
        <v>1029</v>
      </c>
      <c r="B191" t="s">
        <v>1067</v>
      </c>
      <c r="C191" t="s">
        <v>58</v>
      </c>
      <c r="D191" t="s">
        <v>59</v>
      </c>
      <c r="E191" t="s">
        <v>60</v>
      </c>
      <c r="F191" t="s">
        <v>1068</v>
      </c>
      <c r="G191" t="s">
        <v>402</v>
      </c>
      <c r="H191" t="s">
        <v>1069</v>
      </c>
      <c r="I191" t="s">
        <v>1070</v>
      </c>
      <c r="J191" t="s">
        <v>64</v>
      </c>
      <c r="K191" t="s">
        <v>65</v>
      </c>
      <c r="N191" t="s">
        <v>221</v>
      </c>
      <c r="O191" t="s">
        <v>132</v>
      </c>
      <c r="P191" t="s">
        <v>1034</v>
      </c>
      <c r="Q191" s="613">
        <v>1</v>
      </c>
      <c r="R191" t="s">
        <v>3610</v>
      </c>
      <c r="S191">
        <v>4.7</v>
      </c>
      <c r="T191">
        <v>4.7</v>
      </c>
      <c r="U191">
        <v>4.7</v>
      </c>
      <c r="V191">
        <v>4.7</v>
      </c>
      <c r="W191">
        <v>4.7</v>
      </c>
      <c r="X191">
        <v>4.7</v>
      </c>
      <c r="AH191">
        <v>0</v>
      </c>
      <c r="AJ191" t="s">
        <v>70</v>
      </c>
      <c r="AK191" t="s">
        <v>70</v>
      </c>
      <c r="AL191" t="s">
        <v>70</v>
      </c>
      <c r="AM191" t="s">
        <v>70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10</v>
      </c>
      <c r="BO191" t="s">
        <v>1035</v>
      </c>
      <c r="BP191" s="613" t="s">
        <v>72</v>
      </c>
      <c r="BQ191" s="857">
        <v>4.5999999999999996</v>
      </c>
      <c r="BR191" t="s">
        <v>66</v>
      </c>
      <c r="BS191" t="s">
        <v>72</v>
      </c>
      <c r="BT191">
        <v>0</v>
      </c>
      <c r="BU191" t="s">
        <v>72</v>
      </c>
      <c r="BV191">
        <v>0</v>
      </c>
      <c r="BW191" t="s">
        <v>72</v>
      </c>
      <c r="BX191">
        <v>0</v>
      </c>
      <c r="BY191" t="s">
        <v>72</v>
      </c>
      <c r="BZ191" t="s">
        <v>3828</v>
      </c>
    </row>
    <row r="192" spans="1:79">
      <c r="A192" t="s">
        <v>1029</v>
      </c>
      <c r="B192" t="s">
        <v>1071</v>
      </c>
      <c r="C192" t="s">
        <v>58</v>
      </c>
      <c r="D192" t="s">
        <v>59</v>
      </c>
      <c r="E192" t="s">
        <v>60</v>
      </c>
      <c r="F192" t="s">
        <v>1068</v>
      </c>
      <c r="G192" t="s">
        <v>432</v>
      </c>
      <c r="H192" t="s">
        <v>1072</v>
      </c>
      <c r="I192" t="s">
        <v>1073</v>
      </c>
      <c r="J192" t="s">
        <v>64</v>
      </c>
      <c r="K192" t="s">
        <v>65</v>
      </c>
      <c r="N192" t="s">
        <v>110</v>
      </c>
      <c r="O192" t="s">
        <v>146</v>
      </c>
      <c r="P192" t="s">
        <v>147</v>
      </c>
      <c r="Q192" s="613">
        <v>1</v>
      </c>
      <c r="R192" t="s">
        <v>3609</v>
      </c>
      <c r="S192">
        <v>13</v>
      </c>
      <c r="T192">
        <v>12.7</v>
      </c>
      <c r="U192">
        <v>12.3</v>
      </c>
      <c r="V192">
        <v>12</v>
      </c>
      <c r="W192">
        <v>12</v>
      </c>
      <c r="X192">
        <v>12</v>
      </c>
      <c r="AA192" t="s">
        <v>70</v>
      </c>
      <c r="AE192" t="s">
        <v>70</v>
      </c>
      <c r="AH192">
        <v>0</v>
      </c>
      <c r="AI192" t="s">
        <v>70</v>
      </c>
      <c r="AJ192" t="s">
        <v>70</v>
      </c>
      <c r="AK192" t="s">
        <v>70</v>
      </c>
      <c r="AL192" t="s">
        <v>70</v>
      </c>
      <c r="AM192" t="s">
        <v>70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71</v>
      </c>
      <c r="BP192" s="613">
        <v>8</v>
      </c>
      <c r="BQ192" s="857">
        <v>32.049999999999997</v>
      </c>
      <c r="BR192" t="s">
        <v>66</v>
      </c>
      <c r="BS192" t="s">
        <v>72</v>
      </c>
      <c r="BT192">
        <v>0</v>
      </c>
      <c r="BU192" t="s">
        <v>3219</v>
      </c>
      <c r="BV192">
        <v>-0.93184</v>
      </c>
      <c r="BW192" t="s">
        <v>3219</v>
      </c>
      <c r="BX192">
        <v>-0.93184</v>
      </c>
      <c r="BY192" t="s">
        <v>39</v>
      </c>
      <c r="BZ192" t="s">
        <v>3829</v>
      </c>
    </row>
    <row r="193" spans="1:79">
      <c r="A193" t="s">
        <v>1029</v>
      </c>
      <c r="B193" t="s">
        <v>1074</v>
      </c>
      <c r="C193" t="s">
        <v>58</v>
      </c>
      <c r="D193" t="s">
        <v>59</v>
      </c>
      <c r="E193" t="s">
        <v>60</v>
      </c>
      <c r="F193" t="s">
        <v>1075</v>
      </c>
      <c r="G193" t="s">
        <v>409</v>
      </c>
      <c r="H193" t="s">
        <v>1076</v>
      </c>
      <c r="I193" t="s">
        <v>1077</v>
      </c>
      <c r="J193" t="s">
        <v>64</v>
      </c>
      <c r="K193" t="s">
        <v>65</v>
      </c>
      <c r="N193" t="s">
        <v>221</v>
      </c>
      <c r="O193" t="s">
        <v>132</v>
      </c>
      <c r="P193" t="s">
        <v>1034</v>
      </c>
      <c r="Q193" s="613">
        <v>1</v>
      </c>
      <c r="R193" t="s">
        <v>3610</v>
      </c>
      <c r="S193">
        <v>4.0999999999999996</v>
      </c>
      <c r="T193">
        <v>4.0999999999999996</v>
      </c>
      <c r="U193">
        <v>4.0999999999999996</v>
      </c>
      <c r="V193">
        <v>4.0999999999999996</v>
      </c>
      <c r="W193">
        <v>4.0999999999999996</v>
      </c>
      <c r="X193">
        <v>4.0999999999999996</v>
      </c>
      <c r="AH193">
        <v>0</v>
      </c>
      <c r="AJ193" t="s">
        <v>70</v>
      </c>
      <c r="AK193" t="s">
        <v>70</v>
      </c>
      <c r="AL193" t="s">
        <v>70</v>
      </c>
      <c r="AM193" t="s">
        <v>70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10</v>
      </c>
      <c r="BO193" t="s">
        <v>1035</v>
      </c>
      <c r="BP193" s="613" t="s">
        <v>72</v>
      </c>
      <c r="BQ193" s="857">
        <v>4.2</v>
      </c>
      <c r="BR193" t="s">
        <v>70</v>
      </c>
      <c r="BS193" t="s">
        <v>72</v>
      </c>
      <c r="BT193">
        <v>0</v>
      </c>
      <c r="BU193" t="s">
        <v>72</v>
      </c>
      <c r="BV193">
        <v>0</v>
      </c>
      <c r="BW193" t="s">
        <v>72</v>
      </c>
      <c r="BX193">
        <v>0</v>
      </c>
      <c r="BY193" t="s">
        <v>72</v>
      </c>
      <c r="BZ193" t="s">
        <v>3830</v>
      </c>
    </row>
    <row r="194" spans="1:79">
      <c r="A194" t="s">
        <v>1029</v>
      </c>
      <c r="B194" t="s">
        <v>1078</v>
      </c>
      <c r="C194" t="s">
        <v>58</v>
      </c>
      <c r="D194" t="s">
        <v>59</v>
      </c>
      <c r="E194" t="s">
        <v>60</v>
      </c>
      <c r="F194" t="s">
        <v>1075</v>
      </c>
      <c r="G194" t="s">
        <v>414</v>
      </c>
      <c r="H194" t="s">
        <v>1079</v>
      </c>
      <c r="I194" t="s">
        <v>1080</v>
      </c>
      <c r="J194" t="s">
        <v>76</v>
      </c>
      <c r="K194" t="s">
        <v>65</v>
      </c>
      <c r="M194" t="s">
        <v>66</v>
      </c>
      <c r="N194" t="s">
        <v>83</v>
      </c>
      <c r="O194" t="s">
        <v>68</v>
      </c>
      <c r="P194" t="s">
        <v>69</v>
      </c>
      <c r="Q194" s="613">
        <v>0</v>
      </c>
      <c r="R194" t="s">
        <v>3609</v>
      </c>
      <c r="S194">
        <v>0</v>
      </c>
      <c r="T194">
        <v>0</v>
      </c>
      <c r="U194">
        <v>0</v>
      </c>
      <c r="V194">
        <v>0</v>
      </c>
      <c r="W194">
        <v>0</v>
      </c>
      <c r="X194">
        <v>0</v>
      </c>
      <c r="AH194">
        <v>0</v>
      </c>
      <c r="AI194" t="s">
        <v>70</v>
      </c>
      <c r="AJ194" t="s">
        <v>70</v>
      </c>
      <c r="AK194" t="s">
        <v>70</v>
      </c>
      <c r="AL194" t="s">
        <v>70</v>
      </c>
      <c r="AM194" t="s">
        <v>70</v>
      </c>
      <c r="AN194" t="s">
        <v>1081</v>
      </c>
      <c r="AO194" t="s">
        <v>1081</v>
      </c>
      <c r="AP194" t="s">
        <v>1081</v>
      </c>
      <c r="AQ194" t="s">
        <v>1081</v>
      </c>
      <c r="AR194" t="s">
        <v>1081</v>
      </c>
      <c r="AS194">
        <v>0</v>
      </c>
      <c r="AT194">
        <v>0</v>
      </c>
      <c r="AU194">
        <v>0</v>
      </c>
      <c r="AV194">
        <v>0</v>
      </c>
      <c r="AW194">
        <v>0</v>
      </c>
      <c r="BH194">
        <v>0.504</v>
      </c>
      <c r="BN194">
        <v>1</v>
      </c>
      <c r="BO194" t="s">
        <v>71</v>
      </c>
      <c r="BP194" s="613" t="s">
        <v>72</v>
      </c>
      <c r="BQ194" s="860">
        <v>0</v>
      </c>
      <c r="BR194" t="s">
        <v>70</v>
      </c>
      <c r="BS194" t="s">
        <v>72</v>
      </c>
      <c r="BT194">
        <v>0</v>
      </c>
      <c r="BU194" t="s">
        <v>72</v>
      </c>
      <c r="BV194">
        <v>0</v>
      </c>
      <c r="BW194" t="s">
        <v>72</v>
      </c>
      <c r="BX194">
        <v>0</v>
      </c>
      <c r="BY194" t="s">
        <v>72</v>
      </c>
      <c r="BZ194" t="s">
        <v>3831</v>
      </c>
      <c r="CA194" t="s">
        <v>1082</v>
      </c>
    </row>
    <row r="195" spans="1:79">
      <c r="A195" t="s">
        <v>1029</v>
      </c>
      <c r="B195" t="s">
        <v>1083</v>
      </c>
      <c r="C195" t="s">
        <v>58</v>
      </c>
      <c r="D195" t="s">
        <v>59</v>
      </c>
      <c r="E195" t="s">
        <v>60</v>
      </c>
      <c r="F195" t="s">
        <v>1084</v>
      </c>
      <c r="G195" t="s">
        <v>438</v>
      </c>
      <c r="H195" t="s">
        <v>1085</v>
      </c>
      <c r="I195" t="s">
        <v>1086</v>
      </c>
      <c r="J195" t="s">
        <v>76</v>
      </c>
      <c r="K195" t="s">
        <v>65</v>
      </c>
      <c r="N195" t="s">
        <v>98</v>
      </c>
      <c r="O195" t="s">
        <v>99</v>
      </c>
      <c r="P195" t="s">
        <v>100</v>
      </c>
      <c r="Q195" s="613">
        <v>2</v>
      </c>
      <c r="R195" t="s">
        <v>3610</v>
      </c>
      <c r="S195">
        <v>100</v>
      </c>
      <c r="T195">
        <v>100</v>
      </c>
      <c r="U195">
        <v>100</v>
      </c>
      <c r="V195">
        <v>100</v>
      </c>
      <c r="W195">
        <v>100</v>
      </c>
      <c r="X195">
        <v>100</v>
      </c>
      <c r="Y195" t="s">
        <v>70</v>
      </c>
      <c r="AE195" t="s">
        <v>70</v>
      </c>
      <c r="AH195">
        <v>0</v>
      </c>
      <c r="AI195" t="s">
        <v>70</v>
      </c>
      <c r="AJ195" t="s">
        <v>70</v>
      </c>
      <c r="AK195" t="s">
        <v>70</v>
      </c>
      <c r="AL195" t="s">
        <v>70</v>
      </c>
      <c r="AM195" t="s">
        <v>70</v>
      </c>
      <c r="AN195">
        <v>99.94</v>
      </c>
      <c r="AO195">
        <v>99.94</v>
      </c>
      <c r="AP195">
        <v>99.94</v>
      </c>
      <c r="AQ195">
        <v>99.94</v>
      </c>
      <c r="AR195">
        <v>99.94</v>
      </c>
      <c r="AS195">
        <v>99.95</v>
      </c>
      <c r="AT195">
        <v>99.95</v>
      </c>
      <c r="AU195">
        <v>99.95</v>
      </c>
      <c r="AV195">
        <v>99.95</v>
      </c>
      <c r="AW195">
        <v>99.95</v>
      </c>
      <c r="BH195">
        <v>0.28399999999999997</v>
      </c>
      <c r="BN195">
        <v>100</v>
      </c>
      <c r="BO195" t="s">
        <v>387</v>
      </c>
      <c r="BP195" s="613">
        <v>99.96</v>
      </c>
      <c r="BQ195" s="861">
        <v>99.96</v>
      </c>
      <c r="BR195" t="s">
        <v>66</v>
      </c>
      <c r="BS195" t="s">
        <v>72</v>
      </c>
      <c r="BT195">
        <v>0</v>
      </c>
      <c r="BU195" t="s">
        <v>5</v>
      </c>
      <c r="BV195">
        <v>0</v>
      </c>
      <c r="BW195" t="s">
        <v>5</v>
      </c>
      <c r="BX195">
        <v>0</v>
      </c>
      <c r="BY195" t="s">
        <v>37</v>
      </c>
      <c r="BZ195" t="s">
        <v>3832</v>
      </c>
    </row>
    <row r="196" spans="1:79">
      <c r="A196" t="s">
        <v>1029</v>
      </c>
      <c r="B196" t="s">
        <v>1087</v>
      </c>
      <c r="C196" t="s">
        <v>58</v>
      </c>
      <c r="D196" t="s">
        <v>59</v>
      </c>
      <c r="E196" t="s">
        <v>60</v>
      </c>
      <c r="F196" t="s">
        <v>1088</v>
      </c>
      <c r="G196" t="s">
        <v>443</v>
      </c>
      <c r="H196" t="s">
        <v>1089</v>
      </c>
      <c r="I196" t="s">
        <v>1090</v>
      </c>
      <c r="J196" t="s">
        <v>92</v>
      </c>
      <c r="N196" t="s">
        <v>203</v>
      </c>
      <c r="O196" t="s">
        <v>68</v>
      </c>
      <c r="P196" t="s">
        <v>1091</v>
      </c>
      <c r="Q196" s="613">
        <v>0</v>
      </c>
      <c r="R196" t="s">
        <v>3609</v>
      </c>
      <c r="S196">
        <v>0</v>
      </c>
      <c r="T196">
        <v>0</v>
      </c>
      <c r="U196">
        <v>0</v>
      </c>
      <c r="V196">
        <v>0</v>
      </c>
      <c r="W196">
        <v>0</v>
      </c>
      <c r="X196">
        <v>0</v>
      </c>
      <c r="AE196" t="s">
        <v>70</v>
      </c>
      <c r="AH196">
        <v>0</v>
      </c>
      <c r="BP196" s="613" t="s">
        <v>72</v>
      </c>
      <c r="BQ196" s="860">
        <v>25</v>
      </c>
      <c r="BR196" t="s">
        <v>66</v>
      </c>
      <c r="BS196" t="s">
        <v>72</v>
      </c>
      <c r="BT196">
        <v>0</v>
      </c>
      <c r="BU196" t="s">
        <v>72</v>
      </c>
      <c r="BV196">
        <v>0</v>
      </c>
      <c r="BW196" t="s">
        <v>72</v>
      </c>
      <c r="BX196">
        <v>0</v>
      </c>
      <c r="BY196" t="s">
        <v>72</v>
      </c>
      <c r="BZ196" t="s">
        <v>3833</v>
      </c>
    </row>
    <row r="197" spans="1:79">
      <c r="A197" t="s">
        <v>1029</v>
      </c>
      <c r="B197" t="s">
        <v>1092</v>
      </c>
      <c r="C197" t="s">
        <v>58</v>
      </c>
      <c r="D197" t="s">
        <v>59</v>
      </c>
      <c r="E197" t="s">
        <v>60</v>
      </c>
      <c r="F197" t="s">
        <v>1088</v>
      </c>
      <c r="G197" t="s">
        <v>449</v>
      </c>
      <c r="H197" t="s">
        <v>1093</v>
      </c>
      <c r="I197" t="s">
        <v>1094</v>
      </c>
      <c r="J197" t="s">
        <v>92</v>
      </c>
      <c r="N197" t="s">
        <v>203</v>
      </c>
      <c r="O197" t="s">
        <v>68</v>
      </c>
      <c r="P197" t="s">
        <v>1095</v>
      </c>
      <c r="Q197" s="613">
        <v>0</v>
      </c>
      <c r="R197" t="s">
        <v>3609</v>
      </c>
      <c r="S197">
        <v>0</v>
      </c>
      <c r="T197">
        <v>0</v>
      </c>
      <c r="U197">
        <v>0</v>
      </c>
      <c r="V197">
        <v>0</v>
      </c>
      <c r="W197">
        <v>0</v>
      </c>
      <c r="X197">
        <v>0</v>
      </c>
      <c r="AE197" t="s">
        <v>70</v>
      </c>
      <c r="AH197">
        <v>0</v>
      </c>
      <c r="BP197" s="613" t="s">
        <v>72</v>
      </c>
      <c r="BQ197" s="860">
        <v>0</v>
      </c>
      <c r="BR197" t="s">
        <v>70</v>
      </c>
      <c r="BS197" t="s">
        <v>72</v>
      </c>
      <c r="BT197">
        <v>0</v>
      </c>
      <c r="BU197" t="s">
        <v>72</v>
      </c>
      <c r="BV197">
        <v>0</v>
      </c>
      <c r="BW197" t="s">
        <v>72</v>
      </c>
      <c r="BX197">
        <v>0</v>
      </c>
      <c r="BY197" t="s">
        <v>72</v>
      </c>
      <c r="BZ197" t="s">
        <v>3834</v>
      </c>
    </row>
    <row r="198" spans="1:79">
      <c r="A198" t="s">
        <v>1029</v>
      </c>
      <c r="B198" t="s">
        <v>1096</v>
      </c>
      <c r="C198" t="s">
        <v>58</v>
      </c>
      <c r="D198" t="s">
        <v>59</v>
      </c>
      <c r="E198" t="s">
        <v>60</v>
      </c>
      <c r="F198" t="s">
        <v>1097</v>
      </c>
      <c r="G198" t="s">
        <v>459</v>
      </c>
      <c r="H198" t="s">
        <v>1098</v>
      </c>
      <c r="I198" t="s">
        <v>1099</v>
      </c>
      <c r="J198" t="s">
        <v>92</v>
      </c>
      <c r="N198" t="s">
        <v>855</v>
      </c>
      <c r="O198" t="s">
        <v>68</v>
      </c>
      <c r="P198" t="s">
        <v>1100</v>
      </c>
      <c r="Q198" s="613">
        <v>0</v>
      </c>
      <c r="R198" t="s">
        <v>3609</v>
      </c>
      <c r="S198">
        <v>0</v>
      </c>
      <c r="T198">
        <v>0</v>
      </c>
      <c r="U198">
        <v>0</v>
      </c>
      <c r="V198">
        <v>0</v>
      </c>
      <c r="W198">
        <v>0</v>
      </c>
      <c r="X198">
        <v>0</v>
      </c>
      <c r="AH198">
        <v>0</v>
      </c>
      <c r="BP198" s="613" t="s">
        <v>72</v>
      </c>
      <c r="BQ198" s="860">
        <v>0</v>
      </c>
      <c r="BR198" t="s">
        <v>70</v>
      </c>
      <c r="BS198" t="s">
        <v>72</v>
      </c>
      <c r="BT198">
        <v>0</v>
      </c>
      <c r="BU198" t="s">
        <v>72</v>
      </c>
      <c r="BV198">
        <v>0</v>
      </c>
      <c r="BW198" t="s">
        <v>72</v>
      </c>
      <c r="BX198">
        <v>0</v>
      </c>
      <c r="BY198" t="s">
        <v>72</v>
      </c>
      <c r="BZ198" t="s">
        <v>3835</v>
      </c>
    </row>
    <row r="199" spans="1:79">
      <c r="A199" t="s">
        <v>1029</v>
      </c>
      <c r="B199" t="s">
        <v>1101</v>
      </c>
      <c r="C199" t="s">
        <v>58</v>
      </c>
      <c r="D199" t="s">
        <v>59</v>
      </c>
      <c r="E199" t="s">
        <v>60</v>
      </c>
      <c r="F199" t="s">
        <v>1102</v>
      </c>
      <c r="G199" t="s">
        <v>465</v>
      </c>
      <c r="H199" t="s">
        <v>1103</v>
      </c>
      <c r="I199" t="s">
        <v>1104</v>
      </c>
      <c r="J199" t="s">
        <v>92</v>
      </c>
      <c r="N199" t="s">
        <v>1105</v>
      </c>
      <c r="O199" t="s">
        <v>68</v>
      </c>
      <c r="P199" t="s">
        <v>1106</v>
      </c>
      <c r="Q199" s="613">
        <v>0</v>
      </c>
      <c r="R199" t="s">
        <v>3609</v>
      </c>
      <c r="S199">
        <v>0</v>
      </c>
      <c r="T199">
        <v>0</v>
      </c>
      <c r="U199">
        <v>0</v>
      </c>
      <c r="V199">
        <v>0</v>
      </c>
      <c r="W199">
        <v>0</v>
      </c>
      <c r="X199">
        <v>0</v>
      </c>
      <c r="AH199">
        <v>0</v>
      </c>
      <c r="BP199" s="613" t="s">
        <v>72</v>
      </c>
      <c r="BQ199" s="860">
        <v>0</v>
      </c>
      <c r="BR199" t="s">
        <v>70</v>
      </c>
      <c r="BS199" t="s">
        <v>72</v>
      </c>
      <c r="BT199">
        <v>0</v>
      </c>
      <c r="BU199" t="s">
        <v>72</v>
      </c>
      <c r="BV199">
        <v>0</v>
      </c>
      <c r="BW199" t="s">
        <v>72</v>
      </c>
      <c r="BX199">
        <v>0</v>
      </c>
      <c r="BY199" t="s">
        <v>72</v>
      </c>
      <c r="BZ199" t="s">
        <v>3836</v>
      </c>
    </row>
    <row r="200" spans="1:79">
      <c r="A200" t="s">
        <v>1029</v>
      </c>
      <c r="B200" t="s">
        <v>1107</v>
      </c>
      <c r="C200" t="s">
        <v>58</v>
      </c>
      <c r="D200" t="s">
        <v>59</v>
      </c>
      <c r="E200" t="s">
        <v>60</v>
      </c>
      <c r="F200" t="s">
        <v>1108</v>
      </c>
      <c r="G200" t="s">
        <v>1109</v>
      </c>
      <c r="H200" t="s">
        <v>1110</v>
      </c>
      <c r="I200" t="s">
        <v>1111</v>
      </c>
      <c r="J200" t="s">
        <v>92</v>
      </c>
      <c r="N200" t="s">
        <v>203</v>
      </c>
      <c r="O200" t="s">
        <v>68</v>
      </c>
      <c r="P200" t="s">
        <v>1112</v>
      </c>
      <c r="Q200" s="613">
        <v>0</v>
      </c>
      <c r="R200" t="s">
        <v>3609</v>
      </c>
      <c r="S200">
        <v>0</v>
      </c>
      <c r="T200">
        <v>0</v>
      </c>
      <c r="U200">
        <v>0</v>
      </c>
      <c r="V200">
        <v>0</v>
      </c>
      <c r="W200">
        <v>0</v>
      </c>
      <c r="X200">
        <v>0</v>
      </c>
      <c r="AF200" t="s">
        <v>70</v>
      </c>
      <c r="AH200">
        <v>0</v>
      </c>
      <c r="BP200" s="613" t="s">
        <v>72</v>
      </c>
      <c r="BQ200" s="860">
        <v>0</v>
      </c>
      <c r="BR200" t="s">
        <v>70</v>
      </c>
      <c r="BS200" t="s">
        <v>72</v>
      </c>
      <c r="BT200">
        <v>0</v>
      </c>
      <c r="BU200" t="s">
        <v>72</v>
      </c>
      <c r="BV200">
        <v>0</v>
      </c>
      <c r="BW200" t="s">
        <v>72</v>
      </c>
      <c r="BX200">
        <v>0</v>
      </c>
      <c r="BY200" t="s">
        <v>72</v>
      </c>
      <c r="BZ200" t="s">
        <v>3837</v>
      </c>
    </row>
    <row r="201" spans="1:79">
      <c r="A201" t="s">
        <v>1029</v>
      </c>
      <c r="B201" t="s">
        <v>1113</v>
      </c>
      <c r="C201" t="s">
        <v>58</v>
      </c>
      <c r="D201" t="s">
        <v>59</v>
      </c>
      <c r="E201" t="s">
        <v>60</v>
      </c>
      <c r="F201" t="s">
        <v>1114</v>
      </c>
      <c r="G201" t="s">
        <v>1115</v>
      </c>
      <c r="H201" t="s">
        <v>1116</v>
      </c>
      <c r="I201" t="s">
        <v>1117</v>
      </c>
      <c r="J201" t="s">
        <v>64</v>
      </c>
      <c r="K201" t="s">
        <v>357</v>
      </c>
      <c r="N201" t="s">
        <v>38</v>
      </c>
      <c r="O201" t="s">
        <v>68</v>
      </c>
      <c r="P201" t="s">
        <v>105</v>
      </c>
      <c r="Q201" s="613">
        <v>2</v>
      </c>
      <c r="R201" t="s">
        <v>3609</v>
      </c>
      <c r="S201">
        <v>1.17</v>
      </c>
      <c r="T201">
        <v>0.97</v>
      </c>
      <c r="U201">
        <v>0.78</v>
      </c>
      <c r="V201">
        <v>0.57999999999999996</v>
      </c>
      <c r="W201">
        <v>0.57999999999999996</v>
      </c>
      <c r="X201">
        <v>0.57999999999999996</v>
      </c>
      <c r="Z201" t="s">
        <v>70</v>
      </c>
      <c r="AE201" t="s">
        <v>70</v>
      </c>
      <c r="AH201">
        <v>0</v>
      </c>
      <c r="AI201" t="s">
        <v>70</v>
      </c>
      <c r="AJ201" t="s">
        <v>70</v>
      </c>
      <c r="AK201" t="s">
        <v>70</v>
      </c>
      <c r="AL201" t="s">
        <v>70</v>
      </c>
      <c r="AM201" t="s">
        <v>70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820</v>
      </c>
      <c r="BP201" s="613">
        <v>1.19</v>
      </c>
      <c r="BQ201" s="861">
        <v>0.98</v>
      </c>
      <c r="BR201" t="s">
        <v>66</v>
      </c>
      <c r="BS201" t="s">
        <v>72</v>
      </c>
      <c r="BT201">
        <v>0</v>
      </c>
      <c r="BU201" t="s">
        <v>5</v>
      </c>
      <c r="BV201">
        <v>0</v>
      </c>
      <c r="BW201" t="s">
        <v>5</v>
      </c>
      <c r="BX201">
        <v>0</v>
      </c>
      <c r="BY201" t="s">
        <v>38</v>
      </c>
      <c r="BZ201" t="s">
        <v>3838</v>
      </c>
    </row>
    <row r="202" spans="1:79">
      <c r="A202" t="s">
        <v>1029</v>
      </c>
      <c r="B202" t="s">
        <v>1118</v>
      </c>
      <c r="C202" t="s">
        <v>58</v>
      </c>
      <c r="D202" t="s">
        <v>59</v>
      </c>
      <c r="E202" t="s">
        <v>60</v>
      </c>
      <c r="F202" t="s">
        <v>1114</v>
      </c>
      <c r="G202" t="s">
        <v>1119</v>
      </c>
      <c r="H202" t="s">
        <v>1120</v>
      </c>
      <c r="I202" t="s">
        <v>1121</v>
      </c>
      <c r="J202" t="s">
        <v>76</v>
      </c>
      <c r="K202" t="s">
        <v>357</v>
      </c>
      <c r="M202" t="s">
        <v>66</v>
      </c>
      <c r="N202" t="s">
        <v>115</v>
      </c>
      <c r="O202" t="s">
        <v>229</v>
      </c>
      <c r="P202" t="s">
        <v>358</v>
      </c>
      <c r="Q202" s="613" t="s">
        <v>71</v>
      </c>
      <c r="S202" t="s">
        <v>231</v>
      </c>
      <c r="T202" t="s">
        <v>231</v>
      </c>
      <c r="U202" t="s">
        <v>231</v>
      </c>
      <c r="V202" t="s">
        <v>231</v>
      </c>
      <c r="W202" t="s">
        <v>231</v>
      </c>
      <c r="X202" t="s">
        <v>231</v>
      </c>
      <c r="AE202" t="s">
        <v>70</v>
      </c>
      <c r="AH202">
        <v>4</v>
      </c>
      <c r="AI202" t="s">
        <v>70</v>
      </c>
      <c r="AJ202" t="s">
        <v>70</v>
      </c>
      <c r="AK202" t="s">
        <v>70</v>
      </c>
      <c r="AL202" t="s">
        <v>70</v>
      </c>
      <c r="AM202" t="s">
        <v>70</v>
      </c>
      <c r="AN202" t="s">
        <v>1122</v>
      </c>
      <c r="AO202" t="s">
        <v>1122</v>
      </c>
      <c r="AP202" t="s">
        <v>1122</v>
      </c>
      <c r="AQ202" t="s">
        <v>1122</v>
      </c>
      <c r="AR202" t="s">
        <v>1122</v>
      </c>
      <c r="AS202" t="s">
        <v>1122</v>
      </c>
      <c r="AT202" t="s">
        <v>1122</v>
      </c>
      <c r="AU202" t="s">
        <v>1122</v>
      </c>
      <c r="AV202" t="s">
        <v>1122</v>
      </c>
      <c r="AW202" t="s">
        <v>1122</v>
      </c>
      <c r="BH202">
        <v>4</v>
      </c>
      <c r="BN202">
        <v>1</v>
      </c>
      <c r="BO202" t="s">
        <v>71</v>
      </c>
      <c r="BP202" s="613" t="s">
        <v>231</v>
      </c>
      <c r="BQ202" s="859" t="s">
        <v>231</v>
      </c>
      <c r="BR202" t="s">
        <v>70</v>
      </c>
      <c r="BS202" t="s">
        <v>72</v>
      </c>
      <c r="BT202">
        <v>0</v>
      </c>
      <c r="BU202" t="s">
        <v>72</v>
      </c>
      <c r="BV202">
        <v>0</v>
      </c>
      <c r="BW202" t="s">
        <v>72</v>
      </c>
      <c r="BX202">
        <v>0</v>
      </c>
      <c r="BY202" t="s">
        <v>72</v>
      </c>
      <c r="BZ202" t="s">
        <v>3839</v>
      </c>
      <c r="CA202" t="s">
        <v>1123</v>
      </c>
    </row>
    <row r="203" spans="1:79">
      <c r="A203" t="s">
        <v>1029</v>
      </c>
      <c r="B203" t="s">
        <v>1124</v>
      </c>
      <c r="C203" t="s">
        <v>58</v>
      </c>
      <c r="D203" t="s">
        <v>59</v>
      </c>
      <c r="E203" t="s">
        <v>60</v>
      </c>
      <c r="F203" t="s">
        <v>1114</v>
      </c>
      <c r="G203" t="s">
        <v>1125</v>
      </c>
      <c r="H203" t="s">
        <v>1126</v>
      </c>
      <c r="I203" t="s">
        <v>1127</v>
      </c>
      <c r="J203" t="s">
        <v>92</v>
      </c>
      <c r="N203" t="s">
        <v>164</v>
      </c>
      <c r="O203" t="s">
        <v>68</v>
      </c>
      <c r="P203" t="s">
        <v>1128</v>
      </c>
      <c r="Q203" s="613">
        <v>0</v>
      </c>
      <c r="R203" t="s">
        <v>3609</v>
      </c>
      <c r="S203">
        <v>55</v>
      </c>
      <c r="X203">
        <v>0</v>
      </c>
      <c r="AE203" t="s">
        <v>70</v>
      </c>
      <c r="AH203">
        <v>0</v>
      </c>
      <c r="BP203" s="613" t="s">
        <v>72</v>
      </c>
      <c r="BQ203" s="860">
        <v>55</v>
      </c>
      <c r="BR203" t="s">
        <v>72</v>
      </c>
      <c r="BS203" t="s">
        <v>72</v>
      </c>
      <c r="BT203">
        <v>0</v>
      </c>
      <c r="BU203" t="s">
        <v>72</v>
      </c>
      <c r="BV203">
        <v>0</v>
      </c>
      <c r="BW203" t="s">
        <v>72</v>
      </c>
      <c r="BX203">
        <v>0</v>
      </c>
      <c r="BY203" t="s">
        <v>72</v>
      </c>
      <c r="BZ203" t="s">
        <v>3840</v>
      </c>
    </row>
    <row r="204" spans="1:79">
      <c r="A204" t="s">
        <v>1029</v>
      </c>
      <c r="B204" t="s">
        <v>1129</v>
      </c>
      <c r="C204" t="s">
        <v>58</v>
      </c>
      <c r="D204" t="s">
        <v>59</v>
      </c>
      <c r="E204" t="s">
        <v>60</v>
      </c>
      <c r="F204" t="s">
        <v>1114</v>
      </c>
      <c r="G204" t="s">
        <v>1130</v>
      </c>
      <c r="H204" t="s">
        <v>1131</v>
      </c>
      <c r="I204" t="s">
        <v>1132</v>
      </c>
      <c r="J204" t="s">
        <v>76</v>
      </c>
      <c r="K204" t="s">
        <v>357</v>
      </c>
      <c r="N204" t="s">
        <v>115</v>
      </c>
      <c r="O204" t="s">
        <v>68</v>
      </c>
      <c r="P204" t="s">
        <v>116</v>
      </c>
      <c r="Q204" s="613">
        <v>0</v>
      </c>
      <c r="R204" t="s">
        <v>3609</v>
      </c>
      <c r="S204">
        <v>2429</v>
      </c>
      <c r="T204">
        <v>2429</v>
      </c>
      <c r="U204">
        <v>2429</v>
      </c>
      <c r="V204">
        <v>2429</v>
      </c>
      <c r="W204">
        <v>2429</v>
      </c>
      <c r="X204">
        <v>2429</v>
      </c>
      <c r="AE204" t="s">
        <v>70</v>
      </c>
      <c r="AH204">
        <v>0</v>
      </c>
      <c r="AI204" t="s">
        <v>70</v>
      </c>
      <c r="AJ204" t="s">
        <v>70</v>
      </c>
      <c r="AK204" t="s">
        <v>70</v>
      </c>
      <c r="AL204" t="s">
        <v>70</v>
      </c>
      <c r="AM204" t="s">
        <v>70</v>
      </c>
      <c r="AN204">
        <v>4014</v>
      </c>
      <c r="AO204">
        <v>4014</v>
      </c>
      <c r="AP204">
        <v>4014</v>
      </c>
      <c r="AQ204">
        <v>4014</v>
      </c>
      <c r="AR204">
        <v>4014</v>
      </c>
      <c r="AS204">
        <v>3048</v>
      </c>
      <c r="AT204">
        <v>3048</v>
      </c>
      <c r="AU204">
        <v>3048</v>
      </c>
      <c r="AV204">
        <v>3048</v>
      </c>
      <c r="AW204">
        <v>3048</v>
      </c>
      <c r="BH204">
        <v>7.1199999999999996E-4</v>
      </c>
      <c r="BN204">
        <v>1</v>
      </c>
      <c r="BO204" t="s">
        <v>71</v>
      </c>
      <c r="BP204" s="613">
        <v>2372</v>
      </c>
      <c r="BQ204" s="860">
        <v>2307</v>
      </c>
      <c r="BR204" t="s">
        <v>70</v>
      </c>
      <c r="BS204" t="s">
        <v>72</v>
      </c>
      <c r="BT204">
        <v>0</v>
      </c>
      <c r="BU204" t="s">
        <v>72</v>
      </c>
      <c r="BV204">
        <v>0</v>
      </c>
      <c r="BW204" t="s">
        <v>72</v>
      </c>
      <c r="BX204">
        <v>0</v>
      </c>
      <c r="BY204" t="s">
        <v>72</v>
      </c>
      <c r="BZ204" t="s">
        <v>3841</v>
      </c>
    </row>
    <row r="205" spans="1:79">
      <c r="A205" t="s">
        <v>1029</v>
      </c>
      <c r="B205" t="s">
        <v>1133</v>
      </c>
      <c r="C205" t="s">
        <v>58</v>
      </c>
      <c r="D205" t="s">
        <v>59</v>
      </c>
      <c r="E205" t="s">
        <v>60</v>
      </c>
      <c r="F205" t="s">
        <v>1134</v>
      </c>
      <c r="G205" t="s">
        <v>1135</v>
      </c>
      <c r="H205" t="s">
        <v>1136</v>
      </c>
      <c r="I205" t="s">
        <v>1137</v>
      </c>
      <c r="J205" t="s">
        <v>92</v>
      </c>
      <c r="N205" t="s">
        <v>211</v>
      </c>
      <c r="O205" t="s">
        <v>68</v>
      </c>
      <c r="P205" t="s">
        <v>1138</v>
      </c>
      <c r="Q205" s="613">
        <v>1</v>
      </c>
      <c r="R205" t="s">
        <v>3609</v>
      </c>
      <c r="S205">
        <v>39.4</v>
      </c>
      <c r="X205">
        <v>38.700000000000003</v>
      </c>
      <c r="AH205">
        <v>0</v>
      </c>
      <c r="BP205" s="613" t="s">
        <v>72</v>
      </c>
      <c r="BQ205" s="857">
        <v>36.799999999999997</v>
      </c>
      <c r="BR205" t="s">
        <v>72</v>
      </c>
      <c r="BS205" t="s">
        <v>72</v>
      </c>
      <c r="BT205">
        <v>0</v>
      </c>
      <c r="BU205" t="s">
        <v>72</v>
      </c>
      <c r="BV205">
        <v>0</v>
      </c>
      <c r="BW205" t="s">
        <v>72</v>
      </c>
      <c r="BX205">
        <v>0</v>
      </c>
      <c r="BY205" t="s">
        <v>72</v>
      </c>
      <c r="BZ205" t="s">
        <v>3842</v>
      </c>
    </row>
    <row r="206" spans="1:79">
      <c r="A206" t="s">
        <v>1029</v>
      </c>
      <c r="B206" t="s">
        <v>1139</v>
      </c>
      <c r="C206" t="s">
        <v>58</v>
      </c>
      <c r="D206" t="s">
        <v>59</v>
      </c>
      <c r="E206" t="s">
        <v>60</v>
      </c>
      <c r="F206" t="s">
        <v>1134</v>
      </c>
      <c r="G206" t="s">
        <v>1140</v>
      </c>
      <c r="H206" t="s">
        <v>1141</v>
      </c>
      <c r="I206" t="s">
        <v>1142</v>
      </c>
      <c r="J206" t="s">
        <v>92</v>
      </c>
      <c r="N206" t="s">
        <v>88</v>
      </c>
      <c r="O206" t="s">
        <v>93</v>
      </c>
      <c r="P206" t="s">
        <v>1143</v>
      </c>
      <c r="Q206" s="613" t="s">
        <v>93</v>
      </c>
      <c r="S206" t="s">
        <v>93</v>
      </c>
      <c r="T206" t="s">
        <v>93</v>
      </c>
      <c r="U206" t="s">
        <v>93</v>
      </c>
      <c r="V206" t="s">
        <v>93</v>
      </c>
      <c r="W206" t="s">
        <v>93</v>
      </c>
      <c r="X206" t="s">
        <v>93</v>
      </c>
      <c r="AG206" t="s">
        <v>70</v>
      </c>
      <c r="AH206">
        <v>0</v>
      </c>
      <c r="BP206" s="613" t="s">
        <v>72</v>
      </c>
      <c r="BQ206" s="859" t="s">
        <v>72</v>
      </c>
      <c r="BR206" t="s">
        <v>72</v>
      </c>
      <c r="BS206" t="s">
        <v>72</v>
      </c>
      <c r="BT206">
        <v>0</v>
      </c>
      <c r="BU206" t="s">
        <v>72</v>
      </c>
      <c r="BV206">
        <v>0</v>
      </c>
      <c r="BW206" t="s">
        <v>72</v>
      </c>
      <c r="BX206">
        <v>0</v>
      </c>
      <c r="BY206" t="s">
        <v>72</v>
      </c>
      <c r="BZ206" t="s">
        <v>3843</v>
      </c>
    </row>
    <row r="207" spans="1:79">
      <c r="A207" t="s">
        <v>1029</v>
      </c>
      <c r="B207" t="s">
        <v>1144</v>
      </c>
      <c r="C207" t="s">
        <v>58</v>
      </c>
      <c r="D207" t="s">
        <v>126</v>
      </c>
      <c r="E207" t="s">
        <v>127</v>
      </c>
      <c r="F207" t="s">
        <v>1031</v>
      </c>
      <c r="G207" t="s">
        <v>349</v>
      </c>
      <c r="H207" t="s">
        <v>1145</v>
      </c>
      <c r="I207" t="s">
        <v>1033</v>
      </c>
      <c r="J207" t="s">
        <v>64</v>
      </c>
      <c r="K207" t="s">
        <v>65</v>
      </c>
      <c r="N207" t="s">
        <v>221</v>
      </c>
      <c r="O207" t="s">
        <v>132</v>
      </c>
      <c r="P207" t="s">
        <v>1034</v>
      </c>
      <c r="Q207" s="613">
        <v>1</v>
      </c>
      <c r="R207" t="s">
        <v>3610</v>
      </c>
      <c r="S207">
        <v>4.5999999999999996</v>
      </c>
      <c r="T207">
        <v>4.5999999999999996</v>
      </c>
      <c r="U207">
        <v>4.5999999999999996</v>
      </c>
      <c r="V207">
        <v>4.5999999999999996</v>
      </c>
      <c r="W207">
        <v>4.5999999999999996</v>
      </c>
      <c r="X207">
        <v>4.5999999999999996</v>
      </c>
      <c r="AH207">
        <v>0</v>
      </c>
      <c r="AJ207" t="s">
        <v>70</v>
      </c>
      <c r="AK207" t="s">
        <v>70</v>
      </c>
      <c r="AL207" t="s">
        <v>70</v>
      </c>
      <c r="AM207" t="s">
        <v>70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10</v>
      </c>
      <c r="BO207" t="s">
        <v>1035</v>
      </c>
      <c r="BP207" s="613" t="s">
        <v>72</v>
      </c>
      <c r="BQ207" s="857">
        <v>4.4000000000000004</v>
      </c>
      <c r="BR207" t="s">
        <v>66</v>
      </c>
      <c r="BS207" t="s">
        <v>72</v>
      </c>
      <c r="BT207">
        <v>0</v>
      </c>
      <c r="BU207" t="s">
        <v>72</v>
      </c>
      <c r="BV207">
        <v>0</v>
      </c>
      <c r="BW207" t="s">
        <v>72</v>
      </c>
      <c r="BX207">
        <v>0</v>
      </c>
      <c r="BY207" t="s">
        <v>72</v>
      </c>
      <c r="BZ207" t="s">
        <v>3819</v>
      </c>
    </row>
    <row r="208" spans="1:79">
      <c r="A208" t="s">
        <v>1029</v>
      </c>
      <c r="B208" t="s">
        <v>1146</v>
      </c>
      <c r="C208" t="s">
        <v>58</v>
      </c>
      <c r="D208" t="s">
        <v>126</v>
      </c>
      <c r="E208" t="s">
        <v>127</v>
      </c>
      <c r="F208" t="s">
        <v>1037</v>
      </c>
      <c r="G208" t="s">
        <v>367</v>
      </c>
      <c r="H208" t="s">
        <v>1147</v>
      </c>
      <c r="I208" t="s">
        <v>1039</v>
      </c>
      <c r="J208" t="s">
        <v>64</v>
      </c>
      <c r="K208" t="s">
        <v>65</v>
      </c>
      <c r="N208" t="s">
        <v>221</v>
      </c>
      <c r="O208" t="s">
        <v>132</v>
      </c>
      <c r="P208" t="s">
        <v>1034</v>
      </c>
      <c r="Q208" s="613">
        <v>1</v>
      </c>
      <c r="R208" t="s">
        <v>3610</v>
      </c>
      <c r="S208">
        <v>4.3</v>
      </c>
      <c r="T208">
        <v>4.3</v>
      </c>
      <c r="U208">
        <v>4.3</v>
      </c>
      <c r="V208">
        <v>4.3</v>
      </c>
      <c r="W208">
        <v>4.3</v>
      </c>
      <c r="X208">
        <v>4.3</v>
      </c>
      <c r="AH208">
        <v>0</v>
      </c>
      <c r="AJ208" t="s">
        <v>70</v>
      </c>
      <c r="AK208" t="s">
        <v>70</v>
      </c>
      <c r="AL208" t="s">
        <v>70</v>
      </c>
      <c r="AM208" t="s">
        <v>70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10</v>
      </c>
      <c r="BO208" t="s">
        <v>1035</v>
      </c>
      <c r="BP208" s="613" t="s">
        <v>72</v>
      </c>
      <c r="BQ208" s="857">
        <v>4.0999999999999996</v>
      </c>
      <c r="BR208" t="s">
        <v>66</v>
      </c>
      <c r="BS208" t="s">
        <v>72</v>
      </c>
      <c r="BT208">
        <v>0</v>
      </c>
      <c r="BU208" t="s">
        <v>72</v>
      </c>
      <c r="BV208">
        <v>0</v>
      </c>
      <c r="BW208" t="s">
        <v>72</v>
      </c>
      <c r="BX208">
        <v>0</v>
      </c>
      <c r="BY208" t="s">
        <v>72</v>
      </c>
      <c r="BZ208" t="s">
        <v>3820</v>
      </c>
    </row>
    <row r="209" spans="1:79">
      <c r="A209" t="s">
        <v>1029</v>
      </c>
      <c r="B209" t="s">
        <v>1148</v>
      </c>
      <c r="C209" t="s">
        <v>58</v>
      </c>
      <c r="D209" t="s">
        <v>126</v>
      </c>
      <c r="E209" t="s">
        <v>127</v>
      </c>
      <c r="F209" t="s">
        <v>1041</v>
      </c>
      <c r="G209" t="s">
        <v>373</v>
      </c>
      <c r="H209" t="s">
        <v>1149</v>
      </c>
      <c r="I209" t="s">
        <v>1043</v>
      </c>
      <c r="J209" t="s">
        <v>64</v>
      </c>
      <c r="K209" t="s">
        <v>65</v>
      </c>
      <c r="N209" t="s">
        <v>221</v>
      </c>
      <c r="O209" t="s">
        <v>132</v>
      </c>
      <c r="P209" t="s">
        <v>1034</v>
      </c>
      <c r="Q209" s="613">
        <v>1</v>
      </c>
      <c r="R209" t="s">
        <v>3610</v>
      </c>
      <c r="S209">
        <v>3.6</v>
      </c>
      <c r="T209">
        <v>4</v>
      </c>
      <c r="U209">
        <v>4</v>
      </c>
      <c r="V209">
        <v>4</v>
      </c>
      <c r="W209">
        <v>4</v>
      </c>
      <c r="X209">
        <v>4</v>
      </c>
      <c r="AH209">
        <v>0</v>
      </c>
      <c r="AJ209" t="s">
        <v>70</v>
      </c>
      <c r="AK209" t="s">
        <v>70</v>
      </c>
      <c r="AL209" t="s">
        <v>70</v>
      </c>
      <c r="AM209" t="s">
        <v>70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10</v>
      </c>
      <c r="BO209" t="s">
        <v>1035</v>
      </c>
      <c r="BP209" s="613" t="s">
        <v>72</v>
      </c>
      <c r="BQ209" s="857">
        <v>3.4</v>
      </c>
      <c r="BR209" t="s">
        <v>66</v>
      </c>
      <c r="BS209" t="s">
        <v>72</v>
      </c>
      <c r="BT209">
        <v>0</v>
      </c>
      <c r="BU209" t="s">
        <v>72</v>
      </c>
      <c r="BV209">
        <v>0</v>
      </c>
      <c r="BW209" t="s">
        <v>72</v>
      </c>
      <c r="BX209">
        <v>0</v>
      </c>
      <c r="BY209" t="s">
        <v>72</v>
      </c>
      <c r="BZ209" t="s">
        <v>3821</v>
      </c>
    </row>
    <row r="210" spans="1:79">
      <c r="A210" t="s">
        <v>1029</v>
      </c>
      <c r="B210" t="s">
        <v>1150</v>
      </c>
      <c r="C210" t="s">
        <v>58</v>
      </c>
      <c r="D210" t="s">
        <v>126</v>
      </c>
      <c r="E210" t="s">
        <v>127</v>
      </c>
      <c r="F210" t="s">
        <v>1048</v>
      </c>
      <c r="G210" t="s">
        <v>384</v>
      </c>
      <c r="H210" t="s">
        <v>1151</v>
      </c>
      <c r="I210" t="s">
        <v>1050</v>
      </c>
      <c r="J210" t="s">
        <v>64</v>
      </c>
      <c r="K210" t="s">
        <v>65</v>
      </c>
      <c r="N210" t="s">
        <v>221</v>
      </c>
      <c r="O210" t="s">
        <v>132</v>
      </c>
      <c r="P210" t="s">
        <v>1034</v>
      </c>
      <c r="Q210" s="613">
        <v>1</v>
      </c>
      <c r="R210" t="s">
        <v>3610</v>
      </c>
      <c r="S210">
        <v>4.5</v>
      </c>
      <c r="T210">
        <v>4.5</v>
      </c>
      <c r="U210">
        <v>4.5</v>
      </c>
      <c r="V210">
        <v>4.5</v>
      </c>
      <c r="W210">
        <v>4.5</v>
      </c>
      <c r="X210">
        <v>4.5</v>
      </c>
      <c r="AH210">
        <v>0</v>
      </c>
      <c r="AJ210" t="s">
        <v>70</v>
      </c>
      <c r="AK210" t="s">
        <v>70</v>
      </c>
      <c r="AL210" t="s">
        <v>70</v>
      </c>
      <c r="AM210" t="s">
        <v>70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10</v>
      </c>
      <c r="BO210" t="s">
        <v>1035</v>
      </c>
      <c r="BP210" s="613" t="s">
        <v>72</v>
      </c>
      <c r="BQ210" s="857">
        <v>4.2</v>
      </c>
      <c r="BR210" t="s">
        <v>66</v>
      </c>
      <c r="BS210" t="s">
        <v>72</v>
      </c>
      <c r="BT210">
        <v>0</v>
      </c>
      <c r="BU210" t="s">
        <v>72</v>
      </c>
      <c r="BV210">
        <v>0</v>
      </c>
      <c r="BW210" t="s">
        <v>72</v>
      </c>
      <c r="BX210">
        <v>0</v>
      </c>
      <c r="BY210" t="s">
        <v>72</v>
      </c>
      <c r="BZ210" t="s">
        <v>3823</v>
      </c>
    </row>
    <row r="211" spans="1:79">
      <c r="A211" t="s">
        <v>1029</v>
      </c>
      <c r="B211" t="s">
        <v>1152</v>
      </c>
      <c r="C211" t="s">
        <v>58</v>
      </c>
      <c r="D211" t="s">
        <v>126</v>
      </c>
      <c r="E211" t="s">
        <v>127</v>
      </c>
      <c r="F211" t="s">
        <v>1048</v>
      </c>
      <c r="G211" t="s">
        <v>840</v>
      </c>
      <c r="H211" t="s">
        <v>1153</v>
      </c>
      <c r="I211" t="s">
        <v>1053</v>
      </c>
      <c r="J211" t="s">
        <v>64</v>
      </c>
      <c r="K211" t="s">
        <v>65</v>
      </c>
      <c r="M211" t="s">
        <v>66</v>
      </c>
      <c r="N211" t="s">
        <v>131</v>
      </c>
      <c r="O211" t="s">
        <v>132</v>
      </c>
      <c r="P211" t="s">
        <v>133</v>
      </c>
      <c r="Q211" s="613">
        <v>1</v>
      </c>
      <c r="R211" t="s">
        <v>3610</v>
      </c>
      <c r="S211">
        <v>78</v>
      </c>
      <c r="X211" t="s">
        <v>687</v>
      </c>
      <c r="AH211">
        <v>0</v>
      </c>
      <c r="AI211" t="s">
        <v>70</v>
      </c>
      <c r="AJ211" t="s">
        <v>70</v>
      </c>
      <c r="AK211" t="s">
        <v>70</v>
      </c>
      <c r="AL211" t="s">
        <v>70</v>
      </c>
      <c r="AM211" t="s">
        <v>70</v>
      </c>
      <c r="AN211" t="s">
        <v>134</v>
      </c>
      <c r="AO211" t="s">
        <v>134</v>
      </c>
      <c r="AP211" t="s">
        <v>134</v>
      </c>
      <c r="AQ211" t="s">
        <v>134</v>
      </c>
      <c r="AR211" t="s">
        <v>134</v>
      </c>
      <c r="AS211" t="s">
        <v>134</v>
      </c>
      <c r="AT211" t="s">
        <v>134</v>
      </c>
      <c r="AU211" t="s">
        <v>134</v>
      </c>
      <c r="AV211" t="s">
        <v>134</v>
      </c>
      <c r="AW211" t="s">
        <v>134</v>
      </c>
      <c r="AX211" t="s">
        <v>134</v>
      </c>
      <c r="AY211" t="s">
        <v>134</v>
      </c>
      <c r="AZ211" t="s">
        <v>134</v>
      </c>
      <c r="BA211" t="s">
        <v>134</v>
      </c>
      <c r="BB211" t="s">
        <v>134</v>
      </c>
      <c r="BC211" t="s">
        <v>134</v>
      </c>
      <c r="BD211" t="s">
        <v>134</v>
      </c>
      <c r="BE211" t="s">
        <v>134</v>
      </c>
      <c r="BF211" t="s">
        <v>134</v>
      </c>
      <c r="BG211" t="s">
        <v>134</v>
      </c>
      <c r="BH211" t="s">
        <v>134</v>
      </c>
      <c r="BL211" t="s">
        <v>134</v>
      </c>
      <c r="BN211">
        <v>1</v>
      </c>
      <c r="BO211" t="s">
        <v>71</v>
      </c>
      <c r="BP211" s="613" t="s">
        <v>72</v>
      </c>
      <c r="BQ211" s="857">
        <v>81.95</v>
      </c>
      <c r="BR211" t="s">
        <v>72</v>
      </c>
      <c r="BS211" t="s">
        <v>72</v>
      </c>
      <c r="BT211">
        <v>0</v>
      </c>
      <c r="BU211" t="s">
        <v>72</v>
      </c>
      <c r="BV211">
        <v>0</v>
      </c>
      <c r="BW211" t="s">
        <v>72</v>
      </c>
      <c r="BX211">
        <v>0</v>
      </c>
      <c r="BY211" t="s">
        <v>72</v>
      </c>
      <c r="BZ211" t="s">
        <v>3824</v>
      </c>
      <c r="CA211" t="s">
        <v>135</v>
      </c>
    </row>
    <row r="212" spans="1:79">
      <c r="A212" t="s">
        <v>1029</v>
      </c>
      <c r="B212" t="s">
        <v>1154</v>
      </c>
      <c r="C212" t="s">
        <v>58</v>
      </c>
      <c r="D212" t="s">
        <v>126</v>
      </c>
      <c r="E212" t="s">
        <v>127</v>
      </c>
      <c r="F212" t="s">
        <v>1055</v>
      </c>
      <c r="G212" t="s">
        <v>391</v>
      </c>
      <c r="H212" t="s">
        <v>1155</v>
      </c>
      <c r="I212" t="s">
        <v>1057</v>
      </c>
      <c r="J212" t="s">
        <v>92</v>
      </c>
      <c r="N212" t="s">
        <v>139</v>
      </c>
      <c r="O212" t="s">
        <v>99</v>
      </c>
      <c r="P212" t="s">
        <v>222</v>
      </c>
      <c r="Q212" s="613">
        <v>0</v>
      </c>
      <c r="R212" t="s">
        <v>3610</v>
      </c>
      <c r="S212">
        <v>72</v>
      </c>
      <c r="X212" t="s">
        <v>687</v>
      </c>
      <c r="AH212">
        <v>0</v>
      </c>
      <c r="BP212" s="613">
        <v>72</v>
      </c>
      <c r="BQ212" s="860">
        <v>71</v>
      </c>
      <c r="BR212" t="s">
        <v>72</v>
      </c>
      <c r="BS212" t="s">
        <v>72</v>
      </c>
      <c r="BT212">
        <v>0</v>
      </c>
      <c r="BU212" t="s">
        <v>72</v>
      </c>
      <c r="BV212">
        <v>0</v>
      </c>
      <c r="BW212" t="s">
        <v>72</v>
      </c>
      <c r="BX212">
        <v>0</v>
      </c>
      <c r="BY212" t="s">
        <v>72</v>
      </c>
      <c r="BZ212" t="s">
        <v>3825</v>
      </c>
    </row>
    <row r="213" spans="1:79">
      <c r="A213" t="s">
        <v>1029</v>
      </c>
      <c r="B213" t="s">
        <v>1156</v>
      </c>
      <c r="C213" t="s">
        <v>58</v>
      </c>
      <c r="D213" t="s">
        <v>126</v>
      </c>
      <c r="E213" t="s">
        <v>127</v>
      </c>
      <c r="F213" t="s">
        <v>1059</v>
      </c>
      <c r="G213" t="s">
        <v>397</v>
      </c>
      <c r="H213" t="s">
        <v>1157</v>
      </c>
      <c r="I213" t="s">
        <v>1061</v>
      </c>
      <c r="J213" t="s">
        <v>64</v>
      </c>
      <c r="K213" t="s">
        <v>65</v>
      </c>
      <c r="N213" t="s">
        <v>221</v>
      </c>
      <c r="O213" t="s">
        <v>132</v>
      </c>
      <c r="P213" t="s">
        <v>1034</v>
      </c>
      <c r="Q213" s="613">
        <v>1</v>
      </c>
      <c r="R213" t="s">
        <v>3610</v>
      </c>
      <c r="S213">
        <v>4.5</v>
      </c>
      <c r="T213">
        <v>4.5</v>
      </c>
      <c r="U213">
        <v>4.5</v>
      </c>
      <c r="V213">
        <v>4.5</v>
      </c>
      <c r="W213">
        <v>4.5</v>
      </c>
      <c r="X213">
        <v>4.5</v>
      </c>
      <c r="AH213">
        <v>0</v>
      </c>
      <c r="AJ213" t="s">
        <v>70</v>
      </c>
      <c r="AK213" t="s">
        <v>70</v>
      </c>
      <c r="AL213" t="s">
        <v>70</v>
      </c>
      <c r="AM213" t="s">
        <v>70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10</v>
      </c>
      <c r="BO213" t="s">
        <v>1035</v>
      </c>
      <c r="BP213" s="613" t="s">
        <v>72</v>
      </c>
      <c r="BQ213" s="857">
        <v>4.2</v>
      </c>
      <c r="BR213" t="s">
        <v>66</v>
      </c>
      <c r="BS213" t="s">
        <v>72</v>
      </c>
      <c r="BT213">
        <v>0</v>
      </c>
      <c r="BU213" t="s">
        <v>72</v>
      </c>
      <c r="BV213">
        <v>0</v>
      </c>
      <c r="BW213" t="s">
        <v>72</v>
      </c>
      <c r="BX213">
        <v>0</v>
      </c>
      <c r="BY213" t="s">
        <v>72</v>
      </c>
      <c r="BZ213" t="s">
        <v>3826</v>
      </c>
    </row>
    <row r="214" spans="1:79">
      <c r="A214" t="s">
        <v>1029</v>
      </c>
      <c r="B214" t="s">
        <v>1158</v>
      </c>
      <c r="C214" t="s">
        <v>58</v>
      </c>
      <c r="D214" t="s">
        <v>126</v>
      </c>
      <c r="E214" t="s">
        <v>127</v>
      </c>
      <c r="F214" t="s">
        <v>1068</v>
      </c>
      <c r="G214" t="s">
        <v>402</v>
      </c>
      <c r="H214" t="s">
        <v>1159</v>
      </c>
      <c r="I214" t="s">
        <v>1070</v>
      </c>
      <c r="J214" t="s">
        <v>64</v>
      </c>
      <c r="K214" t="s">
        <v>65</v>
      </c>
      <c r="N214" t="s">
        <v>221</v>
      </c>
      <c r="O214" t="s">
        <v>132</v>
      </c>
      <c r="P214" t="s">
        <v>1034</v>
      </c>
      <c r="Q214" s="613">
        <v>1</v>
      </c>
      <c r="R214" t="s">
        <v>3610</v>
      </c>
      <c r="S214">
        <v>4.7</v>
      </c>
      <c r="T214">
        <v>4.7</v>
      </c>
      <c r="U214">
        <v>4.7</v>
      </c>
      <c r="V214">
        <v>4.7</v>
      </c>
      <c r="W214">
        <v>4.7</v>
      </c>
      <c r="X214">
        <v>4.7</v>
      </c>
      <c r="AH214">
        <v>0</v>
      </c>
      <c r="AJ214" t="s">
        <v>70</v>
      </c>
      <c r="AK214" t="s">
        <v>70</v>
      </c>
      <c r="AL214" t="s">
        <v>70</v>
      </c>
      <c r="AM214" t="s">
        <v>70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10</v>
      </c>
      <c r="BO214" t="s">
        <v>1035</v>
      </c>
      <c r="BP214" s="613" t="s">
        <v>72</v>
      </c>
      <c r="BQ214" s="857">
        <v>4.5999999999999996</v>
      </c>
      <c r="BR214" t="s">
        <v>66</v>
      </c>
      <c r="BS214" t="s">
        <v>72</v>
      </c>
      <c r="BT214">
        <v>0</v>
      </c>
      <c r="BU214" t="s">
        <v>72</v>
      </c>
      <c r="BV214">
        <v>0</v>
      </c>
      <c r="BW214" t="s">
        <v>72</v>
      </c>
      <c r="BX214">
        <v>0</v>
      </c>
      <c r="BY214" t="s">
        <v>72</v>
      </c>
      <c r="BZ214" t="s">
        <v>3828</v>
      </c>
    </row>
    <row r="215" spans="1:79">
      <c r="A215" t="s">
        <v>1029</v>
      </c>
      <c r="B215" t="s">
        <v>1160</v>
      </c>
      <c r="C215" t="s">
        <v>58</v>
      </c>
      <c r="D215" t="s">
        <v>126</v>
      </c>
      <c r="E215" t="s">
        <v>127</v>
      </c>
      <c r="F215" t="s">
        <v>1075</v>
      </c>
      <c r="G215" t="s">
        <v>409</v>
      </c>
      <c r="H215" t="s">
        <v>1161</v>
      </c>
      <c r="I215" t="s">
        <v>1077</v>
      </c>
      <c r="J215" t="s">
        <v>64</v>
      </c>
      <c r="K215" t="s">
        <v>65</v>
      </c>
      <c r="N215" t="s">
        <v>221</v>
      </c>
      <c r="O215" t="s">
        <v>132</v>
      </c>
      <c r="P215" t="s">
        <v>1034</v>
      </c>
      <c r="Q215" s="613">
        <v>1</v>
      </c>
      <c r="R215" t="s">
        <v>3610</v>
      </c>
      <c r="S215">
        <v>4.0999999999999996</v>
      </c>
      <c r="T215">
        <v>4.0999999999999996</v>
      </c>
      <c r="U215">
        <v>4.0999999999999996</v>
      </c>
      <c r="V215">
        <v>4.0999999999999996</v>
      </c>
      <c r="W215">
        <v>4.0999999999999996</v>
      </c>
      <c r="X215">
        <v>4.0999999999999996</v>
      </c>
      <c r="AH215">
        <v>0</v>
      </c>
      <c r="AJ215" t="s">
        <v>70</v>
      </c>
      <c r="AK215" t="s">
        <v>70</v>
      </c>
      <c r="AL215" t="s">
        <v>70</v>
      </c>
      <c r="AM215" t="s">
        <v>70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10</v>
      </c>
      <c r="BO215" t="s">
        <v>1035</v>
      </c>
      <c r="BP215" s="613" t="s">
        <v>72</v>
      </c>
      <c r="BQ215" s="857">
        <v>4.2</v>
      </c>
      <c r="BR215" t="s">
        <v>70</v>
      </c>
      <c r="BS215" t="s">
        <v>72</v>
      </c>
      <c r="BT215">
        <v>0</v>
      </c>
      <c r="BU215" t="s">
        <v>72</v>
      </c>
      <c r="BV215">
        <v>0</v>
      </c>
      <c r="BW215" t="s">
        <v>72</v>
      </c>
      <c r="BX215">
        <v>0</v>
      </c>
      <c r="BY215" t="s">
        <v>72</v>
      </c>
      <c r="BZ215" t="s">
        <v>3830</v>
      </c>
    </row>
    <row r="216" spans="1:79">
      <c r="A216" t="s">
        <v>1162</v>
      </c>
      <c r="B216" t="s">
        <v>1163</v>
      </c>
      <c r="C216" t="s">
        <v>142</v>
      </c>
      <c r="D216" t="s">
        <v>59</v>
      </c>
      <c r="E216" t="s">
        <v>60</v>
      </c>
      <c r="F216" t="s">
        <v>1164</v>
      </c>
      <c r="G216">
        <v>1</v>
      </c>
      <c r="H216" t="s">
        <v>1165</v>
      </c>
      <c r="I216" t="s">
        <v>1166</v>
      </c>
      <c r="J216" t="s">
        <v>76</v>
      </c>
      <c r="K216" t="s">
        <v>357</v>
      </c>
      <c r="M216" t="s">
        <v>66</v>
      </c>
      <c r="N216" t="s">
        <v>115</v>
      </c>
      <c r="O216" t="s">
        <v>229</v>
      </c>
      <c r="P216" t="s">
        <v>358</v>
      </c>
      <c r="Q216" s="613" t="s">
        <v>71</v>
      </c>
      <c r="S216" t="s">
        <v>538</v>
      </c>
      <c r="T216" t="s">
        <v>231</v>
      </c>
      <c r="U216" t="s">
        <v>231</v>
      </c>
      <c r="V216" t="s">
        <v>231</v>
      </c>
      <c r="W216" t="s">
        <v>231</v>
      </c>
      <c r="X216" t="s">
        <v>231</v>
      </c>
      <c r="AE216" t="s">
        <v>70</v>
      </c>
      <c r="AH216">
        <v>5</v>
      </c>
      <c r="AI216" t="s">
        <v>70</v>
      </c>
      <c r="AJ216" t="s">
        <v>70</v>
      </c>
      <c r="AK216" t="s">
        <v>70</v>
      </c>
      <c r="AL216" t="s">
        <v>70</v>
      </c>
      <c r="AM216" t="s">
        <v>70</v>
      </c>
      <c r="AN216" t="s">
        <v>1122</v>
      </c>
      <c r="AO216" t="s">
        <v>1122</v>
      </c>
      <c r="AP216" t="s">
        <v>1122</v>
      </c>
      <c r="AQ216" t="s">
        <v>1122</v>
      </c>
      <c r="AR216" t="s">
        <v>1122</v>
      </c>
      <c r="AS216" t="s">
        <v>1122</v>
      </c>
      <c r="AT216" t="s">
        <v>1122</v>
      </c>
      <c r="AU216" t="s">
        <v>1122</v>
      </c>
      <c r="AV216" t="s">
        <v>1122</v>
      </c>
      <c r="AW216" t="s">
        <v>1122</v>
      </c>
      <c r="BH216" t="s">
        <v>1122</v>
      </c>
      <c r="BI216" t="s">
        <v>1122</v>
      </c>
      <c r="BJ216" t="s">
        <v>1122</v>
      </c>
      <c r="BK216" t="s">
        <v>1122</v>
      </c>
      <c r="BN216">
        <v>1</v>
      </c>
      <c r="BO216" t="s">
        <v>71</v>
      </c>
      <c r="BP216" s="613" t="s">
        <v>538</v>
      </c>
      <c r="BQ216" s="859" t="s">
        <v>231</v>
      </c>
      <c r="BR216" t="s">
        <v>70</v>
      </c>
      <c r="BS216" t="s">
        <v>72</v>
      </c>
      <c r="BT216">
        <v>0</v>
      </c>
      <c r="BU216" t="s">
        <v>72</v>
      </c>
      <c r="BV216">
        <v>0</v>
      </c>
      <c r="BW216" t="s">
        <v>72</v>
      </c>
      <c r="BX216">
        <v>0</v>
      </c>
      <c r="BY216" t="s">
        <v>72</v>
      </c>
      <c r="BZ216" t="s">
        <v>3844</v>
      </c>
      <c r="CA216" t="s">
        <v>1167</v>
      </c>
    </row>
    <row r="217" spans="1:79">
      <c r="A217" t="s">
        <v>1162</v>
      </c>
      <c r="B217" t="s">
        <v>1168</v>
      </c>
      <c r="C217" t="s">
        <v>142</v>
      </c>
      <c r="D217" t="s">
        <v>59</v>
      </c>
      <c r="E217" t="s">
        <v>60</v>
      </c>
      <c r="F217" t="s">
        <v>1164</v>
      </c>
      <c r="G217">
        <v>2</v>
      </c>
      <c r="H217" t="s">
        <v>1169</v>
      </c>
      <c r="I217" t="s">
        <v>1170</v>
      </c>
      <c r="J217" t="s">
        <v>76</v>
      </c>
      <c r="K217" t="s">
        <v>65</v>
      </c>
      <c r="N217" t="s">
        <v>170</v>
      </c>
      <c r="O217" t="s">
        <v>68</v>
      </c>
      <c r="P217" t="s">
        <v>1171</v>
      </c>
      <c r="Q217" s="613">
        <v>0</v>
      </c>
      <c r="R217" t="s">
        <v>3609</v>
      </c>
      <c r="S217">
        <v>0</v>
      </c>
      <c r="T217">
        <v>0</v>
      </c>
      <c r="U217">
        <v>0</v>
      </c>
      <c r="V217">
        <v>0</v>
      </c>
      <c r="W217">
        <v>0</v>
      </c>
      <c r="X217">
        <v>0</v>
      </c>
      <c r="AH217">
        <v>0</v>
      </c>
      <c r="AI217" t="s">
        <v>70</v>
      </c>
      <c r="AJ217" t="s">
        <v>70</v>
      </c>
      <c r="AK217" t="s">
        <v>70</v>
      </c>
      <c r="AL217" t="s">
        <v>70</v>
      </c>
      <c r="AM217" t="s">
        <v>70</v>
      </c>
      <c r="AN217">
        <v>1095338</v>
      </c>
      <c r="AO217">
        <v>1095338</v>
      </c>
      <c r="AP217">
        <v>1095338</v>
      </c>
      <c r="AQ217">
        <v>1095338</v>
      </c>
      <c r="AR217">
        <v>1095338</v>
      </c>
      <c r="AS217">
        <v>0</v>
      </c>
      <c r="AT217">
        <v>0</v>
      </c>
      <c r="AU217">
        <v>0</v>
      </c>
      <c r="AV217">
        <v>0</v>
      </c>
      <c r="AW217">
        <v>0</v>
      </c>
      <c r="BH217">
        <v>1.484E-5</v>
      </c>
      <c r="BN217">
        <v>1</v>
      </c>
      <c r="BO217" t="s">
        <v>71</v>
      </c>
      <c r="BP217" s="613">
        <v>0</v>
      </c>
      <c r="BQ217" s="860">
        <v>0</v>
      </c>
      <c r="BR217" t="s">
        <v>70</v>
      </c>
      <c r="BS217" t="s">
        <v>72</v>
      </c>
      <c r="BT217">
        <v>0</v>
      </c>
      <c r="BU217" t="s">
        <v>72</v>
      </c>
      <c r="BV217">
        <v>0</v>
      </c>
      <c r="BW217" t="s">
        <v>72</v>
      </c>
      <c r="BX217">
        <v>0</v>
      </c>
      <c r="BY217" t="s">
        <v>72</v>
      </c>
      <c r="BZ217" t="s">
        <v>3845</v>
      </c>
      <c r="CA217" t="s">
        <v>1172</v>
      </c>
    </row>
    <row r="218" spans="1:79">
      <c r="A218" t="s">
        <v>1162</v>
      </c>
      <c r="B218" t="s">
        <v>1173</v>
      </c>
      <c r="C218" t="s">
        <v>142</v>
      </c>
      <c r="D218" t="s">
        <v>59</v>
      </c>
      <c r="E218" t="s">
        <v>60</v>
      </c>
      <c r="F218" t="s">
        <v>1164</v>
      </c>
      <c r="G218">
        <v>3</v>
      </c>
      <c r="H218" t="s">
        <v>1174</v>
      </c>
      <c r="I218" t="s">
        <v>1175</v>
      </c>
      <c r="J218" t="s">
        <v>64</v>
      </c>
      <c r="K218" t="s">
        <v>65</v>
      </c>
      <c r="N218" t="s">
        <v>67</v>
      </c>
      <c r="O218" t="s">
        <v>68</v>
      </c>
      <c r="P218" t="s">
        <v>69</v>
      </c>
      <c r="Q218" s="613">
        <v>1</v>
      </c>
      <c r="R218" t="s">
        <v>3609</v>
      </c>
      <c r="S218">
        <v>88</v>
      </c>
      <c r="X218">
        <v>87</v>
      </c>
      <c r="AE218" t="s">
        <v>70</v>
      </c>
      <c r="AH218">
        <v>0</v>
      </c>
      <c r="AM218" t="s">
        <v>70</v>
      </c>
      <c r="AR218">
        <v>96</v>
      </c>
      <c r="AW218">
        <v>87</v>
      </c>
      <c r="BB218">
        <v>85</v>
      </c>
      <c r="BG218">
        <v>83.6</v>
      </c>
      <c r="BH218">
        <v>0.13686799999999999</v>
      </c>
      <c r="BL218">
        <v>0.109496</v>
      </c>
      <c r="BN218">
        <v>1</v>
      </c>
      <c r="BO218" t="s">
        <v>71</v>
      </c>
      <c r="BP218" s="613">
        <v>81.7</v>
      </c>
      <c r="BQ218" s="857">
        <v>83.9</v>
      </c>
      <c r="BR218" t="s">
        <v>72</v>
      </c>
      <c r="BS218" t="s">
        <v>72</v>
      </c>
      <c r="BT218">
        <v>0</v>
      </c>
      <c r="BU218" t="s">
        <v>72</v>
      </c>
      <c r="BV218">
        <v>0</v>
      </c>
      <c r="BW218" t="s">
        <v>72</v>
      </c>
      <c r="BX218">
        <v>0</v>
      </c>
      <c r="BY218" t="s">
        <v>72</v>
      </c>
      <c r="BZ218" t="s">
        <v>3846</v>
      </c>
    </row>
    <row r="219" spans="1:79">
      <c r="A219" t="s">
        <v>1162</v>
      </c>
      <c r="B219" t="s">
        <v>1176</v>
      </c>
      <c r="C219" t="s">
        <v>142</v>
      </c>
      <c r="D219" t="s">
        <v>59</v>
      </c>
      <c r="E219" t="s">
        <v>60</v>
      </c>
      <c r="F219" t="s">
        <v>1164</v>
      </c>
      <c r="G219">
        <v>4</v>
      </c>
      <c r="H219" t="s">
        <v>1177</v>
      </c>
      <c r="I219" t="s">
        <v>1178</v>
      </c>
      <c r="J219" t="s">
        <v>76</v>
      </c>
      <c r="K219" t="s">
        <v>65</v>
      </c>
      <c r="N219" t="s">
        <v>110</v>
      </c>
      <c r="O219" t="s">
        <v>146</v>
      </c>
      <c r="P219" t="s">
        <v>147</v>
      </c>
      <c r="Q219" s="613">
        <v>0</v>
      </c>
      <c r="R219" t="s">
        <v>3609</v>
      </c>
      <c r="S219">
        <v>9</v>
      </c>
      <c r="T219">
        <v>9</v>
      </c>
      <c r="U219">
        <v>9</v>
      </c>
      <c r="V219">
        <v>9</v>
      </c>
      <c r="W219">
        <v>9</v>
      </c>
      <c r="X219">
        <v>9</v>
      </c>
      <c r="AA219" t="s">
        <v>70</v>
      </c>
      <c r="AE219" t="s">
        <v>70</v>
      </c>
      <c r="AH219">
        <v>0</v>
      </c>
      <c r="AI219" t="s">
        <v>70</v>
      </c>
      <c r="AJ219" t="s">
        <v>70</v>
      </c>
      <c r="AK219" t="s">
        <v>70</v>
      </c>
      <c r="AL219" t="s">
        <v>70</v>
      </c>
      <c r="AM219" t="s">
        <v>70</v>
      </c>
      <c r="AN219">
        <v>22</v>
      </c>
      <c r="AO219">
        <v>22</v>
      </c>
      <c r="AP219">
        <v>22</v>
      </c>
      <c r="AQ219">
        <v>22</v>
      </c>
      <c r="AR219">
        <v>22</v>
      </c>
      <c r="AS219">
        <v>12</v>
      </c>
      <c r="AT219">
        <v>12</v>
      </c>
      <c r="AU219">
        <v>12</v>
      </c>
      <c r="AV219">
        <v>12</v>
      </c>
      <c r="AW219">
        <v>12</v>
      </c>
      <c r="BH219">
        <v>5.7403000000000003E-2</v>
      </c>
      <c r="BN219">
        <v>1</v>
      </c>
      <c r="BO219" t="s">
        <v>71</v>
      </c>
      <c r="BP219" s="613">
        <v>6</v>
      </c>
      <c r="BQ219" s="860">
        <v>12</v>
      </c>
      <c r="BR219" t="s">
        <v>66</v>
      </c>
      <c r="BS219" t="s">
        <v>72</v>
      </c>
      <c r="BT219">
        <v>0</v>
      </c>
      <c r="BU219" t="s">
        <v>5</v>
      </c>
      <c r="BV219">
        <v>0</v>
      </c>
      <c r="BW219" t="s">
        <v>72</v>
      </c>
      <c r="BX219">
        <v>0</v>
      </c>
      <c r="BY219" t="s">
        <v>39</v>
      </c>
      <c r="BZ219" t="s">
        <v>3847</v>
      </c>
    </row>
    <row r="220" spans="1:79">
      <c r="A220" t="s">
        <v>1162</v>
      </c>
      <c r="B220" t="s">
        <v>1179</v>
      </c>
      <c r="C220" t="s">
        <v>142</v>
      </c>
      <c r="D220" t="s">
        <v>59</v>
      </c>
      <c r="E220" t="s">
        <v>60</v>
      </c>
      <c r="F220" t="s">
        <v>1164</v>
      </c>
      <c r="G220">
        <v>5</v>
      </c>
      <c r="H220" t="s">
        <v>1180</v>
      </c>
      <c r="I220" t="s">
        <v>1181</v>
      </c>
      <c r="J220" t="s">
        <v>76</v>
      </c>
      <c r="K220" t="s">
        <v>65</v>
      </c>
      <c r="N220" t="s">
        <v>98</v>
      </c>
      <c r="O220" t="s">
        <v>99</v>
      </c>
      <c r="P220" t="s">
        <v>100</v>
      </c>
      <c r="Q220" s="613">
        <v>2</v>
      </c>
      <c r="R220" t="s">
        <v>3610</v>
      </c>
      <c r="S220">
        <v>99.94</v>
      </c>
      <c r="T220">
        <v>99.95</v>
      </c>
      <c r="U220">
        <v>99.95</v>
      </c>
      <c r="V220">
        <v>100</v>
      </c>
      <c r="W220">
        <v>100</v>
      </c>
      <c r="X220">
        <v>100</v>
      </c>
      <c r="Y220" t="s">
        <v>70</v>
      </c>
      <c r="AE220" t="s">
        <v>70</v>
      </c>
      <c r="AH220">
        <v>0</v>
      </c>
      <c r="AI220" t="s">
        <v>70</v>
      </c>
      <c r="AJ220" t="s">
        <v>70</v>
      </c>
      <c r="AK220" t="s">
        <v>70</v>
      </c>
      <c r="AL220" t="s">
        <v>70</v>
      </c>
      <c r="AM220" t="s">
        <v>70</v>
      </c>
      <c r="AN220">
        <v>99.91</v>
      </c>
      <c r="AO220">
        <v>99.91</v>
      </c>
      <c r="AP220">
        <v>99.93</v>
      </c>
      <c r="AQ220">
        <v>99.93</v>
      </c>
      <c r="AR220">
        <v>99.93</v>
      </c>
      <c r="AS220">
        <v>99.93</v>
      </c>
      <c r="AT220">
        <v>99.93</v>
      </c>
      <c r="AU220">
        <v>99.95</v>
      </c>
      <c r="AV220">
        <v>99.95</v>
      </c>
      <c r="AW220">
        <v>99.95</v>
      </c>
      <c r="BH220">
        <v>0.21937499999999999</v>
      </c>
      <c r="BN220">
        <v>100</v>
      </c>
      <c r="BO220" t="s">
        <v>387</v>
      </c>
      <c r="BP220" s="613">
        <v>99.97</v>
      </c>
      <c r="BQ220" s="861">
        <v>99.98</v>
      </c>
      <c r="BR220" t="s">
        <v>70</v>
      </c>
      <c r="BS220" t="s">
        <v>72</v>
      </c>
      <c r="BT220">
        <v>0</v>
      </c>
      <c r="BU220" t="s">
        <v>72</v>
      </c>
      <c r="BV220">
        <v>0</v>
      </c>
      <c r="BW220" t="s">
        <v>72</v>
      </c>
      <c r="BX220">
        <v>0</v>
      </c>
      <c r="BY220" t="s">
        <v>37</v>
      </c>
      <c r="BZ220" t="s">
        <v>3848</v>
      </c>
    </row>
    <row r="221" spans="1:79">
      <c r="A221" t="s">
        <v>1162</v>
      </c>
      <c r="B221" t="s">
        <v>1182</v>
      </c>
      <c r="C221" t="s">
        <v>142</v>
      </c>
      <c r="D221" t="s">
        <v>59</v>
      </c>
      <c r="E221" t="s">
        <v>60</v>
      </c>
      <c r="F221" t="s">
        <v>1164</v>
      </c>
      <c r="G221" t="s">
        <v>1183</v>
      </c>
      <c r="H221" t="s">
        <v>1184</v>
      </c>
      <c r="I221" t="s">
        <v>1185</v>
      </c>
      <c r="J221" t="s">
        <v>76</v>
      </c>
      <c r="K221" t="s">
        <v>65</v>
      </c>
      <c r="N221" t="s">
        <v>38</v>
      </c>
      <c r="O221" t="s">
        <v>68</v>
      </c>
      <c r="P221" t="s">
        <v>105</v>
      </c>
      <c r="Q221" s="613">
        <v>2</v>
      </c>
      <c r="R221" t="s">
        <v>3609</v>
      </c>
      <c r="S221">
        <v>0.9</v>
      </c>
      <c r="T221">
        <v>0.87</v>
      </c>
      <c r="U221">
        <v>0.85</v>
      </c>
      <c r="V221">
        <v>0.82</v>
      </c>
      <c r="W221">
        <v>0.82</v>
      </c>
      <c r="X221">
        <v>0.82</v>
      </c>
      <c r="Z221" t="s">
        <v>70</v>
      </c>
      <c r="AE221" t="s">
        <v>70</v>
      </c>
      <c r="AH221">
        <v>0</v>
      </c>
      <c r="AI221" t="s">
        <v>70</v>
      </c>
      <c r="AJ221" t="s">
        <v>70</v>
      </c>
      <c r="AK221" t="s">
        <v>70</v>
      </c>
      <c r="AL221" t="s">
        <v>70</v>
      </c>
      <c r="AM221" t="s">
        <v>70</v>
      </c>
      <c r="AN221">
        <v>1.21</v>
      </c>
      <c r="AO221">
        <v>1.21</v>
      </c>
      <c r="AP221">
        <v>1.17</v>
      </c>
      <c r="AQ221">
        <v>1.17</v>
      </c>
      <c r="AR221">
        <v>1.17</v>
      </c>
      <c r="AS221">
        <v>0.9</v>
      </c>
      <c r="AT221">
        <v>0.9</v>
      </c>
      <c r="AU221">
        <v>0.86</v>
      </c>
      <c r="AV221">
        <v>0.86</v>
      </c>
      <c r="AW221">
        <v>0.86</v>
      </c>
      <c r="BH221">
        <v>0.55700000000000005</v>
      </c>
      <c r="BN221">
        <v>1</v>
      </c>
      <c r="BO221" t="s">
        <v>71</v>
      </c>
      <c r="BP221" s="613">
        <v>0.57999999999999996</v>
      </c>
      <c r="BQ221" s="861">
        <v>0.8</v>
      </c>
      <c r="BR221" t="s">
        <v>70</v>
      </c>
      <c r="BS221" t="s">
        <v>72</v>
      </c>
      <c r="BT221">
        <v>0</v>
      </c>
      <c r="BU221" t="s">
        <v>72</v>
      </c>
      <c r="BV221">
        <v>0</v>
      </c>
      <c r="BW221" t="s">
        <v>72</v>
      </c>
      <c r="BX221">
        <v>0</v>
      </c>
      <c r="BY221" t="s">
        <v>38</v>
      </c>
      <c r="BZ221" t="s">
        <v>3849</v>
      </c>
    </row>
    <row r="222" spans="1:79">
      <c r="A222" t="s">
        <v>1162</v>
      </c>
      <c r="B222" t="s">
        <v>1186</v>
      </c>
      <c r="C222" t="s">
        <v>142</v>
      </c>
      <c r="D222" t="s">
        <v>59</v>
      </c>
      <c r="E222" t="s">
        <v>60</v>
      </c>
      <c r="F222" t="s">
        <v>1164</v>
      </c>
      <c r="G222">
        <v>6</v>
      </c>
      <c r="H222" t="s">
        <v>1187</v>
      </c>
      <c r="I222" t="s">
        <v>1188</v>
      </c>
      <c r="J222" t="s">
        <v>76</v>
      </c>
      <c r="K222" t="s">
        <v>65</v>
      </c>
      <c r="N222" t="s">
        <v>151</v>
      </c>
      <c r="O222" t="s">
        <v>68</v>
      </c>
      <c r="P222" t="s">
        <v>1066</v>
      </c>
      <c r="Q222" s="613">
        <v>0</v>
      </c>
      <c r="R222" t="s">
        <v>3609</v>
      </c>
      <c r="S222">
        <v>257</v>
      </c>
      <c r="T222">
        <v>257</v>
      </c>
      <c r="U222">
        <v>257</v>
      </c>
      <c r="V222">
        <v>257</v>
      </c>
      <c r="W222">
        <v>257</v>
      </c>
      <c r="X222">
        <v>257</v>
      </c>
      <c r="AE222" t="s">
        <v>70</v>
      </c>
      <c r="AH222">
        <v>0</v>
      </c>
      <c r="AI222" t="s">
        <v>70</v>
      </c>
      <c r="AJ222" t="s">
        <v>70</v>
      </c>
      <c r="AK222" t="s">
        <v>70</v>
      </c>
      <c r="AL222" t="s">
        <v>70</v>
      </c>
      <c r="AM222" t="s">
        <v>70</v>
      </c>
      <c r="AN222">
        <v>336</v>
      </c>
      <c r="AO222">
        <v>336</v>
      </c>
      <c r="AP222">
        <v>336</v>
      </c>
      <c r="AQ222">
        <v>336</v>
      </c>
      <c r="AR222">
        <v>336</v>
      </c>
      <c r="AS222">
        <v>296</v>
      </c>
      <c r="AT222">
        <v>296</v>
      </c>
      <c r="AU222">
        <v>296</v>
      </c>
      <c r="AV222">
        <v>296</v>
      </c>
      <c r="AW222">
        <v>296</v>
      </c>
      <c r="BH222">
        <v>4.339E-3</v>
      </c>
      <c r="BN222">
        <v>1</v>
      </c>
      <c r="BO222" t="s">
        <v>71</v>
      </c>
      <c r="BP222" s="613">
        <v>254</v>
      </c>
      <c r="BQ222" s="860">
        <v>288</v>
      </c>
      <c r="BR222" t="s">
        <v>66</v>
      </c>
      <c r="BS222" t="s">
        <v>72</v>
      </c>
      <c r="BT222">
        <v>0</v>
      </c>
      <c r="BU222" t="s">
        <v>5</v>
      </c>
      <c r="BV222">
        <v>0</v>
      </c>
      <c r="BW222" t="s">
        <v>72</v>
      </c>
      <c r="BX222">
        <v>0</v>
      </c>
      <c r="BY222" t="s">
        <v>72</v>
      </c>
      <c r="BZ222" t="s">
        <v>3850</v>
      </c>
    </row>
    <row r="223" spans="1:79">
      <c r="A223" t="s">
        <v>1162</v>
      </c>
      <c r="B223" t="s">
        <v>1189</v>
      </c>
      <c r="C223" t="s">
        <v>142</v>
      </c>
      <c r="D223" t="s">
        <v>59</v>
      </c>
      <c r="E223" t="s">
        <v>60</v>
      </c>
      <c r="F223" t="s">
        <v>1190</v>
      </c>
      <c r="G223">
        <v>7</v>
      </c>
      <c r="H223" t="s">
        <v>1191</v>
      </c>
      <c r="I223" t="s">
        <v>1192</v>
      </c>
      <c r="J223" t="s">
        <v>92</v>
      </c>
      <c r="N223" t="s">
        <v>88</v>
      </c>
      <c r="O223" t="s">
        <v>68</v>
      </c>
      <c r="P223" t="s">
        <v>69</v>
      </c>
      <c r="Q223" s="613">
        <v>2</v>
      </c>
      <c r="R223" t="s">
        <v>3609</v>
      </c>
      <c r="S223">
        <v>533.97</v>
      </c>
      <c r="T223">
        <v>525.48</v>
      </c>
      <c r="U223">
        <v>525.05999999999995</v>
      </c>
      <c r="V223">
        <v>525.77</v>
      </c>
      <c r="W223">
        <v>526.79</v>
      </c>
      <c r="X223">
        <v>526.39</v>
      </c>
      <c r="AH223">
        <v>0</v>
      </c>
      <c r="BP223" s="613">
        <v>524.24</v>
      </c>
      <c r="BQ223" s="861">
        <v>520.64</v>
      </c>
      <c r="BR223" t="s">
        <v>70</v>
      </c>
      <c r="BS223" t="s">
        <v>72</v>
      </c>
      <c r="BT223">
        <v>0</v>
      </c>
      <c r="BU223" t="s">
        <v>72</v>
      </c>
      <c r="BV223">
        <v>0</v>
      </c>
      <c r="BW223" t="s">
        <v>72</v>
      </c>
      <c r="BX223">
        <v>0</v>
      </c>
      <c r="BY223" t="s">
        <v>72</v>
      </c>
      <c r="BZ223" t="s">
        <v>3851</v>
      </c>
    </row>
    <row r="224" spans="1:79">
      <c r="A224" t="s">
        <v>1162</v>
      </c>
      <c r="B224" t="s">
        <v>1193</v>
      </c>
      <c r="C224" t="s">
        <v>142</v>
      </c>
      <c r="D224" t="s">
        <v>59</v>
      </c>
      <c r="E224" t="s">
        <v>60</v>
      </c>
      <c r="F224" t="s">
        <v>1194</v>
      </c>
      <c r="G224">
        <v>8</v>
      </c>
      <c r="H224" t="s">
        <v>1195</v>
      </c>
      <c r="I224" t="s">
        <v>1196</v>
      </c>
      <c r="J224" t="s">
        <v>64</v>
      </c>
      <c r="K224" t="s">
        <v>65</v>
      </c>
      <c r="N224" t="s">
        <v>77</v>
      </c>
      <c r="O224" t="s">
        <v>68</v>
      </c>
      <c r="P224" t="s">
        <v>435</v>
      </c>
      <c r="Q224" s="613">
        <v>1</v>
      </c>
      <c r="R224" t="s">
        <v>3609</v>
      </c>
      <c r="S224">
        <v>147.19999999999999</v>
      </c>
      <c r="X224">
        <v>133.69999999999999</v>
      </c>
      <c r="AH224">
        <v>0</v>
      </c>
      <c r="AM224" t="s">
        <v>70</v>
      </c>
      <c r="AR224">
        <v>135.69999999999999</v>
      </c>
      <c r="AW224">
        <v>133.69999999999999</v>
      </c>
      <c r="BB224">
        <v>133.69999999999999</v>
      </c>
      <c r="BG224">
        <v>131.69999999999999</v>
      </c>
      <c r="BH224">
        <v>1.0969</v>
      </c>
      <c r="BL224">
        <v>0.6875</v>
      </c>
      <c r="BN224">
        <v>1</v>
      </c>
      <c r="BO224" t="s">
        <v>71</v>
      </c>
      <c r="BP224" s="613">
        <v>134.80000000000001</v>
      </c>
      <c r="BQ224" s="857">
        <v>129.69999999999999</v>
      </c>
      <c r="BR224" t="s">
        <v>72</v>
      </c>
      <c r="BS224" t="s">
        <v>72</v>
      </c>
      <c r="BT224">
        <v>0</v>
      </c>
      <c r="BU224" t="s">
        <v>72</v>
      </c>
      <c r="BV224">
        <v>0</v>
      </c>
      <c r="BW224" t="s">
        <v>72</v>
      </c>
      <c r="BX224">
        <v>0</v>
      </c>
      <c r="BY224" t="s">
        <v>72</v>
      </c>
      <c r="BZ224" t="s">
        <v>3852</v>
      </c>
    </row>
    <row r="225" spans="1:79">
      <c r="A225" t="s">
        <v>1162</v>
      </c>
      <c r="B225" t="s">
        <v>1197</v>
      </c>
      <c r="C225" t="s">
        <v>142</v>
      </c>
      <c r="D225" t="s">
        <v>245</v>
      </c>
      <c r="E225" t="s">
        <v>246</v>
      </c>
      <c r="F225" t="s">
        <v>1198</v>
      </c>
      <c r="G225">
        <v>1</v>
      </c>
      <c r="H225" t="s">
        <v>1199</v>
      </c>
      <c r="I225" t="s">
        <v>1200</v>
      </c>
      <c r="J225" t="s">
        <v>76</v>
      </c>
      <c r="K225" t="s">
        <v>357</v>
      </c>
      <c r="M225" t="s">
        <v>66</v>
      </c>
      <c r="N225" t="s">
        <v>304</v>
      </c>
      <c r="O225" t="s">
        <v>229</v>
      </c>
      <c r="P225" t="s">
        <v>358</v>
      </c>
      <c r="Q225" s="613" t="s">
        <v>71</v>
      </c>
      <c r="S225" t="s">
        <v>538</v>
      </c>
      <c r="T225" t="s">
        <v>231</v>
      </c>
      <c r="U225" t="s">
        <v>231</v>
      </c>
      <c r="V225" t="s">
        <v>231</v>
      </c>
      <c r="W225" t="s">
        <v>231</v>
      </c>
      <c r="X225" t="s">
        <v>231</v>
      </c>
      <c r="AE225" t="s">
        <v>70</v>
      </c>
      <c r="AH225">
        <v>3</v>
      </c>
      <c r="AI225" t="s">
        <v>70</v>
      </c>
      <c r="AJ225" t="s">
        <v>70</v>
      </c>
      <c r="AK225" t="s">
        <v>70</v>
      </c>
      <c r="AL225" t="s">
        <v>70</v>
      </c>
      <c r="AM225" t="s">
        <v>70</v>
      </c>
      <c r="AN225" t="s">
        <v>1122</v>
      </c>
      <c r="AO225" t="s">
        <v>1122</v>
      </c>
      <c r="AP225" t="s">
        <v>1122</v>
      </c>
      <c r="AQ225" t="s">
        <v>1122</v>
      </c>
      <c r="AR225" t="s">
        <v>1122</v>
      </c>
      <c r="AS225" t="s">
        <v>1122</v>
      </c>
      <c r="AT225" t="s">
        <v>1122</v>
      </c>
      <c r="AU225" t="s">
        <v>1122</v>
      </c>
      <c r="AV225" t="s">
        <v>1122</v>
      </c>
      <c r="AW225" t="s">
        <v>1122</v>
      </c>
      <c r="BH225">
        <v>5.6250000000000001E-2</v>
      </c>
      <c r="BI225">
        <v>14.95</v>
      </c>
      <c r="BJ225">
        <v>2.9599999999999998E-4</v>
      </c>
      <c r="BN225">
        <v>1</v>
      </c>
      <c r="BO225" t="s">
        <v>71</v>
      </c>
      <c r="BP225" s="613" t="s">
        <v>538</v>
      </c>
      <c r="BQ225" s="859" t="s">
        <v>231</v>
      </c>
      <c r="BR225" t="s">
        <v>70</v>
      </c>
      <c r="BS225" t="s">
        <v>72</v>
      </c>
      <c r="BT225">
        <v>0</v>
      </c>
      <c r="BU225" t="s">
        <v>72</v>
      </c>
      <c r="BV225">
        <v>0</v>
      </c>
      <c r="BW225" t="s">
        <v>72</v>
      </c>
      <c r="BX225">
        <v>0</v>
      </c>
      <c r="BY225" t="s">
        <v>72</v>
      </c>
      <c r="BZ225" t="s">
        <v>3853</v>
      </c>
      <c r="CA225" t="s">
        <v>1201</v>
      </c>
    </row>
    <row r="226" spans="1:79">
      <c r="A226" t="s">
        <v>1162</v>
      </c>
      <c r="B226" t="s">
        <v>1202</v>
      </c>
      <c r="C226" t="s">
        <v>142</v>
      </c>
      <c r="D226" t="s">
        <v>245</v>
      </c>
      <c r="E226" t="s">
        <v>246</v>
      </c>
      <c r="F226" t="s">
        <v>1198</v>
      </c>
      <c r="G226" t="s">
        <v>1203</v>
      </c>
      <c r="H226" t="s">
        <v>1204</v>
      </c>
      <c r="I226" t="s">
        <v>1205</v>
      </c>
      <c r="J226" t="s">
        <v>76</v>
      </c>
      <c r="K226" t="s">
        <v>357</v>
      </c>
      <c r="N226" t="s">
        <v>280</v>
      </c>
      <c r="O226" t="s">
        <v>68</v>
      </c>
      <c r="P226" t="s">
        <v>281</v>
      </c>
      <c r="Q226" s="613">
        <v>0</v>
      </c>
      <c r="R226" t="s">
        <v>3609</v>
      </c>
      <c r="S226">
        <v>348</v>
      </c>
      <c r="T226">
        <v>285</v>
      </c>
      <c r="U226">
        <v>221</v>
      </c>
      <c r="V226">
        <v>158</v>
      </c>
      <c r="W226">
        <v>158</v>
      </c>
      <c r="X226">
        <v>158</v>
      </c>
      <c r="AB226" t="s">
        <v>70</v>
      </c>
      <c r="AE226" t="s">
        <v>70</v>
      </c>
      <c r="AH226">
        <v>0</v>
      </c>
      <c r="AI226" t="s">
        <v>70</v>
      </c>
      <c r="AJ226" t="s">
        <v>70</v>
      </c>
      <c r="AK226" t="s">
        <v>70</v>
      </c>
      <c r="AL226" t="s">
        <v>70</v>
      </c>
      <c r="AM226" t="s">
        <v>70</v>
      </c>
      <c r="AN226">
        <v>453</v>
      </c>
      <c r="AO226">
        <v>453</v>
      </c>
      <c r="AP226">
        <v>280</v>
      </c>
      <c r="AQ226">
        <v>280</v>
      </c>
      <c r="AR226">
        <v>280</v>
      </c>
      <c r="AS226">
        <v>348</v>
      </c>
      <c r="AT226">
        <v>348</v>
      </c>
      <c r="AU226">
        <v>175</v>
      </c>
      <c r="AV226">
        <v>175</v>
      </c>
      <c r="AW226">
        <v>175</v>
      </c>
      <c r="BH226">
        <v>2.0570999999999999E-2</v>
      </c>
      <c r="BN226">
        <v>1</v>
      </c>
      <c r="BO226" t="s">
        <v>71</v>
      </c>
      <c r="BP226" s="613">
        <v>283</v>
      </c>
      <c r="BQ226" s="860">
        <v>160</v>
      </c>
      <c r="BR226" t="s">
        <v>70</v>
      </c>
      <c r="BS226" t="s">
        <v>72</v>
      </c>
      <c r="BT226">
        <v>0</v>
      </c>
      <c r="BU226" t="s">
        <v>72</v>
      </c>
      <c r="BV226">
        <v>0</v>
      </c>
      <c r="BW226" t="s">
        <v>72</v>
      </c>
      <c r="BX226">
        <v>0</v>
      </c>
      <c r="BY226" t="s">
        <v>40</v>
      </c>
      <c r="BZ226" t="s">
        <v>3854</v>
      </c>
    </row>
    <row r="227" spans="1:79">
      <c r="A227" t="s">
        <v>1162</v>
      </c>
      <c r="B227" t="s">
        <v>1206</v>
      </c>
      <c r="C227" t="s">
        <v>142</v>
      </c>
      <c r="D227" t="s">
        <v>245</v>
      </c>
      <c r="E227" t="s">
        <v>246</v>
      </c>
      <c r="F227" t="s">
        <v>1198</v>
      </c>
      <c r="G227">
        <v>2</v>
      </c>
      <c r="H227" t="s">
        <v>1207</v>
      </c>
      <c r="I227" t="s">
        <v>1208</v>
      </c>
      <c r="J227" t="s">
        <v>64</v>
      </c>
      <c r="K227" t="s">
        <v>65</v>
      </c>
      <c r="M227" t="s">
        <v>66</v>
      </c>
      <c r="N227" t="s">
        <v>250</v>
      </c>
      <c r="O227" t="s">
        <v>68</v>
      </c>
      <c r="P227" t="s">
        <v>1209</v>
      </c>
      <c r="Q227" s="613">
        <v>0</v>
      </c>
      <c r="R227" t="s">
        <v>3609</v>
      </c>
      <c r="S227">
        <v>551</v>
      </c>
      <c r="T227">
        <v>446</v>
      </c>
      <c r="U227">
        <v>436</v>
      </c>
      <c r="V227">
        <v>414</v>
      </c>
      <c r="W227">
        <v>392</v>
      </c>
      <c r="X227">
        <v>382</v>
      </c>
      <c r="AC227" t="s">
        <v>70</v>
      </c>
      <c r="AE227" t="s">
        <v>70</v>
      </c>
      <c r="AH227">
        <v>0</v>
      </c>
      <c r="AM227" t="s">
        <v>70</v>
      </c>
      <c r="AR227">
        <v>2440</v>
      </c>
      <c r="AW227">
        <v>2215</v>
      </c>
      <c r="BB227">
        <v>2000</v>
      </c>
      <c r="BG227">
        <v>1700</v>
      </c>
      <c r="BH227">
        <v>7.5259999999999994E-2</v>
      </c>
      <c r="BL227">
        <v>7.2228000000000001E-2</v>
      </c>
      <c r="BN227">
        <v>1</v>
      </c>
      <c r="BO227" t="s">
        <v>71</v>
      </c>
      <c r="BP227" s="613">
        <v>487</v>
      </c>
      <c r="BQ227" s="860">
        <v>492</v>
      </c>
      <c r="BR227" t="s">
        <v>66</v>
      </c>
      <c r="BS227" t="s">
        <v>72</v>
      </c>
      <c r="BT227">
        <v>0</v>
      </c>
      <c r="BU227" t="s">
        <v>72</v>
      </c>
      <c r="BV227">
        <v>0</v>
      </c>
      <c r="BW227" t="s">
        <v>72</v>
      </c>
      <c r="BX227">
        <v>0</v>
      </c>
      <c r="BY227" t="s">
        <v>41</v>
      </c>
      <c r="BZ227" t="s">
        <v>3855</v>
      </c>
      <c r="CA227" t="s">
        <v>1210</v>
      </c>
    </row>
    <row r="228" spans="1:79">
      <c r="A228" t="s">
        <v>1162</v>
      </c>
      <c r="B228" t="s">
        <v>1211</v>
      </c>
      <c r="C228" t="s">
        <v>142</v>
      </c>
      <c r="D228" t="s">
        <v>245</v>
      </c>
      <c r="E228" t="s">
        <v>246</v>
      </c>
      <c r="F228" t="s">
        <v>1198</v>
      </c>
      <c r="G228">
        <v>3</v>
      </c>
      <c r="H228" t="s">
        <v>1212</v>
      </c>
      <c r="I228" t="s">
        <v>1213</v>
      </c>
      <c r="J228" t="s">
        <v>92</v>
      </c>
      <c r="N228" t="s">
        <v>250</v>
      </c>
      <c r="O228" t="s">
        <v>68</v>
      </c>
      <c r="P228" t="s">
        <v>1214</v>
      </c>
      <c r="Q228" s="613">
        <v>0</v>
      </c>
      <c r="R228" t="s">
        <v>3609</v>
      </c>
      <c r="S228">
        <v>9694</v>
      </c>
      <c r="T228">
        <v>9694</v>
      </c>
      <c r="U228">
        <v>9694</v>
      </c>
      <c r="V228">
        <v>9694</v>
      </c>
      <c r="W228">
        <v>9694</v>
      </c>
      <c r="X228">
        <v>9694</v>
      </c>
      <c r="AE228" t="s">
        <v>70</v>
      </c>
      <c r="AH228">
        <v>0</v>
      </c>
      <c r="BP228" s="613">
        <v>9796</v>
      </c>
      <c r="BQ228" s="860">
        <v>8314</v>
      </c>
      <c r="BR228" t="s">
        <v>70</v>
      </c>
      <c r="BS228" t="s">
        <v>72</v>
      </c>
      <c r="BT228">
        <v>0</v>
      </c>
      <c r="BU228" t="s">
        <v>72</v>
      </c>
      <c r="BV228">
        <v>0</v>
      </c>
      <c r="BW228" t="s">
        <v>72</v>
      </c>
      <c r="BX228">
        <v>0</v>
      </c>
      <c r="BY228" t="s">
        <v>72</v>
      </c>
      <c r="BZ228" t="s">
        <v>3856</v>
      </c>
    </row>
    <row r="229" spans="1:79">
      <c r="A229" t="s">
        <v>1162</v>
      </c>
      <c r="B229" t="s">
        <v>1215</v>
      </c>
      <c r="C229" t="s">
        <v>142</v>
      </c>
      <c r="D229" t="s">
        <v>245</v>
      </c>
      <c r="E229" t="s">
        <v>246</v>
      </c>
      <c r="F229" t="s">
        <v>1198</v>
      </c>
      <c r="G229">
        <v>4</v>
      </c>
      <c r="H229" t="s">
        <v>1216</v>
      </c>
      <c r="I229" t="s">
        <v>1217</v>
      </c>
      <c r="J229" t="s">
        <v>76</v>
      </c>
      <c r="K229" t="s">
        <v>65</v>
      </c>
      <c r="N229" t="s">
        <v>250</v>
      </c>
      <c r="O229" t="s">
        <v>68</v>
      </c>
      <c r="P229" t="s">
        <v>1218</v>
      </c>
      <c r="Q229" s="613">
        <v>2</v>
      </c>
      <c r="R229" t="s">
        <v>3609</v>
      </c>
      <c r="S229">
        <v>0.57999999999999996</v>
      </c>
      <c r="T229">
        <v>0.57999999999999996</v>
      </c>
      <c r="U229">
        <v>0.57999999999999996</v>
      </c>
      <c r="V229">
        <v>0.57999999999999996</v>
      </c>
      <c r="W229">
        <v>0.57999999999999996</v>
      </c>
      <c r="X229">
        <v>0.57999999999999996</v>
      </c>
      <c r="AE229" t="s">
        <v>70</v>
      </c>
      <c r="AH229">
        <v>0</v>
      </c>
      <c r="AI229" t="s">
        <v>70</v>
      </c>
      <c r="AJ229" t="s">
        <v>70</v>
      </c>
      <c r="AK229" t="s">
        <v>70</v>
      </c>
      <c r="AL229" t="s">
        <v>70</v>
      </c>
      <c r="AM229" t="s">
        <v>70</v>
      </c>
      <c r="AN229">
        <v>0.65</v>
      </c>
      <c r="AO229">
        <v>0.65</v>
      </c>
      <c r="AP229">
        <v>0.65</v>
      </c>
      <c r="AQ229">
        <v>0.65</v>
      </c>
      <c r="AR229">
        <v>0.65</v>
      </c>
      <c r="AS229">
        <v>0.59</v>
      </c>
      <c r="AT229">
        <v>0.59</v>
      </c>
      <c r="AU229">
        <v>0.59</v>
      </c>
      <c r="AV229">
        <v>0.59</v>
      </c>
      <c r="AW229">
        <v>0.59</v>
      </c>
      <c r="BH229">
        <v>16.276</v>
      </c>
      <c r="BN229">
        <v>1</v>
      </c>
      <c r="BO229" t="s">
        <v>71</v>
      </c>
      <c r="BP229" s="613">
        <v>0.55000000000000004</v>
      </c>
      <c r="BQ229" s="861">
        <v>0.56000000000000005</v>
      </c>
      <c r="BR229" t="s">
        <v>70</v>
      </c>
      <c r="BS229" t="s">
        <v>72</v>
      </c>
      <c r="BT229">
        <v>0</v>
      </c>
      <c r="BU229" t="s">
        <v>72</v>
      </c>
      <c r="BV229">
        <v>0</v>
      </c>
      <c r="BW229" t="s">
        <v>72</v>
      </c>
      <c r="BX229">
        <v>0</v>
      </c>
      <c r="BY229" t="s">
        <v>72</v>
      </c>
      <c r="BZ229" t="s">
        <v>3857</v>
      </c>
      <c r="CA229" t="s">
        <v>1219</v>
      </c>
    </row>
    <row r="230" spans="1:79">
      <c r="A230" t="s">
        <v>1162</v>
      </c>
      <c r="B230" t="s">
        <v>1220</v>
      </c>
      <c r="C230" t="s">
        <v>142</v>
      </c>
      <c r="D230" t="s">
        <v>245</v>
      </c>
      <c r="E230" t="s">
        <v>246</v>
      </c>
      <c r="F230" t="s">
        <v>1198</v>
      </c>
      <c r="G230">
        <v>5</v>
      </c>
      <c r="H230" t="s">
        <v>1221</v>
      </c>
      <c r="I230" t="s">
        <v>1222</v>
      </c>
      <c r="J230" t="s">
        <v>76</v>
      </c>
      <c r="K230" t="s">
        <v>65</v>
      </c>
      <c r="N230" t="s">
        <v>1223</v>
      </c>
      <c r="O230" t="s">
        <v>68</v>
      </c>
      <c r="P230" t="s">
        <v>1224</v>
      </c>
      <c r="Q230" s="613">
        <v>0</v>
      </c>
      <c r="R230" t="s">
        <v>3609</v>
      </c>
      <c r="S230" t="s">
        <v>538</v>
      </c>
      <c r="T230" t="s">
        <v>538</v>
      </c>
      <c r="U230" t="s">
        <v>538</v>
      </c>
      <c r="V230" t="s">
        <v>538</v>
      </c>
      <c r="W230">
        <v>0</v>
      </c>
      <c r="X230">
        <v>0</v>
      </c>
      <c r="AD230" t="s">
        <v>70</v>
      </c>
      <c r="AE230" t="s">
        <v>70</v>
      </c>
      <c r="AH230">
        <v>0</v>
      </c>
      <c r="AL230" t="s">
        <v>70</v>
      </c>
      <c r="AM230" t="s">
        <v>70</v>
      </c>
      <c r="AQ230">
        <v>20</v>
      </c>
      <c r="AR230">
        <v>20</v>
      </c>
      <c r="AV230">
        <v>0</v>
      </c>
      <c r="AW230">
        <v>0</v>
      </c>
      <c r="BH230">
        <v>7.9000000000000001E-2</v>
      </c>
      <c r="BN230">
        <v>1</v>
      </c>
      <c r="BO230" t="s">
        <v>71</v>
      </c>
      <c r="BP230" s="613" t="s">
        <v>538</v>
      </c>
      <c r="BQ230" s="860" t="s">
        <v>538</v>
      </c>
      <c r="BR230" t="s">
        <v>72</v>
      </c>
      <c r="BS230" t="s">
        <v>72</v>
      </c>
      <c r="BT230">
        <v>0</v>
      </c>
      <c r="BU230" t="s">
        <v>72</v>
      </c>
      <c r="BV230">
        <v>0</v>
      </c>
      <c r="BW230" t="s">
        <v>72</v>
      </c>
      <c r="BX230">
        <v>0</v>
      </c>
      <c r="BY230" t="s">
        <v>72</v>
      </c>
      <c r="BZ230" t="s">
        <v>3858</v>
      </c>
      <c r="CA230" t="s">
        <v>1225</v>
      </c>
    </row>
    <row r="231" spans="1:79">
      <c r="A231" t="s">
        <v>1162</v>
      </c>
      <c r="B231" t="s">
        <v>1226</v>
      </c>
      <c r="C231" t="s">
        <v>142</v>
      </c>
      <c r="D231" t="s">
        <v>245</v>
      </c>
      <c r="E231" t="s">
        <v>246</v>
      </c>
      <c r="F231" t="s">
        <v>1190</v>
      </c>
      <c r="G231">
        <v>6</v>
      </c>
      <c r="H231" t="s">
        <v>1227</v>
      </c>
      <c r="I231" t="s">
        <v>1228</v>
      </c>
      <c r="J231" t="s">
        <v>76</v>
      </c>
      <c r="K231" t="s">
        <v>65</v>
      </c>
      <c r="N231" t="s">
        <v>203</v>
      </c>
      <c r="O231" t="s">
        <v>99</v>
      </c>
      <c r="P231" t="s">
        <v>1229</v>
      </c>
      <c r="Q231" s="613">
        <v>1</v>
      </c>
      <c r="R231" t="s">
        <v>3610</v>
      </c>
      <c r="S231">
        <v>98.6</v>
      </c>
      <c r="T231">
        <v>100</v>
      </c>
      <c r="U231">
        <v>100</v>
      </c>
      <c r="V231">
        <v>100</v>
      </c>
      <c r="W231">
        <v>100</v>
      </c>
      <c r="X231">
        <v>100</v>
      </c>
      <c r="AE231" t="s">
        <v>70</v>
      </c>
      <c r="AH231">
        <v>0</v>
      </c>
      <c r="AI231" t="s">
        <v>70</v>
      </c>
      <c r="AJ231" t="s">
        <v>70</v>
      </c>
      <c r="AK231" t="s">
        <v>70</v>
      </c>
      <c r="AL231" t="s">
        <v>70</v>
      </c>
      <c r="AM231" t="s">
        <v>70</v>
      </c>
      <c r="AN231">
        <v>96.8</v>
      </c>
      <c r="AO231">
        <v>96.8</v>
      </c>
      <c r="AP231">
        <v>96.8</v>
      </c>
      <c r="AQ231">
        <v>96.8</v>
      </c>
      <c r="AR231">
        <v>96.8</v>
      </c>
      <c r="AS231">
        <v>97.7</v>
      </c>
      <c r="AT231">
        <v>97.7</v>
      </c>
      <c r="AU231">
        <v>97.7</v>
      </c>
      <c r="AV231">
        <v>97.7</v>
      </c>
      <c r="AW231">
        <v>97.7</v>
      </c>
      <c r="BH231">
        <v>1.661</v>
      </c>
      <c r="BN231">
        <v>10</v>
      </c>
      <c r="BO231" t="s">
        <v>1230</v>
      </c>
      <c r="BP231" s="613">
        <v>99</v>
      </c>
      <c r="BQ231" s="857">
        <v>99.3</v>
      </c>
      <c r="BR231" t="s">
        <v>66</v>
      </c>
      <c r="BS231" t="s">
        <v>72</v>
      </c>
      <c r="BT231">
        <v>0</v>
      </c>
      <c r="BU231" t="s">
        <v>5</v>
      </c>
      <c r="BV231">
        <v>0</v>
      </c>
      <c r="BW231" t="s">
        <v>72</v>
      </c>
      <c r="BX231">
        <v>0</v>
      </c>
      <c r="BY231" t="s">
        <v>72</v>
      </c>
      <c r="BZ231" t="s">
        <v>3859</v>
      </c>
    </row>
    <row r="232" spans="1:79">
      <c r="A232" t="s">
        <v>1162</v>
      </c>
      <c r="B232" t="s">
        <v>1231</v>
      </c>
      <c r="C232" t="s">
        <v>142</v>
      </c>
      <c r="D232" t="s">
        <v>245</v>
      </c>
      <c r="E232" t="s">
        <v>246</v>
      </c>
      <c r="F232" t="s">
        <v>1190</v>
      </c>
      <c r="G232">
        <v>7</v>
      </c>
      <c r="H232" t="s">
        <v>1232</v>
      </c>
      <c r="I232" t="s">
        <v>1233</v>
      </c>
      <c r="J232" t="s">
        <v>92</v>
      </c>
      <c r="N232" t="s">
        <v>211</v>
      </c>
      <c r="O232" t="s">
        <v>99</v>
      </c>
      <c r="P232" t="s">
        <v>1234</v>
      </c>
      <c r="Q232" s="613">
        <v>1</v>
      </c>
      <c r="R232" t="s">
        <v>3610</v>
      </c>
      <c r="S232">
        <v>14.5</v>
      </c>
      <c r="X232">
        <v>16.5</v>
      </c>
      <c r="AH232">
        <v>0</v>
      </c>
      <c r="BP232" s="613">
        <v>16</v>
      </c>
      <c r="BQ232" s="857">
        <v>17.3</v>
      </c>
      <c r="BR232" t="s">
        <v>72</v>
      </c>
      <c r="BS232" t="s">
        <v>72</v>
      </c>
      <c r="BT232">
        <v>0</v>
      </c>
      <c r="BU232" t="s">
        <v>72</v>
      </c>
      <c r="BV232">
        <v>0</v>
      </c>
      <c r="BW232" t="s">
        <v>72</v>
      </c>
      <c r="BX232">
        <v>0</v>
      </c>
      <c r="BY232" t="s">
        <v>72</v>
      </c>
      <c r="BZ232" t="s">
        <v>3860</v>
      </c>
    </row>
    <row r="233" spans="1:79">
      <c r="A233" t="s">
        <v>1162</v>
      </c>
      <c r="B233" t="s">
        <v>1235</v>
      </c>
      <c r="C233" t="s">
        <v>142</v>
      </c>
      <c r="D233" t="s">
        <v>245</v>
      </c>
      <c r="E233" t="s">
        <v>246</v>
      </c>
      <c r="F233" t="s">
        <v>1190</v>
      </c>
      <c r="G233">
        <v>8</v>
      </c>
      <c r="H233" t="s">
        <v>1236</v>
      </c>
      <c r="I233" t="s">
        <v>1237</v>
      </c>
      <c r="J233" t="s">
        <v>64</v>
      </c>
      <c r="K233" t="s">
        <v>65</v>
      </c>
      <c r="N233" t="s">
        <v>203</v>
      </c>
      <c r="O233" t="s">
        <v>68</v>
      </c>
      <c r="P233" t="s">
        <v>1238</v>
      </c>
      <c r="Q233" s="613">
        <v>0</v>
      </c>
      <c r="R233" t="s">
        <v>3610</v>
      </c>
      <c r="S233" t="s">
        <v>93</v>
      </c>
      <c r="T233">
        <v>54</v>
      </c>
      <c r="U233">
        <v>54</v>
      </c>
      <c r="V233">
        <v>54</v>
      </c>
      <c r="W233">
        <v>54</v>
      </c>
      <c r="X233">
        <v>54</v>
      </c>
      <c r="AH233">
        <v>0</v>
      </c>
      <c r="AI233" t="s">
        <v>70</v>
      </c>
      <c r="AJ233" t="s">
        <v>70</v>
      </c>
      <c r="AK233" t="s">
        <v>70</v>
      </c>
      <c r="AL233" t="s">
        <v>70</v>
      </c>
      <c r="AM233" t="s">
        <v>70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71</v>
      </c>
      <c r="BP233" s="613">
        <v>54</v>
      </c>
      <c r="BQ233" s="860">
        <v>43</v>
      </c>
      <c r="BR233" t="s">
        <v>66</v>
      </c>
      <c r="BS233" t="s">
        <v>72</v>
      </c>
      <c r="BT233">
        <v>0</v>
      </c>
      <c r="BU233" t="s">
        <v>3219</v>
      </c>
      <c r="BV233">
        <v>-1.4575</v>
      </c>
      <c r="BW233" t="s">
        <v>3219</v>
      </c>
      <c r="BX233">
        <v>-1.4575</v>
      </c>
      <c r="BY233" t="s">
        <v>72</v>
      </c>
      <c r="BZ233" t="s">
        <v>3861</v>
      </c>
      <c r="CA233" t="s">
        <v>1239</v>
      </c>
    </row>
    <row r="234" spans="1:79">
      <c r="A234" t="s">
        <v>1162</v>
      </c>
      <c r="B234" t="s">
        <v>1240</v>
      </c>
      <c r="C234" t="s">
        <v>142</v>
      </c>
      <c r="D234" t="s">
        <v>245</v>
      </c>
      <c r="E234" t="s">
        <v>246</v>
      </c>
      <c r="F234" t="s">
        <v>1190</v>
      </c>
      <c r="G234">
        <v>9</v>
      </c>
      <c r="H234" t="s">
        <v>1241</v>
      </c>
      <c r="I234" t="s">
        <v>1242</v>
      </c>
      <c r="J234" t="s">
        <v>64</v>
      </c>
      <c r="K234" t="s">
        <v>65</v>
      </c>
      <c r="N234" t="s">
        <v>203</v>
      </c>
      <c r="O234" t="s">
        <v>68</v>
      </c>
      <c r="P234" t="s">
        <v>1238</v>
      </c>
      <c r="Q234" s="613">
        <v>0</v>
      </c>
      <c r="R234" t="s">
        <v>3610</v>
      </c>
      <c r="T234">
        <v>0</v>
      </c>
      <c r="U234">
        <v>0</v>
      </c>
      <c r="V234">
        <v>0</v>
      </c>
      <c r="W234">
        <v>0</v>
      </c>
      <c r="X234">
        <v>7</v>
      </c>
      <c r="AD234" t="s">
        <v>70</v>
      </c>
      <c r="AH234">
        <v>0</v>
      </c>
      <c r="AI234" t="s">
        <v>70</v>
      </c>
      <c r="AJ234" t="s">
        <v>70</v>
      </c>
      <c r="AK234" t="s">
        <v>70</v>
      </c>
      <c r="AL234" t="s">
        <v>70</v>
      </c>
      <c r="AM234" t="s">
        <v>70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71</v>
      </c>
      <c r="BP234" s="613">
        <v>0</v>
      </c>
      <c r="BQ234" s="860">
        <v>0</v>
      </c>
      <c r="BR234" t="s">
        <v>70</v>
      </c>
      <c r="BS234" t="s">
        <v>72</v>
      </c>
      <c r="BT234">
        <v>0</v>
      </c>
      <c r="BU234" t="s">
        <v>72</v>
      </c>
      <c r="BV234">
        <v>0</v>
      </c>
      <c r="BW234" t="s">
        <v>72</v>
      </c>
      <c r="BX234">
        <v>0</v>
      </c>
      <c r="BY234" t="s">
        <v>72</v>
      </c>
      <c r="BZ234" t="s">
        <v>3862</v>
      </c>
      <c r="CA234" t="s">
        <v>1243</v>
      </c>
    </row>
    <row r="235" spans="1:79">
      <c r="A235" t="s">
        <v>1162</v>
      </c>
      <c r="B235" t="s">
        <v>1244</v>
      </c>
      <c r="C235" t="s">
        <v>142</v>
      </c>
      <c r="D235" t="s">
        <v>245</v>
      </c>
      <c r="E235" t="s">
        <v>246</v>
      </c>
      <c r="F235" t="s">
        <v>1190</v>
      </c>
      <c r="G235">
        <v>10</v>
      </c>
      <c r="H235" t="s">
        <v>1245</v>
      </c>
      <c r="I235" t="s">
        <v>1246</v>
      </c>
      <c r="J235" t="s">
        <v>76</v>
      </c>
      <c r="K235" t="s">
        <v>357</v>
      </c>
      <c r="N235" t="s">
        <v>203</v>
      </c>
      <c r="O235" t="s">
        <v>805</v>
      </c>
      <c r="P235" t="s">
        <v>1247</v>
      </c>
      <c r="Q235" s="613">
        <v>1</v>
      </c>
      <c r="S235" t="s">
        <v>538</v>
      </c>
      <c r="X235">
        <v>31.5</v>
      </c>
      <c r="AH235">
        <v>0</v>
      </c>
      <c r="AM235" t="s">
        <v>70</v>
      </c>
      <c r="AR235">
        <v>0</v>
      </c>
      <c r="AW235">
        <v>24.56</v>
      </c>
      <c r="BH235">
        <v>0.5</v>
      </c>
      <c r="BN235">
        <v>1</v>
      </c>
      <c r="BO235" t="s">
        <v>71</v>
      </c>
      <c r="BP235" s="613" t="s">
        <v>538</v>
      </c>
      <c r="BQ235" s="860" t="s">
        <v>538</v>
      </c>
      <c r="BR235" t="s">
        <v>72</v>
      </c>
      <c r="BS235" t="s">
        <v>72</v>
      </c>
      <c r="BT235">
        <v>0</v>
      </c>
      <c r="BU235" t="s">
        <v>72</v>
      </c>
      <c r="BV235">
        <v>0</v>
      </c>
      <c r="BW235" t="s">
        <v>72</v>
      </c>
      <c r="BX235">
        <v>0</v>
      </c>
      <c r="BY235" t="s">
        <v>72</v>
      </c>
      <c r="BZ235" t="s">
        <v>3863</v>
      </c>
      <c r="CA235" t="s">
        <v>1248</v>
      </c>
    </row>
    <row r="236" spans="1:79">
      <c r="A236" t="s">
        <v>1162</v>
      </c>
      <c r="B236" t="s">
        <v>1249</v>
      </c>
      <c r="C236" t="s">
        <v>142</v>
      </c>
      <c r="D236" t="s">
        <v>245</v>
      </c>
      <c r="E236" t="s">
        <v>246</v>
      </c>
      <c r="F236" t="s">
        <v>1190</v>
      </c>
      <c r="G236">
        <v>11</v>
      </c>
      <c r="H236" t="s">
        <v>1250</v>
      </c>
      <c r="I236" t="s">
        <v>1251</v>
      </c>
      <c r="J236" t="s">
        <v>92</v>
      </c>
      <c r="N236" t="s">
        <v>280</v>
      </c>
      <c r="O236" t="s">
        <v>68</v>
      </c>
      <c r="P236" t="s">
        <v>1252</v>
      </c>
      <c r="Q236" s="613">
        <v>0</v>
      </c>
      <c r="R236" t="s">
        <v>3609</v>
      </c>
      <c r="S236">
        <v>7</v>
      </c>
      <c r="T236">
        <v>8</v>
      </c>
      <c r="U236">
        <v>6</v>
      </c>
      <c r="V236">
        <v>4</v>
      </c>
      <c r="W236">
        <v>2</v>
      </c>
      <c r="X236">
        <v>0</v>
      </c>
      <c r="AE236" t="s">
        <v>70</v>
      </c>
      <c r="AH236">
        <v>0</v>
      </c>
      <c r="BP236" s="613">
        <v>12</v>
      </c>
      <c r="BQ236" s="860">
        <v>7</v>
      </c>
      <c r="BR236" t="s">
        <v>70</v>
      </c>
      <c r="BS236" t="s">
        <v>72</v>
      </c>
      <c r="BT236">
        <v>0</v>
      </c>
      <c r="BU236" t="s">
        <v>72</v>
      </c>
      <c r="BV236">
        <v>0</v>
      </c>
      <c r="BW236" t="s">
        <v>72</v>
      </c>
      <c r="BX236">
        <v>0</v>
      </c>
      <c r="BY236" t="s">
        <v>72</v>
      </c>
      <c r="BZ236" t="s">
        <v>3864</v>
      </c>
    </row>
    <row r="237" spans="1:79">
      <c r="A237" t="s">
        <v>1162</v>
      </c>
      <c r="B237" t="s">
        <v>1253</v>
      </c>
      <c r="C237" t="s">
        <v>142</v>
      </c>
      <c r="D237" t="s">
        <v>245</v>
      </c>
      <c r="E237" t="s">
        <v>246</v>
      </c>
      <c r="F237" t="s">
        <v>1194</v>
      </c>
      <c r="G237">
        <v>12</v>
      </c>
      <c r="H237" t="s">
        <v>1254</v>
      </c>
      <c r="I237" t="s">
        <v>1255</v>
      </c>
      <c r="J237" t="s">
        <v>92</v>
      </c>
      <c r="N237" t="s">
        <v>985</v>
      </c>
      <c r="O237" t="s">
        <v>99</v>
      </c>
      <c r="P237" t="s">
        <v>1256</v>
      </c>
      <c r="Q237" s="613">
        <v>0</v>
      </c>
      <c r="R237" t="s">
        <v>3610</v>
      </c>
      <c r="S237">
        <v>75</v>
      </c>
      <c r="T237">
        <v>75</v>
      </c>
      <c r="U237">
        <v>76</v>
      </c>
      <c r="V237">
        <v>76</v>
      </c>
      <c r="W237">
        <v>77</v>
      </c>
      <c r="X237">
        <v>78</v>
      </c>
      <c r="AH237">
        <v>0</v>
      </c>
      <c r="BP237" s="613" t="s">
        <v>538</v>
      </c>
      <c r="BQ237" s="860">
        <v>77</v>
      </c>
      <c r="BR237" t="s">
        <v>72</v>
      </c>
      <c r="BS237" t="s">
        <v>72</v>
      </c>
      <c r="BT237">
        <v>0</v>
      </c>
      <c r="BU237" t="s">
        <v>72</v>
      </c>
      <c r="BV237">
        <v>0</v>
      </c>
      <c r="BW237" t="s">
        <v>72</v>
      </c>
      <c r="BX237">
        <v>0</v>
      </c>
      <c r="BY237" t="s">
        <v>72</v>
      </c>
      <c r="BZ237" t="s">
        <v>3865</v>
      </c>
    </row>
    <row r="238" spans="1:79">
      <c r="A238" t="s">
        <v>1162</v>
      </c>
      <c r="B238" t="s">
        <v>1257</v>
      </c>
      <c r="C238" t="s">
        <v>142</v>
      </c>
      <c r="D238" t="s">
        <v>245</v>
      </c>
      <c r="E238" t="s">
        <v>246</v>
      </c>
      <c r="F238" t="s">
        <v>1258</v>
      </c>
      <c r="G238">
        <v>13</v>
      </c>
      <c r="H238" t="s">
        <v>1259</v>
      </c>
      <c r="I238" t="s">
        <v>1260</v>
      </c>
      <c r="J238" t="s">
        <v>76</v>
      </c>
      <c r="K238" t="s">
        <v>357</v>
      </c>
      <c r="M238" t="s">
        <v>66</v>
      </c>
      <c r="N238" t="s">
        <v>203</v>
      </c>
      <c r="O238" t="s">
        <v>314</v>
      </c>
      <c r="P238" t="s">
        <v>1261</v>
      </c>
      <c r="Q238" s="613" t="s">
        <v>71</v>
      </c>
      <c r="S238" t="s">
        <v>538</v>
      </c>
      <c r="W238" t="s">
        <v>487</v>
      </c>
      <c r="X238" t="s">
        <v>845</v>
      </c>
      <c r="AD238" t="s">
        <v>70</v>
      </c>
      <c r="AF238" t="s">
        <v>70</v>
      </c>
      <c r="AH238">
        <v>0</v>
      </c>
      <c r="AM238" t="s">
        <v>70</v>
      </c>
      <c r="AR238" t="s">
        <v>1262</v>
      </c>
      <c r="AW238" t="s">
        <v>1262</v>
      </c>
      <c r="BH238">
        <v>31.207999999999998</v>
      </c>
      <c r="BI238">
        <v>0.95</v>
      </c>
      <c r="BN238">
        <v>1</v>
      </c>
      <c r="BO238" t="s">
        <v>71</v>
      </c>
      <c r="BP238" s="613" t="s">
        <v>538</v>
      </c>
      <c r="BQ238" s="859" t="s">
        <v>538</v>
      </c>
      <c r="BR238" t="s">
        <v>72</v>
      </c>
      <c r="BS238" t="s">
        <v>72</v>
      </c>
      <c r="BT238">
        <v>0</v>
      </c>
      <c r="BU238" t="s">
        <v>72</v>
      </c>
      <c r="BV238">
        <v>0</v>
      </c>
      <c r="BW238" t="s">
        <v>72</v>
      </c>
      <c r="BX238">
        <v>0</v>
      </c>
      <c r="BY238" t="s">
        <v>72</v>
      </c>
      <c r="BZ238" t="s">
        <v>3866</v>
      </c>
      <c r="CA238" t="s">
        <v>1263</v>
      </c>
    </row>
    <row r="239" spans="1:79">
      <c r="A239" t="s">
        <v>1162</v>
      </c>
      <c r="B239" t="s">
        <v>1264</v>
      </c>
      <c r="C239" t="s">
        <v>142</v>
      </c>
      <c r="D239" t="s">
        <v>245</v>
      </c>
      <c r="E239" t="s">
        <v>246</v>
      </c>
      <c r="F239" t="s">
        <v>1258</v>
      </c>
      <c r="G239">
        <v>14</v>
      </c>
      <c r="H239" t="s">
        <v>1265</v>
      </c>
      <c r="I239" t="s">
        <v>1266</v>
      </c>
      <c r="J239" t="s">
        <v>76</v>
      </c>
      <c r="K239" t="s">
        <v>357</v>
      </c>
      <c r="M239" t="s">
        <v>66</v>
      </c>
      <c r="N239" t="s">
        <v>203</v>
      </c>
      <c r="O239" t="s">
        <v>314</v>
      </c>
      <c r="P239" t="s">
        <v>1261</v>
      </c>
      <c r="Q239" s="613" t="s">
        <v>71</v>
      </c>
      <c r="S239" t="s">
        <v>538</v>
      </c>
      <c r="W239" t="s">
        <v>487</v>
      </c>
      <c r="X239" t="s">
        <v>845</v>
      </c>
      <c r="AD239" t="s">
        <v>70</v>
      </c>
      <c r="AF239" t="s">
        <v>70</v>
      </c>
      <c r="AH239">
        <v>0</v>
      </c>
      <c r="AM239" t="s">
        <v>70</v>
      </c>
      <c r="AR239" t="s">
        <v>1262</v>
      </c>
      <c r="AW239" t="s">
        <v>1262</v>
      </c>
      <c r="BH239">
        <v>21.696000000000002</v>
      </c>
      <c r="BI239">
        <v>0.9</v>
      </c>
      <c r="BN239">
        <v>1</v>
      </c>
      <c r="BO239" t="s">
        <v>71</v>
      </c>
      <c r="BP239" s="613" t="s">
        <v>538</v>
      </c>
      <c r="BQ239" s="859" t="s">
        <v>538</v>
      </c>
      <c r="BR239" t="s">
        <v>72</v>
      </c>
      <c r="BS239" t="s">
        <v>72</v>
      </c>
      <c r="BT239">
        <v>0</v>
      </c>
      <c r="BU239" t="s">
        <v>72</v>
      </c>
      <c r="BV239">
        <v>0</v>
      </c>
      <c r="BW239" t="s">
        <v>72</v>
      </c>
      <c r="BX239">
        <v>0</v>
      </c>
      <c r="BY239" t="s">
        <v>72</v>
      </c>
      <c r="BZ239" t="s">
        <v>3867</v>
      </c>
      <c r="CA239" t="s">
        <v>1267</v>
      </c>
    </row>
    <row r="240" spans="1:79">
      <c r="A240" t="s">
        <v>1162</v>
      </c>
      <c r="B240" t="s">
        <v>1268</v>
      </c>
      <c r="C240" t="s">
        <v>142</v>
      </c>
      <c r="D240" t="s">
        <v>245</v>
      </c>
      <c r="E240" t="s">
        <v>246</v>
      </c>
      <c r="F240" t="s">
        <v>1258</v>
      </c>
      <c r="G240">
        <v>15</v>
      </c>
      <c r="H240" t="s">
        <v>1269</v>
      </c>
      <c r="I240" t="s">
        <v>1270</v>
      </c>
      <c r="J240" t="s">
        <v>76</v>
      </c>
      <c r="K240" t="s">
        <v>357</v>
      </c>
      <c r="N240" t="s">
        <v>1271</v>
      </c>
      <c r="O240" t="s">
        <v>68</v>
      </c>
      <c r="P240" t="s">
        <v>1272</v>
      </c>
      <c r="Q240" s="613">
        <v>0</v>
      </c>
      <c r="R240" t="s">
        <v>3610</v>
      </c>
      <c r="S240" t="s">
        <v>538</v>
      </c>
      <c r="X240">
        <v>6000</v>
      </c>
      <c r="AD240" t="s">
        <v>70</v>
      </c>
      <c r="AH240">
        <v>0</v>
      </c>
      <c r="AM240" t="s">
        <v>70</v>
      </c>
      <c r="AR240">
        <v>0</v>
      </c>
      <c r="AW240">
        <v>6000</v>
      </c>
      <c r="BH240">
        <v>1.8890000000000001E-3</v>
      </c>
      <c r="BN240">
        <v>1</v>
      </c>
      <c r="BO240" t="s">
        <v>71</v>
      </c>
      <c r="BP240" s="613" t="s">
        <v>538</v>
      </c>
      <c r="BQ240" s="860" t="s">
        <v>538</v>
      </c>
      <c r="BR240" t="s">
        <v>72</v>
      </c>
      <c r="BS240" t="s">
        <v>72</v>
      </c>
      <c r="BT240">
        <v>0</v>
      </c>
      <c r="BU240" t="s">
        <v>72</v>
      </c>
      <c r="BV240">
        <v>0</v>
      </c>
      <c r="BW240" t="s">
        <v>72</v>
      </c>
      <c r="BX240">
        <v>0</v>
      </c>
      <c r="BY240" t="s">
        <v>72</v>
      </c>
      <c r="BZ240" t="s">
        <v>3868</v>
      </c>
      <c r="CA240" t="s">
        <v>1273</v>
      </c>
    </row>
    <row r="241" spans="1:79">
      <c r="A241" t="s">
        <v>1162</v>
      </c>
      <c r="B241" t="s">
        <v>1274</v>
      </c>
      <c r="C241" t="s">
        <v>142</v>
      </c>
      <c r="D241" t="s">
        <v>126</v>
      </c>
      <c r="E241" t="s">
        <v>127</v>
      </c>
      <c r="F241" t="s">
        <v>1275</v>
      </c>
      <c r="G241">
        <v>1</v>
      </c>
      <c r="H241" t="s">
        <v>1276</v>
      </c>
      <c r="I241" t="s">
        <v>1277</v>
      </c>
      <c r="J241" t="s">
        <v>92</v>
      </c>
      <c r="N241" t="s">
        <v>221</v>
      </c>
      <c r="O241" t="s">
        <v>99</v>
      </c>
      <c r="P241" t="s">
        <v>1278</v>
      </c>
      <c r="Q241" s="613">
        <v>0</v>
      </c>
      <c r="R241" t="s">
        <v>3610</v>
      </c>
      <c r="S241">
        <v>80</v>
      </c>
      <c r="T241" t="s">
        <v>1279</v>
      </c>
      <c r="U241" t="s">
        <v>1279</v>
      </c>
      <c r="V241" t="s">
        <v>1279</v>
      </c>
      <c r="W241" t="s">
        <v>1279</v>
      </c>
      <c r="X241" t="s">
        <v>1279</v>
      </c>
      <c r="AH241">
        <v>0</v>
      </c>
      <c r="BP241" s="613" t="s">
        <v>538</v>
      </c>
      <c r="BQ241" s="859">
        <v>67</v>
      </c>
      <c r="BR241" t="s">
        <v>66</v>
      </c>
      <c r="BS241" t="s">
        <v>72</v>
      </c>
      <c r="BT241">
        <v>0</v>
      </c>
      <c r="BU241" t="s">
        <v>72</v>
      </c>
      <c r="BV241">
        <v>0</v>
      </c>
      <c r="BW241" t="s">
        <v>72</v>
      </c>
      <c r="BX241">
        <v>0</v>
      </c>
      <c r="BY241" t="s">
        <v>72</v>
      </c>
      <c r="BZ241" t="s">
        <v>3869</v>
      </c>
    </row>
    <row r="242" spans="1:79">
      <c r="A242" t="s">
        <v>1162</v>
      </c>
      <c r="B242" t="s">
        <v>1280</v>
      </c>
      <c r="C242" t="s">
        <v>142</v>
      </c>
      <c r="D242" t="s">
        <v>126</v>
      </c>
      <c r="E242" t="s">
        <v>127</v>
      </c>
      <c r="F242" t="s">
        <v>1275</v>
      </c>
      <c r="G242">
        <v>2</v>
      </c>
      <c r="H242" t="s">
        <v>1281</v>
      </c>
      <c r="I242" t="s">
        <v>1282</v>
      </c>
      <c r="J242" t="s">
        <v>92</v>
      </c>
      <c r="N242" t="s">
        <v>221</v>
      </c>
      <c r="O242" t="s">
        <v>99</v>
      </c>
      <c r="P242" t="s">
        <v>1283</v>
      </c>
      <c r="Q242" s="613">
        <v>1</v>
      </c>
      <c r="R242" t="s">
        <v>3610</v>
      </c>
      <c r="S242">
        <v>75.900000000000006</v>
      </c>
      <c r="T242" t="s">
        <v>1279</v>
      </c>
      <c r="U242" t="s">
        <v>1279</v>
      </c>
      <c r="V242" t="s">
        <v>1279</v>
      </c>
      <c r="W242" t="s">
        <v>1279</v>
      </c>
      <c r="X242" t="s">
        <v>1279</v>
      </c>
      <c r="AH242">
        <v>0</v>
      </c>
      <c r="BP242" s="613" t="s">
        <v>538</v>
      </c>
      <c r="BQ242" s="859">
        <v>66</v>
      </c>
      <c r="BR242" t="s">
        <v>72</v>
      </c>
      <c r="BS242" t="s">
        <v>72</v>
      </c>
      <c r="BT242">
        <v>0</v>
      </c>
      <c r="BU242" t="s">
        <v>72</v>
      </c>
      <c r="BV242">
        <v>0</v>
      </c>
      <c r="BW242" t="s">
        <v>72</v>
      </c>
      <c r="BX242">
        <v>0</v>
      </c>
      <c r="BY242" t="s">
        <v>72</v>
      </c>
      <c r="BZ242" t="s">
        <v>3870</v>
      </c>
    </row>
    <row r="243" spans="1:79">
      <c r="A243" t="s">
        <v>1162</v>
      </c>
      <c r="B243" t="s">
        <v>1284</v>
      </c>
      <c r="C243" t="s">
        <v>142</v>
      </c>
      <c r="D243" t="s">
        <v>126</v>
      </c>
      <c r="E243" t="s">
        <v>127</v>
      </c>
      <c r="F243" t="s">
        <v>1194</v>
      </c>
      <c r="G243">
        <v>3</v>
      </c>
      <c r="H243" t="s">
        <v>1285</v>
      </c>
      <c r="I243" t="s">
        <v>1286</v>
      </c>
      <c r="J243" t="s">
        <v>92</v>
      </c>
      <c r="N243" t="s">
        <v>985</v>
      </c>
      <c r="O243" t="s">
        <v>99</v>
      </c>
      <c r="P243" t="s">
        <v>1287</v>
      </c>
      <c r="Q243" s="613">
        <v>1</v>
      </c>
      <c r="R243" t="s">
        <v>3610</v>
      </c>
      <c r="S243">
        <v>67.099999999999994</v>
      </c>
      <c r="T243" t="s">
        <v>1279</v>
      </c>
      <c r="U243" t="s">
        <v>1279</v>
      </c>
      <c r="V243" t="s">
        <v>1279</v>
      </c>
      <c r="W243" t="s">
        <v>1279</v>
      </c>
      <c r="X243" t="s">
        <v>1279</v>
      </c>
      <c r="AH243">
        <v>0</v>
      </c>
      <c r="BP243" s="613" t="s">
        <v>538</v>
      </c>
      <c r="BQ243" s="859">
        <v>57</v>
      </c>
      <c r="BR243" t="s">
        <v>72</v>
      </c>
      <c r="BS243" t="s">
        <v>72</v>
      </c>
      <c r="BT243">
        <v>0</v>
      </c>
      <c r="BU243" t="s">
        <v>72</v>
      </c>
      <c r="BV243">
        <v>0</v>
      </c>
      <c r="BW243" t="s">
        <v>72</v>
      </c>
      <c r="BX243">
        <v>0</v>
      </c>
      <c r="BY243" t="s">
        <v>72</v>
      </c>
      <c r="BZ243" t="s">
        <v>3871</v>
      </c>
    </row>
    <row r="244" spans="1:79">
      <c r="A244" t="s">
        <v>1162</v>
      </c>
      <c r="B244" t="s">
        <v>1288</v>
      </c>
      <c r="C244" t="s">
        <v>142</v>
      </c>
      <c r="D244" t="s">
        <v>126</v>
      </c>
      <c r="E244" t="s">
        <v>127</v>
      </c>
      <c r="F244" t="s">
        <v>1194</v>
      </c>
      <c r="G244">
        <v>4</v>
      </c>
      <c r="H244" t="s">
        <v>1289</v>
      </c>
      <c r="I244" t="s">
        <v>1290</v>
      </c>
      <c r="J244" t="s">
        <v>92</v>
      </c>
      <c r="N244" t="s">
        <v>985</v>
      </c>
      <c r="O244" t="s">
        <v>99</v>
      </c>
      <c r="P244" t="s">
        <v>1291</v>
      </c>
      <c r="Q244" s="613">
        <v>1</v>
      </c>
      <c r="R244" t="s">
        <v>3610</v>
      </c>
      <c r="S244">
        <v>35.1</v>
      </c>
      <c r="T244" t="s">
        <v>1279</v>
      </c>
      <c r="U244" t="s">
        <v>1279</v>
      </c>
      <c r="V244" t="s">
        <v>1279</v>
      </c>
      <c r="W244" t="s">
        <v>1279</v>
      </c>
      <c r="X244" t="s">
        <v>1279</v>
      </c>
      <c r="AH244">
        <v>0</v>
      </c>
      <c r="BP244" s="613" t="s">
        <v>538</v>
      </c>
      <c r="BQ244" s="859">
        <v>60</v>
      </c>
      <c r="BR244" t="s">
        <v>72</v>
      </c>
      <c r="BS244" t="s">
        <v>72</v>
      </c>
      <c r="BT244">
        <v>0</v>
      </c>
      <c r="BU244" t="s">
        <v>72</v>
      </c>
      <c r="BV244">
        <v>0</v>
      </c>
      <c r="BW244" t="s">
        <v>72</v>
      </c>
      <c r="BX244">
        <v>0</v>
      </c>
      <c r="BY244" t="s">
        <v>72</v>
      </c>
      <c r="BZ244" t="s">
        <v>3872</v>
      </c>
    </row>
    <row r="245" spans="1:79">
      <c r="A245" t="s">
        <v>1162</v>
      </c>
      <c r="B245" t="s">
        <v>1292</v>
      </c>
      <c r="C245" t="s">
        <v>142</v>
      </c>
      <c r="D245" t="s">
        <v>126</v>
      </c>
      <c r="E245" t="s">
        <v>127</v>
      </c>
      <c r="F245" t="s">
        <v>1194</v>
      </c>
      <c r="G245">
        <v>5</v>
      </c>
      <c r="H245" t="s">
        <v>1293</v>
      </c>
      <c r="I245" t="s">
        <v>1294</v>
      </c>
      <c r="J245" t="s">
        <v>92</v>
      </c>
      <c r="N245" t="s">
        <v>139</v>
      </c>
      <c r="O245" t="s">
        <v>68</v>
      </c>
      <c r="P245" t="s">
        <v>1295</v>
      </c>
      <c r="Q245" s="613">
        <v>0</v>
      </c>
      <c r="R245" t="s">
        <v>3609</v>
      </c>
      <c r="S245">
        <v>49000</v>
      </c>
      <c r="T245" t="s">
        <v>1296</v>
      </c>
      <c r="U245" t="s">
        <v>1296</v>
      </c>
      <c r="V245" t="s">
        <v>1296</v>
      </c>
      <c r="W245" t="s">
        <v>1296</v>
      </c>
      <c r="X245">
        <v>25000</v>
      </c>
      <c r="AH245">
        <v>0</v>
      </c>
      <c r="BP245" s="613">
        <v>29326</v>
      </c>
      <c r="BQ245" s="860">
        <v>62726</v>
      </c>
      <c r="BR245" t="s">
        <v>66</v>
      </c>
      <c r="BS245" t="s">
        <v>72</v>
      </c>
      <c r="BT245">
        <v>0</v>
      </c>
      <c r="BU245" t="s">
        <v>72</v>
      </c>
      <c r="BV245">
        <v>0</v>
      </c>
      <c r="BW245" t="s">
        <v>72</v>
      </c>
      <c r="BX245">
        <v>0</v>
      </c>
      <c r="BY245" t="s">
        <v>72</v>
      </c>
      <c r="BZ245" t="s">
        <v>3873</v>
      </c>
      <c r="CA245" t="s">
        <v>1297</v>
      </c>
    </row>
    <row r="246" spans="1:79">
      <c r="A246" t="s">
        <v>1162</v>
      </c>
      <c r="B246" t="s">
        <v>1298</v>
      </c>
      <c r="C246" t="s">
        <v>142</v>
      </c>
      <c r="D246" t="s">
        <v>126</v>
      </c>
      <c r="E246" t="s">
        <v>127</v>
      </c>
      <c r="F246" t="s">
        <v>437</v>
      </c>
      <c r="G246">
        <v>6</v>
      </c>
      <c r="H246" t="s">
        <v>1299</v>
      </c>
      <c r="I246" t="s">
        <v>1300</v>
      </c>
      <c r="J246" t="s">
        <v>92</v>
      </c>
      <c r="N246" t="s">
        <v>139</v>
      </c>
      <c r="O246" t="s">
        <v>68</v>
      </c>
      <c r="P246" t="s">
        <v>1301</v>
      </c>
      <c r="Q246" s="613">
        <v>0</v>
      </c>
      <c r="R246" t="s">
        <v>3610</v>
      </c>
      <c r="S246">
        <v>105100</v>
      </c>
      <c r="T246">
        <v>129500</v>
      </c>
      <c r="U246">
        <v>149900</v>
      </c>
      <c r="V246">
        <v>172300</v>
      </c>
      <c r="W246">
        <v>194700</v>
      </c>
      <c r="X246">
        <v>217100</v>
      </c>
      <c r="AH246">
        <v>0</v>
      </c>
      <c r="BP246" s="613">
        <v>113210</v>
      </c>
      <c r="BQ246" s="860">
        <v>142040</v>
      </c>
      <c r="BR246" t="s">
        <v>70</v>
      </c>
      <c r="BS246" t="s">
        <v>72</v>
      </c>
      <c r="BT246">
        <v>0</v>
      </c>
      <c r="BU246" t="s">
        <v>72</v>
      </c>
      <c r="BV246">
        <v>0</v>
      </c>
      <c r="BW246" t="s">
        <v>72</v>
      </c>
      <c r="BX246">
        <v>0</v>
      </c>
      <c r="BY246" t="s">
        <v>72</v>
      </c>
      <c r="BZ246" t="s">
        <v>3874</v>
      </c>
    </row>
    <row r="247" spans="1:79">
      <c r="A247" t="s">
        <v>1162</v>
      </c>
      <c r="B247" t="s">
        <v>1302</v>
      </c>
      <c r="C247" t="s">
        <v>142</v>
      </c>
      <c r="D247" t="s">
        <v>126</v>
      </c>
      <c r="E247" t="s">
        <v>127</v>
      </c>
      <c r="F247" t="s">
        <v>437</v>
      </c>
      <c r="G247">
        <v>7</v>
      </c>
      <c r="H247" t="s">
        <v>1303</v>
      </c>
      <c r="I247" t="s">
        <v>1304</v>
      </c>
      <c r="J247" t="s">
        <v>92</v>
      </c>
      <c r="N247" t="s">
        <v>139</v>
      </c>
      <c r="O247" t="s">
        <v>99</v>
      </c>
      <c r="P247" t="s">
        <v>1305</v>
      </c>
      <c r="Q247" s="613">
        <v>0</v>
      </c>
      <c r="R247" t="s">
        <v>3610</v>
      </c>
      <c r="S247">
        <v>53</v>
      </c>
      <c r="T247" t="s">
        <v>1279</v>
      </c>
      <c r="U247" t="s">
        <v>1279</v>
      </c>
      <c r="V247" t="s">
        <v>1279</v>
      </c>
      <c r="W247" t="s">
        <v>1279</v>
      </c>
      <c r="X247" t="s">
        <v>1279</v>
      </c>
      <c r="AH247">
        <v>0</v>
      </c>
      <c r="BP247" s="613" t="s">
        <v>538</v>
      </c>
      <c r="BQ247" s="859">
        <v>61</v>
      </c>
      <c r="BR247" t="s">
        <v>72</v>
      </c>
      <c r="BS247" t="s">
        <v>72</v>
      </c>
      <c r="BT247">
        <v>0</v>
      </c>
      <c r="BU247" t="s">
        <v>72</v>
      </c>
      <c r="BV247">
        <v>0</v>
      </c>
      <c r="BW247" t="s">
        <v>72</v>
      </c>
      <c r="BX247">
        <v>0</v>
      </c>
      <c r="BY247" t="s">
        <v>72</v>
      </c>
      <c r="BZ247" t="s">
        <v>3875</v>
      </c>
    </row>
    <row r="248" spans="1:79">
      <c r="A248" t="s">
        <v>1162</v>
      </c>
      <c r="B248" t="s">
        <v>1306</v>
      </c>
      <c r="C248" t="s">
        <v>142</v>
      </c>
      <c r="D248" t="s">
        <v>126</v>
      </c>
      <c r="E248" t="s">
        <v>127</v>
      </c>
      <c r="F248" t="s">
        <v>437</v>
      </c>
      <c r="G248">
        <v>8</v>
      </c>
      <c r="H248" t="s">
        <v>1307</v>
      </c>
      <c r="I248" t="s">
        <v>1308</v>
      </c>
      <c r="J248" t="s">
        <v>64</v>
      </c>
      <c r="K248" t="s">
        <v>65</v>
      </c>
      <c r="M248" t="s">
        <v>66</v>
      </c>
      <c r="N248" t="s">
        <v>131</v>
      </c>
      <c r="O248" t="s">
        <v>132</v>
      </c>
      <c r="P248" t="s">
        <v>133</v>
      </c>
      <c r="Q248" s="613">
        <v>0</v>
      </c>
      <c r="R248" t="s">
        <v>3610</v>
      </c>
      <c r="S248">
        <v>72</v>
      </c>
      <c r="T248" t="s">
        <v>134</v>
      </c>
      <c r="U248" t="s">
        <v>134</v>
      </c>
      <c r="V248" t="s">
        <v>134</v>
      </c>
      <c r="W248" t="s">
        <v>134</v>
      </c>
      <c r="X248" t="s">
        <v>134</v>
      </c>
      <c r="AH248">
        <v>0</v>
      </c>
      <c r="AI248" t="s">
        <v>70</v>
      </c>
      <c r="AJ248" t="s">
        <v>70</v>
      </c>
      <c r="AK248" t="s">
        <v>70</v>
      </c>
      <c r="AL248" t="s">
        <v>70</v>
      </c>
      <c r="AM248" t="s">
        <v>70</v>
      </c>
      <c r="AN248" t="s">
        <v>134</v>
      </c>
      <c r="AO248" t="s">
        <v>134</v>
      </c>
      <c r="AP248" t="s">
        <v>134</v>
      </c>
      <c r="AQ248" t="s">
        <v>134</v>
      </c>
      <c r="AR248" t="s">
        <v>134</v>
      </c>
      <c r="AS248" t="s">
        <v>134</v>
      </c>
      <c r="AT248" t="s">
        <v>134</v>
      </c>
      <c r="AU248" t="s">
        <v>134</v>
      </c>
      <c r="AV248" t="s">
        <v>134</v>
      </c>
      <c r="AW248" t="s">
        <v>134</v>
      </c>
      <c r="AX248" t="s">
        <v>134</v>
      </c>
      <c r="AY248" t="s">
        <v>134</v>
      </c>
      <c r="AZ248" t="s">
        <v>134</v>
      </c>
      <c r="BA248" t="s">
        <v>134</v>
      </c>
      <c r="BB248" t="s">
        <v>134</v>
      </c>
      <c r="BC248" t="s">
        <v>134</v>
      </c>
      <c r="BD248" t="s">
        <v>134</v>
      </c>
      <c r="BE248" t="s">
        <v>134</v>
      </c>
      <c r="BF248" t="s">
        <v>134</v>
      </c>
      <c r="BG248" t="s">
        <v>134</v>
      </c>
      <c r="BH248" t="s">
        <v>134</v>
      </c>
      <c r="BL248" t="s">
        <v>134</v>
      </c>
      <c r="BN248">
        <v>1</v>
      </c>
      <c r="BO248" t="s">
        <v>71</v>
      </c>
      <c r="BP248" s="613">
        <v>72</v>
      </c>
      <c r="BQ248" s="872">
        <v>73</v>
      </c>
      <c r="BR248" t="s">
        <v>72</v>
      </c>
      <c r="BS248" t="s">
        <v>72</v>
      </c>
      <c r="BT248">
        <v>0</v>
      </c>
      <c r="BU248" t="s">
        <v>72</v>
      </c>
      <c r="BV248">
        <v>0</v>
      </c>
      <c r="BW248" t="s">
        <v>72</v>
      </c>
      <c r="BX248">
        <v>0</v>
      </c>
      <c r="BY248" t="s">
        <v>72</v>
      </c>
      <c r="BZ248" t="s">
        <v>3876</v>
      </c>
      <c r="CA248" t="s">
        <v>135</v>
      </c>
    </row>
    <row r="249" spans="1:79">
      <c r="A249" t="s">
        <v>1309</v>
      </c>
      <c r="B249" t="s">
        <v>1310</v>
      </c>
      <c r="C249" t="s">
        <v>58</v>
      </c>
      <c r="D249" t="s">
        <v>59</v>
      </c>
      <c r="E249" t="s">
        <v>60</v>
      </c>
      <c r="F249" t="s">
        <v>1311</v>
      </c>
      <c r="G249">
        <v>1.1000000000000001</v>
      </c>
      <c r="H249" t="s">
        <v>1312</v>
      </c>
      <c r="I249" t="s">
        <v>1313</v>
      </c>
      <c r="J249" t="s">
        <v>76</v>
      </c>
      <c r="K249" t="s">
        <v>65</v>
      </c>
      <c r="N249" t="s">
        <v>98</v>
      </c>
      <c r="O249" t="s">
        <v>99</v>
      </c>
      <c r="P249" t="s">
        <v>100</v>
      </c>
      <c r="Q249" s="613">
        <v>3</v>
      </c>
      <c r="R249" t="s">
        <v>3610</v>
      </c>
      <c r="S249">
        <v>99.97</v>
      </c>
      <c r="T249">
        <v>99.97</v>
      </c>
      <c r="U249">
        <v>99.97</v>
      </c>
      <c r="V249">
        <v>100</v>
      </c>
      <c r="W249">
        <v>100</v>
      </c>
      <c r="X249">
        <v>100</v>
      </c>
      <c r="Y249" t="s">
        <v>70</v>
      </c>
      <c r="AE249" t="s">
        <v>70</v>
      </c>
      <c r="AH249">
        <v>0</v>
      </c>
      <c r="AI249" t="s">
        <v>70</v>
      </c>
      <c r="AJ249" t="s">
        <v>70</v>
      </c>
      <c r="AK249" t="s">
        <v>70</v>
      </c>
      <c r="AL249" t="s">
        <v>70</v>
      </c>
      <c r="AM249" t="s">
        <v>70</v>
      </c>
      <c r="AN249">
        <v>99.92</v>
      </c>
      <c r="AO249">
        <v>99.92</v>
      </c>
      <c r="AP249">
        <v>99.92</v>
      </c>
      <c r="AQ249">
        <v>99.92</v>
      </c>
      <c r="AR249">
        <v>99.92</v>
      </c>
      <c r="AS249">
        <v>99.95</v>
      </c>
      <c r="AT249">
        <v>99.95</v>
      </c>
      <c r="AU249">
        <v>99.95</v>
      </c>
      <c r="AV249">
        <v>99.95</v>
      </c>
      <c r="AW249">
        <v>99.95</v>
      </c>
      <c r="BH249">
        <v>5.3999999999999999E-2</v>
      </c>
      <c r="BN249">
        <v>100</v>
      </c>
      <c r="BO249" t="s">
        <v>387</v>
      </c>
      <c r="BP249" s="613">
        <v>99.984899999999996</v>
      </c>
      <c r="BQ249" s="871">
        <v>99.883799999999994</v>
      </c>
      <c r="BR249" t="s">
        <v>66</v>
      </c>
      <c r="BS249" t="s">
        <v>72</v>
      </c>
      <c r="BT249">
        <v>0</v>
      </c>
      <c r="BU249" t="s">
        <v>3219</v>
      </c>
      <c r="BV249">
        <v>-0.162000000000006</v>
      </c>
      <c r="BW249" t="s">
        <v>3219</v>
      </c>
      <c r="BX249">
        <v>-0.162000000000006</v>
      </c>
      <c r="BY249" t="s">
        <v>37</v>
      </c>
      <c r="BZ249" t="s">
        <v>3877</v>
      </c>
    </row>
    <row r="250" spans="1:79">
      <c r="A250" t="s">
        <v>1309</v>
      </c>
      <c r="B250" t="s">
        <v>1314</v>
      </c>
      <c r="C250" t="s">
        <v>58</v>
      </c>
      <c r="D250" t="s">
        <v>59</v>
      </c>
      <c r="E250" t="s">
        <v>60</v>
      </c>
      <c r="F250" t="s">
        <v>1311</v>
      </c>
      <c r="G250">
        <v>1.2</v>
      </c>
      <c r="H250" t="s">
        <v>1315</v>
      </c>
      <c r="I250" t="s">
        <v>1316</v>
      </c>
      <c r="J250" t="s">
        <v>64</v>
      </c>
      <c r="K250" t="s">
        <v>65</v>
      </c>
      <c r="N250" t="s">
        <v>38</v>
      </c>
      <c r="O250" t="s">
        <v>68</v>
      </c>
      <c r="P250" t="s">
        <v>105</v>
      </c>
      <c r="Q250" s="613">
        <v>2</v>
      </c>
      <c r="R250" t="s">
        <v>3609</v>
      </c>
      <c r="S250">
        <v>1.83</v>
      </c>
      <c r="T250">
        <v>1.63</v>
      </c>
      <c r="U250">
        <v>1.43</v>
      </c>
      <c r="V250">
        <v>1.23</v>
      </c>
      <c r="W250">
        <v>1.23</v>
      </c>
      <c r="X250">
        <v>1.23</v>
      </c>
      <c r="Z250" t="s">
        <v>70</v>
      </c>
      <c r="AE250" t="s">
        <v>70</v>
      </c>
      <c r="AH250">
        <v>0</v>
      </c>
      <c r="AI250" t="s">
        <v>70</v>
      </c>
      <c r="AJ250" t="s">
        <v>70</v>
      </c>
      <c r="AK250" t="s">
        <v>70</v>
      </c>
      <c r="AL250" t="s">
        <v>70</v>
      </c>
      <c r="AM250" t="s">
        <v>70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1317</v>
      </c>
      <c r="BP250" s="613">
        <v>1.51</v>
      </c>
      <c r="BQ250" s="861">
        <v>1.9576</v>
      </c>
      <c r="BR250" t="s">
        <v>66</v>
      </c>
      <c r="BS250" t="s">
        <v>72</v>
      </c>
      <c r="BT250">
        <v>0</v>
      </c>
      <c r="BU250" t="s">
        <v>3219</v>
      </c>
      <c r="BV250">
        <v>-0.20669999999999999</v>
      </c>
      <c r="BW250" t="s">
        <v>3219</v>
      </c>
      <c r="BX250">
        <v>-0.20669999999999999</v>
      </c>
      <c r="BY250" t="s">
        <v>38</v>
      </c>
      <c r="BZ250" t="s">
        <v>3878</v>
      </c>
    </row>
    <row r="251" spans="1:79">
      <c r="A251" t="s">
        <v>1309</v>
      </c>
      <c r="B251" t="s">
        <v>1318</v>
      </c>
      <c r="C251" t="s">
        <v>58</v>
      </c>
      <c r="D251" t="s">
        <v>59</v>
      </c>
      <c r="E251" t="s">
        <v>60</v>
      </c>
      <c r="F251" t="s">
        <v>1319</v>
      </c>
      <c r="G251">
        <v>2.1</v>
      </c>
      <c r="H251" t="s">
        <v>1320</v>
      </c>
      <c r="I251" t="s">
        <v>1321</v>
      </c>
      <c r="J251" t="s">
        <v>64</v>
      </c>
      <c r="K251" t="s">
        <v>65</v>
      </c>
      <c r="N251" t="s">
        <v>110</v>
      </c>
      <c r="O251" t="s">
        <v>146</v>
      </c>
      <c r="P251" t="s">
        <v>147</v>
      </c>
      <c r="Q251" s="613">
        <v>1</v>
      </c>
      <c r="R251" t="s">
        <v>3609</v>
      </c>
      <c r="S251">
        <v>10</v>
      </c>
      <c r="T251">
        <v>10</v>
      </c>
      <c r="U251">
        <v>10</v>
      </c>
      <c r="V251">
        <v>10</v>
      </c>
      <c r="W251">
        <v>10</v>
      </c>
      <c r="X251">
        <v>10</v>
      </c>
      <c r="AA251" t="s">
        <v>70</v>
      </c>
      <c r="AE251" t="s">
        <v>70</v>
      </c>
      <c r="AH251">
        <v>0</v>
      </c>
      <c r="AI251" t="s">
        <v>70</v>
      </c>
      <c r="AJ251" t="s">
        <v>70</v>
      </c>
      <c r="AK251" t="s">
        <v>70</v>
      </c>
      <c r="AL251" t="s">
        <v>70</v>
      </c>
      <c r="AM251" t="s">
        <v>70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71</v>
      </c>
      <c r="BP251" s="613">
        <v>8.3000000000000007</v>
      </c>
      <c r="BQ251" s="857">
        <v>4.2333333333333334</v>
      </c>
      <c r="BR251" t="s">
        <v>70</v>
      </c>
      <c r="BS251" t="s">
        <v>72</v>
      </c>
      <c r="BT251">
        <v>0</v>
      </c>
      <c r="BU251" t="s">
        <v>3213</v>
      </c>
      <c r="BV251">
        <v>0.90600000000000003</v>
      </c>
      <c r="BW251" t="s">
        <v>3213</v>
      </c>
      <c r="BX251">
        <v>0.90600000000000003</v>
      </c>
      <c r="BY251" t="s">
        <v>39</v>
      </c>
      <c r="BZ251" t="s">
        <v>3879</v>
      </c>
    </row>
    <row r="252" spans="1:79">
      <c r="A252" t="s">
        <v>1309</v>
      </c>
      <c r="B252" t="s">
        <v>1322</v>
      </c>
      <c r="C252" t="s">
        <v>58</v>
      </c>
      <c r="D252" t="s">
        <v>59</v>
      </c>
      <c r="E252" t="s">
        <v>60</v>
      </c>
      <c r="F252" t="s">
        <v>1319</v>
      </c>
      <c r="G252">
        <v>2.2000000000000002</v>
      </c>
      <c r="H252" t="s">
        <v>1323</v>
      </c>
      <c r="I252" t="s">
        <v>1324</v>
      </c>
      <c r="J252" t="s">
        <v>76</v>
      </c>
      <c r="K252" t="s">
        <v>65</v>
      </c>
      <c r="M252" t="s">
        <v>66</v>
      </c>
      <c r="N252" t="s">
        <v>115</v>
      </c>
      <c r="O252" t="s">
        <v>229</v>
      </c>
      <c r="P252" t="s">
        <v>358</v>
      </c>
      <c r="Q252" s="613" t="s">
        <v>71</v>
      </c>
      <c r="S252" t="s">
        <v>231</v>
      </c>
      <c r="T252" t="s">
        <v>231</v>
      </c>
      <c r="U252" t="s">
        <v>231</v>
      </c>
      <c r="V252" t="s">
        <v>231</v>
      </c>
      <c r="W252" t="s">
        <v>231</v>
      </c>
      <c r="X252" t="s">
        <v>231</v>
      </c>
      <c r="AE252" t="s">
        <v>70</v>
      </c>
      <c r="AH252">
        <v>5</v>
      </c>
      <c r="AI252" t="s">
        <v>70</v>
      </c>
      <c r="AJ252" t="s">
        <v>70</v>
      </c>
      <c r="AK252" t="s">
        <v>70</v>
      </c>
      <c r="AL252" t="s">
        <v>70</v>
      </c>
      <c r="AM252" t="s">
        <v>70</v>
      </c>
      <c r="AN252" t="s">
        <v>359</v>
      </c>
      <c r="AO252" t="s">
        <v>359</v>
      </c>
      <c r="AP252" t="s">
        <v>359</v>
      </c>
      <c r="AQ252" t="s">
        <v>359</v>
      </c>
      <c r="AR252" t="s">
        <v>359</v>
      </c>
      <c r="AS252" t="s">
        <v>360</v>
      </c>
      <c r="AT252" t="s">
        <v>360</v>
      </c>
      <c r="AU252" t="s">
        <v>360</v>
      </c>
      <c r="AV252" t="s">
        <v>360</v>
      </c>
      <c r="AW252" t="s">
        <v>360</v>
      </c>
      <c r="BH252">
        <v>7.5999999999999998E-2</v>
      </c>
      <c r="BI252">
        <v>0.379</v>
      </c>
      <c r="BN252">
        <v>1</v>
      </c>
      <c r="BO252" t="s">
        <v>71</v>
      </c>
      <c r="BP252" s="613" t="s">
        <v>231</v>
      </c>
      <c r="BQ252" s="859" t="s">
        <v>231</v>
      </c>
      <c r="BR252" t="s">
        <v>70</v>
      </c>
      <c r="BS252" t="s">
        <v>72</v>
      </c>
      <c r="BT252">
        <v>0</v>
      </c>
      <c r="BU252" t="s">
        <v>72</v>
      </c>
      <c r="BV252">
        <v>0</v>
      </c>
      <c r="BW252" t="s">
        <v>72</v>
      </c>
      <c r="BX252">
        <v>0</v>
      </c>
      <c r="BY252" t="s">
        <v>72</v>
      </c>
      <c r="BZ252" t="s">
        <v>3880</v>
      </c>
      <c r="CA252" t="s">
        <v>1325</v>
      </c>
    </row>
    <row r="253" spans="1:79">
      <c r="A253" t="s">
        <v>1309</v>
      </c>
      <c r="B253" t="s">
        <v>1326</v>
      </c>
      <c r="C253" t="s">
        <v>58</v>
      </c>
      <c r="D253" t="s">
        <v>59</v>
      </c>
      <c r="E253" t="s">
        <v>60</v>
      </c>
      <c r="F253" t="s">
        <v>1319</v>
      </c>
      <c r="G253">
        <v>2.2999999999999998</v>
      </c>
      <c r="H253" t="s">
        <v>1327</v>
      </c>
      <c r="I253" t="s">
        <v>1328</v>
      </c>
      <c r="J253" t="s">
        <v>76</v>
      </c>
      <c r="K253" t="s">
        <v>65</v>
      </c>
      <c r="M253" t="s">
        <v>66</v>
      </c>
      <c r="N253" t="s">
        <v>115</v>
      </c>
      <c r="O253" t="s">
        <v>229</v>
      </c>
      <c r="P253" t="s">
        <v>358</v>
      </c>
      <c r="Q253" s="613" t="s">
        <v>71</v>
      </c>
      <c r="S253" t="s">
        <v>231</v>
      </c>
      <c r="T253" t="s">
        <v>231</v>
      </c>
      <c r="U253" t="s">
        <v>231</v>
      </c>
      <c r="V253" t="s">
        <v>231</v>
      </c>
      <c r="W253" t="s">
        <v>231</v>
      </c>
      <c r="X253" t="s">
        <v>231</v>
      </c>
      <c r="AE253" t="s">
        <v>70</v>
      </c>
      <c r="AH253">
        <v>5</v>
      </c>
      <c r="AI253" t="s">
        <v>70</v>
      </c>
      <c r="AJ253" t="s">
        <v>70</v>
      </c>
      <c r="AK253" t="s">
        <v>70</v>
      </c>
      <c r="AL253" t="s">
        <v>70</v>
      </c>
      <c r="AM253" t="s">
        <v>70</v>
      </c>
      <c r="AN253" t="s">
        <v>359</v>
      </c>
      <c r="AO253" t="s">
        <v>359</v>
      </c>
      <c r="AP253" t="s">
        <v>359</v>
      </c>
      <c r="AQ253" t="s">
        <v>359</v>
      </c>
      <c r="AR253" t="s">
        <v>359</v>
      </c>
      <c r="AS253" t="s">
        <v>360</v>
      </c>
      <c r="AT253" t="s">
        <v>360</v>
      </c>
      <c r="AU253" t="s">
        <v>360</v>
      </c>
      <c r="AV253" t="s">
        <v>360</v>
      </c>
      <c r="AW253" t="s">
        <v>360</v>
      </c>
      <c r="BH253">
        <v>9.7000000000000003E-2</v>
      </c>
      <c r="BI253">
        <v>0.48699999999999999</v>
      </c>
      <c r="BN253">
        <v>1</v>
      </c>
      <c r="BO253" t="s">
        <v>71</v>
      </c>
      <c r="BP253" s="613" t="s">
        <v>231</v>
      </c>
      <c r="BQ253" s="859" t="s">
        <v>231</v>
      </c>
      <c r="BR253" t="s">
        <v>70</v>
      </c>
      <c r="BS253" t="s">
        <v>72</v>
      </c>
      <c r="BT253">
        <v>0</v>
      </c>
      <c r="BU253" t="s">
        <v>72</v>
      </c>
      <c r="BV253">
        <v>0</v>
      </c>
      <c r="BW253" t="s">
        <v>72</v>
      </c>
      <c r="BX253">
        <v>0</v>
      </c>
      <c r="BY253" t="s">
        <v>72</v>
      </c>
      <c r="BZ253" t="s">
        <v>3881</v>
      </c>
      <c r="CA253" t="s">
        <v>1329</v>
      </c>
    </row>
    <row r="254" spans="1:79">
      <c r="A254" t="s">
        <v>1309</v>
      </c>
      <c r="B254" t="s">
        <v>1330</v>
      </c>
      <c r="C254" t="s">
        <v>58</v>
      </c>
      <c r="D254" t="s">
        <v>59</v>
      </c>
      <c r="E254" t="s">
        <v>60</v>
      </c>
      <c r="F254" t="s">
        <v>1331</v>
      </c>
      <c r="G254">
        <v>4.0999999999999996</v>
      </c>
      <c r="H254" t="s">
        <v>1332</v>
      </c>
      <c r="I254" t="s">
        <v>1333</v>
      </c>
      <c r="J254" t="s">
        <v>64</v>
      </c>
      <c r="K254" t="s">
        <v>65</v>
      </c>
      <c r="N254" t="s">
        <v>67</v>
      </c>
      <c r="O254" t="s">
        <v>68</v>
      </c>
      <c r="P254" t="s">
        <v>69</v>
      </c>
      <c r="Q254" s="613">
        <v>1</v>
      </c>
      <c r="R254" t="s">
        <v>3609</v>
      </c>
      <c r="S254">
        <v>70.5</v>
      </c>
      <c r="T254">
        <v>70.5</v>
      </c>
      <c r="U254">
        <v>70.5</v>
      </c>
      <c r="V254">
        <v>70.5</v>
      </c>
      <c r="W254">
        <v>70.5</v>
      </c>
      <c r="X254">
        <v>70.5</v>
      </c>
      <c r="AE254" t="s">
        <v>70</v>
      </c>
      <c r="AH254">
        <v>0</v>
      </c>
      <c r="AI254" t="s">
        <v>70</v>
      </c>
      <c r="AJ254" t="s">
        <v>70</v>
      </c>
      <c r="AK254" t="s">
        <v>70</v>
      </c>
      <c r="AL254" t="s">
        <v>70</v>
      </c>
      <c r="AM254" t="s">
        <v>70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71</v>
      </c>
      <c r="BP254" s="613">
        <v>69.2</v>
      </c>
      <c r="BQ254" s="857">
        <v>69.88</v>
      </c>
      <c r="BR254" t="s">
        <v>70</v>
      </c>
      <c r="BS254" t="s">
        <v>72</v>
      </c>
      <c r="BT254">
        <v>0</v>
      </c>
      <c r="BU254" t="s">
        <v>6</v>
      </c>
      <c r="BV254">
        <v>0</v>
      </c>
      <c r="BW254" t="s">
        <v>6</v>
      </c>
      <c r="BX254">
        <v>0</v>
      </c>
      <c r="BY254" t="s">
        <v>72</v>
      </c>
      <c r="BZ254" t="s">
        <v>3882</v>
      </c>
    </row>
    <row r="255" spans="1:79">
      <c r="A255" t="s">
        <v>1309</v>
      </c>
      <c r="B255" t="s">
        <v>1334</v>
      </c>
      <c r="C255" t="s">
        <v>58</v>
      </c>
      <c r="D255" t="s">
        <v>59</v>
      </c>
      <c r="E255" t="s">
        <v>60</v>
      </c>
      <c r="F255" t="s">
        <v>1331</v>
      </c>
      <c r="G255">
        <v>4.2</v>
      </c>
      <c r="H255" t="s">
        <v>1335</v>
      </c>
      <c r="I255" t="s">
        <v>1336</v>
      </c>
      <c r="J255" t="s">
        <v>64</v>
      </c>
      <c r="K255" t="s">
        <v>65</v>
      </c>
      <c r="N255" t="s">
        <v>67</v>
      </c>
      <c r="O255" t="s">
        <v>68</v>
      </c>
      <c r="P255" t="s">
        <v>69</v>
      </c>
      <c r="Q255" s="613">
        <v>1</v>
      </c>
      <c r="R255" t="s">
        <v>3609</v>
      </c>
      <c r="S255">
        <v>13.5</v>
      </c>
      <c r="T255">
        <v>13.5</v>
      </c>
      <c r="U255">
        <v>13.5</v>
      </c>
      <c r="V255">
        <v>13.5</v>
      </c>
      <c r="W255">
        <v>13.5</v>
      </c>
      <c r="X255">
        <v>13.5</v>
      </c>
      <c r="AE255" t="s">
        <v>70</v>
      </c>
      <c r="AH255">
        <v>0</v>
      </c>
      <c r="AI255" t="s">
        <v>70</v>
      </c>
      <c r="AJ255" t="s">
        <v>70</v>
      </c>
      <c r="AK255" t="s">
        <v>70</v>
      </c>
      <c r="AL255" t="s">
        <v>70</v>
      </c>
      <c r="AM255" t="s">
        <v>70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71</v>
      </c>
      <c r="BP255" s="613">
        <v>13.5</v>
      </c>
      <c r="BQ255" s="857">
        <v>13.24</v>
      </c>
      <c r="BR255" t="s">
        <v>70</v>
      </c>
      <c r="BS255" t="s">
        <v>72</v>
      </c>
      <c r="BT255">
        <v>0</v>
      </c>
      <c r="BU255" t="s">
        <v>6</v>
      </c>
      <c r="BV255">
        <v>0</v>
      </c>
      <c r="BW255" t="s">
        <v>6</v>
      </c>
      <c r="BX255">
        <v>0</v>
      </c>
      <c r="BY255" t="s">
        <v>72</v>
      </c>
      <c r="BZ255" t="s">
        <v>3883</v>
      </c>
    </row>
    <row r="256" spans="1:79">
      <c r="A256" t="s">
        <v>1309</v>
      </c>
      <c r="B256" t="s">
        <v>1337</v>
      </c>
      <c r="C256" t="s">
        <v>58</v>
      </c>
      <c r="D256" t="s">
        <v>59</v>
      </c>
      <c r="E256" t="s">
        <v>60</v>
      </c>
      <c r="F256" t="s">
        <v>1331</v>
      </c>
      <c r="G256">
        <v>4.3</v>
      </c>
      <c r="H256" t="s">
        <v>1338</v>
      </c>
      <c r="I256" t="s">
        <v>1339</v>
      </c>
      <c r="J256" t="s">
        <v>92</v>
      </c>
      <c r="N256" t="s">
        <v>77</v>
      </c>
      <c r="O256" t="s">
        <v>68</v>
      </c>
      <c r="P256" t="s">
        <v>435</v>
      </c>
      <c r="Q256" s="613">
        <v>2</v>
      </c>
      <c r="R256" t="s">
        <v>3609</v>
      </c>
      <c r="S256">
        <v>131.44</v>
      </c>
      <c r="T256">
        <v>130.79</v>
      </c>
      <c r="U256">
        <v>130.15</v>
      </c>
      <c r="V256">
        <v>129.52000000000001</v>
      </c>
      <c r="W256">
        <v>128.91</v>
      </c>
      <c r="X256">
        <v>128.31</v>
      </c>
      <c r="AH256">
        <v>0</v>
      </c>
      <c r="BP256" s="613">
        <v>129.25</v>
      </c>
      <c r="BQ256" s="861">
        <v>129.59</v>
      </c>
      <c r="BR256" t="s">
        <v>70</v>
      </c>
      <c r="BS256" t="s">
        <v>72</v>
      </c>
      <c r="BT256">
        <v>0</v>
      </c>
      <c r="BU256" t="s">
        <v>72</v>
      </c>
      <c r="BV256">
        <v>0</v>
      </c>
      <c r="BW256" t="s">
        <v>72</v>
      </c>
      <c r="BX256">
        <v>0</v>
      </c>
      <c r="BY256" t="s">
        <v>72</v>
      </c>
      <c r="BZ256" t="s">
        <v>3884</v>
      </c>
    </row>
    <row r="257" spans="1:79">
      <c r="A257" t="s">
        <v>1309</v>
      </c>
      <c r="B257" t="s">
        <v>1340</v>
      </c>
      <c r="C257" t="s">
        <v>58</v>
      </c>
      <c r="D257" t="s">
        <v>59</v>
      </c>
      <c r="E257" t="s">
        <v>60</v>
      </c>
      <c r="F257" t="s">
        <v>1331</v>
      </c>
      <c r="G257">
        <v>4.4000000000000004</v>
      </c>
      <c r="H257" t="s">
        <v>1341</v>
      </c>
      <c r="I257" t="s">
        <v>1342</v>
      </c>
      <c r="J257" t="s">
        <v>92</v>
      </c>
      <c r="N257" t="s">
        <v>197</v>
      </c>
      <c r="O257" t="s">
        <v>68</v>
      </c>
      <c r="P257" t="s">
        <v>1343</v>
      </c>
      <c r="Q257" s="613">
        <v>0</v>
      </c>
      <c r="R257" t="s">
        <v>3610</v>
      </c>
      <c r="S257">
        <v>66</v>
      </c>
      <c r="T257">
        <v>76</v>
      </c>
      <c r="U257">
        <v>91</v>
      </c>
      <c r="V257">
        <v>106</v>
      </c>
      <c r="W257">
        <v>116</v>
      </c>
      <c r="X257">
        <v>116</v>
      </c>
      <c r="AF257" t="s">
        <v>70</v>
      </c>
      <c r="AH257">
        <v>0</v>
      </c>
      <c r="BP257" s="613">
        <v>65.2</v>
      </c>
      <c r="BQ257" s="860">
        <v>76.2</v>
      </c>
      <c r="BR257" t="s">
        <v>70</v>
      </c>
      <c r="BS257" t="s">
        <v>72</v>
      </c>
      <c r="BT257">
        <v>0</v>
      </c>
      <c r="BU257" t="s">
        <v>72</v>
      </c>
      <c r="BV257">
        <v>0</v>
      </c>
      <c r="BW257" t="s">
        <v>72</v>
      </c>
      <c r="BX257">
        <v>0</v>
      </c>
      <c r="BY257" t="s">
        <v>72</v>
      </c>
      <c r="BZ257" t="s">
        <v>3885</v>
      </c>
    </row>
    <row r="258" spans="1:79">
      <c r="A258" t="s">
        <v>1309</v>
      </c>
      <c r="B258" t="s">
        <v>1344</v>
      </c>
      <c r="C258" t="s">
        <v>58</v>
      </c>
      <c r="D258" t="s">
        <v>59</v>
      </c>
      <c r="E258" t="s">
        <v>60</v>
      </c>
      <c r="F258" t="s">
        <v>1331</v>
      </c>
      <c r="G258">
        <v>4.5</v>
      </c>
      <c r="H258" t="s">
        <v>1345</v>
      </c>
      <c r="I258" t="s">
        <v>1346</v>
      </c>
      <c r="J258" t="s">
        <v>92</v>
      </c>
      <c r="N258" t="s">
        <v>211</v>
      </c>
      <c r="O258" t="s">
        <v>68</v>
      </c>
      <c r="P258" t="s">
        <v>1347</v>
      </c>
      <c r="Q258" s="613">
        <v>0</v>
      </c>
      <c r="R258" t="s">
        <v>3610</v>
      </c>
      <c r="S258">
        <v>0</v>
      </c>
      <c r="T258">
        <v>509</v>
      </c>
      <c r="U258">
        <v>1320</v>
      </c>
      <c r="V258">
        <v>2428</v>
      </c>
      <c r="W258">
        <v>3742</v>
      </c>
      <c r="X258">
        <v>5210</v>
      </c>
      <c r="AH258">
        <v>0</v>
      </c>
      <c r="BP258" s="613" t="s">
        <v>3886</v>
      </c>
      <c r="BQ258" s="860">
        <v>178</v>
      </c>
      <c r="BR258" t="s">
        <v>66</v>
      </c>
      <c r="BS258" t="s">
        <v>72</v>
      </c>
      <c r="BT258">
        <v>0</v>
      </c>
      <c r="BU258" t="s">
        <v>72</v>
      </c>
      <c r="BV258">
        <v>0</v>
      </c>
      <c r="BW258" t="s">
        <v>72</v>
      </c>
      <c r="BX258">
        <v>0</v>
      </c>
      <c r="BY258" t="s">
        <v>72</v>
      </c>
      <c r="BZ258" t="s">
        <v>3887</v>
      </c>
    </row>
    <row r="259" spans="1:79">
      <c r="A259" t="s">
        <v>1309</v>
      </c>
      <c r="B259" t="s">
        <v>1348</v>
      </c>
      <c r="C259" t="s">
        <v>58</v>
      </c>
      <c r="D259" t="s">
        <v>59</v>
      </c>
      <c r="E259" t="s">
        <v>60</v>
      </c>
      <c r="F259" t="s">
        <v>1349</v>
      </c>
      <c r="G259">
        <v>5.0999999999999996</v>
      </c>
      <c r="H259" t="s">
        <v>1350</v>
      </c>
      <c r="I259" t="s">
        <v>1351</v>
      </c>
      <c r="J259" t="s">
        <v>92</v>
      </c>
      <c r="N259" t="s">
        <v>139</v>
      </c>
      <c r="O259" t="s">
        <v>99</v>
      </c>
      <c r="P259" t="s">
        <v>1352</v>
      </c>
      <c r="Q259" s="613">
        <v>0</v>
      </c>
      <c r="R259" t="s">
        <v>3610</v>
      </c>
      <c r="S259">
        <v>87</v>
      </c>
      <c r="T259">
        <v>90</v>
      </c>
      <c r="U259">
        <v>90</v>
      </c>
      <c r="V259">
        <v>90</v>
      </c>
      <c r="W259">
        <v>90</v>
      </c>
      <c r="X259">
        <v>90</v>
      </c>
      <c r="AH259">
        <v>0</v>
      </c>
      <c r="BP259" s="613" t="s">
        <v>3888</v>
      </c>
      <c r="BQ259" s="860">
        <v>93</v>
      </c>
      <c r="BR259" t="s">
        <v>70</v>
      </c>
      <c r="BS259" t="s">
        <v>72</v>
      </c>
      <c r="BT259">
        <v>0</v>
      </c>
      <c r="BU259" t="s">
        <v>72</v>
      </c>
      <c r="BV259">
        <v>0</v>
      </c>
      <c r="BW259" t="s">
        <v>72</v>
      </c>
      <c r="BX259">
        <v>0</v>
      </c>
      <c r="BY259" t="s">
        <v>72</v>
      </c>
      <c r="BZ259" t="s">
        <v>3889</v>
      </c>
    </row>
    <row r="260" spans="1:79">
      <c r="A260" t="s">
        <v>1309</v>
      </c>
      <c r="B260" t="s">
        <v>1353</v>
      </c>
      <c r="C260" t="s">
        <v>58</v>
      </c>
      <c r="D260" t="s">
        <v>59</v>
      </c>
      <c r="E260" t="s">
        <v>60</v>
      </c>
      <c r="F260" t="s">
        <v>1349</v>
      </c>
      <c r="G260">
        <v>5.2</v>
      </c>
      <c r="H260" t="s">
        <v>1354</v>
      </c>
      <c r="I260" t="s">
        <v>1355</v>
      </c>
      <c r="J260" t="s">
        <v>92</v>
      </c>
      <c r="N260" t="s">
        <v>139</v>
      </c>
      <c r="O260" t="s">
        <v>68</v>
      </c>
      <c r="P260" t="s">
        <v>1356</v>
      </c>
      <c r="Q260" s="613">
        <v>0</v>
      </c>
      <c r="R260" t="s">
        <v>3610</v>
      </c>
      <c r="S260">
        <v>17000</v>
      </c>
      <c r="T260">
        <v>19600</v>
      </c>
      <c r="U260">
        <v>22200</v>
      </c>
      <c r="V260">
        <v>24800</v>
      </c>
      <c r="W260">
        <v>27400</v>
      </c>
      <c r="X260">
        <v>30000</v>
      </c>
      <c r="AH260">
        <v>0</v>
      </c>
      <c r="BP260" s="613">
        <v>17866</v>
      </c>
      <c r="BQ260" s="860">
        <v>19621</v>
      </c>
      <c r="BR260" t="s">
        <v>70</v>
      </c>
      <c r="BS260" t="s">
        <v>72</v>
      </c>
      <c r="BT260">
        <v>0</v>
      </c>
      <c r="BU260" t="s">
        <v>72</v>
      </c>
      <c r="BV260">
        <v>0</v>
      </c>
      <c r="BW260" t="s">
        <v>72</v>
      </c>
      <c r="BX260">
        <v>0</v>
      </c>
      <c r="BY260" t="s">
        <v>72</v>
      </c>
      <c r="BZ260" t="s">
        <v>3890</v>
      </c>
    </row>
    <row r="261" spans="1:79">
      <c r="A261" t="s">
        <v>1309</v>
      </c>
      <c r="B261" t="s">
        <v>1357</v>
      </c>
      <c r="C261" t="s">
        <v>58</v>
      </c>
      <c r="D261" t="s">
        <v>126</v>
      </c>
      <c r="E261" t="s">
        <v>127</v>
      </c>
      <c r="F261" t="s">
        <v>1358</v>
      </c>
      <c r="G261">
        <v>3.1</v>
      </c>
      <c r="H261" t="s">
        <v>1359</v>
      </c>
      <c r="I261" t="s">
        <v>1360</v>
      </c>
      <c r="J261" t="s">
        <v>64</v>
      </c>
      <c r="K261" t="s">
        <v>65</v>
      </c>
      <c r="M261" t="s">
        <v>66</v>
      </c>
      <c r="N261" t="s">
        <v>131</v>
      </c>
      <c r="O261" t="s">
        <v>132</v>
      </c>
      <c r="P261" t="s">
        <v>133</v>
      </c>
      <c r="Q261" s="613">
        <v>1</v>
      </c>
      <c r="R261" t="s">
        <v>3610</v>
      </c>
      <c r="S261">
        <v>88</v>
      </c>
      <c r="T261">
        <v>89</v>
      </c>
      <c r="U261">
        <v>90</v>
      </c>
      <c r="V261">
        <v>90</v>
      </c>
      <c r="W261">
        <v>90</v>
      </c>
      <c r="X261">
        <v>90</v>
      </c>
      <c r="AH261">
        <v>0</v>
      </c>
      <c r="AI261" t="s">
        <v>70</v>
      </c>
      <c r="AJ261" t="s">
        <v>70</v>
      </c>
      <c r="AK261" t="s">
        <v>70</v>
      </c>
      <c r="AL261" t="s">
        <v>70</v>
      </c>
      <c r="AM261" t="s">
        <v>70</v>
      </c>
      <c r="AN261" t="s">
        <v>134</v>
      </c>
      <c r="AO261" t="s">
        <v>134</v>
      </c>
      <c r="AP261" t="s">
        <v>134</v>
      </c>
      <c r="AQ261" t="s">
        <v>134</v>
      </c>
      <c r="AR261" t="s">
        <v>134</v>
      </c>
      <c r="AS261" t="s">
        <v>134</v>
      </c>
      <c r="AT261" t="s">
        <v>134</v>
      </c>
      <c r="AU261" t="s">
        <v>134</v>
      </c>
      <c r="AV261" t="s">
        <v>134</v>
      </c>
      <c r="AW261" t="s">
        <v>134</v>
      </c>
      <c r="AX261" t="s">
        <v>134</v>
      </c>
      <c r="AY261" t="s">
        <v>134</v>
      </c>
      <c r="AZ261" t="s">
        <v>134</v>
      </c>
      <c r="BA261" t="s">
        <v>134</v>
      </c>
      <c r="BB261" t="s">
        <v>134</v>
      </c>
      <c r="BC261" t="s">
        <v>134</v>
      </c>
      <c r="BD261" t="s">
        <v>134</v>
      </c>
      <c r="BE261" t="s">
        <v>134</v>
      </c>
      <c r="BF261" t="s">
        <v>134</v>
      </c>
      <c r="BG261" t="s">
        <v>134</v>
      </c>
      <c r="BH261" t="s">
        <v>134</v>
      </c>
      <c r="BL261" t="s">
        <v>134</v>
      </c>
      <c r="BN261">
        <v>1</v>
      </c>
      <c r="BO261" t="s">
        <v>71</v>
      </c>
      <c r="BP261" s="613">
        <v>85</v>
      </c>
      <c r="BQ261" s="857">
        <v>86.3</v>
      </c>
      <c r="BR261" t="s">
        <v>66</v>
      </c>
      <c r="BS261" t="s">
        <v>72</v>
      </c>
      <c r="BT261">
        <v>0</v>
      </c>
      <c r="BU261" t="s">
        <v>72</v>
      </c>
      <c r="BV261">
        <v>0</v>
      </c>
      <c r="BW261" t="s">
        <v>72</v>
      </c>
      <c r="BX261">
        <v>0</v>
      </c>
      <c r="BY261" t="s">
        <v>72</v>
      </c>
      <c r="BZ261" t="s">
        <v>3891</v>
      </c>
      <c r="CA261" t="s">
        <v>135</v>
      </c>
    </row>
    <row r="262" spans="1:79">
      <c r="A262" t="s">
        <v>1309</v>
      </c>
      <c r="B262" t="s">
        <v>1361</v>
      </c>
      <c r="C262" t="s">
        <v>58</v>
      </c>
      <c r="D262" t="s">
        <v>126</v>
      </c>
      <c r="E262" t="s">
        <v>127</v>
      </c>
      <c r="F262" t="s">
        <v>1358</v>
      </c>
      <c r="G262">
        <v>3.2</v>
      </c>
      <c r="H262" t="s">
        <v>1362</v>
      </c>
      <c r="I262" t="s">
        <v>1363</v>
      </c>
      <c r="J262" t="s">
        <v>92</v>
      </c>
      <c r="N262" t="s">
        <v>221</v>
      </c>
      <c r="O262" t="s">
        <v>99</v>
      </c>
      <c r="P262" t="s">
        <v>222</v>
      </c>
      <c r="Q262" s="613">
        <v>0</v>
      </c>
      <c r="R262" t="s">
        <v>3610</v>
      </c>
      <c r="S262">
        <v>96</v>
      </c>
      <c r="T262">
        <v>98</v>
      </c>
      <c r="U262">
        <v>98</v>
      </c>
      <c r="V262">
        <v>98</v>
      </c>
      <c r="W262">
        <v>98</v>
      </c>
      <c r="X262">
        <v>98</v>
      </c>
      <c r="AH262">
        <v>0</v>
      </c>
      <c r="BP262" s="613" t="s">
        <v>3888</v>
      </c>
      <c r="BQ262" s="860">
        <v>98</v>
      </c>
      <c r="BR262" t="s">
        <v>70</v>
      </c>
      <c r="BS262" t="s">
        <v>72</v>
      </c>
      <c r="BT262">
        <v>0</v>
      </c>
      <c r="BU262" t="s">
        <v>72</v>
      </c>
      <c r="BV262">
        <v>0</v>
      </c>
      <c r="BW262" t="s">
        <v>72</v>
      </c>
      <c r="BX262">
        <v>0</v>
      </c>
      <c r="BY262" t="s">
        <v>72</v>
      </c>
      <c r="BZ262" t="s">
        <v>3892</v>
      </c>
    </row>
    <row r="263" spans="1:79">
      <c r="A263" t="s">
        <v>1309</v>
      </c>
      <c r="B263" t="s">
        <v>1364</v>
      </c>
      <c r="C263" t="s">
        <v>58</v>
      </c>
      <c r="D263" t="s">
        <v>126</v>
      </c>
      <c r="E263" t="s">
        <v>127</v>
      </c>
      <c r="F263" t="s">
        <v>1358</v>
      </c>
      <c r="G263">
        <v>3.3</v>
      </c>
      <c r="H263" t="s">
        <v>1365</v>
      </c>
      <c r="I263" t="s">
        <v>1366</v>
      </c>
      <c r="J263" t="s">
        <v>92</v>
      </c>
      <c r="N263" t="s">
        <v>985</v>
      </c>
      <c r="O263" t="s">
        <v>68</v>
      </c>
      <c r="P263" t="s">
        <v>1367</v>
      </c>
      <c r="Q263" s="613">
        <v>0</v>
      </c>
      <c r="R263" t="s">
        <v>3610</v>
      </c>
      <c r="S263">
        <v>300</v>
      </c>
      <c r="T263">
        <v>400</v>
      </c>
      <c r="U263">
        <v>400</v>
      </c>
      <c r="V263">
        <v>400</v>
      </c>
      <c r="W263">
        <v>400</v>
      </c>
      <c r="X263">
        <v>400</v>
      </c>
      <c r="AH263">
        <v>0</v>
      </c>
      <c r="BP263" s="613" t="s">
        <v>3888</v>
      </c>
      <c r="BQ263" s="860">
        <v>256.5</v>
      </c>
      <c r="BR263" t="s">
        <v>66</v>
      </c>
      <c r="BS263" t="s">
        <v>72</v>
      </c>
      <c r="BT263">
        <v>0</v>
      </c>
      <c r="BU263" t="s">
        <v>72</v>
      </c>
      <c r="BV263">
        <v>0</v>
      </c>
      <c r="BW263" t="s">
        <v>72</v>
      </c>
      <c r="BX263">
        <v>0</v>
      </c>
      <c r="BY263" t="s">
        <v>72</v>
      </c>
      <c r="BZ263" t="s">
        <v>3893</v>
      </c>
    </row>
    <row r="264" spans="1:79">
      <c r="A264" t="s">
        <v>1368</v>
      </c>
      <c r="B264" t="s">
        <v>1369</v>
      </c>
      <c r="C264" t="s">
        <v>142</v>
      </c>
      <c r="D264" t="s">
        <v>59</v>
      </c>
      <c r="E264" t="s">
        <v>60</v>
      </c>
      <c r="F264" t="s">
        <v>1370</v>
      </c>
      <c r="G264" t="s">
        <v>62</v>
      </c>
      <c r="H264" t="s">
        <v>1371</v>
      </c>
      <c r="I264" t="s">
        <v>1372</v>
      </c>
      <c r="J264" t="s">
        <v>64</v>
      </c>
      <c r="K264" t="s">
        <v>65</v>
      </c>
      <c r="L264" t="s">
        <v>70</v>
      </c>
      <c r="N264" t="s">
        <v>38</v>
      </c>
      <c r="O264" t="s">
        <v>68</v>
      </c>
      <c r="P264" t="s">
        <v>1373</v>
      </c>
      <c r="Q264" s="613">
        <v>0</v>
      </c>
      <c r="R264" t="s">
        <v>3609</v>
      </c>
      <c r="S264">
        <v>13000</v>
      </c>
      <c r="T264">
        <v>11900</v>
      </c>
      <c r="U264">
        <v>10995</v>
      </c>
      <c r="V264">
        <v>9992</v>
      </c>
      <c r="W264">
        <v>9992</v>
      </c>
      <c r="X264">
        <v>9992</v>
      </c>
      <c r="Z264" t="s">
        <v>70</v>
      </c>
      <c r="AE264" t="s">
        <v>70</v>
      </c>
      <c r="AH264">
        <v>0</v>
      </c>
      <c r="AI264" t="s">
        <v>70</v>
      </c>
      <c r="AJ264" t="s">
        <v>70</v>
      </c>
      <c r="AK264" t="s">
        <v>70</v>
      </c>
      <c r="AL264" t="s">
        <v>70</v>
      </c>
      <c r="AM264" t="s">
        <v>70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71</v>
      </c>
      <c r="BP264" s="613">
        <v>14339</v>
      </c>
      <c r="BQ264" s="860">
        <v>13941</v>
      </c>
      <c r="BR264" t="s">
        <v>66</v>
      </c>
      <c r="BS264" t="s">
        <v>3219</v>
      </c>
      <c r="BT264">
        <v>-1.8369</v>
      </c>
      <c r="BU264" t="s">
        <v>72</v>
      </c>
      <c r="BV264">
        <v>0</v>
      </c>
      <c r="BW264" t="s">
        <v>72</v>
      </c>
      <c r="BX264">
        <v>0</v>
      </c>
      <c r="BY264" t="s">
        <v>38</v>
      </c>
      <c r="BZ264" t="s">
        <v>3894</v>
      </c>
      <c r="CA264" t="s">
        <v>1374</v>
      </c>
    </row>
    <row r="265" spans="1:79">
      <c r="A265" t="s">
        <v>1368</v>
      </c>
      <c r="B265" t="s">
        <v>1375</v>
      </c>
      <c r="C265" t="s">
        <v>142</v>
      </c>
      <c r="D265" t="s">
        <v>59</v>
      </c>
      <c r="E265" t="s">
        <v>60</v>
      </c>
      <c r="F265" t="s">
        <v>1370</v>
      </c>
      <c r="G265" t="s">
        <v>74</v>
      </c>
      <c r="H265" t="s">
        <v>1376</v>
      </c>
      <c r="I265" t="s">
        <v>1377</v>
      </c>
      <c r="J265" t="s">
        <v>76</v>
      </c>
      <c r="K265" t="s">
        <v>65</v>
      </c>
      <c r="L265" t="s">
        <v>70</v>
      </c>
      <c r="N265" t="s">
        <v>98</v>
      </c>
      <c r="O265" t="s">
        <v>99</v>
      </c>
      <c r="P265" t="s">
        <v>100</v>
      </c>
      <c r="Q265" s="613">
        <v>3</v>
      </c>
      <c r="R265" t="s">
        <v>3610</v>
      </c>
      <c r="S265">
        <v>99.95</v>
      </c>
      <c r="T265">
        <v>99.97</v>
      </c>
      <c r="U265">
        <v>99.97</v>
      </c>
      <c r="V265">
        <v>100</v>
      </c>
      <c r="W265">
        <v>100</v>
      </c>
      <c r="X265">
        <v>100</v>
      </c>
      <c r="Y265" t="s">
        <v>70</v>
      </c>
      <c r="AE265" t="s">
        <v>70</v>
      </c>
      <c r="AH265">
        <v>0</v>
      </c>
      <c r="AI265" t="s">
        <v>70</v>
      </c>
      <c r="AJ265" t="s">
        <v>70</v>
      </c>
      <c r="AK265" t="s">
        <v>70</v>
      </c>
      <c r="AL265" t="s">
        <v>70</v>
      </c>
      <c r="AM265" t="s">
        <v>70</v>
      </c>
      <c r="AN265">
        <v>99.91</v>
      </c>
      <c r="AO265">
        <v>99.91</v>
      </c>
      <c r="AP265">
        <v>99.91</v>
      </c>
      <c r="AQ265">
        <v>99.91</v>
      </c>
      <c r="AR265">
        <v>99.91</v>
      </c>
      <c r="AS265">
        <v>99.944999999999993</v>
      </c>
      <c r="AT265">
        <v>99.944999999999993</v>
      </c>
      <c r="AU265">
        <v>99.95</v>
      </c>
      <c r="AV265">
        <v>99.95</v>
      </c>
      <c r="AW265">
        <v>99.95</v>
      </c>
      <c r="BH265">
        <v>1.7174</v>
      </c>
      <c r="BN265">
        <v>100</v>
      </c>
      <c r="BO265" t="s">
        <v>387</v>
      </c>
      <c r="BP265" s="613">
        <v>99.94</v>
      </c>
      <c r="BQ265" s="871">
        <v>99.962000000000003</v>
      </c>
      <c r="BR265" t="s">
        <v>66</v>
      </c>
      <c r="BS265" t="s">
        <v>5</v>
      </c>
      <c r="BT265">
        <v>0</v>
      </c>
      <c r="BU265" t="s">
        <v>72</v>
      </c>
      <c r="BV265">
        <v>0</v>
      </c>
      <c r="BW265" t="s">
        <v>72</v>
      </c>
      <c r="BX265">
        <v>0</v>
      </c>
      <c r="BY265" t="s">
        <v>37</v>
      </c>
      <c r="BZ265" t="s">
        <v>3895</v>
      </c>
      <c r="CA265" t="s">
        <v>1374</v>
      </c>
    </row>
    <row r="266" spans="1:79">
      <c r="A266" t="s">
        <v>1368</v>
      </c>
      <c r="B266" t="s">
        <v>1378</v>
      </c>
      <c r="C266" t="s">
        <v>142</v>
      </c>
      <c r="D266" t="s">
        <v>59</v>
      </c>
      <c r="E266" t="s">
        <v>60</v>
      </c>
      <c r="F266" t="s">
        <v>1370</v>
      </c>
      <c r="G266" t="s">
        <v>81</v>
      </c>
      <c r="H266" t="s">
        <v>1379</v>
      </c>
      <c r="I266" t="s">
        <v>3553</v>
      </c>
      <c r="J266" t="s">
        <v>76</v>
      </c>
      <c r="K266" t="s">
        <v>357</v>
      </c>
      <c r="M266" t="s">
        <v>66</v>
      </c>
      <c r="N266" t="s">
        <v>115</v>
      </c>
      <c r="O266" t="s">
        <v>68</v>
      </c>
      <c r="P266" t="s">
        <v>1380</v>
      </c>
      <c r="Q266" s="613">
        <v>0</v>
      </c>
      <c r="R266" t="s">
        <v>3609</v>
      </c>
      <c r="S266" t="s">
        <v>231</v>
      </c>
      <c r="T266" t="s">
        <v>1381</v>
      </c>
      <c r="U266" t="s">
        <v>1381</v>
      </c>
      <c r="V266" t="s">
        <v>1381</v>
      </c>
      <c r="W266" t="s">
        <v>1382</v>
      </c>
      <c r="X266" t="s">
        <v>1382</v>
      </c>
      <c r="AE266" t="s">
        <v>70</v>
      </c>
      <c r="AH266">
        <v>0</v>
      </c>
      <c r="AI266" t="s">
        <v>70</v>
      </c>
      <c r="AJ266" t="s">
        <v>70</v>
      </c>
      <c r="AK266" t="s">
        <v>70</v>
      </c>
      <c r="AL266" t="s">
        <v>70</v>
      </c>
      <c r="AM266" t="s">
        <v>70</v>
      </c>
      <c r="AN266">
        <v>999999</v>
      </c>
      <c r="AO266">
        <v>999999</v>
      </c>
      <c r="AP266">
        <v>999999</v>
      </c>
      <c r="AQ266">
        <v>999999</v>
      </c>
      <c r="AR266">
        <v>999999</v>
      </c>
      <c r="AS266">
        <v>8</v>
      </c>
      <c r="AT266">
        <v>8</v>
      </c>
      <c r="AU266">
        <v>8</v>
      </c>
      <c r="AV266">
        <v>6</v>
      </c>
      <c r="AW266">
        <v>6</v>
      </c>
      <c r="BH266">
        <v>0.46300000000000002</v>
      </c>
      <c r="BN266">
        <v>1</v>
      </c>
      <c r="BO266" t="s">
        <v>71</v>
      </c>
      <c r="BP266" s="613">
        <v>13</v>
      </c>
      <c r="BQ266" s="859">
        <v>5</v>
      </c>
      <c r="BR266" t="s">
        <v>70</v>
      </c>
      <c r="BS266" t="s">
        <v>72</v>
      </c>
      <c r="BT266">
        <v>0</v>
      </c>
      <c r="BU266" t="s">
        <v>72</v>
      </c>
      <c r="BV266">
        <v>0</v>
      </c>
      <c r="BW266" t="s">
        <v>72</v>
      </c>
      <c r="BX266">
        <v>0</v>
      </c>
      <c r="BY266" t="s">
        <v>72</v>
      </c>
      <c r="BZ266" t="s">
        <v>3896</v>
      </c>
    </row>
    <row r="267" spans="1:79">
      <c r="A267" t="s">
        <v>1368</v>
      </c>
      <c r="B267" t="s">
        <v>1383</v>
      </c>
      <c r="C267" t="s">
        <v>142</v>
      </c>
      <c r="D267" t="s">
        <v>59</v>
      </c>
      <c r="E267" t="s">
        <v>60</v>
      </c>
      <c r="F267" t="s">
        <v>1370</v>
      </c>
      <c r="G267" t="s">
        <v>86</v>
      </c>
      <c r="H267" t="s">
        <v>1384</v>
      </c>
      <c r="I267" t="s">
        <v>1385</v>
      </c>
      <c r="J267" t="s">
        <v>64</v>
      </c>
      <c r="K267" t="s">
        <v>65</v>
      </c>
      <c r="L267" t="s">
        <v>70</v>
      </c>
      <c r="M267" t="s">
        <v>66</v>
      </c>
      <c r="N267" t="s">
        <v>1386</v>
      </c>
      <c r="O267" t="s">
        <v>68</v>
      </c>
      <c r="P267" t="s">
        <v>1387</v>
      </c>
      <c r="Q267" s="613">
        <v>0</v>
      </c>
      <c r="R267" t="s">
        <v>3610</v>
      </c>
      <c r="W267">
        <v>12</v>
      </c>
      <c r="AF267" t="s">
        <v>70</v>
      </c>
      <c r="AH267">
        <v>0</v>
      </c>
      <c r="AL267" t="s">
        <v>70</v>
      </c>
      <c r="AQ267">
        <v>0</v>
      </c>
      <c r="AV267">
        <v>12</v>
      </c>
      <c r="BA267">
        <v>12</v>
      </c>
      <c r="BF267">
        <v>21</v>
      </c>
      <c r="BH267">
        <v>1.03</v>
      </c>
      <c r="BL267">
        <v>1.03</v>
      </c>
      <c r="BN267">
        <v>1</v>
      </c>
      <c r="BO267" t="s">
        <v>71</v>
      </c>
      <c r="BP267" s="613">
        <v>0</v>
      </c>
      <c r="BQ267" s="860">
        <v>0</v>
      </c>
      <c r="BR267" t="s">
        <v>72</v>
      </c>
      <c r="BS267" t="s">
        <v>72</v>
      </c>
      <c r="BT267">
        <v>0</v>
      </c>
      <c r="BU267" t="s">
        <v>72</v>
      </c>
      <c r="BV267">
        <v>0</v>
      </c>
      <c r="BW267" t="s">
        <v>72</v>
      </c>
      <c r="BX267">
        <v>0</v>
      </c>
      <c r="BY267" t="s">
        <v>72</v>
      </c>
      <c r="BZ267" t="s">
        <v>3897</v>
      </c>
      <c r="CA267" t="s">
        <v>1388</v>
      </c>
    </row>
    <row r="268" spans="1:79">
      <c r="A268" t="s">
        <v>1368</v>
      </c>
      <c r="B268" t="s">
        <v>1389</v>
      </c>
      <c r="C268" t="s">
        <v>142</v>
      </c>
      <c r="D268" t="s">
        <v>59</v>
      </c>
      <c r="E268" t="s">
        <v>60</v>
      </c>
      <c r="F268" t="s">
        <v>1390</v>
      </c>
      <c r="G268" t="s">
        <v>96</v>
      </c>
      <c r="H268" t="s">
        <v>1391</v>
      </c>
      <c r="I268" t="s">
        <v>1392</v>
      </c>
      <c r="J268" t="s">
        <v>92</v>
      </c>
      <c r="N268" t="s">
        <v>88</v>
      </c>
      <c r="O268" t="s">
        <v>68</v>
      </c>
      <c r="P268" t="s">
        <v>78</v>
      </c>
      <c r="Q268" s="613">
        <v>0</v>
      </c>
      <c r="R268" t="s">
        <v>3609</v>
      </c>
      <c r="S268">
        <v>229</v>
      </c>
      <c r="T268">
        <v>225</v>
      </c>
      <c r="U268">
        <v>222</v>
      </c>
      <c r="V268">
        <v>219</v>
      </c>
      <c r="W268">
        <v>216</v>
      </c>
      <c r="X268">
        <v>213</v>
      </c>
      <c r="AH268">
        <v>0</v>
      </c>
      <c r="BP268" s="613">
        <v>230</v>
      </c>
      <c r="BQ268" s="860">
        <v>237</v>
      </c>
      <c r="BR268" t="s">
        <v>66</v>
      </c>
      <c r="BS268" t="s">
        <v>72</v>
      </c>
      <c r="BT268">
        <v>0</v>
      </c>
      <c r="BU268" t="s">
        <v>72</v>
      </c>
      <c r="BV268">
        <v>0</v>
      </c>
      <c r="BW268" t="s">
        <v>72</v>
      </c>
      <c r="BX268">
        <v>0</v>
      </c>
      <c r="BY268" t="s">
        <v>72</v>
      </c>
      <c r="BZ268" t="s">
        <v>3898</v>
      </c>
    </row>
    <row r="269" spans="1:79">
      <c r="A269" t="s">
        <v>1368</v>
      </c>
      <c r="B269" t="s">
        <v>1393</v>
      </c>
      <c r="C269" t="s">
        <v>142</v>
      </c>
      <c r="D269" t="s">
        <v>59</v>
      </c>
      <c r="E269" t="s">
        <v>60</v>
      </c>
      <c r="F269" t="s">
        <v>1390</v>
      </c>
      <c r="G269" t="s">
        <v>103</v>
      </c>
      <c r="H269" t="s">
        <v>1394</v>
      </c>
      <c r="I269" t="s">
        <v>1395</v>
      </c>
      <c r="J269" t="s">
        <v>64</v>
      </c>
      <c r="K269" t="s">
        <v>65</v>
      </c>
      <c r="L269" t="s">
        <v>70</v>
      </c>
      <c r="M269" t="s">
        <v>66</v>
      </c>
      <c r="N269" t="s">
        <v>67</v>
      </c>
      <c r="O269" t="s">
        <v>68</v>
      </c>
      <c r="P269" t="s">
        <v>69</v>
      </c>
      <c r="Q269" s="613">
        <v>0</v>
      </c>
      <c r="R269" t="s">
        <v>3609</v>
      </c>
      <c r="S269">
        <v>450</v>
      </c>
      <c r="T269">
        <v>444</v>
      </c>
      <c r="U269">
        <v>439</v>
      </c>
      <c r="V269">
        <v>434</v>
      </c>
      <c r="W269">
        <v>429</v>
      </c>
      <c r="X269">
        <v>424</v>
      </c>
      <c r="AE269" t="s">
        <v>70</v>
      </c>
      <c r="AH269">
        <v>0</v>
      </c>
      <c r="AI269" t="s">
        <v>70</v>
      </c>
      <c r="AJ269" t="s">
        <v>70</v>
      </c>
      <c r="AK269" t="s">
        <v>70</v>
      </c>
      <c r="AL269" t="s">
        <v>70</v>
      </c>
      <c r="AM269" t="s">
        <v>70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71</v>
      </c>
      <c r="BP269" s="613">
        <v>444</v>
      </c>
      <c r="BQ269" s="860">
        <v>434</v>
      </c>
      <c r="BR269" t="s">
        <v>70</v>
      </c>
      <c r="BS269" t="s">
        <v>3213</v>
      </c>
      <c r="BT269">
        <v>1.23</v>
      </c>
      <c r="BU269" t="s">
        <v>72</v>
      </c>
      <c r="BV269">
        <v>0</v>
      </c>
      <c r="BW269" t="s">
        <v>72</v>
      </c>
      <c r="BX269">
        <v>0</v>
      </c>
      <c r="BY269" t="s">
        <v>72</v>
      </c>
      <c r="BZ269" t="s">
        <v>3899</v>
      </c>
      <c r="CA269" t="s">
        <v>1396</v>
      </c>
    </row>
    <row r="270" spans="1:79">
      <c r="A270" t="s">
        <v>1368</v>
      </c>
      <c r="B270" t="s">
        <v>1397</v>
      </c>
      <c r="C270" t="s">
        <v>142</v>
      </c>
      <c r="D270" t="s">
        <v>59</v>
      </c>
      <c r="E270" t="s">
        <v>60</v>
      </c>
      <c r="F270" t="s">
        <v>1390</v>
      </c>
      <c r="G270" t="s">
        <v>567</v>
      </c>
      <c r="H270" t="s">
        <v>1398</v>
      </c>
      <c r="I270" t="s">
        <v>1399</v>
      </c>
      <c r="J270" t="s">
        <v>64</v>
      </c>
      <c r="K270" t="s">
        <v>65</v>
      </c>
      <c r="L270" t="s">
        <v>70</v>
      </c>
      <c r="N270" t="s">
        <v>67</v>
      </c>
      <c r="O270" t="s">
        <v>99</v>
      </c>
      <c r="P270" t="s">
        <v>1400</v>
      </c>
      <c r="Q270" s="613">
        <v>0</v>
      </c>
      <c r="R270" t="s">
        <v>3610</v>
      </c>
      <c r="S270">
        <v>50</v>
      </c>
      <c r="T270">
        <v>70</v>
      </c>
      <c r="U270">
        <v>80</v>
      </c>
      <c r="V270">
        <v>90</v>
      </c>
      <c r="W270">
        <v>95</v>
      </c>
      <c r="X270">
        <v>100</v>
      </c>
      <c r="AE270" t="s">
        <v>70</v>
      </c>
      <c r="AH270">
        <v>0</v>
      </c>
      <c r="AI270" t="s">
        <v>70</v>
      </c>
      <c r="AJ270" t="s">
        <v>70</v>
      </c>
      <c r="AK270" t="s">
        <v>70</v>
      </c>
      <c r="AL270" t="s">
        <v>70</v>
      </c>
      <c r="AM270" t="s">
        <v>70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71</v>
      </c>
      <c r="BP270" s="613">
        <v>43.6</v>
      </c>
      <c r="BQ270" s="860">
        <v>53</v>
      </c>
      <c r="BR270" t="s">
        <v>66</v>
      </c>
      <c r="BS270" t="s">
        <v>3219</v>
      </c>
      <c r="BT270">
        <v>-0.17264099999999999</v>
      </c>
      <c r="BU270" t="s">
        <v>72</v>
      </c>
      <c r="BV270">
        <v>0</v>
      </c>
      <c r="BW270" t="s">
        <v>72</v>
      </c>
      <c r="BX270">
        <v>0</v>
      </c>
      <c r="BY270" t="s">
        <v>72</v>
      </c>
      <c r="BZ270" t="s">
        <v>3900</v>
      </c>
      <c r="CA270" t="s">
        <v>1374</v>
      </c>
    </row>
    <row r="271" spans="1:79">
      <c r="A271" t="s">
        <v>1368</v>
      </c>
      <c r="B271" t="s">
        <v>1401</v>
      </c>
      <c r="C271" t="s">
        <v>142</v>
      </c>
      <c r="D271" t="s">
        <v>59</v>
      </c>
      <c r="E271" t="s">
        <v>60</v>
      </c>
      <c r="F271" t="s">
        <v>1390</v>
      </c>
      <c r="G271" t="s">
        <v>1402</v>
      </c>
      <c r="H271" t="s">
        <v>1403</v>
      </c>
      <c r="I271" t="s">
        <v>1404</v>
      </c>
      <c r="J271" t="s">
        <v>64</v>
      </c>
      <c r="K271" t="s">
        <v>65</v>
      </c>
      <c r="L271" t="s">
        <v>70</v>
      </c>
      <c r="N271" t="s">
        <v>110</v>
      </c>
      <c r="O271" t="s">
        <v>146</v>
      </c>
      <c r="P271" t="s">
        <v>147</v>
      </c>
      <c r="Q271" s="613">
        <v>2</v>
      </c>
      <c r="R271" t="s">
        <v>3609</v>
      </c>
      <c r="S271">
        <v>15</v>
      </c>
      <c r="T271">
        <v>13.6</v>
      </c>
      <c r="U271">
        <v>12.2</v>
      </c>
      <c r="V271">
        <v>10.8</v>
      </c>
      <c r="W271">
        <v>9.4</v>
      </c>
      <c r="X271">
        <v>8</v>
      </c>
      <c r="AA271" t="s">
        <v>70</v>
      </c>
      <c r="AE271" t="s">
        <v>70</v>
      </c>
      <c r="AH271">
        <v>0</v>
      </c>
      <c r="AI271" t="s">
        <v>70</v>
      </c>
      <c r="AJ271" t="s">
        <v>70</v>
      </c>
      <c r="AK271" t="s">
        <v>70</v>
      </c>
      <c r="AL271" t="s">
        <v>70</v>
      </c>
      <c r="AM271" t="s">
        <v>70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71</v>
      </c>
      <c r="BP271" s="613">
        <v>9.9</v>
      </c>
      <c r="BQ271" s="861">
        <v>11.17</v>
      </c>
      <c r="BR271" t="s">
        <v>70</v>
      </c>
      <c r="BS271" t="s">
        <v>3213</v>
      </c>
      <c r="BT271">
        <v>0.91300000000000003</v>
      </c>
      <c r="BU271" t="s">
        <v>72</v>
      </c>
      <c r="BV271">
        <v>0</v>
      </c>
      <c r="BW271" t="s">
        <v>72</v>
      </c>
      <c r="BX271">
        <v>0</v>
      </c>
      <c r="BY271" t="s">
        <v>39</v>
      </c>
      <c r="BZ271" t="s">
        <v>3901</v>
      </c>
      <c r="CA271" t="s">
        <v>1374</v>
      </c>
    </row>
    <row r="272" spans="1:79">
      <c r="A272" t="s">
        <v>1368</v>
      </c>
      <c r="B272" t="s">
        <v>1405</v>
      </c>
      <c r="C272" t="s">
        <v>142</v>
      </c>
      <c r="D272" t="s">
        <v>59</v>
      </c>
      <c r="E272" t="s">
        <v>60</v>
      </c>
      <c r="F272" t="s">
        <v>1390</v>
      </c>
      <c r="G272" t="s">
        <v>1406</v>
      </c>
      <c r="H272" t="s">
        <v>1407</v>
      </c>
      <c r="I272" t="s">
        <v>1408</v>
      </c>
      <c r="J272" t="s">
        <v>64</v>
      </c>
      <c r="K272" t="s">
        <v>65</v>
      </c>
      <c r="N272" t="s">
        <v>164</v>
      </c>
      <c r="O272" t="s">
        <v>99</v>
      </c>
      <c r="P272" t="s">
        <v>1409</v>
      </c>
      <c r="Q272" s="613">
        <v>1</v>
      </c>
      <c r="R272" t="s">
        <v>3610</v>
      </c>
      <c r="S272">
        <v>77</v>
      </c>
      <c r="X272">
        <v>77.7</v>
      </c>
      <c r="AE272" t="s">
        <v>70</v>
      </c>
      <c r="AH272">
        <v>0</v>
      </c>
      <c r="AM272" t="s">
        <v>70</v>
      </c>
      <c r="AR272">
        <v>0</v>
      </c>
      <c r="AW272">
        <v>77.7</v>
      </c>
      <c r="BB272">
        <v>77.7</v>
      </c>
      <c r="BG272">
        <v>100</v>
      </c>
      <c r="BH272">
        <v>1.77</v>
      </c>
      <c r="BL272">
        <v>1.77</v>
      </c>
      <c r="BN272">
        <v>1</v>
      </c>
      <c r="BO272" t="s">
        <v>71</v>
      </c>
      <c r="BP272" s="613">
        <v>77.099999999999994</v>
      </c>
      <c r="BQ272" s="857">
        <v>77</v>
      </c>
      <c r="BR272" t="s">
        <v>72</v>
      </c>
      <c r="BS272" t="s">
        <v>72</v>
      </c>
      <c r="BT272">
        <v>0</v>
      </c>
      <c r="BU272" t="s">
        <v>72</v>
      </c>
      <c r="BV272">
        <v>0</v>
      </c>
      <c r="BW272" t="s">
        <v>72</v>
      </c>
      <c r="BX272">
        <v>0</v>
      </c>
      <c r="BY272" t="s">
        <v>72</v>
      </c>
      <c r="BZ272" t="s">
        <v>3902</v>
      </c>
      <c r="CA272" t="s">
        <v>1410</v>
      </c>
    </row>
    <row r="273" spans="1:79">
      <c r="A273" t="s">
        <v>1368</v>
      </c>
      <c r="B273" t="s">
        <v>1411</v>
      </c>
      <c r="C273" t="s">
        <v>142</v>
      </c>
      <c r="D273" t="s">
        <v>59</v>
      </c>
      <c r="E273" t="s">
        <v>60</v>
      </c>
      <c r="F273" t="s">
        <v>1390</v>
      </c>
      <c r="G273" t="s">
        <v>1412</v>
      </c>
      <c r="H273" t="s">
        <v>1413</v>
      </c>
      <c r="I273" t="s">
        <v>1414</v>
      </c>
      <c r="J273" t="s">
        <v>76</v>
      </c>
      <c r="K273" t="s">
        <v>357</v>
      </c>
      <c r="M273" t="s">
        <v>66</v>
      </c>
      <c r="N273" t="s">
        <v>115</v>
      </c>
      <c r="O273" t="s">
        <v>68</v>
      </c>
      <c r="P273" t="s">
        <v>116</v>
      </c>
      <c r="Q273" s="613">
        <v>0</v>
      </c>
      <c r="R273" t="s">
        <v>3609</v>
      </c>
      <c r="S273" t="s">
        <v>231</v>
      </c>
      <c r="T273" t="s">
        <v>1415</v>
      </c>
      <c r="U273" t="s">
        <v>1415</v>
      </c>
      <c r="V273" t="s">
        <v>1415</v>
      </c>
      <c r="W273" t="s">
        <v>1415</v>
      </c>
      <c r="X273" t="s">
        <v>1415</v>
      </c>
      <c r="AE273" t="s">
        <v>70</v>
      </c>
      <c r="AH273">
        <v>0</v>
      </c>
      <c r="AI273" t="s">
        <v>70</v>
      </c>
      <c r="AJ273" t="s">
        <v>70</v>
      </c>
      <c r="AK273" t="s">
        <v>70</v>
      </c>
      <c r="AL273" t="s">
        <v>70</v>
      </c>
      <c r="AM273" t="s">
        <v>70</v>
      </c>
      <c r="AN273">
        <v>999999</v>
      </c>
      <c r="AO273">
        <v>999999</v>
      </c>
      <c r="AP273">
        <v>999999</v>
      </c>
      <c r="AQ273">
        <v>999999</v>
      </c>
      <c r="AR273">
        <v>999999</v>
      </c>
      <c r="AS273">
        <v>7758</v>
      </c>
      <c r="AT273">
        <v>7758</v>
      </c>
      <c r="AU273">
        <v>7758</v>
      </c>
      <c r="AV273">
        <v>7758</v>
      </c>
      <c r="AW273">
        <v>7758</v>
      </c>
      <c r="BH273">
        <v>2.307E-3</v>
      </c>
      <c r="BN273">
        <v>1</v>
      </c>
      <c r="BO273" t="s">
        <v>71</v>
      </c>
      <c r="BP273" s="613">
        <v>6253</v>
      </c>
      <c r="BQ273" s="860">
        <v>4784</v>
      </c>
      <c r="BR273" t="s">
        <v>70</v>
      </c>
      <c r="BS273" t="s">
        <v>72</v>
      </c>
      <c r="BT273">
        <v>0</v>
      </c>
      <c r="BU273" t="s">
        <v>72</v>
      </c>
      <c r="BV273">
        <v>0</v>
      </c>
      <c r="BW273" t="s">
        <v>72</v>
      </c>
      <c r="BX273">
        <v>0</v>
      </c>
      <c r="BY273" t="s">
        <v>72</v>
      </c>
      <c r="BZ273" t="s">
        <v>3903</v>
      </c>
    </row>
    <row r="274" spans="1:79">
      <c r="A274" t="s">
        <v>1368</v>
      </c>
      <c r="B274" t="s">
        <v>1416</v>
      </c>
      <c r="C274" t="s">
        <v>142</v>
      </c>
      <c r="D274" t="s">
        <v>59</v>
      </c>
      <c r="E274" t="s">
        <v>60</v>
      </c>
      <c r="F274" t="s">
        <v>1390</v>
      </c>
      <c r="G274" t="s">
        <v>1417</v>
      </c>
      <c r="H274" t="s">
        <v>1418</v>
      </c>
      <c r="I274" t="s">
        <v>1419</v>
      </c>
      <c r="J274" t="s">
        <v>64</v>
      </c>
      <c r="K274" t="s">
        <v>65</v>
      </c>
      <c r="L274" t="s">
        <v>70</v>
      </c>
      <c r="N274" t="s">
        <v>151</v>
      </c>
      <c r="O274" t="s">
        <v>68</v>
      </c>
      <c r="P274" t="s">
        <v>1420</v>
      </c>
      <c r="Q274" s="613">
        <v>0</v>
      </c>
      <c r="R274" t="s">
        <v>3609</v>
      </c>
      <c r="S274">
        <v>300</v>
      </c>
      <c r="T274">
        <v>250</v>
      </c>
      <c r="U274">
        <v>250</v>
      </c>
      <c r="V274">
        <v>250</v>
      </c>
      <c r="W274">
        <v>250</v>
      </c>
      <c r="X274">
        <v>250</v>
      </c>
      <c r="AE274" t="s">
        <v>70</v>
      </c>
      <c r="AH274">
        <v>0</v>
      </c>
      <c r="AI274" t="s">
        <v>70</v>
      </c>
      <c r="AJ274" t="s">
        <v>70</v>
      </c>
      <c r="AK274" t="s">
        <v>70</v>
      </c>
      <c r="AL274" t="s">
        <v>70</v>
      </c>
      <c r="AM274" t="s">
        <v>70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71</v>
      </c>
      <c r="BP274" s="613">
        <v>230</v>
      </c>
      <c r="BQ274" s="860">
        <v>162</v>
      </c>
      <c r="BR274" t="s">
        <v>70</v>
      </c>
      <c r="BS274" t="s">
        <v>3213</v>
      </c>
      <c r="BT274">
        <v>6.9519999999999998E-2</v>
      </c>
      <c r="BU274" t="s">
        <v>72</v>
      </c>
      <c r="BV274">
        <v>0</v>
      </c>
      <c r="BW274" t="s">
        <v>72</v>
      </c>
      <c r="BX274">
        <v>0</v>
      </c>
      <c r="BY274" t="s">
        <v>72</v>
      </c>
      <c r="BZ274" t="s">
        <v>3904</v>
      </c>
      <c r="CA274" t="s">
        <v>1374</v>
      </c>
    </row>
    <row r="275" spans="1:79">
      <c r="A275" t="s">
        <v>1368</v>
      </c>
      <c r="B275" t="s">
        <v>1421</v>
      </c>
      <c r="C275" t="s">
        <v>142</v>
      </c>
      <c r="D275" t="s">
        <v>59</v>
      </c>
      <c r="E275" t="s">
        <v>60</v>
      </c>
      <c r="F275" t="s">
        <v>1390</v>
      </c>
      <c r="G275" t="s">
        <v>1422</v>
      </c>
      <c r="H275" t="s">
        <v>1423</v>
      </c>
      <c r="I275" t="s">
        <v>1424</v>
      </c>
      <c r="J275" t="s">
        <v>64</v>
      </c>
      <c r="K275" t="s">
        <v>65</v>
      </c>
      <c r="L275" t="s">
        <v>70</v>
      </c>
      <c r="M275" t="s">
        <v>66</v>
      </c>
      <c r="N275" t="s">
        <v>170</v>
      </c>
      <c r="O275" t="s">
        <v>68</v>
      </c>
      <c r="P275" t="s">
        <v>1425</v>
      </c>
      <c r="Q275" s="613">
        <v>0</v>
      </c>
      <c r="R275" t="s">
        <v>3609</v>
      </c>
      <c r="S275">
        <v>0</v>
      </c>
      <c r="T275">
        <v>0</v>
      </c>
      <c r="U275">
        <v>0</v>
      </c>
      <c r="V275">
        <v>0</v>
      </c>
      <c r="W275">
        <v>0</v>
      </c>
      <c r="X275">
        <v>0</v>
      </c>
      <c r="AH275">
        <v>0</v>
      </c>
      <c r="AI275" t="s">
        <v>70</v>
      </c>
      <c r="AJ275" t="s">
        <v>70</v>
      </c>
      <c r="AK275" t="s">
        <v>70</v>
      </c>
      <c r="AL275" t="s">
        <v>70</v>
      </c>
      <c r="AM275" t="s">
        <v>70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71</v>
      </c>
      <c r="BP275" s="613">
        <v>0</v>
      </c>
      <c r="BQ275" s="860">
        <v>0</v>
      </c>
      <c r="BR275" t="s">
        <v>70</v>
      </c>
      <c r="BS275" t="s">
        <v>72</v>
      </c>
      <c r="BT275">
        <v>0</v>
      </c>
      <c r="BU275" t="s">
        <v>72</v>
      </c>
      <c r="BV275">
        <v>0</v>
      </c>
      <c r="BW275" t="s">
        <v>72</v>
      </c>
      <c r="BX275">
        <v>0</v>
      </c>
      <c r="BY275" t="s">
        <v>72</v>
      </c>
      <c r="BZ275" t="s">
        <v>3905</v>
      </c>
      <c r="CA275" t="s">
        <v>1426</v>
      </c>
    </row>
    <row r="276" spans="1:79">
      <c r="A276" t="s">
        <v>1368</v>
      </c>
      <c r="B276" t="s">
        <v>1427</v>
      </c>
      <c r="C276" t="s">
        <v>142</v>
      </c>
      <c r="D276" t="s">
        <v>59</v>
      </c>
      <c r="E276" t="s">
        <v>60</v>
      </c>
      <c r="F276" t="s">
        <v>1390</v>
      </c>
      <c r="G276" t="s">
        <v>1428</v>
      </c>
      <c r="H276" t="s">
        <v>1429</v>
      </c>
      <c r="I276" t="s">
        <v>3554</v>
      </c>
      <c r="J276" t="s">
        <v>76</v>
      </c>
      <c r="K276" t="s">
        <v>65</v>
      </c>
      <c r="M276" t="s">
        <v>66</v>
      </c>
      <c r="N276" t="s">
        <v>164</v>
      </c>
      <c r="O276" t="s">
        <v>314</v>
      </c>
      <c r="P276" t="s">
        <v>1430</v>
      </c>
      <c r="Q276" s="613" t="s">
        <v>71</v>
      </c>
      <c r="S276" t="s">
        <v>538</v>
      </c>
      <c r="W276" t="s">
        <v>1431</v>
      </c>
      <c r="X276" t="s">
        <v>1432</v>
      </c>
      <c r="AD276" t="s">
        <v>70</v>
      </c>
      <c r="AE276" t="s">
        <v>70</v>
      </c>
      <c r="AH276">
        <v>0</v>
      </c>
      <c r="AM276" t="s">
        <v>70</v>
      </c>
      <c r="BH276" t="s">
        <v>1122</v>
      </c>
      <c r="BI276" t="s">
        <v>1122</v>
      </c>
      <c r="BJ276" t="s">
        <v>1122</v>
      </c>
      <c r="BK276" t="s">
        <v>1122</v>
      </c>
      <c r="BN276">
        <v>1</v>
      </c>
      <c r="BO276" t="s">
        <v>71</v>
      </c>
      <c r="BP276" s="613" t="s">
        <v>3906</v>
      </c>
      <c r="BQ276" s="859" t="s">
        <v>3906</v>
      </c>
      <c r="BR276" t="s">
        <v>72</v>
      </c>
      <c r="BS276" t="s">
        <v>72</v>
      </c>
      <c r="BT276">
        <v>0</v>
      </c>
      <c r="BU276" t="s">
        <v>72</v>
      </c>
      <c r="BV276">
        <v>0</v>
      </c>
      <c r="BW276" t="s">
        <v>72</v>
      </c>
      <c r="BX276">
        <v>0</v>
      </c>
      <c r="BY276" t="s">
        <v>72</v>
      </c>
      <c r="BZ276" t="s">
        <v>3907</v>
      </c>
      <c r="CA276" t="s">
        <v>1433</v>
      </c>
    </row>
    <row r="277" spans="1:79">
      <c r="A277" t="s">
        <v>1368</v>
      </c>
      <c r="B277" t="s">
        <v>1434</v>
      </c>
      <c r="C277" t="s">
        <v>142</v>
      </c>
      <c r="D277" t="s">
        <v>59</v>
      </c>
      <c r="E277" t="s">
        <v>60</v>
      </c>
      <c r="F277" t="s">
        <v>1390</v>
      </c>
      <c r="G277" t="s">
        <v>1435</v>
      </c>
      <c r="H277" t="s">
        <v>1436</v>
      </c>
      <c r="I277" t="s">
        <v>3555</v>
      </c>
      <c r="J277" t="s">
        <v>76</v>
      </c>
      <c r="K277" t="s">
        <v>357</v>
      </c>
      <c r="M277" t="s">
        <v>66</v>
      </c>
      <c r="N277" t="s">
        <v>164</v>
      </c>
      <c r="O277" t="s">
        <v>314</v>
      </c>
      <c r="P277" t="s">
        <v>1430</v>
      </c>
      <c r="Q277" s="613" t="s">
        <v>71</v>
      </c>
      <c r="S277" t="s">
        <v>538</v>
      </c>
      <c r="V277" t="s">
        <v>1431</v>
      </c>
      <c r="X277" t="s">
        <v>1432</v>
      </c>
      <c r="AD277" t="s">
        <v>70</v>
      </c>
      <c r="AE277" t="s">
        <v>70</v>
      </c>
      <c r="AH277">
        <v>0</v>
      </c>
      <c r="AM277" t="s">
        <v>70</v>
      </c>
      <c r="BH277" t="s">
        <v>1122</v>
      </c>
      <c r="BI277" t="s">
        <v>1122</v>
      </c>
      <c r="BJ277" t="s">
        <v>1122</v>
      </c>
      <c r="BK277" t="s">
        <v>1122</v>
      </c>
      <c r="BN277">
        <v>1</v>
      </c>
      <c r="BO277" t="s">
        <v>71</v>
      </c>
      <c r="BP277" s="613" t="s">
        <v>3906</v>
      </c>
      <c r="BQ277" s="859" t="s">
        <v>3906</v>
      </c>
      <c r="BR277" t="s">
        <v>72</v>
      </c>
      <c r="BS277" t="s">
        <v>72</v>
      </c>
      <c r="BT277">
        <v>0</v>
      </c>
      <c r="BU277" t="s">
        <v>72</v>
      </c>
      <c r="BV277">
        <v>0</v>
      </c>
      <c r="BW277" t="s">
        <v>72</v>
      </c>
      <c r="BX277">
        <v>0</v>
      </c>
      <c r="BY277" t="s">
        <v>72</v>
      </c>
      <c r="BZ277" t="s">
        <v>3908</v>
      </c>
      <c r="CA277" t="s">
        <v>1437</v>
      </c>
    </row>
    <row r="278" spans="1:79">
      <c r="A278" t="s">
        <v>1368</v>
      </c>
      <c r="B278" t="s">
        <v>1438</v>
      </c>
      <c r="C278" t="s">
        <v>142</v>
      </c>
      <c r="D278" t="s">
        <v>59</v>
      </c>
      <c r="E278" t="s">
        <v>60</v>
      </c>
      <c r="F278" t="s">
        <v>1390</v>
      </c>
      <c r="G278" t="s">
        <v>1439</v>
      </c>
      <c r="H278" t="s">
        <v>1440</v>
      </c>
      <c r="I278" t="s">
        <v>3556</v>
      </c>
      <c r="J278" t="s">
        <v>76</v>
      </c>
      <c r="K278" t="s">
        <v>65</v>
      </c>
      <c r="M278" t="s">
        <v>66</v>
      </c>
      <c r="N278" t="s">
        <v>164</v>
      </c>
      <c r="O278" t="s">
        <v>314</v>
      </c>
      <c r="P278" t="s">
        <v>1430</v>
      </c>
      <c r="Q278" s="613" t="s">
        <v>71</v>
      </c>
      <c r="S278" t="s">
        <v>538</v>
      </c>
      <c r="V278" t="s">
        <v>1431</v>
      </c>
      <c r="W278" t="s">
        <v>1441</v>
      </c>
      <c r="X278" t="s">
        <v>1442</v>
      </c>
      <c r="AD278" t="s">
        <v>70</v>
      </c>
      <c r="AE278" t="s">
        <v>70</v>
      </c>
      <c r="AH278">
        <v>0</v>
      </c>
      <c r="AL278" t="s">
        <v>70</v>
      </c>
      <c r="AM278" t="s">
        <v>70</v>
      </c>
      <c r="BH278">
        <v>2.63</v>
      </c>
      <c r="BI278">
        <v>0.86</v>
      </c>
      <c r="BJ278">
        <v>0.34</v>
      </c>
      <c r="BN278">
        <v>1</v>
      </c>
      <c r="BO278" t="s">
        <v>71</v>
      </c>
      <c r="BP278" s="613" t="s">
        <v>3906</v>
      </c>
      <c r="BQ278" s="859" t="s">
        <v>3906</v>
      </c>
      <c r="BR278" t="s">
        <v>72</v>
      </c>
      <c r="BS278" t="s">
        <v>72</v>
      </c>
      <c r="BT278">
        <v>0</v>
      </c>
      <c r="BU278" t="s">
        <v>72</v>
      </c>
      <c r="BV278">
        <v>0</v>
      </c>
      <c r="BW278" t="s">
        <v>72</v>
      </c>
      <c r="BX278">
        <v>0</v>
      </c>
      <c r="BY278" t="s">
        <v>72</v>
      </c>
      <c r="BZ278" t="s">
        <v>3909</v>
      </c>
      <c r="CA278" t="s">
        <v>1443</v>
      </c>
    </row>
    <row r="279" spans="1:79">
      <c r="A279" t="s">
        <v>1368</v>
      </c>
      <c r="B279" t="s">
        <v>1444</v>
      </c>
      <c r="C279" t="s">
        <v>142</v>
      </c>
      <c r="D279" t="s">
        <v>59</v>
      </c>
      <c r="E279" t="s">
        <v>60</v>
      </c>
      <c r="F279" t="s">
        <v>1390</v>
      </c>
      <c r="G279" t="s">
        <v>1445</v>
      </c>
      <c r="H279" t="s">
        <v>1446</v>
      </c>
      <c r="I279" t="s">
        <v>3557</v>
      </c>
      <c r="J279" t="s">
        <v>76</v>
      </c>
      <c r="K279" t="s">
        <v>357</v>
      </c>
      <c r="M279" t="s">
        <v>66</v>
      </c>
      <c r="N279" t="s">
        <v>164</v>
      </c>
      <c r="O279" t="s">
        <v>314</v>
      </c>
      <c r="P279" t="s">
        <v>1430</v>
      </c>
      <c r="Q279" s="613" t="s">
        <v>71</v>
      </c>
      <c r="S279" t="s">
        <v>538</v>
      </c>
      <c r="V279" t="s">
        <v>1431</v>
      </c>
      <c r="W279" t="s">
        <v>1441</v>
      </c>
      <c r="X279" t="s">
        <v>1442</v>
      </c>
      <c r="AD279" t="s">
        <v>70</v>
      </c>
      <c r="AE279" t="s">
        <v>70</v>
      </c>
      <c r="AH279">
        <v>0</v>
      </c>
      <c r="AL279" t="s">
        <v>70</v>
      </c>
      <c r="AM279" t="s">
        <v>70</v>
      </c>
      <c r="BH279">
        <v>0.497</v>
      </c>
      <c r="BI279">
        <v>0.16300000000000001</v>
      </c>
      <c r="BJ279">
        <v>6.4000000000000001E-2</v>
      </c>
      <c r="BN279">
        <v>1</v>
      </c>
      <c r="BO279" t="s">
        <v>71</v>
      </c>
      <c r="BP279" s="613" t="s">
        <v>3906</v>
      </c>
      <c r="BQ279" s="859" t="s">
        <v>3906</v>
      </c>
      <c r="BR279" t="s">
        <v>72</v>
      </c>
      <c r="BS279" t="s">
        <v>72</v>
      </c>
      <c r="BT279">
        <v>0</v>
      </c>
      <c r="BU279" t="s">
        <v>72</v>
      </c>
      <c r="BV279">
        <v>0</v>
      </c>
      <c r="BW279" t="s">
        <v>72</v>
      </c>
      <c r="BX279">
        <v>0</v>
      </c>
      <c r="BY279" t="s">
        <v>72</v>
      </c>
      <c r="BZ279" t="s">
        <v>3910</v>
      </c>
      <c r="CA279" t="s">
        <v>1447</v>
      </c>
    </row>
    <row r="280" spans="1:79">
      <c r="A280" t="s">
        <v>1368</v>
      </c>
      <c r="B280" t="s">
        <v>1448</v>
      </c>
      <c r="C280" t="s">
        <v>142</v>
      </c>
      <c r="D280" t="s">
        <v>59</v>
      </c>
      <c r="E280" t="s">
        <v>60</v>
      </c>
      <c r="F280" t="s">
        <v>1390</v>
      </c>
      <c r="G280" t="s">
        <v>1449</v>
      </c>
      <c r="H280" t="s">
        <v>1450</v>
      </c>
      <c r="I280" t="s">
        <v>3558</v>
      </c>
      <c r="J280" t="s">
        <v>76</v>
      </c>
      <c r="K280" t="s">
        <v>65</v>
      </c>
      <c r="M280" t="s">
        <v>66</v>
      </c>
      <c r="N280" t="s">
        <v>164</v>
      </c>
      <c r="O280" t="s">
        <v>314</v>
      </c>
      <c r="P280" t="s">
        <v>1261</v>
      </c>
      <c r="Q280" s="613" t="s">
        <v>71</v>
      </c>
      <c r="S280" t="s">
        <v>538</v>
      </c>
      <c r="U280" t="s">
        <v>1451</v>
      </c>
      <c r="AD280" t="s">
        <v>70</v>
      </c>
      <c r="AE280" t="s">
        <v>70</v>
      </c>
      <c r="AH280">
        <v>0</v>
      </c>
      <c r="AJ280" t="s">
        <v>70</v>
      </c>
      <c r="AK280" t="s">
        <v>70</v>
      </c>
      <c r="AL280" t="s">
        <v>70</v>
      </c>
      <c r="AM280" t="s">
        <v>70</v>
      </c>
      <c r="BH280">
        <v>2.0499999999999998</v>
      </c>
      <c r="BN280">
        <v>1</v>
      </c>
      <c r="BO280" t="s">
        <v>71</v>
      </c>
      <c r="BP280" s="613" t="s">
        <v>3906</v>
      </c>
      <c r="BQ280" s="859" t="s">
        <v>3906</v>
      </c>
      <c r="BR280" t="s">
        <v>72</v>
      </c>
      <c r="BS280" t="s">
        <v>72</v>
      </c>
      <c r="BT280">
        <v>0</v>
      </c>
      <c r="BU280" t="s">
        <v>72</v>
      </c>
      <c r="BV280">
        <v>0</v>
      </c>
      <c r="BW280" t="s">
        <v>72</v>
      </c>
      <c r="BX280">
        <v>0</v>
      </c>
      <c r="BY280" t="s">
        <v>72</v>
      </c>
      <c r="BZ280" t="s">
        <v>3911</v>
      </c>
      <c r="CA280" t="s">
        <v>1452</v>
      </c>
    </row>
    <row r="281" spans="1:79">
      <c r="A281" t="s">
        <v>1368</v>
      </c>
      <c r="B281" t="s">
        <v>1453</v>
      </c>
      <c r="C281" t="s">
        <v>142</v>
      </c>
      <c r="D281" t="s">
        <v>59</v>
      </c>
      <c r="E281" t="s">
        <v>60</v>
      </c>
      <c r="F281" t="s">
        <v>1390</v>
      </c>
      <c r="G281" t="s">
        <v>1454</v>
      </c>
      <c r="H281" t="s">
        <v>1455</v>
      </c>
      <c r="I281" t="s">
        <v>3559</v>
      </c>
      <c r="J281" t="s">
        <v>76</v>
      </c>
      <c r="K281" t="s">
        <v>357</v>
      </c>
      <c r="M281" t="s">
        <v>66</v>
      </c>
      <c r="N281" t="s">
        <v>164</v>
      </c>
      <c r="O281" t="s">
        <v>314</v>
      </c>
      <c r="P281" t="s">
        <v>1261</v>
      </c>
      <c r="Q281" s="613" t="s">
        <v>71</v>
      </c>
      <c r="S281" t="s">
        <v>538</v>
      </c>
      <c r="U281" t="s">
        <v>1451</v>
      </c>
      <c r="AD281" t="s">
        <v>70</v>
      </c>
      <c r="AE281" t="s">
        <v>70</v>
      </c>
      <c r="AH281">
        <v>0</v>
      </c>
      <c r="AJ281" t="s">
        <v>70</v>
      </c>
      <c r="BH281">
        <v>38.6</v>
      </c>
      <c r="BN281">
        <v>1</v>
      </c>
      <c r="BO281" t="s">
        <v>71</v>
      </c>
      <c r="BP281" s="613" t="s">
        <v>3906</v>
      </c>
      <c r="BQ281" s="859" t="s">
        <v>3906</v>
      </c>
      <c r="BR281" t="s">
        <v>72</v>
      </c>
      <c r="BS281" t="s">
        <v>72</v>
      </c>
      <c r="BT281">
        <v>0</v>
      </c>
      <c r="BU281" t="s">
        <v>72</v>
      </c>
      <c r="BV281">
        <v>0</v>
      </c>
      <c r="BW281" t="s">
        <v>72</v>
      </c>
      <c r="BX281">
        <v>0</v>
      </c>
      <c r="BY281" t="s">
        <v>72</v>
      </c>
      <c r="BZ281" t="s">
        <v>3912</v>
      </c>
      <c r="CA281" t="s">
        <v>1456</v>
      </c>
    </row>
    <row r="282" spans="1:79">
      <c r="A282" t="s">
        <v>1368</v>
      </c>
      <c r="B282" t="s">
        <v>1457</v>
      </c>
      <c r="C282" t="s">
        <v>142</v>
      </c>
      <c r="D282" t="s">
        <v>59</v>
      </c>
      <c r="E282" t="s">
        <v>60</v>
      </c>
      <c r="F282" t="s">
        <v>1458</v>
      </c>
      <c r="G282" t="s">
        <v>108</v>
      </c>
      <c r="H282" t="s">
        <v>1459</v>
      </c>
      <c r="I282" t="s">
        <v>1460</v>
      </c>
      <c r="J282" t="s">
        <v>64</v>
      </c>
      <c r="K282" t="s">
        <v>65</v>
      </c>
      <c r="L282" t="s">
        <v>70</v>
      </c>
      <c r="N282" t="s">
        <v>139</v>
      </c>
      <c r="O282" t="s">
        <v>99</v>
      </c>
      <c r="P282" t="s">
        <v>222</v>
      </c>
      <c r="Q282" s="613">
        <v>0</v>
      </c>
      <c r="R282" t="s">
        <v>3610</v>
      </c>
      <c r="S282">
        <v>45</v>
      </c>
      <c r="T282">
        <v>47</v>
      </c>
      <c r="U282">
        <v>47</v>
      </c>
      <c r="V282">
        <v>52</v>
      </c>
      <c r="W282">
        <v>53</v>
      </c>
      <c r="X282">
        <v>55</v>
      </c>
      <c r="AH282">
        <v>0</v>
      </c>
      <c r="AI282" t="s">
        <v>70</v>
      </c>
      <c r="AJ282" t="s">
        <v>70</v>
      </c>
      <c r="AK282" t="s">
        <v>70</v>
      </c>
      <c r="AL282" t="s">
        <v>70</v>
      </c>
      <c r="AM282" t="s">
        <v>70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71</v>
      </c>
      <c r="BP282" s="613">
        <v>51</v>
      </c>
      <c r="BQ282" s="860">
        <v>57.5</v>
      </c>
      <c r="BR282" t="s">
        <v>70</v>
      </c>
      <c r="BS282" t="s">
        <v>3213</v>
      </c>
      <c r="BT282">
        <v>0.125</v>
      </c>
      <c r="BU282" t="s">
        <v>72</v>
      </c>
      <c r="BV282">
        <v>0</v>
      </c>
      <c r="BW282" t="s">
        <v>72</v>
      </c>
      <c r="BX282">
        <v>0</v>
      </c>
      <c r="BY282" t="s">
        <v>72</v>
      </c>
      <c r="BZ282" t="s">
        <v>3913</v>
      </c>
      <c r="CA282" t="s">
        <v>1374</v>
      </c>
    </row>
    <row r="283" spans="1:79">
      <c r="A283" t="s">
        <v>1368</v>
      </c>
      <c r="B283" t="s">
        <v>1461</v>
      </c>
      <c r="C283" t="s">
        <v>142</v>
      </c>
      <c r="D283" t="s">
        <v>59</v>
      </c>
      <c r="E283" t="s">
        <v>60</v>
      </c>
      <c r="F283" t="s">
        <v>1462</v>
      </c>
      <c r="G283" t="s">
        <v>174</v>
      </c>
      <c r="H283" t="s">
        <v>1463</v>
      </c>
      <c r="I283" t="s">
        <v>1464</v>
      </c>
      <c r="J283" t="s">
        <v>64</v>
      </c>
      <c r="K283" t="s">
        <v>65</v>
      </c>
      <c r="N283" t="s">
        <v>203</v>
      </c>
      <c r="O283" t="s">
        <v>68</v>
      </c>
      <c r="P283" t="s">
        <v>1465</v>
      </c>
      <c r="Q283" s="613">
        <v>0</v>
      </c>
      <c r="R283" t="s">
        <v>3610</v>
      </c>
      <c r="X283">
        <v>31</v>
      </c>
      <c r="AF283" t="s">
        <v>70</v>
      </c>
      <c r="AH283">
        <v>0</v>
      </c>
      <c r="AM283" t="s">
        <v>70</v>
      </c>
      <c r="AR283">
        <v>0</v>
      </c>
      <c r="AW283">
        <v>31</v>
      </c>
      <c r="BB283">
        <v>31</v>
      </c>
      <c r="BG283">
        <v>999999</v>
      </c>
      <c r="BH283">
        <v>0.15</v>
      </c>
      <c r="BL283">
        <v>0.15</v>
      </c>
      <c r="BN283">
        <v>1</v>
      </c>
      <c r="BO283" t="s">
        <v>71</v>
      </c>
      <c r="BP283" s="613">
        <v>0</v>
      </c>
      <c r="BQ283" s="860">
        <v>0</v>
      </c>
      <c r="BR283" t="s">
        <v>72</v>
      </c>
      <c r="BS283" t="s">
        <v>72</v>
      </c>
      <c r="BT283">
        <v>0</v>
      </c>
      <c r="BU283" t="s">
        <v>72</v>
      </c>
      <c r="BV283">
        <v>0</v>
      </c>
      <c r="BW283" t="s">
        <v>72</v>
      </c>
      <c r="BX283">
        <v>0</v>
      </c>
      <c r="BY283" t="s">
        <v>72</v>
      </c>
      <c r="BZ283" t="s">
        <v>3914</v>
      </c>
    </row>
    <row r="284" spans="1:79">
      <c r="A284" t="s">
        <v>1368</v>
      </c>
      <c r="B284" t="s">
        <v>1466</v>
      </c>
      <c r="C284" t="s">
        <v>142</v>
      </c>
      <c r="D284" t="s">
        <v>59</v>
      </c>
      <c r="E284" t="s">
        <v>60</v>
      </c>
      <c r="F284" t="s">
        <v>1462</v>
      </c>
      <c r="G284" t="s">
        <v>179</v>
      </c>
      <c r="H284" t="s">
        <v>1467</v>
      </c>
      <c r="I284" t="s">
        <v>1468</v>
      </c>
      <c r="J284" t="s">
        <v>92</v>
      </c>
      <c r="N284" t="s">
        <v>203</v>
      </c>
      <c r="O284" t="s">
        <v>99</v>
      </c>
      <c r="P284" t="s">
        <v>1469</v>
      </c>
      <c r="Q284" s="613">
        <v>0</v>
      </c>
      <c r="R284" t="s">
        <v>3610</v>
      </c>
      <c r="S284" t="s">
        <v>231</v>
      </c>
      <c r="T284">
        <v>100</v>
      </c>
      <c r="U284">
        <v>100</v>
      </c>
      <c r="V284">
        <v>100</v>
      </c>
      <c r="W284">
        <v>100</v>
      </c>
      <c r="X284">
        <v>100</v>
      </c>
      <c r="AF284" t="s">
        <v>70</v>
      </c>
      <c r="AH284">
        <v>0</v>
      </c>
      <c r="BP284" s="613">
        <v>95.740000000000009</v>
      </c>
      <c r="BQ284" s="860">
        <v>97.508496246767137</v>
      </c>
      <c r="BR284" t="s">
        <v>66</v>
      </c>
      <c r="BS284" t="s">
        <v>72</v>
      </c>
      <c r="BT284">
        <v>0</v>
      </c>
      <c r="BU284" t="s">
        <v>72</v>
      </c>
      <c r="BV284">
        <v>0</v>
      </c>
      <c r="BW284" t="s">
        <v>72</v>
      </c>
      <c r="BX284">
        <v>0</v>
      </c>
      <c r="BY284" t="s">
        <v>72</v>
      </c>
      <c r="BZ284" t="s">
        <v>3915</v>
      </c>
    </row>
    <row r="285" spans="1:79">
      <c r="A285" t="s">
        <v>1368</v>
      </c>
      <c r="B285" t="s">
        <v>1470</v>
      </c>
      <c r="C285" t="s">
        <v>142</v>
      </c>
      <c r="D285" t="s">
        <v>59</v>
      </c>
      <c r="E285" t="s">
        <v>60</v>
      </c>
      <c r="F285" t="s">
        <v>1462</v>
      </c>
      <c r="G285" t="s">
        <v>183</v>
      </c>
      <c r="H285" t="s">
        <v>1471</v>
      </c>
      <c r="I285" t="s">
        <v>1472</v>
      </c>
      <c r="J285" t="s">
        <v>92</v>
      </c>
      <c r="N285" t="s">
        <v>197</v>
      </c>
      <c r="O285" t="s">
        <v>68</v>
      </c>
      <c r="P285" t="s">
        <v>1473</v>
      </c>
      <c r="Q285" s="613">
        <v>0</v>
      </c>
      <c r="R285" t="s">
        <v>3610</v>
      </c>
      <c r="S285">
        <v>334</v>
      </c>
      <c r="X285">
        <v>409</v>
      </c>
      <c r="AF285" t="s">
        <v>70</v>
      </c>
      <c r="AH285">
        <v>0</v>
      </c>
      <c r="BP285" s="613">
        <v>328</v>
      </c>
      <c r="BQ285" s="860">
        <v>322.89999999999998</v>
      </c>
      <c r="BR285" t="s">
        <v>72</v>
      </c>
      <c r="BS285" t="s">
        <v>72</v>
      </c>
      <c r="BT285">
        <v>0</v>
      </c>
      <c r="BU285" t="s">
        <v>72</v>
      </c>
      <c r="BV285">
        <v>0</v>
      </c>
      <c r="BW285" t="s">
        <v>72</v>
      </c>
      <c r="BX285">
        <v>0</v>
      </c>
      <c r="BY285" t="s">
        <v>72</v>
      </c>
      <c r="BZ285" t="s">
        <v>3916</v>
      </c>
    </row>
    <row r="286" spans="1:79">
      <c r="A286" t="s">
        <v>1368</v>
      </c>
      <c r="B286" t="s">
        <v>1474</v>
      </c>
      <c r="C286" t="s">
        <v>142</v>
      </c>
      <c r="D286" t="s">
        <v>59</v>
      </c>
      <c r="E286" t="s">
        <v>60</v>
      </c>
      <c r="F286" t="s">
        <v>1462</v>
      </c>
      <c r="G286" t="s">
        <v>188</v>
      </c>
      <c r="H286" t="s">
        <v>1475</v>
      </c>
      <c r="I286" t="s">
        <v>1476</v>
      </c>
      <c r="J286" t="s">
        <v>92</v>
      </c>
      <c r="N286" t="s">
        <v>203</v>
      </c>
      <c r="O286" t="s">
        <v>68</v>
      </c>
      <c r="P286" t="s">
        <v>1477</v>
      </c>
      <c r="Q286" s="613">
        <v>0</v>
      </c>
      <c r="W286" t="s">
        <v>487</v>
      </c>
      <c r="AF286" t="s">
        <v>70</v>
      </c>
      <c r="AH286">
        <v>0</v>
      </c>
      <c r="BP286" s="613">
        <v>0</v>
      </c>
      <c r="BQ286" s="859">
        <v>0</v>
      </c>
      <c r="BR286" t="s">
        <v>72</v>
      </c>
      <c r="BS286" t="s">
        <v>72</v>
      </c>
      <c r="BT286">
        <v>0</v>
      </c>
      <c r="BU286" t="s">
        <v>72</v>
      </c>
      <c r="BV286">
        <v>0</v>
      </c>
      <c r="BW286" t="s">
        <v>72</v>
      </c>
      <c r="BX286">
        <v>0</v>
      </c>
      <c r="BY286" t="s">
        <v>72</v>
      </c>
      <c r="BZ286" t="s">
        <v>3917</v>
      </c>
    </row>
    <row r="287" spans="1:79">
      <c r="A287" t="s">
        <v>1368</v>
      </c>
      <c r="B287" t="s">
        <v>1478</v>
      </c>
      <c r="C287" t="s">
        <v>142</v>
      </c>
      <c r="D287" t="s">
        <v>59</v>
      </c>
      <c r="E287" t="s">
        <v>60</v>
      </c>
      <c r="F287" t="s">
        <v>1479</v>
      </c>
      <c r="G287" t="s">
        <v>194</v>
      </c>
      <c r="H287" t="s">
        <v>1480</v>
      </c>
      <c r="I287" t="s">
        <v>1481</v>
      </c>
      <c r="J287" t="s">
        <v>64</v>
      </c>
      <c r="K287" t="s">
        <v>65</v>
      </c>
      <c r="L287" t="s">
        <v>70</v>
      </c>
      <c r="N287" t="s">
        <v>211</v>
      </c>
      <c r="O287" t="s">
        <v>68</v>
      </c>
      <c r="P287" t="s">
        <v>650</v>
      </c>
      <c r="Q287" s="613">
        <v>0</v>
      </c>
      <c r="R287" t="s">
        <v>3609</v>
      </c>
      <c r="S287">
        <v>229</v>
      </c>
      <c r="T287">
        <v>228</v>
      </c>
      <c r="U287">
        <v>224</v>
      </c>
      <c r="V287">
        <v>222</v>
      </c>
      <c r="W287">
        <v>220</v>
      </c>
      <c r="X287">
        <v>216</v>
      </c>
      <c r="AH287">
        <v>0</v>
      </c>
      <c r="AI287" t="s">
        <v>70</v>
      </c>
      <c r="AJ287" t="s">
        <v>70</v>
      </c>
      <c r="AK287" t="s">
        <v>70</v>
      </c>
      <c r="AL287" t="s">
        <v>70</v>
      </c>
      <c r="AM287" t="s">
        <v>70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71</v>
      </c>
      <c r="BP287" s="613">
        <v>239.07913858581199</v>
      </c>
      <c r="BQ287" s="871">
        <v>246.63200000000001</v>
      </c>
      <c r="BR287" t="s">
        <v>66</v>
      </c>
      <c r="BS287" t="s">
        <v>3219</v>
      </c>
      <c r="BT287">
        <v>-0.27258616000000002</v>
      </c>
      <c r="BU287" t="s">
        <v>72</v>
      </c>
      <c r="BV287">
        <v>0</v>
      </c>
      <c r="BW287" t="s">
        <v>72</v>
      </c>
      <c r="BX287">
        <v>0</v>
      </c>
      <c r="BY287" t="s">
        <v>72</v>
      </c>
      <c r="BZ287" t="s">
        <v>3918</v>
      </c>
      <c r="CA287" t="s">
        <v>1374</v>
      </c>
    </row>
    <row r="288" spans="1:79">
      <c r="A288" t="s">
        <v>1368</v>
      </c>
      <c r="B288" t="s">
        <v>1482</v>
      </c>
      <c r="C288" t="s">
        <v>142</v>
      </c>
      <c r="D288" t="s">
        <v>59</v>
      </c>
      <c r="E288" t="s">
        <v>60</v>
      </c>
      <c r="F288" t="s">
        <v>1483</v>
      </c>
      <c r="G288" t="s">
        <v>208</v>
      </c>
      <c r="H288" t="s">
        <v>1484</v>
      </c>
      <c r="I288" t="s">
        <v>1485</v>
      </c>
      <c r="J288" t="s">
        <v>92</v>
      </c>
      <c r="N288" t="s">
        <v>985</v>
      </c>
      <c r="O288" t="s">
        <v>68</v>
      </c>
      <c r="P288" t="s">
        <v>1486</v>
      </c>
      <c r="Q288" s="613">
        <v>0</v>
      </c>
      <c r="S288">
        <v>75000</v>
      </c>
      <c r="T288">
        <v>155000</v>
      </c>
      <c r="U288">
        <v>160000</v>
      </c>
      <c r="V288">
        <v>140000</v>
      </c>
      <c r="W288">
        <v>120000</v>
      </c>
      <c r="X288">
        <v>125000</v>
      </c>
      <c r="AH288">
        <v>0</v>
      </c>
      <c r="BP288" s="613">
        <v>52127</v>
      </c>
      <c r="BQ288" s="860">
        <v>117728</v>
      </c>
      <c r="BR288" t="s">
        <v>66</v>
      </c>
      <c r="BS288" t="s">
        <v>72</v>
      </c>
      <c r="BT288">
        <v>0</v>
      </c>
      <c r="BU288" t="s">
        <v>72</v>
      </c>
      <c r="BV288">
        <v>0</v>
      </c>
      <c r="BW288" t="s">
        <v>72</v>
      </c>
      <c r="BX288">
        <v>0</v>
      </c>
      <c r="BY288" t="s">
        <v>72</v>
      </c>
      <c r="BZ288" t="s">
        <v>3919</v>
      </c>
    </row>
    <row r="289" spans="1:79">
      <c r="A289" t="s">
        <v>1368</v>
      </c>
      <c r="B289" t="s">
        <v>1487</v>
      </c>
      <c r="C289" t="s">
        <v>142</v>
      </c>
      <c r="D289" t="s">
        <v>245</v>
      </c>
      <c r="E289" t="s">
        <v>246</v>
      </c>
      <c r="F289" t="s">
        <v>1488</v>
      </c>
      <c r="G289" t="s">
        <v>655</v>
      </c>
      <c r="H289" t="s">
        <v>1489</v>
      </c>
      <c r="I289" t="s">
        <v>1490</v>
      </c>
      <c r="J289" t="s">
        <v>64</v>
      </c>
      <c r="K289" t="s">
        <v>65</v>
      </c>
      <c r="L289" t="s">
        <v>70</v>
      </c>
      <c r="N289" t="s">
        <v>250</v>
      </c>
      <c r="O289" t="s">
        <v>68</v>
      </c>
      <c r="P289" t="s">
        <v>1209</v>
      </c>
      <c r="Q289" s="613">
        <v>0</v>
      </c>
      <c r="R289" t="s">
        <v>3609</v>
      </c>
      <c r="S289">
        <v>1031</v>
      </c>
      <c r="T289">
        <v>1014</v>
      </c>
      <c r="U289">
        <v>989</v>
      </c>
      <c r="V289">
        <v>960</v>
      </c>
      <c r="W289">
        <v>927</v>
      </c>
      <c r="X289">
        <v>892</v>
      </c>
      <c r="AC289" t="s">
        <v>70</v>
      </c>
      <c r="AE289" t="s">
        <v>70</v>
      </c>
      <c r="AH289">
        <v>0</v>
      </c>
      <c r="AI289" t="s">
        <v>70</v>
      </c>
      <c r="AJ289" t="s">
        <v>70</v>
      </c>
      <c r="AK289" t="s">
        <v>70</v>
      </c>
      <c r="AL289" t="s">
        <v>70</v>
      </c>
      <c r="AM289" t="s">
        <v>70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71</v>
      </c>
      <c r="BP289" s="613">
        <v>1168</v>
      </c>
      <c r="BQ289" s="860">
        <v>804</v>
      </c>
      <c r="BR289" t="s">
        <v>70</v>
      </c>
      <c r="BS289" t="s">
        <v>3213</v>
      </c>
      <c r="BT289">
        <v>8.9921999999999986</v>
      </c>
      <c r="BU289" t="s">
        <v>72</v>
      </c>
      <c r="BV289">
        <v>0</v>
      </c>
      <c r="BW289" t="s">
        <v>72</v>
      </c>
      <c r="BX289">
        <v>0</v>
      </c>
      <c r="BY289" t="s">
        <v>41</v>
      </c>
      <c r="BZ289" t="s">
        <v>3920</v>
      </c>
      <c r="CA289" t="s">
        <v>1374</v>
      </c>
    </row>
    <row r="290" spans="1:79">
      <c r="A290" t="s">
        <v>1368</v>
      </c>
      <c r="B290" t="s">
        <v>1491</v>
      </c>
      <c r="C290" t="s">
        <v>142</v>
      </c>
      <c r="D290" t="s">
        <v>245</v>
      </c>
      <c r="E290" t="s">
        <v>246</v>
      </c>
      <c r="F290" t="s">
        <v>1488</v>
      </c>
      <c r="G290" t="s">
        <v>247</v>
      </c>
      <c r="H290" t="s">
        <v>1492</v>
      </c>
      <c r="I290" t="s">
        <v>1493</v>
      </c>
      <c r="J290" t="s">
        <v>64</v>
      </c>
      <c r="K290" t="s">
        <v>65</v>
      </c>
      <c r="L290" t="s">
        <v>70</v>
      </c>
      <c r="N290" t="s">
        <v>250</v>
      </c>
      <c r="O290" t="s">
        <v>68</v>
      </c>
      <c r="P290" t="s">
        <v>1214</v>
      </c>
      <c r="Q290" s="613">
        <v>0</v>
      </c>
      <c r="R290" t="s">
        <v>3609</v>
      </c>
      <c r="S290">
        <v>7714</v>
      </c>
      <c r="T290">
        <v>7639</v>
      </c>
      <c r="U290">
        <v>7548</v>
      </c>
      <c r="V290">
        <v>7447</v>
      </c>
      <c r="W290">
        <v>7336</v>
      </c>
      <c r="X290">
        <v>7220</v>
      </c>
      <c r="AE290" t="s">
        <v>70</v>
      </c>
      <c r="AH290">
        <v>0</v>
      </c>
      <c r="AI290" t="s">
        <v>70</v>
      </c>
      <c r="AJ290" t="s">
        <v>70</v>
      </c>
      <c r="AK290" t="s">
        <v>70</v>
      </c>
      <c r="AL290" t="s">
        <v>70</v>
      </c>
      <c r="AM290" t="s">
        <v>70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71</v>
      </c>
      <c r="BP290" s="613">
        <v>9896</v>
      </c>
      <c r="BQ290" s="860">
        <v>7142</v>
      </c>
      <c r="BR290" t="s">
        <v>70</v>
      </c>
      <c r="BS290" t="s">
        <v>3213</v>
      </c>
      <c r="BT290">
        <v>6.1314900000000003</v>
      </c>
      <c r="BU290" t="s">
        <v>72</v>
      </c>
      <c r="BV290">
        <v>0</v>
      </c>
      <c r="BW290" t="s">
        <v>72</v>
      </c>
      <c r="BX290">
        <v>0</v>
      </c>
      <c r="BY290" t="s">
        <v>72</v>
      </c>
      <c r="BZ290" t="s">
        <v>3921</v>
      </c>
      <c r="CA290" t="s">
        <v>1374</v>
      </c>
    </row>
    <row r="291" spans="1:79">
      <c r="A291" t="s">
        <v>1368</v>
      </c>
      <c r="B291" t="s">
        <v>1494</v>
      </c>
      <c r="C291" t="s">
        <v>142</v>
      </c>
      <c r="D291" t="s">
        <v>245</v>
      </c>
      <c r="E291" t="s">
        <v>246</v>
      </c>
      <c r="F291" t="s">
        <v>1488</v>
      </c>
      <c r="G291" t="s">
        <v>253</v>
      </c>
      <c r="H291" t="s">
        <v>1495</v>
      </c>
      <c r="I291" t="s">
        <v>1496</v>
      </c>
      <c r="J291" t="s">
        <v>64</v>
      </c>
      <c r="K291" t="s">
        <v>65</v>
      </c>
      <c r="N291" t="s">
        <v>920</v>
      </c>
      <c r="O291" t="s">
        <v>68</v>
      </c>
      <c r="P291" t="s">
        <v>1497</v>
      </c>
      <c r="Q291" s="613">
        <v>0</v>
      </c>
      <c r="R291" t="s">
        <v>3610</v>
      </c>
      <c r="S291">
        <v>7</v>
      </c>
      <c r="X291">
        <v>21</v>
      </c>
      <c r="AH291">
        <v>0</v>
      </c>
      <c r="AM291" t="s">
        <v>70</v>
      </c>
      <c r="AR291">
        <v>0</v>
      </c>
      <c r="AW291">
        <v>21</v>
      </c>
      <c r="BB291">
        <v>21</v>
      </c>
      <c r="BG291">
        <v>999999</v>
      </c>
      <c r="BH291">
        <v>6.1171999999999997E-2</v>
      </c>
      <c r="BL291">
        <v>6.1171999999999997E-2</v>
      </c>
      <c r="BN291">
        <v>1</v>
      </c>
      <c r="BO291" t="s">
        <v>71</v>
      </c>
      <c r="BP291" s="613">
        <v>0</v>
      </c>
      <c r="BQ291" s="860">
        <v>0</v>
      </c>
      <c r="BR291" t="s">
        <v>72</v>
      </c>
      <c r="BS291" t="s">
        <v>72</v>
      </c>
      <c r="BT291">
        <v>0</v>
      </c>
      <c r="BU291" t="s">
        <v>72</v>
      </c>
      <c r="BV291">
        <v>0</v>
      </c>
      <c r="BW291" t="s">
        <v>72</v>
      </c>
      <c r="BX291">
        <v>0</v>
      </c>
      <c r="BY291" t="s">
        <v>72</v>
      </c>
      <c r="BZ291" t="s">
        <v>3922</v>
      </c>
    </row>
    <row r="292" spans="1:79">
      <c r="A292" t="s">
        <v>1368</v>
      </c>
      <c r="B292" t="s">
        <v>1498</v>
      </c>
      <c r="C292" t="s">
        <v>142</v>
      </c>
      <c r="D292" t="s">
        <v>245</v>
      </c>
      <c r="E292" t="s">
        <v>246</v>
      </c>
      <c r="F292" t="s">
        <v>1488</v>
      </c>
      <c r="G292" t="s">
        <v>258</v>
      </c>
      <c r="H292" t="s">
        <v>1499</v>
      </c>
      <c r="I292" t="s">
        <v>1500</v>
      </c>
      <c r="J292" t="s">
        <v>76</v>
      </c>
      <c r="K292" t="s">
        <v>357</v>
      </c>
      <c r="N292" t="s">
        <v>304</v>
      </c>
      <c r="O292" t="s">
        <v>68</v>
      </c>
      <c r="P292" t="s">
        <v>1501</v>
      </c>
      <c r="Q292" s="613">
        <v>0</v>
      </c>
      <c r="R292" t="s">
        <v>3609</v>
      </c>
      <c r="S292" t="s">
        <v>360</v>
      </c>
      <c r="T292" t="s">
        <v>1502</v>
      </c>
      <c r="U292" t="s">
        <v>1503</v>
      </c>
      <c r="V292" t="s">
        <v>1504</v>
      </c>
      <c r="W292" t="s">
        <v>1505</v>
      </c>
      <c r="X292" t="s">
        <v>1506</v>
      </c>
      <c r="AE292" t="s">
        <v>70</v>
      </c>
      <c r="AH292">
        <v>0</v>
      </c>
      <c r="AI292" t="s">
        <v>70</v>
      </c>
      <c r="AJ292" t="s">
        <v>70</v>
      </c>
      <c r="AK292" t="s">
        <v>70</v>
      </c>
      <c r="AL292" t="s">
        <v>70</v>
      </c>
      <c r="AM292" t="s">
        <v>70</v>
      </c>
      <c r="AN292">
        <v>999999</v>
      </c>
      <c r="AO292">
        <v>999999</v>
      </c>
      <c r="AP292">
        <v>999999</v>
      </c>
      <c r="AQ292">
        <v>999999</v>
      </c>
      <c r="AR292">
        <v>999999</v>
      </c>
      <c r="AS292">
        <v>50470</v>
      </c>
      <c r="AT292">
        <v>50078</v>
      </c>
      <c r="AU292">
        <v>49685</v>
      </c>
      <c r="AV292">
        <v>49293</v>
      </c>
      <c r="AW292">
        <v>48900</v>
      </c>
      <c r="BH292">
        <v>2.0790000000000001E-3</v>
      </c>
      <c r="BN292">
        <v>1</v>
      </c>
      <c r="BO292" t="s">
        <v>71</v>
      </c>
      <c r="BP292" s="613">
        <v>45920</v>
      </c>
      <c r="BQ292" s="860">
        <v>44107</v>
      </c>
      <c r="BR292" t="s">
        <v>70</v>
      </c>
      <c r="BS292" t="s">
        <v>72</v>
      </c>
      <c r="BT292">
        <v>0</v>
      </c>
      <c r="BU292" t="s">
        <v>72</v>
      </c>
      <c r="BV292">
        <v>0</v>
      </c>
      <c r="BW292" t="s">
        <v>72</v>
      </c>
      <c r="BX292">
        <v>0</v>
      </c>
      <c r="BY292" t="s">
        <v>72</v>
      </c>
      <c r="BZ292" t="s">
        <v>3923</v>
      </c>
    </row>
    <row r="293" spans="1:79">
      <c r="A293" t="s">
        <v>1368</v>
      </c>
      <c r="B293" t="s">
        <v>1507</v>
      </c>
      <c r="C293" t="s">
        <v>142</v>
      </c>
      <c r="D293" t="s">
        <v>245</v>
      </c>
      <c r="E293" t="s">
        <v>246</v>
      </c>
      <c r="F293" t="s">
        <v>1488</v>
      </c>
      <c r="G293" t="s">
        <v>1508</v>
      </c>
      <c r="H293" t="s">
        <v>1509</v>
      </c>
      <c r="I293" t="s">
        <v>1510</v>
      </c>
      <c r="J293" t="s">
        <v>92</v>
      </c>
      <c r="N293" t="s">
        <v>203</v>
      </c>
      <c r="O293" t="s">
        <v>68</v>
      </c>
      <c r="P293" t="s">
        <v>4738</v>
      </c>
      <c r="Q293" s="613">
        <v>0</v>
      </c>
      <c r="R293" t="s">
        <v>3609</v>
      </c>
      <c r="S293">
        <v>595</v>
      </c>
      <c r="X293">
        <v>312</v>
      </c>
      <c r="AH293">
        <v>0</v>
      </c>
      <c r="BP293" s="613">
        <v>0</v>
      </c>
      <c r="BQ293" s="860">
        <v>35</v>
      </c>
      <c r="BR293" t="s">
        <v>72</v>
      </c>
      <c r="BS293" t="s">
        <v>72</v>
      </c>
      <c r="BT293">
        <v>0</v>
      </c>
      <c r="BU293" t="s">
        <v>72</v>
      </c>
      <c r="BV293">
        <v>0</v>
      </c>
      <c r="BW293" t="s">
        <v>72</v>
      </c>
      <c r="BX293">
        <v>0</v>
      </c>
      <c r="BY293" t="s">
        <v>72</v>
      </c>
      <c r="BZ293" t="s">
        <v>3924</v>
      </c>
    </row>
    <row r="294" spans="1:79">
      <c r="A294" t="s">
        <v>1368</v>
      </c>
      <c r="B294" t="s">
        <v>1511</v>
      </c>
      <c r="C294" t="s">
        <v>142</v>
      </c>
      <c r="D294" t="s">
        <v>245</v>
      </c>
      <c r="E294" t="s">
        <v>246</v>
      </c>
      <c r="F294" t="s">
        <v>1458</v>
      </c>
      <c r="G294" t="s">
        <v>264</v>
      </c>
      <c r="H294" t="s">
        <v>1512</v>
      </c>
      <c r="I294" t="s">
        <v>1513</v>
      </c>
      <c r="J294" t="s">
        <v>64</v>
      </c>
      <c r="K294" t="s">
        <v>65</v>
      </c>
      <c r="L294" t="s">
        <v>70</v>
      </c>
      <c r="N294" t="s">
        <v>139</v>
      </c>
      <c r="O294" t="s">
        <v>99</v>
      </c>
      <c r="P294" t="s">
        <v>222</v>
      </c>
      <c r="Q294" s="613">
        <v>0</v>
      </c>
      <c r="R294" t="s">
        <v>3610</v>
      </c>
      <c r="S294">
        <v>45</v>
      </c>
      <c r="T294">
        <v>47</v>
      </c>
      <c r="U294">
        <v>47</v>
      </c>
      <c r="V294">
        <v>52</v>
      </c>
      <c r="W294">
        <v>53</v>
      </c>
      <c r="X294">
        <v>55</v>
      </c>
      <c r="AH294">
        <v>0</v>
      </c>
      <c r="AI294" t="s">
        <v>70</v>
      </c>
      <c r="AJ294" t="s">
        <v>70</v>
      </c>
      <c r="AK294" t="s">
        <v>70</v>
      </c>
      <c r="AL294" t="s">
        <v>70</v>
      </c>
      <c r="AM294" t="s">
        <v>70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71</v>
      </c>
      <c r="BP294" s="613">
        <v>51</v>
      </c>
      <c r="BQ294" s="860">
        <v>57.5</v>
      </c>
      <c r="BR294" t="s">
        <v>70</v>
      </c>
      <c r="BS294" t="s">
        <v>3213</v>
      </c>
      <c r="BT294">
        <v>0.125</v>
      </c>
      <c r="BU294" t="s">
        <v>72</v>
      </c>
      <c r="BV294">
        <v>0</v>
      </c>
      <c r="BW294" t="s">
        <v>72</v>
      </c>
      <c r="BX294">
        <v>0</v>
      </c>
      <c r="BY294" t="s">
        <v>72</v>
      </c>
      <c r="BZ294" t="s">
        <v>3925</v>
      </c>
      <c r="CA294" t="s">
        <v>1374</v>
      </c>
    </row>
    <row r="295" spans="1:79">
      <c r="A295" t="s">
        <v>1368</v>
      </c>
      <c r="B295" t="s">
        <v>1514</v>
      </c>
      <c r="C295" t="s">
        <v>142</v>
      </c>
      <c r="D295" t="s">
        <v>245</v>
      </c>
      <c r="E295" t="s">
        <v>246</v>
      </c>
      <c r="F295" t="s">
        <v>1462</v>
      </c>
      <c r="G295" t="s">
        <v>268</v>
      </c>
      <c r="H295" t="s">
        <v>1515</v>
      </c>
      <c r="I295" t="s">
        <v>1516</v>
      </c>
      <c r="J295" t="s">
        <v>64</v>
      </c>
      <c r="K295" t="s">
        <v>65</v>
      </c>
      <c r="N295" t="s">
        <v>203</v>
      </c>
      <c r="O295" t="s">
        <v>68</v>
      </c>
      <c r="P295" t="s">
        <v>1517</v>
      </c>
      <c r="Q295" s="613">
        <v>0</v>
      </c>
      <c r="R295" t="s">
        <v>3610</v>
      </c>
      <c r="X295">
        <v>202</v>
      </c>
      <c r="AF295" t="s">
        <v>70</v>
      </c>
      <c r="AH295">
        <v>0</v>
      </c>
      <c r="AM295" t="s">
        <v>70</v>
      </c>
      <c r="AR295">
        <v>0</v>
      </c>
      <c r="AW295">
        <v>202</v>
      </c>
      <c r="BB295">
        <v>202</v>
      </c>
      <c r="BG295">
        <v>999999</v>
      </c>
      <c r="BH295">
        <v>0.15</v>
      </c>
      <c r="BL295">
        <v>0.15</v>
      </c>
      <c r="BN295">
        <v>1</v>
      </c>
      <c r="BO295" t="s">
        <v>71</v>
      </c>
      <c r="BP295" s="613">
        <v>0</v>
      </c>
      <c r="BQ295" s="860">
        <v>0</v>
      </c>
      <c r="BR295" t="s">
        <v>72</v>
      </c>
      <c r="BS295" t="s">
        <v>72</v>
      </c>
      <c r="BT295">
        <v>0</v>
      </c>
      <c r="BU295" t="s">
        <v>72</v>
      </c>
      <c r="BV295">
        <v>0</v>
      </c>
      <c r="BW295" t="s">
        <v>72</v>
      </c>
      <c r="BX295">
        <v>0</v>
      </c>
      <c r="BY295" t="s">
        <v>72</v>
      </c>
      <c r="BZ295" t="s">
        <v>3926</v>
      </c>
    </row>
    <row r="296" spans="1:79">
      <c r="A296" t="s">
        <v>1368</v>
      </c>
      <c r="B296" t="s">
        <v>1518</v>
      </c>
      <c r="C296" t="s">
        <v>142</v>
      </c>
      <c r="D296" t="s">
        <v>245</v>
      </c>
      <c r="E296" t="s">
        <v>246</v>
      </c>
      <c r="F296" t="s">
        <v>1462</v>
      </c>
      <c r="G296" t="s">
        <v>273</v>
      </c>
      <c r="H296" t="s">
        <v>1519</v>
      </c>
      <c r="I296" t="s">
        <v>1520</v>
      </c>
      <c r="J296" t="s">
        <v>64</v>
      </c>
      <c r="K296" t="s">
        <v>65</v>
      </c>
      <c r="L296" t="s">
        <v>70</v>
      </c>
      <c r="N296" t="s">
        <v>280</v>
      </c>
      <c r="O296" t="s">
        <v>68</v>
      </c>
      <c r="P296" t="s">
        <v>281</v>
      </c>
      <c r="Q296" s="613">
        <v>0</v>
      </c>
      <c r="R296" t="s">
        <v>3609</v>
      </c>
      <c r="S296">
        <v>457</v>
      </c>
      <c r="T296">
        <v>429</v>
      </c>
      <c r="U296">
        <v>402</v>
      </c>
      <c r="V296">
        <v>374</v>
      </c>
      <c r="W296">
        <v>374</v>
      </c>
      <c r="X296">
        <v>374</v>
      </c>
      <c r="AB296" t="s">
        <v>70</v>
      </c>
      <c r="AE296" t="s">
        <v>70</v>
      </c>
      <c r="AH296">
        <v>0</v>
      </c>
      <c r="AI296" t="s">
        <v>70</v>
      </c>
      <c r="AJ296" t="s">
        <v>70</v>
      </c>
      <c r="AK296" t="s">
        <v>70</v>
      </c>
      <c r="AL296" t="s">
        <v>70</v>
      </c>
      <c r="AM296" t="s">
        <v>70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71</v>
      </c>
      <c r="BP296" s="613">
        <v>369</v>
      </c>
      <c r="BQ296" s="860">
        <v>293</v>
      </c>
      <c r="BR296" t="s">
        <v>70</v>
      </c>
      <c r="BS296" t="s">
        <v>3213</v>
      </c>
      <c r="BT296">
        <v>4.3658999999999999</v>
      </c>
      <c r="BU296" t="s">
        <v>72</v>
      </c>
      <c r="BV296">
        <v>0</v>
      </c>
      <c r="BW296" t="s">
        <v>72</v>
      </c>
      <c r="BX296">
        <v>0</v>
      </c>
      <c r="BY296" t="s">
        <v>40</v>
      </c>
      <c r="BZ296" t="s">
        <v>3927</v>
      </c>
      <c r="CA296" t="s">
        <v>1374</v>
      </c>
    </row>
    <row r="297" spans="1:79">
      <c r="A297" t="s">
        <v>1368</v>
      </c>
      <c r="B297" t="s">
        <v>1521</v>
      </c>
      <c r="C297" t="s">
        <v>142</v>
      </c>
      <c r="D297" t="s">
        <v>245</v>
      </c>
      <c r="E297" t="s">
        <v>246</v>
      </c>
      <c r="F297" t="s">
        <v>1462</v>
      </c>
      <c r="G297" t="s">
        <v>277</v>
      </c>
      <c r="H297" t="s">
        <v>1522</v>
      </c>
      <c r="I297" t="s">
        <v>3560</v>
      </c>
      <c r="J297" t="s">
        <v>76</v>
      </c>
      <c r="K297" t="s">
        <v>357</v>
      </c>
      <c r="M297" t="s">
        <v>66</v>
      </c>
      <c r="N297" t="s">
        <v>203</v>
      </c>
      <c r="O297" t="s">
        <v>99</v>
      </c>
      <c r="P297" t="s">
        <v>1229</v>
      </c>
      <c r="Q297" s="613">
        <v>2</v>
      </c>
      <c r="R297" t="s">
        <v>3610</v>
      </c>
      <c r="S297" t="s">
        <v>231</v>
      </c>
      <c r="T297">
        <v>100</v>
      </c>
      <c r="U297">
        <v>100</v>
      </c>
      <c r="V297">
        <v>100</v>
      </c>
      <c r="W297">
        <v>100</v>
      </c>
      <c r="X297">
        <v>100</v>
      </c>
      <c r="AE297" t="s">
        <v>70</v>
      </c>
      <c r="AF297" t="s">
        <v>70</v>
      </c>
      <c r="AH297">
        <v>4</v>
      </c>
      <c r="AI297" t="s">
        <v>70</v>
      </c>
      <c r="AJ297" t="s">
        <v>70</v>
      </c>
      <c r="AK297" t="s">
        <v>70</v>
      </c>
      <c r="AL297" t="s">
        <v>70</v>
      </c>
      <c r="AM297" t="s">
        <v>70</v>
      </c>
      <c r="AN297">
        <v>0</v>
      </c>
      <c r="AO297">
        <v>0</v>
      </c>
      <c r="AP297">
        <v>0</v>
      </c>
      <c r="AQ297">
        <v>0</v>
      </c>
      <c r="AR297">
        <v>0</v>
      </c>
      <c r="AS297">
        <v>95.3</v>
      </c>
      <c r="AT297">
        <v>95.3</v>
      </c>
      <c r="AU297">
        <v>95.3</v>
      </c>
      <c r="AV297">
        <v>95.3</v>
      </c>
      <c r="AW297">
        <v>95.3</v>
      </c>
      <c r="BH297">
        <v>1.4</v>
      </c>
      <c r="BN297">
        <v>1</v>
      </c>
      <c r="BO297" t="s">
        <v>71</v>
      </c>
      <c r="BP297" s="613">
        <v>95.740000000000009</v>
      </c>
      <c r="BQ297" s="861">
        <v>97.508496246767137</v>
      </c>
      <c r="BR297" t="s">
        <v>66</v>
      </c>
      <c r="BS297" t="s">
        <v>72</v>
      </c>
      <c r="BT297">
        <v>0</v>
      </c>
      <c r="BU297" t="s">
        <v>5</v>
      </c>
      <c r="BV297">
        <v>0</v>
      </c>
      <c r="BW297" t="s">
        <v>72</v>
      </c>
      <c r="BX297">
        <v>0</v>
      </c>
      <c r="BY297" t="s">
        <v>72</v>
      </c>
      <c r="BZ297" t="s">
        <v>3928</v>
      </c>
    </row>
    <row r="298" spans="1:79">
      <c r="A298" t="s">
        <v>1368</v>
      </c>
      <c r="B298" t="s">
        <v>1523</v>
      </c>
      <c r="C298" t="s">
        <v>142</v>
      </c>
      <c r="D298" t="s">
        <v>245</v>
      </c>
      <c r="E298" t="s">
        <v>246</v>
      </c>
      <c r="F298" t="s">
        <v>1462</v>
      </c>
      <c r="G298" t="s">
        <v>283</v>
      </c>
      <c r="H298" t="s">
        <v>1524</v>
      </c>
      <c r="I298" t="s">
        <v>1525</v>
      </c>
      <c r="J298" t="s">
        <v>64</v>
      </c>
      <c r="K298" t="s">
        <v>65</v>
      </c>
      <c r="N298" t="s">
        <v>197</v>
      </c>
      <c r="O298" t="s">
        <v>68</v>
      </c>
      <c r="P298" t="s">
        <v>1473</v>
      </c>
      <c r="Q298" s="613">
        <v>0</v>
      </c>
      <c r="R298" t="s">
        <v>3610</v>
      </c>
      <c r="S298">
        <v>334</v>
      </c>
      <c r="X298">
        <v>409</v>
      </c>
      <c r="AF298" t="s">
        <v>70</v>
      </c>
      <c r="AH298">
        <v>0</v>
      </c>
      <c r="AM298" t="s">
        <v>70</v>
      </c>
      <c r="AR298">
        <v>0</v>
      </c>
      <c r="AW298">
        <v>409</v>
      </c>
      <c r="BB298">
        <v>409</v>
      </c>
      <c r="BG298">
        <v>999999</v>
      </c>
      <c r="BH298">
        <v>9.5600000000000004E-4</v>
      </c>
      <c r="BL298">
        <v>9.5600000000000004E-4</v>
      </c>
      <c r="BN298">
        <v>1</v>
      </c>
      <c r="BO298" t="s">
        <v>71</v>
      </c>
      <c r="BP298" s="613">
        <v>328</v>
      </c>
      <c r="BQ298" s="860">
        <v>322.89999999999998</v>
      </c>
      <c r="BR298" t="s">
        <v>72</v>
      </c>
      <c r="BS298" t="s">
        <v>72</v>
      </c>
      <c r="BT298">
        <v>0</v>
      </c>
      <c r="BU298" t="s">
        <v>72</v>
      </c>
      <c r="BV298">
        <v>0</v>
      </c>
      <c r="BW298" t="s">
        <v>72</v>
      </c>
      <c r="BX298">
        <v>0</v>
      </c>
      <c r="BY298" t="s">
        <v>72</v>
      </c>
      <c r="BZ298" t="s">
        <v>3929</v>
      </c>
    </row>
    <row r="299" spans="1:79">
      <c r="A299" t="s">
        <v>1368</v>
      </c>
      <c r="B299" t="s">
        <v>1526</v>
      </c>
      <c r="C299" t="s">
        <v>142</v>
      </c>
      <c r="D299" t="s">
        <v>245</v>
      </c>
      <c r="E299" t="s">
        <v>246</v>
      </c>
      <c r="F299" t="s">
        <v>1462</v>
      </c>
      <c r="G299" t="s">
        <v>1527</v>
      </c>
      <c r="H299" t="s">
        <v>1528</v>
      </c>
      <c r="I299" t="s">
        <v>1529</v>
      </c>
      <c r="J299" t="s">
        <v>1530</v>
      </c>
      <c r="K299" t="s">
        <v>65</v>
      </c>
      <c r="N299" t="s">
        <v>261</v>
      </c>
      <c r="O299" t="s">
        <v>68</v>
      </c>
      <c r="P299" t="s">
        <v>1531</v>
      </c>
      <c r="Q299" s="613">
        <v>0</v>
      </c>
      <c r="X299">
        <v>0</v>
      </c>
      <c r="AH299">
        <v>0</v>
      </c>
      <c r="AM299" t="s">
        <v>70</v>
      </c>
      <c r="BB299">
        <v>0</v>
      </c>
      <c r="BG299">
        <v>999999</v>
      </c>
      <c r="BL299">
        <v>2.8546999999999999E-2</v>
      </c>
      <c r="BN299">
        <v>1</v>
      </c>
      <c r="BO299" t="s">
        <v>71</v>
      </c>
      <c r="BP299" s="613">
        <v>0</v>
      </c>
      <c r="BQ299" s="860">
        <v>0</v>
      </c>
      <c r="BR299" t="s">
        <v>72</v>
      </c>
      <c r="BS299" t="s">
        <v>72</v>
      </c>
      <c r="BT299">
        <v>0</v>
      </c>
      <c r="BU299" t="s">
        <v>72</v>
      </c>
      <c r="BV299">
        <v>0</v>
      </c>
      <c r="BW299" t="s">
        <v>72</v>
      </c>
      <c r="BX299">
        <v>0</v>
      </c>
      <c r="BY299" t="s">
        <v>72</v>
      </c>
      <c r="BZ299" t="s">
        <v>3930</v>
      </c>
    </row>
    <row r="300" spans="1:79">
      <c r="A300" t="s">
        <v>1368</v>
      </c>
      <c r="B300" t="s">
        <v>1532</v>
      </c>
      <c r="C300" t="s">
        <v>142</v>
      </c>
      <c r="D300" t="s">
        <v>245</v>
      </c>
      <c r="E300" t="s">
        <v>246</v>
      </c>
      <c r="F300" t="s">
        <v>1462</v>
      </c>
      <c r="G300" t="s">
        <v>1533</v>
      </c>
      <c r="H300" t="s">
        <v>1534</v>
      </c>
      <c r="I300" t="s">
        <v>1535</v>
      </c>
      <c r="J300" t="s">
        <v>92</v>
      </c>
      <c r="N300" t="s">
        <v>280</v>
      </c>
      <c r="O300" t="s">
        <v>68</v>
      </c>
      <c r="P300" t="s">
        <v>1252</v>
      </c>
      <c r="Q300" s="613">
        <v>0</v>
      </c>
      <c r="R300" t="s">
        <v>3609</v>
      </c>
      <c r="S300">
        <v>8</v>
      </c>
      <c r="T300">
        <v>8</v>
      </c>
      <c r="U300">
        <v>6</v>
      </c>
      <c r="V300">
        <v>4</v>
      </c>
      <c r="W300">
        <v>2</v>
      </c>
      <c r="X300">
        <v>0</v>
      </c>
      <c r="AE300" t="s">
        <v>70</v>
      </c>
      <c r="AH300">
        <v>0</v>
      </c>
      <c r="BP300" s="613">
        <v>10</v>
      </c>
      <c r="BQ300" s="860">
        <v>2</v>
      </c>
      <c r="BR300" t="s">
        <v>70</v>
      </c>
      <c r="BS300" t="s">
        <v>72</v>
      </c>
      <c r="BT300">
        <v>0</v>
      </c>
      <c r="BU300" t="s">
        <v>72</v>
      </c>
      <c r="BV300">
        <v>0</v>
      </c>
      <c r="BW300" t="s">
        <v>72</v>
      </c>
      <c r="BX300">
        <v>0</v>
      </c>
      <c r="BY300" t="s">
        <v>72</v>
      </c>
      <c r="BZ300" t="s">
        <v>3931</v>
      </c>
    </row>
    <row r="301" spans="1:79" ht="25.5">
      <c r="A301" t="s">
        <v>1368</v>
      </c>
      <c r="B301" t="s">
        <v>1536</v>
      </c>
      <c r="C301" t="s">
        <v>142</v>
      </c>
      <c r="D301" t="s">
        <v>245</v>
      </c>
      <c r="E301" t="s">
        <v>246</v>
      </c>
      <c r="F301" t="s">
        <v>1462</v>
      </c>
      <c r="G301" t="s">
        <v>1537</v>
      </c>
      <c r="H301" t="s">
        <v>1538</v>
      </c>
      <c r="I301" t="s">
        <v>1539</v>
      </c>
      <c r="J301" t="s">
        <v>64</v>
      </c>
      <c r="K301" t="s">
        <v>65</v>
      </c>
      <c r="N301" t="s">
        <v>203</v>
      </c>
      <c r="O301" t="s">
        <v>68</v>
      </c>
      <c r="P301" t="s">
        <v>1540</v>
      </c>
      <c r="Q301" s="613">
        <v>0</v>
      </c>
      <c r="R301" t="s">
        <v>3610</v>
      </c>
      <c r="X301">
        <v>3</v>
      </c>
      <c r="AE301" t="s">
        <v>70</v>
      </c>
      <c r="AF301" t="s">
        <v>70</v>
      </c>
      <c r="AH301">
        <v>4</v>
      </c>
      <c r="AM301" t="s">
        <v>70</v>
      </c>
      <c r="AR301">
        <v>0</v>
      </c>
      <c r="AW301">
        <v>3</v>
      </c>
      <c r="BB301">
        <v>3</v>
      </c>
      <c r="BG301">
        <v>999999</v>
      </c>
      <c r="BH301">
        <v>2.4</v>
      </c>
      <c r="BL301">
        <v>2.4</v>
      </c>
      <c r="BN301">
        <v>1</v>
      </c>
      <c r="BO301" t="s">
        <v>71</v>
      </c>
      <c r="BP301" s="613" t="s">
        <v>3932</v>
      </c>
      <c r="BQ301" s="860" t="s">
        <v>3932</v>
      </c>
      <c r="BR301" t="s">
        <v>72</v>
      </c>
      <c r="BS301" t="s">
        <v>72</v>
      </c>
      <c r="BT301">
        <v>0</v>
      </c>
      <c r="BU301" t="s">
        <v>72</v>
      </c>
      <c r="BV301">
        <v>0</v>
      </c>
      <c r="BW301" t="s">
        <v>72</v>
      </c>
      <c r="BX301">
        <v>0</v>
      </c>
      <c r="BY301" t="s">
        <v>72</v>
      </c>
      <c r="BZ301" t="s">
        <v>3933</v>
      </c>
      <c r="CA301" t="s">
        <v>1541</v>
      </c>
    </row>
    <row r="302" spans="1:79">
      <c r="A302" t="s">
        <v>1368</v>
      </c>
      <c r="B302" t="s">
        <v>1542</v>
      </c>
      <c r="C302" t="s">
        <v>142</v>
      </c>
      <c r="D302" t="s">
        <v>245</v>
      </c>
      <c r="E302" t="s">
        <v>246</v>
      </c>
      <c r="F302" t="s">
        <v>1462</v>
      </c>
      <c r="G302" t="s">
        <v>1543</v>
      </c>
      <c r="H302" t="s">
        <v>1544</v>
      </c>
      <c r="I302" t="s">
        <v>1545</v>
      </c>
      <c r="J302" t="s">
        <v>92</v>
      </c>
      <c r="N302" t="s">
        <v>280</v>
      </c>
      <c r="O302" t="s">
        <v>68</v>
      </c>
      <c r="P302" t="s">
        <v>1546</v>
      </c>
      <c r="Q302" s="613">
        <v>0</v>
      </c>
      <c r="R302" t="s">
        <v>3609</v>
      </c>
      <c r="S302">
        <v>246</v>
      </c>
      <c r="T302">
        <v>225</v>
      </c>
      <c r="U302">
        <v>203</v>
      </c>
      <c r="V302">
        <v>182</v>
      </c>
      <c r="W302">
        <v>182</v>
      </c>
      <c r="X302">
        <v>182</v>
      </c>
      <c r="AB302" t="s">
        <v>70</v>
      </c>
      <c r="AE302" t="s">
        <v>70</v>
      </c>
      <c r="AH302">
        <v>0</v>
      </c>
      <c r="BP302" s="613">
        <v>200</v>
      </c>
      <c r="BQ302" s="860">
        <v>186</v>
      </c>
      <c r="BR302" t="s">
        <v>70</v>
      </c>
      <c r="BS302" t="s">
        <v>72</v>
      </c>
      <c r="BT302">
        <v>0</v>
      </c>
      <c r="BU302" t="s">
        <v>72</v>
      </c>
      <c r="BV302">
        <v>0</v>
      </c>
      <c r="BW302" t="s">
        <v>72</v>
      </c>
      <c r="BX302">
        <v>0</v>
      </c>
      <c r="BY302" t="s">
        <v>40</v>
      </c>
      <c r="BZ302" t="s">
        <v>3934</v>
      </c>
    </row>
    <row r="303" spans="1:79">
      <c r="A303" t="s">
        <v>1368</v>
      </c>
      <c r="B303" t="s">
        <v>1547</v>
      </c>
      <c r="C303" t="s">
        <v>142</v>
      </c>
      <c r="D303" t="s">
        <v>245</v>
      </c>
      <c r="E303" t="s">
        <v>246</v>
      </c>
      <c r="F303" t="s">
        <v>1479</v>
      </c>
      <c r="G303" t="s">
        <v>287</v>
      </c>
      <c r="H303" t="s">
        <v>1548</v>
      </c>
      <c r="I303" t="s">
        <v>1549</v>
      </c>
      <c r="J303" t="s">
        <v>64</v>
      </c>
      <c r="K303" t="s">
        <v>65</v>
      </c>
      <c r="L303" t="s">
        <v>70</v>
      </c>
      <c r="N303" t="s">
        <v>211</v>
      </c>
      <c r="O303" t="s">
        <v>68</v>
      </c>
      <c r="P303" t="s">
        <v>650</v>
      </c>
      <c r="Q303" s="613">
        <v>0</v>
      </c>
      <c r="R303" t="s">
        <v>3609</v>
      </c>
      <c r="S303">
        <v>259</v>
      </c>
      <c r="T303">
        <v>248</v>
      </c>
      <c r="U303">
        <v>245</v>
      </c>
      <c r="V303">
        <v>238</v>
      </c>
      <c r="W303">
        <v>237</v>
      </c>
      <c r="X303">
        <v>242</v>
      </c>
      <c r="AH303">
        <v>0</v>
      </c>
      <c r="AI303" t="s">
        <v>70</v>
      </c>
      <c r="AJ303" t="s">
        <v>70</v>
      </c>
      <c r="AK303" t="s">
        <v>70</v>
      </c>
      <c r="AL303" t="s">
        <v>70</v>
      </c>
      <c r="AM303" t="s">
        <v>70</v>
      </c>
      <c r="AN303">
        <v>999999</v>
      </c>
      <c r="AO303">
        <v>999999</v>
      </c>
      <c r="AP303">
        <v>999999</v>
      </c>
      <c r="AQ303">
        <v>999999</v>
      </c>
      <c r="AR303">
        <v>999999</v>
      </c>
      <c r="AS303">
        <v>248</v>
      </c>
      <c r="AT303">
        <v>245</v>
      </c>
      <c r="AU303">
        <v>238</v>
      </c>
      <c r="AV303">
        <v>237</v>
      </c>
      <c r="AW303">
        <v>242</v>
      </c>
      <c r="AX303">
        <v>248</v>
      </c>
      <c r="AY303">
        <v>245</v>
      </c>
      <c r="AZ303">
        <v>238</v>
      </c>
      <c r="BA303">
        <v>237</v>
      </c>
      <c r="BB303">
        <v>242</v>
      </c>
      <c r="BC303">
        <v>0</v>
      </c>
      <c r="BD303">
        <v>0</v>
      </c>
      <c r="BE303">
        <v>0</v>
      </c>
      <c r="BF303">
        <v>0</v>
      </c>
      <c r="BG303">
        <v>0</v>
      </c>
      <c r="BH303">
        <v>1.4630000000000001E-2</v>
      </c>
      <c r="BL303">
        <v>1.4630000000000001E-2</v>
      </c>
      <c r="BN303">
        <v>1</v>
      </c>
      <c r="BO303" t="s">
        <v>71</v>
      </c>
      <c r="BP303" s="613">
        <v>251.55677182362288</v>
      </c>
      <c r="BQ303" s="871">
        <v>237.56399999999999</v>
      </c>
      <c r="BR303" t="s">
        <v>70</v>
      </c>
      <c r="BS303" t="s">
        <v>3213</v>
      </c>
      <c r="BT303">
        <v>0.15267868000000001</v>
      </c>
      <c r="BU303" t="s">
        <v>72</v>
      </c>
      <c r="BV303">
        <v>0</v>
      </c>
      <c r="BW303" t="s">
        <v>72</v>
      </c>
      <c r="BX303">
        <v>0</v>
      </c>
      <c r="BY303" t="s">
        <v>72</v>
      </c>
      <c r="BZ303" t="s">
        <v>3935</v>
      </c>
      <c r="CA303" t="s">
        <v>1374</v>
      </c>
    </row>
    <row r="304" spans="1:79">
      <c r="A304" t="s">
        <v>1368</v>
      </c>
      <c r="B304" t="s">
        <v>1550</v>
      </c>
      <c r="C304" t="s">
        <v>142</v>
      </c>
      <c r="D304" t="s">
        <v>245</v>
      </c>
      <c r="E304" t="s">
        <v>246</v>
      </c>
      <c r="F304" t="s">
        <v>1483</v>
      </c>
      <c r="G304" t="s">
        <v>297</v>
      </c>
      <c r="H304" t="s">
        <v>1551</v>
      </c>
      <c r="I304" t="s">
        <v>1552</v>
      </c>
      <c r="J304" t="s">
        <v>92</v>
      </c>
      <c r="N304" t="s">
        <v>985</v>
      </c>
      <c r="O304" t="s">
        <v>68</v>
      </c>
      <c r="P304" t="s">
        <v>1486</v>
      </c>
      <c r="Q304" s="613">
        <v>0</v>
      </c>
      <c r="S304">
        <v>75000</v>
      </c>
      <c r="T304">
        <v>155000</v>
      </c>
      <c r="U304">
        <v>160000</v>
      </c>
      <c r="V304">
        <v>140000</v>
      </c>
      <c r="W304">
        <v>120000</v>
      </c>
      <c r="X304">
        <v>125000</v>
      </c>
      <c r="AH304">
        <v>0</v>
      </c>
      <c r="BP304" s="613">
        <v>52127</v>
      </c>
      <c r="BQ304" s="860">
        <v>117728</v>
      </c>
      <c r="BR304" t="s">
        <v>66</v>
      </c>
      <c r="BS304" t="s">
        <v>72</v>
      </c>
      <c r="BT304">
        <v>0</v>
      </c>
      <c r="BU304" t="s">
        <v>72</v>
      </c>
      <c r="BV304">
        <v>0</v>
      </c>
      <c r="BW304" t="s">
        <v>72</v>
      </c>
      <c r="BX304">
        <v>0</v>
      </c>
      <c r="BY304" t="s">
        <v>72</v>
      </c>
      <c r="BZ304" t="s">
        <v>3936</v>
      </c>
    </row>
    <row r="305" spans="1:79">
      <c r="A305" t="s">
        <v>1368</v>
      </c>
      <c r="B305" t="s">
        <v>1553</v>
      </c>
      <c r="C305" t="s">
        <v>142</v>
      </c>
      <c r="D305" t="s">
        <v>126</v>
      </c>
      <c r="E305" t="s">
        <v>127</v>
      </c>
      <c r="F305" t="s">
        <v>1554</v>
      </c>
      <c r="G305" t="s">
        <v>129</v>
      </c>
      <c r="H305" t="s">
        <v>1555</v>
      </c>
      <c r="I305" t="s">
        <v>1556</v>
      </c>
      <c r="J305" t="s">
        <v>92</v>
      </c>
      <c r="N305" t="s">
        <v>221</v>
      </c>
      <c r="O305" t="s">
        <v>314</v>
      </c>
      <c r="P305" t="s">
        <v>1557</v>
      </c>
      <c r="Q305" s="613" t="s">
        <v>71</v>
      </c>
      <c r="S305" t="s">
        <v>1558</v>
      </c>
      <c r="T305" t="s">
        <v>1558</v>
      </c>
      <c r="U305" t="s">
        <v>1558</v>
      </c>
      <c r="V305" t="s">
        <v>860</v>
      </c>
      <c r="W305" t="s">
        <v>860</v>
      </c>
      <c r="X305" t="s">
        <v>860</v>
      </c>
      <c r="AH305">
        <v>0</v>
      </c>
      <c r="BP305" s="613" t="s">
        <v>1558</v>
      </c>
      <c r="BQ305" s="859" t="s">
        <v>1558</v>
      </c>
      <c r="BR305" t="s">
        <v>70</v>
      </c>
      <c r="BS305" t="s">
        <v>72</v>
      </c>
      <c r="BT305">
        <v>0</v>
      </c>
      <c r="BU305" t="s">
        <v>72</v>
      </c>
      <c r="BV305">
        <v>0</v>
      </c>
      <c r="BW305" t="s">
        <v>72</v>
      </c>
      <c r="BX305">
        <v>0</v>
      </c>
      <c r="BY305" t="s">
        <v>72</v>
      </c>
      <c r="BZ305" t="s">
        <v>3937</v>
      </c>
    </row>
    <row r="306" spans="1:79">
      <c r="A306" t="s">
        <v>1368</v>
      </c>
      <c r="B306" t="s">
        <v>1559</v>
      </c>
      <c r="C306" t="s">
        <v>142</v>
      </c>
      <c r="D306" t="s">
        <v>126</v>
      </c>
      <c r="E306" t="s">
        <v>127</v>
      </c>
      <c r="F306" t="s">
        <v>1554</v>
      </c>
      <c r="G306" t="s">
        <v>137</v>
      </c>
      <c r="H306" t="s">
        <v>1560</v>
      </c>
      <c r="I306" t="s">
        <v>1561</v>
      </c>
      <c r="J306" t="s">
        <v>64</v>
      </c>
      <c r="K306" t="s">
        <v>65</v>
      </c>
      <c r="M306" t="s">
        <v>66</v>
      </c>
      <c r="N306" t="s">
        <v>131</v>
      </c>
      <c r="O306" t="s">
        <v>314</v>
      </c>
      <c r="P306" t="s">
        <v>446</v>
      </c>
      <c r="Q306" s="613" t="s">
        <v>71</v>
      </c>
      <c r="R306" t="s">
        <v>3610</v>
      </c>
      <c r="S306" t="s">
        <v>1558</v>
      </c>
      <c r="T306" t="s">
        <v>860</v>
      </c>
      <c r="U306" t="s">
        <v>860</v>
      </c>
      <c r="V306" t="s">
        <v>860</v>
      </c>
      <c r="W306" t="s">
        <v>860</v>
      </c>
      <c r="X306" t="s">
        <v>860</v>
      </c>
      <c r="AH306">
        <v>0</v>
      </c>
      <c r="AI306" t="s">
        <v>70</v>
      </c>
      <c r="AJ306" t="s">
        <v>70</v>
      </c>
      <c r="AK306" t="s">
        <v>70</v>
      </c>
      <c r="AL306" t="s">
        <v>70</v>
      </c>
      <c r="AM306" t="s">
        <v>70</v>
      </c>
      <c r="AN306" t="s">
        <v>134</v>
      </c>
      <c r="AO306" t="s">
        <v>134</v>
      </c>
      <c r="AP306" t="s">
        <v>134</v>
      </c>
      <c r="AQ306" t="s">
        <v>134</v>
      </c>
      <c r="AR306" t="s">
        <v>134</v>
      </c>
      <c r="AS306" t="s">
        <v>134</v>
      </c>
      <c r="AT306" t="s">
        <v>134</v>
      </c>
      <c r="AU306" t="s">
        <v>134</v>
      </c>
      <c r="AV306" t="s">
        <v>134</v>
      </c>
      <c r="AW306" t="s">
        <v>134</v>
      </c>
      <c r="AX306" t="s">
        <v>134</v>
      </c>
      <c r="AY306" t="s">
        <v>134</v>
      </c>
      <c r="AZ306" t="s">
        <v>134</v>
      </c>
      <c r="BA306" t="s">
        <v>134</v>
      </c>
      <c r="BB306" t="s">
        <v>134</v>
      </c>
      <c r="BC306" t="s">
        <v>134</v>
      </c>
      <c r="BD306" t="s">
        <v>134</v>
      </c>
      <c r="BE306" t="s">
        <v>134</v>
      </c>
      <c r="BF306" t="s">
        <v>134</v>
      </c>
      <c r="BG306" t="s">
        <v>134</v>
      </c>
      <c r="BH306" t="s">
        <v>134</v>
      </c>
      <c r="BL306" t="s">
        <v>134</v>
      </c>
      <c r="BN306">
        <v>1</v>
      </c>
      <c r="BO306" t="s">
        <v>71</v>
      </c>
      <c r="BP306" s="613" t="s">
        <v>3224</v>
      </c>
      <c r="BQ306" s="859">
        <v>83.7</v>
      </c>
      <c r="BR306" t="s">
        <v>72</v>
      </c>
      <c r="BS306" t="s">
        <v>72</v>
      </c>
      <c r="BT306">
        <v>0</v>
      </c>
      <c r="BU306" t="s">
        <v>72</v>
      </c>
      <c r="BV306">
        <v>0</v>
      </c>
      <c r="BW306" t="s">
        <v>72</v>
      </c>
      <c r="BX306">
        <v>0</v>
      </c>
      <c r="BY306" t="s">
        <v>72</v>
      </c>
      <c r="BZ306" t="s">
        <v>3938</v>
      </c>
      <c r="CA306" t="s">
        <v>135</v>
      </c>
    </row>
    <row r="307" spans="1:79">
      <c r="A307" t="s">
        <v>1368</v>
      </c>
      <c r="B307" t="s">
        <v>1562</v>
      </c>
      <c r="C307" t="s">
        <v>142</v>
      </c>
      <c r="D307" t="s">
        <v>126</v>
      </c>
      <c r="E307" t="s">
        <v>127</v>
      </c>
      <c r="F307" t="s">
        <v>1563</v>
      </c>
      <c r="G307" t="s">
        <v>326</v>
      </c>
      <c r="H307" t="s">
        <v>1564</v>
      </c>
      <c r="I307" t="s">
        <v>1565</v>
      </c>
      <c r="J307" t="s">
        <v>92</v>
      </c>
      <c r="N307" t="s">
        <v>139</v>
      </c>
      <c r="O307" t="s">
        <v>68</v>
      </c>
      <c r="P307" t="s">
        <v>1356</v>
      </c>
      <c r="Q307" s="613">
        <v>0</v>
      </c>
      <c r="R307" t="s">
        <v>3610</v>
      </c>
      <c r="S307">
        <v>11500</v>
      </c>
      <c r="T307">
        <v>35000</v>
      </c>
      <c r="U307">
        <v>50000</v>
      </c>
      <c r="V307">
        <v>50000</v>
      </c>
      <c r="W307">
        <v>50000</v>
      </c>
      <c r="X307">
        <v>50000</v>
      </c>
      <c r="AH307">
        <v>0</v>
      </c>
      <c r="BP307" s="613" t="s">
        <v>3224</v>
      </c>
      <c r="BQ307" s="860">
        <v>24110</v>
      </c>
      <c r="BR307" t="s">
        <v>66</v>
      </c>
      <c r="BS307" t="s">
        <v>72</v>
      </c>
      <c r="BT307">
        <v>0</v>
      </c>
      <c r="BU307" t="s">
        <v>72</v>
      </c>
      <c r="BV307">
        <v>0</v>
      </c>
      <c r="BW307" t="s">
        <v>72</v>
      </c>
      <c r="BX307">
        <v>0</v>
      </c>
      <c r="BY307" t="s">
        <v>72</v>
      </c>
      <c r="BZ307" t="s">
        <v>3939</v>
      </c>
    </row>
    <row r="308" spans="1:79">
      <c r="A308" t="s">
        <v>1368</v>
      </c>
      <c r="B308" t="s">
        <v>1566</v>
      </c>
      <c r="C308" t="s">
        <v>142</v>
      </c>
      <c r="D308" t="s">
        <v>126</v>
      </c>
      <c r="E308" t="s">
        <v>127</v>
      </c>
      <c r="F308" t="s">
        <v>1563</v>
      </c>
      <c r="G308" t="s">
        <v>330</v>
      </c>
      <c r="H308" t="s">
        <v>1567</v>
      </c>
      <c r="I308" t="s">
        <v>1568</v>
      </c>
      <c r="J308" t="s">
        <v>92</v>
      </c>
      <c r="N308" t="s">
        <v>139</v>
      </c>
      <c r="O308" t="s">
        <v>99</v>
      </c>
      <c r="P308" t="s">
        <v>1569</v>
      </c>
      <c r="Q308" s="613">
        <v>2</v>
      </c>
      <c r="R308" t="s">
        <v>3609</v>
      </c>
      <c r="S308">
        <v>2.69</v>
      </c>
      <c r="T308">
        <v>2.7</v>
      </c>
      <c r="U308">
        <v>2.7</v>
      </c>
      <c r="V308">
        <v>2.7</v>
      </c>
      <c r="W308">
        <v>2.7</v>
      </c>
      <c r="X308">
        <v>2.7</v>
      </c>
      <c r="AH308">
        <v>0</v>
      </c>
      <c r="BP308" s="613">
        <v>2.2000000000000002</v>
      </c>
      <c r="BQ308" s="861">
        <v>1.8</v>
      </c>
      <c r="BR308" t="s">
        <v>70</v>
      </c>
      <c r="BS308" t="s">
        <v>72</v>
      </c>
      <c r="BT308">
        <v>0</v>
      </c>
      <c r="BU308" t="s">
        <v>72</v>
      </c>
      <c r="BV308">
        <v>0</v>
      </c>
      <c r="BW308" t="s">
        <v>72</v>
      </c>
      <c r="BX308">
        <v>0</v>
      </c>
      <c r="BY308" t="s">
        <v>72</v>
      </c>
      <c r="BZ308" t="s">
        <v>3940</v>
      </c>
    </row>
    <row r="309" spans="1:79">
      <c r="A309" t="s">
        <v>1570</v>
      </c>
      <c r="B309" t="s">
        <v>1571</v>
      </c>
      <c r="C309" t="s">
        <v>142</v>
      </c>
      <c r="D309" t="s">
        <v>59</v>
      </c>
      <c r="E309" t="s">
        <v>60</v>
      </c>
      <c r="F309" t="s">
        <v>1572</v>
      </c>
      <c r="G309" t="s">
        <v>62</v>
      </c>
      <c r="H309" t="s">
        <v>1573</v>
      </c>
      <c r="I309" t="s">
        <v>3561</v>
      </c>
      <c r="J309" t="s">
        <v>76</v>
      </c>
      <c r="K309" t="s">
        <v>65</v>
      </c>
      <c r="L309" t="s">
        <v>70</v>
      </c>
      <c r="N309" t="s">
        <v>98</v>
      </c>
      <c r="O309" t="s">
        <v>99</v>
      </c>
      <c r="P309" t="s">
        <v>100</v>
      </c>
      <c r="Q309" s="613">
        <v>2</v>
      </c>
      <c r="R309" t="s">
        <v>3610</v>
      </c>
      <c r="S309">
        <v>99.98</v>
      </c>
      <c r="T309">
        <v>99.98</v>
      </c>
      <c r="U309">
        <v>99.98</v>
      </c>
      <c r="V309">
        <v>99.98</v>
      </c>
      <c r="W309">
        <v>99.98</v>
      </c>
      <c r="X309">
        <v>99.98</v>
      </c>
      <c r="Y309" t="s">
        <v>70</v>
      </c>
      <c r="AE309" t="s">
        <v>70</v>
      </c>
      <c r="AH309">
        <v>0</v>
      </c>
      <c r="AI309" t="s">
        <v>70</v>
      </c>
      <c r="AJ309" t="s">
        <v>70</v>
      </c>
      <c r="AK309" t="s">
        <v>70</v>
      </c>
      <c r="AL309" t="s">
        <v>70</v>
      </c>
      <c r="AM309" t="s">
        <v>70</v>
      </c>
      <c r="AN309">
        <v>90</v>
      </c>
      <c r="AO309">
        <v>90</v>
      </c>
      <c r="AP309">
        <v>90</v>
      </c>
      <c r="AQ309">
        <v>90</v>
      </c>
      <c r="AR309">
        <v>90</v>
      </c>
      <c r="AS309">
        <v>99.9</v>
      </c>
      <c r="AT309">
        <v>99.9</v>
      </c>
      <c r="AU309">
        <v>99.9</v>
      </c>
      <c r="AV309">
        <v>99.9</v>
      </c>
      <c r="AW309">
        <v>99.9</v>
      </c>
      <c r="BH309">
        <v>0.05</v>
      </c>
      <c r="BN309">
        <v>1</v>
      </c>
      <c r="BO309" t="s">
        <v>71</v>
      </c>
      <c r="BP309" s="613">
        <v>99.96</v>
      </c>
      <c r="BQ309" s="861">
        <v>99.97</v>
      </c>
      <c r="BR309" t="s">
        <v>66</v>
      </c>
      <c r="BS309" t="s">
        <v>72</v>
      </c>
      <c r="BT309">
        <v>0</v>
      </c>
      <c r="BU309" t="s">
        <v>72</v>
      </c>
      <c r="BV309">
        <v>0</v>
      </c>
      <c r="BW309" t="s">
        <v>72</v>
      </c>
      <c r="BX309">
        <v>0</v>
      </c>
      <c r="BY309" t="s">
        <v>37</v>
      </c>
      <c r="BZ309" t="s">
        <v>3941</v>
      </c>
      <c r="CA309" t="s">
        <v>1374</v>
      </c>
    </row>
    <row r="310" spans="1:79">
      <c r="A310" t="s">
        <v>1570</v>
      </c>
      <c r="B310" t="s">
        <v>1574</v>
      </c>
      <c r="C310" t="s">
        <v>142</v>
      </c>
      <c r="D310" t="s">
        <v>59</v>
      </c>
      <c r="E310" t="s">
        <v>60</v>
      </c>
      <c r="F310" t="s">
        <v>1572</v>
      </c>
      <c r="G310" t="s">
        <v>74</v>
      </c>
      <c r="H310" t="s">
        <v>1575</v>
      </c>
      <c r="I310" t="s">
        <v>3562</v>
      </c>
      <c r="J310" t="s">
        <v>64</v>
      </c>
      <c r="K310" t="s">
        <v>65</v>
      </c>
      <c r="L310" t="s">
        <v>70</v>
      </c>
      <c r="M310" t="s">
        <v>66</v>
      </c>
      <c r="N310" t="s">
        <v>38</v>
      </c>
      <c r="O310" t="s">
        <v>68</v>
      </c>
      <c r="P310" t="s">
        <v>1576</v>
      </c>
      <c r="Q310" s="613">
        <v>2</v>
      </c>
      <c r="R310" t="s">
        <v>3609</v>
      </c>
      <c r="S310">
        <v>4.5</v>
      </c>
      <c r="T310">
        <v>4.2</v>
      </c>
      <c r="U310">
        <v>3.9</v>
      </c>
      <c r="V310">
        <v>3.6</v>
      </c>
      <c r="W310">
        <v>3.3</v>
      </c>
      <c r="X310">
        <v>3</v>
      </c>
      <c r="Z310" t="s">
        <v>70</v>
      </c>
      <c r="AE310" t="s">
        <v>70</v>
      </c>
      <c r="AH310">
        <v>0</v>
      </c>
      <c r="AI310" t="s">
        <v>70</v>
      </c>
      <c r="AJ310" t="s">
        <v>70</v>
      </c>
      <c r="AK310" t="s">
        <v>70</v>
      </c>
      <c r="AL310" t="s">
        <v>70</v>
      </c>
      <c r="AM310" t="s">
        <v>70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71</v>
      </c>
      <c r="BP310" s="613">
        <v>3.42</v>
      </c>
      <c r="BQ310" s="861">
        <v>2.92</v>
      </c>
      <c r="BR310" t="s">
        <v>70</v>
      </c>
      <c r="BS310" t="s">
        <v>72</v>
      </c>
      <c r="BT310">
        <v>0</v>
      </c>
      <c r="BU310" t="s">
        <v>72</v>
      </c>
      <c r="BV310">
        <v>0</v>
      </c>
      <c r="BW310" t="s">
        <v>5</v>
      </c>
      <c r="BX310">
        <v>0</v>
      </c>
      <c r="BY310" t="s">
        <v>38</v>
      </c>
      <c r="BZ310" t="s">
        <v>3942</v>
      </c>
      <c r="CA310" t="s">
        <v>1577</v>
      </c>
    </row>
    <row r="311" spans="1:79">
      <c r="A311" t="s">
        <v>1570</v>
      </c>
      <c r="B311" t="s">
        <v>1578</v>
      </c>
      <c r="C311" t="s">
        <v>142</v>
      </c>
      <c r="D311" t="s">
        <v>59</v>
      </c>
      <c r="E311" t="s">
        <v>60</v>
      </c>
      <c r="F311" t="s">
        <v>1572</v>
      </c>
      <c r="G311" t="s">
        <v>81</v>
      </c>
      <c r="H311" t="s">
        <v>1579</v>
      </c>
      <c r="I311" t="s">
        <v>3563</v>
      </c>
      <c r="J311" t="s">
        <v>76</v>
      </c>
      <c r="K311" t="s">
        <v>357</v>
      </c>
      <c r="M311" t="s">
        <v>66</v>
      </c>
      <c r="N311" t="s">
        <v>115</v>
      </c>
      <c r="O311" t="s">
        <v>229</v>
      </c>
      <c r="P311" t="s">
        <v>358</v>
      </c>
      <c r="Q311" s="613" t="s">
        <v>71</v>
      </c>
      <c r="S311" t="s">
        <v>231</v>
      </c>
      <c r="T311" t="s">
        <v>231</v>
      </c>
      <c r="U311" t="s">
        <v>231</v>
      </c>
      <c r="V311" t="s">
        <v>231</v>
      </c>
      <c r="W311" t="s">
        <v>231</v>
      </c>
      <c r="X311" t="s">
        <v>231</v>
      </c>
      <c r="AE311" t="s">
        <v>70</v>
      </c>
      <c r="AH311">
        <v>6</v>
      </c>
      <c r="AI311" t="s">
        <v>70</v>
      </c>
      <c r="AJ311" t="s">
        <v>70</v>
      </c>
      <c r="AK311" t="s">
        <v>70</v>
      </c>
      <c r="AL311" t="s">
        <v>70</v>
      </c>
      <c r="AM311" t="s">
        <v>70</v>
      </c>
      <c r="AN311" t="s">
        <v>359</v>
      </c>
      <c r="AO311" t="s">
        <v>359</v>
      </c>
      <c r="AP311" t="s">
        <v>359</v>
      </c>
      <c r="AQ311" t="s">
        <v>359</v>
      </c>
      <c r="AR311" t="s">
        <v>359</v>
      </c>
      <c r="AS311" t="s">
        <v>360</v>
      </c>
      <c r="AT311" t="s">
        <v>360</v>
      </c>
      <c r="AU311" t="s">
        <v>360</v>
      </c>
      <c r="AV311" t="s">
        <v>360</v>
      </c>
      <c r="AW311" t="s">
        <v>360</v>
      </c>
      <c r="BH311">
        <v>0.45800000000000002</v>
      </c>
      <c r="BN311">
        <v>1</v>
      </c>
      <c r="BO311" t="s">
        <v>71</v>
      </c>
      <c r="BP311" s="613" t="s">
        <v>3943</v>
      </c>
      <c r="BQ311" s="872" t="s">
        <v>3943</v>
      </c>
      <c r="BR311" t="s">
        <v>70</v>
      </c>
      <c r="BS311" t="s">
        <v>72</v>
      </c>
      <c r="BT311">
        <v>0</v>
      </c>
      <c r="BU311" t="s">
        <v>72</v>
      </c>
      <c r="BV311">
        <v>0</v>
      </c>
      <c r="BW311" t="s">
        <v>72</v>
      </c>
      <c r="BX311">
        <v>0</v>
      </c>
      <c r="BY311" t="s">
        <v>72</v>
      </c>
      <c r="BZ311" t="s">
        <v>3944</v>
      </c>
      <c r="CA311" t="s">
        <v>1581</v>
      </c>
    </row>
    <row r="312" spans="1:79">
      <c r="A312" t="s">
        <v>1570</v>
      </c>
      <c r="B312" t="s">
        <v>1582</v>
      </c>
      <c r="C312" t="s">
        <v>142</v>
      </c>
      <c r="D312" t="s">
        <v>59</v>
      </c>
      <c r="E312" t="s">
        <v>60</v>
      </c>
      <c r="F312" t="s">
        <v>1572</v>
      </c>
      <c r="G312" t="s">
        <v>86</v>
      </c>
      <c r="H312" t="s">
        <v>1583</v>
      </c>
      <c r="I312" t="s">
        <v>3564</v>
      </c>
      <c r="J312" t="s">
        <v>76</v>
      </c>
      <c r="K312" t="s">
        <v>357</v>
      </c>
      <c r="M312" t="s">
        <v>66</v>
      </c>
      <c r="N312" t="s">
        <v>115</v>
      </c>
      <c r="O312" t="s">
        <v>229</v>
      </c>
      <c r="P312" t="s">
        <v>358</v>
      </c>
      <c r="Q312" s="613" t="s">
        <v>71</v>
      </c>
      <c r="S312" t="s">
        <v>231</v>
      </c>
      <c r="T312" t="s">
        <v>231</v>
      </c>
      <c r="U312" t="s">
        <v>231</v>
      </c>
      <c r="V312" t="s">
        <v>231</v>
      </c>
      <c r="W312" t="s">
        <v>231</v>
      </c>
      <c r="X312" t="s">
        <v>231</v>
      </c>
      <c r="AE312" t="s">
        <v>70</v>
      </c>
      <c r="AH312">
        <v>5</v>
      </c>
      <c r="AI312" t="s">
        <v>70</v>
      </c>
      <c r="AJ312" t="s">
        <v>70</v>
      </c>
      <c r="AK312" t="s">
        <v>70</v>
      </c>
      <c r="AL312" t="s">
        <v>70</v>
      </c>
      <c r="AM312" t="s">
        <v>70</v>
      </c>
      <c r="AN312" t="s">
        <v>359</v>
      </c>
      <c r="AO312" t="s">
        <v>359</v>
      </c>
      <c r="AP312" t="s">
        <v>359</v>
      </c>
      <c r="AQ312" t="s">
        <v>359</v>
      </c>
      <c r="AR312" t="s">
        <v>359</v>
      </c>
      <c r="AS312" t="s">
        <v>360</v>
      </c>
      <c r="AT312" t="s">
        <v>360</v>
      </c>
      <c r="AU312" t="s">
        <v>360</v>
      </c>
      <c r="AV312" t="s">
        <v>360</v>
      </c>
      <c r="AW312" t="s">
        <v>360</v>
      </c>
      <c r="BH312">
        <v>1.2689999999999999</v>
      </c>
      <c r="BN312">
        <v>1</v>
      </c>
      <c r="BO312" t="s">
        <v>71</v>
      </c>
      <c r="BP312" s="613" t="s">
        <v>3943</v>
      </c>
      <c r="BQ312" s="872" t="s">
        <v>3943</v>
      </c>
      <c r="BR312" t="s">
        <v>70</v>
      </c>
      <c r="BS312" t="s">
        <v>72</v>
      </c>
      <c r="BT312">
        <v>0</v>
      </c>
      <c r="BU312" t="s">
        <v>72</v>
      </c>
      <c r="BV312">
        <v>0</v>
      </c>
      <c r="BW312" t="s">
        <v>72</v>
      </c>
      <c r="BX312">
        <v>0</v>
      </c>
      <c r="BY312" t="s">
        <v>72</v>
      </c>
      <c r="BZ312" t="s">
        <v>3945</v>
      </c>
      <c r="CA312" t="s">
        <v>1585</v>
      </c>
    </row>
    <row r="313" spans="1:79">
      <c r="A313" t="s">
        <v>1570</v>
      </c>
      <c r="B313" t="s">
        <v>1586</v>
      </c>
      <c r="C313" t="s">
        <v>142</v>
      </c>
      <c r="D313" t="s">
        <v>59</v>
      </c>
      <c r="E313" t="s">
        <v>60</v>
      </c>
      <c r="F313" t="s">
        <v>1572</v>
      </c>
      <c r="G313" t="s">
        <v>90</v>
      </c>
      <c r="H313" t="s">
        <v>1587</v>
      </c>
      <c r="I313" t="s">
        <v>3565</v>
      </c>
      <c r="J313" t="s">
        <v>64</v>
      </c>
      <c r="K313" t="s">
        <v>357</v>
      </c>
      <c r="M313" t="s">
        <v>66</v>
      </c>
      <c r="N313" t="s">
        <v>110</v>
      </c>
      <c r="O313" t="s">
        <v>146</v>
      </c>
      <c r="P313" t="s">
        <v>494</v>
      </c>
      <c r="Q313" s="613">
        <v>3</v>
      </c>
      <c r="R313" t="s">
        <v>3609</v>
      </c>
      <c r="S313">
        <v>0.27</v>
      </c>
      <c r="T313">
        <v>0.25600000000000001</v>
      </c>
      <c r="U313">
        <v>0.24199999999999999</v>
      </c>
      <c r="V313">
        <v>0.22800000000000001</v>
      </c>
      <c r="W313">
        <v>0.214</v>
      </c>
      <c r="X313">
        <v>0.2</v>
      </c>
      <c r="AA313" t="s">
        <v>70</v>
      </c>
      <c r="AE313" t="s">
        <v>70</v>
      </c>
      <c r="AH313">
        <v>0</v>
      </c>
      <c r="AI313" t="s">
        <v>70</v>
      </c>
      <c r="AJ313" t="s">
        <v>70</v>
      </c>
      <c r="AK313" t="s">
        <v>70</v>
      </c>
      <c r="AL313" t="s">
        <v>70</v>
      </c>
      <c r="AM313" t="s">
        <v>70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71</v>
      </c>
      <c r="BP313" s="613">
        <v>0.38100000000000001</v>
      </c>
      <c r="BQ313" s="871">
        <v>0.41899999999999998</v>
      </c>
      <c r="BR313" t="s">
        <v>66</v>
      </c>
      <c r="BS313" t="s">
        <v>72</v>
      </c>
      <c r="BT313">
        <v>0</v>
      </c>
      <c r="BU313" t="s">
        <v>3219</v>
      </c>
      <c r="BV313">
        <v>-0.94253299999999995</v>
      </c>
      <c r="BW313" t="s">
        <v>3219</v>
      </c>
      <c r="BX313">
        <v>-0.94253299999999995</v>
      </c>
      <c r="BY313" t="s">
        <v>39</v>
      </c>
      <c r="BZ313" t="s">
        <v>3946</v>
      </c>
      <c r="CA313" t="s">
        <v>1588</v>
      </c>
    </row>
    <row r="314" spans="1:79">
      <c r="A314" t="s">
        <v>1570</v>
      </c>
      <c r="B314" t="s">
        <v>1589</v>
      </c>
      <c r="C314" t="s">
        <v>142</v>
      </c>
      <c r="D314" t="s">
        <v>59</v>
      </c>
      <c r="E314" t="s">
        <v>60</v>
      </c>
      <c r="F314" t="s">
        <v>1590</v>
      </c>
      <c r="G314" t="s">
        <v>96</v>
      </c>
      <c r="H314" t="s">
        <v>1591</v>
      </c>
      <c r="I314" t="s">
        <v>3566</v>
      </c>
      <c r="J314" t="s">
        <v>64</v>
      </c>
      <c r="K314" t="s">
        <v>65</v>
      </c>
      <c r="L314" t="s">
        <v>70</v>
      </c>
      <c r="M314" t="s">
        <v>66</v>
      </c>
      <c r="N314" t="s">
        <v>170</v>
      </c>
      <c r="O314" t="s">
        <v>68</v>
      </c>
      <c r="P314" t="s">
        <v>1592</v>
      </c>
      <c r="Q314" s="613">
        <v>0</v>
      </c>
      <c r="R314" t="s">
        <v>3609</v>
      </c>
      <c r="S314">
        <v>0</v>
      </c>
      <c r="T314">
        <v>0</v>
      </c>
      <c r="U314">
        <v>0</v>
      </c>
      <c r="V314">
        <v>0</v>
      </c>
      <c r="W314">
        <v>0</v>
      </c>
      <c r="X314">
        <v>0</v>
      </c>
      <c r="AH314">
        <v>0</v>
      </c>
      <c r="AI314" t="s">
        <v>70</v>
      </c>
      <c r="AJ314" t="s">
        <v>70</v>
      </c>
      <c r="AK314" t="s">
        <v>70</v>
      </c>
      <c r="AL314" t="s">
        <v>70</v>
      </c>
      <c r="AM314" t="s">
        <v>70</v>
      </c>
      <c r="AR314">
        <v>2</v>
      </c>
      <c r="AW314">
        <v>1</v>
      </c>
      <c r="AX314">
        <v>0</v>
      </c>
      <c r="AY314">
        <v>0</v>
      </c>
      <c r="AZ314">
        <v>0</v>
      </c>
      <c r="BA314">
        <v>0</v>
      </c>
      <c r="BB314">
        <v>0</v>
      </c>
      <c r="BC314">
        <v>0</v>
      </c>
      <c r="BD314">
        <v>0</v>
      </c>
      <c r="BE314">
        <v>0</v>
      </c>
      <c r="BF314">
        <v>0</v>
      </c>
      <c r="BG314">
        <v>0</v>
      </c>
      <c r="BH314">
        <v>3.206</v>
      </c>
      <c r="BL314">
        <v>1.6240000000000001</v>
      </c>
      <c r="BN314">
        <v>1</v>
      </c>
      <c r="BO314" t="s">
        <v>71</v>
      </c>
      <c r="BP314" s="613">
        <v>0</v>
      </c>
      <c r="BQ314" s="860">
        <v>0</v>
      </c>
      <c r="BR314" t="s">
        <v>70</v>
      </c>
      <c r="BS314" t="s">
        <v>3213</v>
      </c>
      <c r="BT314">
        <v>1.6240000000000001</v>
      </c>
      <c r="BU314" t="s">
        <v>72</v>
      </c>
      <c r="BV314">
        <v>0</v>
      </c>
      <c r="BW314" t="s">
        <v>3213</v>
      </c>
      <c r="BX314">
        <v>8.1199999999999992</v>
      </c>
      <c r="BY314" t="s">
        <v>72</v>
      </c>
      <c r="BZ314" t="s">
        <v>3947</v>
      </c>
      <c r="CA314" t="s">
        <v>1593</v>
      </c>
    </row>
    <row r="315" spans="1:79">
      <c r="A315" t="s">
        <v>1570</v>
      </c>
      <c r="B315" t="s">
        <v>1594</v>
      </c>
      <c r="C315" t="s">
        <v>142</v>
      </c>
      <c r="D315" t="s">
        <v>59</v>
      </c>
      <c r="E315" t="s">
        <v>60</v>
      </c>
      <c r="F315" t="s">
        <v>1590</v>
      </c>
      <c r="G315" t="s">
        <v>103</v>
      </c>
      <c r="H315" t="s">
        <v>1595</v>
      </c>
      <c r="I315" t="s">
        <v>3567</v>
      </c>
      <c r="J315" t="s">
        <v>92</v>
      </c>
      <c r="N315" t="s">
        <v>164</v>
      </c>
      <c r="O315" t="s">
        <v>314</v>
      </c>
      <c r="P315" t="s">
        <v>1596</v>
      </c>
      <c r="Q315" s="613" t="s">
        <v>71</v>
      </c>
      <c r="S315" t="s">
        <v>1597</v>
      </c>
      <c r="X315" t="s">
        <v>1598</v>
      </c>
      <c r="AE315" t="s">
        <v>70</v>
      </c>
      <c r="AH315">
        <v>0</v>
      </c>
      <c r="BP315" s="613" t="s">
        <v>3948</v>
      </c>
      <c r="BQ315" s="859" t="s">
        <v>3948</v>
      </c>
      <c r="BR315" t="s">
        <v>72</v>
      </c>
      <c r="BS315" t="s">
        <v>72</v>
      </c>
      <c r="BT315">
        <v>0</v>
      </c>
      <c r="BU315" t="s">
        <v>72</v>
      </c>
      <c r="BV315">
        <v>0</v>
      </c>
      <c r="BW315" t="s">
        <v>72</v>
      </c>
      <c r="BX315">
        <v>0</v>
      </c>
      <c r="BY315" t="s">
        <v>72</v>
      </c>
      <c r="BZ315" t="s">
        <v>3949</v>
      </c>
      <c r="CA315" t="s">
        <v>1599</v>
      </c>
    </row>
    <row r="316" spans="1:79">
      <c r="A316" t="s">
        <v>1570</v>
      </c>
      <c r="B316" t="s">
        <v>1600</v>
      </c>
      <c r="C316" t="s">
        <v>142</v>
      </c>
      <c r="D316" t="s">
        <v>59</v>
      </c>
      <c r="E316" t="s">
        <v>60</v>
      </c>
      <c r="F316" t="s">
        <v>1590</v>
      </c>
      <c r="G316" t="s">
        <v>567</v>
      </c>
      <c r="H316" t="s">
        <v>1601</v>
      </c>
      <c r="I316" t="s">
        <v>3568</v>
      </c>
      <c r="J316" t="s">
        <v>64</v>
      </c>
      <c r="K316" t="s">
        <v>65</v>
      </c>
      <c r="L316" t="s">
        <v>70</v>
      </c>
      <c r="N316" t="s">
        <v>67</v>
      </c>
      <c r="O316" t="s">
        <v>68</v>
      </c>
      <c r="P316" t="s">
        <v>69</v>
      </c>
      <c r="Q316" s="613">
        <v>0</v>
      </c>
      <c r="R316" t="s">
        <v>3609</v>
      </c>
      <c r="S316">
        <v>84</v>
      </c>
      <c r="T316">
        <v>84</v>
      </c>
      <c r="U316">
        <v>84</v>
      </c>
      <c r="V316">
        <v>84</v>
      </c>
      <c r="W316">
        <v>84</v>
      </c>
      <c r="X316">
        <v>84</v>
      </c>
      <c r="AE316" t="s">
        <v>70</v>
      </c>
      <c r="AH316">
        <v>0</v>
      </c>
      <c r="AI316" t="s">
        <v>70</v>
      </c>
      <c r="AJ316" t="s">
        <v>70</v>
      </c>
      <c r="AK316" t="s">
        <v>70</v>
      </c>
      <c r="AL316" t="s">
        <v>70</v>
      </c>
      <c r="AM316" t="s">
        <v>70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71</v>
      </c>
      <c r="BP316" s="613">
        <v>84</v>
      </c>
      <c r="BQ316" s="860">
        <v>84</v>
      </c>
      <c r="BR316" t="s">
        <v>70</v>
      </c>
      <c r="BS316" t="s">
        <v>72</v>
      </c>
      <c r="BT316">
        <v>0</v>
      </c>
      <c r="BU316" t="s">
        <v>72</v>
      </c>
      <c r="BV316">
        <v>0</v>
      </c>
      <c r="BW316" t="s">
        <v>6</v>
      </c>
      <c r="BX316">
        <v>0</v>
      </c>
      <c r="BY316" t="s">
        <v>72</v>
      </c>
      <c r="BZ316" t="s">
        <v>3950</v>
      </c>
      <c r="CA316" t="s">
        <v>1602</v>
      </c>
    </row>
    <row r="317" spans="1:79">
      <c r="A317" t="s">
        <v>1570</v>
      </c>
      <c r="B317" t="s">
        <v>1603</v>
      </c>
      <c r="C317" t="s">
        <v>142</v>
      </c>
      <c r="D317" t="s">
        <v>59</v>
      </c>
      <c r="E317" t="s">
        <v>60</v>
      </c>
      <c r="F317" t="s">
        <v>1590</v>
      </c>
      <c r="G317" t="s">
        <v>1402</v>
      </c>
      <c r="H317" t="s">
        <v>1604</v>
      </c>
      <c r="I317" t="s">
        <v>3569</v>
      </c>
      <c r="J317" t="s">
        <v>92</v>
      </c>
      <c r="N317" t="s">
        <v>67</v>
      </c>
      <c r="O317" t="s">
        <v>68</v>
      </c>
      <c r="P317" t="s">
        <v>1605</v>
      </c>
      <c r="Q317" s="613">
        <v>0</v>
      </c>
      <c r="R317" t="s">
        <v>3609</v>
      </c>
      <c r="S317" t="s">
        <v>1606</v>
      </c>
      <c r="X317" t="s">
        <v>1607</v>
      </c>
      <c r="AE317" t="s">
        <v>70</v>
      </c>
      <c r="AH317">
        <v>0</v>
      </c>
      <c r="BP317" s="613">
        <v>2.83</v>
      </c>
      <c r="BQ317" s="860">
        <v>2.8</v>
      </c>
      <c r="BR317" t="s">
        <v>72</v>
      </c>
      <c r="BS317" t="s">
        <v>72</v>
      </c>
      <c r="BT317">
        <v>0</v>
      </c>
      <c r="BU317" t="s">
        <v>72</v>
      </c>
      <c r="BV317">
        <v>0</v>
      </c>
      <c r="BW317" t="s">
        <v>72</v>
      </c>
      <c r="BX317">
        <v>0</v>
      </c>
      <c r="BY317" t="s">
        <v>72</v>
      </c>
      <c r="BZ317" t="s">
        <v>3951</v>
      </c>
    </row>
    <row r="318" spans="1:79">
      <c r="A318" t="s">
        <v>1570</v>
      </c>
      <c r="B318" t="s">
        <v>1608</v>
      </c>
      <c r="C318" t="s">
        <v>142</v>
      </c>
      <c r="D318" t="s">
        <v>59</v>
      </c>
      <c r="E318" t="s">
        <v>60</v>
      </c>
      <c r="F318" t="s">
        <v>1590</v>
      </c>
      <c r="G318" t="s">
        <v>1406</v>
      </c>
      <c r="H318" t="s">
        <v>1609</v>
      </c>
      <c r="I318" t="s">
        <v>3570</v>
      </c>
      <c r="J318" t="s">
        <v>92</v>
      </c>
      <c r="N318" t="s">
        <v>83</v>
      </c>
      <c r="O318" t="s">
        <v>132</v>
      </c>
      <c r="P318" t="s">
        <v>177</v>
      </c>
      <c r="Q318" s="613">
        <v>0</v>
      </c>
      <c r="R318" t="s">
        <v>3610</v>
      </c>
      <c r="S318">
        <v>100</v>
      </c>
      <c r="X318">
        <v>100</v>
      </c>
      <c r="AH318">
        <v>0</v>
      </c>
      <c r="BP318" s="613">
        <v>100</v>
      </c>
      <c r="BQ318" s="860">
        <v>100</v>
      </c>
      <c r="BR318" t="s">
        <v>72</v>
      </c>
      <c r="BS318" t="s">
        <v>72</v>
      </c>
      <c r="BT318">
        <v>0</v>
      </c>
      <c r="BU318" t="s">
        <v>72</v>
      </c>
      <c r="BV318">
        <v>0</v>
      </c>
      <c r="BW318" t="s">
        <v>72</v>
      </c>
      <c r="BX318">
        <v>0</v>
      </c>
      <c r="BY318" t="s">
        <v>72</v>
      </c>
      <c r="BZ318" t="s">
        <v>3952</v>
      </c>
    </row>
    <row r="319" spans="1:79">
      <c r="A319" t="s">
        <v>1570</v>
      </c>
      <c r="B319" t="s">
        <v>1610</v>
      </c>
      <c r="C319" t="s">
        <v>142</v>
      </c>
      <c r="D319" t="s">
        <v>59</v>
      </c>
      <c r="E319" t="s">
        <v>60</v>
      </c>
      <c r="F319" t="s">
        <v>1611</v>
      </c>
      <c r="G319" t="s">
        <v>108</v>
      </c>
      <c r="H319" t="s">
        <v>1612</v>
      </c>
      <c r="I319" t="s">
        <v>3571</v>
      </c>
      <c r="J319" t="s">
        <v>64</v>
      </c>
      <c r="K319" t="s">
        <v>357</v>
      </c>
      <c r="N319" t="s">
        <v>164</v>
      </c>
      <c r="O319" t="s">
        <v>68</v>
      </c>
      <c r="P319" t="s">
        <v>1613</v>
      </c>
      <c r="Q319" s="613">
        <v>0</v>
      </c>
      <c r="R319" t="s">
        <v>3609</v>
      </c>
      <c r="S319">
        <v>0</v>
      </c>
      <c r="X319">
        <v>0</v>
      </c>
      <c r="AE319" t="s">
        <v>70</v>
      </c>
      <c r="AH319">
        <v>0</v>
      </c>
      <c r="AM319" t="s">
        <v>70</v>
      </c>
      <c r="AR319">
        <v>193035</v>
      </c>
      <c r="AW319">
        <v>38607</v>
      </c>
      <c r="BB319">
        <v>38607</v>
      </c>
      <c r="BG319">
        <v>0</v>
      </c>
      <c r="BH319">
        <v>6.2400000000000004E-6</v>
      </c>
      <c r="BL319">
        <v>6.2400000000000004E-6</v>
      </c>
      <c r="BN319">
        <v>1</v>
      </c>
      <c r="BO319" t="s">
        <v>71</v>
      </c>
      <c r="BP319" s="613">
        <v>0</v>
      </c>
      <c r="BQ319" s="860">
        <v>0</v>
      </c>
      <c r="BR319" t="s">
        <v>72</v>
      </c>
      <c r="BS319" t="s">
        <v>72</v>
      </c>
      <c r="BT319">
        <v>0</v>
      </c>
      <c r="BU319" t="s">
        <v>72</v>
      </c>
      <c r="BV319">
        <v>0</v>
      </c>
      <c r="BW319" t="s">
        <v>72</v>
      </c>
      <c r="BX319">
        <v>0</v>
      </c>
      <c r="BY319" t="s">
        <v>72</v>
      </c>
      <c r="BZ319" t="s">
        <v>3953</v>
      </c>
      <c r="CA319" t="s">
        <v>1614</v>
      </c>
    </row>
    <row r="320" spans="1:79">
      <c r="A320" t="s">
        <v>1570</v>
      </c>
      <c r="B320" t="s">
        <v>1615</v>
      </c>
      <c r="C320" t="s">
        <v>142</v>
      </c>
      <c r="D320" t="s">
        <v>59</v>
      </c>
      <c r="E320" t="s">
        <v>60</v>
      </c>
      <c r="F320" t="s">
        <v>1616</v>
      </c>
      <c r="G320" t="s">
        <v>174</v>
      </c>
      <c r="H320" t="s">
        <v>1617</v>
      </c>
      <c r="I320" t="s">
        <v>3572</v>
      </c>
      <c r="J320" t="s">
        <v>64</v>
      </c>
      <c r="K320" t="s">
        <v>65</v>
      </c>
      <c r="L320" t="s">
        <v>70</v>
      </c>
      <c r="N320" t="s">
        <v>221</v>
      </c>
      <c r="O320" t="s">
        <v>99</v>
      </c>
      <c r="P320" t="s">
        <v>1278</v>
      </c>
      <c r="Q320" s="613">
        <v>1</v>
      </c>
      <c r="R320" t="s">
        <v>3610</v>
      </c>
      <c r="S320">
        <v>90</v>
      </c>
      <c r="T320">
        <v>91</v>
      </c>
      <c r="U320">
        <v>92</v>
      </c>
      <c r="V320">
        <v>93</v>
      </c>
      <c r="W320">
        <v>94</v>
      </c>
      <c r="X320">
        <v>95</v>
      </c>
      <c r="AH320">
        <v>0</v>
      </c>
      <c r="AI320" t="s">
        <v>70</v>
      </c>
      <c r="AJ320" t="s">
        <v>70</v>
      </c>
      <c r="AK320" t="s">
        <v>70</v>
      </c>
      <c r="AL320" t="s">
        <v>70</v>
      </c>
      <c r="AM320" t="s">
        <v>70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71</v>
      </c>
      <c r="BP320" s="613">
        <v>93.5</v>
      </c>
      <c r="BQ320" s="857">
        <v>94.8</v>
      </c>
      <c r="BR320" t="s">
        <v>70</v>
      </c>
      <c r="BS320" t="s">
        <v>3213</v>
      </c>
      <c r="BT320">
        <v>0.16339999999999999</v>
      </c>
      <c r="BU320" t="s">
        <v>72</v>
      </c>
      <c r="BV320">
        <v>0</v>
      </c>
      <c r="BW320" t="s">
        <v>3213</v>
      </c>
      <c r="BX320">
        <v>0.16339999999999999</v>
      </c>
      <c r="BY320" t="s">
        <v>72</v>
      </c>
      <c r="BZ320" t="s">
        <v>3954</v>
      </c>
      <c r="CA320" t="s">
        <v>1374</v>
      </c>
    </row>
    <row r="321" spans="1:79">
      <c r="A321" t="s">
        <v>1570</v>
      </c>
      <c r="B321" t="s">
        <v>1618</v>
      </c>
      <c r="C321" t="s">
        <v>142</v>
      </c>
      <c r="D321" t="s">
        <v>59</v>
      </c>
      <c r="E321" t="s">
        <v>60</v>
      </c>
      <c r="F321" t="s">
        <v>1619</v>
      </c>
      <c r="G321" t="s">
        <v>194</v>
      </c>
      <c r="H321" t="s">
        <v>1620</v>
      </c>
      <c r="I321" t="s">
        <v>3573</v>
      </c>
      <c r="J321" t="s">
        <v>92</v>
      </c>
      <c r="N321" t="s">
        <v>88</v>
      </c>
      <c r="O321" t="s">
        <v>68</v>
      </c>
      <c r="P321" t="s">
        <v>1621</v>
      </c>
      <c r="Q321" s="613">
        <v>0</v>
      </c>
      <c r="R321" t="s">
        <v>3609</v>
      </c>
      <c r="S321">
        <v>0</v>
      </c>
      <c r="X321">
        <v>0</v>
      </c>
      <c r="AF321" t="s">
        <v>70</v>
      </c>
      <c r="AH321">
        <v>0</v>
      </c>
      <c r="BP321" s="613">
        <v>0</v>
      </c>
      <c r="BQ321" s="860">
        <v>0</v>
      </c>
      <c r="BR321" t="s">
        <v>72</v>
      </c>
      <c r="BS321" t="s">
        <v>72</v>
      </c>
      <c r="BT321">
        <v>0</v>
      </c>
      <c r="BU321" t="s">
        <v>72</v>
      </c>
      <c r="BV321">
        <v>0</v>
      </c>
      <c r="BW321" t="s">
        <v>72</v>
      </c>
      <c r="BX321">
        <v>0</v>
      </c>
      <c r="BY321" t="s">
        <v>72</v>
      </c>
      <c r="BZ321" t="s">
        <v>3955</v>
      </c>
    </row>
    <row r="322" spans="1:79">
      <c r="A322" t="s">
        <v>1570</v>
      </c>
      <c r="B322" t="s">
        <v>1622</v>
      </c>
      <c r="C322" t="s">
        <v>142</v>
      </c>
      <c r="D322" t="s">
        <v>59</v>
      </c>
      <c r="E322" t="s">
        <v>60</v>
      </c>
      <c r="F322" t="s">
        <v>1619</v>
      </c>
      <c r="G322" t="s">
        <v>200</v>
      </c>
      <c r="H322" t="s">
        <v>1623</v>
      </c>
      <c r="I322" t="s">
        <v>3574</v>
      </c>
      <c r="J322" t="s">
        <v>76</v>
      </c>
      <c r="K322" t="s">
        <v>357</v>
      </c>
      <c r="M322" t="s">
        <v>66</v>
      </c>
      <c r="N322" t="s">
        <v>88</v>
      </c>
      <c r="O322" t="s">
        <v>229</v>
      </c>
      <c r="P322" t="s">
        <v>1624</v>
      </c>
      <c r="Q322" s="613" t="s">
        <v>71</v>
      </c>
      <c r="S322" t="s">
        <v>1625</v>
      </c>
      <c r="T322" t="s">
        <v>1625</v>
      </c>
      <c r="U322" t="s">
        <v>1625</v>
      </c>
      <c r="V322" t="s">
        <v>1625</v>
      </c>
      <c r="W322" t="s">
        <v>1625</v>
      </c>
      <c r="X322" t="s">
        <v>1625</v>
      </c>
      <c r="AF322" t="s">
        <v>70</v>
      </c>
      <c r="AH322">
        <v>0</v>
      </c>
      <c r="AM322" t="s">
        <v>70</v>
      </c>
      <c r="AN322" t="s">
        <v>1626</v>
      </c>
      <c r="AO322" t="s">
        <v>1626</v>
      </c>
      <c r="AP322" t="s">
        <v>1626</v>
      </c>
      <c r="AQ322" t="s">
        <v>1626</v>
      </c>
      <c r="AR322" t="s">
        <v>1626</v>
      </c>
      <c r="AS322" t="s">
        <v>1625</v>
      </c>
      <c r="AT322" t="s">
        <v>1625</v>
      </c>
      <c r="AU322" t="s">
        <v>1625</v>
      </c>
      <c r="AV322" t="s">
        <v>1625</v>
      </c>
      <c r="AW322" t="s">
        <v>1625</v>
      </c>
      <c r="BH322">
        <v>1.054</v>
      </c>
      <c r="BN322">
        <v>1</v>
      </c>
      <c r="BO322" t="s">
        <v>71</v>
      </c>
      <c r="BP322" s="613" t="s">
        <v>3956</v>
      </c>
      <c r="BQ322" s="859" t="s">
        <v>3956</v>
      </c>
      <c r="BR322" t="s">
        <v>70</v>
      </c>
      <c r="BS322" t="s">
        <v>72</v>
      </c>
      <c r="BT322">
        <v>0</v>
      </c>
      <c r="BU322" t="s">
        <v>72</v>
      </c>
      <c r="BV322">
        <v>0</v>
      </c>
      <c r="BW322" t="s">
        <v>72</v>
      </c>
      <c r="BX322">
        <v>0</v>
      </c>
      <c r="BY322" t="s">
        <v>72</v>
      </c>
      <c r="BZ322" t="s">
        <v>3957</v>
      </c>
      <c r="CA322" t="s">
        <v>1627</v>
      </c>
    </row>
    <row r="323" spans="1:79">
      <c r="A323" t="s">
        <v>1570</v>
      </c>
      <c r="B323" t="s">
        <v>1628</v>
      </c>
      <c r="C323" t="s">
        <v>142</v>
      </c>
      <c r="D323" t="s">
        <v>59</v>
      </c>
      <c r="E323" t="s">
        <v>60</v>
      </c>
      <c r="F323" t="s">
        <v>1619</v>
      </c>
      <c r="G323" t="s">
        <v>1629</v>
      </c>
      <c r="H323" t="s">
        <v>1630</v>
      </c>
      <c r="I323" t="s">
        <v>3575</v>
      </c>
      <c r="J323" t="s">
        <v>92</v>
      </c>
      <c r="N323" t="s">
        <v>1386</v>
      </c>
      <c r="O323" t="s">
        <v>68</v>
      </c>
      <c r="P323" t="s">
        <v>1631</v>
      </c>
      <c r="Q323" s="613">
        <v>0</v>
      </c>
      <c r="R323" t="s">
        <v>3610</v>
      </c>
      <c r="S323">
        <v>4942</v>
      </c>
      <c r="X323">
        <v>8154</v>
      </c>
      <c r="AF323" t="s">
        <v>70</v>
      </c>
      <c r="AH323">
        <v>0</v>
      </c>
      <c r="BP323" s="613">
        <v>4942</v>
      </c>
      <c r="BQ323" s="860">
        <v>5673</v>
      </c>
      <c r="BR323" t="s">
        <v>72</v>
      </c>
      <c r="BS323" t="s">
        <v>72</v>
      </c>
      <c r="BT323">
        <v>0</v>
      </c>
      <c r="BU323" t="s">
        <v>72</v>
      </c>
      <c r="BV323">
        <v>0</v>
      </c>
      <c r="BW323" t="s">
        <v>72</v>
      </c>
      <c r="BX323">
        <v>0</v>
      </c>
      <c r="BY323" t="s">
        <v>72</v>
      </c>
      <c r="BZ323" t="s">
        <v>3958</v>
      </c>
    </row>
    <row r="324" spans="1:79">
      <c r="A324" t="s">
        <v>1570</v>
      </c>
      <c r="B324" t="s">
        <v>1632</v>
      </c>
      <c r="C324" t="s">
        <v>142</v>
      </c>
      <c r="D324" t="s">
        <v>59</v>
      </c>
      <c r="E324" t="s">
        <v>60</v>
      </c>
      <c r="F324" t="s">
        <v>1619</v>
      </c>
      <c r="G324" t="s">
        <v>1633</v>
      </c>
      <c r="H324" t="s">
        <v>1634</v>
      </c>
      <c r="I324" t="s">
        <v>3576</v>
      </c>
      <c r="J324" t="s">
        <v>92</v>
      </c>
      <c r="N324" t="s">
        <v>1386</v>
      </c>
      <c r="O324" t="s">
        <v>68</v>
      </c>
      <c r="P324" t="s">
        <v>1635</v>
      </c>
      <c r="Q324" s="613">
        <v>0</v>
      </c>
      <c r="R324" t="s">
        <v>3610</v>
      </c>
      <c r="S324">
        <v>650</v>
      </c>
      <c r="X324">
        <v>1400</v>
      </c>
      <c r="AF324" t="s">
        <v>70</v>
      </c>
      <c r="AH324">
        <v>0</v>
      </c>
      <c r="BP324" s="613">
        <v>743</v>
      </c>
      <c r="BQ324" s="860">
        <v>849</v>
      </c>
      <c r="BR324" t="s">
        <v>72</v>
      </c>
      <c r="BS324" t="s">
        <v>72</v>
      </c>
      <c r="BT324">
        <v>0</v>
      </c>
      <c r="BU324" t="s">
        <v>72</v>
      </c>
      <c r="BV324">
        <v>0</v>
      </c>
      <c r="BW324" t="s">
        <v>72</v>
      </c>
      <c r="BX324">
        <v>0</v>
      </c>
      <c r="BY324" t="s">
        <v>72</v>
      </c>
      <c r="BZ324" t="s">
        <v>3959</v>
      </c>
    </row>
    <row r="325" spans="1:79">
      <c r="A325" t="s">
        <v>1570</v>
      </c>
      <c r="B325" t="s">
        <v>1636</v>
      </c>
      <c r="C325" t="s">
        <v>142</v>
      </c>
      <c r="D325" t="s">
        <v>59</v>
      </c>
      <c r="E325" t="s">
        <v>60</v>
      </c>
      <c r="F325" t="s">
        <v>1619</v>
      </c>
      <c r="G325" t="s">
        <v>1637</v>
      </c>
      <c r="H325" t="s">
        <v>1638</v>
      </c>
      <c r="I325" t="s">
        <v>3577</v>
      </c>
      <c r="J325" t="s">
        <v>76</v>
      </c>
      <c r="K325" t="s">
        <v>65</v>
      </c>
      <c r="L325" t="s">
        <v>70</v>
      </c>
      <c r="N325" t="s">
        <v>280</v>
      </c>
      <c r="O325" t="s">
        <v>68</v>
      </c>
      <c r="P325" t="s">
        <v>1252</v>
      </c>
      <c r="Q325" s="613">
        <v>0</v>
      </c>
      <c r="R325" t="s">
        <v>3609</v>
      </c>
      <c r="S325">
        <v>0</v>
      </c>
      <c r="T325">
        <v>0</v>
      </c>
      <c r="U325">
        <v>0</v>
      </c>
      <c r="V325">
        <v>0</v>
      </c>
      <c r="W325">
        <v>0</v>
      </c>
      <c r="X325">
        <v>0</v>
      </c>
      <c r="AE325" t="s">
        <v>70</v>
      </c>
      <c r="AH325">
        <v>0</v>
      </c>
      <c r="AI325" t="s">
        <v>70</v>
      </c>
      <c r="AJ325" t="s">
        <v>70</v>
      </c>
      <c r="AK325" t="s">
        <v>70</v>
      </c>
      <c r="AL325" t="s">
        <v>70</v>
      </c>
      <c r="AM325" t="s">
        <v>70</v>
      </c>
      <c r="AN325">
        <v>2</v>
      </c>
      <c r="AO325">
        <v>2</v>
      </c>
      <c r="AP325">
        <v>2</v>
      </c>
      <c r="AQ325">
        <v>2</v>
      </c>
      <c r="AR325">
        <v>2</v>
      </c>
      <c r="AS325">
        <v>0</v>
      </c>
      <c r="AT325">
        <v>0</v>
      </c>
      <c r="AU325">
        <v>0</v>
      </c>
      <c r="AV325">
        <v>0</v>
      </c>
      <c r="AW325">
        <v>0</v>
      </c>
      <c r="BH325">
        <v>0.35599999999999998</v>
      </c>
      <c r="BN325">
        <v>1</v>
      </c>
      <c r="BO325" t="s">
        <v>71</v>
      </c>
      <c r="BP325" s="613">
        <v>0</v>
      </c>
      <c r="BQ325" s="860">
        <v>0</v>
      </c>
      <c r="BR325" t="s">
        <v>70</v>
      </c>
      <c r="BS325" t="s">
        <v>72</v>
      </c>
      <c r="BT325">
        <v>0</v>
      </c>
      <c r="BU325" t="s">
        <v>72</v>
      </c>
      <c r="BV325">
        <v>0</v>
      </c>
      <c r="BW325" t="s">
        <v>5</v>
      </c>
      <c r="BX325">
        <v>0</v>
      </c>
      <c r="BY325" t="s">
        <v>72</v>
      </c>
      <c r="BZ325" t="s">
        <v>3960</v>
      </c>
      <c r="CA325" t="s">
        <v>1374</v>
      </c>
    </row>
    <row r="326" spans="1:79">
      <c r="A326" t="s">
        <v>1570</v>
      </c>
      <c r="B326" t="s">
        <v>1639</v>
      </c>
      <c r="C326" t="s">
        <v>142</v>
      </c>
      <c r="D326" t="s">
        <v>59</v>
      </c>
      <c r="E326" t="s">
        <v>60</v>
      </c>
      <c r="F326" t="s">
        <v>1619</v>
      </c>
      <c r="G326" t="s">
        <v>1640</v>
      </c>
      <c r="H326" t="s">
        <v>1641</v>
      </c>
      <c r="I326" t="s">
        <v>3578</v>
      </c>
      <c r="J326" t="s">
        <v>76</v>
      </c>
      <c r="K326" t="s">
        <v>65</v>
      </c>
      <c r="L326" t="s">
        <v>70</v>
      </c>
      <c r="N326" t="s">
        <v>280</v>
      </c>
      <c r="O326" t="s">
        <v>68</v>
      </c>
      <c r="P326" t="s">
        <v>1642</v>
      </c>
      <c r="Q326" s="613">
        <v>0</v>
      </c>
      <c r="R326" t="s">
        <v>3609</v>
      </c>
      <c r="S326">
        <v>2</v>
      </c>
      <c r="T326">
        <v>2</v>
      </c>
      <c r="U326">
        <v>2</v>
      </c>
      <c r="V326">
        <v>2</v>
      </c>
      <c r="W326">
        <v>2</v>
      </c>
      <c r="X326">
        <v>2</v>
      </c>
      <c r="AE326" t="s">
        <v>70</v>
      </c>
      <c r="AH326">
        <v>0</v>
      </c>
      <c r="AI326" t="s">
        <v>70</v>
      </c>
      <c r="AJ326" t="s">
        <v>70</v>
      </c>
      <c r="AK326" t="s">
        <v>70</v>
      </c>
      <c r="AL326" t="s">
        <v>70</v>
      </c>
      <c r="AM326" t="s">
        <v>70</v>
      </c>
      <c r="AN326">
        <v>4</v>
      </c>
      <c r="AO326">
        <v>4</v>
      </c>
      <c r="AP326">
        <v>4</v>
      </c>
      <c r="AQ326">
        <v>4</v>
      </c>
      <c r="AR326">
        <v>4</v>
      </c>
      <c r="AS326">
        <v>2</v>
      </c>
      <c r="AT326">
        <v>2</v>
      </c>
      <c r="AU326">
        <v>2</v>
      </c>
      <c r="AV326">
        <v>2</v>
      </c>
      <c r="AW326">
        <v>2</v>
      </c>
      <c r="BH326">
        <v>1.0999999999999999E-2</v>
      </c>
      <c r="BN326">
        <v>1</v>
      </c>
      <c r="BO326" t="s">
        <v>71</v>
      </c>
      <c r="BP326" s="613">
        <v>3</v>
      </c>
      <c r="BQ326" s="860">
        <v>5</v>
      </c>
      <c r="BR326" t="s">
        <v>66</v>
      </c>
      <c r="BS326" t="s">
        <v>3219</v>
      </c>
      <c r="BT326">
        <v>-2.1999999999999999E-2</v>
      </c>
      <c r="BU326" t="s">
        <v>72</v>
      </c>
      <c r="BV326">
        <v>0</v>
      </c>
      <c r="BW326" t="s">
        <v>3219</v>
      </c>
      <c r="BX326">
        <v>-2.1999999999999999E-2</v>
      </c>
      <c r="BY326" t="s">
        <v>72</v>
      </c>
      <c r="BZ326" t="s">
        <v>3961</v>
      </c>
      <c r="CA326" t="s">
        <v>1374</v>
      </c>
    </row>
    <row r="327" spans="1:79">
      <c r="A327" t="s">
        <v>1570</v>
      </c>
      <c r="B327" t="s">
        <v>1643</v>
      </c>
      <c r="C327" t="s">
        <v>142</v>
      </c>
      <c r="D327" t="s">
        <v>59</v>
      </c>
      <c r="E327" t="s">
        <v>60</v>
      </c>
      <c r="F327" t="s">
        <v>1619</v>
      </c>
      <c r="G327" t="s">
        <v>1644</v>
      </c>
      <c r="H327" t="s">
        <v>1645</v>
      </c>
      <c r="I327" t="s">
        <v>3579</v>
      </c>
      <c r="J327" t="s">
        <v>92</v>
      </c>
      <c r="N327" t="s">
        <v>211</v>
      </c>
      <c r="O327" t="s">
        <v>68</v>
      </c>
      <c r="P327" t="s">
        <v>650</v>
      </c>
      <c r="Q327" s="613">
        <v>1</v>
      </c>
      <c r="R327" t="s">
        <v>3609</v>
      </c>
      <c r="S327">
        <v>49.5</v>
      </c>
      <c r="X327">
        <v>48</v>
      </c>
      <c r="AH327">
        <v>0</v>
      </c>
      <c r="BP327" s="613">
        <v>56.7</v>
      </c>
      <c r="BQ327" s="857">
        <v>61.8</v>
      </c>
      <c r="BR327" t="s">
        <v>72</v>
      </c>
      <c r="BS327" t="s">
        <v>72</v>
      </c>
      <c r="BT327">
        <v>0</v>
      </c>
      <c r="BU327" t="s">
        <v>72</v>
      </c>
      <c r="BV327">
        <v>0</v>
      </c>
      <c r="BW327" t="s">
        <v>72</v>
      </c>
      <c r="BX327">
        <v>0</v>
      </c>
      <c r="BY327" t="s">
        <v>72</v>
      </c>
      <c r="BZ327" t="s">
        <v>3962</v>
      </c>
    </row>
    <row r="328" spans="1:79">
      <c r="A328" t="s">
        <v>1570</v>
      </c>
      <c r="B328" t="s">
        <v>1646</v>
      </c>
      <c r="C328" t="s">
        <v>142</v>
      </c>
      <c r="D328" t="s">
        <v>59</v>
      </c>
      <c r="E328" t="s">
        <v>60</v>
      </c>
      <c r="F328" t="s">
        <v>1619</v>
      </c>
      <c r="G328" t="s">
        <v>1647</v>
      </c>
      <c r="H328" t="s">
        <v>1648</v>
      </c>
      <c r="I328" t="s">
        <v>3580</v>
      </c>
      <c r="J328" t="s">
        <v>92</v>
      </c>
      <c r="N328" t="s">
        <v>211</v>
      </c>
      <c r="O328" t="s">
        <v>99</v>
      </c>
      <c r="P328" t="s">
        <v>1234</v>
      </c>
      <c r="Q328" s="613">
        <v>2</v>
      </c>
      <c r="R328" t="s">
        <v>3610</v>
      </c>
      <c r="S328">
        <v>8.36</v>
      </c>
      <c r="X328">
        <v>12.2</v>
      </c>
      <c r="AH328">
        <v>0</v>
      </c>
      <c r="BP328" s="613">
        <v>5.75</v>
      </c>
      <c r="BQ328" s="861">
        <v>7.14</v>
      </c>
      <c r="BR328" t="s">
        <v>72</v>
      </c>
      <c r="BS328" t="s">
        <v>72</v>
      </c>
      <c r="BT328">
        <v>0</v>
      </c>
      <c r="BU328" t="s">
        <v>72</v>
      </c>
      <c r="BV328">
        <v>0</v>
      </c>
      <c r="BW328" t="s">
        <v>72</v>
      </c>
      <c r="BX328">
        <v>0</v>
      </c>
      <c r="BY328" t="s">
        <v>72</v>
      </c>
      <c r="BZ328" t="s">
        <v>3963</v>
      </c>
    </row>
    <row r="329" spans="1:79">
      <c r="A329" t="s">
        <v>1570</v>
      </c>
      <c r="B329" t="s">
        <v>1649</v>
      </c>
      <c r="C329" t="s">
        <v>142</v>
      </c>
      <c r="D329" t="s">
        <v>59</v>
      </c>
      <c r="E329" t="s">
        <v>60</v>
      </c>
      <c r="F329" t="s">
        <v>1650</v>
      </c>
      <c r="G329" t="s">
        <v>208</v>
      </c>
      <c r="H329" t="s">
        <v>1651</v>
      </c>
      <c r="I329" t="s">
        <v>3581</v>
      </c>
      <c r="J329" t="s">
        <v>76</v>
      </c>
      <c r="K329" t="s">
        <v>357</v>
      </c>
      <c r="N329" t="s">
        <v>405</v>
      </c>
      <c r="O329" t="s">
        <v>99</v>
      </c>
      <c r="P329" t="s">
        <v>1652</v>
      </c>
      <c r="Q329" s="613">
        <v>1</v>
      </c>
      <c r="R329" t="s">
        <v>3610</v>
      </c>
      <c r="S329">
        <v>79</v>
      </c>
      <c r="T329">
        <v>80.400000000000006</v>
      </c>
      <c r="U329">
        <v>81.599999999999994</v>
      </c>
      <c r="V329">
        <v>82.8</v>
      </c>
      <c r="W329">
        <v>83.8</v>
      </c>
      <c r="X329">
        <v>84.7</v>
      </c>
      <c r="AH329">
        <v>0</v>
      </c>
      <c r="AI329" t="s">
        <v>70</v>
      </c>
      <c r="AJ329" t="s">
        <v>70</v>
      </c>
      <c r="AK329" t="s">
        <v>70</v>
      </c>
      <c r="AL329" t="s">
        <v>70</v>
      </c>
      <c r="AM329" t="s">
        <v>70</v>
      </c>
      <c r="AN329">
        <v>79</v>
      </c>
      <c r="AO329">
        <v>79</v>
      </c>
      <c r="AP329">
        <v>79</v>
      </c>
      <c r="AQ329">
        <v>79</v>
      </c>
      <c r="AR329">
        <v>79</v>
      </c>
      <c r="AS329">
        <v>79.400000000000006</v>
      </c>
      <c r="AT329">
        <v>80.599999999999994</v>
      </c>
      <c r="AU329">
        <v>81.8</v>
      </c>
      <c r="AV329">
        <v>82.8</v>
      </c>
      <c r="AW329">
        <v>83.7</v>
      </c>
      <c r="BH329">
        <v>0.71199999999999997</v>
      </c>
      <c r="BN329">
        <v>1</v>
      </c>
      <c r="BO329" t="s">
        <v>71</v>
      </c>
      <c r="BP329" s="613">
        <v>78.099999999999994</v>
      </c>
      <c r="BQ329" s="857">
        <v>79.099999999999994</v>
      </c>
      <c r="BR329" t="s">
        <v>66</v>
      </c>
      <c r="BS329" t="s">
        <v>72</v>
      </c>
      <c r="BT329">
        <v>0</v>
      </c>
      <c r="BU329" t="s">
        <v>3219</v>
      </c>
      <c r="BV329">
        <v>-0.21360000000000001</v>
      </c>
      <c r="BW329" t="s">
        <v>3219</v>
      </c>
      <c r="BX329">
        <v>-0.21360000000000001</v>
      </c>
      <c r="BY329" t="s">
        <v>72</v>
      </c>
      <c r="BZ329" t="s">
        <v>3964</v>
      </c>
      <c r="CA329" t="s">
        <v>1653</v>
      </c>
    </row>
    <row r="330" spans="1:79">
      <c r="A330" t="s">
        <v>1570</v>
      </c>
      <c r="B330" t="s">
        <v>1654</v>
      </c>
      <c r="C330" t="s">
        <v>142</v>
      </c>
      <c r="D330" t="s">
        <v>245</v>
      </c>
      <c r="E330" t="s">
        <v>246</v>
      </c>
      <c r="F330" t="s">
        <v>1655</v>
      </c>
      <c r="G330" t="s">
        <v>655</v>
      </c>
      <c r="H330" t="s">
        <v>1656</v>
      </c>
      <c r="I330" t="s">
        <v>3582</v>
      </c>
      <c r="J330" t="s">
        <v>64</v>
      </c>
      <c r="K330" t="s">
        <v>357</v>
      </c>
      <c r="N330" t="s">
        <v>250</v>
      </c>
      <c r="O330" t="s">
        <v>68</v>
      </c>
      <c r="P330" t="s">
        <v>1209</v>
      </c>
      <c r="Q330" s="613">
        <v>0</v>
      </c>
      <c r="R330" t="s">
        <v>3609</v>
      </c>
      <c r="S330">
        <v>157</v>
      </c>
      <c r="T330">
        <v>153</v>
      </c>
      <c r="U330">
        <v>148</v>
      </c>
      <c r="V330">
        <v>144</v>
      </c>
      <c r="W330">
        <v>139</v>
      </c>
      <c r="X330">
        <v>135</v>
      </c>
      <c r="AC330" t="s">
        <v>70</v>
      </c>
      <c r="AE330" t="s">
        <v>70</v>
      </c>
      <c r="AH330">
        <v>0</v>
      </c>
      <c r="AI330" t="s">
        <v>70</v>
      </c>
      <c r="AJ330" t="s">
        <v>70</v>
      </c>
      <c r="AK330" t="s">
        <v>70</v>
      </c>
      <c r="AL330" t="s">
        <v>70</v>
      </c>
      <c r="AM330" t="s">
        <v>70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71</v>
      </c>
      <c r="BP330" s="613">
        <v>182</v>
      </c>
      <c r="BQ330" s="860">
        <v>189</v>
      </c>
      <c r="BR330" t="s">
        <v>66</v>
      </c>
      <c r="BS330" t="s">
        <v>72</v>
      </c>
      <c r="BT330">
        <v>0</v>
      </c>
      <c r="BU330" t="s">
        <v>5</v>
      </c>
      <c r="BV330">
        <v>0</v>
      </c>
      <c r="BW330" t="s">
        <v>72</v>
      </c>
      <c r="BX330">
        <v>0</v>
      </c>
      <c r="BY330" t="s">
        <v>41</v>
      </c>
      <c r="BZ330" t="s">
        <v>3965</v>
      </c>
    </row>
    <row r="331" spans="1:79">
      <c r="A331" t="s">
        <v>1570</v>
      </c>
      <c r="B331" t="s">
        <v>1657</v>
      </c>
      <c r="C331" t="s">
        <v>142</v>
      </c>
      <c r="D331" t="s">
        <v>245</v>
      </c>
      <c r="E331" t="s">
        <v>246</v>
      </c>
      <c r="F331" t="s">
        <v>1655</v>
      </c>
      <c r="G331" t="s">
        <v>247</v>
      </c>
      <c r="H331" t="s">
        <v>1658</v>
      </c>
      <c r="I331" t="s">
        <v>3583</v>
      </c>
      <c r="J331" t="s">
        <v>64</v>
      </c>
      <c r="K331" t="s">
        <v>357</v>
      </c>
      <c r="N331" t="s">
        <v>250</v>
      </c>
      <c r="O331" t="s">
        <v>68</v>
      </c>
      <c r="P331" t="s">
        <v>1214</v>
      </c>
      <c r="Q331" s="613">
        <v>0</v>
      </c>
      <c r="R331" t="s">
        <v>3609</v>
      </c>
      <c r="S331">
        <v>3500</v>
      </c>
      <c r="T331">
        <v>3440</v>
      </c>
      <c r="U331">
        <v>3380</v>
      </c>
      <c r="V331">
        <v>3320</v>
      </c>
      <c r="W331">
        <v>3260</v>
      </c>
      <c r="X331">
        <v>3200</v>
      </c>
      <c r="AE331" t="s">
        <v>70</v>
      </c>
      <c r="AH331">
        <v>0</v>
      </c>
      <c r="AI331" t="s">
        <v>70</v>
      </c>
      <c r="AJ331" t="s">
        <v>70</v>
      </c>
      <c r="AK331" t="s">
        <v>70</v>
      </c>
      <c r="AL331" t="s">
        <v>70</v>
      </c>
      <c r="AM331" t="s">
        <v>70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71</v>
      </c>
      <c r="BP331" s="613">
        <v>3179</v>
      </c>
      <c r="BQ331" s="860">
        <v>3702</v>
      </c>
      <c r="BR331" t="s">
        <v>66</v>
      </c>
      <c r="BS331" t="s">
        <v>72</v>
      </c>
      <c r="BT331">
        <v>0</v>
      </c>
      <c r="BU331" t="s">
        <v>3219</v>
      </c>
      <c r="BV331">
        <v>-0.24199999999999999</v>
      </c>
      <c r="BW331" t="s">
        <v>3219</v>
      </c>
      <c r="BX331">
        <v>-0.24199999999999999</v>
      </c>
      <c r="BY331" t="s">
        <v>72</v>
      </c>
      <c r="BZ331" t="s">
        <v>3966</v>
      </c>
    </row>
    <row r="332" spans="1:79">
      <c r="A332" t="s">
        <v>1570</v>
      </c>
      <c r="B332" t="s">
        <v>1659</v>
      </c>
      <c r="C332" t="s">
        <v>142</v>
      </c>
      <c r="D332" t="s">
        <v>245</v>
      </c>
      <c r="E332" t="s">
        <v>246</v>
      </c>
      <c r="F332" t="s">
        <v>1655</v>
      </c>
      <c r="G332" t="s">
        <v>253</v>
      </c>
      <c r="H332" t="s">
        <v>1660</v>
      </c>
      <c r="I332" t="s">
        <v>3584</v>
      </c>
      <c r="J332" t="s">
        <v>64</v>
      </c>
      <c r="K332" t="s">
        <v>357</v>
      </c>
      <c r="N332" t="s">
        <v>1223</v>
      </c>
      <c r="O332" t="s">
        <v>68</v>
      </c>
      <c r="P332" t="s">
        <v>1661</v>
      </c>
      <c r="Q332" s="613">
        <v>0</v>
      </c>
      <c r="R332" t="s">
        <v>3609</v>
      </c>
      <c r="S332">
        <v>410</v>
      </c>
      <c r="T332">
        <v>388</v>
      </c>
      <c r="U332">
        <v>366</v>
      </c>
      <c r="V332">
        <v>344</v>
      </c>
      <c r="W332">
        <v>322</v>
      </c>
      <c r="X332">
        <v>300</v>
      </c>
      <c r="AE332" t="s">
        <v>70</v>
      </c>
      <c r="AH332">
        <v>0</v>
      </c>
      <c r="AI332" t="s">
        <v>70</v>
      </c>
      <c r="AJ332" t="s">
        <v>70</v>
      </c>
      <c r="AK332" t="s">
        <v>70</v>
      </c>
      <c r="AL332" t="s">
        <v>70</v>
      </c>
      <c r="AM332" t="s">
        <v>70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71</v>
      </c>
      <c r="BP332" s="613">
        <v>333</v>
      </c>
      <c r="BQ332" s="860">
        <v>230</v>
      </c>
      <c r="BR332" t="s">
        <v>70</v>
      </c>
      <c r="BS332" t="s">
        <v>72</v>
      </c>
      <c r="BT332">
        <v>0</v>
      </c>
      <c r="BU332" t="s">
        <v>3213</v>
      </c>
      <c r="BV332">
        <v>0.34760000000000002</v>
      </c>
      <c r="BW332" t="s">
        <v>3213</v>
      </c>
      <c r="BX332">
        <v>0.34760000000000002</v>
      </c>
      <c r="BY332" t="s">
        <v>72</v>
      </c>
      <c r="BZ332" t="s">
        <v>3967</v>
      </c>
    </row>
    <row r="333" spans="1:79">
      <c r="A333" t="s">
        <v>1570</v>
      </c>
      <c r="B333" t="s">
        <v>1662</v>
      </c>
      <c r="C333" t="s">
        <v>142</v>
      </c>
      <c r="D333" t="s">
        <v>245</v>
      </c>
      <c r="E333" t="s">
        <v>246</v>
      </c>
      <c r="F333" t="s">
        <v>1655</v>
      </c>
      <c r="G333" t="s">
        <v>258</v>
      </c>
      <c r="H333" t="s">
        <v>1663</v>
      </c>
      <c r="I333" t="s">
        <v>3585</v>
      </c>
      <c r="J333" t="s">
        <v>76</v>
      </c>
      <c r="K333" t="s">
        <v>357</v>
      </c>
      <c r="M333" t="s">
        <v>66</v>
      </c>
      <c r="N333" t="s">
        <v>304</v>
      </c>
      <c r="O333" t="s">
        <v>229</v>
      </c>
      <c r="P333" t="s">
        <v>358</v>
      </c>
      <c r="Q333" s="613" t="s">
        <v>71</v>
      </c>
      <c r="S333" t="s">
        <v>231</v>
      </c>
      <c r="T333" t="s">
        <v>231</v>
      </c>
      <c r="U333" t="s">
        <v>231</v>
      </c>
      <c r="V333" t="s">
        <v>231</v>
      </c>
      <c r="W333" t="s">
        <v>231</v>
      </c>
      <c r="X333" t="s">
        <v>231</v>
      </c>
      <c r="AE333" t="s">
        <v>70</v>
      </c>
      <c r="AH333">
        <v>6</v>
      </c>
      <c r="AI333" t="s">
        <v>70</v>
      </c>
      <c r="AJ333" t="s">
        <v>70</v>
      </c>
      <c r="AK333" t="s">
        <v>70</v>
      </c>
      <c r="AL333" t="s">
        <v>70</v>
      </c>
      <c r="AM333" t="s">
        <v>70</v>
      </c>
      <c r="AN333" t="s">
        <v>359</v>
      </c>
      <c r="AO333" t="s">
        <v>359</v>
      </c>
      <c r="AP333" t="s">
        <v>359</v>
      </c>
      <c r="AQ333" t="s">
        <v>359</v>
      </c>
      <c r="AR333" t="s">
        <v>359</v>
      </c>
      <c r="AS333" t="s">
        <v>360</v>
      </c>
      <c r="AT333" t="s">
        <v>360</v>
      </c>
      <c r="AU333" t="s">
        <v>360</v>
      </c>
      <c r="AV333" t="s">
        <v>360</v>
      </c>
      <c r="AW333" t="s">
        <v>360</v>
      </c>
      <c r="BH333">
        <v>0.68799999999999994</v>
      </c>
      <c r="BN333">
        <v>1</v>
      </c>
      <c r="BO333" t="s">
        <v>71</v>
      </c>
      <c r="BP333" s="613" t="s">
        <v>3943</v>
      </c>
      <c r="BQ333" s="872" t="s">
        <v>3943</v>
      </c>
      <c r="BR333" t="s">
        <v>70</v>
      </c>
      <c r="BS333" t="s">
        <v>72</v>
      </c>
      <c r="BT333">
        <v>0</v>
      </c>
      <c r="BU333" t="s">
        <v>72</v>
      </c>
      <c r="BV333">
        <v>0</v>
      </c>
      <c r="BW333" t="s">
        <v>72</v>
      </c>
      <c r="BX333">
        <v>0</v>
      </c>
      <c r="BY333" t="s">
        <v>72</v>
      </c>
      <c r="BZ333" t="s">
        <v>3968</v>
      </c>
      <c r="CA333" t="s">
        <v>1665</v>
      </c>
    </row>
    <row r="334" spans="1:79">
      <c r="A334" t="s">
        <v>1570</v>
      </c>
      <c r="B334" t="s">
        <v>1666</v>
      </c>
      <c r="C334" t="s">
        <v>142</v>
      </c>
      <c r="D334" t="s">
        <v>245</v>
      </c>
      <c r="E334" t="s">
        <v>246</v>
      </c>
      <c r="F334" t="s">
        <v>1655</v>
      </c>
      <c r="G334" t="s">
        <v>1508</v>
      </c>
      <c r="H334" t="s">
        <v>1667</v>
      </c>
      <c r="I334" t="s">
        <v>3586</v>
      </c>
      <c r="J334" t="s">
        <v>76</v>
      </c>
      <c r="K334" t="s">
        <v>357</v>
      </c>
      <c r="M334" t="s">
        <v>66</v>
      </c>
      <c r="N334" t="s">
        <v>304</v>
      </c>
      <c r="O334" t="s">
        <v>229</v>
      </c>
      <c r="P334" t="s">
        <v>358</v>
      </c>
      <c r="Q334" s="613" t="s">
        <v>71</v>
      </c>
      <c r="S334" t="s">
        <v>231</v>
      </c>
      <c r="T334" t="s">
        <v>231</v>
      </c>
      <c r="U334" t="s">
        <v>231</v>
      </c>
      <c r="V334" t="s">
        <v>231</v>
      </c>
      <c r="W334" t="s">
        <v>231</v>
      </c>
      <c r="X334" t="s">
        <v>231</v>
      </c>
      <c r="AE334" t="s">
        <v>70</v>
      </c>
      <c r="AH334">
        <v>3</v>
      </c>
      <c r="AI334" t="s">
        <v>70</v>
      </c>
      <c r="AJ334" t="s">
        <v>70</v>
      </c>
      <c r="AK334" t="s">
        <v>70</v>
      </c>
      <c r="AL334" t="s">
        <v>70</v>
      </c>
      <c r="AM334" t="s">
        <v>70</v>
      </c>
      <c r="AN334" t="s">
        <v>359</v>
      </c>
      <c r="AO334" t="s">
        <v>359</v>
      </c>
      <c r="AP334" t="s">
        <v>359</v>
      </c>
      <c r="AQ334" t="s">
        <v>359</v>
      </c>
      <c r="AR334" t="s">
        <v>359</v>
      </c>
      <c r="AS334" t="s">
        <v>360</v>
      </c>
      <c r="AT334" t="s">
        <v>360</v>
      </c>
      <c r="AU334" t="s">
        <v>360</v>
      </c>
      <c r="AV334" t="s">
        <v>360</v>
      </c>
      <c r="AW334" t="s">
        <v>360</v>
      </c>
      <c r="BH334">
        <v>1.359</v>
      </c>
      <c r="BN334">
        <v>1</v>
      </c>
      <c r="BO334" t="s">
        <v>71</v>
      </c>
      <c r="BP334" s="613" t="s">
        <v>3943</v>
      </c>
      <c r="BQ334" s="872" t="s">
        <v>3943</v>
      </c>
      <c r="BR334" t="s">
        <v>70</v>
      </c>
      <c r="BS334" t="s">
        <v>72</v>
      </c>
      <c r="BT334">
        <v>0</v>
      </c>
      <c r="BU334" t="s">
        <v>72</v>
      </c>
      <c r="BV334">
        <v>0</v>
      </c>
      <c r="BW334" t="s">
        <v>72</v>
      </c>
      <c r="BX334">
        <v>0</v>
      </c>
      <c r="BY334" t="s">
        <v>72</v>
      </c>
      <c r="BZ334" t="s">
        <v>3969</v>
      </c>
      <c r="CA334" t="s">
        <v>1669</v>
      </c>
    </row>
    <row r="335" spans="1:79">
      <c r="A335" t="s">
        <v>1570</v>
      </c>
      <c r="B335" t="s">
        <v>1670</v>
      </c>
      <c r="C335" t="s">
        <v>142</v>
      </c>
      <c r="D335" t="s">
        <v>245</v>
      </c>
      <c r="E335" t="s">
        <v>246</v>
      </c>
      <c r="F335" t="s">
        <v>1655</v>
      </c>
      <c r="G335" t="s">
        <v>1671</v>
      </c>
      <c r="H335" t="s">
        <v>1672</v>
      </c>
      <c r="I335" t="s">
        <v>3587</v>
      </c>
      <c r="J335" t="s">
        <v>92</v>
      </c>
      <c r="N335" t="s">
        <v>1271</v>
      </c>
      <c r="O335" t="s">
        <v>99</v>
      </c>
      <c r="P335" t="s">
        <v>1673</v>
      </c>
      <c r="Q335" s="613" t="s">
        <v>71</v>
      </c>
      <c r="R335" t="s">
        <v>3610</v>
      </c>
      <c r="S335">
        <v>100</v>
      </c>
      <c r="T335">
        <v>100</v>
      </c>
      <c r="U335">
        <v>100</v>
      </c>
      <c r="V335">
        <v>100</v>
      </c>
      <c r="W335">
        <v>100</v>
      </c>
      <c r="X335">
        <v>100</v>
      </c>
      <c r="AH335">
        <v>0</v>
      </c>
      <c r="BP335" s="613">
        <v>100</v>
      </c>
      <c r="BQ335" s="860">
        <v>99.94</v>
      </c>
      <c r="BR335" t="s">
        <v>66</v>
      </c>
      <c r="BS335" t="s">
        <v>72</v>
      </c>
      <c r="BT335">
        <v>0</v>
      </c>
      <c r="BU335" t="s">
        <v>72</v>
      </c>
      <c r="BV335">
        <v>0</v>
      </c>
      <c r="BW335" t="s">
        <v>72</v>
      </c>
      <c r="BX335">
        <v>0</v>
      </c>
      <c r="BY335" t="s">
        <v>72</v>
      </c>
      <c r="BZ335" t="s">
        <v>3970</v>
      </c>
    </row>
    <row r="336" spans="1:79">
      <c r="A336" t="s">
        <v>1570</v>
      </c>
      <c r="B336" t="s">
        <v>1674</v>
      </c>
      <c r="C336" t="s">
        <v>142</v>
      </c>
      <c r="D336" t="s">
        <v>245</v>
      </c>
      <c r="E336" t="s">
        <v>246</v>
      </c>
      <c r="F336" t="s">
        <v>1616</v>
      </c>
      <c r="G336" t="s">
        <v>264</v>
      </c>
      <c r="H336" t="s">
        <v>1675</v>
      </c>
      <c r="I336" t="s">
        <v>3588</v>
      </c>
      <c r="J336" t="s">
        <v>64</v>
      </c>
      <c r="K336" t="s">
        <v>65</v>
      </c>
      <c r="L336" t="s">
        <v>70</v>
      </c>
      <c r="N336" t="s">
        <v>221</v>
      </c>
      <c r="O336" t="s">
        <v>99</v>
      </c>
      <c r="P336" t="s">
        <v>1278</v>
      </c>
      <c r="Q336" s="613">
        <v>1</v>
      </c>
      <c r="R336" t="s">
        <v>3610</v>
      </c>
      <c r="S336">
        <v>90</v>
      </c>
      <c r="T336">
        <v>91</v>
      </c>
      <c r="U336">
        <v>92</v>
      </c>
      <c r="V336">
        <v>93</v>
      </c>
      <c r="W336">
        <v>94</v>
      </c>
      <c r="X336">
        <v>95</v>
      </c>
      <c r="AH336">
        <v>0</v>
      </c>
      <c r="AI336" t="s">
        <v>70</v>
      </c>
      <c r="AJ336" t="s">
        <v>70</v>
      </c>
      <c r="AK336" t="s">
        <v>70</v>
      </c>
      <c r="AL336" t="s">
        <v>70</v>
      </c>
      <c r="AM336" t="s">
        <v>70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71</v>
      </c>
      <c r="BP336" s="613">
        <v>87.1</v>
      </c>
      <c r="BQ336" s="857">
        <v>88.2</v>
      </c>
      <c r="BR336" t="s">
        <v>66</v>
      </c>
      <c r="BS336" t="s">
        <v>3219</v>
      </c>
      <c r="BT336">
        <v>-0.14280000000000001</v>
      </c>
      <c r="BU336" t="s">
        <v>72</v>
      </c>
      <c r="BV336">
        <v>0</v>
      </c>
      <c r="BW336" t="s">
        <v>3219</v>
      </c>
      <c r="BX336">
        <v>-0.14280000000000001</v>
      </c>
      <c r="BY336" t="s">
        <v>72</v>
      </c>
      <c r="BZ336" t="s">
        <v>3971</v>
      </c>
      <c r="CA336" t="s">
        <v>1374</v>
      </c>
    </row>
    <row r="337" spans="1:79">
      <c r="A337" t="s">
        <v>1570</v>
      </c>
      <c r="B337" t="s">
        <v>1676</v>
      </c>
      <c r="C337" t="s">
        <v>142</v>
      </c>
      <c r="D337" t="s">
        <v>245</v>
      </c>
      <c r="E337" t="s">
        <v>246</v>
      </c>
      <c r="F337" t="s">
        <v>1619</v>
      </c>
      <c r="G337" t="s">
        <v>268</v>
      </c>
      <c r="H337" t="s">
        <v>1677</v>
      </c>
      <c r="I337" t="s">
        <v>3589</v>
      </c>
      <c r="J337" t="s">
        <v>76</v>
      </c>
      <c r="K337" t="s">
        <v>65</v>
      </c>
      <c r="M337" t="s">
        <v>66</v>
      </c>
      <c r="N337" t="s">
        <v>203</v>
      </c>
      <c r="O337" t="s">
        <v>99</v>
      </c>
      <c r="P337" t="s">
        <v>1678</v>
      </c>
      <c r="Q337" s="613">
        <v>1</v>
      </c>
      <c r="R337" t="s">
        <v>3610</v>
      </c>
      <c r="S337">
        <v>97.5</v>
      </c>
      <c r="T337">
        <v>98</v>
      </c>
      <c r="V337">
        <v>99</v>
      </c>
      <c r="X337">
        <v>100</v>
      </c>
      <c r="AE337" t="s">
        <v>70</v>
      </c>
      <c r="AH337">
        <v>0</v>
      </c>
      <c r="AM337" t="s">
        <v>70</v>
      </c>
      <c r="AR337">
        <v>80</v>
      </c>
      <c r="AW337">
        <v>99</v>
      </c>
      <c r="BH337">
        <v>1.4E-2</v>
      </c>
      <c r="BI337">
        <v>0.29599999999999999</v>
      </c>
      <c r="BN337">
        <v>1</v>
      </c>
      <c r="BO337" t="s">
        <v>71</v>
      </c>
      <c r="BP337" s="613">
        <v>96.1</v>
      </c>
      <c r="BQ337" s="857">
        <v>95.8</v>
      </c>
      <c r="BR337" t="s">
        <v>66</v>
      </c>
      <c r="BS337" t="s">
        <v>72</v>
      </c>
      <c r="BT337">
        <v>0</v>
      </c>
      <c r="BU337" t="s">
        <v>72</v>
      </c>
      <c r="BV337">
        <v>0</v>
      </c>
      <c r="BW337" t="s">
        <v>72</v>
      </c>
      <c r="BX337">
        <v>0</v>
      </c>
      <c r="BY337" t="s">
        <v>72</v>
      </c>
      <c r="BZ337" t="s">
        <v>3972</v>
      </c>
      <c r="CA337" t="s">
        <v>1679</v>
      </c>
    </row>
    <row r="338" spans="1:79">
      <c r="A338" t="s">
        <v>1570</v>
      </c>
      <c r="B338" t="s">
        <v>1680</v>
      </c>
      <c r="C338" t="s">
        <v>142</v>
      </c>
      <c r="D338" t="s">
        <v>245</v>
      </c>
      <c r="E338" t="s">
        <v>246</v>
      </c>
      <c r="F338" t="s">
        <v>1619</v>
      </c>
      <c r="G338" t="s">
        <v>273</v>
      </c>
      <c r="H338" t="s">
        <v>1681</v>
      </c>
      <c r="I338" t="s">
        <v>3590</v>
      </c>
      <c r="J338" t="s">
        <v>92</v>
      </c>
      <c r="N338" t="s">
        <v>203</v>
      </c>
      <c r="O338" t="s">
        <v>99</v>
      </c>
      <c r="P338" t="s">
        <v>1682</v>
      </c>
      <c r="Q338" s="613">
        <v>1</v>
      </c>
      <c r="R338" t="s">
        <v>3610</v>
      </c>
      <c r="S338">
        <v>99.9</v>
      </c>
      <c r="X338">
        <v>100</v>
      </c>
      <c r="AE338" t="s">
        <v>70</v>
      </c>
      <c r="AH338">
        <v>0</v>
      </c>
      <c r="BP338" s="613">
        <v>99.2</v>
      </c>
      <c r="BQ338" s="857">
        <v>99.13</v>
      </c>
      <c r="BR338" t="s">
        <v>72</v>
      </c>
      <c r="BS338" t="s">
        <v>72</v>
      </c>
      <c r="BT338">
        <v>0</v>
      </c>
      <c r="BU338" t="s">
        <v>72</v>
      </c>
      <c r="BV338">
        <v>0</v>
      </c>
      <c r="BW338" t="s">
        <v>72</v>
      </c>
      <c r="BX338">
        <v>0</v>
      </c>
      <c r="BY338" t="s">
        <v>72</v>
      </c>
      <c r="BZ338" t="s">
        <v>3973</v>
      </c>
    </row>
    <row r="339" spans="1:79">
      <c r="A339" t="s">
        <v>1570</v>
      </c>
      <c r="B339" t="s">
        <v>1683</v>
      </c>
      <c r="C339" t="s">
        <v>142</v>
      </c>
      <c r="D339" t="s">
        <v>245</v>
      </c>
      <c r="E339" t="s">
        <v>246</v>
      </c>
      <c r="F339" t="s">
        <v>1619</v>
      </c>
      <c r="G339" t="s">
        <v>277</v>
      </c>
      <c r="H339" t="s">
        <v>1684</v>
      </c>
      <c r="I339" t="s">
        <v>3591</v>
      </c>
      <c r="J339" t="s">
        <v>76</v>
      </c>
      <c r="K339" t="s">
        <v>65</v>
      </c>
      <c r="L339" t="s">
        <v>70</v>
      </c>
      <c r="M339" t="s">
        <v>66</v>
      </c>
      <c r="N339" t="s">
        <v>203</v>
      </c>
      <c r="O339" t="s">
        <v>99</v>
      </c>
      <c r="P339" t="s">
        <v>1685</v>
      </c>
      <c r="Q339" s="613">
        <v>1</v>
      </c>
      <c r="R339" t="s">
        <v>3610</v>
      </c>
      <c r="S339">
        <v>95</v>
      </c>
      <c r="T339">
        <v>100</v>
      </c>
      <c r="U339">
        <v>100</v>
      </c>
      <c r="V339">
        <v>100</v>
      </c>
      <c r="W339">
        <v>100</v>
      </c>
      <c r="X339">
        <v>100</v>
      </c>
      <c r="AE339" t="s">
        <v>70</v>
      </c>
      <c r="AH339">
        <v>0</v>
      </c>
      <c r="AI339" t="s">
        <v>70</v>
      </c>
      <c r="AJ339" t="s">
        <v>70</v>
      </c>
      <c r="AK339" t="s">
        <v>70</v>
      </c>
      <c r="AL339" t="s">
        <v>70</v>
      </c>
      <c r="AM339" t="s">
        <v>70</v>
      </c>
      <c r="AN339" t="s">
        <v>1686</v>
      </c>
      <c r="AO339" t="s">
        <v>1686</v>
      </c>
      <c r="AP339" t="s">
        <v>1686</v>
      </c>
      <c r="AQ339" t="s">
        <v>1686</v>
      </c>
      <c r="AR339" t="s">
        <v>1686</v>
      </c>
      <c r="AS339">
        <v>95</v>
      </c>
      <c r="AT339">
        <v>95</v>
      </c>
      <c r="AU339">
        <v>95</v>
      </c>
      <c r="AV339">
        <v>95</v>
      </c>
      <c r="AW339">
        <v>95</v>
      </c>
      <c r="BH339">
        <v>0.25</v>
      </c>
      <c r="BN339">
        <v>1</v>
      </c>
      <c r="BO339" t="s">
        <v>71</v>
      </c>
      <c r="BP339" s="613">
        <v>91.4</v>
      </c>
      <c r="BQ339" s="857">
        <v>99.09</v>
      </c>
      <c r="BR339" t="s">
        <v>66</v>
      </c>
      <c r="BS339" t="s">
        <v>5</v>
      </c>
      <c r="BT339">
        <v>0</v>
      </c>
      <c r="BU339" t="s">
        <v>72</v>
      </c>
      <c r="BV339">
        <v>0</v>
      </c>
      <c r="BW339" t="s">
        <v>72</v>
      </c>
      <c r="BX339">
        <v>0</v>
      </c>
      <c r="BY339" t="s">
        <v>72</v>
      </c>
      <c r="BZ339" t="s">
        <v>3974</v>
      </c>
      <c r="CA339" t="s">
        <v>1374</v>
      </c>
    </row>
    <row r="340" spans="1:79">
      <c r="A340" t="s">
        <v>1570</v>
      </c>
      <c r="B340" t="s">
        <v>1687</v>
      </c>
      <c r="C340" t="s">
        <v>142</v>
      </c>
      <c r="D340" t="s">
        <v>245</v>
      </c>
      <c r="E340" t="s">
        <v>246</v>
      </c>
      <c r="F340" t="s">
        <v>1619</v>
      </c>
      <c r="G340" t="s">
        <v>283</v>
      </c>
      <c r="H340" t="s">
        <v>1688</v>
      </c>
      <c r="I340" t="s">
        <v>3592</v>
      </c>
      <c r="J340" t="s">
        <v>76</v>
      </c>
      <c r="K340" t="s">
        <v>65</v>
      </c>
      <c r="L340" t="s">
        <v>70</v>
      </c>
      <c r="N340" t="s">
        <v>280</v>
      </c>
      <c r="O340" t="s">
        <v>68</v>
      </c>
      <c r="P340" t="s">
        <v>1252</v>
      </c>
      <c r="Q340" s="613">
        <v>0</v>
      </c>
      <c r="R340" t="s">
        <v>3609</v>
      </c>
      <c r="S340">
        <v>2</v>
      </c>
      <c r="T340">
        <v>0</v>
      </c>
      <c r="U340">
        <v>0</v>
      </c>
      <c r="V340">
        <v>0</v>
      </c>
      <c r="W340">
        <v>0</v>
      </c>
      <c r="X340">
        <v>0</v>
      </c>
      <c r="AE340" t="s">
        <v>70</v>
      </c>
      <c r="AH340">
        <v>0</v>
      </c>
      <c r="AI340" t="s">
        <v>70</v>
      </c>
      <c r="AJ340" t="s">
        <v>70</v>
      </c>
      <c r="AK340" t="s">
        <v>70</v>
      </c>
      <c r="AL340" t="s">
        <v>70</v>
      </c>
      <c r="AM340" t="s">
        <v>70</v>
      </c>
      <c r="AN340">
        <v>8</v>
      </c>
      <c r="AO340">
        <v>8</v>
      </c>
      <c r="AP340">
        <v>8</v>
      </c>
      <c r="AQ340">
        <v>8</v>
      </c>
      <c r="AR340">
        <v>8</v>
      </c>
      <c r="AS340">
        <v>2</v>
      </c>
      <c r="AT340">
        <v>2</v>
      </c>
      <c r="AU340">
        <v>2</v>
      </c>
      <c r="AV340">
        <v>2</v>
      </c>
      <c r="AW340">
        <v>2</v>
      </c>
      <c r="BH340">
        <v>0.34599999999999997</v>
      </c>
      <c r="BN340">
        <v>1</v>
      </c>
      <c r="BO340" t="s">
        <v>71</v>
      </c>
      <c r="BP340" s="613">
        <v>3</v>
      </c>
      <c r="BQ340" s="860">
        <v>7</v>
      </c>
      <c r="BR340" t="s">
        <v>66</v>
      </c>
      <c r="BS340" t="s">
        <v>3219</v>
      </c>
      <c r="BT340">
        <v>-1.73</v>
      </c>
      <c r="BU340" t="s">
        <v>72</v>
      </c>
      <c r="BV340">
        <v>0</v>
      </c>
      <c r="BW340" t="s">
        <v>3219</v>
      </c>
      <c r="BX340">
        <v>-1.73</v>
      </c>
      <c r="BY340" t="s">
        <v>72</v>
      </c>
      <c r="BZ340" t="s">
        <v>3975</v>
      </c>
      <c r="CA340" t="s">
        <v>1374</v>
      </c>
    </row>
    <row r="341" spans="1:79">
      <c r="A341" t="s">
        <v>1570</v>
      </c>
      <c r="B341" t="s">
        <v>1689</v>
      </c>
      <c r="C341" t="s">
        <v>142</v>
      </c>
      <c r="D341" t="s">
        <v>245</v>
      </c>
      <c r="E341" t="s">
        <v>246</v>
      </c>
      <c r="F341" t="s">
        <v>1619</v>
      </c>
      <c r="G341" t="s">
        <v>1527</v>
      </c>
      <c r="H341" t="s">
        <v>1690</v>
      </c>
      <c r="I341" t="s">
        <v>3593</v>
      </c>
      <c r="J341" t="s">
        <v>76</v>
      </c>
      <c r="K341" t="s">
        <v>65</v>
      </c>
      <c r="L341" t="s">
        <v>70</v>
      </c>
      <c r="M341" t="s">
        <v>66</v>
      </c>
      <c r="N341" t="s">
        <v>280</v>
      </c>
      <c r="O341" t="s">
        <v>68</v>
      </c>
      <c r="P341" t="s">
        <v>1642</v>
      </c>
      <c r="Q341" s="613">
        <v>0</v>
      </c>
      <c r="R341" t="s">
        <v>3609</v>
      </c>
      <c r="S341">
        <v>248</v>
      </c>
      <c r="T341">
        <v>238</v>
      </c>
      <c r="U341">
        <v>228</v>
      </c>
      <c r="V341">
        <v>218</v>
      </c>
      <c r="W341">
        <v>208</v>
      </c>
      <c r="X341">
        <v>198</v>
      </c>
      <c r="AE341" t="s">
        <v>70</v>
      </c>
      <c r="AH341">
        <v>0</v>
      </c>
      <c r="AI341" t="s">
        <v>70</v>
      </c>
      <c r="AJ341" t="s">
        <v>70</v>
      </c>
      <c r="AK341" t="s">
        <v>70</v>
      </c>
      <c r="AL341" t="s">
        <v>70</v>
      </c>
      <c r="AM341" t="s">
        <v>70</v>
      </c>
      <c r="AN341">
        <v>262</v>
      </c>
      <c r="AO341">
        <v>262</v>
      </c>
      <c r="AP341">
        <v>262</v>
      </c>
      <c r="AQ341">
        <v>262</v>
      </c>
      <c r="AR341">
        <v>262</v>
      </c>
      <c r="AS341">
        <v>238</v>
      </c>
      <c r="AT341">
        <v>228</v>
      </c>
      <c r="AU341">
        <v>218</v>
      </c>
      <c r="AV341">
        <v>208</v>
      </c>
      <c r="AW341">
        <v>198</v>
      </c>
      <c r="BH341">
        <v>1.03E-2</v>
      </c>
      <c r="BI341">
        <v>1.9300000000000001E-2</v>
      </c>
      <c r="BN341">
        <v>1</v>
      </c>
      <c r="BO341" t="s">
        <v>71</v>
      </c>
      <c r="BP341" s="613">
        <v>315</v>
      </c>
      <c r="BQ341" s="860">
        <v>222</v>
      </c>
      <c r="BR341" t="s">
        <v>70</v>
      </c>
      <c r="BS341" t="s">
        <v>72</v>
      </c>
      <c r="BT341">
        <v>0</v>
      </c>
      <c r="BU341" t="s">
        <v>72</v>
      </c>
      <c r="BV341">
        <v>0</v>
      </c>
      <c r="BW341" t="s">
        <v>5</v>
      </c>
      <c r="BX341">
        <v>0</v>
      </c>
      <c r="BY341" t="s">
        <v>72</v>
      </c>
      <c r="BZ341" t="s">
        <v>3976</v>
      </c>
      <c r="CA341" t="s">
        <v>1374</v>
      </c>
    </row>
    <row r="342" spans="1:79">
      <c r="A342" t="s">
        <v>1570</v>
      </c>
      <c r="B342" t="s">
        <v>1691</v>
      </c>
      <c r="C342" t="s">
        <v>142</v>
      </c>
      <c r="D342" t="s">
        <v>245</v>
      </c>
      <c r="E342" t="s">
        <v>246</v>
      </c>
      <c r="F342" t="s">
        <v>1619</v>
      </c>
      <c r="G342" t="s">
        <v>1533</v>
      </c>
      <c r="H342" t="s">
        <v>1692</v>
      </c>
      <c r="I342" t="s">
        <v>3594</v>
      </c>
      <c r="J342" t="s">
        <v>92</v>
      </c>
      <c r="N342" t="s">
        <v>211</v>
      </c>
      <c r="O342" t="s">
        <v>68</v>
      </c>
      <c r="P342" t="s">
        <v>650</v>
      </c>
      <c r="Q342" s="613">
        <v>1</v>
      </c>
      <c r="R342" t="s">
        <v>3609</v>
      </c>
      <c r="S342">
        <v>100.5</v>
      </c>
      <c r="X342">
        <v>102</v>
      </c>
      <c r="AH342">
        <v>0</v>
      </c>
      <c r="BP342" s="613">
        <v>93.5</v>
      </c>
      <c r="BQ342" s="857">
        <v>98.6</v>
      </c>
      <c r="BR342" t="s">
        <v>72</v>
      </c>
      <c r="BS342" t="s">
        <v>72</v>
      </c>
      <c r="BT342">
        <v>0</v>
      </c>
      <c r="BU342" t="s">
        <v>72</v>
      </c>
      <c r="BV342">
        <v>0</v>
      </c>
      <c r="BW342" t="s">
        <v>72</v>
      </c>
      <c r="BX342">
        <v>0</v>
      </c>
      <c r="BY342" t="s">
        <v>72</v>
      </c>
      <c r="BZ342" t="s">
        <v>3977</v>
      </c>
    </row>
    <row r="343" spans="1:79">
      <c r="A343" t="s">
        <v>1570</v>
      </c>
      <c r="B343" t="s">
        <v>1693</v>
      </c>
      <c r="C343" t="s">
        <v>142</v>
      </c>
      <c r="D343" t="s">
        <v>245</v>
      </c>
      <c r="E343" t="s">
        <v>246</v>
      </c>
      <c r="F343" t="s">
        <v>1619</v>
      </c>
      <c r="G343" t="s">
        <v>1537</v>
      </c>
      <c r="H343" t="s">
        <v>1694</v>
      </c>
      <c r="I343" t="s">
        <v>3595</v>
      </c>
      <c r="J343" t="s">
        <v>92</v>
      </c>
      <c r="N343" t="s">
        <v>211</v>
      </c>
      <c r="O343" t="s">
        <v>99</v>
      </c>
      <c r="P343" t="s">
        <v>1234</v>
      </c>
      <c r="Q343" s="613">
        <v>2</v>
      </c>
      <c r="R343" t="s">
        <v>3610</v>
      </c>
      <c r="S343">
        <v>2.64</v>
      </c>
      <c r="X343">
        <v>7.8</v>
      </c>
      <c r="AH343">
        <v>0</v>
      </c>
      <c r="BP343" s="613">
        <v>1.4</v>
      </c>
      <c r="BQ343" s="861">
        <v>2.4</v>
      </c>
      <c r="BR343" t="s">
        <v>72</v>
      </c>
      <c r="BS343" t="s">
        <v>72</v>
      </c>
      <c r="BT343">
        <v>0</v>
      </c>
      <c r="BU343" t="s">
        <v>72</v>
      </c>
      <c r="BV343">
        <v>0</v>
      </c>
      <c r="BW343" t="s">
        <v>72</v>
      </c>
      <c r="BX343">
        <v>0</v>
      </c>
      <c r="BY343" t="s">
        <v>72</v>
      </c>
      <c r="BZ343" t="s">
        <v>3978</v>
      </c>
    </row>
    <row r="344" spans="1:79">
      <c r="A344" t="s">
        <v>1570</v>
      </c>
      <c r="B344" t="s">
        <v>1695</v>
      </c>
      <c r="C344" t="s">
        <v>142</v>
      </c>
      <c r="D344" t="s">
        <v>245</v>
      </c>
      <c r="E344" t="s">
        <v>246</v>
      </c>
      <c r="F344" t="s">
        <v>1696</v>
      </c>
      <c r="G344" t="s">
        <v>287</v>
      </c>
      <c r="H344" t="s">
        <v>1697</v>
      </c>
      <c r="I344" t="s">
        <v>3596</v>
      </c>
      <c r="J344" t="s">
        <v>64</v>
      </c>
      <c r="K344" t="s">
        <v>357</v>
      </c>
      <c r="N344" t="s">
        <v>203</v>
      </c>
      <c r="O344" t="s">
        <v>68</v>
      </c>
      <c r="P344" t="s">
        <v>1698</v>
      </c>
      <c r="Q344" s="613">
        <v>0</v>
      </c>
      <c r="R344" t="s">
        <v>3610</v>
      </c>
      <c r="S344">
        <v>-15</v>
      </c>
      <c r="T344">
        <v>-12</v>
      </c>
      <c r="U344">
        <v>-9</v>
      </c>
      <c r="V344">
        <v>-6</v>
      </c>
      <c r="W344">
        <v>-3</v>
      </c>
      <c r="X344">
        <v>0</v>
      </c>
      <c r="AF344" t="s">
        <v>70</v>
      </c>
      <c r="AH344">
        <v>0</v>
      </c>
      <c r="AI344" t="s">
        <v>70</v>
      </c>
      <c r="AJ344" t="s">
        <v>70</v>
      </c>
      <c r="AK344" t="s">
        <v>70</v>
      </c>
      <c r="AL344" t="s">
        <v>70</v>
      </c>
      <c r="AM344" t="s">
        <v>70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71</v>
      </c>
      <c r="BP344" s="613">
        <v>-6</v>
      </c>
      <c r="BQ344" s="860">
        <v>0</v>
      </c>
      <c r="BR344" t="s">
        <v>70</v>
      </c>
      <c r="BS344" t="s">
        <v>72</v>
      </c>
      <c r="BT344">
        <v>0</v>
      </c>
      <c r="BU344" t="s">
        <v>3213</v>
      </c>
      <c r="BV344">
        <v>2.988</v>
      </c>
      <c r="BW344" t="s">
        <v>3213</v>
      </c>
      <c r="BX344">
        <v>7.47</v>
      </c>
      <c r="BY344" t="s">
        <v>72</v>
      </c>
      <c r="BZ344" t="s">
        <v>3979</v>
      </c>
    </row>
    <row r="345" spans="1:79">
      <c r="A345" t="s">
        <v>1570</v>
      </c>
      <c r="B345" t="s">
        <v>1699</v>
      </c>
      <c r="C345" t="s">
        <v>142</v>
      </c>
      <c r="D345" t="s">
        <v>245</v>
      </c>
      <c r="E345" t="s">
        <v>246</v>
      </c>
      <c r="F345" t="s">
        <v>1696</v>
      </c>
      <c r="G345" t="s">
        <v>292</v>
      </c>
      <c r="H345" t="s">
        <v>1700</v>
      </c>
      <c r="I345" t="s">
        <v>3597</v>
      </c>
      <c r="J345" t="s">
        <v>92</v>
      </c>
      <c r="N345" t="s">
        <v>203</v>
      </c>
      <c r="O345" t="s">
        <v>68</v>
      </c>
      <c r="P345" t="s">
        <v>1701</v>
      </c>
      <c r="Q345" s="613">
        <v>0</v>
      </c>
      <c r="R345" t="s">
        <v>3609</v>
      </c>
      <c r="S345" t="s">
        <v>1702</v>
      </c>
      <c r="T345" t="s">
        <v>3613</v>
      </c>
      <c r="U345" t="s">
        <v>3613</v>
      </c>
      <c r="V345" t="s">
        <v>3613</v>
      </c>
      <c r="W345" t="s">
        <v>3613</v>
      </c>
      <c r="X345" t="s">
        <v>3613</v>
      </c>
      <c r="AF345" t="s">
        <v>70</v>
      </c>
      <c r="AH345">
        <v>0</v>
      </c>
      <c r="BP345" s="613" t="s">
        <v>3122</v>
      </c>
      <c r="BQ345" s="873" t="s">
        <v>3122</v>
      </c>
      <c r="BR345" t="s">
        <v>72</v>
      </c>
      <c r="BS345" t="s">
        <v>72</v>
      </c>
      <c r="BT345">
        <v>0</v>
      </c>
      <c r="BU345" t="s">
        <v>72</v>
      </c>
      <c r="BV345">
        <v>0</v>
      </c>
      <c r="BW345" t="s">
        <v>72</v>
      </c>
      <c r="BX345">
        <v>0</v>
      </c>
      <c r="BY345" t="s">
        <v>72</v>
      </c>
      <c r="BZ345" t="s">
        <v>3980</v>
      </c>
    </row>
    <row r="346" spans="1:79">
      <c r="A346" t="s">
        <v>1570</v>
      </c>
      <c r="B346" t="s">
        <v>1703</v>
      </c>
      <c r="C346" t="s">
        <v>142</v>
      </c>
      <c r="D346" t="s">
        <v>245</v>
      </c>
      <c r="E346" t="s">
        <v>246</v>
      </c>
      <c r="F346" t="s">
        <v>1696</v>
      </c>
      <c r="G346" t="s">
        <v>750</v>
      </c>
      <c r="H346" t="s">
        <v>1704</v>
      </c>
      <c r="I346" t="s">
        <v>3598</v>
      </c>
      <c r="J346" t="s">
        <v>92</v>
      </c>
      <c r="N346" t="s">
        <v>203</v>
      </c>
      <c r="O346" t="s">
        <v>68</v>
      </c>
      <c r="P346" t="s">
        <v>1705</v>
      </c>
      <c r="Q346" s="613">
        <v>0</v>
      </c>
      <c r="R346" t="s">
        <v>3610</v>
      </c>
      <c r="S346">
        <v>0</v>
      </c>
      <c r="X346">
        <v>650</v>
      </c>
      <c r="AF346" t="s">
        <v>70</v>
      </c>
      <c r="AH346">
        <v>0</v>
      </c>
      <c r="BP346" s="613" t="s">
        <v>3122</v>
      </c>
      <c r="BQ346" s="860">
        <v>62</v>
      </c>
      <c r="BR346" t="s">
        <v>72</v>
      </c>
      <c r="BS346" t="s">
        <v>72</v>
      </c>
      <c r="BT346">
        <v>0</v>
      </c>
      <c r="BU346" t="s">
        <v>72</v>
      </c>
      <c r="BV346">
        <v>0</v>
      </c>
      <c r="BW346" t="s">
        <v>72</v>
      </c>
      <c r="BX346">
        <v>0</v>
      </c>
      <c r="BY346" t="s">
        <v>72</v>
      </c>
      <c r="BZ346" t="s">
        <v>3981</v>
      </c>
    </row>
    <row r="347" spans="1:79">
      <c r="A347" t="s">
        <v>1570</v>
      </c>
      <c r="B347" t="s">
        <v>1706</v>
      </c>
      <c r="C347" t="s">
        <v>142</v>
      </c>
      <c r="D347" t="s">
        <v>126</v>
      </c>
      <c r="E347" t="s">
        <v>127</v>
      </c>
      <c r="F347" t="s">
        <v>1616</v>
      </c>
      <c r="G347" t="s">
        <v>129</v>
      </c>
      <c r="H347" t="s">
        <v>1707</v>
      </c>
      <c r="I347" t="s">
        <v>3599</v>
      </c>
      <c r="J347" t="s">
        <v>92</v>
      </c>
      <c r="N347" t="s">
        <v>221</v>
      </c>
      <c r="O347" t="s">
        <v>99</v>
      </c>
      <c r="P347" t="s">
        <v>222</v>
      </c>
      <c r="Q347" s="613">
        <v>1</v>
      </c>
      <c r="R347" t="s">
        <v>3610</v>
      </c>
      <c r="S347">
        <v>86</v>
      </c>
      <c r="X347">
        <v>90</v>
      </c>
      <c r="AH347">
        <v>0</v>
      </c>
      <c r="BP347" s="613">
        <v>90</v>
      </c>
      <c r="BQ347" s="857">
        <v>89</v>
      </c>
      <c r="BR347" t="s">
        <v>72</v>
      </c>
      <c r="BS347" t="s">
        <v>72</v>
      </c>
      <c r="BT347">
        <v>0</v>
      </c>
      <c r="BU347" t="s">
        <v>72</v>
      </c>
      <c r="BV347">
        <v>0</v>
      </c>
      <c r="BW347" t="s">
        <v>72</v>
      </c>
      <c r="BX347">
        <v>0</v>
      </c>
      <c r="BY347" t="s">
        <v>72</v>
      </c>
      <c r="BZ347" t="s">
        <v>3982</v>
      </c>
    </row>
    <row r="348" spans="1:79">
      <c r="A348" t="s">
        <v>1570</v>
      </c>
      <c r="B348" t="s">
        <v>1708</v>
      </c>
      <c r="C348" t="s">
        <v>142</v>
      </c>
      <c r="D348" t="s">
        <v>126</v>
      </c>
      <c r="E348" t="s">
        <v>127</v>
      </c>
      <c r="F348" t="s">
        <v>1616</v>
      </c>
      <c r="G348" t="s">
        <v>137</v>
      </c>
      <c r="H348" t="s">
        <v>1709</v>
      </c>
      <c r="I348" t="s">
        <v>319</v>
      </c>
      <c r="J348" t="s">
        <v>64</v>
      </c>
      <c r="K348" t="s">
        <v>65</v>
      </c>
      <c r="M348" t="s">
        <v>66</v>
      </c>
      <c r="N348" t="s">
        <v>131</v>
      </c>
      <c r="O348" t="s">
        <v>132</v>
      </c>
      <c r="P348" t="s">
        <v>133</v>
      </c>
      <c r="Q348" s="613">
        <v>1</v>
      </c>
      <c r="R348" t="s">
        <v>3610</v>
      </c>
      <c r="S348">
        <v>77</v>
      </c>
      <c r="X348">
        <v>85</v>
      </c>
      <c r="AH348">
        <v>0</v>
      </c>
      <c r="AI348" t="s">
        <v>70</v>
      </c>
      <c r="AJ348" t="s">
        <v>70</v>
      </c>
      <c r="AK348" t="s">
        <v>70</v>
      </c>
      <c r="AL348" t="s">
        <v>70</v>
      </c>
      <c r="AM348" t="s">
        <v>70</v>
      </c>
      <c r="AN348" t="s">
        <v>134</v>
      </c>
      <c r="AO348" t="s">
        <v>134</v>
      </c>
      <c r="AP348" t="s">
        <v>134</v>
      </c>
      <c r="AQ348" t="s">
        <v>134</v>
      </c>
      <c r="AR348" t="s">
        <v>134</v>
      </c>
      <c r="AS348" t="s">
        <v>134</v>
      </c>
      <c r="AT348" t="s">
        <v>134</v>
      </c>
      <c r="AU348" t="s">
        <v>134</v>
      </c>
      <c r="AV348" t="s">
        <v>134</v>
      </c>
      <c r="AW348" t="s">
        <v>134</v>
      </c>
      <c r="AX348" t="s">
        <v>134</v>
      </c>
      <c r="AY348" t="s">
        <v>134</v>
      </c>
      <c r="AZ348" t="s">
        <v>134</v>
      </c>
      <c r="BA348" t="s">
        <v>134</v>
      </c>
      <c r="BB348" t="s">
        <v>134</v>
      </c>
      <c r="BC348" t="s">
        <v>134</v>
      </c>
      <c r="BD348" t="s">
        <v>134</v>
      </c>
      <c r="BE348" t="s">
        <v>134</v>
      </c>
      <c r="BF348" t="s">
        <v>134</v>
      </c>
      <c r="BG348" t="s">
        <v>134</v>
      </c>
      <c r="BH348" t="s">
        <v>134</v>
      </c>
      <c r="BL348" t="s">
        <v>134</v>
      </c>
      <c r="BN348">
        <v>1</v>
      </c>
      <c r="BO348" t="s">
        <v>71</v>
      </c>
      <c r="BP348" s="613">
        <v>74.8</v>
      </c>
      <c r="BQ348" s="857">
        <v>78.599999999999994</v>
      </c>
      <c r="BR348" t="s">
        <v>72</v>
      </c>
      <c r="BS348" t="s">
        <v>72</v>
      </c>
      <c r="BT348">
        <v>0</v>
      </c>
      <c r="BU348" t="s">
        <v>72</v>
      </c>
      <c r="BV348">
        <v>0</v>
      </c>
      <c r="BW348" t="s">
        <v>72</v>
      </c>
      <c r="BX348">
        <v>0</v>
      </c>
      <c r="BY348" t="s">
        <v>72</v>
      </c>
      <c r="BZ348" t="s">
        <v>3983</v>
      </c>
      <c r="CA348" t="s">
        <v>135</v>
      </c>
    </row>
    <row r="349" spans="1:79">
      <c r="A349" t="s">
        <v>1570</v>
      </c>
      <c r="B349" t="s">
        <v>1710</v>
      </c>
      <c r="C349" t="s">
        <v>142</v>
      </c>
      <c r="D349" t="s">
        <v>126</v>
      </c>
      <c r="E349" t="s">
        <v>127</v>
      </c>
      <c r="F349" t="s">
        <v>1616</v>
      </c>
      <c r="G349" t="s">
        <v>321</v>
      </c>
      <c r="H349" t="s">
        <v>1711</v>
      </c>
      <c r="I349" t="s">
        <v>3600</v>
      </c>
      <c r="J349" t="s">
        <v>92</v>
      </c>
      <c r="N349" t="s">
        <v>139</v>
      </c>
      <c r="O349" t="s">
        <v>99</v>
      </c>
      <c r="P349" t="s">
        <v>222</v>
      </c>
      <c r="Q349" s="613">
        <v>1</v>
      </c>
      <c r="R349" t="s">
        <v>3610</v>
      </c>
      <c r="S349">
        <v>47</v>
      </c>
      <c r="X349">
        <v>90</v>
      </c>
      <c r="AH349">
        <v>0</v>
      </c>
      <c r="BP349" s="613">
        <v>57.8</v>
      </c>
      <c r="BQ349" s="857">
        <v>59</v>
      </c>
      <c r="BR349" t="s">
        <v>72</v>
      </c>
      <c r="BS349" t="s">
        <v>72</v>
      </c>
      <c r="BT349">
        <v>0</v>
      </c>
      <c r="BU349" t="s">
        <v>72</v>
      </c>
      <c r="BV349">
        <v>0</v>
      </c>
      <c r="BW349" t="s">
        <v>72</v>
      </c>
      <c r="BX349">
        <v>0</v>
      </c>
      <c r="BY349" t="s">
        <v>72</v>
      </c>
      <c r="BZ349" t="s">
        <v>3984</v>
      </c>
    </row>
    <row r="350" spans="1:79">
      <c r="A350" t="s">
        <v>1570</v>
      </c>
      <c r="B350" t="s">
        <v>1712</v>
      </c>
      <c r="C350" t="s">
        <v>142</v>
      </c>
      <c r="D350" t="s">
        <v>126</v>
      </c>
      <c r="E350" t="s">
        <v>127</v>
      </c>
      <c r="F350" t="s">
        <v>1650</v>
      </c>
      <c r="G350" t="s">
        <v>326</v>
      </c>
      <c r="H350" t="s">
        <v>1713</v>
      </c>
      <c r="I350" t="s">
        <v>3601</v>
      </c>
      <c r="J350" t="s">
        <v>92</v>
      </c>
      <c r="N350" t="s">
        <v>139</v>
      </c>
      <c r="O350" t="s">
        <v>68</v>
      </c>
      <c r="P350" t="s">
        <v>1714</v>
      </c>
      <c r="Q350" s="613">
        <v>0</v>
      </c>
      <c r="R350" t="s">
        <v>3610</v>
      </c>
      <c r="S350">
        <v>21500</v>
      </c>
      <c r="X350">
        <v>23210</v>
      </c>
      <c r="AH350">
        <v>0</v>
      </c>
      <c r="BP350" s="613">
        <v>24899</v>
      </c>
      <c r="BQ350" s="860">
        <v>26837</v>
      </c>
      <c r="BR350" t="s">
        <v>72</v>
      </c>
      <c r="BS350" t="s">
        <v>72</v>
      </c>
      <c r="BT350">
        <v>0</v>
      </c>
      <c r="BU350" t="s">
        <v>72</v>
      </c>
      <c r="BV350">
        <v>0</v>
      </c>
      <c r="BW350" t="s">
        <v>72</v>
      </c>
      <c r="BX350">
        <v>0</v>
      </c>
      <c r="BY350" t="s">
        <v>72</v>
      </c>
      <c r="BZ350" t="s">
        <v>3985</v>
      </c>
    </row>
    <row r="351" spans="1:79">
      <c r="A351" t="s">
        <v>1715</v>
      </c>
      <c r="B351" t="s">
        <v>1716</v>
      </c>
      <c r="C351" t="s">
        <v>142</v>
      </c>
      <c r="D351" t="s">
        <v>59</v>
      </c>
      <c r="E351" t="s">
        <v>60</v>
      </c>
      <c r="F351" t="s">
        <v>1717</v>
      </c>
      <c r="G351" t="s">
        <v>1718</v>
      </c>
      <c r="H351" t="s">
        <v>1719</v>
      </c>
      <c r="I351" t="s">
        <v>1720</v>
      </c>
      <c r="J351" t="s">
        <v>92</v>
      </c>
      <c r="N351" t="s">
        <v>221</v>
      </c>
      <c r="O351" t="s">
        <v>99</v>
      </c>
      <c r="P351" t="s">
        <v>1721</v>
      </c>
      <c r="Q351" s="613">
        <v>0</v>
      </c>
      <c r="R351" t="s">
        <v>3610</v>
      </c>
      <c r="S351">
        <v>90</v>
      </c>
      <c r="T351">
        <v>95</v>
      </c>
      <c r="U351">
        <v>95</v>
      </c>
      <c r="V351">
        <v>95</v>
      </c>
      <c r="W351">
        <v>95</v>
      </c>
      <c r="X351">
        <v>95</v>
      </c>
      <c r="AH351">
        <v>0</v>
      </c>
      <c r="BP351" s="613">
        <v>89.87</v>
      </c>
      <c r="BQ351" s="860">
        <v>91.25</v>
      </c>
      <c r="BR351" t="s">
        <v>66</v>
      </c>
      <c r="BS351" t="s">
        <v>72</v>
      </c>
      <c r="BT351">
        <v>0</v>
      </c>
      <c r="BU351" t="s">
        <v>72</v>
      </c>
      <c r="BV351">
        <v>0</v>
      </c>
      <c r="BW351" t="s">
        <v>72</v>
      </c>
      <c r="BX351">
        <v>0</v>
      </c>
      <c r="BY351" t="s">
        <v>72</v>
      </c>
      <c r="BZ351" t="s">
        <v>3986</v>
      </c>
    </row>
    <row r="352" spans="1:79">
      <c r="A352" t="s">
        <v>1715</v>
      </c>
      <c r="B352" t="s">
        <v>1722</v>
      </c>
      <c r="C352" t="s">
        <v>142</v>
      </c>
      <c r="D352" t="s">
        <v>59</v>
      </c>
      <c r="E352" t="s">
        <v>60</v>
      </c>
      <c r="F352" t="s">
        <v>1717</v>
      </c>
      <c r="G352" t="s">
        <v>1723</v>
      </c>
      <c r="H352" t="s">
        <v>1724</v>
      </c>
      <c r="I352" t="s">
        <v>1725</v>
      </c>
      <c r="J352" t="s">
        <v>92</v>
      </c>
      <c r="N352" t="s">
        <v>221</v>
      </c>
      <c r="O352" t="s">
        <v>68</v>
      </c>
      <c r="P352" t="s">
        <v>1726</v>
      </c>
      <c r="Q352" s="613">
        <v>2</v>
      </c>
      <c r="R352" t="s">
        <v>3609</v>
      </c>
      <c r="S352">
        <v>11.66</v>
      </c>
      <c r="T352">
        <v>10.64</v>
      </c>
      <c r="U352">
        <v>9.61</v>
      </c>
      <c r="V352">
        <v>8.58</v>
      </c>
      <c r="W352">
        <v>7.55</v>
      </c>
      <c r="X352">
        <v>6.53</v>
      </c>
      <c r="AH352">
        <v>0</v>
      </c>
      <c r="BP352" s="613">
        <v>11.53</v>
      </c>
      <c r="BQ352" s="861">
        <v>8.84</v>
      </c>
      <c r="BR352" t="s">
        <v>70</v>
      </c>
      <c r="BS352" t="s">
        <v>72</v>
      </c>
      <c r="BT352">
        <v>0</v>
      </c>
      <c r="BU352" t="s">
        <v>72</v>
      </c>
      <c r="BV352">
        <v>0</v>
      </c>
      <c r="BW352" t="s">
        <v>72</v>
      </c>
      <c r="BX352">
        <v>0</v>
      </c>
      <c r="BY352" t="s">
        <v>72</v>
      </c>
      <c r="BZ352" t="s">
        <v>3987</v>
      </c>
    </row>
    <row r="353" spans="1:79">
      <c r="A353" t="s">
        <v>1715</v>
      </c>
      <c r="B353" t="s">
        <v>1727</v>
      </c>
      <c r="C353" t="s">
        <v>142</v>
      </c>
      <c r="D353" t="s">
        <v>59</v>
      </c>
      <c r="E353" t="s">
        <v>60</v>
      </c>
      <c r="F353" t="s">
        <v>1717</v>
      </c>
      <c r="G353" t="s">
        <v>1728</v>
      </c>
      <c r="H353" t="s">
        <v>1729</v>
      </c>
      <c r="I353" t="s">
        <v>1730</v>
      </c>
      <c r="J353" t="s">
        <v>92</v>
      </c>
      <c r="N353" t="s">
        <v>221</v>
      </c>
      <c r="O353" t="s">
        <v>132</v>
      </c>
      <c r="P353" t="s">
        <v>1731</v>
      </c>
      <c r="Q353" s="613">
        <v>2</v>
      </c>
      <c r="R353" t="s">
        <v>3610</v>
      </c>
      <c r="S353">
        <v>4.0999999999999996</v>
      </c>
      <c r="T353">
        <v>4.3499999999999996</v>
      </c>
      <c r="U353">
        <v>4.45</v>
      </c>
      <c r="V353">
        <v>4.5</v>
      </c>
      <c r="W353">
        <v>4.55</v>
      </c>
      <c r="X353">
        <v>4.5999999999999996</v>
      </c>
      <c r="AH353">
        <v>0</v>
      </c>
      <c r="BP353" s="613">
        <v>3.97</v>
      </c>
      <c r="BQ353" s="861">
        <v>4.4400000000000004</v>
      </c>
      <c r="BR353" t="s">
        <v>70</v>
      </c>
      <c r="BS353" t="s">
        <v>72</v>
      </c>
      <c r="BT353">
        <v>0</v>
      </c>
      <c r="BU353" t="s">
        <v>72</v>
      </c>
      <c r="BV353">
        <v>0</v>
      </c>
      <c r="BW353" t="s">
        <v>72</v>
      </c>
      <c r="BX353">
        <v>0</v>
      </c>
      <c r="BY353" t="s">
        <v>72</v>
      </c>
      <c r="BZ353" t="s">
        <v>3988</v>
      </c>
    </row>
    <row r="354" spans="1:79" ht="25.5">
      <c r="A354" t="s">
        <v>1715</v>
      </c>
      <c r="B354" t="s">
        <v>1732</v>
      </c>
      <c r="C354" t="s">
        <v>142</v>
      </c>
      <c r="D354" t="s">
        <v>59</v>
      </c>
      <c r="E354" t="s">
        <v>60</v>
      </c>
      <c r="F354" t="s">
        <v>1717</v>
      </c>
      <c r="G354" t="s">
        <v>1733</v>
      </c>
      <c r="H354" t="s">
        <v>1734</v>
      </c>
      <c r="I354" t="s">
        <v>1735</v>
      </c>
      <c r="J354" t="s">
        <v>76</v>
      </c>
      <c r="K354" t="s">
        <v>65</v>
      </c>
      <c r="N354" t="s">
        <v>77</v>
      </c>
      <c r="O354" t="s">
        <v>68</v>
      </c>
      <c r="P354" t="s">
        <v>3602</v>
      </c>
      <c r="Q354" s="613">
        <v>2</v>
      </c>
      <c r="R354" t="s">
        <v>3610</v>
      </c>
      <c r="S354">
        <v>4.24</v>
      </c>
      <c r="X354">
        <v>15.45</v>
      </c>
      <c r="AH354">
        <v>0</v>
      </c>
      <c r="AM354" t="s">
        <v>70</v>
      </c>
      <c r="AR354">
        <v>11.7</v>
      </c>
      <c r="AW354">
        <v>15.45</v>
      </c>
      <c r="BH354">
        <v>0.88500000000000001</v>
      </c>
      <c r="BN354">
        <v>1</v>
      </c>
      <c r="BO354" t="s">
        <v>71</v>
      </c>
      <c r="BP354" s="613" t="s">
        <v>3989</v>
      </c>
      <c r="BQ354" s="861" t="s">
        <v>3989</v>
      </c>
      <c r="BR354" t="s">
        <v>72</v>
      </c>
      <c r="BS354" t="s">
        <v>72</v>
      </c>
      <c r="BT354">
        <v>0</v>
      </c>
      <c r="BU354" t="s">
        <v>72</v>
      </c>
      <c r="BV354">
        <v>0</v>
      </c>
      <c r="BW354" t="s">
        <v>72</v>
      </c>
      <c r="BX354">
        <v>0</v>
      </c>
      <c r="BY354" t="s">
        <v>72</v>
      </c>
      <c r="BZ354" t="s">
        <v>3990</v>
      </c>
      <c r="CA354" t="s">
        <v>1736</v>
      </c>
    </row>
    <row r="355" spans="1:79">
      <c r="A355" t="s">
        <v>1715</v>
      </c>
      <c r="B355" t="s">
        <v>1737</v>
      </c>
      <c r="C355" t="s">
        <v>142</v>
      </c>
      <c r="D355" t="s">
        <v>59</v>
      </c>
      <c r="E355" t="s">
        <v>60</v>
      </c>
      <c r="F355" t="s">
        <v>1717</v>
      </c>
      <c r="G355" t="s">
        <v>1738</v>
      </c>
      <c r="H355" t="s">
        <v>1739</v>
      </c>
      <c r="I355" t="s">
        <v>1740</v>
      </c>
      <c r="J355" t="s">
        <v>92</v>
      </c>
      <c r="N355" t="s">
        <v>67</v>
      </c>
      <c r="O355" t="s">
        <v>68</v>
      </c>
      <c r="P355" t="s">
        <v>1741</v>
      </c>
      <c r="Q355" s="613">
        <v>0</v>
      </c>
      <c r="R355" t="s">
        <v>3614</v>
      </c>
      <c r="S355" t="s">
        <v>1742</v>
      </c>
      <c r="T355">
        <v>1170</v>
      </c>
      <c r="U355">
        <v>1450</v>
      </c>
      <c r="V355">
        <v>1410</v>
      </c>
      <c r="W355">
        <v>900</v>
      </c>
      <c r="X355">
        <v>890</v>
      </c>
      <c r="AE355" t="s">
        <v>70</v>
      </c>
      <c r="AH355">
        <v>0</v>
      </c>
      <c r="BP355" s="613" t="s">
        <v>3989</v>
      </c>
      <c r="BQ355" s="860">
        <v>1404</v>
      </c>
      <c r="BR355" t="s">
        <v>70</v>
      </c>
      <c r="BS355" t="s">
        <v>72</v>
      </c>
      <c r="BT355">
        <v>0</v>
      </c>
      <c r="BU355" t="s">
        <v>72</v>
      </c>
      <c r="BV355">
        <v>0</v>
      </c>
      <c r="BW355" t="s">
        <v>72</v>
      </c>
      <c r="BX355">
        <v>0</v>
      </c>
      <c r="BY355" t="s">
        <v>72</v>
      </c>
      <c r="BZ355" t="s">
        <v>3991</v>
      </c>
    </row>
    <row r="356" spans="1:79">
      <c r="A356" t="s">
        <v>1715</v>
      </c>
      <c r="B356" t="s">
        <v>1743</v>
      </c>
      <c r="C356" t="s">
        <v>142</v>
      </c>
      <c r="D356" t="s">
        <v>59</v>
      </c>
      <c r="E356" t="s">
        <v>60</v>
      </c>
      <c r="F356" t="s">
        <v>1744</v>
      </c>
      <c r="G356" t="s">
        <v>1745</v>
      </c>
      <c r="H356" t="s">
        <v>1746</v>
      </c>
      <c r="I356" t="s">
        <v>1747</v>
      </c>
      <c r="J356" t="s">
        <v>76</v>
      </c>
      <c r="K356" t="s">
        <v>65</v>
      </c>
      <c r="M356" t="s">
        <v>66</v>
      </c>
      <c r="N356" t="s">
        <v>115</v>
      </c>
      <c r="O356" t="s">
        <v>229</v>
      </c>
      <c r="P356" t="s">
        <v>358</v>
      </c>
      <c r="Q356" s="613" t="s">
        <v>71</v>
      </c>
      <c r="S356" t="s">
        <v>231</v>
      </c>
      <c r="T356" t="s">
        <v>231</v>
      </c>
      <c r="U356" t="s">
        <v>231</v>
      </c>
      <c r="V356" t="s">
        <v>231</v>
      </c>
      <c r="W356" t="s">
        <v>231</v>
      </c>
      <c r="X356" t="s">
        <v>231</v>
      </c>
      <c r="AE356" t="s">
        <v>70</v>
      </c>
      <c r="AH356">
        <v>6</v>
      </c>
      <c r="AI356" t="s">
        <v>70</v>
      </c>
      <c r="AJ356" t="s">
        <v>70</v>
      </c>
      <c r="AK356" t="s">
        <v>70</v>
      </c>
      <c r="AL356" t="s">
        <v>70</v>
      </c>
      <c r="AM356" t="s">
        <v>70</v>
      </c>
      <c r="AN356" t="s">
        <v>359</v>
      </c>
      <c r="AO356" t="s">
        <v>359</v>
      </c>
      <c r="AP356" t="s">
        <v>359</v>
      </c>
      <c r="AQ356" t="s">
        <v>359</v>
      </c>
      <c r="AR356" t="s">
        <v>359</v>
      </c>
      <c r="AS356" t="s">
        <v>360</v>
      </c>
      <c r="AT356" t="s">
        <v>360</v>
      </c>
      <c r="AU356" t="s">
        <v>360</v>
      </c>
      <c r="AV356" t="s">
        <v>360</v>
      </c>
      <c r="AW356" t="s">
        <v>360</v>
      </c>
      <c r="BH356">
        <v>4.6749999999999998</v>
      </c>
      <c r="BN356">
        <v>1</v>
      </c>
      <c r="BO356" t="s">
        <v>71</v>
      </c>
      <c r="BP356" s="613" t="s">
        <v>231</v>
      </c>
      <c r="BQ356" s="859" t="s">
        <v>360</v>
      </c>
      <c r="BR356" t="s">
        <v>66</v>
      </c>
      <c r="BS356" t="s">
        <v>72</v>
      </c>
      <c r="BT356">
        <v>0</v>
      </c>
      <c r="BU356" t="s">
        <v>3219</v>
      </c>
      <c r="BV356">
        <v>-4.6749999999999998</v>
      </c>
      <c r="BW356" t="s">
        <v>3219</v>
      </c>
      <c r="BX356">
        <v>-4.6749999999999998</v>
      </c>
      <c r="BY356" t="s">
        <v>72</v>
      </c>
      <c r="BZ356" t="s">
        <v>3992</v>
      </c>
      <c r="CA356" t="s">
        <v>1748</v>
      </c>
    </row>
    <row r="357" spans="1:79">
      <c r="A357" t="s">
        <v>1715</v>
      </c>
      <c r="B357" t="s">
        <v>1749</v>
      </c>
      <c r="C357" t="s">
        <v>142</v>
      </c>
      <c r="D357" t="s">
        <v>59</v>
      </c>
      <c r="E357" t="s">
        <v>60</v>
      </c>
      <c r="F357" t="s">
        <v>1744</v>
      </c>
      <c r="G357" t="s">
        <v>1750</v>
      </c>
      <c r="H357" t="s">
        <v>1751</v>
      </c>
      <c r="I357" t="s">
        <v>1752</v>
      </c>
      <c r="J357" t="s">
        <v>76</v>
      </c>
      <c r="K357" t="s">
        <v>65</v>
      </c>
      <c r="M357" t="s">
        <v>66</v>
      </c>
      <c r="N357" t="s">
        <v>115</v>
      </c>
      <c r="O357" t="s">
        <v>229</v>
      </c>
      <c r="P357" t="s">
        <v>358</v>
      </c>
      <c r="Q357" s="613" t="s">
        <v>71</v>
      </c>
      <c r="S357" t="s">
        <v>231</v>
      </c>
      <c r="T357" t="s">
        <v>231</v>
      </c>
      <c r="U357" t="s">
        <v>231</v>
      </c>
      <c r="V357" t="s">
        <v>231</v>
      </c>
      <c r="W357" t="s">
        <v>231</v>
      </c>
      <c r="X357" t="s">
        <v>231</v>
      </c>
      <c r="AE357" t="s">
        <v>70</v>
      </c>
      <c r="AH357">
        <v>7</v>
      </c>
      <c r="AI357" t="s">
        <v>70</v>
      </c>
      <c r="AJ357" t="s">
        <v>70</v>
      </c>
      <c r="AK357" t="s">
        <v>70</v>
      </c>
      <c r="AL357" t="s">
        <v>70</v>
      </c>
      <c r="AM357" t="s">
        <v>70</v>
      </c>
      <c r="AN357" t="s">
        <v>359</v>
      </c>
      <c r="AO357" t="s">
        <v>359</v>
      </c>
      <c r="AP357" t="s">
        <v>359</v>
      </c>
      <c r="AQ357" t="s">
        <v>359</v>
      </c>
      <c r="AR357" t="s">
        <v>359</v>
      </c>
      <c r="AS357" t="s">
        <v>360</v>
      </c>
      <c r="AT357" t="s">
        <v>360</v>
      </c>
      <c r="AU357" t="s">
        <v>360</v>
      </c>
      <c r="AV357" t="s">
        <v>360</v>
      </c>
      <c r="AW357" t="s">
        <v>360</v>
      </c>
      <c r="BH357">
        <v>4.6749999999999998</v>
      </c>
      <c r="BN357">
        <v>1</v>
      </c>
      <c r="BO357" t="s">
        <v>71</v>
      </c>
      <c r="BP357" s="613" t="s">
        <v>231</v>
      </c>
      <c r="BQ357" s="859" t="s">
        <v>231</v>
      </c>
      <c r="BR357" t="s">
        <v>70</v>
      </c>
      <c r="BS357" t="s">
        <v>72</v>
      </c>
      <c r="BT357">
        <v>0</v>
      </c>
      <c r="BU357" t="s">
        <v>72</v>
      </c>
      <c r="BV357">
        <v>0</v>
      </c>
      <c r="BW357" t="s">
        <v>72</v>
      </c>
      <c r="BX357">
        <v>0</v>
      </c>
      <c r="BY357" t="s">
        <v>72</v>
      </c>
      <c r="BZ357" t="s">
        <v>3993</v>
      </c>
      <c r="CA357" t="s">
        <v>1753</v>
      </c>
    </row>
    <row r="358" spans="1:79">
      <c r="A358" t="s">
        <v>1715</v>
      </c>
      <c r="B358" t="s">
        <v>1754</v>
      </c>
      <c r="C358" t="s">
        <v>142</v>
      </c>
      <c r="D358" t="s">
        <v>59</v>
      </c>
      <c r="E358" t="s">
        <v>60</v>
      </c>
      <c r="F358" t="s">
        <v>1744</v>
      </c>
      <c r="G358" t="s">
        <v>1755</v>
      </c>
      <c r="H358" t="s">
        <v>1756</v>
      </c>
      <c r="I358" t="s">
        <v>1757</v>
      </c>
      <c r="J358" t="s">
        <v>76</v>
      </c>
      <c r="K358" t="s">
        <v>65</v>
      </c>
      <c r="N358" t="s">
        <v>98</v>
      </c>
      <c r="O358" t="s">
        <v>99</v>
      </c>
      <c r="P358" t="s">
        <v>100</v>
      </c>
      <c r="Q358" s="613">
        <v>2</v>
      </c>
      <c r="R358" t="s">
        <v>3610</v>
      </c>
      <c r="S358">
        <v>99.94</v>
      </c>
      <c r="T358">
        <v>99.94</v>
      </c>
      <c r="U358">
        <v>99.94</v>
      </c>
      <c r="V358">
        <v>100</v>
      </c>
      <c r="W358">
        <v>100</v>
      </c>
      <c r="X358">
        <v>100</v>
      </c>
      <c r="Y358" t="s">
        <v>70</v>
      </c>
      <c r="AE358" t="s">
        <v>70</v>
      </c>
      <c r="AH358">
        <v>0</v>
      </c>
      <c r="AI358" t="s">
        <v>70</v>
      </c>
      <c r="AJ358" t="s">
        <v>70</v>
      </c>
      <c r="AK358" t="s">
        <v>70</v>
      </c>
      <c r="AL358" t="s">
        <v>70</v>
      </c>
      <c r="AM358" t="s">
        <v>70</v>
      </c>
      <c r="AN358">
        <v>99.91</v>
      </c>
      <c r="AO358">
        <v>99.91</v>
      </c>
      <c r="AP358">
        <v>99.93</v>
      </c>
      <c r="AQ358">
        <v>99.93</v>
      </c>
      <c r="AR358">
        <v>99.93</v>
      </c>
      <c r="AS358">
        <v>99.93</v>
      </c>
      <c r="AT358">
        <v>99.93</v>
      </c>
      <c r="AU358">
        <v>99.95</v>
      </c>
      <c r="AV358">
        <v>99.95</v>
      </c>
      <c r="AW358">
        <v>99.95</v>
      </c>
      <c r="BH358">
        <v>3.915</v>
      </c>
      <c r="BN358">
        <v>100</v>
      </c>
      <c r="BO358" t="s">
        <v>387</v>
      </c>
      <c r="BP358" s="613">
        <v>99.96</v>
      </c>
      <c r="BQ358" s="861">
        <v>99.956000000000003</v>
      </c>
      <c r="BR358" t="s">
        <v>70</v>
      </c>
      <c r="BS358" t="s">
        <v>72</v>
      </c>
      <c r="BT358">
        <v>0</v>
      </c>
      <c r="BU358" t="s">
        <v>72</v>
      </c>
      <c r="BV358">
        <v>0</v>
      </c>
      <c r="BW358" t="s">
        <v>72</v>
      </c>
      <c r="BX358">
        <v>0</v>
      </c>
      <c r="BY358" t="s">
        <v>37</v>
      </c>
      <c r="BZ358" t="s">
        <v>3994</v>
      </c>
    </row>
    <row r="359" spans="1:79">
      <c r="A359" t="s">
        <v>1715</v>
      </c>
      <c r="B359" t="s">
        <v>1758</v>
      </c>
      <c r="C359" t="s">
        <v>142</v>
      </c>
      <c r="D359" t="s">
        <v>59</v>
      </c>
      <c r="E359" t="s">
        <v>60</v>
      </c>
      <c r="F359" t="s">
        <v>1744</v>
      </c>
      <c r="G359" t="s">
        <v>1759</v>
      </c>
      <c r="H359" t="s">
        <v>1760</v>
      </c>
      <c r="I359" t="s">
        <v>1761</v>
      </c>
      <c r="J359" t="s">
        <v>92</v>
      </c>
      <c r="N359" t="s">
        <v>151</v>
      </c>
      <c r="O359" t="s">
        <v>68</v>
      </c>
      <c r="P359" t="s">
        <v>3603</v>
      </c>
      <c r="Q359" s="613">
        <v>0</v>
      </c>
      <c r="R359" t="s">
        <v>3609</v>
      </c>
      <c r="S359">
        <v>34</v>
      </c>
      <c r="T359">
        <v>34</v>
      </c>
      <c r="U359">
        <v>34</v>
      </c>
      <c r="V359">
        <v>34</v>
      </c>
      <c r="W359">
        <v>34</v>
      </c>
      <c r="X359">
        <v>34</v>
      </c>
      <c r="AE359" t="s">
        <v>70</v>
      </c>
      <c r="AH359">
        <v>0</v>
      </c>
      <c r="BP359" s="613">
        <v>0</v>
      </c>
      <c r="BQ359" s="860">
        <v>0</v>
      </c>
      <c r="BR359" t="s">
        <v>70</v>
      </c>
      <c r="BS359" t="s">
        <v>72</v>
      </c>
      <c r="BT359">
        <v>0</v>
      </c>
      <c r="BU359" t="s">
        <v>72</v>
      </c>
      <c r="BV359">
        <v>0</v>
      </c>
      <c r="BW359" t="s">
        <v>72</v>
      </c>
      <c r="BX359">
        <v>0</v>
      </c>
      <c r="BY359" t="s">
        <v>72</v>
      </c>
      <c r="BZ359" t="s">
        <v>3995</v>
      </c>
    </row>
    <row r="360" spans="1:79">
      <c r="A360" t="s">
        <v>1715</v>
      </c>
      <c r="B360" t="s">
        <v>1762</v>
      </c>
      <c r="C360" t="s">
        <v>142</v>
      </c>
      <c r="D360" t="s">
        <v>59</v>
      </c>
      <c r="E360" t="s">
        <v>60</v>
      </c>
      <c r="F360" t="s">
        <v>1744</v>
      </c>
      <c r="G360" t="s">
        <v>1763</v>
      </c>
      <c r="H360" t="s">
        <v>1764</v>
      </c>
      <c r="I360" t="s">
        <v>1765</v>
      </c>
      <c r="J360" t="s">
        <v>64</v>
      </c>
      <c r="K360" t="s">
        <v>65</v>
      </c>
      <c r="N360" t="s">
        <v>110</v>
      </c>
      <c r="O360" t="s">
        <v>146</v>
      </c>
      <c r="P360" t="s">
        <v>1766</v>
      </c>
      <c r="Q360" s="613">
        <v>2</v>
      </c>
      <c r="R360" t="s">
        <v>3609</v>
      </c>
      <c r="S360">
        <v>0.13</v>
      </c>
      <c r="T360">
        <v>0.13</v>
      </c>
      <c r="U360">
        <v>0.13</v>
      </c>
      <c r="V360">
        <v>0.13</v>
      </c>
      <c r="W360">
        <v>0.13</v>
      </c>
      <c r="X360">
        <v>0.13</v>
      </c>
      <c r="AA360" t="s">
        <v>70</v>
      </c>
      <c r="AE360" t="s">
        <v>70</v>
      </c>
      <c r="AH360">
        <v>0</v>
      </c>
      <c r="AI360" t="s">
        <v>70</v>
      </c>
      <c r="AJ360" t="s">
        <v>70</v>
      </c>
      <c r="AK360" t="s">
        <v>70</v>
      </c>
      <c r="AL360" t="s">
        <v>70</v>
      </c>
      <c r="AM360" t="s">
        <v>70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495</v>
      </c>
      <c r="BP360" s="613" t="s">
        <v>3989</v>
      </c>
      <c r="BQ360" s="861">
        <v>0.122</v>
      </c>
      <c r="BR360" t="s">
        <v>70</v>
      </c>
      <c r="BS360" t="s">
        <v>72</v>
      </c>
      <c r="BT360">
        <v>0</v>
      </c>
      <c r="BU360" t="s">
        <v>3213</v>
      </c>
      <c r="BV360">
        <v>3.125</v>
      </c>
      <c r="BW360" t="s">
        <v>3213</v>
      </c>
      <c r="BX360">
        <v>3.125</v>
      </c>
      <c r="BY360" t="s">
        <v>39</v>
      </c>
      <c r="BZ360" t="s">
        <v>3996</v>
      </c>
    </row>
    <row r="361" spans="1:79">
      <c r="A361" t="s">
        <v>1715</v>
      </c>
      <c r="B361" t="s">
        <v>1767</v>
      </c>
      <c r="C361" t="s">
        <v>142</v>
      </c>
      <c r="D361" t="s">
        <v>59</v>
      </c>
      <c r="E361" t="s">
        <v>60</v>
      </c>
      <c r="F361" t="s">
        <v>1744</v>
      </c>
      <c r="G361" t="s">
        <v>1768</v>
      </c>
      <c r="H361" t="s">
        <v>1769</v>
      </c>
      <c r="I361" t="s">
        <v>1770</v>
      </c>
      <c r="J361" t="s">
        <v>76</v>
      </c>
      <c r="K361" t="s">
        <v>65</v>
      </c>
      <c r="N361" t="s">
        <v>83</v>
      </c>
      <c r="O361" t="s">
        <v>132</v>
      </c>
      <c r="P361" t="s">
        <v>177</v>
      </c>
      <c r="Q361" s="613">
        <v>0</v>
      </c>
      <c r="R361" t="s">
        <v>3610</v>
      </c>
      <c r="S361">
        <v>100</v>
      </c>
      <c r="T361">
        <v>100</v>
      </c>
      <c r="U361">
        <v>100</v>
      </c>
      <c r="V361">
        <v>100</v>
      </c>
      <c r="W361">
        <v>100</v>
      </c>
      <c r="X361">
        <v>100</v>
      </c>
      <c r="AH361">
        <v>0</v>
      </c>
      <c r="AI361" t="s">
        <v>70</v>
      </c>
      <c r="AJ361" t="s">
        <v>70</v>
      </c>
      <c r="AK361" t="s">
        <v>70</v>
      </c>
      <c r="AL361" t="s">
        <v>70</v>
      </c>
      <c r="AM361" t="s">
        <v>70</v>
      </c>
      <c r="AN361">
        <v>97</v>
      </c>
      <c r="AO361">
        <v>97</v>
      </c>
      <c r="AP361">
        <v>97</v>
      </c>
      <c r="AQ361">
        <v>97</v>
      </c>
      <c r="AR361">
        <v>97</v>
      </c>
      <c r="AS361">
        <v>100</v>
      </c>
      <c r="AT361">
        <v>100</v>
      </c>
      <c r="AU361">
        <v>100</v>
      </c>
      <c r="AV361">
        <v>100</v>
      </c>
      <c r="AW361">
        <v>100</v>
      </c>
      <c r="BH361">
        <v>2.2650000000000001</v>
      </c>
      <c r="BN361">
        <v>1</v>
      </c>
      <c r="BO361" t="s">
        <v>71</v>
      </c>
      <c r="BP361" s="613">
        <v>100</v>
      </c>
      <c r="BQ361" s="860">
        <v>100</v>
      </c>
      <c r="BR361" t="s">
        <v>70</v>
      </c>
      <c r="BS361" t="s">
        <v>72</v>
      </c>
      <c r="BT361">
        <v>0</v>
      </c>
      <c r="BU361" t="s">
        <v>72</v>
      </c>
      <c r="BV361">
        <v>0</v>
      </c>
      <c r="BW361" t="s">
        <v>72</v>
      </c>
      <c r="BX361">
        <v>0</v>
      </c>
      <c r="BY361" t="s">
        <v>72</v>
      </c>
      <c r="BZ361" t="s">
        <v>3997</v>
      </c>
    </row>
    <row r="362" spans="1:79">
      <c r="A362" t="s">
        <v>1715</v>
      </c>
      <c r="B362" t="s">
        <v>1771</v>
      </c>
      <c r="C362" t="s">
        <v>142</v>
      </c>
      <c r="D362" t="s">
        <v>59</v>
      </c>
      <c r="E362" t="s">
        <v>60</v>
      </c>
      <c r="F362" t="s">
        <v>1744</v>
      </c>
      <c r="G362" t="s">
        <v>1772</v>
      </c>
      <c r="H362" t="s">
        <v>1773</v>
      </c>
      <c r="I362" t="s">
        <v>1774</v>
      </c>
      <c r="J362" t="s">
        <v>76</v>
      </c>
      <c r="K362" t="s">
        <v>65</v>
      </c>
      <c r="M362" t="s">
        <v>66</v>
      </c>
      <c r="N362" t="s">
        <v>1105</v>
      </c>
      <c r="O362" t="s">
        <v>99</v>
      </c>
      <c r="P362" t="s">
        <v>1775</v>
      </c>
      <c r="Q362" s="613">
        <v>0</v>
      </c>
      <c r="R362" t="s">
        <v>3610</v>
      </c>
      <c r="S362">
        <v>100</v>
      </c>
      <c r="X362">
        <v>100</v>
      </c>
      <c r="AD362" t="s">
        <v>70</v>
      </c>
      <c r="AE362" t="s">
        <v>70</v>
      </c>
      <c r="AH362">
        <v>0</v>
      </c>
      <c r="AM362" t="s">
        <v>70</v>
      </c>
      <c r="AR362">
        <v>0</v>
      </c>
      <c r="AW362">
        <v>100</v>
      </c>
      <c r="BH362">
        <v>0.40939999999999999</v>
      </c>
      <c r="BN362">
        <v>1</v>
      </c>
      <c r="BO362" t="s">
        <v>71</v>
      </c>
      <c r="BP362" s="613" t="s">
        <v>3989</v>
      </c>
      <c r="BQ362" s="860">
        <v>0</v>
      </c>
      <c r="BR362" t="s">
        <v>72</v>
      </c>
      <c r="BS362" t="s">
        <v>72</v>
      </c>
      <c r="BT362">
        <v>0</v>
      </c>
      <c r="BU362" t="s">
        <v>72</v>
      </c>
      <c r="BV362">
        <v>0</v>
      </c>
      <c r="BW362" t="s">
        <v>72</v>
      </c>
      <c r="BX362">
        <v>0</v>
      </c>
      <c r="BY362" t="s">
        <v>72</v>
      </c>
      <c r="BZ362" t="s">
        <v>3998</v>
      </c>
      <c r="CA362" t="s">
        <v>1776</v>
      </c>
    </row>
    <row r="363" spans="1:79" ht="25.5">
      <c r="A363" t="s">
        <v>1715</v>
      </c>
      <c r="B363" t="s">
        <v>1777</v>
      </c>
      <c r="C363" t="s">
        <v>142</v>
      </c>
      <c r="D363" t="s">
        <v>59</v>
      </c>
      <c r="E363" t="s">
        <v>60</v>
      </c>
      <c r="F363" t="s">
        <v>1744</v>
      </c>
      <c r="G363" t="s">
        <v>1778</v>
      </c>
      <c r="H363" t="s">
        <v>1779</v>
      </c>
      <c r="I363" t="s">
        <v>1780</v>
      </c>
      <c r="J363" t="s">
        <v>64</v>
      </c>
      <c r="K363" t="s">
        <v>65</v>
      </c>
      <c r="N363" t="s">
        <v>164</v>
      </c>
      <c r="O363" t="s">
        <v>68</v>
      </c>
      <c r="P363" t="s">
        <v>1781</v>
      </c>
      <c r="Q363" s="613">
        <v>0</v>
      </c>
      <c r="R363" t="s">
        <v>3610</v>
      </c>
      <c r="S363" t="s">
        <v>538</v>
      </c>
      <c r="X363">
        <v>1015</v>
      </c>
      <c r="AE363" t="s">
        <v>70</v>
      </c>
      <c r="AH363">
        <v>0</v>
      </c>
      <c r="AM363" t="s">
        <v>70</v>
      </c>
      <c r="AR363">
        <v>812</v>
      </c>
      <c r="AW363">
        <v>1015</v>
      </c>
      <c r="BB363">
        <v>1015</v>
      </c>
      <c r="BG363">
        <v>1218</v>
      </c>
      <c r="BH363">
        <v>5.0000000000000001E-3</v>
      </c>
      <c r="BL363">
        <v>5.0000000000000001E-3</v>
      </c>
      <c r="BN363">
        <v>1</v>
      </c>
      <c r="BO363" t="s">
        <v>71</v>
      </c>
      <c r="BP363" s="613" t="s">
        <v>3989</v>
      </c>
      <c r="BQ363" s="859" t="s">
        <v>3989</v>
      </c>
      <c r="BR363" t="s">
        <v>72</v>
      </c>
      <c r="BS363" t="s">
        <v>72</v>
      </c>
      <c r="BT363">
        <v>0</v>
      </c>
      <c r="BU363" t="s">
        <v>72</v>
      </c>
      <c r="BV363">
        <v>0</v>
      </c>
      <c r="BW363" t="s">
        <v>72</v>
      </c>
      <c r="BX363">
        <v>0</v>
      </c>
      <c r="BY363" t="s">
        <v>72</v>
      </c>
      <c r="BZ363" t="s">
        <v>3999</v>
      </c>
    </row>
    <row r="364" spans="1:79">
      <c r="A364" t="s">
        <v>1715</v>
      </c>
      <c r="B364" t="s">
        <v>1782</v>
      </c>
      <c r="C364" t="s">
        <v>142</v>
      </c>
      <c r="D364" t="s">
        <v>59</v>
      </c>
      <c r="E364" t="s">
        <v>60</v>
      </c>
      <c r="F364" t="s">
        <v>1783</v>
      </c>
      <c r="G364" t="s">
        <v>1784</v>
      </c>
      <c r="H364" t="s">
        <v>1785</v>
      </c>
      <c r="I364" t="s">
        <v>1786</v>
      </c>
      <c r="J364" t="s">
        <v>92</v>
      </c>
      <c r="N364" t="s">
        <v>211</v>
      </c>
      <c r="O364" t="s">
        <v>68</v>
      </c>
      <c r="P364" t="s">
        <v>650</v>
      </c>
      <c r="Q364" s="613">
        <v>1</v>
      </c>
      <c r="R364" t="s">
        <v>3609</v>
      </c>
      <c r="S364">
        <v>247.8</v>
      </c>
      <c r="T364">
        <v>227</v>
      </c>
      <c r="U364">
        <v>185</v>
      </c>
      <c r="V364">
        <v>166.1</v>
      </c>
      <c r="W364">
        <v>146.6</v>
      </c>
      <c r="X364">
        <v>136.19999999999999</v>
      </c>
      <c r="AH364">
        <v>0</v>
      </c>
      <c r="BP364" s="613" t="s">
        <v>3989</v>
      </c>
      <c r="BQ364" s="857">
        <v>284.78500000000003</v>
      </c>
      <c r="BR364" t="s">
        <v>66</v>
      </c>
      <c r="BS364" t="s">
        <v>72</v>
      </c>
      <c r="BT364">
        <v>0</v>
      </c>
      <c r="BU364" t="s">
        <v>72</v>
      </c>
      <c r="BV364">
        <v>0</v>
      </c>
      <c r="BW364" t="s">
        <v>72</v>
      </c>
      <c r="BX364">
        <v>0</v>
      </c>
      <c r="BY364" t="s">
        <v>72</v>
      </c>
      <c r="BZ364" t="s">
        <v>4000</v>
      </c>
    </row>
    <row r="365" spans="1:79">
      <c r="A365" t="s">
        <v>1715</v>
      </c>
      <c r="B365" t="s">
        <v>1787</v>
      </c>
      <c r="C365" t="s">
        <v>142</v>
      </c>
      <c r="D365" t="s">
        <v>59</v>
      </c>
      <c r="E365" t="s">
        <v>60</v>
      </c>
      <c r="F365" t="s">
        <v>1783</v>
      </c>
      <c r="G365" t="s">
        <v>1788</v>
      </c>
      <c r="H365" t="s">
        <v>1789</v>
      </c>
      <c r="I365" t="s">
        <v>1790</v>
      </c>
      <c r="J365" t="s">
        <v>64</v>
      </c>
      <c r="K365" t="s">
        <v>65</v>
      </c>
      <c r="N365" t="s">
        <v>67</v>
      </c>
      <c r="O365" t="s">
        <v>68</v>
      </c>
      <c r="P365" t="s">
        <v>3604</v>
      </c>
      <c r="Q365" s="613">
        <v>0</v>
      </c>
      <c r="R365" t="s">
        <v>3609</v>
      </c>
      <c r="S365">
        <v>665</v>
      </c>
      <c r="T365">
        <v>649</v>
      </c>
      <c r="U365">
        <v>630</v>
      </c>
      <c r="V365">
        <v>620</v>
      </c>
      <c r="W365">
        <v>612</v>
      </c>
      <c r="X365">
        <v>606</v>
      </c>
      <c r="AE365" t="s">
        <v>70</v>
      </c>
      <c r="AH365">
        <v>0</v>
      </c>
      <c r="AI365" t="s">
        <v>70</v>
      </c>
      <c r="AJ365" t="s">
        <v>70</v>
      </c>
      <c r="AK365" t="s">
        <v>70</v>
      </c>
      <c r="AL365" t="s">
        <v>70</v>
      </c>
      <c r="AM365" t="s">
        <v>70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71</v>
      </c>
      <c r="BP365" s="613">
        <v>653.96</v>
      </c>
      <c r="BQ365" s="860">
        <v>642.46</v>
      </c>
      <c r="BR365" t="s">
        <v>70</v>
      </c>
      <c r="BS365" t="s">
        <v>72</v>
      </c>
      <c r="BT365">
        <v>0</v>
      </c>
      <c r="BU365" t="s">
        <v>6</v>
      </c>
      <c r="BV365">
        <v>0</v>
      </c>
      <c r="BW365" t="s">
        <v>6</v>
      </c>
      <c r="BX365">
        <v>0</v>
      </c>
      <c r="BY365" t="s">
        <v>72</v>
      </c>
      <c r="BZ365" t="s">
        <v>4001</v>
      </c>
    </row>
    <row r="366" spans="1:79" ht="25.5">
      <c r="A366" t="s">
        <v>1715</v>
      </c>
      <c r="B366" t="s">
        <v>1791</v>
      </c>
      <c r="C366" t="s">
        <v>142</v>
      </c>
      <c r="D366" t="s">
        <v>59</v>
      </c>
      <c r="E366" t="s">
        <v>60</v>
      </c>
      <c r="F366" t="s">
        <v>1783</v>
      </c>
      <c r="G366" t="s">
        <v>1792</v>
      </c>
      <c r="H366" t="s">
        <v>1793</v>
      </c>
      <c r="I366" t="s">
        <v>1794</v>
      </c>
      <c r="J366" t="s">
        <v>92</v>
      </c>
      <c r="N366" t="s">
        <v>88</v>
      </c>
      <c r="O366" t="s">
        <v>93</v>
      </c>
      <c r="P366" t="s">
        <v>1795</v>
      </c>
      <c r="Q366" s="613" t="s">
        <v>93</v>
      </c>
      <c r="S366" t="s">
        <v>538</v>
      </c>
      <c r="T366" t="s">
        <v>93</v>
      </c>
      <c r="U366" t="s">
        <v>93</v>
      </c>
      <c r="V366" t="s">
        <v>93</v>
      </c>
      <c r="W366" t="s">
        <v>93</v>
      </c>
      <c r="X366" t="s">
        <v>93</v>
      </c>
      <c r="AG366" t="s">
        <v>70</v>
      </c>
      <c r="AH366">
        <v>0</v>
      </c>
      <c r="BP366" s="613" t="s">
        <v>3989</v>
      </c>
      <c r="BQ366" s="859" t="s">
        <v>3989</v>
      </c>
      <c r="BR366" t="s">
        <v>72</v>
      </c>
      <c r="BS366" t="s">
        <v>72</v>
      </c>
      <c r="BT366">
        <v>0</v>
      </c>
      <c r="BU366" t="s">
        <v>72</v>
      </c>
      <c r="BV366">
        <v>0</v>
      </c>
      <c r="BW366" t="s">
        <v>72</v>
      </c>
      <c r="BX366">
        <v>0</v>
      </c>
      <c r="BY366" t="s">
        <v>72</v>
      </c>
      <c r="BZ366" t="s">
        <v>4002</v>
      </c>
    </row>
    <row r="367" spans="1:79">
      <c r="A367" t="s">
        <v>1715</v>
      </c>
      <c r="B367" t="s">
        <v>1796</v>
      </c>
      <c r="C367" t="s">
        <v>142</v>
      </c>
      <c r="D367" t="s">
        <v>59</v>
      </c>
      <c r="E367" t="s">
        <v>60</v>
      </c>
      <c r="F367" t="s">
        <v>1783</v>
      </c>
      <c r="G367" t="s">
        <v>1797</v>
      </c>
      <c r="H367" t="s">
        <v>1798</v>
      </c>
      <c r="I367" t="s">
        <v>1799</v>
      </c>
      <c r="J367" t="s">
        <v>92</v>
      </c>
      <c r="N367" t="s">
        <v>985</v>
      </c>
      <c r="O367" t="s">
        <v>68</v>
      </c>
      <c r="P367" t="s">
        <v>1800</v>
      </c>
      <c r="Q367" s="613">
        <v>0</v>
      </c>
      <c r="R367" t="s">
        <v>3610</v>
      </c>
      <c r="S367">
        <v>14000</v>
      </c>
      <c r="T367">
        <v>15000</v>
      </c>
      <c r="U367">
        <v>16000</v>
      </c>
      <c r="V367">
        <v>17000</v>
      </c>
      <c r="W367">
        <v>18000</v>
      </c>
      <c r="X367">
        <v>20000</v>
      </c>
      <c r="AH367">
        <v>0</v>
      </c>
      <c r="BP367" s="613" t="s">
        <v>3989</v>
      </c>
      <c r="BQ367" s="860">
        <v>17491</v>
      </c>
      <c r="BR367" t="s">
        <v>70</v>
      </c>
      <c r="BS367" t="s">
        <v>72</v>
      </c>
      <c r="BT367">
        <v>0</v>
      </c>
      <c r="BU367" t="s">
        <v>72</v>
      </c>
      <c r="BV367">
        <v>0</v>
      </c>
      <c r="BW367" t="s">
        <v>72</v>
      </c>
      <c r="BX367">
        <v>0</v>
      </c>
      <c r="BY367" t="s">
        <v>72</v>
      </c>
      <c r="BZ367" t="s">
        <v>4003</v>
      </c>
    </row>
    <row r="368" spans="1:79">
      <c r="A368" t="s">
        <v>1715</v>
      </c>
      <c r="B368" t="s">
        <v>1801</v>
      </c>
      <c r="C368" t="s">
        <v>142</v>
      </c>
      <c r="D368" t="s">
        <v>59</v>
      </c>
      <c r="E368" t="s">
        <v>60</v>
      </c>
      <c r="F368" t="s">
        <v>1783</v>
      </c>
      <c r="G368" t="s">
        <v>1802</v>
      </c>
      <c r="H368" t="s">
        <v>1803</v>
      </c>
      <c r="I368" t="s">
        <v>1804</v>
      </c>
      <c r="J368" t="s">
        <v>76</v>
      </c>
      <c r="K368" t="s">
        <v>357</v>
      </c>
      <c r="M368" t="s">
        <v>66</v>
      </c>
      <c r="N368" t="s">
        <v>203</v>
      </c>
      <c r="O368" t="s">
        <v>99</v>
      </c>
      <c r="P368" t="s">
        <v>1805</v>
      </c>
      <c r="Q368" s="613">
        <v>0</v>
      </c>
      <c r="R368" t="s">
        <v>3610</v>
      </c>
      <c r="S368" t="s">
        <v>538</v>
      </c>
      <c r="X368">
        <v>100</v>
      </c>
      <c r="AD368" t="s">
        <v>70</v>
      </c>
      <c r="AF368" t="s">
        <v>70</v>
      </c>
      <c r="AH368">
        <v>0</v>
      </c>
      <c r="AM368" t="s">
        <v>70</v>
      </c>
      <c r="AR368">
        <v>0</v>
      </c>
      <c r="AW368">
        <v>100</v>
      </c>
      <c r="BH368">
        <v>0.40939999999999999</v>
      </c>
      <c r="BN368">
        <v>1</v>
      </c>
      <c r="BO368" t="s">
        <v>71</v>
      </c>
      <c r="BP368" s="613" t="s">
        <v>3989</v>
      </c>
      <c r="BQ368" s="859">
        <v>0</v>
      </c>
      <c r="BR368" t="s">
        <v>72</v>
      </c>
      <c r="BS368" t="s">
        <v>72</v>
      </c>
      <c r="BT368">
        <v>0</v>
      </c>
      <c r="BU368" t="s">
        <v>72</v>
      </c>
      <c r="BV368">
        <v>0</v>
      </c>
      <c r="BW368" t="s">
        <v>72</v>
      </c>
      <c r="BX368">
        <v>0</v>
      </c>
      <c r="BY368" t="s">
        <v>72</v>
      </c>
      <c r="BZ368" t="s">
        <v>4004</v>
      </c>
      <c r="CA368" t="s">
        <v>1806</v>
      </c>
    </row>
    <row r="369" spans="1:79">
      <c r="A369" t="s">
        <v>1715</v>
      </c>
      <c r="B369" t="s">
        <v>1807</v>
      </c>
      <c r="C369" t="s">
        <v>142</v>
      </c>
      <c r="D369" t="s">
        <v>59</v>
      </c>
      <c r="E369" t="s">
        <v>60</v>
      </c>
      <c r="F369" t="s">
        <v>1808</v>
      </c>
      <c r="G369" t="s">
        <v>1809</v>
      </c>
      <c r="H369" t="s">
        <v>1810</v>
      </c>
      <c r="I369" t="s">
        <v>1811</v>
      </c>
      <c r="J369" t="s">
        <v>92</v>
      </c>
      <c r="N369" t="s">
        <v>211</v>
      </c>
      <c r="O369" t="s">
        <v>68</v>
      </c>
      <c r="P369" t="s">
        <v>1812</v>
      </c>
      <c r="Q369" s="613">
        <v>0</v>
      </c>
      <c r="R369" t="s">
        <v>3609</v>
      </c>
      <c r="S369">
        <v>505</v>
      </c>
      <c r="T369">
        <v>494</v>
      </c>
      <c r="U369">
        <v>483</v>
      </c>
      <c r="V369">
        <v>472</v>
      </c>
      <c r="W369">
        <v>472</v>
      </c>
      <c r="X369">
        <v>476</v>
      </c>
      <c r="AH369">
        <v>0</v>
      </c>
      <c r="BP369" s="613" t="s">
        <v>3989</v>
      </c>
      <c r="BQ369" s="860">
        <v>495.80599999999998</v>
      </c>
      <c r="BR369" t="s">
        <v>66</v>
      </c>
      <c r="BS369" t="s">
        <v>72</v>
      </c>
      <c r="BT369">
        <v>0</v>
      </c>
      <c r="BU369" t="s">
        <v>72</v>
      </c>
      <c r="BV369">
        <v>0</v>
      </c>
      <c r="BW369" t="s">
        <v>72</v>
      </c>
      <c r="BX369">
        <v>0</v>
      </c>
      <c r="BY369" t="s">
        <v>72</v>
      </c>
      <c r="BZ369" t="s">
        <v>4005</v>
      </c>
    </row>
    <row r="370" spans="1:79">
      <c r="A370" t="s">
        <v>1715</v>
      </c>
      <c r="B370" t="s">
        <v>1813</v>
      </c>
      <c r="C370" t="s">
        <v>142</v>
      </c>
      <c r="D370" t="s">
        <v>245</v>
      </c>
      <c r="E370" t="s">
        <v>246</v>
      </c>
      <c r="F370" t="s">
        <v>1717</v>
      </c>
      <c r="G370" t="s">
        <v>1814</v>
      </c>
      <c r="H370" t="s">
        <v>1815</v>
      </c>
      <c r="I370" t="s">
        <v>1816</v>
      </c>
      <c r="J370" t="s">
        <v>92</v>
      </c>
      <c r="N370" t="s">
        <v>221</v>
      </c>
      <c r="O370" t="s">
        <v>99</v>
      </c>
      <c r="P370" t="s">
        <v>1721</v>
      </c>
      <c r="Q370" s="613">
        <v>0</v>
      </c>
      <c r="R370" t="s">
        <v>3610</v>
      </c>
      <c r="S370">
        <v>90</v>
      </c>
      <c r="T370">
        <v>95</v>
      </c>
      <c r="U370">
        <v>95</v>
      </c>
      <c r="V370">
        <v>95</v>
      </c>
      <c r="W370">
        <v>95</v>
      </c>
      <c r="X370">
        <v>95</v>
      </c>
      <c r="AH370">
        <v>0</v>
      </c>
      <c r="BP370" s="613">
        <v>86.57</v>
      </c>
      <c r="BQ370" s="860">
        <v>86.72</v>
      </c>
      <c r="BR370" t="s">
        <v>66</v>
      </c>
      <c r="BS370" t="s">
        <v>72</v>
      </c>
      <c r="BT370">
        <v>0</v>
      </c>
      <c r="BU370" t="s">
        <v>72</v>
      </c>
      <c r="BV370">
        <v>0</v>
      </c>
      <c r="BW370" t="s">
        <v>72</v>
      </c>
      <c r="BX370">
        <v>0</v>
      </c>
      <c r="BY370" t="s">
        <v>72</v>
      </c>
      <c r="BZ370" t="s">
        <v>4006</v>
      </c>
    </row>
    <row r="371" spans="1:79">
      <c r="A371" t="s">
        <v>1715</v>
      </c>
      <c r="B371" t="s">
        <v>1817</v>
      </c>
      <c r="C371" t="s">
        <v>142</v>
      </c>
      <c r="D371" t="s">
        <v>245</v>
      </c>
      <c r="E371" t="s">
        <v>246</v>
      </c>
      <c r="F371" t="s">
        <v>1717</v>
      </c>
      <c r="G371" t="s">
        <v>1818</v>
      </c>
      <c r="H371" t="s">
        <v>1819</v>
      </c>
      <c r="I371" t="s">
        <v>1820</v>
      </c>
      <c r="J371" t="s">
        <v>92</v>
      </c>
      <c r="N371" t="s">
        <v>221</v>
      </c>
      <c r="O371" t="s">
        <v>68</v>
      </c>
      <c r="P371" t="s">
        <v>1726</v>
      </c>
      <c r="Q371" s="613">
        <v>2</v>
      </c>
      <c r="R371" t="s">
        <v>3609</v>
      </c>
      <c r="S371">
        <v>8.0500000000000007</v>
      </c>
      <c r="T371">
        <v>7.6</v>
      </c>
      <c r="U371">
        <v>7.15</v>
      </c>
      <c r="V371">
        <v>6.7</v>
      </c>
      <c r="W371">
        <v>6.25</v>
      </c>
      <c r="X371">
        <v>5.8</v>
      </c>
      <c r="AH371">
        <v>0</v>
      </c>
      <c r="BP371" s="613">
        <v>8.8000000000000007</v>
      </c>
      <c r="BQ371" s="861">
        <v>6.46</v>
      </c>
      <c r="BR371" t="s">
        <v>70</v>
      </c>
      <c r="BS371" t="s">
        <v>72</v>
      </c>
      <c r="BT371">
        <v>0</v>
      </c>
      <c r="BU371" t="s">
        <v>72</v>
      </c>
      <c r="BV371">
        <v>0</v>
      </c>
      <c r="BW371" t="s">
        <v>72</v>
      </c>
      <c r="BX371">
        <v>0</v>
      </c>
      <c r="BY371" t="s">
        <v>72</v>
      </c>
      <c r="BZ371" t="s">
        <v>4007</v>
      </c>
    </row>
    <row r="372" spans="1:79">
      <c r="A372" t="s">
        <v>1715</v>
      </c>
      <c r="B372" t="s">
        <v>1821</v>
      </c>
      <c r="C372" t="s">
        <v>142</v>
      </c>
      <c r="D372" t="s">
        <v>245</v>
      </c>
      <c r="E372" t="s">
        <v>246</v>
      </c>
      <c r="F372" t="s">
        <v>1717</v>
      </c>
      <c r="G372" t="s">
        <v>1822</v>
      </c>
      <c r="H372" t="s">
        <v>1823</v>
      </c>
      <c r="I372" t="s">
        <v>1824</v>
      </c>
      <c r="J372" t="s">
        <v>92</v>
      </c>
      <c r="N372" t="s">
        <v>221</v>
      </c>
      <c r="O372" t="s">
        <v>132</v>
      </c>
      <c r="P372" t="s">
        <v>1731</v>
      </c>
      <c r="Q372" s="613">
        <v>2</v>
      </c>
      <c r="R372" t="s">
        <v>3610</v>
      </c>
      <c r="S372">
        <v>4.3</v>
      </c>
      <c r="T372">
        <v>4.55</v>
      </c>
      <c r="U372">
        <v>4.5999999999999996</v>
      </c>
      <c r="V372">
        <v>4.6500000000000004</v>
      </c>
      <c r="W372">
        <v>4.6500000000000004</v>
      </c>
      <c r="X372">
        <v>4.7</v>
      </c>
      <c r="AH372">
        <v>0</v>
      </c>
      <c r="BP372" s="613">
        <v>4.21</v>
      </c>
      <c r="BQ372" s="861">
        <v>4.5</v>
      </c>
      <c r="BR372" t="s">
        <v>66</v>
      </c>
      <c r="BS372" t="s">
        <v>72</v>
      </c>
      <c r="BT372">
        <v>0</v>
      </c>
      <c r="BU372" t="s">
        <v>72</v>
      </c>
      <c r="BV372">
        <v>0</v>
      </c>
      <c r="BW372" t="s">
        <v>72</v>
      </c>
      <c r="BX372">
        <v>0</v>
      </c>
      <c r="BY372" t="s">
        <v>72</v>
      </c>
      <c r="BZ372" t="s">
        <v>4008</v>
      </c>
    </row>
    <row r="373" spans="1:79">
      <c r="A373" t="s">
        <v>1715</v>
      </c>
      <c r="B373" t="s">
        <v>1825</v>
      </c>
      <c r="C373" t="s">
        <v>142</v>
      </c>
      <c r="D373" t="s">
        <v>245</v>
      </c>
      <c r="E373" t="s">
        <v>246</v>
      </c>
      <c r="F373" t="s">
        <v>1826</v>
      </c>
      <c r="G373" t="s">
        <v>1827</v>
      </c>
      <c r="H373" t="s">
        <v>1828</v>
      </c>
      <c r="I373" t="s">
        <v>1829</v>
      </c>
      <c r="J373" t="s">
        <v>76</v>
      </c>
      <c r="K373" t="s">
        <v>65</v>
      </c>
      <c r="M373" t="s">
        <v>66</v>
      </c>
      <c r="N373" t="s">
        <v>304</v>
      </c>
      <c r="O373" t="s">
        <v>229</v>
      </c>
      <c r="P373" t="s">
        <v>358</v>
      </c>
      <c r="Q373" s="613" t="s">
        <v>71</v>
      </c>
      <c r="S373" t="s">
        <v>231</v>
      </c>
      <c r="T373" t="s">
        <v>231</v>
      </c>
      <c r="U373" t="s">
        <v>231</v>
      </c>
      <c r="V373" t="s">
        <v>231</v>
      </c>
      <c r="W373" t="s">
        <v>231</v>
      </c>
      <c r="X373" t="s">
        <v>231</v>
      </c>
      <c r="AE373" t="s">
        <v>70</v>
      </c>
      <c r="AH373">
        <v>3</v>
      </c>
      <c r="AI373" t="s">
        <v>70</v>
      </c>
      <c r="AJ373" t="s">
        <v>70</v>
      </c>
      <c r="AK373" t="s">
        <v>70</v>
      </c>
      <c r="AL373" t="s">
        <v>70</v>
      </c>
      <c r="AM373" t="s">
        <v>70</v>
      </c>
      <c r="AN373" t="s">
        <v>359</v>
      </c>
      <c r="AO373" t="s">
        <v>359</v>
      </c>
      <c r="AP373" t="s">
        <v>359</v>
      </c>
      <c r="AQ373" t="s">
        <v>359</v>
      </c>
      <c r="AR373" t="s">
        <v>359</v>
      </c>
      <c r="AS373" t="s">
        <v>360</v>
      </c>
      <c r="AT373" t="s">
        <v>360</v>
      </c>
      <c r="AU373" t="s">
        <v>360</v>
      </c>
      <c r="AV373" t="s">
        <v>360</v>
      </c>
      <c r="AW373" t="s">
        <v>360</v>
      </c>
      <c r="BH373">
        <v>4.5350000000000001</v>
      </c>
      <c r="BN373">
        <v>1</v>
      </c>
      <c r="BO373" t="s">
        <v>71</v>
      </c>
      <c r="BP373" s="613" t="s">
        <v>231</v>
      </c>
      <c r="BQ373" s="859" t="s">
        <v>231</v>
      </c>
      <c r="BR373" t="s">
        <v>70</v>
      </c>
      <c r="BS373" t="s">
        <v>72</v>
      </c>
      <c r="BT373">
        <v>0</v>
      </c>
      <c r="BU373" t="s">
        <v>72</v>
      </c>
      <c r="BV373">
        <v>0</v>
      </c>
      <c r="BW373" t="s">
        <v>72</v>
      </c>
      <c r="BX373">
        <v>0</v>
      </c>
      <c r="BY373" t="s">
        <v>72</v>
      </c>
      <c r="BZ373" t="s">
        <v>4009</v>
      </c>
      <c r="CA373" t="s">
        <v>1830</v>
      </c>
    </row>
    <row r="374" spans="1:79">
      <c r="A374" t="s">
        <v>1715</v>
      </c>
      <c r="B374" t="s">
        <v>1831</v>
      </c>
      <c r="C374" t="s">
        <v>142</v>
      </c>
      <c r="D374" t="s">
        <v>245</v>
      </c>
      <c r="E374" t="s">
        <v>246</v>
      </c>
      <c r="F374" t="s">
        <v>1826</v>
      </c>
      <c r="G374" t="s">
        <v>1832</v>
      </c>
      <c r="H374" t="s">
        <v>1833</v>
      </c>
      <c r="I374" t="s">
        <v>1834</v>
      </c>
      <c r="J374" t="s">
        <v>76</v>
      </c>
      <c r="K374" t="s">
        <v>65</v>
      </c>
      <c r="M374" t="s">
        <v>66</v>
      </c>
      <c r="N374" t="s">
        <v>304</v>
      </c>
      <c r="O374" t="s">
        <v>229</v>
      </c>
      <c r="P374" t="s">
        <v>358</v>
      </c>
      <c r="Q374" s="613" t="s">
        <v>71</v>
      </c>
      <c r="S374" t="s">
        <v>231</v>
      </c>
      <c r="T374" t="s">
        <v>231</v>
      </c>
      <c r="U374" t="s">
        <v>231</v>
      </c>
      <c r="V374" t="s">
        <v>231</v>
      </c>
      <c r="W374" t="s">
        <v>231</v>
      </c>
      <c r="X374" t="s">
        <v>231</v>
      </c>
      <c r="AE374" t="s">
        <v>70</v>
      </c>
      <c r="AH374">
        <v>4</v>
      </c>
      <c r="AI374" t="s">
        <v>70</v>
      </c>
      <c r="AJ374" t="s">
        <v>70</v>
      </c>
      <c r="AK374" t="s">
        <v>70</v>
      </c>
      <c r="AL374" t="s">
        <v>70</v>
      </c>
      <c r="AM374" t="s">
        <v>70</v>
      </c>
      <c r="AN374" t="s">
        <v>359</v>
      </c>
      <c r="AO374" t="s">
        <v>359</v>
      </c>
      <c r="AP374" t="s">
        <v>359</v>
      </c>
      <c r="AQ374" t="s">
        <v>359</v>
      </c>
      <c r="AR374" t="s">
        <v>359</v>
      </c>
      <c r="AS374" t="s">
        <v>360</v>
      </c>
      <c r="AT374" t="s">
        <v>360</v>
      </c>
      <c r="AU374" t="s">
        <v>360</v>
      </c>
      <c r="AV374" t="s">
        <v>360</v>
      </c>
      <c r="AW374" t="s">
        <v>360</v>
      </c>
      <c r="BH374">
        <v>4.5350000000000001</v>
      </c>
      <c r="BN374">
        <v>1</v>
      </c>
      <c r="BO374" t="s">
        <v>71</v>
      </c>
      <c r="BP374" s="613" t="s">
        <v>359</v>
      </c>
      <c r="BQ374" s="859" t="s">
        <v>231</v>
      </c>
      <c r="BR374" t="s">
        <v>70</v>
      </c>
      <c r="BS374" t="s">
        <v>72</v>
      </c>
      <c r="BT374">
        <v>0</v>
      </c>
      <c r="BU374" t="s">
        <v>72</v>
      </c>
      <c r="BV374">
        <v>0</v>
      </c>
      <c r="BW374" t="s">
        <v>72</v>
      </c>
      <c r="BX374">
        <v>0</v>
      </c>
      <c r="BY374" t="s">
        <v>72</v>
      </c>
      <c r="BZ374" t="s">
        <v>4010</v>
      </c>
      <c r="CA374" t="s">
        <v>1835</v>
      </c>
    </row>
    <row r="375" spans="1:79" ht="25.5">
      <c r="A375" t="s">
        <v>1715</v>
      </c>
      <c r="B375" t="s">
        <v>1836</v>
      </c>
      <c r="C375" t="s">
        <v>142</v>
      </c>
      <c r="D375" t="s">
        <v>245</v>
      </c>
      <c r="E375" t="s">
        <v>246</v>
      </c>
      <c r="F375" t="s">
        <v>1826</v>
      </c>
      <c r="G375" t="s">
        <v>1837</v>
      </c>
      <c r="H375" t="s">
        <v>1838</v>
      </c>
      <c r="I375" t="s">
        <v>1839</v>
      </c>
      <c r="J375" t="s">
        <v>64</v>
      </c>
      <c r="K375" t="s">
        <v>357</v>
      </c>
      <c r="M375" t="s">
        <v>66</v>
      </c>
      <c r="N375" t="s">
        <v>250</v>
      </c>
      <c r="O375" t="s">
        <v>68</v>
      </c>
      <c r="P375" t="s">
        <v>1840</v>
      </c>
      <c r="Q375" s="613">
        <v>0</v>
      </c>
      <c r="R375" t="s">
        <v>3610</v>
      </c>
      <c r="S375" t="s">
        <v>538</v>
      </c>
      <c r="X375">
        <v>2127</v>
      </c>
      <c r="AD375" t="s">
        <v>70</v>
      </c>
      <c r="AE375" t="s">
        <v>70</v>
      </c>
      <c r="AH375">
        <v>0</v>
      </c>
      <c r="AM375" t="s">
        <v>70</v>
      </c>
      <c r="AR375">
        <v>1459</v>
      </c>
      <c r="AW375">
        <v>2127</v>
      </c>
      <c r="BB375">
        <v>2127</v>
      </c>
      <c r="BG375">
        <v>2753</v>
      </c>
      <c r="BH375" t="s">
        <v>1122</v>
      </c>
      <c r="BL375" t="s">
        <v>1122</v>
      </c>
      <c r="BN375">
        <v>1</v>
      </c>
      <c r="BO375" t="s">
        <v>71</v>
      </c>
      <c r="BP375" s="613" t="s">
        <v>3989</v>
      </c>
      <c r="BQ375" s="859" t="s">
        <v>3989</v>
      </c>
      <c r="BR375" t="s">
        <v>72</v>
      </c>
      <c r="BS375" t="s">
        <v>72</v>
      </c>
      <c r="BT375">
        <v>0</v>
      </c>
      <c r="BU375" t="s">
        <v>72</v>
      </c>
      <c r="BV375">
        <v>0</v>
      </c>
      <c r="BW375" t="s">
        <v>72</v>
      </c>
      <c r="BX375">
        <v>0</v>
      </c>
      <c r="BY375" t="s">
        <v>72</v>
      </c>
      <c r="BZ375" t="s">
        <v>4011</v>
      </c>
      <c r="CA375" t="s">
        <v>1841</v>
      </c>
    </row>
    <row r="376" spans="1:79">
      <c r="A376" t="s">
        <v>1715</v>
      </c>
      <c r="B376" t="s">
        <v>1842</v>
      </c>
      <c r="C376" t="s">
        <v>142</v>
      </c>
      <c r="D376" t="s">
        <v>245</v>
      </c>
      <c r="E376" t="s">
        <v>246</v>
      </c>
      <c r="F376" t="s">
        <v>1826</v>
      </c>
      <c r="G376" t="s">
        <v>1843</v>
      </c>
      <c r="H376" t="s">
        <v>1844</v>
      </c>
      <c r="I376" t="s">
        <v>1845</v>
      </c>
      <c r="J376" t="s">
        <v>64</v>
      </c>
      <c r="K376" t="s">
        <v>65</v>
      </c>
      <c r="N376" t="s">
        <v>250</v>
      </c>
      <c r="O376" t="s">
        <v>68</v>
      </c>
      <c r="P376" t="s">
        <v>1846</v>
      </c>
      <c r="Q376" s="613">
        <v>0</v>
      </c>
      <c r="R376" t="s">
        <v>3609</v>
      </c>
      <c r="S376">
        <v>1209</v>
      </c>
      <c r="T376">
        <v>1168</v>
      </c>
      <c r="U376">
        <v>1126</v>
      </c>
      <c r="V376">
        <v>1085</v>
      </c>
      <c r="W376">
        <v>1085</v>
      </c>
      <c r="X376">
        <v>1085</v>
      </c>
      <c r="AC376" t="s">
        <v>70</v>
      </c>
      <c r="AE376" t="s">
        <v>70</v>
      </c>
      <c r="AH376">
        <v>0</v>
      </c>
      <c r="AI376" t="s">
        <v>70</v>
      </c>
      <c r="AJ376" t="s">
        <v>70</v>
      </c>
      <c r="AK376" t="s">
        <v>70</v>
      </c>
      <c r="AL376" t="s">
        <v>70</v>
      </c>
      <c r="AM376" t="s">
        <v>70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71</v>
      </c>
      <c r="BP376" s="613">
        <v>1017</v>
      </c>
      <c r="BQ376" s="860">
        <v>1410</v>
      </c>
      <c r="BR376" t="s">
        <v>66</v>
      </c>
      <c r="BS376" t="s">
        <v>72</v>
      </c>
      <c r="BT376">
        <v>0</v>
      </c>
      <c r="BU376" t="s">
        <v>3219</v>
      </c>
      <c r="BV376">
        <v>-11.7</v>
      </c>
      <c r="BW376" t="s">
        <v>3219</v>
      </c>
      <c r="BX376">
        <v>-11.7</v>
      </c>
      <c r="BY376" t="s">
        <v>41</v>
      </c>
      <c r="BZ376" t="s">
        <v>4012</v>
      </c>
    </row>
    <row r="377" spans="1:79">
      <c r="A377" t="s">
        <v>1715</v>
      </c>
      <c r="B377" t="s">
        <v>1847</v>
      </c>
      <c r="C377" t="s">
        <v>142</v>
      </c>
      <c r="D377" t="s">
        <v>245</v>
      </c>
      <c r="E377" t="s">
        <v>246</v>
      </c>
      <c r="F377" t="s">
        <v>1826</v>
      </c>
      <c r="G377" t="s">
        <v>1848</v>
      </c>
      <c r="H377" t="s">
        <v>1849</v>
      </c>
      <c r="I377" t="s">
        <v>1850</v>
      </c>
      <c r="J377" t="s">
        <v>64</v>
      </c>
      <c r="K377" t="s">
        <v>65</v>
      </c>
      <c r="N377" t="s">
        <v>261</v>
      </c>
      <c r="O377" t="s">
        <v>68</v>
      </c>
      <c r="P377" t="s">
        <v>1851</v>
      </c>
      <c r="Q377" s="613">
        <v>0</v>
      </c>
      <c r="R377" t="s">
        <v>3610</v>
      </c>
      <c r="S377" t="s">
        <v>538</v>
      </c>
      <c r="X377">
        <v>20</v>
      </c>
      <c r="AE377" t="s">
        <v>70</v>
      </c>
      <c r="AH377">
        <v>0</v>
      </c>
      <c r="AM377" t="s">
        <v>70</v>
      </c>
      <c r="AR377">
        <v>10</v>
      </c>
      <c r="AW377">
        <v>20</v>
      </c>
      <c r="BB377">
        <v>20</v>
      </c>
      <c r="BG377">
        <v>50</v>
      </c>
      <c r="BH377">
        <v>0.51500000000000001</v>
      </c>
      <c r="BL377">
        <v>0.47499999999999998</v>
      </c>
      <c r="BN377">
        <v>1</v>
      </c>
      <c r="BO377" t="s">
        <v>71</v>
      </c>
      <c r="BP377" s="613" t="s">
        <v>3989</v>
      </c>
      <c r="BQ377" s="860">
        <v>0</v>
      </c>
      <c r="BR377" t="s">
        <v>72</v>
      </c>
      <c r="BS377" t="s">
        <v>72</v>
      </c>
      <c r="BT377">
        <v>0</v>
      </c>
      <c r="BU377" t="s">
        <v>72</v>
      </c>
      <c r="BV377">
        <v>0</v>
      </c>
      <c r="BW377" t="s">
        <v>72</v>
      </c>
      <c r="BX377">
        <v>0</v>
      </c>
      <c r="BY377" t="s">
        <v>72</v>
      </c>
      <c r="BZ377" t="s">
        <v>4013</v>
      </c>
    </row>
    <row r="378" spans="1:79">
      <c r="A378" t="s">
        <v>1715</v>
      </c>
      <c r="B378" t="s">
        <v>1852</v>
      </c>
      <c r="C378" t="s">
        <v>142</v>
      </c>
      <c r="D378" t="s">
        <v>245</v>
      </c>
      <c r="E378" t="s">
        <v>246</v>
      </c>
      <c r="F378" t="s">
        <v>1826</v>
      </c>
      <c r="G378" t="s">
        <v>1853</v>
      </c>
      <c r="H378" t="s">
        <v>1854</v>
      </c>
      <c r="I378" t="s">
        <v>1855</v>
      </c>
      <c r="J378" t="s">
        <v>76</v>
      </c>
      <c r="K378" t="s">
        <v>65</v>
      </c>
      <c r="M378" t="s">
        <v>66</v>
      </c>
      <c r="N378" t="s">
        <v>1105</v>
      </c>
      <c r="O378" t="s">
        <v>99</v>
      </c>
      <c r="P378" t="s">
        <v>1775</v>
      </c>
      <c r="Q378" s="613">
        <v>0</v>
      </c>
      <c r="R378" t="s">
        <v>3610</v>
      </c>
      <c r="S378">
        <v>100</v>
      </c>
      <c r="X378">
        <v>100</v>
      </c>
      <c r="AD378" t="s">
        <v>70</v>
      </c>
      <c r="AE378" t="s">
        <v>70</v>
      </c>
      <c r="AH378">
        <v>0</v>
      </c>
      <c r="AM378" t="s">
        <v>70</v>
      </c>
      <c r="AR378">
        <v>0</v>
      </c>
      <c r="AW378">
        <v>100</v>
      </c>
      <c r="BH378">
        <v>0.40400000000000003</v>
      </c>
      <c r="BN378">
        <v>1</v>
      </c>
      <c r="BO378" t="s">
        <v>71</v>
      </c>
      <c r="BP378" s="613" t="s">
        <v>3989</v>
      </c>
      <c r="BQ378" s="860">
        <v>0</v>
      </c>
      <c r="BR378" t="s">
        <v>72</v>
      </c>
      <c r="BS378" t="s">
        <v>72</v>
      </c>
      <c r="BT378">
        <v>0</v>
      </c>
      <c r="BU378" t="s">
        <v>72</v>
      </c>
      <c r="BV378">
        <v>0</v>
      </c>
      <c r="BW378" t="s">
        <v>72</v>
      </c>
      <c r="BX378">
        <v>0</v>
      </c>
      <c r="BY378" t="s">
        <v>72</v>
      </c>
      <c r="BZ378" t="s">
        <v>4014</v>
      </c>
      <c r="CA378" t="s">
        <v>1856</v>
      </c>
    </row>
    <row r="379" spans="1:79">
      <c r="A379" t="s">
        <v>1715</v>
      </c>
      <c r="B379" t="s">
        <v>1857</v>
      </c>
      <c r="C379" t="s">
        <v>142</v>
      </c>
      <c r="D379" t="s">
        <v>245</v>
      </c>
      <c r="E379" t="s">
        <v>246</v>
      </c>
      <c r="F379" t="s">
        <v>1826</v>
      </c>
      <c r="G379" t="s">
        <v>1858</v>
      </c>
      <c r="H379" t="s">
        <v>1859</v>
      </c>
      <c r="I379" t="s">
        <v>1860</v>
      </c>
      <c r="J379" t="s">
        <v>76</v>
      </c>
      <c r="K379" t="s">
        <v>65</v>
      </c>
      <c r="N379" t="s">
        <v>164</v>
      </c>
      <c r="O379" t="s">
        <v>68</v>
      </c>
      <c r="P379" t="s">
        <v>1861</v>
      </c>
      <c r="Q379" s="613">
        <v>0</v>
      </c>
      <c r="R379" t="s">
        <v>3610</v>
      </c>
      <c r="X379">
        <v>1700000</v>
      </c>
      <c r="AE379" t="s">
        <v>70</v>
      </c>
      <c r="AH379">
        <v>0</v>
      </c>
      <c r="AM379" t="s">
        <v>70</v>
      </c>
      <c r="AR379">
        <v>1360000</v>
      </c>
      <c r="AW379">
        <v>1700000</v>
      </c>
      <c r="BH379">
        <v>7.1999999999999999E-7</v>
      </c>
      <c r="BN379">
        <v>1</v>
      </c>
      <c r="BO379" t="s">
        <v>71</v>
      </c>
      <c r="BP379" s="613" t="s">
        <v>3989</v>
      </c>
      <c r="BQ379" s="860">
        <v>0</v>
      </c>
      <c r="BR379" t="s">
        <v>72</v>
      </c>
      <c r="BS379" t="s">
        <v>72</v>
      </c>
      <c r="BT379">
        <v>0</v>
      </c>
      <c r="BU379" t="s">
        <v>72</v>
      </c>
      <c r="BV379">
        <v>0</v>
      </c>
      <c r="BW379" t="s">
        <v>72</v>
      </c>
      <c r="BX379">
        <v>0</v>
      </c>
      <c r="BY379" t="s">
        <v>72</v>
      </c>
      <c r="BZ379" t="s">
        <v>4015</v>
      </c>
      <c r="CA379" t="s">
        <v>1862</v>
      </c>
    </row>
    <row r="380" spans="1:79" ht="25.5">
      <c r="A380" t="s">
        <v>1715</v>
      </c>
      <c r="B380" t="s">
        <v>1863</v>
      </c>
      <c r="C380" t="s">
        <v>142</v>
      </c>
      <c r="D380" t="s">
        <v>245</v>
      </c>
      <c r="E380" t="s">
        <v>246</v>
      </c>
      <c r="F380" t="s">
        <v>1826</v>
      </c>
      <c r="G380" t="s">
        <v>1864</v>
      </c>
      <c r="H380" t="s">
        <v>1865</v>
      </c>
      <c r="I380" t="s">
        <v>1866</v>
      </c>
      <c r="J380" t="s">
        <v>76</v>
      </c>
      <c r="K380" t="s">
        <v>65</v>
      </c>
      <c r="M380" t="s">
        <v>66</v>
      </c>
      <c r="N380" t="s">
        <v>203</v>
      </c>
      <c r="O380" t="s">
        <v>314</v>
      </c>
      <c r="P380" t="s">
        <v>1261</v>
      </c>
      <c r="Q380" s="613" t="s">
        <v>71</v>
      </c>
      <c r="T380" t="s">
        <v>741</v>
      </c>
      <c r="AD380" t="s">
        <v>70</v>
      </c>
      <c r="AF380" t="s">
        <v>70</v>
      </c>
      <c r="AH380">
        <v>0</v>
      </c>
      <c r="AI380" t="s">
        <v>70</v>
      </c>
      <c r="AJ380" t="s">
        <v>70</v>
      </c>
      <c r="AK380" t="s">
        <v>70</v>
      </c>
      <c r="AL380" t="s">
        <v>70</v>
      </c>
      <c r="AM380" t="s">
        <v>70</v>
      </c>
      <c r="AN380" t="s">
        <v>1867</v>
      </c>
      <c r="AO380" t="s">
        <v>1867</v>
      </c>
      <c r="AP380" t="s">
        <v>1867</v>
      </c>
      <c r="AQ380" t="s">
        <v>1867</v>
      </c>
      <c r="AR380" t="s">
        <v>1867</v>
      </c>
      <c r="AS380" t="s">
        <v>1867</v>
      </c>
      <c r="AT380" t="s">
        <v>1867</v>
      </c>
      <c r="AU380" t="s">
        <v>1867</v>
      </c>
      <c r="AV380" t="s">
        <v>1867</v>
      </c>
      <c r="AW380" t="s">
        <v>1867</v>
      </c>
      <c r="BH380">
        <v>6.7</v>
      </c>
      <c r="BN380">
        <v>1</v>
      </c>
      <c r="BO380" t="s">
        <v>71</v>
      </c>
      <c r="BP380" s="613" t="s">
        <v>3989</v>
      </c>
      <c r="BQ380" s="859" t="s">
        <v>4016</v>
      </c>
      <c r="BR380" t="s">
        <v>70</v>
      </c>
      <c r="BS380" t="s">
        <v>72</v>
      </c>
      <c r="BT380">
        <v>0</v>
      </c>
      <c r="BU380" t="s">
        <v>72</v>
      </c>
      <c r="BV380">
        <v>0</v>
      </c>
      <c r="BW380" t="s">
        <v>72</v>
      </c>
      <c r="BX380">
        <v>0</v>
      </c>
      <c r="BY380" t="s">
        <v>72</v>
      </c>
      <c r="BZ380" t="s">
        <v>4017</v>
      </c>
      <c r="CA380" t="s">
        <v>1868</v>
      </c>
    </row>
    <row r="381" spans="1:79" ht="25.5">
      <c r="A381" t="s">
        <v>1715</v>
      </c>
      <c r="B381" t="s">
        <v>1869</v>
      </c>
      <c r="C381" t="s">
        <v>142</v>
      </c>
      <c r="D381" t="s">
        <v>245</v>
      </c>
      <c r="E381" t="s">
        <v>246</v>
      </c>
      <c r="F381" t="s">
        <v>1826</v>
      </c>
      <c r="G381" t="s">
        <v>1870</v>
      </c>
      <c r="H381" t="s">
        <v>1871</v>
      </c>
      <c r="I381" t="s">
        <v>1872</v>
      </c>
      <c r="J381" t="s">
        <v>76</v>
      </c>
      <c r="K381" t="s">
        <v>65</v>
      </c>
      <c r="M381" t="s">
        <v>66</v>
      </c>
      <c r="N381" t="s">
        <v>203</v>
      </c>
      <c r="O381" t="s">
        <v>314</v>
      </c>
      <c r="P381" t="s">
        <v>1261</v>
      </c>
      <c r="Q381" s="613" t="s">
        <v>71</v>
      </c>
      <c r="U381" t="s">
        <v>741</v>
      </c>
      <c r="AD381" t="s">
        <v>70</v>
      </c>
      <c r="AF381" t="s">
        <v>70</v>
      </c>
      <c r="AH381">
        <v>0</v>
      </c>
      <c r="AM381" t="s">
        <v>70</v>
      </c>
      <c r="AR381" t="s">
        <v>1867</v>
      </c>
      <c r="AW381" t="s">
        <v>1867</v>
      </c>
      <c r="BH381">
        <v>198</v>
      </c>
      <c r="BN381">
        <v>1</v>
      </c>
      <c r="BO381" t="s">
        <v>71</v>
      </c>
      <c r="BP381" s="613" t="s">
        <v>3989</v>
      </c>
      <c r="BQ381" s="860" t="s">
        <v>3989</v>
      </c>
      <c r="BR381" t="s">
        <v>72</v>
      </c>
      <c r="BS381" t="s">
        <v>72</v>
      </c>
      <c r="BT381">
        <v>0</v>
      </c>
      <c r="BU381" t="s">
        <v>72</v>
      </c>
      <c r="BV381">
        <v>0</v>
      </c>
      <c r="BW381" t="s">
        <v>72</v>
      </c>
      <c r="BX381">
        <v>0</v>
      </c>
      <c r="BY381" t="s">
        <v>72</v>
      </c>
      <c r="BZ381" t="s">
        <v>4018</v>
      </c>
      <c r="CA381" t="s">
        <v>1873</v>
      </c>
    </row>
    <row r="382" spans="1:79">
      <c r="A382" t="s">
        <v>1715</v>
      </c>
      <c r="B382" t="s">
        <v>1874</v>
      </c>
      <c r="C382" t="s">
        <v>142</v>
      </c>
      <c r="D382" t="s">
        <v>245</v>
      </c>
      <c r="E382" t="s">
        <v>246</v>
      </c>
      <c r="F382" t="s">
        <v>1783</v>
      </c>
      <c r="G382" t="s">
        <v>1875</v>
      </c>
      <c r="H382" t="s">
        <v>1876</v>
      </c>
      <c r="I382" t="s">
        <v>1877</v>
      </c>
      <c r="J382" t="s">
        <v>92</v>
      </c>
      <c r="N382" t="s">
        <v>211</v>
      </c>
      <c r="O382" t="s">
        <v>68</v>
      </c>
      <c r="P382" t="s">
        <v>650</v>
      </c>
      <c r="Q382" s="613">
        <v>1</v>
      </c>
      <c r="R382" t="s">
        <v>3609</v>
      </c>
      <c r="S382">
        <v>394.6</v>
      </c>
      <c r="T382">
        <v>368.1</v>
      </c>
      <c r="U382">
        <v>322.5</v>
      </c>
      <c r="V382">
        <v>290.5</v>
      </c>
      <c r="W382">
        <v>269.60000000000002</v>
      </c>
      <c r="X382">
        <v>260.60000000000002</v>
      </c>
      <c r="AH382">
        <v>0</v>
      </c>
      <c r="BP382" s="613" t="s">
        <v>3989</v>
      </c>
      <c r="BQ382" s="857">
        <v>468.53500000000003</v>
      </c>
      <c r="BR382" t="s">
        <v>66</v>
      </c>
      <c r="BS382" t="s">
        <v>72</v>
      </c>
      <c r="BT382">
        <v>0</v>
      </c>
      <c r="BU382" t="s">
        <v>72</v>
      </c>
      <c r="BV382">
        <v>0</v>
      </c>
      <c r="BW382" t="s">
        <v>72</v>
      </c>
      <c r="BX382">
        <v>0</v>
      </c>
      <c r="BY382" t="s">
        <v>72</v>
      </c>
      <c r="BZ382" t="s">
        <v>4019</v>
      </c>
    </row>
    <row r="383" spans="1:79">
      <c r="A383" t="s">
        <v>1715</v>
      </c>
      <c r="B383" t="s">
        <v>1878</v>
      </c>
      <c r="C383" t="s">
        <v>142</v>
      </c>
      <c r="D383" t="s">
        <v>245</v>
      </c>
      <c r="E383" t="s">
        <v>246</v>
      </c>
      <c r="F383" t="s">
        <v>1783</v>
      </c>
      <c r="G383" t="s">
        <v>1879</v>
      </c>
      <c r="H383" t="s">
        <v>1880</v>
      </c>
      <c r="I383" t="s">
        <v>1881</v>
      </c>
      <c r="J383" t="s">
        <v>64</v>
      </c>
      <c r="K383" t="s">
        <v>65</v>
      </c>
      <c r="M383" t="s">
        <v>66</v>
      </c>
      <c r="N383" t="s">
        <v>280</v>
      </c>
      <c r="O383" t="s">
        <v>68</v>
      </c>
      <c r="P383" t="s">
        <v>997</v>
      </c>
      <c r="Q383" s="613">
        <v>0</v>
      </c>
      <c r="R383" t="s">
        <v>3609</v>
      </c>
      <c r="S383">
        <v>340</v>
      </c>
      <c r="T383">
        <v>340</v>
      </c>
      <c r="U383">
        <v>340</v>
      </c>
      <c r="V383">
        <v>340</v>
      </c>
      <c r="W383">
        <v>340</v>
      </c>
      <c r="X383">
        <v>340</v>
      </c>
      <c r="AB383" t="s">
        <v>70</v>
      </c>
      <c r="AE383" t="s">
        <v>70</v>
      </c>
      <c r="AH383">
        <v>0</v>
      </c>
      <c r="AI383" t="s">
        <v>70</v>
      </c>
      <c r="AJ383" t="s">
        <v>70</v>
      </c>
      <c r="AK383" t="s">
        <v>70</v>
      </c>
      <c r="AL383" t="s">
        <v>70</v>
      </c>
      <c r="AM383" t="s">
        <v>70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71</v>
      </c>
      <c r="BP383" s="613">
        <v>467</v>
      </c>
      <c r="BQ383" s="860">
        <v>232</v>
      </c>
      <c r="BR383" t="s">
        <v>70</v>
      </c>
      <c r="BS383" t="s">
        <v>72</v>
      </c>
      <c r="BT383">
        <v>0</v>
      </c>
      <c r="BU383" t="s">
        <v>72</v>
      </c>
      <c r="BV383">
        <v>0</v>
      </c>
      <c r="BW383" t="s">
        <v>6</v>
      </c>
      <c r="BX383">
        <v>0</v>
      </c>
      <c r="BY383" t="s">
        <v>40</v>
      </c>
      <c r="BZ383" t="s">
        <v>4020</v>
      </c>
      <c r="CA383" t="s">
        <v>1882</v>
      </c>
    </row>
    <row r="384" spans="1:79">
      <c r="A384" t="s">
        <v>1715</v>
      </c>
      <c r="B384" t="s">
        <v>1883</v>
      </c>
      <c r="C384" t="s">
        <v>142</v>
      </c>
      <c r="D384" t="s">
        <v>245</v>
      </c>
      <c r="E384" t="s">
        <v>246</v>
      </c>
      <c r="F384" t="s">
        <v>1783</v>
      </c>
      <c r="G384" t="s">
        <v>1884</v>
      </c>
      <c r="H384" t="s">
        <v>1885</v>
      </c>
      <c r="I384" t="s">
        <v>1886</v>
      </c>
      <c r="J384" t="s">
        <v>76</v>
      </c>
      <c r="K384" t="s">
        <v>65</v>
      </c>
      <c r="N384" t="s">
        <v>203</v>
      </c>
      <c r="O384" t="s">
        <v>99</v>
      </c>
      <c r="P384" t="s">
        <v>1887</v>
      </c>
      <c r="Q384" s="613">
        <v>2</v>
      </c>
      <c r="R384" t="s">
        <v>3610</v>
      </c>
      <c r="S384">
        <v>98.88</v>
      </c>
      <c r="T384">
        <v>100</v>
      </c>
      <c r="U384">
        <v>100</v>
      </c>
      <c r="V384">
        <v>100</v>
      </c>
      <c r="W384">
        <v>100</v>
      </c>
      <c r="X384">
        <v>100</v>
      </c>
      <c r="AE384" t="s">
        <v>70</v>
      </c>
      <c r="AH384">
        <v>0</v>
      </c>
      <c r="AI384" t="s">
        <v>70</v>
      </c>
      <c r="AJ384" t="s">
        <v>70</v>
      </c>
      <c r="AK384" t="s">
        <v>70</v>
      </c>
      <c r="AL384" t="s">
        <v>70</v>
      </c>
      <c r="AM384" t="s">
        <v>70</v>
      </c>
      <c r="AN384">
        <v>96.61</v>
      </c>
      <c r="AO384">
        <v>96.61</v>
      </c>
      <c r="AP384">
        <v>96.61</v>
      </c>
      <c r="AQ384">
        <v>96.61</v>
      </c>
      <c r="AR384">
        <v>96.61</v>
      </c>
      <c r="AS384">
        <v>98.88</v>
      </c>
      <c r="AT384">
        <v>98.88</v>
      </c>
      <c r="AU384">
        <v>98.88</v>
      </c>
      <c r="AV384">
        <v>98.88</v>
      </c>
      <c r="AW384">
        <v>98.88</v>
      </c>
      <c r="BH384">
        <v>3.8450000000000002</v>
      </c>
      <c r="BN384">
        <v>1</v>
      </c>
      <c r="BO384" t="s">
        <v>71</v>
      </c>
      <c r="BP384" s="613">
        <v>98.850574712643677</v>
      </c>
      <c r="BQ384" s="861">
        <v>99.132947976878611</v>
      </c>
      <c r="BR384" t="s">
        <v>66</v>
      </c>
      <c r="BS384" t="s">
        <v>72</v>
      </c>
      <c r="BT384">
        <v>0</v>
      </c>
      <c r="BU384" t="s">
        <v>5</v>
      </c>
      <c r="BV384">
        <v>0</v>
      </c>
      <c r="BW384" t="s">
        <v>5</v>
      </c>
      <c r="BX384">
        <v>0</v>
      </c>
      <c r="BY384" t="s">
        <v>72</v>
      </c>
      <c r="BZ384" t="s">
        <v>4021</v>
      </c>
    </row>
    <row r="385" spans="1:79">
      <c r="A385" t="s">
        <v>1715</v>
      </c>
      <c r="B385" t="s">
        <v>1888</v>
      </c>
      <c r="C385" t="s">
        <v>142</v>
      </c>
      <c r="D385" t="s">
        <v>245</v>
      </c>
      <c r="E385" t="s">
        <v>246</v>
      </c>
      <c r="F385" t="s">
        <v>1783</v>
      </c>
      <c r="G385" t="s">
        <v>1889</v>
      </c>
      <c r="H385" t="s">
        <v>1890</v>
      </c>
      <c r="I385" t="s">
        <v>1891</v>
      </c>
      <c r="J385" t="s">
        <v>92</v>
      </c>
      <c r="N385" t="s">
        <v>1386</v>
      </c>
      <c r="O385" t="s">
        <v>68</v>
      </c>
      <c r="P385" t="s">
        <v>1892</v>
      </c>
      <c r="Q385" s="613">
        <v>0</v>
      </c>
      <c r="R385" t="s">
        <v>3610</v>
      </c>
      <c r="S385" t="s">
        <v>538</v>
      </c>
      <c r="X385">
        <v>13</v>
      </c>
      <c r="AH385">
        <v>0</v>
      </c>
      <c r="BP385" s="613" t="s">
        <v>3989</v>
      </c>
      <c r="BQ385" s="860">
        <v>0</v>
      </c>
      <c r="BR385" t="s">
        <v>72</v>
      </c>
      <c r="BS385" t="s">
        <v>72</v>
      </c>
      <c r="BT385">
        <v>0</v>
      </c>
      <c r="BU385" t="s">
        <v>72</v>
      </c>
      <c r="BV385">
        <v>0</v>
      </c>
      <c r="BW385" t="s">
        <v>72</v>
      </c>
      <c r="BX385">
        <v>0</v>
      </c>
      <c r="BY385" t="s">
        <v>72</v>
      </c>
      <c r="BZ385" t="s">
        <v>4022</v>
      </c>
    </row>
    <row r="386" spans="1:79">
      <c r="A386" t="s">
        <v>1715</v>
      </c>
      <c r="B386" t="s">
        <v>1893</v>
      </c>
      <c r="C386" t="s">
        <v>142</v>
      </c>
      <c r="D386" t="s">
        <v>245</v>
      </c>
      <c r="E386" t="s">
        <v>246</v>
      </c>
      <c r="F386" t="s">
        <v>1783</v>
      </c>
      <c r="G386" t="s">
        <v>1894</v>
      </c>
      <c r="H386" t="s">
        <v>1895</v>
      </c>
      <c r="I386" t="s">
        <v>1896</v>
      </c>
      <c r="J386" t="s">
        <v>92</v>
      </c>
      <c r="N386" t="s">
        <v>1271</v>
      </c>
      <c r="O386" t="s">
        <v>99</v>
      </c>
      <c r="P386" t="s">
        <v>1673</v>
      </c>
      <c r="Q386" s="613">
        <v>0</v>
      </c>
      <c r="R386" t="s">
        <v>3610</v>
      </c>
      <c r="S386">
        <v>100</v>
      </c>
      <c r="T386">
        <v>100</v>
      </c>
      <c r="U386">
        <v>100</v>
      </c>
      <c r="V386">
        <v>100</v>
      </c>
      <c r="W386">
        <v>100</v>
      </c>
      <c r="X386">
        <v>100</v>
      </c>
      <c r="AE386" t="s">
        <v>70</v>
      </c>
      <c r="AH386">
        <v>0</v>
      </c>
      <c r="BP386" s="613">
        <v>100</v>
      </c>
      <c r="BQ386" s="860">
        <v>100</v>
      </c>
      <c r="BR386" t="s">
        <v>70</v>
      </c>
      <c r="BS386" t="s">
        <v>72</v>
      </c>
      <c r="BT386">
        <v>0</v>
      </c>
      <c r="BU386" t="s">
        <v>72</v>
      </c>
      <c r="BV386">
        <v>0</v>
      </c>
      <c r="BW386" t="s">
        <v>72</v>
      </c>
      <c r="BX386">
        <v>0</v>
      </c>
      <c r="BY386" t="s">
        <v>72</v>
      </c>
      <c r="BZ386" t="s">
        <v>4023</v>
      </c>
    </row>
    <row r="387" spans="1:79">
      <c r="A387" t="s">
        <v>1715</v>
      </c>
      <c r="B387" t="s">
        <v>1897</v>
      </c>
      <c r="C387" t="s">
        <v>142</v>
      </c>
      <c r="D387" t="s">
        <v>245</v>
      </c>
      <c r="E387" t="s">
        <v>246</v>
      </c>
      <c r="F387" t="s">
        <v>1783</v>
      </c>
      <c r="G387" t="s">
        <v>1898</v>
      </c>
      <c r="H387" t="s">
        <v>1899</v>
      </c>
      <c r="I387" t="s">
        <v>1900</v>
      </c>
      <c r="J387" t="s">
        <v>92</v>
      </c>
      <c r="N387" t="s">
        <v>985</v>
      </c>
      <c r="O387" t="s">
        <v>68</v>
      </c>
      <c r="P387" t="s">
        <v>1800</v>
      </c>
      <c r="Q387" s="613">
        <v>0</v>
      </c>
      <c r="R387" t="s">
        <v>3610</v>
      </c>
      <c r="S387">
        <v>14000</v>
      </c>
      <c r="T387">
        <v>15000</v>
      </c>
      <c r="U387">
        <v>16000</v>
      </c>
      <c r="V387">
        <v>17000</v>
      </c>
      <c r="W387">
        <v>18000</v>
      </c>
      <c r="X387">
        <v>20000</v>
      </c>
      <c r="AH387">
        <v>0</v>
      </c>
      <c r="BP387" s="613" t="s">
        <v>3989</v>
      </c>
      <c r="BQ387" s="860">
        <v>17491</v>
      </c>
      <c r="BR387" t="s">
        <v>70</v>
      </c>
      <c r="BS387" t="s">
        <v>72</v>
      </c>
      <c r="BT387">
        <v>0</v>
      </c>
      <c r="BU387" t="s">
        <v>72</v>
      </c>
      <c r="BV387">
        <v>0</v>
      </c>
      <c r="BW387" t="s">
        <v>72</v>
      </c>
      <c r="BX387">
        <v>0</v>
      </c>
      <c r="BY387" t="s">
        <v>72</v>
      </c>
      <c r="BZ387" t="s">
        <v>4024</v>
      </c>
    </row>
    <row r="388" spans="1:79">
      <c r="A388" t="s">
        <v>1715</v>
      </c>
      <c r="B388" t="s">
        <v>1901</v>
      </c>
      <c r="C388" t="s">
        <v>142</v>
      </c>
      <c r="D388" t="s">
        <v>245</v>
      </c>
      <c r="E388" t="s">
        <v>246</v>
      </c>
      <c r="F388" t="s">
        <v>1783</v>
      </c>
      <c r="G388" t="s">
        <v>1902</v>
      </c>
      <c r="H388" t="s">
        <v>1903</v>
      </c>
      <c r="I388" t="s">
        <v>1904</v>
      </c>
      <c r="J388" t="s">
        <v>64</v>
      </c>
      <c r="K388" t="s">
        <v>65</v>
      </c>
      <c r="M388" t="s">
        <v>66</v>
      </c>
      <c r="N388" t="s">
        <v>1223</v>
      </c>
      <c r="O388" t="s">
        <v>68</v>
      </c>
      <c r="P388" t="s">
        <v>1905</v>
      </c>
      <c r="Q388" s="613">
        <v>0</v>
      </c>
      <c r="R388" t="s">
        <v>3610</v>
      </c>
      <c r="S388">
        <v>14311</v>
      </c>
      <c r="T388">
        <v>0</v>
      </c>
      <c r="U388">
        <v>793</v>
      </c>
      <c r="V388">
        <v>1771</v>
      </c>
      <c r="W388">
        <v>6593</v>
      </c>
      <c r="X388">
        <v>6593</v>
      </c>
      <c r="AH388">
        <v>0</v>
      </c>
      <c r="AI388" t="s">
        <v>70</v>
      </c>
      <c r="AJ388" t="s">
        <v>70</v>
      </c>
      <c r="AK388" t="s">
        <v>70</v>
      </c>
      <c r="AL388" t="s">
        <v>70</v>
      </c>
      <c r="AM388" t="s">
        <v>70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71</v>
      </c>
      <c r="BP388" s="613" t="s">
        <v>3989</v>
      </c>
      <c r="BQ388" s="860">
        <v>0</v>
      </c>
      <c r="BR388" t="s">
        <v>70</v>
      </c>
      <c r="BS388" t="s">
        <v>72</v>
      </c>
      <c r="BT388">
        <v>0</v>
      </c>
      <c r="BU388" t="s">
        <v>72</v>
      </c>
      <c r="BV388">
        <v>0</v>
      </c>
      <c r="BW388" t="s">
        <v>72</v>
      </c>
      <c r="BX388">
        <v>0</v>
      </c>
      <c r="BY388" t="s">
        <v>72</v>
      </c>
      <c r="BZ388" t="s">
        <v>4025</v>
      </c>
      <c r="CA388" t="s">
        <v>1906</v>
      </c>
    </row>
    <row r="389" spans="1:79">
      <c r="A389" t="s">
        <v>1715</v>
      </c>
      <c r="B389" t="s">
        <v>1907</v>
      </c>
      <c r="C389" t="s">
        <v>142</v>
      </c>
      <c r="D389" t="s">
        <v>245</v>
      </c>
      <c r="E389" t="s">
        <v>246</v>
      </c>
      <c r="F389" t="s">
        <v>1783</v>
      </c>
      <c r="G389" t="s">
        <v>1908</v>
      </c>
      <c r="H389" t="s">
        <v>1909</v>
      </c>
      <c r="I389" t="s">
        <v>1910</v>
      </c>
      <c r="J389" t="s">
        <v>76</v>
      </c>
      <c r="K389" t="s">
        <v>357</v>
      </c>
      <c r="M389" t="s">
        <v>66</v>
      </c>
      <c r="N389" t="s">
        <v>203</v>
      </c>
      <c r="O389" t="s">
        <v>99</v>
      </c>
      <c r="P389" t="s">
        <v>1805</v>
      </c>
      <c r="Q389" s="613">
        <v>0</v>
      </c>
      <c r="R389" t="s">
        <v>3610</v>
      </c>
      <c r="S389" t="s">
        <v>538</v>
      </c>
      <c r="X389">
        <v>100</v>
      </c>
      <c r="AD389" t="s">
        <v>70</v>
      </c>
      <c r="AF389" t="s">
        <v>70</v>
      </c>
      <c r="AH389">
        <v>0</v>
      </c>
      <c r="AM389" t="s">
        <v>70</v>
      </c>
      <c r="AR389" t="s">
        <v>1911</v>
      </c>
      <c r="AW389">
        <v>100</v>
      </c>
      <c r="BH389">
        <v>0.40400000000000003</v>
      </c>
      <c r="BN389">
        <v>1</v>
      </c>
      <c r="BO389" t="s">
        <v>71</v>
      </c>
      <c r="BP389" s="613" t="s">
        <v>3989</v>
      </c>
      <c r="BQ389" s="860">
        <v>0</v>
      </c>
      <c r="BR389" t="s">
        <v>72</v>
      </c>
      <c r="BS389" t="s">
        <v>72</v>
      </c>
      <c r="BT389">
        <v>0</v>
      </c>
      <c r="BU389" t="s">
        <v>72</v>
      </c>
      <c r="BV389">
        <v>0</v>
      </c>
      <c r="BW389" t="s">
        <v>72</v>
      </c>
      <c r="BX389">
        <v>0</v>
      </c>
      <c r="BY389" t="s">
        <v>72</v>
      </c>
      <c r="BZ389" t="s">
        <v>4026</v>
      </c>
      <c r="CA389" t="s">
        <v>1912</v>
      </c>
    </row>
    <row r="390" spans="1:79">
      <c r="A390" t="s">
        <v>1715</v>
      </c>
      <c r="B390" t="s">
        <v>1913</v>
      </c>
      <c r="C390" t="s">
        <v>142</v>
      </c>
      <c r="D390" t="s">
        <v>245</v>
      </c>
      <c r="E390" t="s">
        <v>246</v>
      </c>
      <c r="F390" t="s">
        <v>1783</v>
      </c>
      <c r="G390" t="s">
        <v>1914</v>
      </c>
      <c r="H390" t="s">
        <v>1915</v>
      </c>
      <c r="I390" t="s">
        <v>1916</v>
      </c>
      <c r="J390" t="s">
        <v>64</v>
      </c>
      <c r="K390" t="s">
        <v>357</v>
      </c>
      <c r="M390" t="s">
        <v>66</v>
      </c>
      <c r="N390" t="s">
        <v>203</v>
      </c>
      <c r="O390" t="s">
        <v>68</v>
      </c>
      <c r="P390" t="s">
        <v>1917</v>
      </c>
      <c r="Q390" s="613">
        <v>1</v>
      </c>
      <c r="R390" t="s">
        <v>3610</v>
      </c>
      <c r="S390" t="s">
        <v>538</v>
      </c>
      <c r="X390">
        <v>151.80000000000001</v>
      </c>
      <c r="AD390" t="s">
        <v>70</v>
      </c>
      <c r="AF390" t="s">
        <v>70</v>
      </c>
      <c r="AH390">
        <v>0</v>
      </c>
      <c r="AM390" t="s">
        <v>70</v>
      </c>
      <c r="AR390">
        <v>0</v>
      </c>
      <c r="AW390">
        <v>151.80000000000001</v>
      </c>
      <c r="BB390">
        <v>151.80000000000001</v>
      </c>
      <c r="BG390">
        <v>199</v>
      </c>
      <c r="BH390" t="s">
        <v>1122</v>
      </c>
      <c r="BL390" t="s">
        <v>1122</v>
      </c>
      <c r="BN390">
        <v>1</v>
      </c>
      <c r="BO390" t="s">
        <v>71</v>
      </c>
      <c r="BP390" s="613" t="s">
        <v>3989</v>
      </c>
      <c r="BQ390" s="857">
        <v>0</v>
      </c>
      <c r="BR390" t="s">
        <v>72</v>
      </c>
      <c r="BS390" t="s">
        <v>72</v>
      </c>
      <c r="BT390">
        <v>0</v>
      </c>
      <c r="BU390" t="s">
        <v>72</v>
      </c>
      <c r="BV390">
        <v>0</v>
      </c>
      <c r="BW390" t="s">
        <v>72</v>
      </c>
      <c r="BX390">
        <v>0</v>
      </c>
      <c r="BY390" t="s">
        <v>72</v>
      </c>
      <c r="BZ390" t="s">
        <v>4027</v>
      </c>
      <c r="CA390" t="s">
        <v>1918</v>
      </c>
    </row>
    <row r="391" spans="1:79">
      <c r="A391" t="s">
        <v>1715</v>
      </c>
      <c r="B391" t="s">
        <v>1919</v>
      </c>
      <c r="C391" t="s">
        <v>142</v>
      </c>
      <c r="D391" t="s">
        <v>245</v>
      </c>
      <c r="E391" t="s">
        <v>246</v>
      </c>
      <c r="F391" t="s">
        <v>1808</v>
      </c>
      <c r="G391" t="s">
        <v>1920</v>
      </c>
      <c r="H391" t="s">
        <v>1921</v>
      </c>
      <c r="I391" t="s">
        <v>1922</v>
      </c>
      <c r="J391" t="s">
        <v>92</v>
      </c>
      <c r="N391" t="s">
        <v>211</v>
      </c>
      <c r="O391" t="s">
        <v>68</v>
      </c>
      <c r="P391" t="s">
        <v>1812</v>
      </c>
      <c r="Q391" s="613">
        <v>0</v>
      </c>
      <c r="R391" t="s">
        <v>3609</v>
      </c>
      <c r="S391">
        <v>457</v>
      </c>
      <c r="T391">
        <v>428</v>
      </c>
      <c r="U391">
        <v>392</v>
      </c>
      <c r="V391">
        <v>329</v>
      </c>
      <c r="W391">
        <v>303</v>
      </c>
      <c r="X391">
        <v>295</v>
      </c>
      <c r="AH391">
        <v>0</v>
      </c>
      <c r="BP391" s="613" t="s">
        <v>3989</v>
      </c>
      <c r="BQ391" s="860">
        <v>532.63699999999994</v>
      </c>
      <c r="BR391" t="s">
        <v>66</v>
      </c>
      <c r="BS391" t="s">
        <v>72</v>
      </c>
      <c r="BT391">
        <v>0</v>
      </c>
      <c r="BU391" t="s">
        <v>72</v>
      </c>
      <c r="BV391">
        <v>0</v>
      </c>
      <c r="BW391" t="s">
        <v>72</v>
      </c>
      <c r="BX391">
        <v>0</v>
      </c>
      <c r="BY391" t="s">
        <v>72</v>
      </c>
      <c r="BZ391" t="s">
        <v>4028</v>
      </c>
    </row>
    <row r="392" spans="1:79">
      <c r="A392" t="s">
        <v>1715</v>
      </c>
      <c r="B392" t="s">
        <v>1923</v>
      </c>
      <c r="C392" t="s">
        <v>142</v>
      </c>
      <c r="D392" t="s">
        <v>1924</v>
      </c>
      <c r="E392" t="s">
        <v>1925</v>
      </c>
      <c r="F392" t="s">
        <v>3605</v>
      </c>
      <c r="G392" t="s">
        <v>1926</v>
      </c>
      <c r="H392" t="s">
        <v>1927</v>
      </c>
      <c r="I392" t="s">
        <v>1928</v>
      </c>
      <c r="J392" t="s">
        <v>92</v>
      </c>
      <c r="N392" t="s">
        <v>203</v>
      </c>
      <c r="O392" t="s">
        <v>314</v>
      </c>
      <c r="P392" t="s">
        <v>1929</v>
      </c>
      <c r="Q392" s="613" t="s">
        <v>71</v>
      </c>
      <c r="T392" t="s">
        <v>1930</v>
      </c>
      <c r="AD392" t="s">
        <v>70</v>
      </c>
      <c r="AF392" t="s">
        <v>70</v>
      </c>
      <c r="AH392">
        <v>0</v>
      </c>
      <c r="BP392" s="613" t="s">
        <v>3989</v>
      </c>
      <c r="BQ392" s="859" t="s">
        <v>480</v>
      </c>
      <c r="BR392" t="s">
        <v>70</v>
      </c>
      <c r="BS392" t="s">
        <v>72</v>
      </c>
      <c r="BT392">
        <v>0</v>
      </c>
      <c r="BU392" t="s">
        <v>72</v>
      </c>
      <c r="BV392">
        <v>0</v>
      </c>
      <c r="BW392" t="s">
        <v>72</v>
      </c>
      <c r="BX392">
        <v>0</v>
      </c>
      <c r="BY392" t="s">
        <v>72</v>
      </c>
      <c r="BZ392" t="s">
        <v>4029</v>
      </c>
    </row>
    <row r="393" spans="1:79">
      <c r="A393" t="s">
        <v>1715</v>
      </c>
      <c r="B393" t="s">
        <v>1931</v>
      </c>
      <c r="C393" t="s">
        <v>142</v>
      </c>
      <c r="D393" t="s">
        <v>1924</v>
      </c>
      <c r="E393" t="s">
        <v>1925</v>
      </c>
      <c r="F393" t="s">
        <v>3605</v>
      </c>
      <c r="G393" t="s">
        <v>1932</v>
      </c>
      <c r="H393" t="s">
        <v>1933</v>
      </c>
      <c r="I393" t="s">
        <v>1934</v>
      </c>
      <c r="J393" t="s">
        <v>92</v>
      </c>
      <c r="N393" t="s">
        <v>203</v>
      </c>
      <c r="O393" t="s">
        <v>314</v>
      </c>
      <c r="P393" t="s">
        <v>1935</v>
      </c>
      <c r="Q393" s="613" t="s">
        <v>71</v>
      </c>
      <c r="T393" t="s">
        <v>1936</v>
      </c>
      <c r="U393" t="s">
        <v>1936</v>
      </c>
      <c r="V393" t="s">
        <v>1936</v>
      </c>
      <c r="W393" t="s">
        <v>1936</v>
      </c>
      <c r="X393" t="s">
        <v>1936</v>
      </c>
      <c r="AD393" t="s">
        <v>70</v>
      </c>
      <c r="AF393" t="s">
        <v>70</v>
      </c>
      <c r="AH393">
        <v>0</v>
      </c>
      <c r="BP393" s="613" t="s">
        <v>3989</v>
      </c>
      <c r="BQ393" s="859">
        <v>13</v>
      </c>
      <c r="BR393" t="s">
        <v>70</v>
      </c>
      <c r="BS393" t="s">
        <v>72</v>
      </c>
      <c r="BT393">
        <v>0</v>
      </c>
      <c r="BU393" t="s">
        <v>72</v>
      </c>
      <c r="BV393">
        <v>0</v>
      </c>
      <c r="BW393" t="s">
        <v>72</v>
      </c>
      <c r="BX393">
        <v>0</v>
      </c>
      <c r="BY393" t="s">
        <v>72</v>
      </c>
      <c r="BZ393" t="s">
        <v>4030</v>
      </c>
    </row>
    <row r="394" spans="1:79">
      <c r="A394" t="s">
        <v>1715</v>
      </c>
      <c r="B394" t="s">
        <v>1937</v>
      </c>
      <c r="C394" t="s">
        <v>142</v>
      </c>
      <c r="D394" t="s">
        <v>1924</v>
      </c>
      <c r="E394" t="s">
        <v>1925</v>
      </c>
      <c r="F394" t="s">
        <v>3605</v>
      </c>
      <c r="G394" t="s">
        <v>1938</v>
      </c>
      <c r="H394" t="s">
        <v>1939</v>
      </c>
      <c r="I394" t="s">
        <v>1940</v>
      </c>
      <c r="J394" t="s">
        <v>76</v>
      </c>
      <c r="K394" t="s">
        <v>357</v>
      </c>
      <c r="M394" t="s">
        <v>66</v>
      </c>
      <c r="N394" t="s">
        <v>203</v>
      </c>
      <c r="O394" t="s">
        <v>68</v>
      </c>
      <c r="P394" t="s">
        <v>1941</v>
      </c>
      <c r="Q394" s="613">
        <v>0</v>
      </c>
      <c r="R394" t="s">
        <v>3610</v>
      </c>
      <c r="S394">
        <v>0</v>
      </c>
      <c r="T394">
        <v>0</v>
      </c>
      <c r="U394">
        <v>0</v>
      </c>
      <c r="V394">
        <v>5</v>
      </c>
      <c r="W394">
        <v>17</v>
      </c>
      <c r="X394">
        <v>24</v>
      </c>
      <c r="AD394" t="s">
        <v>70</v>
      </c>
      <c r="AF394" t="s">
        <v>70</v>
      </c>
      <c r="AH394">
        <v>0</v>
      </c>
      <c r="AI394" t="s">
        <v>70</v>
      </c>
      <c r="AJ394" t="s">
        <v>70</v>
      </c>
      <c r="AK394" t="s">
        <v>70</v>
      </c>
      <c r="AL394" t="s">
        <v>70</v>
      </c>
      <c r="AM394" t="s">
        <v>70</v>
      </c>
      <c r="AN394">
        <v>0</v>
      </c>
      <c r="AO394">
        <v>0</v>
      </c>
      <c r="AP394">
        <v>0</v>
      </c>
      <c r="AQ394">
        <v>0</v>
      </c>
      <c r="AR394">
        <v>0</v>
      </c>
      <c r="AS394">
        <v>0</v>
      </c>
      <c r="AT394">
        <v>0</v>
      </c>
      <c r="AU394">
        <v>5</v>
      </c>
      <c r="AV394">
        <v>17</v>
      </c>
      <c r="AW394">
        <v>24</v>
      </c>
      <c r="BH394">
        <v>3.4</v>
      </c>
      <c r="BN394">
        <v>1</v>
      </c>
      <c r="BO394" t="s">
        <v>71</v>
      </c>
      <c r="BP394" s="613">
        <v>0</v>
      </c>
      <c r="BQ394" s="860">
        <v>9</v>
      </c>
      <c r="BR394" t="s">
        <v>70</v>
      </c>
      <c r="BS394" t="s">
        <v>72</v>
      </c>
      <c r="BT394">
        <v>0</v>
      </c>
      <c r="BU394" t="s">
        <v>72</v>
      </c>
      <c r="BV394">
        <v>0</v>
      </c>
      <c r="BW394" t="s">
        <v>72</v>
      </c>
      <c r="BX394">
        <v>0</v>
      </c>
      <c r="BY394" t="s">
        <v>72</v>
      </c>
      <c r="BZ394" t="s">
        <v>4031</v>
      </c>
      <c r="CA394" t="s">
        <v>1942</v>
      </c>
    </row>
    <row r="395" spans="1:79" ht="25.5">
      <c r="A395" t="s">
        <v>1715</v>
      </c>
      <c r="B395" t="s">
        <v>1943</v>
      </c>
      <c r="C395" t="s">
        <v>142</v>
      </c>
      <c r="D395" t="s">
        <v>1924</v>
      </c>
      <c r="E395" t="s">
        <v>1925</v>
      </c>
      <c r="F395" t="s">
        <v>3605</v>
      </c>
      <c r="G395" t="s">
        <v>1944</v>
      </c>
      <c r="H395" t="s">
        <v>1945</v>
      </c>
      <c r="I395" t="s">
        <v>1946</v>
      </c>
      <c r="J395" t="s">
        <v>92</v>
      </c>
      <c r="N395" t="s">
        <v>203</v>
      </c>
      <c r="O395" t="s">
        <v>314</v>
      </c>
      <c r="P395" t="s">
        <v>1947</v>
      </c>
      <c r="Q395" s="613" t="s">
        <v>71</v>
      </c>
      <c r="S395" t="s">
        <v>538</v>
      </c>
      <c r="T395" t="s">
        <v>1948</v>
      </c>
      <c r="U395" t="s">
        <v>1948</v>
      </c>
      <c r="V395" t="s">
        <v>1948</v>
      </c>
      <c r="W395" t="s">
        <v>1948</v>
      </c>
      <c r="X395" t="s">
        <v>1948</v>
      </c>
      <c r="AD395" t="s">
        <v>70</v>
      </c>
      <c r="AF395" t="s">
        <v>70</v>
      </c>
      <c r="AH395">
        <v>0</v>
      </c>
      <c r="BP395" s="613" t="s">
        <v>3989</v>
      </c>
      <c r="BQ395" s="859" t="s">
        <v>3989</v>
      </c>
      <c r="BR395" t="s">
        <v>72</v>
      </c>
      <c r="BS395" t="s">
        <v>72</v>
      </c>
      <c r="BT395">
        <v>0</v>
      </c>
      <c r="BU395" t="s">
        <v>72</v>
      </c>
      <c r="BV395">
        <v>0</v>
      </c>
      <c r="BW395" t="s">
        <v>72</v>
      </c>
      <c r="BX395">
        <v>0</v>
      </c>
      <c r="BY395" t="s">
        <v>72</v>
      </c>
      <c r="BZ395" t="s">
        <v>4032</v>
      </c>
    </row>
    <row r="396" spans="1:79" ht="242.25">
      <c r="A396" t="s">
        <v>1715</v>
      </c>
      <c r="B396" t="s">
        <v>1949</v>
      </c>
      <c r="C396" t="s">
        <v>142</v>
      </c>
      <c r="D396" t="s">
        <v>1924</v>
      </c>
      <c r="E396" t="s">
        <v>1925</v>
      </c>
      <c r="F396" t="s">
        <v>3605</v>
      </c>
      <c r="G396" t="s">
        <v>1950</v>
      </c>
      <c r="H396" t="s">
        <v>1951</v>
      </c>
      <c r="I396" t="s">
        <v>1952</v>
      </c>
      <c r="J396" t="s">
        <v>92</v>
      </c>
      <c r="N396" t="s">
        <v>203</v>
      </c>
      <c r="O396" t="s">
        <v>314</v>
      </c>
      <c r="P396" t="s">
        <v>1953</v>
      </c>
      <c r="Q396" s="613" t="s">
        <v>71</v>
      </c>
      <c r="T396" t="s">
        <v>1954</v>
      </c>
      <c r="U396" t="s">
        <v>1954</v>
      </c>
      <c r="V396" t="s">
        <v>1954</v>
      </c>
      <c r="W396" t="s">
        <v>1954</v>
      </c>
      <c r="X396" t="s">
        <v>1954</v>
      </c>
      <c r="AD396" t="s">
        <v>70</v>
      </c>
      <c r="AF396" t="s">
        <v>70</v>
      </c>
      <c r="AH396">
        <v>0</v>
      </c>
      <c r="BP396" s="613" t="s">
        <v>4033</v>
      </c>
      <c r="BQ396" s="859" t="s">
        <v>4034</v>
      </c>
      <c r="BR396" t="s">
        <v>72</v>
      </c>
      <c r="BS396" t="s">
        <v>72</v>
      </c>
      <c r="BT396">
        <v>0</v>
      </c>
      <c r="BU396" t="s">
        <v>72</v>
      </c>
      <c r="BV396">
        <v>0</v>
      </c>
      <c r="BW396" t="s">
        <v>72</v>
      </c>
      <c r="BX396">
        <v>0</v>
      </c>
      <c r="BY396" t="s">
        <v>72</v>
      </c>
      <c r="BZ396" t="s">
        <v>4035</v>
      </c>
    </row>
    <row r="397" spans="1:79">
      <c r="A397" t="s">
        <v>1715</v>
      </c>
      <c r="B397" t="s">
        <v>1955</v>
      </c>
      <c r="C397" t="s">
        <v>142</v>
      </c>
      <c r="D397" t="s">
        <v>126</v>
      </c>
      <c r="E397" t="s">
        <v>127</v>
      </c>
      <c r="F397" t="s">
        <v>1956</v>
      </c>
      <c r="G397" t="s">
        <v>1957</v>
      </c>
      <c r="H397" t="s">
        <v>1958</v>
      </c>
      <c r="I397" t="s">
        <v>1959</v>
      </c>
      <c r="J397" t="s">
        <v>92</v>
      </c>
      <c r="N397" t="s">
        <v>221</v>
      </c>
      <c r="O397" t="s">
        <v>68</v>
      </c>
      <c r="P397" t="s">
        <v>1726</v>
      </c>
      <c r="Q397" s="613">
        <v>0</v>
      </c>
      <c r="R397" t="s">
        <v>3609</v>
      </c>
      <c r="S397">
        <v>16</v>
      </c>
      <c r="T397">
        <v>16</v>
      </c>
      <c r="U397">
        <v>17</v>
      </c>
      <c r="V397">
        <v>18</v>
      </c>
      <c r="W397">
        <v>17</v>
      </c>
      <c r="X397">
        <v>15</v>
      </c>
      <c r="AH397">
        <v>0</v>
      </c>
      <c r="BP397" s="613">
        <v>15.95</v>
      </c>
      <c r="BQ397" s="860">
        <v>13.79</v>
      </c>
      <c r="BR397" t="s">
        <v>70</v>
      </c>
      <c r="BS397" t="s">
        <v>72</v>
      </c>
      <c r="BT397">
        <v>0</v>
      </c>
      <c r="BU397" t="s">
        <v>72</v>
      </c>
      <c r="BV397">
        <v>0</v>
      </c>
      <c r="BW397" t="s">
        <v>72</v>
      </c>
      <c r="BX397">
        <v>0</v>
      </c>
      <c r="BY397" t="s">
        <v>72</v>
      </c>
      <c r="BZ397" t="s">
        <v>4036</v>
      </c>
    </row>
    <row r="398" spans="1:79">
      <c r="A398" t="s">
        <v>1715</v>
      </c>
      <c r="B398" t="s">
        <v>1960</v>
      </c>
      <c r="C398" t="s">
        <v>142</v>
      </c>
      <c r="D398" t="s">
        <v>126</v>
      </c>
      <c r="E398" t="s">
        <v>127</v>
      </c>
      <c r="F398" t="s">
        <v>1956</v>
      </c>
      <c r="G398" t="s">
        <v>1961</v>
      </c>
      <c r="H398" t="s">
        <v>1962</v>
      </c>
      <c r="I398" t="s">
        <v>1963</v>
      </c>
      <c r="J398" t="s">
        <v>92</v>
      </c>
      <c r="N398" t="s">
        <v>221</v>
      </c>
      <c r="O398" t="s">
        <v>99</v>
      </c>
      <c r="P398" t="s">
        <v>1721</v>
      </c>
      <c r="Q398" s="613">
        <v>0</v>
      </c>
      <c r="R398" t="s">
        <v>3610</v>
      </c>
      <c r="S398">
        <v>90</v>
      </c>
      <c r="T398">
        <v>95</v>
      </c>
      <c r="U398">
        <v>95</v>
      </c>
      <c r="V398">
        <v>95</v>
      </c>
      <c r="W398">
        <v>95</v>
      </c>
      <c r="X398">
        <v>95</v>
      </c>
      <c r="AH398">
        <v>0</v>
      </c>
      <c r="BP398" s="613">
        <v>91.82</v>
      </c>
      <c r="BQ398" s="860">
        <v>92.36</v>
      </c>
      <c r="BR398" t="s">
        <v>66</v>
      </c>
      <c r="BS398" t="s">
        <v>72</v>
      </c>
      <c r="BT398">
        <v>0</v>
      </c>
      <c r="BU398" t="s">
        <v>72</v>
      </c>
      <c r="BV398">
        <v>0</v>
      </c>
      <c r="BW398" t="s">
        <v>72</v>
      </c>
      <c r="BX398">
        <v>0</v>
      </c>
      <c r="BY398" t="s">
        <v>72</v>
      </c>
      <c r="BZ398" t="s">
        <v>4037</v>
      </c>
    </row>
    <row r="399" spans="1:79">
      <c r="A399" t="s">
        <v>1715</v>
      </c>
      <c r="B399" t="s">
        <v>1964</v>
      </c>
      <c r="C399" t="s">
        <v>142</v>
      </c>
      <c r="D399" t="s">
        <v>126</v>
      </c>
      <c r="E399" t="s">
        <v>127</v>
      </c>
      <c r="F399" t="s">
        <v>1956</v>
      </c>
      <c r="G399" t="s">
        <v>1965</v>
      </c>
      <c r="H399" t="s">
        <v>1966</v>
      </c>
      <c r="I399" t="s">
        <v>1967</v>
      </c>
      <c r="J399" t="s">
        <v>92</v>
      </c>
      <c r="N399" t="s">
        <v>221</v>
      </c>
      <c r="O399" t="s">
        <v>132</v>
      </c>
      <c r="P399" t="s">
        <v>1731</v>
      </c>
      <c r="Q399" s="613">
        <v>2</v>
      </c>
      <c r="R399" t="s">
        <v>3610</v>
      </c>
      <c r="S399">
        <v>4.4000000000000004</v>
      </c>
      <c r="T399">
        <v>4.45</v>
      </c>
      <c r="U399">
        <v>4.55</v>
      </c>
      <c r="V399">
        <v>4.45</v>
      </c>
      <c r="W399">
        <v>4.5999999999999996</v>
      </c>
      <c r="X399">
        <v>4.6500000000000004</v>
      </c>
      <c r="AH399">
        <v>0</v>
      </c>
      <c r="BP399" s="613">
        <v>4.4800000000000004</v>
      </c>
      <c r="BQ399" s="861">
        <v>4.6100000000000003</v>
      </c>
      <c r="BR399" t="s">
        <v>70</v>
      </c>
      <c r="BS399" t="s">
        <v>72</v>
      </c>
      <c r="BT399">
        <v>0</v>
      </c>
      <c r="BU399" t="s">
        <v>72</v>
      </c>
      <c r="BV399">
        <v>0</v>
      </c>
      <c r="BW399" t="s">
        <v>72</v>
      </c>
      <c r="BX399">
        <v>0</v>
      </c>
      <c r="BY399" t="s">
        <v>72</v>
      </c>
      <c r="BZ399" t="s">
        <v>4038</v>
      </c>
    </row>
    <row r="400" spans="1:79">
      <c r="A400" t="s">
        <v>1715</v>
      </c>
      <c r="B400" t="s">
        <v>1968</v>
      </c>
      <c r="C400" t="s">
        <v>142</v>
      </c>
      <c r="D400" t="s">
        <v>126</v>
      </c>
      <c r="E400" t="s">
        <v>127</v>
      </c>
      <c r="F400" t="s">
        <v>1956</v>
      </c>
      <c r="G400" t="s">
        <v>1969</v>
      </c>
      <c r="H400" t="s">
        <v>1970</v>
      </c>
      <c r="I400" t="s">
        <v>1971</v>
      </c>
      <c r="J400" t="s">
        <v>92</v>
      </c>
      <c r="N400" t="s">
        <v>221</v>
      </c>
      <c r="O400" t="s">
        <v>132</v>
      </c>
      <c r="P400" t="s">
        <v>1731</v>
      </c>
      <c r="Q400" s="613">
        <v>2</v>
      </c>
      <c r="R400" t="s">
        <v>3610</v>
      </c>
      <c r="S400">
        <v>4.4000000000000004</v>
      </c>
      <c r="T400">
        <v>4.45</v>
      </c>
      <c r="U400">
        <v>4.5199999999999996</v>
      </c>
      <c r="V400">
        <v>4.57</v>
      </c>
      <c r="W400">
        <v>4.5999999999999996</v>
      </c>
      <c r="X400">
        <v>4.6500000000000004</v>
      </c>
      <c r="AH400">
        <v>0</v>
      </c>
      <c r="BP400" s="613" t="s">
        <v>3989</v>
      </c>
      <c r="BQ400" s="861">
        <v>4.2699999999999996</v>
      </c>
      <c r="BR400" t="s">
        <v>66</v>
      </c>
      <c r="BS400" t="s">
        <v>72</v>
      </c>
      <c r="BT400">
        <v>0</v>
      </c>
      <c r="BU400" t="s">
        <v>72</v>
      </c>
      <c r="BV400">
        <v>0</v>
      </c>
      <c r="BW400" t="s">
        <v>72</v>
      </c>
      <c r="BX400">
        <v>0</v>
      </c>
      <c r="BY400" t="s">
        <v>72</v>
      </c>
      <c r="BZ400" t="s">
        <v>4039</v>
      </c>
    </row>
    <row r="401" spans="1:79">
      <c r="A401" t="s">
        <v>1715</v>
      </c>
      <c r="B401" t="s">
        <v>1972</v>
      </c>
      <c r="C401" t="s">
        <v>142</v>
      </c>
      <c r="D401" t="s">
        <v>126</v>
      </c>
      <c r="E401" t="s">
        <v>127</v>
      </c>
      <c r="F401" t="s">
        <v>1956</v>
      </c>
      <c r="G401" t="s">
        <v>1973</v>
      </c>
      <c r="H401" t="s">
        <v>1974</v>
      </c>
      <c r="I401" t="s">
        <v>1975</v>
      </c>
      <c r="J401" t="s">
        <v>92</v>
      </c>
      <c r="N401" t="s">
        <v>139</v>
      </c>
      <c r="O401" t="s">
        <v>99</v>
      </c>
      <c r="P401" t="s">
        <v>1976</v>
      </c>
      <c r="Q401" s="613">
        <v>0</v>
      </c>
      <c r="R401" t="s">
        <v>3610</v>
      </c>
      <c r="S401">
        <v>85</v>
      </c>
      <c r="T401">
        <v>96</v>
      </c>
      <c r="U401">
        <v>96</v>
      </c>
      <c r="V401">
        <v>96</v>
      </c>
      <c r="W401">
        <v>96</v>
      </c>
      <c r="X401">
        <v>96</v>
      </c>
      <c r="AH401">
        <v>0</v>
      </c>
      <c r="BP401" s="613" t="s">
        <v>3989</v>
      </c>
      <c r="BQ401" s="860">
        <v>90.5</v>
      </c>
      <c r="BR401" t="s">
        <v>66</v>
      </c>
      <c r="BS401" t="s">
        <v>72</v>
      </c>
      <c r="BT401">
        <v>0</v>
      </c>
      <c r="BU401" t="s">
        <v>72</v>
      </c>
      <c r="BV401">
        <v>0</v>
      </c>
      <c r="BW401" t="s">
        <v>72</v>
      </c>
      <c r="BX401">
        <v>0</v>
      </c>
      <c r="BY401" t="s">
        <v>72</v>
      </c>
      <c r="BZ401" t="s">
        <v>4040</v>
      </c>
    </row>
    <row r="402" spans="1:79">
      <c r="A402" t="s">
        <v>1715</v>
      </c>
      <c r="B402" t="s">
        <v>1977</v>
      </c>
      <c r="C402" t="s">
        <v>142</v>
      </c>
      <c r="D402" t="s">
        <v>126</v>
      </c>
      <c r="E402" t="s">
        <v>127</v>
      </c>
      <c r="F402" t="s">
        <v>1956</v>
      </c>
      <c r="G402" t="s">
        <v>1978</v>
      </c>
      <c r="H402" t="s">
        <v>1979</v>
      </c>
      <c r="I402" t="s">
        <v>1980</v>
      </c>
      <c r="J402" t="s">
        <v>64</v>
      </c>
      <c r="K402" t="s">
        <v>65</v>
      </c>
      <c r="M402" t="s">
        <v>66</v>
      </c>
      <c r="N402" t="s">
        <v>131</v>
      </c>
      <c r="O402" t="s">
        <v>132</v>
      </c>
      <c r="P402" t="s">
        <v>133</v>
      </c>
      <c r="Q402" s="613">
        <v>1</v>
      </c>
      <c r="S402" t="s">
        <v>93</v>
      </c>
      <c r="T402" t="s">
        <v>93</v>
      </c>
      <c r="U402" t="s">
        <v>93</v>
      </c>
      <c r="V402" t="s">
        <v>93</v>
      </c>
      <c r="W402" t="s">
        <v>93</v>
      </c>
      <c r="X402" t="s">
        <v>93</v>
      </c>
      <c r="AH402">
        <v>0</v>
      </c>
      <c r="AI402" t="s">
        <v>70</v>
      </c>
      <c r="AJ402" t="s">
        <v>70</v>
      </c>
      <c r="AK402" t="s">
        <v>70</v>
      </c>
      <c r="AL402" t="s">
        <v>70</v>
      </c>
      <c r="AM402" t="s">
        <v>70</v>
      </c>
      <c r="AN402" t="s">
        <v>134</v>
      </c>
      <c r="AO402" t="s">
        <v>134</v>
      </c>
      <c r="AP402" t="s">
        <v>134</v>
      </c>
      <c r="AQ402" t="s">
        <v>134</v>
      </c>
      <c r="AR402" t="s">
        <v>134</v>
      </c>
      <c r="AS402" t="s">
        <v>134</v>
      </c>
      <c r="AT402" t="s">
        <v>134</v>
      </c>
      <c r="AU402" t="s">
        <v>134</v>
      </c>
      <c r="AV402" t="s">
        <v>134</v>
      </c>
      <c r="AW402" t="s">
        <v>134</v>
      </c>
      <c r="AX402" t="s">
        <v>134</v>
      </c>
      <c r="AY402" t="s">
        <v>134</v>
      </c>
      <c r="AZ402" t="s">
        <v>134</v>
      </c>
      <c r="BA402" t="s">
        <v>134</v>
      </c>
      <c r="BB402" t="s">
        <v>134</v>
      </c>
      <c r="BC402" t="s">
        <v>134</v>
      </c>
      <c r="BD402" t="s">
        <v>134</v>
      </c>
      <c r="BE402" t="s">
        <v>134</v>
      </c>
      <c r="BF402" t="s">
        <v>134</v>
      </c>
      <c r="BG402" t="s">
        <v>134</v>
      </c>
      <c r="BH402" t="s">
        <v>134</v>
      </c>
      <c r="BL402" t="s">
        <v>134</v>
      </c>
      <c r="BN402">
        <v>1</v>
      </c>
      <c r="BO402" t="s">
        <v>71</v>
      </c>
      <c r="BP402" s="613">
        <v>72.599999999999994</v>
      </c>
      <c r="BQ402" s="859">
        <v>76.739999999999995</v>
      </c>
      <c r="BR402" t="s">
        <v>72</v>
      </c>
      <c r="BS402" t="s">
        <v>72</v>
      </c>
      <c r="BT402">
        <v>0</v>
      </c>
      <c r="BU402" t="s">
        <v>72</v>
      </c>
      <c r="BV402">
        <v>0</v>
      </c>
      <c r="BW402" t="s">
        <v>72</v>
      </c>
      <c r="BX402">
        <v>0</v>
      </c>
      <c r="BY402" t="s">
        <v>72</v>
      </c>
      <c r="BZ402" t="s">
        <v>4041</v>
      </c>
      <c r="CA402" t="s">
        <v>135</v>
      </c>
    </row>
    <row r="403" spans="1:79">
      <c r="A403" t="s">
        <v>1715</v>
      </c>
      <c r="B403" t="s">
        <v>1981</v>
      </c>
      <c r="C403" t="s">
        <v>142</v>
      </c>
      <c r="D403" t="s">
        <v>126</v>
      </c>
      <c r="E403" t="s">
        <v>127</v>
      </c>
      <c r="F403" t="s">
        <v>1982</v>
      </c>
      <c r="G403" t="s">
        <v>1983</v>
      </c>
      <c r="H403" t="s">
        <v>1984</v>
      </c>
      <c r="I403" t="s">
        <v>1985</v>
      </c>
      <c r="J403" t="s">
        <v>76</v>
      </c>
      <c r="K403" t="s">
        <v>65</v>
      </c>
      <c r="M403" t="s">
        <v>66</v>
      </c>
      <c r="N403" t="s">
        <v>139</v>
      </c>
      <c r="O403" t="s">
        <v>314</v>
      </c>
      <c r="P403" t="s">
        <v>1986</v>
      </c>
      <c r="Q403" s="613" t="s">
        <v>71</v>
      </c>
      <c r="S403" t="s">
        <v>1987</v>
      </c>
      <c r="T403" t="s">
        <v>1987</v>
      </c>
      <c r="U403" t="s">
        <v>1987</v>
      </c>
      <c r="V403" t="s">
        <v>845</v>
      </c>
      <c r="W403" t="s">
        <v>845</v>
      </c>
      <c r="X403" t="s">
        <v>845</v>
      </c>
      <c r="AD403" t="s">
        <v>70</v>
      </c>
      <c r="AH403">
        <v>0</v>
      </c>
      <c r="AL403" t="s">
        <v>70</v>
      </c>
      <c r="AM403" t="s">
        <v>70</v>
      </c>
      <c r="AR403" t="s">
        <v>1867</v>
      </c>
      <c r="AV403" t="s">
        <v>1988</v>
      </c>
      <c r="AW403" t="s">
        <v>1988</v>
      </c>
      <c r="BH403">
        <v>6.5</v>
      </c>
      <c r="BI403">
        <v>20.5</v>
      </c>
      <c r="BN403">
        <v>1</v>
      </c>
      <c r="BO403" t="s">
        <v>71</v>
      </c>
      <c r="BP403" s="613" t="s">
        <v>3989</v>
      </c>
      <c r="BQ403" s="874" t="s">
        <v>1987</v>
      </c>
      <c r="BR403" t="s">
        <v>70</v>
      </c>
      <c r="BS403" t="s">
        <v>72</v>
      </c>
      <c r="BT403">
        <v>0</v>
      </c>
      <c r="BU403" t="s">
        <v>72</v>
      </c>
      <c r="BV403">
        <v>0</v>
      </c>
      <c r="BW403" t="s">
        <v>72</v>
      </c>
      <c r="BX403">
        <v>0</v>
      </c>
      <c r="BY403" t="s">
        <v>72</v>
      </c>
      <c r="BZ403" t="s">
        <v>4042</v>
      </c>
      <c r="CA403" t="s">
        <v>1989</v>
      </c>
    </row>
    <row r="404" spans="1:79">
      <c r="A404" t="s">
        <v>1715</v>
      </c>
      <c r="B404" t="s">
        <v>1990</v>
      </c>
      <c r="C404" t="s">
        <v>142</v>
      </c>
      <c r="D404" t="s">
        <v>126</v>
      </c>
      <c r="E404" t="s">
        <v>127</v>
      </c>
      <c r="F404" t="s">
        <v>1991</v>
      </c>
      <c r="G404" t="s">
        <v>1992</v>
      </c>
      <c r="H404" t="s">
        <v>1993</v>
      </c>
      <c r="I404" t="s">
        <v>1994</v>
      </c>
      <c r="J404" t="s">
        <v>92</v>
      </c>
      <c r="N404" t="s">
        <v>139</v>
      </c>
      <c r="O404" t="s">
        <v>99</v>
      </c>
      <c r="P404" t="s">
        <v>1995</v>
      </c>
      <c r="Q404" s="613">
        <v>0</v>
      </c>
      <c r="R404" t="s">
        <v>3610</v>
      </c>
      <c r="S404">
        <v>52</v>
      </c>
      <c r="T404">
        <v>53</v>
      </c>
      <c r="U404">
        <v>54</v>
      </c>
      <c r="V404">
        <v>54</v>
      </c>
      <c r="W404">
        <v>57</v>
      </c>
      <c r="X404">
        <v>60</v>
      </c>
      <c r="AH404">
        <v>0</v>
      </c>
      <c r="BP404" s="613" t="s">
        <v>3989</v>
      </c>
      <c r="BQ404" s="860">
        <v>54.19</v>
      </c>
      <c r="BR404" t="s">
        <v>70</v>
      </c>
      <c r="BS404" t="s">
        <v>72</v>
      </c>
      <c r="BT404">
        <v>0</v>
      </c>
      <c r="BU404" t="s">
        <v>72</v>
      </c>
      <c r="BV404">
        <v>0</v>
      </c>
      <c r="BW404" t="s">
        <v>72</v>
      </c>
      <c r="BX404">
        <v>0</v>
      </c>
      <c r="BY404" t="s">
        <v>72</v>
      </c>
      <c r="BZ404" t="s">
        <v>4043</v>
      </c>
    </row>
    <row r="405" spans="1:79">
      <c r="A405" t="s">
        <v>1715</v>
      </c>
      <c r="B405" t="s">
        <v>1996</v>
      </c>
      <c r="C405" t="s">
        <v>142</v>
      </c>
      <c r="D405" t="s">
        <v>126</v>
      </c>
      <c r="E405" t="s">
        <v>127</v>
      </c>
      <c r="F405" t="s">
        <v>1991</v>
      </c>
      <c r="G405" t="s">
        <v>1997</v>
      </c>
      <c r="H405" t="s">
        <v>1998</v>
      </c>
      <c r="I405" t="s">
        <v>1999</v>
      </c>
      <c r="J405" t="s">
        <v>92</v>
      </c>
      <c r="N405" t="s">
        <v>139</v>
      </c>
      <c r="O405" t="s">
        <v>99</v>
      </c>
      <c r="P405" t="s">
        <v>2000</v>
      </c>
      <c r="Q405" s="613">
        <v>1</v>
      </c>
      <c r="R405" t="s">
        <v>3610</v>
      </c>
      <c r="S405">
        <v>88.6</v>
      </c>
      <c r="T405">
        <v>89</v>
      </c>
      <c r="U405">
        <v>89.4</v>
      </c>
      <c r="V405">
        <v>89.7</v>
      </c>
      <c r="W405">
        <v>89.6</v>
      </c>
      <c r="X405">
        <v>90.4</v>
      </c>
      <c r="AH405">
        <v>0</v>
      </c>
      <c r="BP405" s="613">
        <v>87.9</v>
      </c>
      <c r="BQ405" s="857">
        <v>88.2</v>
      </c>
      <c r="BR405" t="s">
        <v>66</v>
      </c>
      <c r="BS405" t="s">
        <v>72</v>
      </c>
      <c r="BT405">
        <v>0</v>
      </c>
      <c r="BU405" t="s">
        <v>72</v>
      </c>
      <c r="BV405">
        <v>0</v>
      </c>
      <c r="BW405" t="s">
        <v>72</v>
      </c>
      <c r="BX405">
        <v>0</v>
      </c>
      <c r="BY405" t="s">
        <v>72</v>
      </c>
      <c r="BZ405" t="s">
        <v>4044</v>
      </c>
    </row>
    <row r="406" spans="1:79">
      <c r="A406" t="s">
        <v>2001</v>
      </c>
      <c r="B406" t="s">
        <v>2002</v>
      </c>
      <c r="C406" t="s">
        <v>142</v>
      </c>
      <c r="D406" t="s">
        <v>59</v>
      </c>
      <c r="E406" t="s">
        <v>60</v>
      </c>
      <c r="F406" t="s">
        <v>2003</v>
      </c>
      <c r="G406" t="s">
        <v>349</v>
      </c>
      <c r="H406" t="s">
        <v>2004</v>
      </c>
      <c r="I406" t="s">
        <v>2005</v>
      </c>
      <c r="J406" t="s">
        <v>92</v>
      </c>
      <c r="N406" t="s">
        <v>98</v>
      </c>
      <c r="O406" t="s">
        <v>132</v>
      </c>
      <c r="P406" t="s">
        <v>2006</v>
      </c>
      <c r="Q406" s="613">
        <v>1</v>
      </c>
      <c r="R406" t="s">
        <v>3610</v>
      </c>
      <c r="S406">
        <v>3.9</v>
      </c>
      <c r="T406">
        <v>3.9</v>
      </c>
      <c r="U406">
        <v>3.9</v>
      </c>
      <c r="V406">
        <v>3.9</v>
      </c>
      <c r="W406">
        <v>3.9</v>
      </c>
      <c r="X406">
        <v>3.9</v>
      </c>
      <c r="AE406" t="s">
        <v>70</v>
      </c>
      <c r="AH406">
        <v>0</v>
      </c>
      <c r="BP406" s="613">
        <v>4.3</v>
      </c>
      <c r="BQ406" s="857">
        <v>4.3</v>
      </c>
      <c r="BR406" t="s">
        <v>70</v>
      </c>
      <c r="BS406" t="s">
        <v>72</v>
      </c>
      <c r="BT406">
        <v>0</v>
      </c>
      <c r="BU406" t="s">
        <v>72</v>
      </c>
      <c r="BV406">
        <v>0</v>
      </c>
      <c r="BW406" t="s">
        <v>72</v>
      </c>
      <c r="BX406">
        <v>0</v>
      </c>
      <c r="BY406" t="s">
        <v>72</v>
      </c>
      <c r="BZ406" t="s">
        <v>4045</v>
      </c>
    </row>
    <row r="407" spans="1:79">
      <c r="A407" t="s">
        <v>2001</v>
      </c>
      <c r="B407" t="s">
        <v>2007</v>
      </c>
      <c r="C407" t="s">
        <v>142</v>
      </c>
      <c r="D407" t="s">
        <v>59</v>
      </c>
      <c r="E407" t="s">
        <v>60</v>
      </c>
      <c r="F407" t="s">
        <v>2003</v>
      </c>
      <c r="G407" t="s">
        <v>354</v>
      </c>
      <c r="H407" t="s">
        <v>2008</v>
      </c>
      <c r="I407" t="s">
        <v>2009</v>
      </c>
      <c r="J407" t="s">
        <v>76</v>
      </c>
      <c r="K407" t="s">
        <v>2010</v>
      </c>
      <c r="N407" t="s">
        <v>98</v>
      </c>
      <c r="O407" t="s">
        <v>68</v>
      </c>
      <c r="P407" t="s">
        <v>2011</v>
      </c>
      <c r="Q407" s="613">
        <v>0</v>
      </c>
      <c r="R407" t="s">
        <v>3609</v>
      </c>
      <c r="S407">
        <v>13</v>
      </c>
      <c r="T407">
        <v>12</v>
      </c>
      <c r="U407">
        <v>11</v>
      </c>
      <c r="V407">
        <v>10</v>
      </c>
      <c r="W407">
        <v>9</v>
      </c>
      <c r="X407">
        <v>7</v>
      </c>
      <c r="AE407" t="s">
        <v>70</v>
      </c>
      <c r="AH407">
        <v>0</v>
      </c>
      <c r="AI407" t="s">
        <v>70</v>
      </c>
      <c r="AJ407" t="s">
        <v>70</v>
      </c>
      <c r="AK407" t="s">
        <v>70</v>
      </c>
      <c r="AL407" t="s">
        <v>70</v>
      </c>
      <c r="AM407" t="s">
        <v>70</v>
      </c>
      <c r="AN407">
        <v>15</v>
      </c>
      <c r="AO407">
        <v>15</v>
      </c>
      <c r="AP407">
        <v>15</v>
      </c>
      <c r="AQ407">
        <v>15</v>
      </c>
      <c r="AR407">
        <v>15</v>
      </c>
      <c r="AS407">
        <v>12</v>
      </c>
      <c r="AT407">
        <v>11</v>
      </c>
      <c r="AU407">
        <v>10</v>
      </c>
      <c r="AV407">
        <v>9</v>
      </c>
      <c r="AW407">
        <v>7</v>
      </c>
      <c r="BH407">
        <v>0.14899999999999999</v>
      </c>
      <c r="BN407">
        <v>1</v>
      </c>
      <c r="BO407" t="s">
        <v>71</v>
      </c>
      <c r="BP407" s="613">
        <v>27</v>
      </c>
      <c r="BQ407" s="860">
        <v>35</v>
      </c>
      <c r="BR407" t="s">
        <v>66</v>
      </c>
      <c r="BS407" t="s">
        <v>72</v>
      </c>
      <c r="BT407">
        <v>0</v>
      </c>
      <c r="BU407" t="s">
        <v>3219</v>
      </c>
      <c r="BV407">
        <v>-0.44700000000000001</v>
      </c>
      <c r="BW407" t="s">
        <v>3219</v>
      </c>
      <c r="BX407">
        <v>-1</v>
      </c>
      <c r="BY407" t="s">
        <v>72</v>
      </c>
      <c r="BZ407" t="s">
        <v>4046</v>
      </c>
    </row>
    <row r="408" spans="1:79">
      <c r="A408" t="s">
        <v>2001</v>
      </c>
      <c r="B408" t="s">
        <v>2012</v>
      </c>
      <c r="C408" t="s">
        <v>142</v>
      </c>
      <c r="D408" t="s">
        <v>59</v>
      </c>
      <c r="E408" t="s">
        <v>60</v>
      </c>
      <c r="F408" t="s">
        <v>2003</v>
      </c>
      <c r="G408" t="s">
        <v>362</v>
      </c>
      <c r="H408" t="s">
        <v>2013</v>
      </c>
      <c r="I408" t="s">
        <v>2014</v>
      </c>
      <c r="J408" t="s">
        <v>64</v>
      </c>
      <c r="K408" t="s">
        <v>2010</v>
      </c>
      <c r="M408" t="s">
        <v>66</v>
      </c>
      <c r="N408" t="s">
        <v>98</v>
      </c>
      <c r="O408" t="s">
        <v>132</v>
      </c>
      <c r="P408" t="s">
        <v>2015</v>
      </c>
      <c r="Q408" s="613">
        <v>3</v>
      </c>
      <c r="R408" t="s">
        <v>3610</v>
      </c>
      <c r="S408">
        <v>107.2</v>
      </c>
      <c r="T408">
        <v>119.3</v>
      </c>
      <c r="U408">
        <v>130.30000000000001</v>
      </c>
      <c r="V408">
        <v>145.9</v>
      </c>
      <c r="W408">
        <v>145.9</v>
      </c>
      <c r="X408">
        <v>145.9</v>
      </c>
      <c r="Y408" t="s">
        <v>70</v>
      </c>
      <c r="Z408" t="s">
        <v>70</v>
      </c>
      <c r="AE408" t="s">
        <v>70</v>
      </c>
      <c r="AH408">
        <v>6</v>
      </c>
      <c r="AI408" t="s">
        <v>70</v>
      </c>
      <c r="AJ408" t="s">
        <v>70</v>
      </c>
      <c r="AK408" t="s">
        <v>70</v>
      </c>
      <c r="AL408" t="s">
        <v>70</v>
      </c>
      <c r="AM408" t="s">
        <v>70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71</v>
      </c>
      <c r="BP408" s="613">
        <v>108.36412797124429</v>
      </c>
      <c r="BQ408" s="871">
        <v>120.4653572103465</v>
      </c>
      <c r="BR408" t="s">
        <v>70</v>
      </c>
      <c r="BS408" t="s">
        <v>72</v>
      </c>
      <c r="BT408">
        <v>0</v>
      </c>
      <c r="BU408" t="s">
        <v>3213</v>
      </c>
      <c r="BV408">
        <v>0.22684099999999999</v>
      </c>
      <c r="BW408" t="s">
        <v>3219</v>
      </c>
      <c r="BX408">
        <v>-3.6</v>
      </c>
      <c r="BY408" t="s">
        <v>37</v>
      </c>
      <c r="BZ408" t="s">
        <v>4047</v>
      </c>
      <c r="CA408" t="s">
        <v>2016</v>
      </c>
    </row>
    <row r="409" spans="1:79">
      <c r="A409" t="s">
        <v>2001</v>
      </c>
      <c r="B409" t="s">
        <v>2017</v>
      </c>
      <c r="C409" t="s">
        <v>142</v>
      </c>
      <c r="D409" t="s">
        <v>59</v>
      </c>
      <c r="E409" t="s">
        <v>60</v>
      </c>
      <c r="F409" t="s">
        <v>2018</v>
      </c>
      <c r="G409" t="s">
        <v>367</v>
      </c>
      <c r="H409" t="s">
        <v>2019</v>
      </c>
      <c r="I409" t="s">
        <v>2020</v>
      </c>
      <c r="J409" t="s">
        <v>64</v>
      </c>
      <c r="K409" t="s">
        <v>2010</v>
      </c>
      <c r="M409" t="s">
        <v>66</v>
      </c>
      <c r="N409" t="s">
        <v>110</v>
      </c>
      <c r="O409" t="s">
        <v>146</v>
      </c>
      <c r="P409" t="s">
        <v>2021</v>
      </c>
      <c r="Q409" s="613" t="s">
        <v>585</v>
      </c>
      <c r="R409" t="s">
        <v>3609</v>
      </c>
      <c r="S409">
        <v>0.75</v>
      </c>
      <c r="T409">
        <v>0.66666666666666663</v>
      </c>
      <c r="U409">
        <v>0.58333333333333337</v>
      </c>
      <c r="V409">
        <v>0.5</v>
      </c>
      <c r="W409">
        <v>0.5</v>
      </c>
      <c r="X409">
        <v>0.5</v>
      </c>
      <c r="AA409" t="s">
        <v>70</v>
      </c>
      <c r="AE409" t="s">
        <v>70</v>
      </c>
      <c r="AH409">
        <v>0</v>
      </c>
      <c r="AI409" t="s">
        <v>70</v>
      </c>
      <c r="AJ409" t="s">
        <v>70</v>
      </c>
      <c r="AK409" t="s">
        <v>70</v>
      </c>
      <c r="AL409" t="s">
        <v>70</v>
      </c>
      <c r="AM409" t="s">
        <v>70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71</v>
      </c>
      <c r="BP409" s="613" t="s">
        <v>4048</v>
      </c>
      <c r="BQ409" s="870" t="s">
        <v>4049</v>
      </c>
      <c r="BR409" t="s">
        <v>66</v>
      </c>
      <c r="BS409" t="s">
        <v>72</v>
      </c>
      <c r="BT409">
        <v>0</v>
      </c>
      <c r="BU409" t="s">
        <v>5</v>
      </c>
      <c r="BV409">
        <v>0</v>
      </c>
      <c r="BW409" t="s">
        <v>5</v>
      </c>
      <c r="BX409">
        <v>0</v>
      </c>
      <c r="BY409" t="s">
        <v>39</v>
      </c>
      <c r="BZ409" t="s">
        <v>4050</v>
      </c>
      <c r="CA409" t="s">
        <v>2022</v>
      </c>
    </row>
    <row r="410" spans="1:79">
      <c r="A410" t="s">
        <v>2001</v>
      </c>
      <c r="B410" t="s">
        <v>2023</v>
      </c>
      <c r="C410" t="s">
        <v>142</v>
      </c>
      <c r="D410" t="s">
        <v>59</v>
      </c>
      <c r="E410" t="s">
        <v>60</v>
      </c>
      <c r="F410" t="s">
        <v>2018</v>
      </c>
      <c r="G410" t="s">
        <v>497</v>
      </c>
      <c r="H410" t="s">
        <v>2024</v>
      </c>
      <c r="I410" t="s">
        <v>2025</v>
      </c>
      <c r="J410" t="s">
        <v>64</v>
      </c>
      <c r="K410" t="s">
        <v>2010</v>
      </c>
      <c r="N410" t="s">
        <v>115</v>
      </c>
      <c r="O410" t="s">
        <v>132</v>
      </c>
      <c r="P410" t="s">
        <v>2026</v>
      </c>
      <c r="Q410" s="613">
        <v>3</v>
      </c>
      <c r="R410" t="s">
        <v>3610</v>
      </c>
      <c r="S410">
        <v>100</v>
      </c>
      <c r="T410">
        <v>100</v>
      </c>
      <c r="U410">
        <v>100</v>
      </c>
      <c r="V410">
        <v>100</v>
      </c>
      <c r="W410">
        <v>100</v>
      </c>
      <c r="X410">
        <v>100</v>
      </c>
      <c r="AE410" t="s">
        <v>70</v>
      </c>
      <c r="AH410">
        <v>4</v>
      </c>
      <c r="AI410" t="s">
        <v>70</v>
      </c>
      <c r="AJ410" t="s">
        <v>70</v>
      </c>
      <c r="AK410" t="s">
        <v>70</v>
      </c>
      <c r="AL410" t="s">
        <v>70</v>
      </c>
      <c r="AM410" t="s">
        <v>70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71</v>
      </c>
      <c r="BP410" s="613">
        <v>100.32067918166143</v>
      </c>
      <c r="BQ410" s="871">
        <v>16.447259218333841</v>
      </c>
      <c r="BR410" t="s">
        <v>66</v>
      </c>
      <c r="BS410" t="s">
        <v>72</v>
      </c>
      <c r="BT410">
        <v>0</v>
      </c>
      <c r="BU410" t="s">
        <v>3219</v>
      </c>
      <c r="BV410">
        <v>-7.9740000000000002</v>
      </c>
      <c r="BW410" t="s">
        <v>3219</v>
      </c>
      <c r="BX410">
        <v>-15.9</v>
      </c>
      <c r="BY410" t="s">
        <v>72</v>
      </c>
      <c r="BZ410" t="s">
        <v>4051</v>
      </c>
      <c r="CA410" t="s">
        <v>2027</v>
      </c>
    </row>
    <row r="411" spans="1:79">
      <c r="A411" t="s">
        <v>2001</v>
      </c>
      <c r="B411" t="s">
        <v>2028</v>
      </c>
      <c r="C411" t="s">
        <v>142</v>
      </c>
      <c r="D411" t="s">
        <v>59</v>
      </c>
      <c r="E411" t="s">
        <v>60</v>
      </c>
      <c r="F411" t="s">
        <v>2018</v>
      </c>
      <c r="G411" t="s">
        <v>502</v>
      </c>
      <c r="H411" t="s">
        <v>2029</v>
      </c>
      <c r="I411" t="s">
        <v>2030</v>
      </c>
      <c r="J411" t="s">
        <v>76</v>
      </c>
      <c r="K411" t="s">
        <v>2010</v>
      </c>
      <c r="N411" t="s">
        <v>83</v>
      </c>
      <c r="O411" t="s">
        <v>132</v>
      </c>
      <c r="P411" t="s">
        <v>177</v>
      </c>
      <c r="Q411" s="613">
        <v>3</v>
      </c>
      <c r="R411" t="s">
        <v>3610</v>
      </c>
      <c r="S411">
        <v>100</v>
      </c>
      <c r="T411">
        <v>100</v>
      </c>
      <c r="U411">
        <v>100</v>
      </c>
      <c r="V411">
        <v>100</v>
      </c>
      <c r="W411">
        <v>100</v>
      </c>
      <c r="X411">
        <v>100</v>
      </c>
      <c r="AH411">
        <v>0</v>
      </c>
      <c r="AI411" t="s">
        <v>70</v>
      </c>
      <c r="AJ411" t="s">
        <v>70</v>
      </c>
      <c r="AK411" t="s">
        <v>70</v>
      </c>
      <c r="AL411" t="s">
        <v>70</v>
      </c>
      <c r="AM411" t="s">
        <v>70</v>
      </c>
      <c r="AN411">
        <v>96</v>
      </c>
      <c r="AO411">
        <v>96</v>
      </c>
      <c r="AP411">
        <v>96</v>
      </c>
      <c r="AQ411">
        <v>96</v>
      </c>
      <c r="AR411">
        <v>96</v>
      </c>
      <c r="AS411">
        <v>100</v>
      </c>
      <c r="AT411">
        <v>100</v>
      </c>
      <c r="AU411">
        <v>100</v>
      </c>
      <c r="AV411">
        <v>100</v>
      </c>
      <c r="AW411">
        <v>100</v>
      </c>
      <c r="BH411">
        <v>3.33</v>
      </c>
      <c r="BN411">
        <v>1</v>
      </c>
      <c r="BO411" t="s">
        <v>71</v>
      </c>
      <c r="BP411" s="613">
        <v>100</v>
      </c>
      <c r="BQ411" s="871">
        <v>100</v>
      </c>
      <c r="BR411" t="s">
        <v>70</v>
      </c>
      <c r="BS411" t="s">
        <v>72</v>
      </c>
      <c r="BT411">
        <v>0</v>
      </c>
      <c r="BU411" t="s">
        <v>72</v>
      </c>
      <c r="BV411">
        <v>0</v>
      </c>
      <c r="BW411" t="s">
        <v>72</v>
      </c>
      <c r="BX411">
        <v>0</v>
      </c>
      <c r="BY411" t="s">
        <v>72</v>
      </c>
      <c r="BZ411" t="s">
        <v>4052</v>
      </c>
      <c r="CA411" t="s">
        <v>2031</v>
      </c>
    </row>
    <row r="412" spans="1:79">
      <c r="A412" t="s">
        <v>2001</v>
      </c>
      <c r="B412" t="s">
        <v>2032</v>
      </c>
      <c r="C412" t="s">
        <v>142</v>
      </c>
      <c r="D412" t="s">
        <v>59</v>
      </c>
      <c r="E412" t="s">
        <v>60</v>
      </c>
      <c r="F412" t="s">
        <v>2018</v>
      </c>
      <c r="G412" t="s">
        <v>506</v>
      </c>
      <c r="H412" t="s">
        <v>2033</v>
      </c>
      <c r="I412" t="s">
        <v>2034</v>
      </c>
      <c r="J412" t="s">
        <v>64</v>
      </c>
      <c r="K412" t="s">
        <v>2010</v>
      </c>
      <c r="N412" t="s">
        <v>67</v>
      </c>
      <c r="O412" t="s">
        <v>68</v>
      </c>
      <c r="P412" t="s">
        <v>2035</v>
      </c>
      <c r="Q412" s="613">
        <v>2</v>
      </c>
      <c r="R412" t="s">
        <v>3610</v>
      </c>
      <c r="S412">
        <v>0</v>
      </c>
      <c r="T412">
        <v>0</v>
      </c>
      <c r="U412">
        <v>0</v>
      </c>
      <c r="V412">
        <v>0</v>
      </c>
      <c r="W412">
        <v>0</v>
      </c>
      <c r="X412">
        <v>0</v>
      </c>
      <c r="AE412" t="s">
        <v>70</v>
      </c>
      <c r="AH412">
        <v>0</v>
      </c>
      <c r="AI412" t="s">
        <v>70</v>
      </c>
      <c r="AJ412" t="s">
        <v>70</v>
      </c>
      <c r="AK412" t="s">
        <v>70</v>
      </c>
      <c r="AL412" t="s">
        <v>70</v>
      </c>
      <c r="AM412" t="s">
        <v>70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71</v>
      </c>
      <c r="BP412" s="613">
        <v>9.1</v>
      </c>
      <c r="BQ412" s="861">
        <v>10.8</v>
      </c>
      <c r="BR412" t="s">
        <v>70</v>
      </c>
      <c r="BS412" t="s">
        <v>72</v>
      </c>
      <c r="BT412">
        <v>0</v>
      </c>
      <c r="BU412" t="s">
        <v>6</v>
      </c>
      <c r="BV412">
        <v>0</v>
      </c>
      <c r="BW412" t="s">
        <v>6</v>
      </c>
      <c r="BX412">
        <v>0</v>
      </c>
      <c r="BY412" t="s">
        <v>72</v>
      </c>
      <c r="BZ412" t="s">
        <v>4053</v>
      </c>
      <c r="CA412" t="s">
        <v>2036</v>
      </c>
    </row>
    <row r="413" spans="1:79">
      <c r="A413" t="s">
        <v>2001</v>
      </c>
      <c r="B413" t="s">
        <v>2037</v>
      </c>
      <c r="C413" t="s">
        <v>142</v>
      </c>
      <c r="D413" t="s">
        <v>59</v>
      </c>
      <c r="E413" t="s">
        <v>60</v>
      </c>
      <c r="F413" t="s">
        <v>2018</v>
      </c>
      <c r="G413" t="s">
        <v>892</v>
      </c>
      <c r="H413" t="s">
        <v>2038</v>
      </c>
      <c r="I413" t="s">
        <v>2039</v>
      </c>
      <c r="J413" t="s">
        <v>76</v>
      </c>
      <c r="K413" t="s">
        <v>2010</v>
      </c>
      <c r="N413" t="s">
        <v>164</v>
      </c>
      <c r="O413" t="s">
        <v>68</v>
      </c>
      <c r="P413" t="s">
        <v>2040</v>
      </c>
      <c r="Q413" s="613">
        <v>2</v>
      </c>
      <c r="R413" t="s">
        <v>3610</v>
      </c>
      <c r="S413">
        <v>152.51</v>
      </c>
      <c r="T413">
        <v>161.19999999999999</v>
      </c>
      <c r="U413">
        <v>163.21</v>
      </c>
      <c r="V413">
        <v>164.44</v>
      </c>
      <c r="W413">
        <v>164.87</v>
      </c>
      <c r="X413">
        <v>165.27</v>
      </c>
      <c r="AE413" t="s">
        <v>70</v>
      </c>
      <c r="AH413">
        <v>0</v>
      </c>
      <c r="AI413" t="s">
        <v>70</v>
      </c>
      <c r="AJ413" t="s">
        <v>70</v>
      </c>
      <c r="AK413" t="s">
        <v>70</v>
      </c>
      <c r="AL413" t="s">
        <v>70</v>
      </c>
      <c r="AM413" t="s">
        <v>70</v>
      </c>
      <c r="AN413">
        <v>152.51</v>
      </c>
      <c r="AO413">
        <v>152.51</v>
      </c>
      <c r="AP413">
        <v>152.51</v>
      </c>
      <c r="AQ413">
        <v>152.51</v>
      </c>
      <c r="AR413">
        <v>152.51</v>
      </c>
      <c r="AS413">
        <v>161.19999999999999</v>
      </c>
      <c r="AT413">
        <v>163.21</v>
      </c>
      <c r="AU413">
        <v>164.44</v>
      </c>
      <c r="AV413">
        <v>164.87</v>
      </c>
      <c r="AW413">
        <v>165.27</v>
      </c>
      <c r="BH413">
        <v>0.25</v>
      </c>
      <c r="BN413">
        <v>1</v>
      </c>
      <c r="BO413" t="s">
        <v>71</v>
      </c>
      <c r="BP413" s="613">
        <v>152.51</v>
      </c>
      <c r="BQ413" s="861">
        <v>161.61000000000001</v>
      </c>
      <c r="BR413" t="s">
        <v>70</v>
      </c>
      <c r="BS413" t="s">
        <v>72</v>
      </c>
      <c r="BT413">
        <v>0</v>
      </c>
      <c r="BU413" t="s">
        <v>72</v>
      </c>
      <c r="BV413">
        <v>0</v>
      </c>
      <c r="BW413" t="s">
        <v>72</v>
      </c>
      <c r="BX413">
        <v>0</v>
      </c>
      <c r="BY413" t="s">
        <v>72</v>
      </c>
      <c r="BZ413" t="s">
        <v>4054</v>
      </c>
      <c r="CA413" t="s">
        <v>2041</v>
      </c>
    </row>
    <row r="414" spans="1:79">
      <c r="A414" t="s">
        <v>2001</v>
      </c>
      <c r="B414" t="s">
        <v>2042</v>
      </c>
      <c r="C414" t="s">
        <v>142</v>
      </c>
      <c r="D414" t="s">
        <v>59</v>
      </c>
      <c r="E414" t="s">
        <v>60</v>
      </c>
      <c r="F414" t="s">
        <v>2018</v>
      </c>
      <c r="G414" t="s">
        <v>897</v>
      </c>
      <c r="H414" t="s">
        <v>2043</v>
      </c>
      <c r="I414" t="s">
        <v>2044</v>
      </c>
      <c r="J414" t="s">
        <v>64</v>
      </c>
      <c r="K414" t="s">
        <v>2010</v>
      </c>
      <c r="M414" t="s">
        <v>66</v>
      </c>
      <c r="N414" t="s">
        <v>88</v>
      </c>
      <c r="O414" t="s">
        <v>99</v>
      </c>
      <c r="P414" t="s">
        <v>2045</v>
      </c>
      <c r="Q414" s="613">
        <v>0</v>
      </c>
      <c r="R414" t="s">
        <v>3610</v>
      </c>
      <c r="S414">
        <v>0</v>
      </c>
      <c r="T414">
        <v>2</v>
      </c>
      <c r="U414">
        <v>5</v>
      </c>
      <c r="V414">
        <v>21</v>
      </c>
      <c r="W414">
        <v>53</v>
      </c>
      <c r="X414">
        <v>82</v>
      </c>
      <c r="AD414" t="s">
        <v>70</v>
      </c>
      <c r="AF414" t="s">
        <v>70</v>
      </c>
      <c r="AG414" t="s">
        <v>70</v>
      </c>
      <c r="AH414">
        <v>0</v>
      </c>
      <c r="AM414" t="s">
        <v>70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71</v>
      </c>
      <c r="BP414" s="613">
        <v>0</v>
      </c>
      <c r="BQ414" s="860">
        <v>2</v>
      </c>
      <c r="BR414" t="s">
        <v>70</v>
      </c>
      <c r="BS414" t="s">
        <v>72</v>
      </c>
      <c r="BT414">
        <v>0</v>
      </c>
      <c r="BU414" t="s">
        <v>72</v>
      </c>
      <c r="BV414">
        <v>0</v>
      </c>
      <c r="BW414" t="s">
        <v>72</v>
      </c>
      <c r="BX414">
        <v>0</v>
      </c>
      <c r="BY414" t="s">
        <v>72</v>
      </c>
      <c r="BZ414" t="s">
        <v>4055</v>
      </c>
      <c r="CA414" t="s">
        <v>2046</v>
      </c>
    </row>
    <row r="415" spans="1:79">
      <c r="A415" t="s">
        <v>2001</v>
      </c>
      <c r="B415" t="s">
        <v>2047</v>
      </c>
      <c r="C415" t="s">
        <v>142</v>
      </c>
      <c r="D415" t="s">
        <v>59</v>
      </c>
      <c r="E415" t="s">
        <v>60</v>
      </c>
      <c r="F415" t="s">
        <v>2048</v>
      </c>
      <c r="G415" t="s">
        <v>373</v>
      </c>
      <c r="H415" t="s">
        <v>2049</v>
      </c>
      <c r="I415" t="s">
        <v>2050</v>
      </c>
      <c r="J415" t="s">
        <v>64</v>
      </c>
      <c r="K415" t="s">
        <v>2010</v>
      </c>
      <c r="N415" t="s">
        <v>203</v>
      </c>
      <c r="O415" t="s">
        <v>68</v>
      </c>
      <c r="P415" t="s">
        <v>2051</v>
      </c>
      <c r="Q415" s="613">
        <v>1</v>
      </c>
      <c r="R415" t="s">
        <v>3610</v>
      </c>
      <c r="S415">
        <v>50.4</v>
      </c>
      <c r="T415">
        <v>0</v>
      </c>
      <c r="U415">
        <v>6.6</v>
      </c>
      <c r="V415">
        <v>6.6</v>
      </c>
      <c r="W415">
        <v>6.6</v>
      </c>
      <c r="X415">
        <v>159.5</v>
      </c>
      <c r="AF415" t="s">
        <v>70</v>
      </c>
      <c r="AG415" t="s">
        <v>70</v>
      </c>
      <c r="AH415">
        <v>0</v>
      </c>
      <c r="AI415" t="s">
        <v>70</v>
      </c>
      <c r="AJ415" t="s">
        <v>70</v>
      </c>
      <c r="AK415" t="s">
        <v>70</v>
      </c>
      <c r="AL415" t="s">
        <v>70</v>
      </c>
      <c r="AM415" t="s">
        <v>70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71</v>
      </c>
      <c r="BP415" s="613">
        <v>0</v>
      </c>
      <c r="BQ415" s="857">
        <v>36.840000000000003</v>
      </c>
      <c r="BR415" t="s">
        <v>70</v>
      </c>
      <c r="BS415" t="s">
        <v>72</v>
      </c>
      <c r="BT415">
        <v>0</v>
      </c>
      <c r="BU415" t="s">
        <v>3213</v>
      </c>
      <c r="BV415">
        <v>5.6000000000000001E-2</v>
      </c>
      <c r="BW415" t="s">
        <v>3213</v>
      </c>
      <c r="BX415">
        <v>0.4</v>
      </c>
      <c r="BY415" t="s">
        <v>72</v>
      </c>
      <c r="BZ415" t="s">
        <v>4056</v>
      </c>
      <c r="CA415" t="s">
        <v>2052</v>
      </c>
    </row>
    <row r="416" spans="1:79">
      <c r="A416" t="s">
        <v>2001</v>
      </c>
      <c r="B416" t="s">
        <v>2053</v>
      </c>
      <c r="C416" t="s">
        <v>142</v>
      </c>
      <c r="D416" t="s">
        <v>59</v>
      </c>
      <c r="E416" t="s">
        <v>60</v>
      </c>
      <c r="F416" t="s">
        <v>2054</v>
      </c>
      <c r="G416" t="s">
        <v>384</v>
      </c>
      <c r="H416" t="s">
        <v>2055</v>
      </c>
      <c r="I416" t="s">
        <v>2056</v>
      </c>
      <c r="J416" t="s">
        <v>92</v>
      </c>
      <c r="N416" t="s">
        <v>221</v>
      </c>
      <c r="O416" t="s">
        <v>99</v>
      </c>
      <c r="P416" t="s">
        <v>2057</v>
      </c>
      <c r="Q416" s="613">
        <v>0</v>
      </c>
      <c r="R416" t="s">
        <v>3610</v>
      </c>
      <c r="S416">
        <v>90</v>
      </c>
      <c r="T416">
        <v>91</v>
      </c>
      <c r="U416">
        <v>92</v>
      </c>
      <c r="V416">
        <v>93</v>
      </c>
      <c r="W416">
        <v>94</v>
      </c>
      <c r="X416">
        <v>95</v>
      </c>
      <c r="AH416">
        <v>0</v>
      </c>
      <c r="BP416" s="613">
        <v>93.46</v>
      </c>
      <c r="BQ416" s="861">
        <v>95.19</v>
      </c>
      <c r="BR416" t="s">
        <v>70</v>
      </c>
      <c r="BS416" t="s">
        <v>72</v>
      </c>
      <c r="BT416">
        <v>0</v>
      </c>
      <c r="BU416" t="s">
        <v>72</v>
      </c>
      <c r="BV416">
        <v>0</v>
      </c>
      <c r="BW416" t="s">
        <v>72</v>
      </c>
      <c r="BX416">
        <v>0</v>
      </c>
      <c r="BY416" t="s">
        <v>72</v>
      </c>
      <c r="BZ416" t="s">
        <v>4057</v>
      </c>
    </row>
    <row r="417" spans="1:79">
      <c r="A417" t="s">
        <v>2001</v>
      </c>
      <c r="B417" t="s">
        <v>2058</v>
      </c>
      <c r="C417" t="s">
        <v>142</v>
      </c>
      <c r="D417" t="s">
        <v>59</v>
      </c>
      <c r="E417" t="s">
        <v>60</v>
      </c>
      <c r="F417" t="s">
        <v>2059</v>
      </c>
      <c r="G417" t="s">
        <v>391</v>
      </c>
      <c r="H417" t="s">
        <v>2060</v>
      </c>
      <c r="I417" t="s">
        <v>2061</v>
      </c>
      <c r="J417" t="s">
        <v>92</v>
      </c>
      <c r="N417" t="s">
        <v>405</v>
      </c>
      <c r="O417" t="s">
        <v>68</v>
      </c>
      <c r="P417" t="s">
        <v>2062</v>
      </c>
      <c r="Q417" s="613">
        <v>0</v>
      </c>
      <c r="S417">
        <v>53544</v>
      </c>
      <c r="T417">
        <v>61644</v>
      </c>
      <c r="U417">
        <v>59325</v>
      </c>
      <c r="V417">
        <v>57393</v>
      </c>
      <c r="W417">
        <v>47421</v>
      </c>
      <c r="X417">
        <v>46054</v>
      </c>
      <c r="AH417">
        <v>0</v>
      </c>
      <c r="BP417" s="613">
        <v>40102</v>
      </c>
      <c r="BQ417" s="860">
        <v>27197</v>
      </c>
      <c r="BR417" t="s">
        <v>66</v>
      </c>
      <c r="BS417" t="s">
        <v>72</v>
      </c>
      <c r="BT417">
        <v>0</v>
      </c>
      <c r="BU417" t="s">
        <v>72</v>
      </c>
      <c r="BV417">
        <v>0</v>
      </c>
      <c r="BW417" t="s">
        <v>72</v>
      </c>
      <c r="BX417">
        <v>0</v>
      </c>
      <c r="BY417" t="s">
        <v>72</v>
      </c>
      <c r="BZ417" t="s">
        <v>4058</v>
      </c>
    </row>
    <row r="418" spans="1:79">
      <c r="A418" t="s">
        <v>2001</v>
      </c>
      <c r="B418" t="s">
        <v>2063</v>
      </c>
      <c r="C418" t="s">
        <v>142</v>
      </c>
      <c r="D418" t="s">
        <v>245</v>
      </c>
      <c r="E418" t="s">
        <v>246</v>
      </c>
      <c r="F418" t="s">
        <v>2064</v>
      </c>
      <c r="G418" t="s">
        <v>655</v>
      </c>
      <c r="H418" t="s">
        <v>2065</v>
      </c>
      <c r="I418" t="s">
        <v>2066</v>
      </c>
      <c r="J418" t="s">
        <v>64</v>
      </c>
      <c r="K418" t="s">
        <v>2010</v>
      </c>
      <c r="N418" t="s">
        <v>250</v>
      </c>
      <c r="O418" t="s">
        <v>132</v>
      </c>
      <c r="P418" t="s">
        <v>2067</v>
      </c>
      <c r="Q418" s="613">
        <v>2</v>
      </c>
      <c r="R418" t="s">
        <v>3609</v>
      </c>
      <c r="S418">
        <v>105.8</v>
      </c>
      <c r="T418">
        <v>100</v>
      </c>
      <c r="U418">
        <v>100</v>
      </c>
      <c r="V418">
        <v>100</v>
      </c>
      <c r="W418">
        <v>100</v>
      </c>
      <c r="X418">
        <v>100</v>
      </c>
      <c r="AE418" t="s">
        <v>70</v>
      </c>
      <c r="AH418">
        <v>5</v>
      </c>
      <c r="AI418" t="s">
        <v>70</v>
      </c>
      <c r="AJ418" t="s">
        <v>70</v>
      </c>
      <c r="AK418" t="s">
        <v>70</v>
      </c>
      <c r="AL418" t="s">
        <v>70</v>
      </c>
      <c r="AM418" t="s">
        <v>70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71</v>
      </c>
      <c r="BP418" s="613">
        <v>95.2</v>
      </c>
      <c r="BQ418" s="861">
        <v>91.69</v>
      </c>
      <c r="BR418" t="s">
        <v>70</v>
      </c>
      <c r="BS418" t="s">
        <v>72</v>
      </c>
      <c r="BT418">
        <v>0</v>
      </c>
      <c r="BU418" t="s">
        <v>3213</v>
      </c>
      <c r="BV418">
        <v>7.3761000000000001</v>
      </c>
      <c r="BW418" t="s">
        <v>3213</v>
      </c>
      <c r="BX418">
        <v>16</v>
      </c>
      <c r="BY418" t="s">
        <v>72</v>
      </c>
      <c r="BZ418" t="s">
        <v>4059</v>
      </c>
      <c r="CA418" t="s">
        <v>2068</v>
      </c>
    </row>
    <row r="419" spans="1:79">
      <c r="A419" t="s">
        <v>2001</v>
      </c>
      <c r="B419" t="s">
        <v>2069</v>
      </c>
      <c r="C419" t="s">
        <v>142</v>
      </c>
      <c r="D419" t="s">
        <v>245</v>
      </c>
      <c r="E419" t="s">
        <v>246</v>
      </c>
      <c r="F419" t="s">
        <v>2064</v>
      </c>
      <c r="G419" t="s">
        <v>247</v>
      </c>
      <c r="H419" t="s">
        <v>2070</v>
      </c>
      <c r="I419" t="s">
        <v>2071</v>
      </c>
      <c r="J419" t="s">
        <v>76</v>
      </c>
      <c r="K419" t="s">
        <v>2010</v>
      </c>
      <c r="N419" t="s">
        <v>304</v>
      </c>
      <c r="O419" t="s">
        <v>132</v>
      </c>
      <c r="P419" t="s">
        <v>2072</v>
      </c>
      <c r="Q419" s="613">
        <v>2</v>
      </c>
      <c r="R419" t="s">
        <v>3609</v>
      </c>
      <c r="S419">
        <v>108.4</v>
      </c>
      <c r="T419">
        <v>106.2</v>
      </c>
      <c r="U419">
        <v>103.2</v>
      </c>
      <c r="V419">
        <v>99.4</v>
      </c>
      <c r="W419">
        <v>95.6</v>
      </c>
      <c r="X419">
        <v>93.4</v>
      </c>
      <c r="AE419" t="s">
        <v>70</v>
      </c>
      <c r="AH419">
        <v>4</v>
      </c>
      <c r="AI419" t="s">
        <v>70</v>
      </c>
      <c r="AJ419" t="s">
        <v>70</v>
      </c>
      <c r="AK419" t="s">
        <v>70</v>
      </c>
      <c r="AL419" t="s">
        <v>70</v>
      </c>
      <c r="AM419" t="s">
        <v>70</v>
      </c>
      <c r="AN419">
        <v>115.4</v>
      </c>
      <c r="AO419">
        <v>112.4</v>
      </c>
      <c r="AP419">
        <v>108.6</v>
      </c>
      <c r="AQ419">
        <v>104.8</v>
      </c>
      <c r="AR419">
        <v>102.6</v>
      </c>
      <c r="AS419">
        <v>108.9</v>
      </c>
      <c r="AT419">
        <v>105.8</v>
      </c>
      <c r="AU419">
        <v>101.9</v>
      </c>
      <c r="AV419">
        <v>98</v>
      </c>
      <c r="AW419">
        <v>95.7</v>
      </c>
      <c r="BH419">
        <v>2.298</v>
      </c>
      <c r="BN419">
        <v>1</v>
      </c>
      <c r="BO419" t="s">
        <v>71</v>
      </c>
      <c r="BP419" s="613">
        <v>94.3</v>
      </c>
      <c r="BQ419" s="861">
        <v>90.95</v>
      </c>
      <c r="BR419" t="s">
        <v>70</v>
      </c>
      <c r="BS419" t="s">
        <v>72</v>
      </c>
      <c r="BT419">
        <v>0</v>
      </c>
      <c r="BU419" t="s">
        <v>72</v>
      </c>
      <c r="BV419">
        <v>0</v>
      </c>
      <c r="BW419" t="s">
        <v>72</v>
      </c>
      <c r="BX419">
        <v>0</v>
      </c>
      <c r="BY419" t="s">
        <v>72</v>
      </c>
      <c r="BZ419" t="s">
        <v>4060</v>
      </c>
      <c r="CA419" t="s">
        <v>2073</v>
      </c>
    </row>
    <row r="420" spans="1:79">
      <c r="A420" t="s">
        <v>2001</v>
      </c>
      <c r="B420" t="s">
        <v>2074</v>
      </c>
      <c r="C420" t="s">
        <v>142</v>
      </c>
      <c r="D420" t="s">
        <v>245</v>
      </c>
      <c r="E420" t="s">
        <v>246</v>
      </c>
      <c r="F420" t="s">
        <v>2075</v>
      </c>
      <c r="G420" t="s">
        <v>264</v>
      </c>
      <c r="H420" t="s">
        <v>2076</v>
      </c>
      <c r="I420" t="s">
        <v>2077</v>
      </c>
      <c r="J420" t="s">
        <v>92</v>
      </c>
      <c r="N420" t="s">
        <v>250</v>
      </c>
      <c r="O420" t="s">
        <v>68</v>
      </c>
      <c r="P420" t="s">
        <v>2078</v>
      </c>
      <c r="Q420" s="613">
        <v>0</v>
      </c>
      <c r="R420" t="s">
        <v>3609</v>
      </c>
      <c r="S420">
        <v>16568</v>
      </c>
      <c r="T420">
        <v>16511</v>
      </c>
      <c r="U420">
        <v>16436</v>
      </c>
      <c r="V420">
        <v>16341</v>
      </c>
      <c r="W420">
        <v>16247</v>
      </c>
      <c r="X420">
        <v>16190</v>
      </c>
      <c r="AE420" t="s">
        <v>70</v>
      </c>
      <c r="AH420">
        <v>0</v>
      </c>
      <c r="BP420" s="613" t="s">
        <v>72</v>
      </c>
      <c r="BQ420" s="860">
        <v>16472</v>
      </c>
      <c r="BR420" t="s">
        <v>70</v>
      </c>
      <c r="BS420" t="s">
        <v>72</v>
      </c>
      <c r="BT420">
        <v>0</v>
      </c>
      <c r="BU420" t="s">
        <v>72</v>
      </c>
      <c r="BV420">
        <v>0</v>
      </c>
      <c r="BW420" t="s">
        <v>72</v>
      </c>
      <c r="BX420">
        <v>0</v>
      </c>
      <c r="BY420" t="s">
        <v>72</v>
      </c>
      <c r="BZ420" t="s">
        <v>4061</v>
      </c>
    </row>
    <row r="421" spans="1:79">
      <c r="A421" t="s">
        <v>2001</v>
      </c>
      <c r="B421" t="s">
        <v>2079</v>
      </c>
      <c r="C421" t="s">
        <v>142</v>
      </c>
      <c r="D421" t="s">
        <v>245</v>
      </c>
      <c r="E421" t="s">
        <v>246</v>
      </c>
      <c r="F421" t="s">
        <v>2075</v>
      </c>
      <c r="G421" t="s">
        <v>669</v>
      </c>
      <c r="H421" t="s">
        <v>2080</v>
      </c>
      <c r="I421" t="s">
        <v>2081</v>
      </c>
      <c r="J421" t="s">
        <v>64</v>
      </c>
      <c r="K421" t="s">
        <v>2010</v>
      </c>
      <c r="N421" t="s">
        <v>250</v>
      </c>
      <c r="O421" t="s">
        <v>132</v>
      </c>
      <c r="P421" t="s">
        <v>2082</v>
      </c>
      <c r="Q421" s="613">
        <v>1</v>
      </c>
      <c r="R421" t="s">
        <v>3609</v>
      </c>
      <c r="S421">
        <v>101.6</v>
      </c>
      <c r="T421">
        <v>93.1</v>
      </c>
      <c r="U421">
        <v>83.9</v>
      </c>
      <c r="V421">
        <v>73.900000000000006</v>
      </c>
      <c r="W421">
        <v>70.3</v>
      </c>
      <c r="X421">
        <v>68.099999999999994</v>
      </c>
      <c r="AC421" t="s">
        <v>70</v>
      </c>
      <c r="AE421" t="s">
        <v>70</v>
      </c>
      <c r="AH421">
        <v>5</v>
      </c>
      <c r="AI421" t="s">
        <v>70</v>
      </c>
      <c r="AJ421" t="s">
        <v>70</v>
      </c>
      <c r="AK421" t="s">
        <v>70</v>
      </c>
      <c r="AL421" t="s">
        <v>70</v>
      </c>
      <c r="AM421" t="s">
        <v>70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71</v>
      </c>
      <c r="BP421" s="613">
        <v>81.5</v>
      </c>
      <c r="BQ421" s="857">
        <v>100.8</v>
      </c>
      <c r="BR421" t="s">
        <v>66</v>
      </c>
      <c r="BS421" t="s">
        <v>72</v>
      </c>
      <c r="BT421">
        <v>0</v>
      </c>
      <c r="BU421" t="s">
        <v>5</v>
      </c>
      <c r="BV421">
        <v>0</v>
      </c>
      <c r="BW421" t="s">
        <v>3219</v>
      </c>
      <c r="BX421">
        <v>-21.7</v>
      </c>
      <c r="BY421" t="s">
        <v>41</v>
      </c>
      <c r="BZ421" t="s">
        <v>4062</v>
      </c>
      <c r="CA421" t="s">
        <v>2083</v>
      </c>
    </row>
    <row r="422" spans="1:79">
      <c r="A422" t="s">
        <v>2001</v>
      </c>
      <c r="B422" t="s">
        <v>2084</v>
      </c>
      <c r="C422" t="s">
        <v>142</v>
      </c>
      <c r="D422" t="s">
        <v>245</v>
      </c>
      <c r="E422" t="s">
        <v>246</v>
      </c>
      <c r="F422" t="s">
        <v>2085</v>
      </c>
      <c r="G422" t="s">
        <v>268</v>
      </c>
      <c r="H422" t="s">
        <v>2086</v>
      </c>
      <c r="I422" t="s">
        <v>2087</v>
      </c>
      <c r="J422" t="s">
        <v>76</v>
      </c>
      <c r="K422" t="s">
        <v>2010</v>
      </c>
      <c r="M422" t="s">
        <v>66</v>
      </c>
      <c r="N422" t="s">
        <v>203</v>
      </c>
      <c r="O422" t="s">
        <v>68</v>
      </c>
      <c r="P422" t="s">
        <v>2088</v>
      </c>
      <c r="Q422" s="613">
        <v>2</v>
      </c>
      <c r="R422" t="s">
        <v>3610</v>
      </c>
      <c r="S422">
        <v>0</v>
      </c>
      <c r="T422">
        <v>0.36</v>
      </c>
      <c r="U422">
        <v>0.66</v>
      </c>
      <c r="V422">
        <v>1.49</v>
      </c>
      <c r="W422">
        <v>3.78</v>
      </c>
      <c r="X422">
        <v>6.56</v>
      </c>
      <c r="AD422" t="s">
        <v>70</v>
      </c>
      <c r="AF422" t="s">
        <v>70</v>
      </c>
      <c r="AH422">
        <v>0</v>
      </c>
      <c r="AI422" t="s">
        <v>70</v>
      </c>
      <c r="AJ422" t="s">
        <v>70</v>
      </c>
      <c r="AK422" t="s">
        <v>70</v>
      </c>
      <c r="AL422" t="s">
        <v>70</v>
      </c>
      <c r="AM422" t="s">
        <v>70</v>
      </c>
      <c r="AN422">
        <v>0</v>
      </c>
      <c r="AO422">
        <v>0</v>
      </c>
      <c r="AP422">
        <v>0</v>
      </c>
      <c r="AQ422">
        <v>0</v>
      </c>
      <c r="AR422">
        <v>0</v>
      </c>
      <c r="AS422">
        <v>0.36</v>
      </c>
      <c r="AT422">
        <v>0.66</v>
      </c>
      <c r="AU422">
        <v>1.49</v>
      </c>
      <c r="AV422">
        <v>3.78</v>
      </c>
      <c r="AW422">
        <v>6.56</v>
      </c>
      <c r="BH422">
        <v>10</v>
      </c>
      <c r="BN422">
        <v>1</v>
      </c>
      <c r="BO422" t="s">
        <v>71</v>
      </c>
      <c r="BP422" s="613">
        <v>0</v>
      </c>
      <c r="BQ422" s="861">
        <v>0.47</v>
      </c>
      <c r="BR422" t="s">
        <v>70</v>
      </c>
      <c r="BS422" t="s">
        <v>72</v>
      </c>
      <c r="BT422">
        <v>0</v>
      </c>
      <c r="BU422" t="s">
        <v>72</v>
      </c>
      <c r="BV422">
        <v>0</v>
      </c>
      <c r="BW422" t="s">
        <v>72</v>
      </c>
      <c r="BX422">
        <v>0</v>
      </c>
      <c r="BY422" t="s">
        <v>72</v>
      </c>
      <c r="BZ422" t="s">
        <v>4063</v>
      </c>
      <c r="CA422" t="s">
        <v>2089</v>
      </c>
    </row>
    <row r="423" spans="1:79">
      <c r="A423" t="s">
        <v>2001</v>
      </c>
      <c r="B423" t="s">
        <v>2090</v>
      </c>
      <c r="C423" t="s">
        <v>142</v>
      </c>
      <c r="D423" t="s">
        <v>245</v>
      </c>
      <c r="E423" t="s">
        <v>246</v>
      </c>
      <c r="F423" t="s">
        <v>2048</v>
      </c>
      <c r="G423" t="s">
        <v>287</v>
      </c>
      <c r="H423" t="s">
        <v>2091</v>
      </c>
      <c r="I423" t="s">
        <v>2092</v>
      </c>
      <c r="J423" t="s">
        <v>76</v>
      </c>
      <c r="K423" t="s">
        <v>2010</v>
      </c>
      <c r="M423" t="s">
        <v>66</v>
      </c>
      <c r="N423" t="s">
        <v>203</v>
      </c>
      <c r="O423" t="s">
        <v>68</v>
      </c>
      <c r="P423" t="s">
        <v>2093</v>
      </c>
      <c r="Q423" s="613">
        <v>1</v>
      </c>
      <c r="R423" t="s">
        <v>3610</v>
      </c>
      <c r="S423">
        <v>0</v>
      </c>
      <c r="T423">
        <v>1.8</v>
      </c>
      <c r="U423">
        <v>1.8</v>
      </c>
      <c r="V423">
        <v>190.1</v>
      </c>
      <c r="W423">
        <v>316.7</v>
      </c>
      <c r="X423">
        <v>346.6</v>
      </c>
      <c r="AD423" t="s">
        <v>70</v>
      </c>
      <c r="AF423" t="s">
        <v>70</v>
      </c>
      <c r="AH423">
        <v>0</v>
      </c>
      <c r="AI423" t="s">
        <v>70</v>
      </c>
      <c r="AJ423" t="s">
        <v>70</v>
      </c>
      <c r="AK423" t="s">
        <v>70</v>
      </c>
      <c r="AL423" t="s">
        <v>70</v>
      </c>
      <c r="AM423" t="s">
        <v>70</v>
      </c>
      <c r="AN423">
        <v>0</v>
      </c>
      <c r="AO423">
        <v>0</v>
      </c>
      <c r="AP423">
        <v>0</v>
      </c>
      <c r="AQ423">
        <v>0</v>
      </c>
      <c r="AR423">
        <v>0</v>
      </c>
      <c r="AS423">
        <v>1.8</v>
      </c>
      <c r="AT423">
        <v>1.8</v>
      </c>
      <c r="AU423">
        <v>190.1</v>
      </c>
      <c r="AV423">
        <v>316.7</v>
      </c>
      <c r="AW423">
        <v>346.6</v>
      </c>
      <c r="BH423">
        <v>5.8000000000000003E-2</v>
      </c>
      <c r="BN423">
        <v>1</v>
      </c>
      <c r="BO423" t="s">
        <v>71</v>
      </c>
      <c r="BP423" s="613">
        <v>0</v>
      </c>
      <c r="BQ423" s="857">
        <v>48</v>
      </c>
      <c r="BR423" t="s">
        <v>70</v>
      </c>
      <c r="BS423" t="s">
        <v>72</v>
      </c>
      <c r="BT423">
        <v>0</v>
      </c>
      <c r="BU423" t="s">
        <v>72</v>
      </c>
      <c r="BV423">
        <v>0</v>
      </c>
      <c r="BW423" t="s">
        <v>72</v>
      </c>
      <c r="BX423">
        <v>0</v>
      </c>
      <c r="BY423" t="s">
        <v>72</v>
      </c>
      <c r="BZ423" t="s">
        <v>4064</v>
      </c>
      <c r="CA423" t="s">
        <v>2094</v>
      </c>
    </row>
    <row r="424" spans="1:79">
      <c r="A424" t="s">
        <v>2001</v>
      </c>
      <c r="B424" t="s">
        <v>2095</v>
      </c>
      <c r="C424" t="s">
        <v>142</v>
      </c>
      <c r="D424" t="s">
        <v>245</v>
      </c>
      <c r="E424" t="s">
        <v>246</v>
      </c>
      <c r="F424" t="s">
        <v>2048</v>
      </c>
      <c r="G424" t="s">
        <v>292</v>
      </c>
      <c r="H424" t="s">
        <v>2096</v>
      </c>
      <c r="I424" t="s">
        <v>2097</v>
      </c>
      <c r="J424" t="s">
        <v>76</v>
      </c>
      <c r="K424" t="s">
        <v>2010</v>
      </c>
      <c r="N424" t="s">
        <v>203</v>
      </c>
      <c r="O424" t="s">
        <v>132</v>
      </c>
      <c r="P424" t="s">
        <v>2098</v>
      </c>
      <c r="Q424" s="613">
        <v>4</v>
      </c>
      <c r="R424" t="s">
        <v>3609</v>
      </c>
      <c r="S424">
        <v>113.97</v>
      </c>
      <c r="T424">
        <v>83</v>
      </c>
      <c r="U424">
        <v>83</v>
      </c>
      <c r="V424">
        <v>83</v>
      </c>
      <c r="W424">
        <v>54.32</v>
      </c>
      <c r="X424">
        <v>46.13</v>
      </c>
      <c r="AD424" t="s">
        <v>70</v>
      </c>
      <c r="AE424" t="s">
        <v>70</v>
      </c>
      <c r="AF424" t="s">
        <v>70</v>
      </c>
      <c r="AH424">
        <v>10</v>
      </c>
      <c r="AI424" t="s">
        <v>70</v>
      </c>
      <c r="AJ424" t="s">
        <v>70</v>
      </c>
      <c r="AK424" t="s">
        <v>70</v>
      </c>
      <c r="AL424" t="s">
        <v>70</v>
      </c>
      <c r="AM424" t="s">
        <v>70</v>
      </c>
      <c r="AN424">
        <v>155.4</v>
      </c>
      <c r="AO424">
        <v>155.4</v>
      </c>
      <c r="AP424">
        <v>155.4</v>
      </c>
      <c r="AQ424">
        <v>126.72</v>
      </c>
      <c r="AR424">
        <v>118.53</v>
      </c>
      <c r="AS424">
        <v>113.3</v>
      </c>
      <c r="AT424">
        <v>113.3</v>
      </c>
      <c r="AU424">
        <v>113.3</v>
      </c>
      <c r="AV424">
        <v>84.62</v>
      </c>
      <c r="AW424">
        <v>76.430000000000007</v>
      </c>
      <c r="BH424">
        <v>0.57199999999999995</v>
      </c>
      <c r="BN424">
        <v>1</v>
      </c>
      <c r="BO424" t="s">
        <v>71</v>
      </c>
      <c r="BP424" s="613">
        <v>94.99</v>
      </c>
      <c r="BQ424" s="871">
        <v>91.484700000000004</v>
      </c>
      <c r="BR424" t="s">
        <v>66</v>
      </c>
      <c r="BS424" t="s">
        <v>72</v>
      </c>
      <c r="BT424">
        <v>0</v>
      </c>
      <c r="BU424" t="s">
        <v>5</v>
      </c>
      <c r="BV424">
        <v>0</v>
      </c>
      <c r="BW424" t="s">
        <v>3219</v>
      </c>
      <c r="BX424">
        <v>-13.8</v>
      </c>
      <c r="BY424" t="s">
        <v>72</v>
      </c>
      <c r="BZ424" t="s">
        <v>4065</v>
      </c>
      <c r="CA424" t="s">
        <v>2099</v>
      </c>
    </row>
    <row r="425" spans="1:79">
      <c r="A425" t="s">
        <v>2001</v>
      </c>
      <c r="B425" t="s">
        <v>2100</v>
      </c>
      <c r="C425" t="s">
        <v>142</v>
      </c>
      <c r="D425" t="s">
        <v>245</v>
      </c>
      <c r="E425" t="s">
        <v>246</v>
      </c>
      <c r="F425" t="s">
        <v>2048</v>
      </c>
      <c r="G425" t="s">
        <v>750</v>
      </c>
      <c r="H425" t="s">
        <v>2101</v>
      </c>
      <c r="I425" t="s">
        <v>2102</v>
      </c>
      <c r="J425" t="s">
        <v>64</v>
      </c>
      <c r="K425" t="s">
        <v>2010</v>
      </c>
      <c r="M425" t="s">
        <v>66</v>
      </c>
      <c r="N425" t="s">
        <v>203</v>
      </c>
      <c r="O425" t="s">
        <v>68</v>
      </c>
      <c r="P425" t="s">
        <v>2051</v>
      </c>
      <c r="Q425" s="613">
        <v>2</v>
      </c>
      <c r="R425" t="s">
        <v>3610</v>
      </c>
      <c r="S425">
        <v>0</v>
      </c>
      <c r="T425">
        <v>0.75</v>
      </c>
      <c r="U425">
        <v>25.47</v>
      </c>
      <c r="V425">
        <v>104.58</v>
      </c>
      <c r="W425">
        <v>151.83000000000001</v>
      </c>
      <c r="X425">
        <v>355.22</v>
      </c>
      <c r="AD425" t="s">
        <v>70</v>
      </c>
      <c r="AF425" t="s">
        <v>70</v>
      </c>
      <c r="AH425">
        <v>0</v>
      </c>
      <c r="AI425" t="s">
        <v>70</v>
      </c>
      <c r="AJ425" t="s">
        <v>70</v>
      </c>
      <c r="AK425" t="s">
        <v>70</v>
      </c>
      <c r="AL425" t="s">
        <v>70</v>
      </c>
      <c r="AM425" t="s">
        <v>70</v>
      </c>
      <c r="AN425">
        <v>0</v>
      </c>
      <c r="AO425">
        <v>0</v>
      </c>
      <c r="AP425">
        <v>0</v>
      </c>
      <c r="AQ425">
        <v>0</v>
      </c>
      <c r="AR425">
        <v>0</v>
      </c>
      <c r="AS425">
        <v>0.75</v>
      </c>
      <c r="AT425">
        <v>25.47</v>
      </c>
      <c r="AU425">
        <v>104.58</v>
      </c>
      <c r="AV425">
        <v>151.83000000000001</v>
      </c>
      <c r="AW425">
        <v>355.22</v>
      </c>
      <c r="AX425">
        <v>0.75</v>
      </c>
      <c r="AY425">
        <v>25.47</v>
      </c>
      <c r="AZ425">
        <v>104.58</v>
      </c>
      <c r="BA425">
        <v>151.83000000000001</v>
      </c>
      <c r="BB425">
        <v>355.22</v>
      </c>
      <c r="BC425">
        <v>1.5</v>
      </c>
      <c r="BD425">
        <v>50.95</v>
      </c>
      <c r="BE425">
        <v>209.17</v>
      </c>
      <c r="BF425">
        <v>303.67</v>
      </c>
      <c r="BG425">
        <v>710.44</v>
      </c>
      <c r="BH425">
        <v>0.111</v>
      </c>
      <c r="BL425">
        <v>2.8000000000000001E-2</v>
      </c>
      <c r="BN425">
        <v>1</v>
      </c>
      <c r="BO425" t="s">
        <v>71</v>
      </c>
      <c r="BP425" s="613">
        <v>0</v>
      </c>
      <c r="BQ425" s="861">
        <v>0.75</v>
      </c>
      <c r="BR425" t="s">
        <v>70</v>
      </c>
      <c r="BS425" t="s">
        <v>72</v>
      </c>
      <c r="BT425">
        <v>0</v>
      </c>
      <c r="BU425" t="s">
        <v>72</v>
      </c>
      <c r="BV425">
        <v>0</v>
      </c>
      <c r="BW425" t="s">
        <v>72</v>
      </c>
      <c r="BX425">
        <v>0</v>
      </c>
      <c r="BY425" t="s">
        <v>72</v>
      </c>
      <c r="BZ425" t="s">
        <v>4066</v>
      </c>
      <c r="CA425" t="s">
        <v>2103</v>
      </c>
    </row>
    <row r="426" spans="1:79">
      <c r="A426" t="s">
        <v>2001</v>
      </c>
      <c r="B426" t="s">
        <v>2104</v>
      </c>
      <c r="C426" t="s">
        <v>142</v>
      </c>
      <c r="D426" t="s">
        <v>245</v>
      </c>
      <c r="E426" t="s">
        <v>246</v>
      </c>
      <c r="F426" t="s">
        <v>2048</v>
      </c>
      <c r="G426" t="s">
        <v>2105</v>
      </c>
      <c r="H426" t="s">
        <v>2106</v>
      </c>
      <c r="I426" t="s">
        <v>2107</v>
      </c>
      <c r="J426" t="s">
        <v>76</v>
      </c>
      <c r="K426" t="s">
        <v>2010</v>
      </c>
      <c r="N426" t="s">
        <v>280</v>
      </c>
      <c r="O426" t="s">
        <v>68</v>
      </c>
      <c r="P426" t="s">
        <v>1252</v>
      </c>
      <c r="Q426" s="613">
        <v>0</v>
      </c>
      <c r="R426" t="s">
        <v>3609</v>
      </c>
      <c r="S426">
        <v>4</v>
      </c>
      <c r="T426">
        <v>4</v>
      </c>
      <c r="U426">
        <v>4</v>
      </c>
      <c r="V426">
        <v>3</v>
      </c>
      <c r="W426">
        <v>3</v>
      </c>
      <c r="X426">
        <v>0</v>
      </c>
      <c r="AE426" t="s">
        <v>70</v>
      </c>
      <c r="AH426">
        <v>0</v>
      </c>
      <c r="AI426" t="s">
        <v>70</v>
      </c>
      <c r="AJ426" t="s">
        <v>70</v>
      </c>
      <c r="AK426" t="s">
        <v>70</v>
      </c>
      <c r="AL426" t="s">
        <v>70</v>
      </c>
      <c r="AM426" t="s">
        <v>70</v>
      </c>
      <c r="AN426">
        <v>7</v>
      </c>
      <c r="AO426">
        <v>7</v>
      </c>
      <c r="AP426">
        <v>6</v>
      </c>
      <c r="AQ426">
        <v>6</v>
      </c>
      <c r="AR426">
        <v>5</v>
      </c>
      <c r="AS426">
        <v>6</v>
      </c>
      <c r="AT426">
        <v>6</v>
      </c>
      <c r="AU426">
        <v>5</v>
      </c>
      <c r="AV426">
        <v>5</v>
      </c>
      <c r="AW426">
        <v>4</v>
      </c>
      <c r="BH426">
        <v>0.42</v>
      </c>
      <c r="BN426">
        <v>1</v>
      </c>
      <c r="BO426" t="s">
        <v>71</v>
      </c>
      <c r="BP426" s="613">
        <v>2</v>
      </c>
      <c r="BQ426" s="860">
        <v>4</v>
      </c>
      <c r="BR426" t="s">
        <v>70</v>
      </c>
      <c r="BS426" t="s">
        <v>72</v>
      </c>
      <c r="BT426">
        <v>0</v>
      </c>
      <c r="BU426" t="s">
        <v>72</v>
      </c>
      <c r="BV426">
        <v>0</v>
      </c>
      <c r="BW426" t="s">
        <v>72</v>
      </c>
      <c r="BX426">
        <v>0</v>
      </c>
      <c r="BY426" t="s">
        <v>72</v>
      </c>
      <c r="BZ426" t="s">
        <v>4067</v>
      </c>
      <c r="CA426" t="s">
        <v>2108</v>
      </c>
    </row>
    <row r="427" spans="1:79">
      <c r="A427" t="s">
        <v>2001</v>
      </c>
      <c r="B427" t="s">
        <v>2109</v>
      </c>
      <c r="C427" t="s">
        <v>142</v>
      </c>
      <c r="D427" t="s">
        <v>245</v>
      </c>
      <c r="E427" t="s">
        <v>246</v>
      </c>
      <c r="F427" t="s">
        <v>2048</v>
      </c>
      <c r="G427" t="s">
        <v>2110</v>
      </c>
      <c r="H427" t="s">
        <v>2111</v>
      </c>
      <c r="I427" t="s">
        <v>2112</v>
      </c>
      <c r="J427" t="s">
        <v>64</v>
      </c>
      <c r="K427" t="s">
        <v>2010</v>
      </c>
      <c r="N427" t="s">
        <v>280</v>
      </c>
      <c r="O427" t="s">
        <v>68</v>
      </c>
      <c r="P427" t="s">
        <v>281</v>
      </c>
      <c r="Q427" s="613">
        <v>0</v>
      </c>
      <c r="R427" t="s">
        <v>3609</v>
      </c>
      <c r="S427">
        <v>207</v>
      </c>
      <c r="T427">
        <v>204</v>
      </c>
      <c r="U427">
        <v>201</v>
      </c>
      <c r="V427">
        <v>198</v>
      </c>
      <c r="W427">
        <v>195</v>
      </c>
      <c r="X427">
        <v>191</v>
      </c>
      <c r="AB427" t="s">
        <v>70</v>
      </c>
      <c r="AE427" t="s">
        <v>70</v>
      </c>
      <c r="AH427">
        <v>0</v>
      </c>
      <c r="AI427" t="s">
        <v>70</v>
      </c>
      <c r="AJ427" t="s">
        <v>70</v>
      </c>
      <c r="AK427" t="s">
        <v>70</v>
      </c>
      <c r="AL427" t="s">
        <v>70</v>
      </c>
      <c r="AM427" t="s">
        <v>70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71</v>
      </c>
      <c r="BP427" s="613">
        <v>212</v>
      </c>
      <c r="BQ427" s="860">
        <v>136</v>
      </c>
      <c r="BR427" t="s">
        <v>70</v>
      </c>
      <c r="BS427" t="s">
        <v>72</v>
      </c>
      <c r="BT427">
        <v>0</v>
      </c>
      <c r="BU427" t="s">
        <v>3213</v>
      </c>
      <c r="BV427">
        <v>3.278</v>
      </c>
      <c r="BW427" t="s">
        <v>3213</v>
      </c>
      <c r="BX427">
        <v>9.8000000000000007</v>
      </c>
      <c r="BY427" t="s">
        <v>40</v>
      </c>
      <c r="BZ427" t="s">
        <v>4068</v>
      </c>
      <c r="CA427" t="s">
        <v>2113</v>
      </c>
    </row>
    <row r="428" spans="1:79">
      <c r="A428" t="s">
        <v>2001</v>
      </c>
      <c r="B428" t="s">
        <v>2114</v>
      </c>
      <c r="C428" t="s">
        <v>142</v>
      </c>
      <c r="D428" t="s">
        <v>245</v>
      </c>
      <c r="E428" t="s">
        <v>246</v>
      </c>
      <c r="F428" t="s">
        <v>2048</v>
      </c>
      <c r="G428" t="s">
        <v>2115</v>
      </c>
      <c r="H428" t="s">
        <v>2116</v>
      </c>
      <c r="I428" t="s">
        <v>2117</v>
      </c>
      <c r="J428" t="s">
        <v>76</v>
      </c>
      <c r="K428" t="s">
        <v>2010</v>
      </c>
      <c r="N428" t="s">
        <v>1271</v>
      </c>
      <c r="O428" t="s">
        <v>99</v>
      </c>
      <c r="P428" t="s">
        <v>1673</v>
      </c>
      <c r="Q428" s="613">
        <v>2</v>
      </c>
      <c r="R428" t="s">
        <v>3610</v>
      </c>
      <c r="S428">
        <v>100</v>
      </c>
      <c r="T428">
        <v>100</v>
      </c>
      <c r="U428">
        <v>100</v>
      </c>
      <c r="V428">
        <v>100</v>
      </c>
      <c r="W428">
        <v>100</v>
      </c>
      <c r="X428">
        <v>100</v>
      </c>
      <c r="AH428">
        <v>0</v>
      </c>
      <c r="AI428" t="s">
        <v>70</v>
      </c>
      <c r="AJ428" t="s">
        <v>70</v>
      </c>
      <c r="AK428" t="s">
        <v>70</v>
      </c>
      <c r="AL428" t="s">
        <v>70</v>
      </c>
      <c r="AM428" t="s">
        <v>70</v>
      </c>
      <c r="AN428">
        <v>96.72</v>
      </c>
      <c r="AO428">
        <v>96.72</v>
      </c>
      <c r="AP428">
        <v>96.72</v>
      </c>
      <c r="AQ428">
        <v>96.72</v>
      </c>
      <c r="AR428">
        <v>96.72</v>
      </c>
      <c r="AS428">
        <v>99.85</v>
      </c>
      <c r="AT428">
        <v>99.85</v>
      </c>
      <c r="AU428">
        <v>99.85</v>
      </c>
      <c r="AV428">
        <v>99.85</v>
      </c>
      <c r="AW428">
        <v>99.85</v>
      </c>
      <c r="BH428">
        <v>5.1079999999999997</v>
      </c>
      <c r="BN428">
        <v>1</v>
      </c>
      <c r="BO428" t="s">
        <v>71</v>
      </c>
      <c r="BP428" s="613">
        <v>100</v>
      </c>
      <c r="BQ428" s="861">
        <v>100</v>
      </c>
      <c r="BR428" t="s">
        <v>70</v>
      </c>
      <c r="BS428" t="s">
        <v>72</v>
      </c>
      <c r="BT428">
        <v>0</v>
      </c>
      <c r="BU428" t="s">
        <v>72</v>
      </c>
      <c r="BV428">
        <v>0</v>
      </c>
      <c r="BW428" t="s">
        <v>72</v>
      </c>
      <c r="BX428">
        <v>0</v>
      </c>
      <c r="BY428" t="s">
        <v>72</v>
      </c>
      <c r="BZ428" t="s">
        <v>4069</v>
      </c>
      <c r="CA428" t="s">
        <v>2118</v>
      </c>
    </row>
    <row r="429" spans="1:79">
      <c r="A429" t="s">
        <v>2001</v>
      </c>
      <c r="B429" t="s">
        <v>2119</v>
      </c>
      <c r="C429" t="s">
        <v>142</v>
      </c>
      <c r="D429" t="s">
        <v>126</v>
      </c>
      <c r="E429" t="s">
        <v>127</v>
      </c>
      <c r="F429" t="s">
        <v>2120</v>
      </c>
      <c r="G429" t="s">
        <v>2121</v>
      </c>
      <c r="H429" t="s">
        <v>2122</v>
      </c>
      <c r="I429" t="s">
        <v>2123</v>
      </c>
      <c r="J429" t="s">
        <v>64</v>
      </c>
      <c r="K429" t="s">
        <v>65</v>
      </c>
      <c r="M429" t="s">
        <v>66</v>
      </c>
      <c r="N429" t="s">
        <v>131</v>
      </c>
      <c r="O429" t="s">
        <v>314</v>
      </c>
      <c r="P429" t="s">
        <v>446</v>
      </c>
      <c r="Q429" s="613" t="s">
        <v>71</v>
      </c>
      <c r="R429" t="s">
        <v>3610</v>
      </c>
      <c r="S429" t="s">
        <v>2124</v>
      </c>
      <c r="T429" t="s">
        <v>860</v>
      </c>
      <c r="U429" t="s">
        <v>860</v>
      </c>
      <c r="V429" t="s">
        <v>860</v>
      </c>
      <c r="W429" t="s">
        <v>860</v>
      </c>
      <c r="X429" t="s">
        <v>860</v>
      </c>
      <c r="AH429">
        <v>0</v>
      </c>
      <c r="AI429" t="s">
        <v>70</v>
      </c>
      <c r="AJ429" t="s">
        <v>70</v>
      </c>
      <c r="AK429" t="s">
        <v>70</v>
      </c>
      <c r="AL429" t="s">
        <v>70</v>
      </c>
      <c r="AM429" t="s">
        <v>70</v>
      </c>
      <c r="AN429" t="s">
        <v>134</v>
      </c>
      <c r="AO429" t="s">
        <v>134</v>
      </c>
      <c r="AP429" t="s">
        <v>134</v>
      </c>
      <c r="AQ429" t="s">
        <v>134</v>
      </c>
      <c r="AR429" t="s">
        <v>134</v>
      </c>
      <c r="AS429" t="s">
        <v>134</v>
      </c>
      <c r="AT429" t="s">
        <v>134</v>
      </c>
      <c r="AU429" t="s">
        <v>134</v>
      </c>
      <c r="AV429" t="s">
        <v>134</v>
      </c>
      <c r="AW429" t="s">
        <v>134</v>
      </c>
      <c r="AX429" t="s">
        <v>134</v>
      </c>
      <c r="AY429" t="s">
        <v>134</v>
      </c>
      <c r="AZ429" t="s">
        <v>134</v>
      </c>
      <c r="BA429" t="s">
        <v>134</v>
      </c>
      <c r="BB429" t="s">
        <v>134</v>
      </c>
      <c r="BC429" t="s">
        <v>134</v>
      </c>
      <c r="BD429" t="s">
        <v>134</v>
      </c>
      <c r="BE429" t="s">
        <v>134</v>
      </c>
      <c r="BF429" t="s">
        <v>134</v>
      </c>
      <c r="BG429" t="s">
        <v>134</v>
      </c>
      <c r="BH429" t="s">
        <v>134</v>
      </c>
      <c r="BL429" t="s">
        <v>134</v>
      </c>
      <c r="BN429">
        <v>1</v>
      </c>
      <c r="BO429" t="s">
        <v>71</v>
      </c>
      <c r="BP429" s="613">
        <v>0</v>
      </c>
      <c r="BQ429" s="861">
        <v>81.55</v>
      </c>
      <c r="BR429" t="s">
        <v>70</v>
      </c>
      <c r="BS429" t="s">
        <v>72</v>
      </c>
      <c r="BT429">
        <v>0</v>
      </c>
      <c r="BU429" t="s">
        <v>72</v>
      </c>
      <c r="BV429">
        <v>0</v>
      </c>
      <c r="BW429" t="s">
        <v>72</v>
      </c>
      <c r="BX429">
        <v>0</v>
      </c>
      <c r="BY429" t="s">
        <v>72</v>
      </c>
      <c r="BZ429" t="s">
        <v>4070</v>
      </c>
      <c r="CA429" t="s">
        <v>135</v>
      </c>
    </row>
    <row r="430" spans="1:79">
      <c r="A430" t="s">
        <v>2001</v>
      </c>
      <c r="B430" t="s">
        <v>2125</v>
      </c>
      <c r="C430" t="s">
        <v>142</v>
      </c>
      <c r="D430" t="s">
        <v>126</v>
      </c>
      <c r="E430" t="s">
        <v>127</v>
      </c>
      <c r="F430" t="s">
        <v>2120</v>
      </c>
      <c r="G430" t="s">
        <v>137</v>
      </c>
      <c r="H430" t="s">
        <v>2126</v>
      </c>
      <c r="I430" t="s">
        <v>2127</v>
      </c>
      <c r="J430" t="s">
        <v>76</v>
      </c>
      <c r="K430" t="s">
        <v>65</v>
      </c>
      <c r="M430" t="s">
        <v>66</v>
      </c>
      <c r="N430" t="s">
        <v>221</v>
      </c>
      <c r="O430" t="s">
        <v>805</v>
      </c>
      <c r="P430" t="s">
        <v>806</v>
      </c>
      <c r="Q430" s="613">
        <v>3</v>
      </c>
      <c r="R430" t="s">
        <v>3610</v>
      </c>
      <c r="S430">
        <v>0</v>
      </c>
      <c r="T430">
        <v>1.0529999999999999</v>
      </c>
      <c r="U430">
        <v>3.37</v>
      </c>
      <c r="V430">
        <v>6.3959999999999999</v>
      </c>
      <c r="W430">
        <v>10.86</v>
      </c>
      <c r="X430">
        <v>17.768999999999998</v>
      </c>
      <c r="AD430" t="s">
        <v>70</v>
      </c>
      <c r="AH430">
        <v>0</v>
      </c>
      <c r="AL430" t="s">
        <v>70</v>
      </c>
      <c r="AM430" t="s">
        <v>70</v>
      </c>
      <c r="AR430">
        <v>0</v>
      </c>
      <c r="AW430">
        <v>17.768999999999998</v>
      </c>
      <c r="BH430" t="s">
        <v>1122</v>
      </c>
      <c r="BI430">
        <v>8.8800000000000008</v>
      </c>
      <c r="BN430">
        <v>1</v>
      </c>
      <c r="BO430" t="s">
        <v>71</v>
      </c>
      <c r="BP430" s="613">
        <v>0</v>
      </c>
      <c r="BQ430" s="871">
        <v>1E-3</v>
      </c>
      <c r="BR430" t="s">
        <v>66</v>
      </c>
      <c r="BS430" t="s">
        <v>72</v>
      </c>
      <c r="BT430">
        <v>0</v>
      </c>
      <c r="BU430" t="s">
        <v>72</v>
      </c>
      <c r="BV430">
        <v>0</v>
      </c>
      <c r="BW430" t="s">
        <v>72</v>
      </c>
      <c r="BX430">
        <v>0</v>
      </c>
      <c r="BY430" t="s">
        <v>72</v>
      </c>
      <c r="BZ430" t="s">
        <v>4071</v>
      </c>
      <c r="CA430" t="s">
        <v>2128</v>
      </c>
    </row>
    <row r="431" spans="1:79">
      <c r="A431" t="s">
        <v>2001</v>
      </c>
      <c r="B431" t="s">
        <v>2129</v>
      </c>
      <c r="C431" t="s">
        <v>142</v>
      </c>
      <c r="D431" t="s">
        <v>126</v>
      </c>
      <c r="E431" t="s">
        <v>127</v>
      </c>
      <c r="F431" t="s">
        <v>2059</v>
      </c>
      <c r="G431" t="s">
        <v>367</v>
      </c>
      <c r="H431" t="s">
        <v>2130</v>
      </c>
      <c r="I431" t="s">
        <v>2131</v>
      </c>
      <c r="J431" t="s">
        <v>92</v>
      </c>
      <c r="N431" t="s">
        <v>139</v>
      </c>
      <c r="O431" t="s">
        <v>99</v>
      </c>
      <c r="P431" t="s">
        <v>222</v>
      </c>
      <c r="Q431" s="613">
        <v>0</v>
      </c>
      <c r="R431" t="s">
        <v>3610</v>
      </c>
      <c r="S431">
        <v>48</v>
      </c>
      <c r="T431">
        <v>49</v>
      </c>
      <c r="U431">
        <v>50</v>
      </c>
      <c r="V431">
        <v>51</v>
      </c>
      <c r="W431">
        <v>52</v>
      </c>
      <c r="X431">
        <v>53</v>
      </c>
      <c r="AH431">
        <v>0</v>
      </c>
      <c r="BP431" s="613">
        <v>51</v>
      </c>
      <c r="BQ431" s="860">
        <v>50</v>
      </c>
      <c r="BR431" t="s">
        <v>70</v>
      </c>
      <c r="BS431" t="s">
        <v>72</v>
      </c>
      <c r="BT431">
        <v>0</v>
      </c>
      <c r="BU431" t="s">
        <v>72</v>
      </c>
      <c r="BV431">
        <v>0</v>
      </c>
      <c r="BW431" t="s">
        <v>72</v>
      </c>
      <c r="BX431">
        <v>0</v>
      </c>
      <c r="BY431" t="s">
        <v>72</v>
      </c>
      <c r="BZ431" t="s">
        <v>4072</v>
      </c>
    </row>
    <row r="432" spans="1:79">
      <c r="A432" t="s">
        <v>2001</v>
      </c>
      <c r="B432" t="s">
        <v>2132</v>
      </c>
      <c r="C432" t="s">
        <v>142</v>
      </c>
      <c r="D432" t="s">
        <v>126</v>
      </c>
      <c r="E432" t="s">
        <v>127</v>
      </c>
      <c r="F432" t="s">
        <v>2059</v>
      </c>
      <c r="G432" t="s">
        <v>497</v>
      </c>
      <c r="H432" t="s">
        <v>2133</v>
      </c>
      <c r="I432" t="s">
        <v>2134</v>
      </c>
      <c r="J432" t="s">
        <v>92</v>
      </c>
      <c r="N432" t="s">
        <v>77</v>
      </c>
      <c r="O432" t="s">
        <v>68</v>
      </c>
      <c r="P432" t="s">
        <v>186</v>
      </c>
      <c r="Q432" s="613">
        <v>0</v>
      </c>
      <c r="R432" t="s">
        <v>3609</v>
      </c>
      <c r="S432">
        <v>297</v>
      </c>
      <c r="T432">
        <v>294</v>
      </c>
      <c r="U432">
        <v>292</v>
      </c>
      <c r="V432">
        <v>289</v>
      </c>
      <c r="W432">
        <v>286</v>
      </c>
      <c r="X432">
        <v>284</v>
      </c>
      <c r="AH432">
        <v>0</v>
      </c>
      <c r="BP432" s="613">
        <v>304.10000000000002</v>
      </c>
      <c r="BQ432" s="860">
        <v>303</v>
      </c>
      <c r="BR432" t="s">
        <v>66</v>
      </c>
      <c r="BS432" t="s">
        <v>72</v>
      </c>
      <c r="BT432">
        <v>0</v>
      </c>
      <c r="BU432" t="s">
        <v>72</v>
      </c>
      <c r="BV432">
        <v>0</v>
      </c>
      <c r="BW432" t="s">
        <v>72</v>
      </c>
      <c r="BX432">
        <v>0</v>
      </c>
      <c r="BY432" t="s">
        <v>72</v>
      </c>
      <c r="BZ432" t="s">
        <v>4073</v>
      </c>
    </row>
    <row r="433" spans="1:79">
      <c r="A433" t="s">
        <v>2135</v>
      </c>
      <c r="B433" t="s">
        <v>2136</v>
      </c>
      <c r="C433" t="s">
        <v>142</v>
      </c>
      <c r="D433" t="s">
        <v>59</v>
      </c>
      <c r="E433" t="s">
        <v>60</v>
      </c>
      <c r="F433" t="s">
        <v>383</v>
      </c>
      <c r="G433" t="s">
        <v>349</v>
      </c>
      <c r="H433" t="s">
        <v>2137</v>
      </c>
      <c r="I433" t="s">
        <v>2138</v>
      </c>
      <c r="J433" t="s">
        <v>76</v>
      </c>
      <c r="K433" t="s">
        <v>65</v>
      </c>
      <c r="N433" t="s">
        <v>98</v>
      </c>
      <c r="O433" t="s">
        <v>99</v>
      </c>
      <c r="P433" t="s">
        <v>100</v>
      </c>
      <c r="Q433" s="613">
        <v>2</v>
      </c>
      <c r="R433" t="s">
        <v>3610</v>
      </c>
      <c r="S433">
        <v>99.98</v>
      </c>
      <c r="T433">
        <v>99.98</v>
      </c>
      <c r="U433">
        <v>99.98</v>
      </c>
      <c r="V433">
        <v>100</v>
      </c>
      <c r="W433">
        <v>100</v>
      </c>
      <c r="X433">
        <v>100</v>
      </c>
      <c r="Y433" t="s">
        <v>70</v>
      </c>
      <c r="AE433" t="s">
        <v>70</v>
      </c>
      <c r="AH433">
        <v>0</v>
      </c>
      <c r="AI433" t="s">
        <v>70</v>
      </c>
      <c r="AJ433" t="s">
        <v>70</v>
      </c>
      <c r="AK433" t="s">
        <v>70</v>
      </c>
      <c r="AL433" t="s">
        <v>70</v>
      </c>
      <c r="AM433" t="s">
        <v>70</v>
      </c>
      <c r="AN433">
        <v>99.91</v>
      </c>
      <c r="AO433">
        <v>99.91</v>
      </c>
      <c r="AP433">
        <v>99.91</v>
      </c>
      <c r="AQ433">
        <v>99.91</v>
      </c>
      <c r="AR433">
        <v>99.91</v>
      </c>
      <c r="AS433">
        <v>99.95</v>
      </c>
      <c r="AT433">
        <v>99.95</v>
      </c>
      <c r="AU433">
        <v>99.95</v>
      </c>
      <c r="AV433">
        <v>99.95</v>
      </c>
      <c r="AW433">
        <v>99.95</v>
      </c>
      <c r="BH433">
        <v>2.5</v>
      </c>
      <c r="BN433">
        <v>100</v>
      </c>
      <c r="BO433" t="s">
        <v>387</v>
      </c>
      <c r="BP433" s="613">
        <v>99.94</v>
      </c>
      <c r="BQ433" s="861">
        <v>99.96</v>
      </c>
      <c r="BR433" t="s">
        <v>66</v>
      </c>
      <c r="BS433" t="s">
        <v>72</v>
      </c>
      <c r="BT433">
        <v>0</v>
      </c>
      <c r="BU433" t="s">
        <v>5</v>
      </c>
      <c r="BV433">
        <v>0</v>
      </c>
      <c r="BW433" t="s">
        <v>72</v>
      </c>
      <c r="BX433">
        <v>0</v>
      </c>
      <c r="BY433" t="s">
        <v>37</v>
      </c>
      <c r="BZ433" t="s">
        <v>4074</v>
      </c>
    </row>
    <row r="434" spans="1:79">
      <c r="A434" t="s">
        <v>2135</v>
      </c>
      <c r="B434" t="s">
        <v>2139</v>
      </c>
      <c r="C434" t="s">
        <v>142</v>
      </c>
      <c r="D434" t="s">
        <v>59</v>
      </c>
      <c r="E434" t="s">
        <v>60</v>
      </c>
      <c r="F434" t="s">
        <v>383</v>
      </c>
      <c r="G434" t="s">
        <v>354</v>
      </c>
      <c r="H434" t="s">
        <v>2140</v>
      </c>
      <c r="I434" t="s">
        <v>2141</v>
      </c>
      <c r="J434" t="s">
        <v>64</v>
      </c>
      <c r="K434" t="s">
        <v>65</v>
      </c>
      <c r="N434" t="s">
        <v>38</v>
      </c>
      <c r="O434" t="s">
        <v>68</v>
      </c>
      <c r="P434" t="s">
        <v>1576</v>
      </c>
      <c r="Q434" s="613">
        <v>2</v>
      </c>
      <c r="R434" t="s">
        <v>3609</v>
      </c>
      <c r="S434">
        <v>3.2</v>
      </c>
      <c r="T434">
        <v>2.54</v>
      </c>
      <c r="U434">
        <v>1.89</v>
      </c>
      <c r="V434">
        <v>1.23</v>
      </c>
      <c r="W434">
        <v>1.23</v>
      </c>
      <c r="X434">
        <v>1.23</v>
      </c>
      <c r="Z434" t="s">
        <v>70</v>
      </c>
      <c r="AE434" t="s">
        <v>70</v>
      </c>
      <c r="AH434">
        <v>0</v>
      </c>
      <c r="AI434" t="s">
        <v>70</v>
      </c>
      <c r="AJ434" t="s">
        <v>70</v>
      </c>
      <c r="AK434" t="s">
        <v>70</v>
      </c>
      <c r="AL434" t="s">
        <v>70</v>
      </c>
      <c r="AM434" t="s">
        <v>70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71</v>
      </c>
      <c r="BP434" s="613">
        <v>3.53</v>
      </c>
      <c r="BQ434" s="861">
        <v>2.91</v>
      </c>
      <c r="BR434" t="s">
        <v>66</v>
      </c>
      <c r="BS434" t="s">
        <v>72</v>
      </c>
      <c r="BT434">
        <v>0</v>
      </c>
      <c r="BU434" t="s">
        <v>5</v>
      </c>
      <c r="BV434">
        <v>0</v>
      </c>
      <c r="BW434" t="s">
        <v>3219</v>
      </c>
      <c r="BX434">
        <v>-5.58</v>
      </c>
      <c r="BY434" t="s">
        <v>38</v>
      </c>
      <c r="BZ434" t="s">
        <v>4075</v>
      </c>
    </row>
    <row r="435" spans="1:79">
      <c r="A435" t="s">
        <v>2135</v>
      </c>
      <c r="B435" t="s">
        <v>2142</v>
      </c>
      <c r="C435" t="s">
        <v>142</v>
      </c>
      <c r="D435" t="s">
        <v>59</v>
      </c>
      <c r="E435" t="s">
        <v>60</v>
      </c>
      <c r="F435" t="s">
        <v>383</v>
      </c>
      <c r="G435" t="s">
        <v>362</v>
      </c>
      <c r="H435" t="s">
        <v>2143</v>
      </c>
      <c r="I435" t="s">
        <v>2144</v>
      </c>
      <c r="J435" t="s">
        <v>64</v>
      </c>
      <c r="K435" t="s">
        <v>65</v>
      </c>
      <c r="N435" t="s">
        <v>110</v>
      </c>
      <c r="O435" t="s">
        <v>146</v>
      </c>
      <c r="P435" t="s">
        <v>2145</v>
      </c>
      <c r="Q435" s="613">
        <v>1</v>
      </c>
      <c r="R435" t="s">
        <v>3609</v>
      </c>
      <c r="S435">
        <v>48</v>
      </c>
      <c r="T435">
        <v>36</v>
      </c>
      <c r="U435">
        <v>24</v>
      </c>
      <c r="V435">
        <v>12</v>
      </c>
      <c r="W435">
        <v>12</v>
      </c>
      <c r="X435">
        <v>12</v>
      </c>
      <c r="AA435" t="s">
        <v>70</v>
      </c>
      <c r="AE435" t="s">
        <v>70</v>
      </c>
      <c r="AH435">
        <v>0</v>
      </c>
      <c r="AI435" t="s">
        <v>70</v>
      </c>
      <c r="AJ435" t="s">
        <v>70</v>
      </c>
      <c r="AK435" t="s">
        <v>70</v>
      </c>
      <c r="AL435" t="s">
        <v>70</v>
      </c>
      <c r="AM435" t="s">
        <v>70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71</v>
      </c>
      <c r="BP435" s="613">
        <v>23</v>
      </c>
      <c r="BQ435" s="857">
        <v>21.7</v>
      </c>
      <c r="BR435" t="s">
        <v>70</v>
      </c>
      <c r="BS435" t="s">
        <v>72</v>
      </c>
      <c r="BT435">
        <v>0</v>
      </c>
      <c r="BU435" t="s">
        <v>6</v>
      </c>
      <c r="BV435">
        <v>0</v>
      </c>
      <c r="BW435" t="s">
        <v>3219</v>
      </c>
      <c r="BX435">
        <v>-2.9249999999999998</v>
      </c>
      <c r="BY435" t="s">
        <v>39</v>
      </c>
      <c r="BZ435" t="s">
        <v>4076</v>
      </c>
    </row>
    <row r="436" spans="1:79">
      <c r="A436" t="s">
        <v>2135</v>
      </c>
      <c r="B436" t="s">
        <v>2146</v>
      </c>
      <c r="C436" t="s">
        <v>142</v>
      </c>
      <c r="D436" t="s">
        <v>59</v>
      </c>
      <c r="E436" t="s">
        <v>60</v>
      </c>
      <c r="F436" t="s">
        <v>2147</v>
      </c>
      <c r="G436" t="s">
        <v>367</v>
      </c>
      <c r="H436" t="s">
        <v>2148</v>
      </c>
      <c r="I436" t="s">
        <v>2149</v>
      </c>
      <c r="J436" t="s">
        <v>92</v>
      </c>
      <c r="N436" t="s">
        <v>88</v>
      </c>
      <c r="O436" t="s">
        <v>99</v>
      </c>
      <c r="P436" t="s">
        <v>2150</v>
      </c>
      <c r="Q436" s="613">
        <v>0</v>
      </c>
      <c r="R436" t="s">
        <v>3610</v>
      </c>
      <c r="S436">
        <v>100</v>
      </c>
      <c r="T436">
        <v>100</v>
      </c>
      <c r="U436">
        <v>100</v>
      </c>
      <c r="V436">
        <v>100</v>
      </c>
      <c r="W436">
        <v>100</v>
      </c>
      <c r="X436">
        <v>100</v>
      </c>
      <c r="AH436">
        <v>0</v>
      </c>
      <c r="BP436" s="613">
        <v>100</v>
      </c>
      <c r="BQ436" s="860">
        <v>100</v>
      </c>
      <c r="BR436" t="s">
        <v>70</v>
      </c>
      <c r="BS436" t="s">
        <v>72</v>
      </c>
      <c r="BT436">
        <v>0</v>
      </c>
      <c r="BU436" t="s">
        <v>72</v>
      </c>
      <c r="BV436">
        <v>0</v>
      </c>
      <c r="BW436" t="s">
        <v>72</v>
      </c>
      <c r="BX436">
        <v>0</v>
      </c>
      <c r="BY436" t="s">
        <v>72</v>
      </c>
      <c r="BZ436" t="s">
        <v>4077</v>
      </c>
    </row>
    <row r="437" spans="1:79">
      <c r="A437" t="s">
        <v>2135</v>
      </c>
      <c r="B437" t="s">
        <v>2151</v>
      </c>
      <c r="C437" t="s">
        <v>142</v>
      </c>
      <c r="D437" t="s">
        <v>59</v>
      </c>
      <c r="E437" t="s">
        <v>60</v>
      </c>
      <c r="F437" t="s">
        <v>2152</v>
      </c>
      <c r="G437" t="s">
        <v>377</v>
      </c>
      <c r="H437" t="s">
        <v>2153</v>
      </c>
      <c r="I437" t="s">
        <v>2154</v>
      </c>
      <c r="J437" t="s">
        <v>92</v>
      </c>
      <c r="N437" t="s">
        <v>211</v>
      </c>
      <c r="O437" t="s">
        <v>68</v>
      </c>
      <c r="P437" t="s">
        <v>1812</v>
      </c>
      <c r="Q437" s="613">
        <v>2</v>
      </c>
      <c r="R437" t="s">
        <v>3610</v>
      </c>
      <c r="S437">
        <v>7.11</v>
      </c>
      <c r="T437">
        <v>7.11</v>
      </c>
      <c r="U437">
        <v>9.7799999999999994</v>
      </c>
      <c r="V437">
        <v>12.45</v>
      </c>
      <c r="W437">
        <v>15.11</v>
      </c>
      <c r="X437">
        <v>17.78</v>
      </c>
      <c r="AH437">
        <v>0</v>
      </c>
      <c r="BP437" s="613">
        <v>14.02</v>
      </c>
      <c r="BQ437" s="861">
        <v>50.21</v>
      </c>
      <c r="BR437" t="s">
        <v>70</v>
      </c>
      <c r="BS437" t="s">
        <v>72</v>
      </c>
      <c r="BT437">
        <v>0</v>
      </c>
      <c r="BU437" t="s">
        <v>72</v>
      </c>
      <c r="BV437">
        <v>0</v>
      </c>
      <c r="BW437" t="s">
        <v>72</v>
      </c>
      <c r="BX437">
        <v>0</v>
      </c>
      <c r="BY437" t="s">
        <v>72</v>
      </c>
      <c r="BZ437" t="s">
        <v>4078</v>
      </c>
    </row>
    <row r="438" spans="1:79">
      <c r="A438" t="s">
        <v>2135</v>
      </c>
      <c r="B438" t="s">
        <v>2155</v>
      </c>
      <c r="C438" t="s">
        <v>142</v>
      </c>
      <c r="D438" t="s">
        <v>59</v>
      </c>
      <c r="E438" t="s">
        <v>60</v>
      </c>
      <c r="F438" t="s">
        <v>2156</v>
      </c>
      <c r="G438" t="s">
        <v>384</v>
      </c>
      <c r="H438" t="s">
        <v>2157</v>
      </c>
      <c r="I438" t="s">
        <v>2158</v>
      </c>
      <c r="J438" t="s">
        <v>64</v>
      </c>
      <c r="K438" t="s">
        <v>65</v>
      </c>
      <c r="M438" t="s">
        <v>66</v>
      </c>
      <c r="N438" t="s">
        <v>131</v>
      </c>
      <c r="O438" t="s">
        <v>314</v>
      </c>
      <c r="P438" t="s">
        <v>446</v>
      </c>
      <c r="Q438" s="613" t="s">
        <v>71</v>
      </c>
      <c r="R438" t="s">
        <v>3610</v>
      </c>
      <c r="S438" t="s">
        <v>2124</v>
      </c>
      <c r="T438" t="s">
        <v>860</v>
      </c>
      <c r="U438" t="s">
        <v>860</v>
      </c>
      <c r="V438" t="s">
        <v>860</v>
      </c>
      <c r="W438" t="s">
        <v>860</v>
      </c>
      <c r="X438" t="s">
        <v>860</v>
      </c>
      <c r="AH438">
        <v>0</v>
      </c>
      <c r="AI438" t="s">
        <v>70</v>
      </c>
      <c r="AJ438" t="s">
        <v>70</v>
      </c>
      <c r="AK438" t="s">
        <v>70</v>
      </c>
      <c r="AL438" t="s">
        <v>70</v>
      </c>
      <c r="AM438" t="s">
        <v>70</v>
      </c>
      <c r="AN438" t="s">
        <v>134</v>
      </c>
      <c r="AO438" t="s">
        <v>134</v>
      </c>
      <c r="AP438" t="s">
        <v>134</v>
      </c>
      <c r="AQ438" t="s">
        <v>134</v>
      </c>
      <c r="AR438" t="s">
        <v>134</v>
      </c>
      <c r="AS438" t="s">
        <v>134</v>
      </c>
      <c r="AT438" t="s">
        <v>134</v>
      </c>
      <c r="AU438" t="s">
        <v>134</v>
      </c>
      <c r="AV438" t="s">
        <v>134</v>
      </c>
      <c r="AW438" t="s">
        <v>134</v>
      </c>
      <c r="AX438" t="s">
        <v>134</v>
      </c>
      <c r="AY438" t="s">
        <v>134</v>
      </c>
      <c r="AZ438" t="s">
        <v>134</v>
      </c>
      <c r="BA438" t="s">
        <v>134</v>
      </c>
      <c r="BB438" t="s">
        <v>134</v>
      </c>
      <c r="BC438" t="s">
        <v>134</v>
      </c>
      <c r="BD438" t="s">
        <v>134</v>
      </c>
      <c r="BE438" t="s">
        <v>134</v>
      </c>
      <c r="BF438" t="s">
        <v>134</v>
      </c>
      <c r="BG438" t="s">
        <v>134</v>
      </c>
      <c r="BH438" t="s">
        <v>134</v>
      </c>
      <c r="BL438" t="s">
        <v>134</v>
      </c>
      <c r="BN438">
        <v>1</v>
      </c>
      <c r="BO438" t="s">
        <v>71</v>
      </c>
      <c r="BP438" s="613" t="s">
        <v>4079</v>
      </c>
      <c r="BQ438" s="859">
        <v>83</v>
      </c>
      <c r="BR438" t="s">
        <v>70</v>
      </c>
      <c r="BS438" t="s">
        <v>72</v>
      </c>
      <c r="BT438">
        <v>0</v>
      </c>
      <c r="BU438" t="s">
        <v>72</v>
      </c>
      <c r="BV438">
        <v>0</v>
      </c>
      <c r="BW438" t="s">
        <v>72</v>
      </c>
      <c r="BX438">
        <v>0</v>
      </c>
      <c r="BY438" t="s">
        <v>72</v>
      </c>
      <c r="BZ438" t="s">
        <v>4080</v>
      </c>
      <c r="CA438" t="s">
        <v>135</v>
      </c>
    </row>
    <row r="439" spans="1:79">
      <c r="A439" t="s">
        <v>2135</v>
      </c>
      <c r="B439" t="s">
        <v>2159</v>
      </c>
      <c r="C439" t="s">
        <v>142</v>
      </c>
      <c r="D439" t="s">
        <v>59</v>
      </c>
      <c r="E439" t="s">
        <v>60</v>
      </c>
      <c r="F439" t="s">
        <v>2156</v>
      </c>
      <c r="G439" t="s">
        <v>840</v>
      </c>
      <c r="H439" t="s">
        <v>2160</v>
      </c>
      <c r="I439" t="s">
        <v>2161</v>
      </c>
      <c r="J439" t="s">
        <v>92</v>
      </c>
      <c r="N439" t="s">
        <v>221</v>
      </c>
      <c r="O439" t="s">
        <v>68</v>
      </c>
      <c r="P439" t="s">
        <v>2162</v>
      </c>
      <c r="Q439" s="613">
        <v>0</v>
      </c>
      <c r="R439" t="s">
        <v>3609</v>
      </c>
      <c r="S439">
        <v>850</v>
      </c>
      <c r="T439">
        <v>850</v>
      </c>
      <c r="U439">
        <v>750</v>
      </c>
      <c r="V439">
        <v>650</v>
      </c>
      <c r="W439">
        <v>550</v>
      </c>
      <c r="X439">
        <v>425</v>
      </c>
      <c r="AH439">
        <v>0</v>
      </c>
      <c r="BP439" s="613">
        <v>702</v>
      </c>
      <c r="BQ439" s="860">
        <v>648</v>
      </c>
      <c r="BR439" t="s">
        <v>70</v>
      </c>
      <c r="BS439" t="s">
        <v>72</v>
      </c>
      <c r="BT439">
        <v>0</v>
      </c>
      <c r="BU439" t="s">
        <v>72</v>
      </c>
      <c r="BV439">
        <v>0</v>
      </c>
      <c r="BW439" t="s">
        <v>72</v>
      </c>
      <c r="BX439">
        <v>0</v>
      </c>
      <c r="BY439" t="s">
        <v>72</v>
      </c>
      <c r="BZ439" t="s">
        <v>4081</v>
      </c>
    </row>
    <row r="440" spans="1:79">
      <c r="A440" t="s">
        <v>2135</v>
      </c>
      <c r="B440" t="s">
        <v>2163</v>
      </c>
      <c r="C440" t="s">
        <v>142</v>
      </c>
      <c r="D440" t="s">
        <v>59</v>
      </c>
      <c r="E440" t="s">
        <v>60</v>
      </c>
      <c r="F440" t="s">
        <v>2156</v>
      </c>
      <c r="G440" t="s">
        <v>2164</v>
      </c>
      <c r="H440" t="s">
        <v>2165</v>
      </c>
      <c r="I440" t="s">
        <v>2166</v>
      </c>
      <c r="J440" t="s">
        <v>92</v>
      </c>
      <c r="N440" t="s">
        <v>221</v>
      </c>
      <c r="O440" t="s">
        <v>99</v>
      </c>
      <c r="P440" t="s">
        <v>222</v>
      </c>
      <c r="Q440" s="613">
        <v>0</v>
      </c>
      <c r="R440" t="s">
        <v>3610</v>
      </c>
      <c r="S440">
        <v>63</v>
      </c>
      <c r="T440">
        <v>63</v>
      </c>
      <c r="U440">
        <v>66</v>
      </c>
      <c r="V440">
        <v>68</v>
      </c>
      <c r="W440">
        <v>71</v>
      </c>
      <c r="X440">
        <v>75</v>
      </c>
      <c r="AH440">
        <v>0</v>
      </c>
      <c r="BP440" s="613">
        <v>79</v>
      </c>
      <c r="BQ440" s="860">
        <v>82</v>
      </c>
      <c r="BR440" t="s">
        <v>70</v>
      </c>
      <c r="BS440" t="s">
        <v>72</v>
      </c>
      <c r="BT440">
        <v>0</v>
      </c>
      <c r="BU440" t="s">
        <v>72</v>
      </c>
      <c r="BV440">
        <v>0</v>
      </c>
      <c r="BW440" t="s">
        <v>72</v>
      </c>
      <c r="BX440">
        <v>0</v>
      </c>
      <c r="BY440" t="s">
        <v>72</v>
      </c>
      <c r="BZ440" t="s">
        <v>4082</v>
      </c>
    </row>
    <row r="441" spans="1:79">
      <c r="A441" t="s">
        <v>2135</v>
      </c>
      <c r="B441" t="s">
        <v>2167</v>
      </c>
      <c r="C441" t="s">
        <v>142</v>
      </c>
      <c r="D441" t="s">
        <v>59</v>
      </c>
      <c r="E441" t="s">
        <v>60</v>
      </c>
      <c r="F441" t="s">
        <v>2168</v>
      </c>
      <c r="G441" t="s">
        <v>391</v>
      </c>
      <c r="H441" t="s">
        <v>2169</v>
      </c>
      <c r="I441" t="s">
        <v>2170</v>
      </c>
      <c r="J441" t="s">
        <v>92</v>
      </c>
      <c r="N441" t="s">
        <v>139</v>
      </c>
      <c r="O441" t="s">
        <v>99</v>
      </c>
      <c r="P441" t="s">
        <v>2171</v>
      </c>
      <c r="Q441" s="613">
        <v>0</v>
      </c>
      <c r="R441" t="s">
        <v>3609</v>
      </c>
      <c r="S441" t="s">
        <v>2172</v>
      </c>
      <c r="T441" t="s">
        <v>2173</v>
      </c>
      <c r="U441" t="s">
        <v>2173</v>
      </c>
      <c r="V441" t="s">
        <v>2173</v>
      </c>
      <c r="W441" t="s">
        <v>2173</v>
      </c>
      <c r="X441" t="s">
        <v>2173</v>
      </c>
      <c r="AH441">
        <v>0</v>
      </c>
      <c r="BP441" s="613">
        <v>-3</v>
      </c>
      <c r="BQ441" s="859">
        <v>-1</v>
      </c>
      <c r="BR441" t="s">
        <v>70</v>
      </c>
      <c r="BS441" t="s">
        <v>72</v>
      </c>
      <c r="BT441">
        <v>0</v>
      </c>
      <c r="BU441" t="s">
        <v>72</v>
      </c>
      <c r="BV441">
        <v>0</v>
      </c>
      <c r="BW441" t="s">
        <v>72</v>
      </c>
      <c r="BX441">
        <v>0</v>
      </c>
      <c r="BY441" t="s">
        <v>72</v>
      </c>
      <c r="BZ441" t="s">
        <v>4083</v>
      </c>
    </row>
    <row r="442" spans="1:79">
      <c r="A442" t="s">
        <v>2135</v>
      </c>
      <c r="B442" t="s">
        <v>2174</v>
      </c>
      <c r="C442" t="s">
        <v>142</v>
      </c>
      <c r="D442" t="s">
        <v>59</v>
      </c>
      <c r="E442" t="s">
        <v>60</v>
      </c>
      <c r="F442" t="s">
        <v>2175</v>
      </c>
      <c r="G442" t="s">
        <v>397</v>
      </c>
      <c r="H442" t="s">
        <v>2176</v>
      </c>
      <c r="I442" t="s">
        <v>2177</v>
      </c>
      <c r="J442" t="s">
        <v>76</v>
      </c>
      <c r="K442" t="s">
        <v>65</v>
      </c>
      <c r="M442" t="s">
        <v>66</v>
      </c>
      <c r="N442" t="s">
        <v>115</v>
      </c>
      <c r="O442" t="s">
        <v>229</v>
      </c>
      <c r="P442" t="s">
        <v>358</v>
      </c>
      <c r="Q442" s="613" t="s">
        <v>71</v>
      </c>
      <c r="S442" t="s">
        <v>231</v>
      </c>
      <c r="T442" t="s">
        <v>231</v>
      </c>
      <c r="U442" t="s">
        <v>231</v>
      </c>
      <c r="V442" t="s">
        <v>231</v>
      </c>
      <c r="W442" t="s">
        <v>231</v>
      </c>
      <c r="X442" t="s">
        <v>231</v>
      </c>
      <c r="AE442" t="s">
        <v>70</v>
      </c>
      <c r="AH442">
        <v>11</v>
      </c>
      <c r="AI442" t="s">
        <v>70</v>
      </c>
      <c r="AJ442" t="s">
        <v>70</v>
      </c>
      <c r="AK442" t="s">
        <v>70</v>
      </c>
      <c r="AL442" t="s">
        <v>70</v>
      </c>
      <c r="AM442" t="s">
        <v>70</v>
      </c>
      <c r="AN442" t="s">
        <v>359</v>
      </c>
      <c r="AO442" t="s">
        <v>359</v>
      </c>
      <c r="AP442" t="s">
        <v>359</v>
      </c>
      <c r="AQ442" t="s">
        <v>359</v>
      </c>
      <c r="AR442" t="s">
        <v>359</v>
      </c>
      <c r="AS442" t="s">
        <v>360</v>
      </c>
      <c r="AT442" t="s">
        <v>360</v>
      </c>
      <c r="AU442" t="s">
        <v>360</v>
      </c>
      <c r="AV442" t="s">
        <v>360</v>
      </c>
      <c r="AW442" t="s">
        <v>360</v>
      </c>
      <c r="BH442">
        <v>20</v>
      </c>
      <c r="BN442">
        <v>1</v>
      </c>
      <c r="BO442" t="s">
        <v>71</v>
      </c>
      <c r="BP442" s="613" t="s">
        <v>231</v>
      </c>
      <c r="BQ442" s="859" t="s">
        <v>231</v>
      </c>
      <c r="BR442" t="s">
        <v>70</v>
      </c>
      <c r="BS442" t="s">
        <v>72</v>
      </c>
      <c r="BT442">
        <v>0</v>
      </c>
      <c r="BU442" t="s">
        <v>72</v>
      </c>
      <c r="BV442">
        <v>0</v>
      </c>
      <c r="BW442" t="s">
        <v>72</v>
      </c>
      <c r="BX442">
        <v>0</v>
      </c>
      <c r="BY442" t="s">
        <v>72</v>
      </c>
      <c r="BZ442" t="s">
        <v>4084</v>
      </c>
      <c r="CA442" t="s">
        <v>2178</v>
      </c>
    </row>
    <row r="443" spans="1:79">
      <c r="A443" t="s">
        <v>2135</v>
      </c>
      <c r="B443" t="s">
        <v>2179</v>
      </c>
      <c r="C443" t="s">
        <v>142</v>
      </c>
      <c r="D443" t="s">
        <v>59</v>
      </c>
      <c r="E443" t="s">
        <v>60</v>
      </c>
      <c r="F443" t="s">
        <v>2175</v>
      </c>
      <c r="G443" t="s">
        <v>1063</v>
      </c>
      <c r="H443" t="s">
        <v>2180</v>
      </c>
      <c r="I443" t="s">
        <v>2181</v>
      </c>
      <c r="J443" t="s">
        <v>64</v>
      </c>
      <c r="K443" t="s">
        <v>65</v>
      </c>
      <c r="N443" t="s">
        <v>67</v>
      </c>
      <c r="O443" t="s">
        <v>68</v>
      </c>
      <c r="P443" t="s">
        <v>69</v>
      </c>
      <c r="Q443" s="613">
        <v>0</v>
      </c>
      <c r="R443" t="s">
        <v>3609</v>
      </c>
      <c r="S443">
        <v>184</v>
      </c>
      <c r="T443">
        <v>181</v>
      </c>
      <c r="U443">
        <v>177</v>
      </c>
      <c r="V443">
        <v>173</v>
      </c>
      <c r="W443">
        <v>171</v>
      </c>
      <c r="X443">
        <v>169</v>
      </c>
      <c r="AE443" t="s">
        <v>70</v>
      </c>
      <c r="AH443">
        <v>0</v>
      </c>
      <c r="AI443" t="s">
        <v>70</v>
      </c>
      <c r="AJ443" t="s">
        <v>70</v>
      </c>
      <c r="AK443" t="s">
        <v>70</v>
      </c>
      <c r="AL443" t="s">
        <v>70</v>
      </c>
      <c r="AM443" t="s">
        <v>70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71</v>
      </c>
      <c r="BP443" s="613">
        <v>180</v>
      </c>
      <c r="BQ443" s="860">
        <v>180</v>
      </c>
      <c r="BR443" t="s">
        <v>70</v>
      </c>
      <c r="BS443" t="s">
        <v>72</v>
      </c>
      <c r="BT443">
        <v>0</v>
      </c>
      <c r="BU443" t="s">
        <v>6</v>
      </c>
      <c r="BV443">
        <v>0</v>
      </c>
      <c r="BW443" t="s">
        <v>72</v>
      </c>
      <c r="BX443">
        <v>0</v>
      </c>
      <c r="BY443" t="s">
        <v>72</v>
      </c>
      <c r="BZ443" t="s">
        <v>4085</v>
      </c>
      <c r="CA443" t="s">
        <v>2182</v>
      </c>
    </row>
    <row r="444" spans="1:79">
      <c r="A444" t="s">
        <v>2135</v>
      </c>
      <c r="B444" t="s">
        <v>2183</v>
      </c>
      <c r="C444" t="s">
        <v>142</v>
      </c>
      <c r="D444" t="s">
        <v>59</v>
      </c>
      <c r="E444" t="s">
        <v>60</v>
      </c>
      <c r="F444" t="s">
        <v>2175</v>
      </c>
      <c r="G444" t="s">
        <v>2184</v>
      </c>
      <c r="H444" t="s">
        <v>2185</v>
      </c>
      <c r="I444" t="s">
        <v>2186</v>
      </c>
      <c r="J444" t="s">
        <v>76</v>
      </c>
      <c r="K444" t="s">
        <v>65</v>
      </c>
      <c r="N444" t="s">
        <v>164</v>
      </c>
      <c r="O444" t="s">
        <v>99</v>
      </c>
      <c r="P444" t="s">
        <v>2187</v>
      </c>
      <c r="Q444" s="613">
        <v>0</v>
      </c>
      <c r="R444" t="s">
        <v>3610</v>
      </c>
      <c r="S444">
        <v>80</v>
      </c>
      <c r="T444">
        <v>80</v>
      </c>
      <c r="U444">
        <v>81</v>
      </c>
      <c r="V444">
        <v>83</v>
      </c>
      <c r="W444">
        <v>85</v>
      </c>
      <c r="X444">
        <v>87</v>
      </c>
      <c r="AE444" t="s">
        <v>70</v>
      </c>
      <c r="AH444">
        <v>0</v>
      </c>
      <c r="AM444" t="s">
        <v>70</v>
      </c>
      <c r="AR444">
        <v>80</v>
      </c>
      <c r="AW444">
        <v>85</v>
      </c>
      <c r="BH444">
        <v>3.1</v>
      </c>
      <c r="BN444">
        <v>1</v>
      </c>
      <c r="BO444" t="s">
        <v>71</v>
      </c>
      <c r="BP444" s="613">
        <v>84</v>
      </c>
      <c r="BQ444" s="860">
        <v>87</v>
      </c>
      <c r="BR444" t="s">
        <v>70</v>
      </c>
      <c r="BS444" t="s">
        <v>72</v>
      </c>
      <c r="BT444">
        <v>0</v>
      </c>
      <c r="BU444" t="s">
        <v>72</v>
      </c>
      <c r="BV444">
        <v>0</v>
      </c>
      <c r="BW444" t="s">
        <v>72</v>
      </c>
      <c r="BX444">
        <v>0</v>
      </c>
      <c r="BY444" t="s">
        <v>72</v>
      </c>
      <c r="BZ444" t="s">
        <v>4086</v>
      </c>
      <c r="CA444" t="s">
        <v>2188</v>
      </c>
    </row>
    <row r="445" spans="1:79">
      <c r="A445" t="s">
        <v>2135</v>
      </c>
      <c r="B445" t="s">
        <v>2189</v>
      </c>
      <c r="C445" t="s">
        <v>142</v>
      </c>
      <c r="D445" t="s">
        <v>245</v>
      </c>
      <c r="E445" t="s">
        <v>246</v>
      </c>
      <c r="F445" t="s">
        <v>2147</v>
      </c>
      <c r="G445" t="s">
        <v>497</v>
      </c>
      <c r="H445" t="s">
        <v>2190</v>
      </c>
      <c r="I445" t="s">
        <v>2191</v>
      </c>
      <c r="J445" t="s">
        <v>92</v>
      </c>
      <c r="N445" t="s">
        <v>203</v>
      </c>
      <c r="O445" t="s">
        <v>99</v>
      </c>
      <c r="P445" t="s">
        <v>2192</v>
      </c>
      <c r="Q445" s="613">
        <v>1</v>
      </c>
      <c r="R445" t="s">
        <v>3610</v>
      </c>
      <c r="S445">
        <v>97.1</v>
      </c>
      <c r="T445">
        <v>100</v>
      </c>
      <c r="U445">
        <v>100</v>
      </c>
      <c r="V445">
        <v>100</v>
      </c>
      <c r="W445">
        <v>100</v>
      </c>
      <c r="X445">
        <v>100</v>
      </c>
      <c r="AH445">
        <v>0</v>
      </c>
      <c r="BP445" s="613">
        <v>99.1</v>
      </c>
      <c r="BQ445" s="857">
        <v>98.6</v>
      </c>
      <c r="BR445" t="s">
        <v>66</v>
      </c>
      <c r="BS445" t="s">
        <v>72</v>
      </c>
      <c r="BT445">
        <v>0</v>
      </c>
      <c r="BU445" t="s">
        <v>72</v>
      </c>
      <c r="BV445">
        <v>0</v>
      </c>
      <c r="BW445" t="s">
        <v>72</v>
      </c>
      <c r="BX445">
        <v>0</v>
      </c>
      <c r="BY445" t="s">
        <v>72</v>
      </c>
      <c r="BZ445" t="s">
        <v>4087</v>
      </c>
    </row>
    <row r="446" spans="1:79">
      <c r="A446" t="s">
        <v>2135</v>
      </c>
      <c r="B446" t="s">
        <v>2193</v>
      </c>
      <c r="C446" t="s">
        <v>142</v>
      </c>
      <c r="D446" t="s">
        <v>245</v>
      </c>
      <c r="E446" t="s">
        <v>246</v>
      </c>
      <c r="F446" t="s">
        <v>2147</v>
      </c>
      <c r="G446" t="s">
        <v>502</v>
      </c>
      <c r="H446" t="s">
        <v>2194</v>
      </c>
      <c r="I446" t="s">
        <v>3606</v>
      </c>
      <c r="J446" t="s">
        <v>64</v>
      </c>
      <c r="K446" t="s">
        <v>65</v>
      </c>
      <c r="N446" t="s">
        <v>280</v>
      </c>
      <c r="O446" t="s">
        <v>68</v>
      </c>
      <c r="P446" t="s">
        <v>281</v>
      </c>
      <c r="Q446" s="613">
        <v>0</v>
      </c>
      <c r="R446" t="s">
        <v>3609</v>
      </c>
      <c r="S446">
        <v>224</v>
      </c>
      <c r="T446">
        <v>161</v>
      </c>
      <c r="U446">
        <v>154</v>
      </c>
      <c r="V446">
        <v>131</v>
      </c>
      <c r="W446">
        <v>131</v>
      </c>
      <c r="X446">
        <v>131</v>
      </c>
      <c r="AB446" t="s">
        <v>70</v>
      </c>
      <c r="AE446" t="s">
        <v>70</v>
      </c>
      <c r="AH446">
        <v>0</v>
      </c>
      <c r="AI446" t="s">
        <v>70</v>
      </c>
      <c r="AJ446" t="s">
        <v>70</v>
      </c>
      <c r="AK446" t="s">
        <v>70</v>
      </c>
      <c r="AL446" t="s">
        <v>70</v>
      </c>
      <c r="AM446" t="s">
        <v>70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71</v>
      </c>
      <c r="BP446" s="613">
        <v>117</v>
      </c>
      <c r="BQ446" s="860">
        <v>110</v>
      </c>
      <c r="BR446" t="s">
        <v>70</v>
      </c>
      <c r="BS446" t="s">
        <v>72</v>
      </c>
      <c r="BT446">
        <v>0</v>
      </c>
      <c r="BU446" t="s">
        <v>3213</v>
      </c>
      <c r="BV446">
        <v>0.98699999999999999</v>
      </c>
      <c r="BW446" t="s">
        <v>3213</v>
      </c>
      <c r="BX446">
        <v>2.29</v>
      </c>
      <c r="BY446" t="s">
        <v>40</v>
      </c>
      <c r="BZ446" t="s">
        <v>4088</v>
      </c>
    </row>
    <row r="447" spans="1:79">
      <c r="A447" t="s">
        <v>2135</v>
      </c>
      <c r="B447" t="s">
        <v>2195</v>
      </c>
      <c r="C447" t="s">
        <v>142</v>
      </c>
      <c r="D447" t="s">
        <v>245</v>
      </c>
      <c r="E447" t="s">
        <v>246</v>
      </c>
      <c r="F447" t="s">
        <v>2152</v>
      </c>
      <c r="G447" t="s">
        <v>373</v>
      </c>
      <c r="H447" t="s">
        <v>2196</v>
      </c>
      <c r="I447" t="s">
        <v>2197</v>
      </c>
      <c r="J447" t="s">
        <v>76</v>
      </c>
      <c r="K447" t="s">
        <v>65</v>
      </c>
      <c r="N447" t="s">
        <v>261</v>
      </c>
      <c r="O447" t="s">
        <v>68</v>
      </c>
      <c r="P447" t="s">
        <v>2198</v>
      </c>
      <c r="Q447" s="613">
        <v>0</v>
      </c>
      <c r="R447" t="s">
        <v>3610</v>
      </c>
      <c r="S447">
        <v>1000</v>
      </c>
      <c r="T447">
        <v>1000</v>
      </c>
      <c r="U447">
        <v>1000</v>
      </c>
      <c r="V447">
        <v>15000</v>
      </c>
      <c r="W447">
        <v>20000</v>
      </c>
      <c r="X447">
        <v>25000</v>
      </c>
      <c r="AH447">
        <v>0</v>
      </c>
      <c r="AI447" t="s">
        <v>70</v>
      </c>
      <c r="AJ447" t="s">
        <v>70</v>
      </c>
      <c r="AK447" t="s">
        <v>70</v>
      </c>
      <c r="AL447" t="s">
        <v>70</v>
      </c>
      <c r="AM447" t="s">
        <v>70</v>
      </c>
      <c r="AN447">
        <v>1000</v>
      </c>
      <c r="AO447">
        <v>1000</v>
      </c>
      <c r="AP447">
        <v>1000</v>
      </c>
      <c r="AQ447">
        <v>1000</v>
      </c>
      <c r="AR447">
        <v>1000</v>
      </c>
      <c r="AS447">
        <v>1000</v>
      </c>
      <c r="AT447">
        <v>1000</v>
      </c>
      <c r="AU447">
        <v>8000</v>
      </c>
      <c r="AV447">
        <v>10500</v>
      </c>
      <c r="AW447">
        <v>13000</v>
      </c>
      <c r="BH447">
        <v>2.0000000000000001E-4</v>
      </c>
      <c r="BN447">
        <v>1</v>
      </c>
      <c r="BO447" t="s">
        <v>71</v>
      </c>
      <c r="BP447" s="613">
        <v>1247</v>
      </c>
      <c r="BQ447" s="860">
        <v>1531</v>
      </c>
      <c r="BR447" t="s">
        <v>70</v>
      </c>
      <c r="BS447" t="s">
        <v>72</v>
      </c>
      <c r="BT447">
        <v>0</v>
      </c>
      <c r="BU447" t="s">
        <v>72</v>
      </c>
      <c r="BV447">
        <v>0</v>
      </c>
      <c r="BW447" t="s">
        <v>72</v>
      </c>
      <c r="BX447">
        <v>0</v>
      </c>
      <c r="BY447" t="s">
        <v>72</v>
      </c>
      <c r="BZ447" t="s">
        <v>4089</v>
      </c>
    </row>
    <row r="448" spans="1:79">
      <c r="A448" t="s">
        <v>2135</v>
      </c>
      <c r="B448" t="s">
        <v>2199</v>
      </c>
      <c r="C448" t="s">
        <v>142</v>
      </c>
      <c r="D448" t="s">
        <v>245</v>
      </c>
      <c r="E448" t="s">
        <v>246</v>
      </c>
      <c r="F448" t="s">
        <v>2152</v>
      </c>
      <c r="G448" t="s">
        <v>377</v>
      </c>
      <c r="H448" t="s">
        <v>2200</v>
      </c>
      <c r="I448" t="s">
        <v>2154</v>
      </c>
      <c r="J448" t="s">
        <v>92</v>
      </c>
      <c r="N448" t="s">
        <v>211</v>
      </c>
      <c r="O448" t="s">
        <v>68</v>
      </c>
      <c r="P448" t="s">
        <v>1812</v>
      </c>
      <c r="Q448" s="613">
        <v>2</v>
      </c>
      <c r="R448" t="s">
        <v>3610</v>
      </c>
      <c r="S448">
        <v>32.89</v>
      </c>
      <c r="T448">
        <v>32.89</v>
      </c>
      <c r="U448">
        <v>45.22</v>
      </c>
      <c r="V448">
        <v>57.55</v>
      </c>
      <c r="W448">
        <v>69.89</v>
      </c>
      <c r="X448">
        <v>82.22</v>
      </c>
      <c r="AH448">
        <v>0</v>
      </c>
      <c r="BP448" s="613">
        <v>45.8</v>
      </c>
      <c r="BQ448" s="861">
        <v>47.16</v>
      </c>
      <c r="BR448" t="s">
        <v>70</v>
      </c>
      <c r="BS448" t="s">
        <v>72</v>
      </c>
      <c r="BT448">
        <v>0</v>
      </c>
      <c r="BU448" t="s">
        <v>72</v>
      </c>
      <c r="BV448">
        <v>0</v>
      </c>
      <c r="BW448" t="s">
        <v>72</v>
      </c>
      <c r="BX448">
        <v>0</v>
      </c>
      <c r="BY448" t="s">
        <v>72</v>
      </c>
      <c r="BZ448" t="s">
        <v>4078</v>
      </c>
    </row>
    <row r="449" spans="1:79">
      <c r="A449" t="s">
        <v>2135</v>
      </c>
      <c r="B449" t="s">
        <v>2201</v>
      </c>
      <c r="C449" t="s">
        <v>142</v>
      </c>
      <c r="D449" t="s">
        <v>245</v>
      </c>
      <c r="E449" t="s">
        <v>246</v>
      </c>
      <c r="F449" t="s">
        <v>2202</v>
      </c>
      <c r="G449" t="s">
        <v>384</v>
      </c>
      <c r="H449" t="s">
        <v>2203</v>
      </c>
      <c r="I449" t="s">
        <v>2204</v>
      </c>
      <c r="J449" t="s">
        <v>64</v>
      </c>
      <c r="K449" t="s">
        <v>65</v>
      </c>
      <c r="M449" t="s">
        <v>66</v>
      </c>
      <c r="N449" t="s">
        <v>131</v>
      </c>
      <c r="O449" t="s">
        <v>314</v>
      </c>
      <c r="P449" t="s">
        <v>446</v>
      </c>
      <c r="Q449" s="613" t="s">
        <v>71</v>
      </c>
      <c r="R449" t="s">
        <v>3610</v>
      </c>
      <c r="S449" t="s">
        <v>2124</v>
      </c>
      <c r="T449" t="s">
        <v>860</v>
      </c>
      <c r="U449" t="s">
        <v>860</v>
      </c>
      <c r="V449" t="s">
        <v>860</v>
      </c>
      <c r="W449" t="s">
        <v>860</v>
      </c>
      <c r="X449" t="s">
        <v>860</v>
      </c>
      <c r="AH449">
        <v>0</v>
      </c>
      <c r="AI449" t="s">
        <v>70</v>
      </c>
      <c r="AJ449" t="s">
        <v>70</v>
      </c>
      <c r="AK449" t="s">
        <v>70</v>
      </c>
      <c r="AL449" t="s">
        <v>70</v>
      </c>
      <c r="AM449" t="s">
        <v>70</v>
      </c>
      <c r="AN449" t="s">
        <v>134</v>
      </c>
      <c r="AO449" t="s">
        <v>134</v>
      </c>
      <c r="AP449" t="s">
        <v>134</v>
      </c>
      <c r="AQ449" t="s">
        <v>134</v>
      </c>
      <c r="AR449" t="s">
        <v>134</v>
      </c>
      <c r="AS449" t="s">
        <v>134</v>
      </c>
      <c r="AT449" t="s">
        <v>134</v>
      </c>
      <c r="AU449" t="s">
        <v>134</v>
      </c>
      <c r="AV449" t="s">
        <v>134</v>
      </c>
      <c r="AW449" t="s">
        <v>134</v>
      </c>
      <c r="AX449" t="s">
        <v>134</v>
      </c>
      <c r="AY449" t="s">
        <v>134</v>
      </c>
      <c r="AZ449" t="s">
        <v>134</v>
      </c>
      <c r="BA449" t="s">
        <v>134</v>
      </c>
      <c r="BB449" t="s">
        <v>134</v>
      </c>
      <c r="BC449" t="s">
        <v>134</v>
      </c>
      <c r="BD449" t="s">
        <v>134</v>
      </c>
      <c r="BE449" t="s">
        <v>134</v>
      </c>
      <c r="BF449" t="s">
        <v>134</v>
      </c>
      <c r="BG449" t="s">
        <v>134</v>
      </c>
      <c r="BH449" t="s">
        <v>134</v>
      </c>
      <c r="BL449" t="s">
        <v>134</v>
      </c>
      <c r="BN449">
        <v>1</v>
      </c>
      <c r="BO449" t="s">
        <v>71</v>
      </c>
      <c r="BP449" s="613" t="s">
        <v>4079</v>
      </c>
      <c r="BQ449" s="859">
        <v>83</v>
      </c>
      <c r="BR449" t="s">
        <v>70</v>
      </c>
      <c r="BS449" t="s">
        <v>72</v>
      </c>
      <c r="BT449">
        <v>0</v>
      </c>
      <c r="BU449" t="s">
        <v>72</v>
      </c>
      <c r="BV449">
        <v>0</v>
      </c>
      <c r="BW449" t="s">
        <v>72</v>
      </c>
      <c r="BX449">
        <v>0</v>
      </c>
      <c r="BY449" t="s">
        <v>72</v>
      </c>
      <c r="BZ449" t="s">
        <v>4090</v>
      </c>
      <c r="CA449" t="s">
        <v>135</v>
      </c>
    </row>
    <row r="450" spans="1:79">
      <c r="A450" t="s">
        <v>2135</v>
      </c>
      <c r="B450" t="s">
        <v>2205</v>
      </c>
      <c r="C450" t="s">
        <v>142</v>
      </c>
      <c r="D450" t="s">
        <v>245</v>
      </c>
      <c r="E450" t="s">
        <v>246</v>
      </c>
      <c r="F450" t="s">
        <v>2202</v>
      </c>
      <c r="G450" t="s">
        <v>840</v>
      </c>
      <c r="H450" t="s">
        <v>2206</v>
      </c>
      <c r="I450" t="s">
        <v>2161</v>
      </c>
      <c r="J450" t="s">
        <v>92</v>
      </c>
      <c r="N450" t="s">
        <v>221</v>
      </c>
      <c r="O450" t="s">
        <v>68</v>
      </c>
      <c r="P450" t="s">
        <v>2162</v>
      </c>
      <c r="Q450" s="613">
        <v>0</v>
      </c>
      <c r="R450" t="s">
        <v>3609</v>
      </c>
      <c r="S450">
        <v>850</v>
      </c>
      <c r="T450">
        <v>850</v>
      </c>
      <c r="U450">
        <v>750</v>
      </c>
      <c r="V450">
        <v>650</v>
      </c>
      <c r="W450">
        <v>550</v>
      </c>
      <c r="X450">
        <v>425</v>
      </c>
      <c r="AH450">
        <v>0</v>
      </c>
      <c r="BP450" s="613">
        <v>702</v>
      </c>
      <c r="BQ450" s="860">
        <v>648</v>
      </c>
      <c r="BR450" t="s">
        <v>70</v>
      </c>
      <c r="BS450" t="s">
        <v>72</v>
      </c>
      <c r="BT450">
        <v>0</v>
      </c>
      <c r="BU450" t="s">
        <v>72</v>
      </c>
      <c r="BV450">
        <v>0</v>
      </c>
      <c r="BW450" t="s">
        <v>72</v>
      </c>
      <c r="BX450">
        <v>0</v>
      </c>
      <c r="BY450" t="s">
        <v>72</v>
      </c>
      <c r="BZ450" t="s">
        <v>4081</v>
      </c>
    </row>
    <row r="451" spans="1:79">
      <c r="A451" t="s">
        <v>2135</v>
      </c>
      <c r="B451" t="s">
        <v>2207</v>
      </c>
      <c r="C451" t="s">
        <v>142</v>
      </c>
      <c r="D451" t="s">
        <v>245</v>
      </c>
      <c r="E451" t="s">
        <v>246</v>
      </c>
      <c r="F451" t="s">
        <v>2202</v>
      </c>
      <c r="G451" t="s">
        <v>848</v>
      </c>
      <c r="H451" t="s">
        <v>2208</v>
      </c>
      <c r="I451" t="s">
        <v>2209</v>
      </c>
      <c r="J451" t="s">
        <v>64</v>
      </c>
      <c r="K451" t="s">
        <v>65</v>
      </c>
      <c r="N451" t="s">
        <v>250</v>
      </c>
      <c r="O451" t="s">
        <v>68</v>
      </c>
      <c r="P451" t="s">
        <v>2210</v>
      </c>
      <c r="Q451" s="613">
        <v>0</v>
      </c>
      <c r="R451" t="s">
        <v>3609</v>
      </c>
      <c r="S451">
        <v>313</v>
      </c>
      <c r="T451">
        <v>310</v>
      </c>
      <c r="U451">
        <v>300</v>
      </c>
      <c r="V451">
        <v>292</v>
      </c>
      <c r="W451">
        <v>282</v>
      </c>
      <c r="X451">
        <v>269</v>
      </c>
      <c r="AC451" t="s">
        <v>70</v>
      </c>
      <c r="AE451" t="s">
        <v>70</v>
      </c>
      <c r="AH451">
        <v>0</v>
      </c>
      <c r="AJ451" t="s">
        <v>70</v>
      </c>
      <c r="AK451" t="s">
        <v>70</v>
      </c>
      <c r="AL451" t="s">
        <v>70</v>
      </c>
      <c r="AM451" t="s">
        <v>70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71</v>
      </c>
      <c r="BP451" s="613">
        <v>265</v>
      </c>
      <c r="BQ451" s="860">
        <v>223</v>
      </c>
      <c r="BR451" t="s">
        <v>70</v>
      </c>
      <c r="BS451" t="s">
        <v>72</v>
      </c>
      <c r="BT451">
        <v>0</v>
      </c>
      <c r="BU451" t="s">
        <v>72</v>
      </c>
      <c r="BV451">
        <v>0</v>
      </c>
      <c r="BW451" t="s">
        <v>3213</v>
      </c>
      <c r="BX451">
        <v>1.32</v>
      </c>
      <c r="BY451" t="s">
        <v>41</v>
      </c>
      <c r="BZ451" t="s">
        <v>4091</v>
      </c>
    </row>
    <row r="452" spans="1:79">
      <c r="A452" t="s">
        <v>2135</v>
      </c>
      <c r="B452" t="s">
        <v>2211</v>
      </c>
      <c r="C452" t="s">
        <v>142</v>
      </c>
      <c r="D452" t="s">
        <v>245</v>
      </c>
      <c r="E452" t="s">
        <v>246</v>
      </c>
      <c r="F452" t="s">
        <v>2202</v>
      </c>
      <c r="G452" t="s">
        <v>2164</v>
      </c>
      <c r="H452" t="s">
        <v>2212</v>
      </c>
      <c r="I452" t="s">
        <v>2213</v>
      </c>
      <c r="J452" t="s">
        <v>92</v>
      </c>
      <c r="N452" t="s">
        <v>221</v>
      </c>
      <c r="O452" t="s">
        <v>99</v>
      </c>
      <c r="P452" t="s">
        <v>222</v>
      </c>
      <c r="Q452" s="613">
        <v>0</v>
      </c>
      <c r="R452" t="s">
        <v>3610</v>
      </c>
      <c r="S452">
        <v>63</v>
      </c>
      <c r="T452">
        <v>63</v>
      </c>
      <c r="U452">
        <v>66</v>
      </c>
      <c r="V452">
        <v>68</v>
      </c>
      <c r="W452">
        <v>71</v>
      </c>
      <c r="X452">
        <v>75</v>
      </c>
      <c r="AH452">
        <v>0</v>
      </c>
      <c r="BP452" s="613">
        <v>79</v>
      </c>
      <c r="BQ452" s="860">
        <v>82</v>
      </c>
      <c r="BR452" t="s">
        <v>70</v>
      </c>
      <c r="BS452" t="s">
        <v>72</v>
      </c>
      <c r="BT452">
        <v>0</v>
      </c>
      <c r="BU452" t="s">
        <v>72</v>
      </c>
      <c r="BV452">
        <v>0</v>
      </c>
      <c r="BW452" t="s">
        <v>72</v>
      </c>
      <c r="BX452">
        <v>0</v>
      </c>
      <c r="BY452" t="s">
        <v>72</v>
      </c>
      <c r="BZ452" t="s">
        <v>4092</v>
      </c>
    </row>
    <row r="453" spans="1:79">
      <c r="A453" t="s">
        <v>2135</v>
      </c>
      <c r="B453" t="s">
        <v>2214</v>
      </c>
      <c r="C453" t="s">
        <v>142</v>
      </c>
      <c r="D453" t="s">
        <v>245</v>
      </c>
      <c r="E453" t="s">
        <v>246</v>
      </c>
      <c r="F453" t="s">
        <v>2168</v>
      </c>
      <c r="G453" t="s">
        <v>391</v>
      </c>
      <c r="H453" t="s">
        <v>2215</v>
      </c>
      <c r="I453" t="s">
        <v>2170</v>
      </c>
      <c r="J453" t="s">
        <v>92</v>
      </c>
      <c r="N453" t="s">
        <v>139</v>
      </c>
      <c r="O453" t="s">
        <v>99</v>
      </c>
      <c r="P453" t="s">
        <v>2171</v>
      </c>
      <c r="Q453" s="613">
        <v>0</v>
      </c>
      <c r="R453" t="s">
        <v>3609</v>
      </c>
      <c r="S453" t="s">
        <v>2172</v>
      </c>
      <c r="T453" t="s">
        <v>2173</v>
      </c>
      <c r="U453" t="s">
        <v>2173</v>
      </c>
      <c r="V453" t="s">
        <v>2173</v>
      </c>
      <c r="W453" t="s">
        <v>2173</v>
      </c>
      <c r="X453" t="s">
        <v>2173</v>
      </c>
      <c r="AH453">
        <v>0</v>
      </c>
      <c r="BP453" s="613">
        <v>-3</v>
      </c>
      <c r="BQ453" s="859">
        <v>-1</v>
      </c>
      <c r="BR453" t="s">
        <v>70</v>
      </c>
      <c r="BS453" t="s">
        <v>72</v>
      </c>
      <c r="BT453">
        <v>0</v>
      </c>
      <c r="BU453" t="s">
        <v>72</v>
      </c>
      <c r="BV453">
        <v>0</v>
      </c>
      <c r="BW453" t="s">
        <v>72</v>
      </c>
      <c r="BX453">
        <v>0</v>
      </c>
      <c r="BY453" t="s">
        <v>72</v>
      </c>
      <c r="BZ453" t="s">
        <v>4083</v>
      </c>
    </row>
    <row r="454" spans="1:79">
      <c r="A454" t="s">
        <v>2135</v>
      </c>
      <c r="B454" t="s">
        <v>2216</v>
      </c>
      <c r="C454" t="s">
        <v>142</v>
      </c>
      <c r="D454" t="s">
        <v>245</v>
      </c>
      <c r="E454" t="s">
        <v>246</v>
      </c>
      <c r="F454" t="s">
        <v>2175</v>
      </c>
      <c r="G454" t="s">
        <v>397</v>
      </c>
      <c r="H454" t="s">
        <v>2217</v>
      </c>
      <c r="I454" t="s">
        <v>2177</v>
      </c>
      <c r="J454" t="s">
        <v>76</v>
      </c>
      <c r="K454" t="s">
        <v>65</v>
      </c>
      <c r="M454" t="s">
        <v>66</v>
      </c>
      <c r="N454" t="s">
        <v>304</v>
      </c>
      <c r="O454" t="s">
        <v>229</v>
      </c>
      <c r="P454" t="s">
        <v>358</v>
      </c>
      <c r="Q454" s="613" t="s">
        <v>71</v>
      </c>
      <c r="S454" t="s">
        <v>231</v>
      </c>
      <c r="T454" t="s">
        <v>231</v>
      </c>
      <c r="U454" t="s">
        <v>231</v>
      </c>
      <c r="V454" t="s">
        <v>231</v>
      </c>
      <c r="W454" t="s">
        <v>231</v>
      </c>
      <c r="X454" t="s">
        <v>231</v>
      </c>
      <c r="AE454" t="s">
        <v>70</v>
      </c>
      <c r="AH454">
        <v>9</v>
      </c>
      <c r="AI454" t="s">
        <v>70</v>
      </c>
      <c r="AJ454" t="s">
        <v>70</v>
      </c>
      <c r="AK454" t="s">
        <v>70</v>
      </c>
      <c r="AL454" t="s">
        <v>70</v>
      </c>
      <c r="AM454" t="s">
        <v>70</v>
      </c>
      <c r="AN454" t="s">
        <v>359</v>
      </c>
      <c r="AO454" t="s">
        <v>359</v>
      </c>
      <c r="AP454" t="s">
        <v>359</v>
      </c>
      <c r="AQ454" t="s">
        <v>359</v>
      </c>
      <c r="AR454" t="s">
        <v>359</v>
      </c>
      <c r="AS454" t="s">
        <v>360</v>
      </c>
      <c r="AT454" t="s">
        <v>360</v>
      </c>
      <c r="AU454" t="s">
        <v>360</v>
      </c>
      <c r="AV454" t="s">
        <v>360</v>
      </c>
      <c r="AW454" t="s">
        <v>360</v>
      </c>
      <c r="BH454">
        <v>20</v>
      </c>
      <c r="BN454">
        <v>1</v>
      </c>
      <c r="BO454" t="s">
        <v>71</v>
      </c>
      <c r="BP454" s="613" t="s">
        <v>231</v>
      </c>
      <c r="BQ454" s="859" t="s">
        <v>231</v>
      </c>
      <c r="BR454" t="s">
        <v>70</v>
      </c>
      <c r="BS454" t="s">
        <v>72</v>
      </c>
      <c r="BT454">
        <v>0</v>
      </c>
      <c r="BU454" t="s">
        <v>72</v>
      </c>
      <c r="BV454">
        <v>0</v>
      </c>
      <c r="BW454" t="s">
        <v>72</v>
      </c>
      <c r="BX454">
        <v>0</v>
      </c>
      <c r="BY454" t="s">
        <v>72</v>
      </c>
      <c r="BZ454" t="s">
        <v>4084</v>
      </c>
      <c r="CA454" t="s">
        <v>2218</v>
      </c>
    </row>
    <row r="455" spans="1:79">
      <c r="A455" t="s">
        <v>2135</v>
      </c>
      <c r="B455" t="s">
        <v>2219</v>
      </c>
      <c r="C455" t="s">
        <v>142</v>
      </c>
      <c r="D455" t="s">
        <v>245</v>
      </c>
      <c r="E455" t="s">
        <v>246</v>
      </c>
      <c r="F455" t="s">
        <v>2175</v>
      </c>
      <c r="G455" t="s">
        <v>2184</v>
      </c>
      <c r="H455" t="s">
        <v>2220</v>
      </c>
      <c r="I455" t="s">
        <v>2186</v>
      </c>
      <c r="J455" t="s">
        <v>76</v>
      </c>
      <c r="K455" t="s">
        <v>65</v>
      </c>
      <c r="N455" t="s">
        <v>164</v>
      </c>
      <c r="O455" t="s">
        <v>99</v>
      </c>
      <c r="P455" t="s">
        <v>2187</v>
      </c>
      <c r="Q455" s="613">
        <v>0</v>
      </c>
      <c r="R455" t="s">
        <v>3610</v>
      </c>
      <c r="S455">
        <v>71</v>
      </c>
      <c r="T455">
        <v>71</v>
      </c>
      <c r="U455">
        <v>72</v>
      </c>
      <c r="V455">
        <v>74</v>
      </c>
      <c r="W455">
        <v>76</v>
      </c>
      <c r="X455">
        <v>78</v>
      </c>
      <c r="AE455" t="s">
        <v>70</v>
      </c>
      <c r="AH455">
        <v>0</v>
      </c>
      <c r="AM455" t="s">
        <v>70</v>
      </c>
      <c r="AR455">
        <v>71</v>
      </c>
      <c r="AW455">
        <v>76</v>
      </c>
      <c r="BH455">
        <v>2.2000000000000002</v>
      </c>
      <c r="BN455">
        <v>1</v>
      </c>
      <c r="BO455" t="s">
        <v>71</v>
      </c>
      <c r="BP455" s="613">
        <v>75</v>
      </c>
      <c r="BQ455" s="860">
        <v>74</v>
      </c>
      <c r="BR455" t="s">
        <v>70</v>
      </c>
      <c r="BS455" t="s">
        <v>72</v>
      </c>
      <c r="BT455">
        <v>0</v>
      </c>
      <c r="BU455" t="s">
        <v>72</v>
      </c>
      <c r="BV455">
        <v>0</v>
      </c>
      <c r="BW455" t="s">
        <v>72</v>
      </c>
      <c r="BX455">
        <v>0</v>
      </c>
      <c r="BY455" t="s">
        <v>72</v>
      </c>
      <c r="BZ455" t="s">
        <v>4086</v>
      </c>
      <c r="CA455" t="s">
        <v>2221</v>
      </c>
    </row>
    <row r="456" spans="1:79">
      <c r="A456" t="s">
        <v>2135</v>
      </c>
      <c r="B456" t="s">
        <v>2222</v>
      </c>
      <c r="C456" t="s">
        <v>142</v>
      </c>
      <c r="D456" t="s">
        <v>519</v>
      </c>
      <c r="E456" t="s">
        <v>520</v>
      </c>
      <c r="F456" t="s">
        <v>2223</v>
      </c>
      <c r="G456" t="s">
        <v>384</v>
      </c>
      <c r="H456" t="s">
        <v>2224</v>
      </c>
      <c r="I456" t="s">
        <v>2158</v>
      </c>
      <c r="J456" t="s">
        <v>64</v>
      </c>
      <c r="K456" t="s">
        <v>65</v>
      </c>
      <c r="M456" t="s">
        <v>66</v>
      </c>
      <c r="N456" t="s">
        <v>131</v>
      </c>
      <c r="O456" t="s">
        <v>314</v>
      </c>
      <c r="P456" t="s">
        <v>446</v>
      </c>
      <c r="Q456" s="613" t="s">
        <v>71</v>
      </c>
      <c r="R456" t="s">
        <v>3610</v>
      </c>
      <c r="S456" t="s">
        <v>2124</v>
      </c>
      <c r="T456" t="s">
        <v>860</v>
      </c>
      <c r="U456" t="s">
        <v>860</v>
      </c>
      <c r="V456" t="s">
        <v>860</v>
      </c>
      <c r="W456" t="s">
        <v>860</v>
      </c>
      <c r="X456" t="s">
        <v>860</v>
      </c>
      <c r="AH456">
        <v>0</v>
      </c>
      <c r="AI456" t="s">
        <v>70</v>
      </c>
      <c r="AJ456" t="s">
        <v>70</v>
      </c>
      <c r="AK456" t="s">
        <v>70</v>
      </c>
      <c r="AL456" t="s">
        <v>70</v>
      </c>
      <c r="AM456" t="s">
        <v>70</v>
      </c>
      <c r="AN456" t="s">
        <v>134</v>
      </c>
      <c r="AO456" t="s">
        <v>134</v>
      </c>
      <c r="AP456" t="s">
        <v>134</v>
      </c>
      <c r="AQ456" t="s">
        <v>134</v>
      </c>
      <c r="AR456" t="s">
        <v>134</v>
      </c>
      <c r="AS456" t="s">
        <v>134</v>
      </c>
      <c r="AT456" t="s">
        <v>134</v>
      </c>
      <c r="AU456" t="s">
        <v>134</v>
      </c>
      <c r="AV456" t="s">
        <v>134</v>
      </c>
      <c r="AW456" t="s">
        <v>134</v>
      </c>
      <c r="AX456" t="s">
        <v>134</v>
      </c>
      <c r="AY456" t="s">
        <v>134</v>
      </c>
      <c r="AZ456" t="s">
        <v>134</v>
      </c>
      <c r="BA456" t="s">
        <v>134</v>
      </c>
      <c r="BB456" t="s">
        <v>134</v>
      </c>
      <c r="BC456" t="s">
        <v>134</v>
      </c>
      <c r="BD456" t="s">
        <v>134</v>
      </c>
      <c r="BE456" t="s">
        <v>134</v>
      </c>
      <c r="BF456" t="s">
        <v>134</v>
      </c>
      <c r="BG456" t="s">
        <v>134</v>
      </c>
      <c r="BH456" t="s">
        <v>134</v>
      </c>
      <c r="BL456" t="s">
        <v>134</v>
      </c>
      <c r="BN456">
        <v>1</v>
      </c>
      <c r="BO456" t="s">
        <v>71</v>
      </c>
      <c r="BP456" s="613" t="s">
        <v>4079</v>
      </c>
      <c r="BQ456" s="859">
        <v>83</v>
      </c>
      <c r="BR456" t="s">
        <v>70</v>
      </c>
      <c r="BS456" t="s">
        <v>72</v>
      </c>
      <c r="BT456">
        <v>0</v>
      </c>
      <c r="BU456" t="s">
        <v>72</v>
      </c>
      <c r="BV456">
        <v>0</v>
      </c>
      <c r="BW456" t="s">
        <v>72</v>
      </c>
      <c r="BX456">
        <v>0</v>
      </c>
      <c r="BY456" t="s">
        <v>72</v>
      </c>
      <c r="BZ456" t="s">
        <v>4080</v>
      </c>
      <c r="CA456" t="s">
        <v>135</v>
      </c>
    </row>
    <row r="457" spans="1:79">
      <c r="A457" t="s">
        <v>2135</v>
      </c>
      <c r="B457" t="s">
        <v>2225</v>
      </c>
      <c r="C457" t="s">
        <v>142</v>
      </c>
      <c r="D457" t="s">
        <v>519</v>
      </c>
      <c r="E457" t="s">
        <v>520</v>
      </c>
      <c r="F457" t="s">
        <v>2223</v>
      </c>
      <c r="G457" t="s">
        <v>2226</v>
      </c>
      <c r="H457" t="s">
        <v>2227</v>
      </c>
      <c r="I457" t="s">
        <v>2228</v>
      </c>
      <c r="J457" t="s">
        <v>76</v>
      </c>
      <c r="K457" t="s">
        <v>65</v>
      </c>
      <c r="N457" t="s">
        <v>221</v>
      </c>
      <c r="O457" t="s">
        <v>99</v>
      </c>
      <c r="P457" t="s">
        <v>222</v>
      </c>
      <c r="Q457" s="613">
        <v>0</v>
      </c>
      <c r="R457" t="s">
        <v>3610</v>
      </c>
      <c r="S457">
        <v>87</v>
      </c>
      <c r="T457">
        <v>87</v>
      </c>
      <c r="U457">
        <v>88</v>
      </c>
      <c r="V457">
        <v>89</v>
      </c>
      <c r="W457">
        <v>90</v>
      </c>
      <c r="X457">
        <v>90</v>
      </c>
      <c r="AH457">
        <v>0</v>
      </c>
      <c r="AI457" t="s">
        <v>70</v>
      </c>
      <c r="AJ457" t="s">
        <v>70</v>
      </c>
      <c r="AK457" t="s">
        <v>70</v>
      </c>
      <c r="AL457" t="s">
        <v>70</v>
      </c>
      <c r="AM457" t="s">
        <v>70</v>
      </c>
      <c r="AN457">
        <v>70</v>
      </c>
      <c r="AO457">
        <v>70</v>
      </c>
      <c r="AP457">
        <v>70</v>
      </c>
      <c r="AQ457">
        <v>70</v>
      </c>
      <c r="AR457">
        <v>70</v>
      </c>
      <c r="AS457">
        <v>80</v>
      </c>
      <c r="AT457">
        <v>80</v>
      </c>
      <c r="AU457">
        <v>80</v>
      </c>
      <c r="AV457">
        <v>80</v>
      </c>
      <c r="AW457">
        <v>80</v>
      </c>
      <c r="BH457">
        <v>0.5</v>
      </c>
      <c r="BN457">
        <v>1</v>
      </c>
      <c r="BO457" t="s">
        <v>71</v>
      </c>
      <c r="BP457" s="613">
        <v>89</v>
      </c>
      <c r="BQ457" s="860">
        <v>88</v>
      </c>
      <c r="BR457" t="s">
        <v>70</v>
      </c>
      <c r="BS457" t="s">
        <v>72</v>
      </c>
      <c r="BT457">
        <v>0</v>
      </c>
      <c r="BU457" t="s">
        <v>72</v>
      </c>
      <c r="BV457">
        <v>0</v>
      </c>
      <c r="BW457" t="s">
        <v>72</v>
      </c>
      <c r="BX457">
        <v>0</v>
      </c>
      <c r="BY457" t="s">
        <v>72</v>
      </c>
      <c r="BZ457" t="s">
        <v>4093</v>
      </c>
    </row>
    <row r="458" spans="1:79">
      <c r="A458" t="s">
        <v>2135</v>
      </c>
      <c r="B458" t="s">
        <v>2229</v>
      </c>
      <c r="C458" t="s">
        <v>142</v>
      </c>
      <c r="D458" t="s">
        <v>519</v>
      </c>
      <c r="E458" t="s">
        <v>520</v>
      </c>
      <c r="F458" t="s">
        <v>2223</v>
      </c>
      <c r="G458" t="s">
        <v>2164</v>
      </c>
      <c r="H458" t="s">
        <v>2230</v>
      </c>
      <c r="I458" t="s">
        <v>2166</v>
      </c>
      <c r="J458" t="s">
        <v>92</v>
      </c>
      <c r="N458" t="s">
        <v>221</v>
      </c>
      <c r="O458" t="s">
        <v>99</v>
      </c>
      <c r="P458" t="s">
        <v>222</v>
      </c>
      <c r="Q458" s="613">
        <v>0</v>
      </c>
      <c r="R458" t="s">
        <v>3610</v>
      </c>
      <c r="S458">
        <v>63</v>
      </c>
      <c r="T458">
        <v>63</v>
      </c>
      <c r="U458">
        <v>66</v>
      </c>
      <c r="V458">
        <v>68</v>
      </c>
      <c r="W458">
        <v>71</v>
      </c>
      <c r="X458">
        <v>75</v>
      </c>
      <c r="AH458">
        <v>0</v>
      </c>
      <c r="BP458" s="613">
        <v>79</v>
      </c>
      <c r="BQ458" s="860">
        <v>82</v>
      </c>
      <c r="BR458" t="s">
        <v>70</v>
      </c>
      <c r="BS458" t="s">
        <v>72</v>
      </c>
      <c r="BT458">
        <v>0</v>
      </c>
      <c r="BU458" t="s">
        <v>72</v>
      </c>
      <c r="BV458">
        <v>0</v>
      </c>
      <c r="BW458" t="s">
        <v>72</v>
      </c>
      <c r="BX458">
        <v>0</v>
      </c>
      <c r="BY458" t="s">
        <v>72</v>
      </c>
      <c r="BZ458" t="s">
        <v>4082</v>
      </c>
    </row>
    <row r="459" spans="1:79">
      <c r="A459" t="s">
        <v>2135</v>
      </c>
      <c r="B459" t="s">
        <v>2231</v>
      </c>
      <c r="C459" t="s">
        <v>142</v>
      </c>
      <c r="D459" t="s">
        <v>519</v>
      </c>
      <c r="E459" t="s">
        <v>520</v>
      </c>
      <c r="F459" t="s">
        <v>2168</v>
      </c>
      <c r="G459" t="s">
        <v>391</v>
      </c>
      <c r="H459" t="s">
        <v>2232</v>
      </c>
      <c r="I459" t="s">
        <v>2170</v>
      </c>
      <c r="J459" t="s">
        <v>92</v>
      </c>
      <c r="N459" t="s">
        <v>139</v>
      </c>
      <c r="O459" t="s">
        <v>99</v>
      </c>
      <c r="P459" t="s">
        <v>2171</v>
      </c>
      <c r="Q459" s="613">
        <v>0</v>
      </c>
      <c r="R459" t="s">
        <v>3609</v>
      </c>
      <c r="S459" t="s">
        <v>2172</v>
      </c>
      <c r="T459" t="s">
        <v>2173</v>
      </c>
      <c r="U459" t="s">
        <v>2173</v>
      </c>
      <c r="V459" t="s">
        <v>2173</v>
      </c>
      <c r="W459" t="s">
        <v>2173</v>
      </c>
      <c r="X459" t="s">
        <v>2173</v>
      </c>
      <c r="AH459">
        <v>0</v>
      </c>
      <c r="BP459" s="613">
        <v>-3</v>
      </c>
      <c r="BQ459" s="859">
        <v>-1</v>
      </c>
      <c r="BR459" t="s">
        <v>70</v>
      </c>
      <c r="BS459" t="s">
        <v>72</v>
      </c>
      <c r="BT459">
        <v>0</v>
      </c>
      <c r="BU459" t="s">
        <v>72</v>
      </c>
      <c r="BV459">
        <v>0</v>
      </c>
      <c r="BW459" t="s">
        <v>72</v>
      </c>
      <c r="BX459">
        <v>0</v>
      </c>
      <c r="BY459" t="s">
        <v>72</v>
      </c>
      <c r="BZ459" t="s">
        <v>4083</v>
      </c>
    </row>
    <row r="460" spans="1:79">
      <c r="A460" t="s">
        <v>2135</v>
      </c>
      <c r="B460" t="s">
        <v>2233</v>
      </c>
      <c r="C460" t="s">
        <v>142</v>
      </c>
      <c r="D460" t="s">
        <v>126</v>
      </c>
      <c r="E460" t="s">
        <v>127</v>
      </c>
      <c r="F460" t="s">
        <v>2202</v>
      </c>
      <c r="G460" t="s">
        <v>384</v>
      </c>
      <c r="H460" t="s">
        <v>2234</v>
      </c>
      <c r="I460" t="s">
        <v>2158</v>
      </c>
      <c r="J460" t="s">
        <v>64</v>
      </c>
      <c r="K460" t="s">
        <v>65</v>
      </c>
      <c r="M460" t="s">
        <v>66</v>
      </c>
      <c r="N460" t="s">
        <v>131</v>
      </c>
      <c r="O460" t="s">
        <v>314</v>
      </c>
      <c r="P460" t="s">
        <v>446</v>
      </c>
      <c r="Q460" s="613" t="s">
        <v>71</v>
      </c>
      <c r="R460" t="s">
        <v>3610</v>
      </c>
      <c r="S460" t="s">
        <v>2124</v>
      </c>
      <c r="T460" t="s">
        <v>860</v>
      </c>
      <c r="U460" t="s">
        <v>860</v>
      </c>
      <c r="V460" t="s">
        <v>860</v>
      </c>
      <c r="W460" t="s">
        <v>860</v>
      </c>
      <c r="X460" t="s">
        <v>860</v>
      </c>
      <c r="AH460">
        <v>0</v>
      </c>
      <c r="AI460" t="s">
        <v>70</v>
      </c>
      <c r="AJ460" t="s">
        <v>70</v>
      </c>
      <c r="AK460" t="s">
        <v>70</v>
      </c>
      <c r="AL460" t="s">
        <v>70</v>
      </c>
      <c r="AM460" t="s">
        <v>70</v>
      </c>
      <c r="AN460" t="s">
        <v>134</v>
      </c>
      <c r="AO460" t="s">
        <v>134</v>
      </c>
      <c r="AP460" t="s">
        <v>134</v>
      </c>
      <c r="AQ460" t="s">
        <v>134</v>
      </c>
      <c r="AR460" t="s">
        <v>134</v>
      </c>
      <c r="AS460" t="s">
        <v>134</v>
      </c>
      <c r="AT460" t="s">
        <v>134</v>
      </c>
      <c r="AU460" t="s">
        <v>134</v>
      </c>
      <c r="AV460" t="s">
        <v>134</v>
      </c>
      <c r="AW460" t="s">
        <v>134</v>
      </c>
      <c r="AX460" t="s">
        <v>134</v>
      </c>
      <c r="AY460" t="s">
        <v>134</v>
      </c>
      <c r="AZ460" t="s">
        <v>134</v>
      </c>
      <c r="BA460" t="s">
        <v>134</v>
      </c>
      <c r="BB460" t="s">
        <v>134</v>
      </c>
      <c r="BC460" t="s">
        <v>134</v>
      </c>
      <c r="BD460" t="s">
        <v>134</v>
      </c>
      <c r="BE460" t="s">
        <v>134</v>
      </c>
      <c r="BF460" t="s">
        <v>134</v>
      </c>
      <c r="BG460" t="s">
        <v>134</v>
      </c>
      <c r="BH460" t="s">
        <v>134</v>
      </c>
      <c r="BL460" t="s">
        <v>134</v>
      </c>
      <c r="BN460">
        <v>1</v>
      </c>
      <c r="BO460" t="s">
        <v>71</v>
      </c>
      <c r="BP460" s="613" t="s">
        <v>4079</v>
      </c>
      <c r="BQ460" s="859">
        <v>83</v>
      </c>
      <c r="BR460" t="s">
        <v>70</v>
      </c>
      <c r="BS460" t="s">
        <v>72</v>
      </c>
      <c r="BT460">
        <v>0</v>
      </c>
      <c r="BU460" t="s">
        <v>72</v>
      </c>
      <c r="BV460">
        <v>0</v>
      </c>
      <c r="BW460" t="s">
        <v>72</v>
      </c>
      <c r="BX460">
        <v>0</v>
      </c>
      <c r="BY460" t="s">
        <v>72</v>
      </c>
      <c r="BZ460" t="s">
        <v>4080</v>
      </c>
      <c r="CA460" t="s">
        <v>135</v>
      </c>
    </row>
    <row r="461" spans="1:79">
      <c r="A461" t="s">
        <v>2135</v>
      </c>
      <c r="B461" t="s">
        <v>2235</v>
      </c>
      <c r="C461" t="s">
        <v>142</v>
      </c>
      <c r="D461" t="s">
        <v>126</v>
      </c>
      <c r="E461" t="s">
        <v>127</v>
      </c>
      <c r="F461" t="s">
        <v>2202</v>
      </c>
      <c r="G461" t="s">
        <v>2164</v>
      </c>
      <c r="H461" t="s">
        <v>2236</v>
      </c>
      <c r="I461" t="s">
        <v>2166</v>
      </c>
      <c r="J461" t="s">
        <v>92</v>
      </c>
      <c r="N461" t="s">
        <v>221</v>
      </c>
      <c r="O461" t="s">
        <v>99</v>
      </c>
      <c r="P461" t="s">
        <v>222</v>
      </c>
      <c r="Q461" s="613">
        <v>0</v>
      </c>
      <c r="R461" t="s">
        <v>3610</v>
      </c>
      <c r="S461">
        <v>63</v>
      </c>
      <c r="T461">
        <v>63</v>
      </c>
      <c r="U461">
        <v>66</v>
      </c>
      <c r="V461">
        <v>68</v>
      </c>
      <c r="W461">
        <v>71</v>
      </c>
      <c r="X461">
        <v>75</v>
      </c>
      <c r="AH461">
        <v>0</v>
      </c>
      <c r="BP461" s="613">
        <v>79</v>
      </c>
      <c r="BQ461" s="860">
        <v>82</v>
      </c>
      <c r="BR461" t="s">
        <v>70</v>
      </c>
      <c r="BS461" t="s">
        <v>72</v>
      </c>
      <c r="BT461">
        <v>0</v>
      </c>
      <c r="BU461" t="s">
        <v>72</v>
      </c>
      <c r="BV461">
        <v>0</v>
      </c>
      <c r="BW461" t="s">
        <v>72</v>
      </c>
      <c r="BX461">
        <v>0</v>
      </c>
      <c r="BY461" t="s">
        <v>72</v>
      </c>
      <c r="BZ461" t="s">
        <v>4082</v>
      </c>
    </row>
    <row r="462" spans="1:79">
      <c r="A462" t="s">
        <v>2135</v>
      </c>
      <c r="B462" t="s">
        <v>2237</v>
      </c>
      <c r="C462" t="s">
        <v>142</v>
      </c>
      <c r="D462" t="s">
        <v>126</v>
      </c>
      <c r="E462" t="s">
        <v>127</v>
      </c>
      <c r="F462" t="s">
        <v>2168</v>
      </c>
      <c r="G462" t="s">
        <v>391</v>
      </c>
      <c r="H462" t="s">
        <v>2238</v>
      </c>
      <c r="I462" t="s">
        <v>2170</v>
      </c>
      <c r="J462" t="s">
        <v>92</v>
      </c>
      <c r="N462" t="s">
        <v>139</v>
      </c>
      <c r="O462" t="s">
        <v>99</v>
      </c>
      <c r="P462" t="s">
        <v>2171</v>
      </c>
      <c r="Q462" s="613">
        <v>0</v>
      </c>
      <c r="R462" t="s">
        <v>3609</v>
      </c>
      <c r="S462" t="s">
        <v>2172</v>
      </c>
      <c r="T462" t="s">
        <v>2173</v>
      </c>
      <c r="U462" t="s">
        <v>2173</v>
      </c>
      <c r="V462" t="s">
        <v>2173</v>
      </c>
      <c r="W462" t="s">
        <v>2173</v>
      </c>
      <c r="X462" t="s">
        <v>2173</v>
      </c>
      <c r="AH462">
        <v>0</v>
      </c>
      <c r="BP462" s="613">
        <v>-3</v>
      </c>
      <c r="BQ462" s="859">
        <v>-1</v>
      </c>
      <c r="BR462" t="s">
        <v>70</v>
      </c>
      <c r="BS462" t="s">
        <v>72</v>
      </c>
      <c r="BT462">
        <v>0</v>
      </c>
      <c r="BU462" t="s">
        <v>72</v>
      </c>
      <c r="BV462">
        <v>0</v>
      </c>
      <c r="BW462" t="s">
        <v>72</v>
      </c>
      <c r="BX462">
        <v>0</v>
      </c>
      <c r="BY462" t="s">
        <v>72</v>
      </c>
      <c r="BZ462" t="s">
        <v>4083</v>
      </c>
    </row>
    <row r="463" spans="1:79">
      <c r="A463" t="s">
        <v>2135</v>
      </c>
      <c r="B463" t="s">
        <v>2239</v>
      </c>
      <c r="C463" t="s">
        <v>142</v>
      </c>
      <c r="D463" t="s">
        <v>126</v>
      </c>
      <c r="E463" t="s">
        <v>127</v>
      </c>
      <c r="F463" t="s">
        <v>2168</v>
      </c>
      <c r="G463" t="s">
        <v>530</v>
      </c>
      <c r="H463" t="s">
        <v>2240</v>
      </c>
      <c r="I463" t="s">
        <v>2241</v>
      </c>
      <c r="J463" t="s">
        <v>92</v>
      </c>
      <c r="N463" t="s">
        <v>139</v>
      </c>
      <c r="O463" t="s">
        <v>68</v>
      </c>
      <c r="P463" t="s">
        <v>2242</v>
      </c>
      <c r="Q463" s="613">
        <v>0</v>
      </c>
      <c r="R463" t="s">
        <v>3610</v>
      </c>
      <c r="S463">
        <v>52000</v>
      </c>
      <c r="T463">
        <v>52000</v>
      </c>
      <c r="U463">
        <v>65000</v>
      </c>
      <c r="V463">
        <v>75000</v>
      </c>
      <c r="W463">
        <v>85000</v>
      </c>
      <c r="X463">
        <v>100000</v>
      </c>
      <c r="AH463">
        <v>0</v>
      </c>
      <c r="BP463" s="613">
        <v>49455</v>
      </c>
      <c r="BQ463" s="860">
        <v>54845</v>
      </c>
      <c r="BR463" t="s">
        <v>70</v>
      </c>
      <c r="BS463" t="s">
        <v>72</v>
      </c>
      <c r="BT463">
        <v>0</v>
      </c>
      <c r="BU463" t="s">
        <v>72</v>
      </c>
      <c r="BV463">
        <v>0</v>
      </c>
      <c r="BW463" t="s">
        <v>72</v>
      </c>
      <c r="BX463">
        <v>0</v>
      </c>
      <c r="BY463" t="s">
        <v>72</v>
      </c>
      <c r="BZ463" t="s">
        <v>4094</v>
      </c>
    </row>
    <row r="464" spans="1:79">
      <c r="A464" t="s">
        <v>2243</v>
      </c>
      <c r="B464" t="s">
        <v>2244</v>
      </c>
      <c r="C464" t="s">
        <v>142</v>
      </c>
      <c r="D464" t="s">
        <v>59</v>
      </c>
      <c r="E464" t="s">
        <v>60</v>
      </c>
      <c r="F464" t="s">
        <v>2245</v>
      </c>
      <c r="G464" t="s">
        <v>506</v>
      </c>
      <c r="H464" t="s">
        <v>2246</v>
      </c>
      <c r="I464" t="s">
        <v>2247</v>
      </c>
      <c r="J464" t="s">
        <v>92</v>
      </c>
      <c r="N464" t="s">
        <v>88</v>
      </c>
      <c r="O464" t="s">
        <v>99</v>
      </c>
      <c r="P464" t="s">
        <v>2248</v>
      </c>
      <c r="Q464" s="613">
        <v>1</v>
      </c>
      <c r="R464" t="s">
        <v>3610</v>
      </c>
      <c r="S464">
        <v>100</v>
      </c>
      <c r="T464">
        <v>100</v>
      </c>
      <c r="U464">
        <v>100</v>
      </c>
      <c r="V464">
        <v>100</v>
      </c>
      <c r="W464">
        <v>100</v>
      </c>
      <c r="X464">
        <v>100</v>
      </c>
      <c r="AH464">
        <v>0</v>
      </c>
      <c r="BP464" s="613">
        <v>100</v>
      </c>
      <c r="BQ464" s="857">
        <v>100</v>
      </c>
      <c r="BR464" t="s">
        <v>70</v>
      </c>
      <c r="BS464" t="s">
        <v>72</v>
      </c>
      <c r="BT464">
        <v>0</v>
      </c>
      <c r="BU464" t="s">
        <v>72</v>
      </c>
      <c r="BV464">
        <v>0</v>
      </c>
      <c r="BW464" t="s">
        <v>72</v>
      </c>
      <c r="BX464">
        <v>0</v>
      </c>
      <c r="BY464" t="s">
        <v>72</v>
      </c>
      <c r="BZ464" t="s">
        <v>4095</v>
      </c>
    </row>
    <row r="465" spans="1:79">
      <c r="A465" t="s">
        <v>2243</v>
      </c>
      <c r="B465" t="s">
        <v>2249</v>
      </c>
      <c r="C465" t="s">
        <v>142</v>
      </c>
      <c r="D465" t="s">
        <v>59</v>
      </c>
      <c r="E465" t="s">
        <v>60</v>
      </c>
      <c r="F465" t="s">
        <v>2245</v>
      </c>
      <c r="G465" t="s">
        <v>892</v>
      </c>
      <c r="H465" t="s">
        <v>2250</v>
      </c>
      <c r="I465" t="s">
        <v>2251</v>
      </c>
      <c r="J465" t="s">
        <v>76</v>
      </c>
      <c r="K465" t="s">
        <v>65</v>
      </c>
      <c r="N465" t="s">
        <v>88</v>
      </c>
      <c r="O465" t="s">
        <v>68</v>
      </c>
      <c r="P465" t="s">
        <v>2252</v>
      </c>
      <c r="Q465" s="613">
        <v>0</v>
      </c>
      <c r="R465" t="s">
        <v>3609</v>
      </c>
      <c r="S465">
        <v>100</v>
      </c>
      <c r="T465">
        <v>100</v>
      </c>
      <c r="U465">
        <v>100</v>
      </c>
      <c r="V465">
        <v>100</v>
      </c>
      <c r="W465">
        <v>100</v>
      </c>
      <c r="X465">
        <v>100</v>
      </c>
      <c r="AG465" t="s">
        <v>70</v>
      </c>
      <c r="AH465">
        <v>0</v>
      </c>
      <c r="AI465" t="s">
        <v>70</v>
      </c>
      <c r="AJ465" t="s">
        <v>70</v>
      </c>
      <c r="AK465" t="s">
        <v>70</v>
      </c>
      <c r="AL465" t="s">
        <v>70</v>
      </c>
      <c r="AM465" t="s">
        <v>70</v>
      </c>
      <c r="AN465">
        <v>1350</v>
      </c>
      <c r="AO465">
        <v>1350</v>
      </c>
      <c r="AP465">
        <v>1350</v>
      </c>
      <c r="AQ465">
        <v>1350</v>
      </c>
      <c r="AR465">
        <v>1350</v>
      </c>
      <c r="AS465">
        <v>100</v>
      </c>
      <c r="AT465">
        <v>100</v>
      </c>
      <c r="AU465">
        <v>100</v>
      </c>
      <c r="AV465">
        <v>100</v>
      </c>
      <c r="AW465">
        <v>100</v>
      </c>
      <c r="BH465">
        <v>2.5000000000000001E-5</v>
      </c>
      <c r="BN465">
        <v>1</v>
      </c>
      <c r="BO465" t="s">
        <v>71</v>
      </c>
      <c r="BP465" s="613">
        <v>88</v>
      </c>
      <c r="BQ465" s="860">
        <v>172</v>
      </c>
      <c r="BR465" t="s">
        <v>66</v>
      </c>
      <c r="BS465" t="s">
        <v>72</v>
      </c>
      <c r="BT465">
        <v>0</v>
      </c>
      <c r="BU465" t="s">
        <v>3219</v>
      </c>
      <c r="BV465">
        <v>-1.8E-3</v>
      </c>
      <c r="BW465" t="s">
        <v>3219</v>
      </c>
      <c r="BX465">
        <v>-4.3E-3</v>
      </c>
      <c r="BY465" t="s">
        <v>72</v>
      </c>
      <c r="BZ465" t="s">
        <v>4096</v>
      </c>
      <c r="CA465" t="s">
        <v>2253</v>
      </c>
    </row>
    <row r="466" spans="1:79">
      <c r="A466" t="s">
        <v>2243</v>
      </c>
      <c r="B466" t="s">
        <v>2254</v>
      </c>
      <c r="C466" t="s">
        <v>142</v>
      </c>
      <c r="D466" t="s">
        <v>59</v>
      </c>
      <c r="E466" t="s">
        <v>60</v>
      </c>
      <c r="F466" t="s">
        <v>2245</v>
      </c>
      <c r="G466" t="s">
        <v>897</v>
      </c>
      <c r="H466" t="s">
        <v>2255</v>
      </c>
      <c r="I466" t="s">
        <v>2256</v>
      </c>
      <c r="J466" t="s">
        <v>76</v>
      </c>
      <c r="K466" t="s">
        <v>357</v>
      </c>
      <c r="N466" t="s">
        <v>197</v>
      </c>
      <c r="O466" t="s">
        <v>99</v>
      </c>
      <c r="P466" t="s">
        <v>2257</v>
      </c>
      <c r="Q466" s="613">
        <v>0</v>
      </c>
      <c r="R466" t="s">
        <v>3610</v>
      </c>
      <c r="S466">
        <v>47</v>
      </c>
      <c r="T466">
        <v>60</v>
      </c>
      <c r="U466">
        <v>70</v>
      </c>
      <c r="V466">
        <v>80</v>
      </c>
      <c r="W466">
        <v>90</v>
      </c>
      <c r="X466">
        <v>100</v>
      </c>
      <c r="AF466" t="s">
        <v>70</v>
      </c>
      <c r="AH466">
        <v>0</v>
      </c>
      <c r="AI466" t="s">
        <v>70</v>
      </c>
      <c r="AJ466" t="s">
        <v>70</v>
      </c>
      <c r="AK466" t="s">
        <v>70</v>
      </c>
      <c r="AL466" t="s">
        <v>70</v>
      </c>
      <c r="AM466" t="s">
        <v>70</v>
      </c>
      <c r="AN466">
        <v>50</v>
      </c>
      <c r="AO466">
        <v>50</v>
      </c>
      <c r="AP466">
        <v>50</v>
      </c>
      <c r="AQ466">
        <v>50</v>
      </c>
      <c r="AR466">
        <v>50</v>
      </c>
      <c r="AS466">
        <v>60</v>
      </c>
      <c r="AT466">
        <v>70</v>
      </c>
      <c r="AU466">
        <v>80</v>
      </c>
      <c r="AV466">
        <v>90</v>
      </c>
      <c r="AW466">
        <v>100</v>
      </c>
      <c r="BH466">
        <v>4.0000000000000001E-3</v>
      </c>
      <c r="BN466">
        <v>1</v>
      </c>
      <c r="BO466" t="s">
        <v>71</v>
      </c>
      <c r="BP466" s="613">
        <v>47</v>
      </c>
      <c r="BQ466" s="860">
        <v>60</v>
      </c>
      <c r="BR466" t="s">
        <v>70</v>
      </c>
      <c r="BS466" t="s">
        <v>72</v>
      </c>
      <c r="BT466">
        <v>0</v>
      </c>
      <c r="BU466" t="s">
        <v>72</v>
      </c>
      <c r="BV466">
        <v>0</v>
      </c>
      <c r="BW466" t="s">
        <v>72</v>
      </c>
      <c r="BX466">
        <v>0</v>
      </c>
      <c r="BY466" t="s">
        <v>72</v>
      </c>
      <c r="BZ466" t="s">
        <v>4097</v>
      </c>
    </row>
    <row r="467" spans="1:79">
      <c r="A467" t="s">
        <v>2243</v>
      </c>
      <c r="B467" t="s">
        <v>2258</v>
      </c>
      <c r="C467" t="s">
        <v>142</v>
      </c>
      <c r="D467" t="s">
        <v>59</v>
      </c>
      <c r="E467" t="s">
        <v>60</v>
      </c>
      <c r="F467" t="s">
        <v>2245</v>
      </c>
      <c r="G467" t="s">
        <v>2259</v>
      </c>
      <c r="H467" t="s">
        <v>2260</v>
      </c>
      <c r="I467" t="s">
        <v>2261</v>
      </c>
      <c r="J467" t="s">
        <v>64</v>
      </c>
      <c r="K467" t="s">
        <v>357</v>
      </c>
      <c r="N467" t="s">
        <v>203</v>
      </c>
      <c r="O467" t="s">
        <v>68</v>
      </c>
      <c r="P467" t="s">
        <v>2262</v>
      </c>
      <c r="Q467" s="613">
        <v>0</v>
      </c>
      <c r="R467" t="s">
        <v>3610</v>
      </c>
      <c r="S467">
        <v>0</v>
      </c>
      <c r="T467">
        <v>0</v>
      </c>
      <c r="U467">
        <v>0</v>
      </c>
      <c r="V467">
        <v>0</v>
      </c>
      <c r="W467">
        <v>99</v>
      </c>
      <c r="X467">
        <v>99</v>
      </c>
      <c r="AF467" t="s">
        <v>70</v>
      </c>
      <c r="AH467">
        <v>0</v>
      </c>
      <c r="AI467" t="s">
        <v>70</v>
      </c>
      <c r="AJ467" t="s">
        <v>70</v>
      </c>
      <c r="AK467" t="s">
        <v>70</v>
      </c>
      <c r="AL467" t="s">
        <v>70</v>
      </c>
      <c r="AM467" t="s">
        <v>70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71</v>
      </c>
      <c r="BP467" s="613">
        <v>0</v>
      </c>
      <c r="BQ467" s="860">
        <v>0</v>
      </c>
      <c r="BR467" t="s">
        <v>70</v>
      </c>
      <c r="BS467" t="s">
        <v>72</v>
      </c>
      <c r="BT467">
        <v>0</v>
      </c>
      <c r="BU467" t="s">
        <v>72</v>
      </c>
      <c r="BV467">
        <v>0</v>
      </c>
      <c r="BW467" t="s">
        <v>72</v>
      </c>
      <c r="BX467">
        <v>0</v>
      </c>
      <c r="BY467" t="s">
        <v>72</v>
      </c>
      <c r="BZ467" t="s">
        <v>4098</v>
      </c>
    </row>
    <row r="468" spans="1:79">
      <c r="A468" t="s">
        <v>2243</v>
      </c>
      <c r="B468" t="s">
        <v>2263</v>
      </c>
      <c r="C468" t="s">
        <v>142</v>
      </c>
      <c r="D468" t="s">
        <v>59</v>
      </c>
      <c r="E468" t="s">
        <v>60</v>
      </c>
      <c r="F468" t="s">
        <v>2264</v>
      </c>
      <c r="G468" t="s">
        <v>840</v>
      </c>
      <c r="H468" t="s">
        <v>2265</v>
      </c>
      <c r="I468" t="s">
        <v>2266</v>
      </c>
      <c r="J468" t="s">
        <v>76</v>
      </c>
      <c r="K468" t="s">
        <v>65</v>
      </c>
      <c r="M468" t="s">
        <v>66</v>
      </c>
      <c r="N468" t="s">
        <v>170</v>
      </c>
      <c r="O468" t="s">
        <v>68</v>
      </c>
      <c r="P468" t="s">
        <v>2267</v>
      </c>
      <c r="Q468" s="613">
        <v>0</v>
      </c>
      <c r="R468" t="s">
        <v>3609</v>
      </c>
      <c r="S468">
        <v>0</v>
      </c>
      <c r="T468">
        <v>0</v>
      </c>
      <c r="U468">
        <v>0</v>
      </c>
      <c r="V468">
        <v>0</v>
      </c>
      <c r="W468">
        <v>0</v>
      </c>
      <c r="X468">
        <v>0</v>
      </c>
      <c r="AH468">
        <v>0</v>
      </c>
      <c r="AI468" t="s">
        <v>70</v>
      </c>
      <c r="AJ468" t="s">
        <v>70</v>
      </c>
      <c r="AK468" t="s">
        <v>70</v>
      </c>
      <c r="AL468" t="s">
        <v>70</v>
      </c>
      <c r="AM468" t="s">
        <v>70</v>
      </c>
      <c r="AN468">
        <v>1</v>
      </c>
      <c r="AO468">
        <v>1</v>
      </c>
      <c r="AP468">
        <v>1</v>
      </c>
      <c r="AQ468">
        <v>1</v>
      </c>
      <c r="AR468">
        <v>1</v>
      </c>
      <c r="AS468">
        <v>0</v>
      </c>
      <c r="AT468">
        <v>0</v>
      </c>
      <c r="AU468">
        <v>0</v>
      </c>
      <c r="AV468">
        <v>0</v>
      </c>
      <c r="AW468">
        <v>0</v>
      </c>
      <c r="BH468">
        <v>10.1</v>
      </c>
      <c r="BN468">
        <v>1</v>
      </c>
      <c r="BO468" t="s">
        <v>71</v>
      </c>
      <c r="BP468" s="613">
        <v>0</v>
      </c>
      <c r="BQ468" s="860">
        <v>0</v>
      </c>
      <c r="BR468" t="s">
        <v>70</v>
      </c>
      <c r="BS468" t="s">
        <v>72</v>
      </c>
      <c r="BT468">
        <v>0</v>
      </c>
      <c r="BU468" t="s">
        <v>72</v>
      </c>
      <c r="BV468">
        <v>0</v>
      </c>
      <c r="BW468" t="s">
        <v>72</v>
      </c>
      <c r="BX468">
        <v>0</v>
      </c>
      <c r="BY468" t="s">
        <v>72</v>
      </c>
      <c r="BZ468" t="s">
        <v>4099</v>
      </c>
      <c r="CA468" t="s">
        <v>2268</v>
      </c>
    </row>
    <row r="469" spans="1:79">
      <c r="A469" t="s">
        <v>2243</v>
      </c>
      <c r="B469" t="s">
        <v>2269</v>
      </c>
      <c r="C469" t="s">
        <v>142</v>
      </c>
      <c r="D469" t="s">
        <v>59</v>
      </c>
      <c r="E469" t="s">
        <v>60</v>
      </c>
      <c r="F469" t="s">
        <v>2264</v>
      </c>
      <c r="G469" t="s">
        <v>848</v>
      </c>
      <c r="H469" t="s">
        <v>2270</v>
      </c>
      <c r="I469" t="s">
        <v>2271</v>
      </c>
      <c r="J469" t="s">
        <v>64</v>
      </c>
      <c r="K469" t="s">
        <v>65</v>
      </c>
      <c r="N469" t="s">
        <v>110</v>
      </c>
      <c r="O469" t="s">
        <v>146</v>
      </c>
      <c r="P469" t="s">
        <v>147</v>
      </c>
      <c r="Q469" s="613">
        <v>1</v>
      </c>
      <c r="R469" t="s">
        <v>3609</v>
      </c>
      <c r="S469">
        <v>24</v>
      </c>
      <c r="T469">
        <v>21.3</v>
      </c>
      <c r="U469">
        <v>16</v>
      </c>
      <c r="V469">
        <v>12</v>
      </c>
      <c r="W469">
        <v>12</v>
      </c>
      <c r="X469">
        <v>12</v>
      </c>
      <c r="AA469" t="s">
        <v>70</v>
      </c>
      <c r="AE469" t="s">
        <v>70</v>
      </c>
      <c r="AH469">
        <v>0</v>
      </c>
      <c r="AI469" t="s">
        <v>70</v>
      </c>
      <c r="AJ469" t="s">
        <v>70</v>
      </c>
      <c r="AK469" t="s">
        <v>70</v>
      </c>
      <c r="AL469" t="s">
        <v>70</v>
      </c>
      <c r="AM469" t="s">
        <v>70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71</v>
      </c>
      <c r="BP469" s="613">
        <v>20.100000000000001</v>
      </c>
      <c r="BQ469" s="857">
        <v>14.3</v>
      </c>
      <c r="BR469" t="s">
        <v>70</v>
      </c>
      <c r="BS469" t="s">
        <v>72</v>
      </c>
      <c r="BT469">
        <v>0</v>
      </c>
      <c r="BU469" t="s">
        <v>6</v>
      </c>
      <c r="BV469">
        <v>0</v>
      </c>
      <c r="BW469" t="s">
        <v>6</v>
      </c>
      <c r="BX469">
        <v>0</v>
      </c>
      <c r="BY469" t="s">
        <v>39</v>
      </c>
      <c r="BZ469" t="s">
        <v>4100</v>
      </c>
    </row>
    <row r="470" spans="1:79">
      <c r="A470" t="s">
        <v>2243</v>
      </c>
      <c r="B470" t="s">
        <v>2272</v>
      </c>
      <c r="C470" t="s">
        <v>142</v>
      </c>
      <c r="D470" t="s">
        <v>59</v>
      </c>
      <c r="E470" t="s">
        <v>60</v>
      </c>
      <c r="F470" t="s">
        <v>2264</v>
      </c>
      <c r="G470" t="s">
        <v>2226</v>
      </c>
      <c r="H470" t="s">
        <v>2273</v>
      </c>
      <c r="I470" t="s">
        <v>2274</v>
      </c>
      <c r="J470" t="s">
        <v>76</v>
      </c>
      <c r="K470" t="s">
        <v>357</v>
      </c>
      <c r="M470" t="s">
        <v>66</v>
      </c>
      <c r="N470" t="s">
        <v>164</v>
      </c>
      <c r="O470" t="s">
        <v>68</v>
      </c>
      <c r="P470" t="s">
        <v>2275</v>
      </c>
      <c r="Q470" s="613">
        <v>0</v>
      </c>
      <c r="R470" t="s">
        <v>3609</v>
      </c>
      <c r="S470">
        <v>106000</v>
      </c>
      <c r="T470">
        <v>78000</v>
      </c>
      <c r="U470">
        <v>78000</v>
      </c>
      <c r="V470">
        <v>78000</v>
      </c>
      <c r="W470">
        <v>42000</v>
      </c>
      <c r="X470">
        <v>42000</v>
      </c>
      <c r="AD470" t="s">
        <v>70</v>
      </c>
      <c r="AE470" t="s">
        <v>70</v>
      </c>
      <c r="AH470">
        <v>0</v>
      </c>
      <c r="AI470" t="s">
        <v>70</v>
      </c>
      <c r="AJ470" t="s">
        <v>70</v>
      </c>
      <c r="AK470" t="s">
        <v>70</v>
      </c>
      <c r="AL470" t="s">
        <v>70</v>
      </c>
      <c r="AM470" t="s">
        <v>70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71</v>
      </c>
      <c r="BP470" s="613">
        <v>91000</v>
      </c>
      <c r="BQ470" s="860">
        <v>78000</v>
      </c>
      <c r="BR470" t="s">
        <v>70</v>
      </c>
      <c r="BS470" t="s">
        <v>72</v>
      </c>
      <c r="BT470">
        <v>0</v>
      </c>
      <c r="BU470" t="s">
        <v>72</v>
      </c>
      <c r="BV470">
        <v>0</v>
      </c>
      <c r="BW470" t="s">
        <v>72</v>
      </c>
      <c r="BX470">
        <v>0</v>
      </c>
      <c r="BY470" t="s">
        <v>72</v>
      </c>
      <c r="BZ470" t="s">
        <v>4101</v>
      </c>
      <c r="CA470" t="s">
        <v>2276</v>
      </c>
    </row>
    <row r="471" spans="1:79">
      <c r="A471" t="s">
        <v>2243</v>
      </c>
      <c r="B471" t="s">
        <v>2277</v>
      </c>
      <c r="C471" t="s">
        <v>142</v>
      </c>
      <c r="D471" t="s">
        <v>59</v>
      </c>
      <c r="E471" t="s">
        <v>60</v>
      </c>
      <c r="F471" t="s">
        <v>2264</v>
      </c>
      <c r="G471" t="s">
        <v>2164</v>
      </c>
      <c r="H471" t="s">
        <v>2278</v>
      </c>
      <c r="I471" t="s">
        <v>2279</v>
      </c>
      <c r="J471" t="s">
        <v>76</v>
      </c>
      <c r="K471" t="s">
        <v>357</v>
      </c>
      <c r="N471" t="s">
        <v>115</v>
      </c>
      <c r="O471" t="s">
        <v>68</v>
      </c>
      <c r="P471" t="s">
        <v>2280</v>
      </c>
      <c r="Q471" s="613">
        <v>0</v>
      </c>
      <c r="R471" t="s">
        <v>3609</v>
      </c>
      <c r="S471" t="s">
        <v>2281</v>
      </c>
      <c r="T471" t="s">
        <v>2282</v>
      </c>
      <c r="U471" t="s">
        <v>2282</v>
      </c>
      <c r="V471" t="s">
        <v>2282</v>
      </c>
      <c r="W471" t="s">
        <v>2282</v>
      </c>
      <c r="X471" t="s">
        <v>2282</v>
      </c>
      <c r="AE471" t="s">
        <v>70</v>
      </c>
      <c r="AH471">
        <v>0</v>
      </c>
      <c r="AI471" t="s">
        <v>70</v>
      </c>
      <c r="AJ471" t="s">
        <v>70</v>
      </c>
      <c r="AK471" t="s">
        <v>70</v>
      </c>
      <c r="AL471" t="s">
        <v>70</v>
      </c>
      <c r="AM471" t="s">
        <v>70</v>
      </c>
      <c r="AN471">
        <v>999999</v>
      </c>
      <c r="AO471">
        <v>999999</v>
      </c>
      <c r="AP471">
        <v>999999</v>
      </c>
      <c r="AQ471">
        <v>999999</v>
      </c>
      <c r="AR471">
        <v>999999</v>
      </c>
      <c r="AS471">
        <v>1993</v>
      </c>
      <c r="AT471">
        <v>1993</v>
      </c>
      <c r="AU471">
        <v>1993</v>
      </c>
      <c r="AV471">
        <v>1993</v>
      </c>
      <c r="AW471">
        <v>1993</v>
      </c>
      <c r="BH471">
        <v>4.8999999999999998E-3</v>
      </c>
      <c r="BN471">
        <v>1</v>
      </c>
      <c r="BO471" t="s">
        <v>71</v>
      </c>
      <c r="BP471" s="613">
        <v>1892</v>
      </c>
      <c r="BQ471" s="860">
        <v>1663</v>
      </c>
      <c r="BR471" t="s">
        <v>70</v>
      </c>
      <c r="BS471" t="s">
        <v>72</v>
      </c>
      <c r="BT471">
        <v>0</v>
      </c>
      <c r="BU471" t="s">
        <v>72</v>
      </c>
      <c r="BV471">
        <v>0</v>
      </c>
      <c r="BW471" t="s">
        <v>72</v>
      </c>
      <c r="BX471">
        <v>0</v>
      </c>
      <c r="BY471" t="s">
        <v>72</v>
      </c>
      <c r="BZ471" t="s">
        <v>4102</v>
      </c>
    </row>
    <row r="472" spans="1:79">
      <c r="A472" t="s">
        <v>2243</v>
      </c>
      <c r="B472" t="s">
        <v>2283</v>
      </c>
      <c r="C472" t="s">
        <v>142</v>
      </c>
      <c r="D472" t="s">
        <v>59</v>
      </c>
      <c r="E472" t="s">
        <v>60</v>
      </c>
      <c r="F472" t="s">
        <v>67</v>
      </c>
      <c r="G472" t="s">
        <v>397</v>
      </c>
      <c r="H472" t="s">
        <v>2284</v>
      </c>
      <c r="I472" t="s">
        <v>2285</v>
      </c>
      <c r="J472" t="s">
        <v>64</v>
      </c>
      <c r="K472" t="s">
        <v>65</v>
      </c>
      <c r="N472" t="s">
        <v>67</v>
      </c>
      <c r="O472" t="s">
        <v>68</v>
      </c>
      <c r="P472" t="s">
        <v>69</v>
      </c>
      <c r="Q472" s="613">
        <v>1</v>
      </c>
      <c r="R472" t="s">
        <v>3609</v>
      </c>
      <c r="S472">
        <v>70</v>
      </c>
      <c r="T472">
        <v>69.3</v>
      </c>
      <c r="U472">
        <v>68.599999999999994</v>
      </c>
      <c r="V472">
        <v>67.900000000000006</v>
      </c>
      <c r="W472">
        <v>67.2</v>
      </c>
      <c r="X472">
        <v>66.5</v>
      </c>
      <c r="AE472" t="s">
        <v>70</v>
      </c>
      <c r="AH472">
        <v>0</v>
      </c>
      <c r="AI472" t="s">
        <v>70</v>
      </c>
      <c r="AJ472" t="s">
        <v>70</v>
      </c>
      <c r="AK472" t="s">
        <v>70</v>
      </c>
      <c r="AL472" t="s">
        <v>70</v>
      </c>
      <c r="AM472" t="s">
        <v>70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71</v>
      </c>
      <c r="BP472" s="613">
        <v>68.599999999999994</v>
      </c>
      <c r="BQ472" s="857">
        <v>68.3</v>
      </c>
      <c r="BR472" t="s">
        <v>70</v>
      </c>
      <c r="BS472" t="s">
        <v>72</v>
      </c>
      <c r="BT472">
        <v>0</v>
      </c>
      <c r="BU472" t="s">
        <v>6</v>
      </c>
      <c r="BV472">
        <v>0</v>
      </c>
      <c r="BW472" t="s">
        <v>6</v>
      </c>
      <c r="BX472">
        <v>0</v>
      </c>
      <c r="BY472" t="s">
        <v>72</v>
      </c>
      <c r="BZ472" t="s">
        <v>4103</v>
      </c>
      <c r="CA472" t="s">
        <v>2286</v>
      </c>
    </row>
    <row r="473" spans="1:79">
      <c r="A473" t="s">
        <v>2243</v>
      </c>
      <c r="B473" t="s">
        <v>2287</v>
      </c>
      <c r="C473" t="s">
        <v>142</v>
      </c>
      <c r="D473" t="s">
        <v>59</v>
      </c>
      <c r="E473" t="s">
        <v>60</v>
      </c>
      <c r="F473" t="s">
        <v>67</v>
      </c>
      <c r="G473" t="s">
        <v>1063</v>
      </c>
      <c r="H473" t="s">
        <v>2288</v>
      </c>
      <c r="I473" t="s">
        <v>2289</v>
      </c>
      <c r="J473" t="s">
        <v>92</v>
      </c>
      <c r="N473" t="s">
        <v>67</v>
      </c>
      <c r="O473" t="s">
        <v>99</v>
      </c>
      <c r="P473" t="s">
        <v>2290</v>
      </c>
      <c r="Q473" s="613">
        <v>0</v>
      </c>
      <c r="R473" t="s">
        <v>3610</v>
      </c>
      <c r="S473" t="s">
        <v>645</v>
      </c>
      <c r="T473">
        <v>66</v>
      </c>
      <c r="U473">
        <v>70</v>
      </c>
      <c r="V473">
        <v>75</v>
      </c>
      <c r="W473">
        <v>80</v>
      </c>
      <c r="X473">
        <v>90</v>
      </c>
      <c r="AE473" t="s">
        <v>70</v>
      </c>
      <c r="AH473">
        <v>0</v>
      </c>
      <c r="BP473" s="613" t="s">
        <v>2306</v>
      </c>
      <c r="BQ473" s="860">
        <v>68</v>
      </c>
      <c r="BR473" t="s">
        <v>70</v>
      </c>
      <c r="BS473" t="s">
        <v>72</v>
      </c>
      <c r="BT473">
        <v>0</v>
      </c>
      <c r="BU473" t="s">
        <v>72</v>
      </c>
      <c r="BV473">
        <v>0</v>
      </c>
      <c r="BW473" t="s">
        <v>72</v>
      </c>
      <c r="BX473">
        <v>0</v>
      </c>
      <c r="BY473" t="s">
        <v>72</v>
      </c>
      <c r="BZ473" t="s">
        <v>4104</v>
      </c>
    </row>
    <row r="474" spans="1:79">
      <c r="A474" t="s">
        <v>2243</v>
      </c>
      <c r="B474" t="s">
        <v>2291</v>
      </c>
      <c r="C474" t="s">
        <v>142</v>
      </c>
      <c r="D474" t="s">
        <v>59</v>
      </c>
      <c r="E474" t="s">
        <v>60</v>
      </c>
      <c r="F474" t="s">
        <v>2292</v>
      </c>
      <c r="G474" t="s">
        <v>402</v>
      </c>
      <c r="H474" t="s">
        <v>2293</v>
      </c>
      <c r="I474" t="s">
        <v>2294</v>
      </c>
      <c r="J474" t="s">
        <v>64</v>
      </c>
      <c r="K474" t="s">
        <v>357</v>
      </c>
      <c r="N474" t="s">
        <v>38</v>
      </c>
      <c r="O474" t="s">
        <v>68</v>
      </c>
      <c r="P474" t="s">
        <v>2295</v>
      </c>
      <c r="Q474" s="613">
        <v>0</v>
      </c>
      <c r="R474" t="s">
        <v>3609</v>
      </c>
      <c r="S474">
        <v>3000</v>
      </c>
      <c r="T474">
        <v>2536</v>
      </c>
      <c r="U474">
        <v>2072</v>
      </c>
      <c r="V474">
        <v>1608</v>
      </c>
      <c r="W474">
        <v>1608</v>
      </c>
      <c r="X474">
        <v>1608</v>
      </c>
      <c r="Z474" t="s">
        <v>70</v>
      </c>
      <c r="AE474" t="s">
        <v>70</v>
      </c>
      <c r="AH474">
        <v>0</v>
      </c>
      <c r="AI474" t="s">
        <v>70</v>
      </c>
      <c r="AJ474" t="s">
        <v>70</v>
      </c>
      <c r="AK474" t="s">
        <v>70</v>
      </c>
      <c r="AL474" t="s">
        <v>70</v>
      </c>
      <c r="AM474" t="s">
        <v>70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71</v>
      </c>
      <c r="BP474" s="613">
        <v>3006</v>
      </c>
      <c r="BQ474" s="860">
        <v>2431</v>
      </c>
      <c r="BR474" t="s">
        <v>70</v>
      </c>
      <c r="BS474" t="s">
        <v>72</v>
      </c>
      <c r="BT474">
        <v>0</v>
      </c>
      <c r="BU474" t="s">
        <v>6</v>
      </c>
      <c r="BV474">
        <v>0</v>
      </c>
      <c r="BW474" t="s">
        <v>3219</v>
      </c>
      <c r="BX474">
        <v>-1.1759999999999999</v>
      </c>
      <c r="BY474" t="s">
        <v>38</v>
      </c>
      <c r="BZ474" t="s">
        <v>4105</v>
      </c>
    </row>
    <row r="475" spans="1:79">
      <c r="A475" t="s">
        <v>2243</v>
      </c>
      <c r="B475" t="s">
        <v>2296</v>
      </c>
      <c r="C475" t="s">
        <v>142</v>
      </c>
      <c r="D475" t="s">
        <v>59</v>
      </c>
      <c r="E475" t="s">
        <v>60</v>
      </c>
      <c r="F475" t="s">
        <v>2292</v>
      </c>
      <c r="G475" t="s">
        <v>432</v>
      </c>
      <c r="H475" t="s">
        <v>2297</v>
      </c>
      <c r="I475" t="s">
        <v>2298</v>
      </c>
      <c r="J475" t="s">
        <v>76</v>
      </c>
      <c r="K475" t="s">
        <v>357</v>
      </c>
      <c r="M475" t="s">
        <v>66</v>
      </c>
      <c r="N475" t="s">
        <v>98</v>
      </c>
      <c r="O475" t="s">
        <v>99</v>
      </c>
      <c r="P475" t="s">
        <v>100</v>
      </c>
      <c r="Q475" s="613">
        <v>2</v>
      </c>
      <c r="R475" t="s">
        <v>3610</v>
      </c>
      <c r="S475">
        <v>99.98</v>
      </c>
      <c r="T475">
        <v>99.98</v>
      </c>
      <c r="U475">
        <v>99.98</v>
      </c>
      <c r="V475">
        <v>100</v>
      </c>
      <c r="W475">
        <v>100</v>
      </c>
      <c r="X475">
        <v>100</v>
      </c>
      <c r="Y475" t="s">
        <v>70</v>
      </c>
      <c r="AE475" t="s">
        <v>70</v>
      </c>
      <c r="AH475">
        <v>0</v>
      </c>
      <c r="AI475" t="s">
        <v>70</v>
      </c>
      <c r="AJ475" t="s">
        <v>70</v>
      </c>
      <c r="AK475" t="s">
        <v>70</v>
      </c>
      <c r="AL475" t="s">
        <v>70</v>
      </c>
      <c r="AM475" t="s">
        <v>70</v>
      </c>
      <c r="AN475" t="s">
        <v>2299</v>
      </c>
      <c r="AO475" t="s">
        <v>2299</v>
      </c>
      <c r="AP475" t="s">
        <v>2299</v>
      </c>
      <c r="AQ475" t="s">
        <v>2299</v>
      </c>
      <c r="AR475" t="s">
        <v>2299</v>
      </c>
      <c r="AS475">
        <v>99.95</v>
      </c>
      <c r="AT475">
        <v>99.95</v>
      </c>
      <c r="AU475">
        <v>99.95</v>
      </c>
      <c r="AV475">
        <v>99.95</v>
      </c>
      <c r="AW475">
        <v>99.95</v>
      </c>
      <c r="BH475">
        <v>0.77</v>
      </c>
      <c r="BN475">
        <v>1</v>
      </c>
      <c r="BO475" t="s">
        <v>71</v>
      </c>
      <c r="BP475" s="613">
        <v>99.97</v>
      </c>
      <c r="BQ475" s="861">
        <v>99.96</v>
      </c>
      <c r="BR475" t="s">
        <v>66</v>
      </c>
      <c r="BS475" t="s">
        <v>72</v>
      </c>
      <c r="BT475">
        <v>0</v>
      </c>
      <c r="BU475" t="s">
        <v>5</v>
      </c>
      <c r="BV475">
        <v>0</v>
      </c>
      <c r="BW475" t="s">
        <v>5</v>
      </c>
      <c r="BX475">
        <v>0</v>
      </c>
      <c r="BY475" t="s">
        <v>37</v>
      </c>
      <c r="BZ475" t="s">
        <v>4106</v>
      </c>
      <c r="CA475" t="s">
        <v>2300</v>
      </c>
    </row>
    <row r="476" spans="1:79">
      <c r="A476" t="s">
        <v>2243</v>
      </c>
      <c r="B476" t="s">
        <v>2301</v>
      </c>
      <c r="C476" t="s">
        <v>142</v>
      </c>
      <c r="D476" t="s">
        <v>245</v>
      </c>
      <c r="E476" t="s">
        <v>246</v>
      </c>
      <c r="F476" t="s">
        <v>2302</v>
      </c>
      <c r="G476" t="s">
        <v>349</v>
      </c>
      <c r="H476" t="s">
        <v>2303</v>
      </c>
      <c r="I476" t="s">
        <v>2304</v>
      </c>
      <c r="J476" t="s">
        <v>76</v>
      </c>
      <c r="K476" t="s">
        <v>357</v>
      </c>
      <c r="N476" t="s">
        <v>203</v>
      </c>
      <c r="O476" t="s">
        <v>99</v>
      </c>
      <c r="P476" t="s">
        <v>2305</v>
      </c>
      <c r="Q476" s="613">
        <v>0</v>
      </c>
      <c r="R476" t="s">
        <v>3610</v>
      </c>
      <c r="S476" t="s">
        <v>2306</v>
      </c>
      <c r="T476">
        <v>100</v>
      </c>
      <c r="U476">
        <v>100</v>
      </c>
      <c r="V476">
        <v>100</v>
      </c>
      <c r="W476">
        <v>100</v>
      </c>
      <c r="X476">
        <v>100</v>
      </c>
      <c r="AF476" t="s">
        <v>70</v>
      </c>
      <c r="AH476">
        <v>0</v>
      </c>
      <c r="AI476" t="s">
        <v>70</v>
      </c>
      <c r="AJ476" t="s">
        <v>70</v>
      </c>
      <c r="AK476" t="s">
        <v>70</v>
      </c>
      <c r="AL476" t="s">
        <v>70</v>
      </c>
      <c r="AM476" t="s">
        <v>70</v>
      </c>
      <c r="AN476">
        <v>0</v>
      </c>
      <c r="AO476">
        <v>0</v>
      </c>
      <c r="AP476">
        <v>0</v>
      </c>
      <c r="AQ476">
        <v>0</v>
      </c>
      <c r="AR476">
        <v>0</v>
      </c>
      <c r="AS476">
        <v>100</v>
      </c>
      <c r="AT476">
        <v>100</v>
      </c>
      <c r="AU476">
        <v>100</v>
      </c>
      <c r="AV476">
        <v>100</v>
      </c>
      <c r="AW476">
        <v>100</v>
      </c>
      <c r="BH476">
        <v>8.9999999999999993E-3</v>
      </c>
      <c r="BN476">
        <v>1</v>
      </c>
      <c r="BO476" t="s">
        <v>71</v>
      </c>
      <c r="BP476" s="613" t="s">
        <v>2306</v>
      </c>
      <c r="BQ476" s="860">
        <v>100</v>
      </c>
      <c r="BR476" t="s">
        <v>70</v>
      </c>
      <c r="BS476" t="s">
        <v>72</v>
      </c>
      <c r="BT476">
        <v>0</v>
      </c>
      <c r="BU476" t="s">
        <v>72</v>
      </c>
      <c r="BV476">
        <v>0</v>
      </c>
      <c r="BW476" t="s">
        <v>72</v>
      </c>
      <c r="BX476">
        <v>0</v>
      </c>
      <c r="BY476" t="s">
        <v>72</v>
      </c>
      <c r="BZ476" t="s">
        <v>4107</v>
      </c>
      <c r="CA476" t="s">
        <v>2307</v>
      </c>
    </row>
    <row r="477" spans="1:79">
      <c r="A477" t="s">
        <v>2243</v>
      </c>
      <c r="B477" t="s">
        <v>2308</v>
      </c>
      <c r="C477" t="s">
        <v>142</v>
      </c>
      <c r="D477" t="s">
        <v>245</v>
      </c>
      <c r="E477" t="s">
        <v>246</v>
      </c>
      <c r="F477" t="s">
        <v>2302</v>
      </c>
      <c r="G477" t="s">
        <v>354</v>
      </c>
      <c r="H477" t="s">
        <v>2309</v>
      </c>
      <c r="I477" t="s">
        <v>2310</v>
      </c>
      <c r="J477" t="s">
        <v>92</v>
      </c>
      <c r="N477" t="s">
        <v>203</v>
      </c>
      <c r="O477" t="s">
        <v>99</v>
      </c>
      <c r="P477" t="s">
        <v>2311</v>
      </c>
      <c r="Q477" s="613">
        <v>0</v>
      </c>
      <c r="R477" t="s">
        <v>3610</v>
      </c>
      <c r="S477" t="s">
        <v>645</v>
      </c>
      <c r="T477">
        <v>100</v>
      </c>
      <c r="U477">
        <v>100</v>
      </c>
      <c r="V477">
        <v>100</v>
      </c>
      <c r="W477">
        <v>100</v>
      </c>
      <c r="X477">
        <v>100</v>
      </c>
      <c r="AF477" t="s">
        <v>70</v>
      </c>
      <c r="AH477">
        <v>0</v>
      </c>
      <c r="BP477" s="613">
        <v>98</v>
      </c>
      <c r="BQ477" s="860">
        <v>98</v>
      </c>
      <c r="BR477" t="s">
        <v>66</v>
      </c>
      <c r="BS477" t="s">
        <v>72</v>
      </c>
      <c r="BT477">
        <v>0</v>
      </c>
      <c r="BU477" t="s">
        <v>72</v>
      </c>
      <c r="BV477">
        <v>0</v>
      </c>
      <c r="BW477" t="s">
        <v>72</v>
      </c>
      <c r="BX477">
        <v>0</v>
      </c>
      <c r="BY477" t="s">
        <v>72</v>
      </c>
      <c r="BZ477" t="s">
        <v>4108</v>
      </c>
    </row>
    <row r="478" spans="1:79" ht="25.5">
      <c r="A478" t="s">
        <v>2243</v>
      </c>
      <c r="B478" t="s">
        <v>2312</v>
      </c>
      <c r="C478" t="s">
        <v>142</v>
      </c>
      <c r="D478" t="s">
        <v>245</v>
      </c>
      <c r="E478" t="s">
        <v>246</v>
      </c>
      <c r="F478" t="s">
        <v>2245</v>
      </c>
      <c r="G478" t="s">
        <v>367</v>
      </c>
      <c r="H478" t="s">
        <v>2313</v>
      </c>
      <c r="I478" t="s">
        <v>2314</v>
      </c>
      <c r="J478" t="s">
        <v>64</v>
      </c>
      <c r="K478" t="s">
        <v>65</v>
      </c>
      <c r="M478" t="s">
        <v>66</v>
      </c>
      <c r="N478" t="s">
        <v>280</v>
      </c>
      <c r="O478" t="s">
        <v>314</v>
      </c>
      <c r="P478" t="s">
        <v>2315</v>
      </c>
      <c r="Q478" s="613" t="s">
        <v>71</v>
      </c>
      <c r="S478" t="s">
        <v>2316</v>
      </c>
      <c r="T478" t="s">
        <v>2317</v>
      </c>
      <c r="U478" t="s">
        <v>2317</v>
      </c>
      <c r="V478" t="s">
        <v>2317</v>
      </c>
      <c r="W478" t="s">
        <v>2317</v>
      </c>
      <c r="X478" t="s">
        <v>2317</v>
      </c>
      <c r="AB478" t="s">
        <v>70</v>
      </c>
      <c r="AE478" t="s">
        <v>70</v>
      </c>
      <c r="AH478">
        <v>0</v>
      </c>
      <c r="AI478" t="s">
        <v>70</v>
      </c>
      <c r="AJ478" t="s">
        <v>70</v>
      </c>
      <c r="AK478" t="s">
        <v>70</v>
      </c>
      <c r="AL478" t="s">
        <v>70</v>
      </c>
      <c r="AM478" t="s">
        <v>70</v>
      </c>
      <c r="AN478" t="s">
        <v>2318</v>
      </c>
      <c r="AO478" t="s">
        <v>2318</v>
      </c>
      <c r="AP478" t="s">
        <v>2318</v>
      </c>
      <c r="AQ478" t="s">
        <v>2318</v>
      </c>
      <c r="AR478" t="s">
        <v>2318</v>
      </c>
      <c r="AS478" t="s">
        <v>2319</v>
      </c>
      <c r="AT478" t="s">
        <v>2319</v>
      </c>
      <c r="AU478" t="s">
        <v>2319</v>
      </c>
      <c r="AV478" t="s">
        <v>2319</v>
      </c>
      <c r="AW478" t="s">
        <v>2319</v>
      </c>
      <c r="AX478" t="s">
        <v>2320</v>
      </c>
      <c r="AY478" t="s">
        <v>2320</v>
      </c>
      <c r="AZ478" t="s">
        <v>2320</v>
      </c>
      <c r="BA478" t="s">
        <v>2320</v>
      </c>
      <c r="BB478" t="s">
        <v>2320</v>
      </c>
      <c r="BC478" t="s">
        <v>2321</v>
      </c>
      <c r="BD478" t="s">
        <v>2321</v>
      </c>
      <c r="BE478" t="s">
        <v>2321</v>
      </c>
      <c r="BF478" t="s">
        <v>2321</v>
      </c>
      <c r="BG478" t="s">
        <v>2321</v>
      </c>
      <c r="BH478">
        <v>5.9</v>
      </c>
      <c r="BL478">
        <v>0.19</v>
      </c>
      <c r="BN478">
        <v>1</v>
      </c>
      <c r="BO478" t="s">
        <v>71</v>
      </c>
      <c r="BP478" s="613" t="s">
        <v>4109</v>
      </c>
      <c r="BQ478" s="859" t="s">
        <v>2316</v>
      </c>
      <c r="BR478" t="s">
        <v>70</v>
      </c>
      <c r="BS478" t="s">
        <v>72</v>
      </c>
      <c r="BT478">
        <v>0</v>
      </c>
      <c r="BU478" t="s">
        <v>72</v>
      </c>
      <c r="BV478">
        <v>0</v>
      </c>
      <c r="BW478" t="s">
        <v>5</v>
      </c>
      <c r="BX478">
        <v>0</v>
      </c>
      <c r="BY478" t="s">
        <v>40</v>
      </c>
      <c r="BZ478" t="s">
        <v>4110</v>
      </c>
      <c r="CA478" t="s">
        <v>2322</v>
      </c>
    </row>
    <row r="479" spans="1:79">
      <c r="A479" t="s">
        <v>2243</v>
      </c>
      <c r="B479" t="s">
        <v>2323</v>
      </c>
      <c r="C479" t="s">
        <v>142</v>
      </c>
      <c r="D479" t="s">
        <v>245</v>
      </c>
      <c r="E479" t="s">
        <v>246</v>
      </c>
      <c r="F479" t="s">
        <v>2245</v>
      </c>
      <c r="G479" t="s">
        <v>497</v>
      </c>
      <c r="H479" t="s">
        <v>2324</v>
      </c>
      <c r="I479" t="s">
        <v>2325</v>
      </c>
      <c r="J479" t="s">
        <v>76</v>
      </c>
      <c r="K479" t="s">
        <v>357</v>
      </c>
      <c r="N479" t="s">
        <v>203</v>
      </c>
      <c r="O479" t="s">
        <v>99</v>
      </c>
      <c r="P479" t="s">
        <v>2326</v>
      </c>
      <c r="Q479" s="613">
        <v>0</v>
      </c>
      <c r="R479" t="s">
        <v>3610</v>
      </c>
      <c r="S479">
        <v>33</v>
      </c>
      <c r="T479">
        <v>40</v>
      </c>
      <c r="U479">
        <v>40</v>
      </c>
      <c r="V479">
        <v>43</v>
      </c>
      <c r="W479">
        <v>43</v>
      </c>
      <c r="X479">
        <v>100</v>
      </c>
      <c r="AF479" t="s">
        <v>70</v>
      </c>
      <c r="AH479">
        <v>0</v>
      </c>
      <c r="AI479" t="s">
        <v>70</v>
      </c>
      <c r="AJ479" t="s">
        <v>70</v>
      </c>
      <c r="AK479" t="s">
        <v>70</v>
      </c>
      <c r="AL479" t="s">
        <v>70</v>
      </c>
      <c r="AM479" t="s">
        <v>70</v>
      </c>
      <c r="AN479">
        <v>33</v>
      </c>
      <c r="AO479">
        <v>33</v>
      </c>
      <c r="AP479">
        <v>33</v>
      </c>
      <c r="AQ479">
        <v>33</v>
      </c>
      <c r="AR479">
        <v>33</v>
      </c>
      <c r="AS479">
        <v>40</v>
      </c>
      <c r="AT479">
        <v>40</v>
      </c>
      <c r="AU479">
        <v>43</v>
      </c>
      <c r="AV479">
        <v>43</v>
      </c>
      <c r="AW479">
        <v>100</v>
      </c>
      <c r="BH479">
        <v>0.01</v>
      </c>
      <c r="BN479">
        <v>1</v>
      </c>
      <c r="BO479" t="s">
        <v>71</v>
      </c>
      <c r="BP479" s="613">
        <v>39</v>
      </c>
      <c r="BQ479" s="860">
        <v>46</v>
      </c>
      <c r="BR479" t="s">
        <v>70</v>
      </c>
      <c r="BS479" t="s">
        <v>72</v>
      </c>
      <c r="BT479">
        <v>0</v>
      </c>
      <c r="BU479" t="s">
        <v>72</v>
      </c>
      <c r="BV479">
        <v>0</v>
      </c>
      <c r="BW479" t="s">
        <v>72</v>
      </c>
      <c r="BX479">
        <v>0</v>
      </c>
      <c r="BY479" t="s">
        <v>72</v>
      </c>
      <c r="BZ479" t="s">
        <v>4111</v>
      </c>
      <c r="CA479" t="s">
        <v>2327</v>
      </c>
    </row>
    <row r="480" spans="1:79">
      <c r="A480" t="s">
        <v>2243</v>
      </c>
      <c r="B480" t="s">
        <v>2328</v>
      </c>
      <c r="C480" t="s">
        <v>142</v>
      </c>
      <c r="D480" t="s">
        <v>245</v>
      </c>
      <c r="E480" t="s">
        <v>246</v>
      </c>
      <c r="F480" t="s">
        <v>2245</v>
      </c>
      <c r="G480" t="s">
        <v>502</v>
      </c>
      <c r="H480" t="s">
        <v>2329</v>
      </c>
      <c r="I480" t="s">
        <v>2330</v>
      </c>
      <c r="J480" t="s">
        <v>64</v>
      </c>
      <c r="K480" t="s">
        <v>65</v>
      </c>
      <c r="N480" t="s">
        <v>203</v>
      </c>
      <c r="O480" t="s">
        <v>68</v>
      </c>
      <c r="P480" t="s">
        <v>2331</v>
      </c>
      <c r="Q480" s="613">
        <v>0</v>
      </c>
      <c r="R480" t="s">
        <v>3610</v>
      </c>
      <c r="S480">
        <v>0</v>
      </c>
      <c r="T480">
        <v>0</v>
      </c>
      <c r="U480">
        <v>0</v>
      </c>
      <c r="V480">
        <v>8</v>
      </c>
      <c r="W480">
        <v>11</v>
      </c>
      <c r="X480">
        <v>70</v>
      </c>
      <c r="AF480" t="s">
        <v>70</v>
      </c>
      <c r="AH480">
        <v>0</v>
      </c>
      <c r="AM480" t="s">
        <v>70</v>
      </c>
      <c r="AR480">
        <v>0</v>
      </c>
      <c r="AW480">
        <v>70</v>
      </c>
      <c r="BB480">
        <v>70</v>
      </c>
      <c r="BG480">
        <v>131</v>
      </c>
      <c r="BH480">
        <v>1.6739999999999999</v>
      </c>
      <c r="BL480">
        <v>1.29</v>
      </c>
      <c r="BN480">
        <v>1</v>
      </c>
      <c r="BO480" t="s">
        <v>71</v>
      </c>
      <c r="BP480" s="613">
        <v>0</v>
      </c>
      <c r="BQ480" s="860">
        <v>0</v>
      </c>
      <c r="BR480" t="s">
        <v>70</v>
      </c>
      <c r="BS480" t="s">
        <v>72</v>
      </c>
      <c r="BT480">
        <v>0</v>
      </c>
      <c r="BU480" t="s">
        <v>72</v>
      </c>
      <c r="BV480">
        <v>0</v>
      </c>
      <c r="BW480" t="s">
        <v>6</v>
      </c>
      <c r="BX480">
        <v>0</v>
      </c>
      <c r="BY480" t="s">
        <v>72</v>
      </c>
      <c r="BZ480" t="s">
        <v>4112</v>
      </c>
      <c r="CA480" t="s">
        <v>2332</v>
      </c>
    </row>
    <row r="481" spans="1:79">
      <c r="A481" t="s">
        <v>2243</v>
      </c>
      <c r="B481" t="s">
        <v>2333</v>
      </c>
      <c r="C481" t="s">
        <v>142</v>
      </c>
      <c r="D481" t="s">
        <v>245</v>
      </c>
      <c r="E481" t="s">
        <v>246</v>
      </c>
      <c r="F481" t="s">
        <v>2334</v>
      </c>
      <c r="G481" t="s">
        <v>373</v>
      </c>
      <c r="H481" t="s">
        <v>2335</v>
      </c>
      <c r="I481" t="s">
        <v>2336</v>
      </c>
      <c r="J481" t="s">
        <v>64</v>
      </c>
      <c r="K481" t="s">
        <v>65</v>
      </c>
      <c r="N481" t="s">
        <v>250</v>
      </c>
      <c r="O481" t="s">
        <v>68</v>
      </c>
      <c r="P481" t="s">
        <v>2337</v>
      </c>
      <c r="Q481" s="613">
        <v>2</v>
      </c>
      <c r="R481" t="s">
        <v>3609</v>
      </c>
      <c r="S481">
        <v>1.77</v>
      </c>
      <c r="T481">
        <v>1.75</v>
      </c>
      <c r="U481">
        <v>1.72</v>
      </c>
      <c r="V481">
        <v>1.7</v>
      </c>
      <c r="W481">
        <v>1.68</v>
      </c>
      <c r="X481">
        <v>1.66</v>
      </c>
      <c r="AC481" t="s">
        <v>70</v>
      </c>
      <c r="AE481" t="s">
        <v>70</v>
      </c>
      <c r="AH481">
        <v>0</v>
      </c>
      <c r="AI481" t="s">
        <v>70</v>
      </c>
      <c r="AJ481" t="s">
        <v>70</v>
      </c>
      <c r="AK481" t="s">
        <v>70</v>
      </c>
      <c r="AL481" t="s">
        <v>70</v>
      </c>
      <c r="AM481" t="s">
        <v>70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2338</v>
      </c>
      <c r="BP481" s="613">
        <v>1.1499999999999999</v>
      </c>
      <c r="BQ481" s="861">
        <v>1.36</v>
      </c>
      <c r="BR481" t="s">
        <v>70</v>
      </c>
      <c r="BS481" t="s">
        <v>72</v>
      </c>
      <c r="BT481">
        <v>0</v>
      </c>
      <c r="BU481" t="s">
        <v>3213</v>
      </c>
      <c r="BV481">
        <v>5.0388000000000002</v>
      </c>
      <c r="BW481" t="s">
        <v>3213</v>
      </c>
      <c r="BX481">
        <v>5.5692000000000004</v>
      </c>
      <c r="BY481" t="s">
        <v>41</v>
      </c>
      <c r="BZ481" t="s">
        <v>4113</v>
      </c>
      <c r="CA481" t="s">
        <v>2339</v>
      </c>
    </row>
    <row r="482" spans="1:79">
      <c r="A482" t="s">
        <v>2243</v>
      </c>
      <c r="B482" t="s">
        <v>2340</v>
      </c>
      <c r="C482" t="s">
        <v>142</v>
      </c>
      <c r="D482" t="s">
        <v>245</v>
      </c>
      <c r="E482" t="s">
        <v>246</v>
      </c>
      <c r="F482" t="s">
        <v>2334</v>
      </c>
      <c r="G482" t="s">
        <v>377</v>
      </c>
      <c r="H482" t="s">
        <v>2341</v>
      </c>
      <c r="I482" t="s">
        <v>2342</v>
      </c>
      <c r="J482" t="s">
        <v>64</v>
      </c>
      <c r="K482" t="s">
        <v>357</v>
      </c>
      <c r="M482" t="s">
        <v>66</v>
      </c>
      <c r="N482" t="s">
        <v>250</v>
      </c>
      <c r="O482" t="s">
        <v>68</v>
      </c>
      <c r="P482" t="s">
        <v>2343</v>
      </c>
      <c r="Q482" s="613">
        <v>0</v>
      </c>
      <c r="R482" t="s">
        <v>3609</v>
      </c>
      <c r="S482">
        <v>50000</v>
      </c>
      <c r="T482">
        <v>50651</v>
      </c>
      <c r="U482">
        <v>50651</v>
      </c>
      <c r="V482">
        <v>50651</v>
      </c>
      <c r="W482">
        <v>50651</v>
      </c>
      <c r="X482">
        <v>50651</v>
      </c>
      <c r="AE482" t="s">
        <v>70</v>
      </c>
      <c r="AH482">
        <v>0</v>
      </c>
      <c r="AI482" t="s">
        <v>70</v>
      </c>
      <c r="AJ482" t="s">
        <v>70</v>
      </c>
      <c r="AK482" t="s">
        <v>70</v>
      </c>
      <c r="AL482" t="s">
        <v>70</v>
      </c>
      <c r="AM482" t="s">
        <v>70</v>
      </c>
      <c r="AN482" t="s">
        <v>2344</v>
      </c>
      <c r="AO482" t="s">
        <v>2344</v>
      </c>
      <c r="AP482" t="s">
        <v>2344</v>
      </c>
      <c r="AQ482" t="s">
        <v>2344</v>
      </c>
      <c r="AR482" t="s">
        <v>2344</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71</v>
      </c>
      <c r="BP482" s="613">
        <v>50651</v>
      </c>
      <c r="BQ482" s="860">
        <v>51509</v>
      </c>
      <c r="BR482" t="s">
        <v>66</v>
      </c>
      <c r="BS482" t="s">
        <v>72</v>
      </c>
      <c r="BT482">
        <v>0</v>
      </c>
      <c r="BU482" t="s">
        <v>5</v>
      </c>
      <c r="BV482">
        <v>0</v>
      </c>
      <c r="BW482" t="s">
        <v>5</v>
      </c>
      <c r="BX482">
        <v>0</v>
      </c>
      <c r="BY482" t="s">
        <v>72</v>
      </c>
      <c r="BZ482" t="s">
        <v>4114</v>
      </c>
      <c r="CA482" t="s">
        <v>2345</v>
      </c>
    </row>
    <row r="483" spans="1:79">
      <c r="A483" t="s">
        <v>2243</v>
      </c>
      <c r="B483" t="s">
        <v>2346</v>
      </c>
      <c r="C483" t="s">
        <v>142</v>
      </c>
      <c r="D483" t="s">
        <v>245</v>
      </c>
      <c r="E483" t="s">
        <v>246</v>
      </c>
      <c r="F483" t="s">
        <v>2334</v>
      </c>
      <c r="G483" t="s">
        <v>2347</v>
      </c>
      <c r="H483" t="s">
        <v>2348</v>
      </c>
      <c r="I483" t="s">
        <v>2349</v>
      </c>
      <c r="J483" t="s">
        <v>76</v>
      </c>
      <c r="K483" t="s">
        <v>357</v>
      </c>
      <c r="M483" t="s">
        <v>66</v>
      </c>
      <c r="N483" t="s">
        <v>250</v>
      </c>
      <c r="O483" t="s">
        <v>314</v>
      </c>
      <c r="P483" t="s">
        <v>2350</v>
      </c>
      <c r="Q483" s="613" t="s">
        <v>71</v>
      </c>
      <c r="X483" t="s">
        <v>845</v>
      </c>
      <c r="AD483" t="s">
        <v>70</v>
      </c>
      <c r="AE483" t="s">
        <v>70</v>
      </c>
      <c r="AH483">
        <v>0</v>
      </c>
      <c r="AM483" t="s">
        <v>70</v>
      </c>
      <c r="BH483">
        <v>1.86</v>
      </c>
      <c r="BI483">
        <v>24.917000000000002</v>
      </c>
      <c r="BN483">
        <v>1</v>
      </c>
      <c r="BO483" t="s">
        <v>71</v>
      </c>
      <c r="BP483" s="613" t="s">
        <v>2306</v>
      </c>
      <c r="BQ483" s="859" t="s">
        <v>2306</v>
      </c>
      <c r="BR483" t="s">
        <v>70</v>
      </c>
      <c r="BS483" t="s">
        <v>72</v>
      </c>
      <c r="BT483">
        <v>0</v>
      </c>
      <c r="BU483" t="s">
        <v>72</v>
      </c>
      <c r="BV483">
        <v>0</v>
      </c>
      <c r="BW483" t="s">
        <v>72</v>
      </c>
      <c r="BX483">
        <v>0</v>
      </c>
      <c r="BY483" t="s">
        <v>72</v>
      </c>
      <c r="BZ483" t="s">
        <v>4115</v>
      </c>
      <c r="CA483" t="s">
        <v>2351</v>
      </c>
    </row>
    <row r="484" spans="1:79">
      <c r="A484" t="s">
        <v>2243</v>
      </c>
      <c r="B484" t="s">
        <v>2352</v>
      </c>
      <c r="C484" t="s">
        <v>142</v>
      </c>
      <c r="D484" t="s">
        <v>245</v>
      </c>
      <c r="E484" t="s">
        <v>246</v>
      </c>
      <c r="F484" t="s">
        <v>2334</v>
      </c>
      <c r="G484" t="s">
        <v>2353</v>
      </c>
      <c r="H484" t="s">
        <v>2354</v>
      </c>
      <c r="I484" t="s">
        <v>2355</v>
      </c>
      <c r="J484" t="s">
        <v>76</v>
      </c>
      <c r="K484" t="s">
        <v>357</v>
      </c>
      <c r="M484" t="s">
        <v>66</v>
      </c>
      <c r="N484" t="s">
        <v>250</v>
      </c>
      <c r="O484" t="s">
        <v>314</v>
      </c>
      <c r="P484" t="s">
        <v>2356</v>
      </c>
      <c r="Q484" s="613" t="s">
        <v>71</v>
      </c>
      <c r="V484" t="s">
        <v>487</v>
      </c>
      <c r="AD484" t="s">
        <v>70</v>
      </c>
      <c r="AE484" t="s">
        <v>70</v>
      </c>
      <c r="AH484">
        <v>0</v>
      </c>
      <c r="AK484" t="s">
        <v>70</v>
      </c>
      <c r="AL484" t="s">
        <v>70</v>
      </c>
      <c r="AM484" t="s">
        <v>70</v>
      </c>
      <c r="BH484">
        <v>0.97</v>
      </c>
      <c r="BI484">
        <v>14.083</v>
      </c>
      <c r="BN484">
        <v>1</v>
      </c>
      <c r="BO484" t="s">
        <v>71</v>
      </c>
      <c r="BP484" s="613" t="s">
        <v>2306</v>
      </c>
      <c r="BQ484" s="859" t="s">
        <v>2306</v>
      </c>
      <c r="BR484" t="s">
        <v>70</v>
      </c>
      <c r="BS484" t="s">
        <v>72</v>
      </c>
      <c r="BT484">
        <v>0</v>
      </c>
      <c r="BU484" t="s">
        <v>72</v>
      </c>
      <c r="BV484">
        <v>0</v>
      </c>
      <c r="BW484" t="s">
        <v>72</v>
      </c>
      <c r="BX484">
        <v>0</v>
      </c>
      <c r="BY484" t="s">
        <v>72</v>
      </c>
      <c r="BZ484" t="s">
        <v>4116</v>
      </c>
      <c r="CA484" t="s">
        <v>2357</v>
      </c>
    </row>
    <row r="485" spans="1:79">
      <c r="A485" t="s">
        <v>2243</v>
      </c>
      <c r="B485" t="s">
        <v>2358</v>
      </c>
      <c r="C485" t="s">
        <v>142</v>
      </c>
      <c r="D485" t="s">
        <v>245</v>
      </c>
      <c r="E485" t="s">
        <v>246</v>
      </c>
      <c r="F485" t="s">
        <v>2264</v>
      </c>
      <c r="G485" t="s">
        <v>384</v>
      </c>
      <c r="H485" t="s">
        <v>2359</v>
      </c>
      <c r="I485" t="s">
        <v>2360</v>
      </c>
      <c r="J485" t="s">
        <v>76</v>
      </c>
      <c r="K485" t="s">
        <v>357</v>
      </c>
      <c r="N485" t="s">
        <v>304</v>
      </c>
      <c r="O485" t="s">
        <v>68</v>
      </c>
      <c r="P485" t="s">
        <v>2361</v>
      </c>
      <c r="Q485" s="613">
        <v>0</v>
      </c>
      <c r="R485" t="s">
        <v>3609</v>
      </c>
      <c r="S485" t="s">
        <v>2362</v>
      </c>
      <c r="T485" t="s">
        <v>2362</v>
      </c>
      <c r="U485" t="s">
        <v>2362</v>
      </c>
      <c r="V485" t="s">
        <v>2362</v>
      </c>
      <c r="W485" t="s">
        <v>2362</v>
      </c>
      <c r="X485" t="s">
        <v>2362</v>
      </c>
      <c r="AE485" t="s">
        <v>70</v>
      </c>
      <c r="AH485">
        <v>0</v>
      </c>
      <c r="AI485" t="s">
        <v>70</v>
      </c>
      <c r="AJ485" t="s">
        <v>70</v>
      </c>
      <c r="AK485" t="s">
        <v>70</v>
      </c>
      <c r="AL485" t="s">
        <v>70</v>
      </c>
      <c r="AM485" t="s">
        <v>70</v>
      </c>
      <c r="AN485">
        <v>999999</v>
      </c>
      <c r="AO485">
        <v>999999</v>
      </c>
      <c r="AP485">
        <v>999999</v>
      </c>
      <c r="AQ485">
        <v>999999</v>
      </c>
      <c r="AR485">
        <v>999999</v>
      </c>
      <c r="AS485">
        <v>300</v>
      </c>
      <c r="AT485">
        <v>300</v>
      </c>
      <c r="AU485">
        <v>300</v>
      </c>
      <c r="AV485">
        <v>300</v>
      </c>
      <c r="AW485">
        <v>300</v>
      </c>
      <c r="BH485">
        <v>8.3999999999999995E-3</v>
      </c>
      <c r="BN485">
        <v>1</v>
      </c>
      <c r="BO485" t="s">
        <v>71</v>
      </c>
      <c r="BP485" s="613">
        <v>270</v>
      </c>
      <c r="BQ485" s="860">
        <v>282</v>
      </c>
      <c r="BR485" t="s">
        <v>70</v>
      </c>
      <c r="BS485" t="s">
        <v>72</v>
      </c>
      <c r="BT485">
        <v>0</v>
      </c>
      <c r="BU485" t="s">
        <v>72</v>
      </c>
      <c r="BV485">
        <v>0</v>
      </c>
      <c r="BW485" t="s">
        <v>72</v>
      </c>
      <c r="BX485">
        <v>0</v>
      </c>
      <c r="BY485" t="s">
        <v>72</v>
      </c>
      <c r="BZ485" t="s">
        <v>4117</v>
      </c>
      <c r="CA485" t="s">
        <v>2363</v>
      </c>
    </row>
    <row r="486" spans="1:79">
      <c r="A486" t="s">
        <v>2243</v>
      </c>
      <c r="B486" t="s">
        <v>2364</v>
      </c>
      <c r="C486" t="s">
        <v>142</v>
      </c>
      <c r="D486" t="s">
        <v>245</v>
      </c>
      <c r="E486" t="s">
        <v>246</v>
      </c>
      <c r="F486" t="s">
        <v>2365</v>
      </c>
      <c r="G486" t="s">
        <v>391</v>
      </c>
      <c r="H486" t="s">
        <v>2366</v>
      </c>
      <c r="I486" t="s">
        <v>2367</v>
      </c>
      <c r="J486" t="s">
        <v>92</v>
      </c>
      <c r="N486" t="s">
        <v>211</v>
      </c>
      <c r="O486" t="s">
        <v>68</v>
      </c>
      <c r="P486" t="s">
        <v>650</v>
      </c>
      <c r="Q486" s="613">
        <v>0</v>
      </c>
      <c r="R486" t="s">
        <v>3609</v>
      </c>
      <c r="S486">
        <v>152</v>
      </c>
      <c r="T486">
        <v>133</v>
      </c>
      <c r="U486">
        <v>124</v>
      </c>
      <c r="V486">
        <v>122</v>
      </c>
      <c r="W486">
        <v>121</v>
      </c>
      <c r="X486">
        <v>119</v>
      </c>
      <c r="AH486">
        <v>0</v>
      </c>
      <c r="BP486" s="613">
        <v>147.80000000000001</v>
      </c>
      <c r="BQ486" s="860">
        <v>138</v>
      </c>
      <c r="BR486" t="s">
        <v>66</v>
      </c>
      <c r="BS486" t="s">
        <v>72</v>
      </c>
      <c r="BT486">
        <v>0</v>
      </c>
      <c r="BU486" t="s">
        <v>72</v>
      </c>
      <c r="BV486">
        <v>0</v>
      </c>
      <c r="BW486" t="s">
        <v>72</v>
      </c>
      <c r="BX486">
        <v>0</v>
      </c>
      <c r="BY486" t="s">
        <v>72</v>
      </c>
      <c r="BZ486" t="s">
        <v>4118</v>
      </c>
    </row>
    <row r="487" spans="1:79">
      <c r="A487" t="s">
        <v>2243</v>
      </c>
      <c r="B487" t="s">
        <v>2368</v>
      </c>
      <c r="C487" t="s">
        <v>142</v>
      </c>
      <c r="D487" t="s">
        <v>245</v>
      </c>
      <c r="E487" t="s">
        <v>246</v>
      </c>
      <c r="F487" t="s">
        <v>2365</v>
      </c>
      <c r="G487" t="s">
        <v>530</v>
      </c>
      <c r="H487" t="s">
        <v>2369</v>
      </c>
      <c r="I487" t="s">
        <v>2370</v>
      </c>
      <c r="J487" t="s">
        <v>76</v>
      </c>
      <c r="K487" t="s">
        <v>357</v>
      </c>
      <c r="N487" t="s">
        <v>211</v>
      </c>
      <c r="O487" t="s">
        <v>99</v>
      </c>
      <c r="P487" t="s">
        <v>2371</v>
      </c>
      <c r="Q487" s="613">
        <v>0</v>
      </c>
      <c r="R487" t="s">
        <v>3610</v>
      </c>
      <c r="S487">
        <v>20</v>
      </c>
      <c r="T487">
        <v>21</v>
      </c>
      <c r="U487">
        <v>22</v>
      </c>
      <c r="V487">
        <v>22</v>
      </c>
      <c r="W487">
        <v>21</v>
      </c>
      <c r="X487">
        <v>24</v>
      </c>
      <c r="AH487">
        <v>0</v>
      </c>
      <c r="AI487" t="s">
        <v>70</v>
      </c>
      <c r="AJ487" t="s">
        <v>70</v>
      </c>
      <c r="AK487" t="s">
        <v>70</v>
      </c>
      <c r="AL487" t="s">
        <v>70</v>
      </c>
      <c r="AM487" t="s">
        <v>70</v>
      </c>
      <c r="AN487">
        <v>0</v>
      </c>
      <c r="AO487">
        <v>0</v>
      </c>
      <c r="AP487">
        <v>0</v>
      </c>
      <c r="AQ487">
        <v>0</v>
      </c>
      <c r="AR487">
        <v>0</v>
      </c>
      <c r="AS487">
        <v>21</v>
      </c>
      <c r="AT487">
        <v>22</v>
      </c>
      <c r="AU487">
        <v>22</v>
      </c>
      <c r="AV487">
        <v>21</v>
      </c>
      <c r="AW487">
        <v>24</v>
      </c>
      <c r="BH487">
        <v>9.9000000000000005E-2</v>
      </c>
      <c r="BN487">
        <v>1</v>
      </c>
      <c r="BO487" t="s">
        <v>71</v>
      </c>
      <c r="BP487" s="613">
        <v>18</v>
      </c>
      <c r="BQ487" s="860">
        <v>25</v>
      </c>
      <c r="BR487" t="s">
        <v>70</v>
      </c>
      <c r="BS487" t="s">
        <v>72</v>
      </c>
      <c r="BT487">
        <v>0</v>
      </c>
      <c r="BU487" t="s">
        <v>72</v>
      </c>
      <c r="BV487">
        <v>0</v>
      </c>
      <c r="BW487" t="s">
        <v>72</v>
      </c>
      <c r="BX487">
        <v>0</v>
      </c>
      <c r="BY487" t="s">
        <v>72</v>
      </c>
      <c r="BZ487" t="s">
        <v>4119</v>
      </c>
      <c r="CA487" t="s">
        <v>2372</v>
      </c>
    </row>
    <row r="488" spans="1:79">
      <c r="A488" t="s">
        <v>2243</v>
      </c>
      <c r="B488" t="s">
        <v>2373</v>
      </c>
      <c r="C488" t="s">
        <v>142</v>
      </c>
      <c r="D488" t="s">
        <v>126</v>
      </c>
      <c r="E488" t="s">
        <v>127</v>
      </c>
      <c r="F488" t="s">
        <v>2374</v>
      </c>
      <c r="G488" t="s">
        <v>349</v>
      </c>
      <c r="H488" t="s">
        <v>2375</v>
      </c>
      <c r="I488" t="s">
        <v>2376</v>
      </c>
      <c r="J488" t="s">
        <v>64</v>
      </c>
      <c r="K488" t="s">
        <v>65</v>
      </c>
      <c r="M488" t="s">
        <v>66</v>
      </c>
      <c r="N488" t="s">
        <v>131</v>
      </c>
      <c r="O488" t="s">
        <v>132</v>
      </c>
      <c r="P488" t="s">
        <v>133</v>
      </c>
      <c r="Q488" s="613">
        <v>0</v>
      </c>
      <c r="R488" t="s">
        <v>3610</v>
      </c>
      <c r="S488" t="s">
        <v>2377</v>
      </c>
      <c r="T488" t="s">
        <v>2377</v>
      </c>
      <c r="U488" t="s">
        <v>2377</v>
      </c>
      <c r="V488" t="s">
        <v>2377</v>
      </c>
      <c r="W488" t="s">
        <v>2377</v>
      </c>
      <c r="X488" t="s">
        <v>2377</v>
      </c>
      <c r="AH488">
        <v>0</v>
      </c>
      <c r="AI488" t="s">
        <v>70</v>
      </c>
      <c r="AJ488" t="s">
        <v>70</v>
      </c>
      <c r="AK488" t="s">
        <v>70</v>
      </c>
      <c r="AL488" t="s">
        <v>70</v>
      </c>
      <c r="AM488" t="s">
        <v>70</v>
      </c>
      <c r="AN488" t="s">
        <v>134</v>
      </c>
      <c r="AO488" t="s">
        <v>134</v>
      </c>
      <c r="AP488" t="s">
        <v>134</v>
      </c>
      <c r="AQ488" t="s">
        <v>134</v>
      </c>
      <c r="AR488" t="s">
        <v>134</v>
      </c>
      <c r="AS488" t="s">
        <v>134</v>
      </c>
      <c r="AT488" t="s">
        <v>134</v>
      </c>
      <c r="AU488" t="s">
        <v>134</v>
      </c>
      <c r="AV488" t="s">
        <v>134</v>
      </c>
      <c r="AW488" t="s">
        <v>134</v>
      </c>
      <c r="AX488" t="s">
        <v>134</v>
      </c>
      <c r="AY488" t="s">
        <v>134</v>
      </c>
      <c r="AZ488" t="s">
        <v>134</v>
      </c>
      <c r="BA488" t="s">
        <v>134</v>
      </c>
      <c r="BB488" t="s">
        <v>134</v>
      </c>
      <c r="BC488" t="s">
        <v>134</v>
      </c>
      <c r="BD488" t="s">
        <v>134</v>
      </c>
      <c r="BE488" t="s">
        <v>134</v>
      </c>
      <c r="BF488" t="s">
        <v>134</v>
      </c>
      <c r="BG488" t="s">
        <v>134</v>
      </c>
      <c r="BH488" t="s">
        <v>134</v>
      </c>
      <c r="BL488" t="s">
        <v>134</v>
      </c>
      <c r="BN488">
        <v>1</v>
      </c>
      <c r="BO488" t="s">
        <v>71</v>
      </c>
      <c r="BP488" s="613" t="s">
        <v>3122</v>
      </c>
      <c r="BQ488" s="860">
        <v>87</v>
      </c>
      <c r="BR488" t="s">
        <v>70</v>
      </c>
      <c r="BS488" t="s">
        <v>72</v>
      </c>
      <c r="BT488">
        <v>0</v>
      </c>
      <c r="BU488" t="s">
        <v>72</v>
      </c>
      <c r="BV488">
        <v>0</v>
      </c>
      <c r="BW488" t="s">
        <v>72</v>
      </c>
      <c r="BX488">
        <v>0</v>
      </c>
      <c r="BY488" t="s">
        <v>72</v>
      </c>
      <c r="BZ488" t="s">
        <v>4120</v>
      </c>
      <c r="CA488" t="s">
        <v>135</v>
      </c>
    </row>
    <row r="489" spans="1:79">
      <c r="A489" t="s">
        <v>2243</v>
      </c>
      <c r="B489" t="s">
        <v>2378</v>
      </c>
      <c r="C489" t="s">
        <v>142</v>
      </c>
      <c r="D489" t="s">
        <v>126</v>
      </c>
      <c r="E489" t="s">
        <v>127</v>
      </c>
      <c r="F489" t="s">
        <v>2374</v>
      </c>
      <c r="G489" t="s">
        <v>354</v>
      </c>
      <c r="H489" t="s">
        <v>2379</v>
      </c>
      <c r="I489" t="s">
        <v>2380</v>
      </c>
      <c r="J489" t="s">
        <v>92</v>
      </c>
      <c r="N489" t="s">
        <v>221</v>
      </c>
      <c r="O489" t="s">
        <v>99</v>
      </c>
      <c r="P489" t="s">
        <v>222</v>
      </c>
      <c r="Q489" s="613">
        <v>0</v>
      </c>
      <c r="R489" t="s">
        <v>3610</v>
      </c>
      <c r="S489" t="s">
        <v>2381</v>
      </c>
      <c r="T489" t="s">
        <v>2381</v>
      </c>
      <c r="U489" t="s">
        <v>2381</v>
      </c>
      <c r="V489" t="s">
        <v>2381</v>
      </c>
      <c r="W489" t="s">
        <v>2381</v>
      </c>
      <c r="X489" t="s">
        <v>2381</v>
      </c>
      <c r="AH489">
        <v>0</v>
      </c>
      <c r="BP489" s="613">
        <v>96</v>
      </c>
      <c r="BQ489" s="860">
        <v>96</v>
      </c>
      <c r="BR489" t="s">
        <v>70</v>
      </c>
      <c r="BS489" t="s">
        <v>72</v>
      </c>
      <c r="BT489">
        <v>0</v>
      </c>
      <c r="BU489" t="s">
        <v>72</v>
      </c>
      <c r="BV489">
        <v>0</v>
      </c>
      <c r="BW489" t="s">
        <v>72</v>
      </c>
      <c r="BX489">
        <v>0</v>
      </c>
      <c r="BY489" t="s">
        <v>72</v>
      </c>
      <c r="BZ489" t="s">
        <v>4121</v>
      </c>
    </row>
    <row r="490" spans="1:79">
      <c r="A490" t="s">
        <v>2243</v>
      </c>
      <c r="B490" t="s">
        <v>2382</v>
      </c>
      <c r="C490" t="s">
        <v>142</v>
      </c>
      <c r="D490" t="s">
        <v>126</v>
      </c>
      <c r="E490" t="s">
        <v>127</v>
      </c>
      <c r="F490" t="s">
        <v>2374</v>
      </c>
      <c r="G490" t="s">
        <v>362</v>
      </c>
      <c r="H490" t="s">
        <v>2383</v>
      </c>
      <c r="I490" t="s">
        <v>2384</v>
      </c>
      <c r="J490" t="s">
        <v>92</v>
      </c>
      <c r="N490" t="s">
        <v>139</v>
      </c>
      <c r="O490" t="s">
        <v>99</v>
      </c>
      <c r="P490" t="s">
        <v>222</v>
      </c>
      <c r="Q490" s="613">
        <v>0</v>
      </c>
      <c r="R490" t="s">
        <v>3610</v>
      </c>
      <c r="S490">
        <v>70</v>
      </c>
      <c r="T490">
        <v>71</v>
      </c>
      <c r="U490">
        <v>72</v>
      </c>
      <c r="V490">
        <v>73</v>
      </c>
      <c r="W490">
        <v>74</v>
      </c>
      <c r="X490">
        <v>75</v>
      </c>
      <c r="AH490">
        <v>0</v>
      </c>
      <c r="BP490" s="613">
        <v>65</v>
      </c>
      <c r="BQ490" s="860">
        <v>78</v>
      </c>
      <c r="BR490" t="s">
        <v>70</v>
      </c>
      <c r="BS490" t="s">
        <v>72</v>
      </c>
      <c r="BT490">
        <v>0</v>
      </c>
      <c r="BU490" t="s">
        <v>72</v>
      </c>
      <c r="BV490">
        <v>0</v>
      </c>
      <c r="BW490" t="s">
        <v>72</v>
      </c>
      <c r="BX490">
        <v>0</v>
      </c>
      <c r="BY490" t="s">
        <v>72</v>
      </c>
      <c r="BZ490" t="s">
        <v>4122</v>
      </c>
    </row>
    <row r="491" spans="1:79">
      <c r="A491" t="s">
        <v>2243</v>
      </c>
      <c r="B491" t="s">
        <v>2385</v>
      </c>
      <c r="C491" t="s">
        <v>142</v>
      </c>
      <c r="D491" t="s">
        <v>126</v>
      </c>
      <c r="E491" t="s">
        <v>127</v>
      </c>
      <c r="F491" t="s">
        <v>2374</v>
      </c>
      <c r="G491" t="s">
        <v>483</v>
      </c>
      <c r="H491" t="s">
        <v>2386</v>
      </c>
      <c r="I491" t="s">
        <v>2387</v>
      </c>
      <c r="J491" t="s">
        <v>92</v>
      </c>
      <c r="N491" t="s">
        <v>221</v>
      </c>
      <c r="O491" t="s">
        <v>99</v>
      </c>
      <c r="P491" t="s">
        <v>222</v>
      </c>
      <c r="Q491" s="613">
        <v>0</v>
      </c>
      <c r="R491" t="s">
        <v>3610</v>
      </c>
      <c r="S491" t="s">
        <v>645</v>
      </c>
      <c r="T491" t="s">
        <v>2388</v>
      </c>
      <c r="U491" t="s">
        <v>2388</v>
      </c>
      <c r="V491" t="s">
        <v>2388</v>
      </c>
      <c r="W491" t="s">
        <v>2388</v>
      </c>
      <c r="X491" t="s">
        <v>2388</v>
      </c>
      <c r="AH491">
        <v>0</v>
      </c>
      <c r="BP491" s="613">
        <v>79</v>
      </c>
      <c r="BQ491" s="875">
        <v>81</v>
      </c>
      <c r="BR491" t="s">
        <v>70</v>
      </c>
      <c r="BS491" t="s">
        <v>72</v>
      </c>
      <c r="BT491">
        <v>0</v>
      </c>
      <c r="BU491" t="s">
        <v>72</v>
      </c>
      <c r="BV491">
        <v>0</v>
      </c>
      <c r="BW491" t="s">
        <v>72</v>
      </c>
      <c r="BX491">
        <v>0</v>
      </c>
      <c r="BY491" t="s">
        <v>72</v>
      </c>
      <c r="BZ491" t="s">
        <v>4123</v>
      </c>
    </row>
    <row r="492" spans="1:79" ht="56.25">
      <c r="A492" t="s">
        <v>2243</v>
      </c>
      <c r="B492" t="s">
        <v>2389</v>
      </c>
      <c r="C492" t="s">
        <v>142</v>
      </c>
      <c r="D492" t="s">
        <v>126</v>
      </c>
      <c r="E492" t="s">
        <v>127</v>
      </c>
      <c r="F492" t="s">
        <v>2374</v>
      </c>
      <c r="G492" t="s">
        <v>952</v>
      </c>
      <c r="H492" t="s">
        <v>2390</v>
      </c>
      <c r="I492" t="s">
        <v>2391</v>
      </c>
      <c r="J492" t="s">
        <v>92</v>
      </c>
      <c r="N492" t="s">
        <v>221</v>
      </c>
      <c r="O492" t="s">
        <v>314</v>
      </c>
      <c r="P492" t="s">
        <v>2392</v>
      </c>
      <c r="Q492" s="613" t="s">
        <v>71</v>
      </c>
      <c r="S492" t="s">
        <v>645</v>
      </c>
      <c r="T492" t="s">
        <v>538</v>
      </c>
      <c r="U492" t="s">
        <v>538</v>
      </c>
      <c r="V492" t="s">
        <v>538</v>
      </c>
      <c r="W492" t="s">
        <v>538</v>
      </c>
      <c r="X492" t="s">
        <v>2393</v>
      </c>
      <c r="AH492">
        <v>0</v>
      </c>
      <c r="BP492" s="613" t="s">
        <v>4124</v>
      </c>
      <c r="BQ492" s="876" t="s">
        <v>4124</v>
      </c>
      <c r="BR492" t="s">
        <v>70</v>
      </c>
      <c r="BS492" t="s">
        <v>72</v>
      </c>
      <c r="BT492">
        <v>0</v>
      </c>
      <c r="BU492" t="s">
        <v>72</v>
      </c>
      <c r="BV492">
        <v>0</v>
      </c>
      <c r="BW492" t="s">
        <v>72</v>
      </c>
      <c r="BX492">
        <v>0</v>
      </c>
      <c r="BY492" t="s">
        <v>72</v>
      </c>
      <c r="BZ492" t="s">
        <v>4125</v>
      </c>
    </row>
    <row r="493" spans="1:79">
      <c r="A493" t="s">
        <v>2243</v>
      </c>
      <c r="B493" t="s">
        <v>2394</v>
      </c>
      <c r="C493" t="s">
        <v>142</v>
      </c>
      <c r="D493" t="s">
        <v>126</v>
      </c>
      <c r="E493" t="s">
        <v>127</v>
      </c>
      <c r="F493" t="s">
        <v>437</v>
      </c>
      <c r="G493" t="s">
        <v>2395</v>
      </c>
      <c r="H493" t="s">
        <v>2396</v>
      </c>
      <c r="I493" t="s">
        <v>2397</v>
      </c>
      <c r="J493" t="s">
        <v>92</v>
      </c>
      <c r="N493" t="s">
        <v>77</v>
      </c>
      <c r="O493" t="s">
        <v>68</v>
      </c>
      <c r="P493" t="s">
        <v>78</v>
      </c>
      <c r="Q493" s="613">
        <v>0</v>
      </c>
      <c r="R493" t="s">
        <v>3609</v>
      </c>
      <c r="S493">
        <v>137</v>
      </c>
      <c r="T493">
        <v>135</v>
      </c>
      <c r="U493">
        <v>134</v>
      </c>
      <c r="V493">
        <v>133</v>
      </c>
      <c r="W493">
        <v>132</v>
      </c>
      <c r="X493">
        <v>131</v>
      </c>
      <c r="AH493">
        <v>0</v>
      </c>
      <c r="BP493" s="613">
        <v>138</v>
      </c>
      <c r="BQ493" s="860">
        <v>138</v>
      </c>
      <c r="BR493" t="s">
        <v>66</v>
      </c>
      <c r="BS493" t="s">
        <v>72</v>
      </c>
      <c r="BT493">
        <v>0</v>
      </c>
      <c r="BU493" t="s">
        <v>72</v>
      </c>
      <c r="BV493">
        <v>0</v>
      </c>
      <c r="BW493" t="s">
        <v>72</v>
      </c>
      <c r="BX493">
        <v>0</v>
      </c>
      <c r="BY493" t="s">
        <v>72</v>
      </c>
      <c r="BZ493" t="s">
        <v>4126</v>
      </c>
    </row>
    <row r="494" spans="1:79">
      <c r="A494" t="s">
        <v>2243</v>
      </c>
      <c r="B494" t="s">
        <v>2398</v>
      </c>
      <c r="C494" t="s">
        <v>142</v>
      </c>
      <c r="D494" t="s">
        <v>126</v>
      </c>
      <c r="E494" t="s">
        <v>127</v>
      </c>
      <c r="F494" t="s">
        <v>437</v>
      </c>
      <c r="G494" t="s">
        <v>2399</v>
      </c>
      <c r="H494" t="s">
        <v>2400</v>
      </c>
      <c r="I494" t="s">
        <v>2401</v>
      </c>
      <c r="J494" t="s">
        <v>76</v>
      </c>
      <c r="K494" t="s">
        <v>65</v>
      </c>
      <c r="N494" t="s">
        <v>77</v>
      </c>
      <c r="O494" t="s">
        <v>68</v>
      </c>
      <c r="P494" t="s">
        <v>78</v>
      </c>
      <c r="Q494" s="613">
        <v>2</v>
      </c>
      <c r="R494" t="s">
        <v>3610</v>
      </c>
      <c r="T494">
        <v>0.56999999999999995</v>
      </c>
      <c r="U494">
        <v>1.25</v>
      </c>
      <c r="V494">
        <v>1.92</v>
      </c>
      <c r="W494">
        <v>2.59</v>
      </c>
      <c r="X494">
        <v>3.26</v>
      </c>
      <c r="AH494">
        <v>0</v>
      </c>
      <c r="AI494" t="s">
        <v>70</v>
      </c>
      <c r="AJ494" t="s">
        <v>70</v>
      </c>
      <c r="AK494" t="s">
        <v>70</v>
      </c>
      <c r="AL494" t="s">
        <v>70</v>
      </c>
      <c r="AM494" t="s">
        <v>70</v>
      </c>
      <c r="AN494">
        <v>0</v>
      </c>
      <c r="AO494">
        <v>0</v>
      </c>
      <c r="AP494">
        <v>0</v>
      </c>
      <c r="AQ494">
        <v>0</v>
      </c>
      <c r="AR494">
        <v>0</v>
      </c>
      <c r="AS494">
        <v>0.56999999999999995</v>
      </c>
      <c r="AT494">
        <v>1.25</v>
      </c>
      <c r="AU494">
        <v>1.92</v>
      </c>
      <c r="AV494">
        <v>2.59</v>
      </c>
      <c r="AW494">
        <v>3.26</v>
      </c>
      <c r="BH494">
        <v>1.89</v>
      </c>
      <c r="BN494">
        <v>1</v>
      </c>
      <c r="BO494" t="s">
        <v>71</v>
      </c>
      <c r="BP494" s="613">
        <v>0.48</v>
      </c>
      <c r="BQ494" s="861">
        <v>0.68</v>
      </c>
      <c r="BR494" t="s">
        <v>70</v>
      </c>
      <c r="BS494" t="s">
        <v>72</v>
      </c>
      <c r="BT494">
        <v>0</v>
      </c>
      <c r="BU494" t="s">
        <v>72</v>
      </c>
      <c r="BV494">
        <v>0</v>
      </c>
      <c r="BW494" t="s">
        <v>72</v>
      </c>
      <c r="BX494">
        <v>0</v>
      </c>
      <c r="BY494" t="s">
        <v>72</v>
      </c>
      <c r="BZ494" t="s">
        <v>4127</v>
      </c>
    </row>
    <row r="495" spans="1:79">
      <c r="A495" t="s">
        <v>2243</v>
      </c>
      <c r="B495" t="s">
        <v>2402</v>
      </c>
      <c r="C495" t="s">
        <v>142</v>
      </c>
      <c r="D495" t="s">
        <v>126</v>
      </c>
      <c r="E495" t="s">
        <v>127</v>
      </c>
      <c r="F495" t="s">
        <v>437</v>
      </c>
      <c r="G495" t="s">
        <v>497</v>
      </c>
      <c r="H495" t="s">
        <v>2403</v>
      </c>
      <c r="I495" t="s">
        <v>2404</v>
      </c>
      <c r="J495" t="s">
        <v>92</v>
      </c>
      <c r="N495" t="s">
        <v>139</v>
      </c>
      <c r="O495" t="s">
        <v>99</v>
      </c>
      <c r="P495" t="s">
        <v>2405</v>
      </c>
      <c r="Q495" s="613">
        <v>1</v>
      </c>
      <c r="R495" t="s">
        <v>3609</v>
      </c>
      <c r="S495">
        <v>1.6E-2</v>
      </c>
      <c r="T495" t="s">
        <v>2406</v>
      </c>
      <c r="U495" t="s">
        <v>2406</v>
      </c>
      <c r="V495" t="s">
        <v>2406</v>
      </c>
      <c r="W495" t="s">
        <v>2406</v>
      </c>
      <c r="X495" t="s">
        <v>2406</v>
      </c>
      <c r="AH495">
        <v>0</v>
      </c>
      <c r="BP495" s="613">
        <v>1.6</v>
      </c>
      <c r="BQ495" s="875">
        <v>1.5</v>
      </c>
      <c r="BR495" t="s">
        <v>70</v>
      </c>
      <c r="BS495" t="s">
        <v>72</v>
      </c>
      <c r="BT495">
        <v>0</v>
      </c>
      <c r="BU495" t="s">
        <v>72</v>
      </c>
      <c r="BV495">
        <v>0</v>
      </c>
      <c r="BW495" t="s">
        <v>72</v>
      </c>
      <c r="BX495">
        <v>0</v>
      </c>
      <c r="BY495" t="s">
        <v>72</v>
      </c>
      <c r="BZ495" t="s">
        <v>4128</v>
      </c>
    </row>
    <row r="496" spans="1:79">
      <c r="A496" t="s">
        <v>2407</v>
      </c>
      <c r="B496" t="s">
        <v>2408</v>
      </c>
      <c r="C496" t="s">
        <v>142</v>
      </c>
      <c r="D496" t="s">
        <v>59</v>
      </c>
      <c r="E496" t="s">
        <v>60</v>
      </c>
      <c r="F496" t="s">
        <v>2409</v>
      </c>
      <c r="G496" t="s">
        <v>1718</v>
      </c>
      <c r="H496" t="s">
        <v>2410</v>
      </c>
      <c r="I496" t="s">
        <v>2411</v>
      </c>
      <c r="J496" t="s">
        <v>76</v>
      </c>
      <c r="K496" t="s">
        <v>2412</v>
      </c>
      <c r="N496" t="s">
        <v>98</v>
      </c>
      <c r="O496" t="s">
        <v>99</v>
      </c>
      <c r="P496" t="s">
        <v>100</v>
      </c>
      <c r="Q496" s="613">
        <v>3</v>
      </c>
      <c r="R496" t="s">
        <v>3610</v>
      </c>
      <c r="S496">
        <v>99.96</v>
      </c>
      <c r="T496">
        <v>99.96</v>
      </c>
      <c r="U496">
        <v>99.96</v>
      </c>
      <c r="V496">
        <v>100</v>
      </c>
      <c r="W496">
        <v>100</v>
      </c>
      <c r="X496">
        <v>100</v>
      </c>
      <c r="Y496" t="s">
        <v>70</v>
      </c>
      <c r="AE496" t="s">
        <v>70</v>
      </c>
      <c r="AH496">
        <v>0</v>
      </c>
      <c r="AI496" t="s">
        <v>70</v>
      </c>
      <c r="AJ496" t="s">
        <v>70</v>
      </c>
      <c r="AK496" t="s">
        <v>70</v>
      </c>
      <c r="AL496" t="s">
        <v>70</v>
      </c>
      <c r="AM496" t="s">
        <v>70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387</v>
      </c>
      <c r="BP496" s="613">
        <v>99.953000000000003</v>
      </c>
      <c r="BQ496" s="871">
        <v>99.953999999999994</v>
      </c>
      <c r="BR496" t="s">
        <v>66</v>
      </c>
      <c r="BS496" t="s">
        <v>72</v>
      </c>
      <c r="BT496">
        <v>0</v>
      </c>
      <c r="BU496" t="s">
        <v>5</v>
      </c>
      <c r="BV496">
        <v>0</v>
      </c>
      <c r="BW496" t="s">
        <v>72</v>
      </c>
      <c r="BX496">
        <v>0</v>
      </c>
      <c r="BY496" t="s">
        <v>37</v>
      </c>
      <c r="BZ496" t="s">
        <v>4129</v>
      </c>
    </row>
    <row r="497" spans="1:79">
      <c r="A497" t="s">
        <v>2407</v>
      </c>
      <c r="B497" t="s">
        <v>2413</v>
      </c>
      <c r="C497" t="s">
        <v>142</v>
      </c>
      <c r="D497" t="s">
        <v>59</v>
      </c>
      <c r="E497" t="s">
        <v>60</v>
      </c>
      <c r="F497" t="s">
        <v>2409</v>
      </c>
      <c r="G497" t="s">
        <v>1723</v>
      </c>
      <c r="H497" t="s">
        <v>2414</v>
      </c>
      <c r="I497" t="s">
        <v>2415</v>
      </c>
      <c r="J497" t="s">
        <v>92</v>
      </c>
      <c r="N497" t="s">
        <v>98</v>
      </c>
      <c r="O497" t="s">
        <v>68</v>
      </c>
      <c r="P497" t="s">
        <v>2416</v>
      </c>
      <c r="Q497" s="613">
        <v>0</v>
      </c>
      <c r="R497" t="s">
        <v>3609</v>
      </c>
      <c r="S497">
        <v>6</v>
      </c>
      <c r="T497">
        <v>6</v>
      </c>
      <c r="U497">
        <v>6</v>
      </c>
      <c r="V497">
        <v>6</v>
      </c>
      <c r="W497">
        <v>6</v>
      </c>
      <c r="X497">
        <v>6</v>
      </c>
      <c r="AE497" t="s">
        <v>70</v>
      </c>
      <c r="AH497">
        <v>0</v>
      </c>
      <c r="BP497" s="613">
        <v>3</v>
      </c>
      <c r="BQ497" s="860">
        <v>5</v>
      </c>
      <c r="BR497" t="s">
        <v>70</v>
      </c>
      <c r="BS497" t="s">
        <v>72</v>
      </c>
      <c r="BT497">
        <v>0</v>
      </c>
      <c r="BU497" t="s">
        <v>72</v>
      </c>
      <c r="BV497">
        <v>0</v>
      </c>
      <c r="BW497" t="s">
        <v>72</v>
      </c>
      <c r="BX497">
        <v>0</v>
      </c>
      <c r="BY497" t="s">
        <v>72</v>
      </c>
      <c r="BZ497" t="s">
        <v>4130</v>
      </c>
    </row>
    <row r="498" spans="1:79">
      <c r="A498" t="s">
        <v>2407</v>
      </c>
      <c r="B498" t="s">
        <v>2417</v>
      </c>
      <c r="C498" t="s">
        <v>142</v>
      </c>
      <c r="D498" t="s">
        <v>59</v>
      </c>
      <c r="E498" t="s">
        <v>60</v>
      </c>
      <c r="F498" t="s">
        <v>2409</v>
      </c>
      <c r="G498" t="s">
        <v>1728</v>
      </c>
      <c r="H498" t="s">
        <v>2418</v>
      </c>
      <c r="I498" t="s">
        <v>2419</v>
      </c>
      <c r="J498" t="s">
        <v>64</v>
      </c>
      <c r="K498" t="s">
        <v>2420</v>
      </c>
      <c r="N498" t="s">
        <v>38</v>
      </c>
      <c r="O498" t="s">
        <v>68</v>
      </c>
      <c r="P498" t="s">
        <v>2421</v>
      </c>
      <c r="Q498" s="613">
        <v>0</v>
      </c>
      <c r="R498" t="s">
        <v>3609</v>
      </c>
      <c r="S498">
        <v>12143</v>
      </c>
      <c r="T498">
        <v>10131</v>
      </c>
      <c r="U498">
        <v>8120</v>
      </c>
      <c r="V498">
        <v>6108</v>
      </c>
      <c r="W498">
        <v>6108</v>
      </c>
      <c r="X498">
        <v>6108</v>
      </c>
      <c r="Z498" t="s">
        <v>70</v>
      </c>
      <c r="AE498" t="s">
        <v>70</v>
      </c>
      <c r="AH498">
        <v>0</v>
      </c>
      <c r="AI498" t="s">
        <v>70</v>
      </c>
      <c r="AJ498" t="s">
        <v>70</v>
      </c>
      <c r="AK498" t="s">
        <v>70</v>
      </c>
      <c r="AL498" t="s">
        <v>70</v>
      </c>
      <c r="AM498" t="s">
        <v>70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71</v>
      </c>
      <c r="BP498" s="613">
        <v>10570</v>
      </c>
      <c r="BQ498" s="860">
        <v>10007</v>
      </c>
      <c r="BR498" t="s">
        <v>70</v>
      </c>
      <c r="BS498" t="s">
        <v>72</v>
      </c>
      <c r="BT498">
        <v>0</v>
      </c>
      <c r="BU498" t="s">
        <v>6</v>
      </c>
      <c r="BV498">
        <v>0</v>
      </c>
      <c r="BW498" t="s">
        <v>72</v>
      </c>
      <c r="BX498">
        <v>0</v>
      </c>
      <c r="BY498" t="s">
        <v>38</v>
      </c>
      <c r="BZ498" t="s">
        <v>4131</v>
      </c>
    </row>
    <row r="499" spans="1:79">
      <c r="A499" t="s">
        <v>2407</v>
      </c>
      <c r="B499" t="s">
        <v>2422</v>
      </c>
      <c r="C499" t="s">
        <v>142</v>
      </c>
      <c r="D499" t="s">
        <v>59</v>
      </c>
      <c r="E499" t="s">
        <v>60</v>
      </c>
      <c r="F499" t="s">
        <v>2409</v>
      </c>
      <c r="G499" t="s">
        <v>1733</v>
      </c>
      <c r="H499" t="s">
        <v>2423</v>
      </c>
      <c r="I499" t="s">
        <v>2424</v>
      </c>
      <c r="J499" t="s">
        <v>76</v>
      </c>
      <c r="K499" t="s">
        <v>2412</v>
      </c>
      <c r="M499" t="s">
        <v>66</v>
      </c>
      <c r="N499" t="s">
        <v>115</v>
      </c>
      <c r="O499" t="s">
        <v>229</v>
      </c>
      <c r="P499" t="s">
        <v>358</v>
      </c>
      <c r="Q499" s="613" t="s">
        <v>71</v>
      </c>
      <c r="S499" t="s">
        <v>231</v>
      </c>
      <c r="X499" t="s">
        <v>231</v>
      </c>
      <c r="AE499" t="s">
        <v>70</v>
      </c>
      <c r="AH499">
        <v>5</v>
      </c>
      <c r="AM499" t="s">
        <v>70</v>
      </c>
      <c r="AW499" t="s">
        <v>359</v>
      </c>
      <c r="BH499" t="s">
        <v>2425</v>
      </c>
      <c r="BN499">
        <v>1</v>
      </c>
      <c r="BO499" t="s">
        <v>71</v>
      </c>
      <c r="BP499" s="613" t="s">
        <v>4132</v>
      </c>
      <c r="BQ499" s="875" t="s">
        <v>4132</v>
      </c>
      <c r="BR499" t="s">
        <v>72</v>
      </c>
      <c r="BS499" t="s">
        <v>72</v>
      </c>
      <c r="BT499">
        <v>0</v>
      </c>
      <c r="BU499" t="s">
        <v>72</v>
      </c>
      <c r="BV499">
        <v>0</v>
      </c>
      <c r="BW499" t="s">
        <v>72</v>
      </c>
      <c r="BX499">
        <v>0</v>
      </c>
      <c r="BY499" t="s">
        <v>72</v>
      </c>
      <c r="BZ499" t="s">
        <v>4133</v>
      </c>
    </row>
    <row r="500" spans="1:79">
      <c r="A500" t="s">
        <v>2407</v>
      </c>
      <c r="B500" t="s">
        <v>2426</v>
      </c>
      <c r="C500" t="s">
        <v>142</v>
      </c>
      <c r="D500" t="s">
        <v>59</v>
      </c>
      <c r="E500" t="s">
        <v>60</v>
      </c>
      <c r="F500" t="s">
        <v>2427</v>
      </c>
      <c r="G500" t="s">
        <v>1745</v>
      </c>
      <c r="H500" t="s">
        <v>2428</v>
      </c>
      <c r="I500" t="s">
        <v>2429</v>
      </c>
      <c r="J500" t="s">
        <v>64</v>
      </c>
      <c r="K500" t="s">
        <v>2420</v>
      </c>
      <c r="N500" t="s">
        <v>67</v>
      </c>
      <c r="O500" t="s">
        <v>68</v>
      </c>
      <c r="P500" t="s">
        <v>69</v>
      </c>
      <c r="Q500" s="613">
        <v>1</v>
      </c>
      <c r="R500" t="s">
        <v>3609</v>
      </c>
      <c r="S500">
        <v>297.10000000000002</v>
      </c>
      <c r="T500">
        <v>297.10000000000002</v>
      </c>
      <c r="U500">
        <v>297.10000000000002</v>
      </c>
      <c r="V500">
        <v>297.10000000000002</v>
      </c>
      <c r="W500">
        <v>292.10000000000002</v>
      </c>
      <c r="X500">
        <v>287.10000000000002</v>
      </c>
      <c r="AE500" t="s">
        <v>70</v>
      </c>
      <c r="AH500">
        <v>0</v>
      </c>
      <c r="AI500" t="s">
        <v>70</v>
      </c>
      <c r="AJ500" t="s">
        <v>70</v>
      </c>
      <c r="AK500" t="s">
        <v>70</v>
      </c>
      <c r="AL500" t="s">
        <v>70</v>
      </c>
      <c r="AM500" t="s">
        <v>70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71</v>
      </c>
      <c r="BP500" s="613">
        <v>288.42</v>
      </c>
      <c r="BQ500" s="857">
        <v>285.12</v>
      </c>
      <c r="BR500" t="s">
        <v>70</v>
      </c>
      <c r="BS500" t="s">
        <v>72</v>
      </c>
      <c r="BT500">
        <v>0</v>
      </c>
      <c r="BU500" t="s">
        <v>6</v>
      </c>
      <c r="BV500">
        <v>0</v>
      </c>
      <c r="BW500" t="s">
        <v>72</v>
      </c>
      <c r="BX500">
        <v>0</v>
      </c>
      <c r="BY500" t="s">
        <v>72</v>
      </c>
      <c r="BZ500" t="s">
        <v>4134</v>
      </c>
    </row>
    <row r="501" spans="1:79">
      <c r="A501" t="s">
        <v>2407</v>
      </c>
      <c r="B501" t="s">
        <v>2430</v>
      </c>
      <c r="C501" t="s">
        <v>142</v>
      </c>
      <c r="D501" t="s">
        <v>59</v>
      </c>
      <c r="E501" t="s">
        <v>60</v>
      </c>
      <c r="F501" t="s">
        <v>2427</v>
      </c>
      <c r="G501" t="s">
        <v>1750</v>
      </c>
      <c r="H501" t="s">
        <v>2431</v>
      </c>
      <c r="I501" t="s">
        <v>2432</v>
      </c>
      <c r="J501" t="s">
        <v>64</v>
      </c>
      <c r="K501" t="s">
        <v>2420</v>
      </c>
      <c r="N501" t="s">
        <v>110</v>
      </c>
      <c r="O501" t="s">
        <v>146</v>
      </c>
      <c r="P501" t="s">
        <v>2433</v>
      </c>
      <c r="Q501" s="613">
        <v>2</v>
      </c>
      <c r="R501" t="s">
        <v>3609</v>
      </c>
      <c r="S501">
        <v>14.44</v>
      </c>
      <c r="T501">
        <v>13.63</v>
      </c>
      <c r="U501">
        <v>12.81</v>
      </c>
      <c r="V501">
        <v>12</v>
      </c>
      <c r="W501">
        <v>12</v>
      </c>
      <c r="X501">
        <v>12</v>
      </c>
      <c r="AA501" t="s">
        <v>70</v>
      </c>
      <c r="AE501" t="s">
        <v>70</v>
      </c>
      <c r="AH501">
        <v>0</v>
      </c>
      <c r="AI501" t="s">
        <v>70</v>
      </c>
      <c r="AJ501" t="s">
        <v>70</v>
      </c>
      <c r="AK501" t="s">
        <v>70</v>
      </c>
      <c r="AL501" t="s">
        <v>70</v>
      </c>
      <c r="AM501" t="s">
        <v>70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71</v>
      </c>
      <c r="BP501" s="613">
        <v>9.48</v>
      </c>
      <c r="BQ501" s="861">
        <v>12.89</v>
      </c>
      <c r="BR501" t="s">
        <v>70</v>
      </c>
      <c r="BS501" t="s">
        <v>72</v>
      </c>
      <c r="BT501">
        <v>0</v>
      </c>
      <c r="BU501" t="s">
        <v>6</v>
      </c>
      <c r="BV501">
        <v>0</v>
      </c>
      <c r="BW501" t="s">
        <v>72</v>
      </c>
      <c r="BX501">
        <v>0</v>
      </c>
      <c r="BY501" t="s">
        <v>39</v>
      </c>
      <c r="BZ501" t="s">
        <v>4135</v>
      </c>
    </row>
    <row r="502" spans="1:79">
      <c r="A502" t="s">
        <v>2407</v>
      </c>
      <c r="B502" t="s">
        <v>2434</v>
      </c>
      <c r="C502" t="s">
        <v>142</v>
      </c>
      <c r="D502" t="s">
        <v>59</v>
      </c>
      <c r="E502" t="s">
        <v>60</v>
      </c>
      <c r="F502" t="s">
        <v>2427</v>
      </c>
      <c r="G502" t="s">
        <v>1755</v>
      </c>
      <c r="H502" t="s">
        <v>2435</v>
      </c>
      <c r="I502" t="s">
        <v>2436</v>
      </c>
      <c r="J502" t="s">
        <v>92</v>
      </c>
      <c r="N502" t="s">
        <v>77</v>
      </c>
      <c r="O502" t="s">
        <v>68</v>
      </c>
      <c r="P502" t="s">
        <v>435</v>
      </c>
      <c r="Q502" s="613">
        <v>1</v>
      </c>
      <c r="R502" t="s">
        <v>3609</v>
      </c>
      <c r="S502">
        <v>143.69999999999999</v>
      </c>
      <c r="T502">
        <v>142.6</v>
      </c>
      <c r="U502">
        <v>141.5</v>
      </c>
      <c r="V502">
        <v>140.4</v>
      </c>
      <c r="W502">
        <v>139.30000000000001</v>
      </c>
      <c r="X502">
        <v>138.30000000000001</v>
      </c>
      <c r="AH502">
        <v>0</v>
      </c>
      <c r="BP502" s="613" t="s">
        <v>3122</v>
      </c>
      <c r="BQ502" s="857">
        <v>141.71</v>
      </c>
      <c r="BR502" t="s">
        <v>70</v>
      </c>
      <c r="BS502" t="s">
        <v>72</v>
      </c>
      <c r="BT502">
        <v>0</v>
      </c>
      <c r="BU502" t="s">
        <v>72</v>
      </c>
      <c r="BV502">
        <v>0</v>
      </c>
      <c r="BW502" t="s">
        <v>72</v>
      </c>
      <c r="BX502">
        <v>0</v>
      </c>
      <c r="BY502" t="s">
        <v>72</v>
      </c>
      <c r="BZ502" t="s">
        <v>4136</v>
      </c>
    </row>
    <row r="503" spans="1:79">
      <c r="A503" t="s">
        <v>2407</v>
      </c>
      <c r="B503" t="s">
        <v>2437</v>
      </c>
      <c r="C503" t="s">
        <v>142</v>
      </c>
      <c r="D503" t="s">
        <v>59</v>
      </c>
      <c r="E503" t="s">
        <v>60</v>
      </c>
      <c r="F503" t="s">
        <v>2427</v>
      </c>
      <c r="G503" t="s">
        <v>1759</v>
      </c>
      <c r="H503" t="s">
        <v>2438</v>
      </c>
      <c r="I503" t="s">
        <v>2439</v>
      </c>
      <c r="J503" t="s">
        <v>76</v>
      </c>
      <c r="K503" t="s">
        <v>2412</v>
      </c>
      <c r="M503" t="s">
        <v>66</v>
      </c>
      <c r="N503" t="s">
        <v>115</v>
      </c>
      <c r="O503" t="s">
        <v>229</v>
      </c>
      <c r="P503" t="s">
        <v>358</v>
      </c>
      <c r="Q503" s="613" t="s">
        <v>71</v>
      </c>
      <c r="S503" t="s">
        <v>231</v>
      </c>
      <c r="X503" t="s">
        <v>231</v>
      </c>
      <c r="AE503" t="s">
        <v>70</v>
      </c>
      <c r="AH503">
        <v>6</v>
      </c>
      <c r="AM503" t="s">
        <v>70</v>
      </c>
      <c r="AW503" t="s">
        <v>359</v>
      </c>
      <c r="BH503" t="s">
        <v>2425</v>
      </c>
      <c r="BN503">
        <v>1</v>
      </c>
      <c r="BO503" t="s">
        <v>71</v>
      </c>
      <c r="BP503" s="613" t="s">
        <v>4132</v>
      </c>
      <c r="BQ503" s="875" t="s">
        <v>4132</v>
      </c>
      <c r="BR503" t="s">
        <v>72</v>
      </c>
      <c r="BS503" t="s">
        <v>72</v>
      </c>
      <c r="BT503">
        <v>0</v>
      </c>
      <c r="BU503" t="s">
        <v>72</v>
      </c>
      <c r="BV503">
        <v>0</v>
      </c>
      <c r="BW503" t="s">
        <v>72</v>
      </c>
      <c r="BX503">
        <v>0</v>
      </c>
      <c r="BY503" t="s">
        <v>72</v>
      </c>
      <c r="BZ503" t="s">
        <v>4137</v>
      </c>
    </row>
    <row r="504" spans="1:79">
      <c r="A504" t="s">
        <v>2407</v>
      </c>
      <c r="B504" t="s">
        <v>2440</v>
      </c>
      <c r="C504" t="s">
        <v>142</v>
      </c>
      <c r="D504" t="s">
        <v>59</v>
      </c>
      <c r="E504" t="s">
        <v>60</v>
      </c>
      <c r="F504" t="s">
        <v>2441</v>
      </c>
      <c r="G504" t="s">
        <v>1784</v>
      </c>
      <c r="H504" t="s">
        <v>2442</v>
      </c>
      <c r="I504" t="s">
        <v>2443</v>
      </c>
      <c r="J504" t="s">
        <v>64</v>
      </c>
      <c r="K504" t="s">
        <v>2420</v>
      </c>
      <c r="M504" t="s">
        <v>66</v>
      </c>
      <c r="N504" t="s">
        <v>203</v>
      </c>
      <c r="O504" t="s">
        <v>68</v>
      </c>
      <c r="P504" t="s">
        <v>2444</v>
      </c>
      <c r="Q504" s="613">
        <v>0</v>
      </c>
      <c r="R504" t="s">
        <v>3610</v>
      </c>
      <c r="X504">
        <v>100</v>
      </c>
      <c r="AF504" t="s">
        <v>70</v>
      </c>
      <c r="AH504">
        <v>0</v>
      </c>
      <c r="AM504" t="s">
        <v>70</v>
      </c>
      <c r="AR504">
        <v>0</v>
      </c>
      <c r="AW504">
        <v>97</v>
      </c>
      <c r="BB504">
        <v>103</v>
      </c>
      <c r="BG504">
        <v>999999</v>
      </c>
      <c r="BH504">
        <v>0.14623800000000001</v>
      </c>
      <c r="BL504">
        <v>7.6696E-2</v>
      </c>
      <c r="BN504">
        <v>1</v>
      </c>
      <c r="BO504" t="s">
        <v>71</v>
      </c>
      <c r="BP504" s="613" t="s">
        <v>3122</v>
      </c>
      <c r="BQ504" s="860">
        <v>0</v>
      </c>
      <c r="BR504" t="s">
        <v>72</v>
      </c>
      <c r="BS504" t="s">
        <v>72</v>
      </c>
      <c r="BT504">
        <v>0</v>
      </c>
      <c r="BU504" t="s">
        <v>72</v>
      </c>
      <c r="BV504">
        <v>0</v>
      </c>
      <c r="BW504" t="s">
        <v>72</v>
      </c>
      <c r="BX504">
        <v>0</v>
      </c>
      <c r="BY504" t="s">
        <v>72</v>
      </c>
      <c r="BZ504" t="s">
        <v>4138</v>
      </c>
    </row>
    <row r="505" spans="1:79">
      <c r="A505" t="s">
        <v>2407</v>
      </c>
      <c r="B505" t="s">
        <v>2445</v>
      </c>
      <c r="C505" t="s">
        <v>142</v>
      </c>
      <c r="D505" t="s">
        <v>59</v>
      </c>
      <c r="E505" t="s">
        <v>60</v>
      </c>
      <c r="F505" t="s">
        <v>2441</v>
      </c>
      <c r="G505" t="s">
        <v>1788</v>
      </c>
      <c r="H505" t="s">
        <v>2446</v>
      </c>
      <c r="I505" t="s">
        <v>2447</v>
      </c>
      <c r="J505" t="s">
        <v>1530</v>
      </c>
      <c r="K505" t="s">
        <v>65</v>
      </c>
      <c r="M505" t="s">
        <v>66</v>
      </c>
      <c r="N505" t="s">
        <v>920</v>
      </c>
      <c r="O505" t="s">
        <v>68</v>
      </c>
      <c r="P505" t="s">
        <v>2448</v>
      </c>
      <c r="Q505" s="613">
        <v>0</v>
      </c>
      <c r="R505" t="s">
        <v>3610</v>
      </c>
      <c r="T505">
        <v>3</v>
      </c>
      <c r="U505">
        <v>3</v>
      </c>
      <c r="V505">
        <v>3</v>
      </c>
      <c r="W505">
        <v>3</v>
      </c>
      <c r="X505">
        <v>4</v>
      </c>
      <c r="AH505">
        <v>0</v>
      </c>
      <c r="AI505" t="s">
        <v>70</v>
      </c>
      <c r="AJ505" t="s">
        <v>70</v>
      </c>
      <c r="AK505" t="s">
        <v>70</v>
      </c>
      <c r="AL505" t="s">
        <v>70</v>
      </c>
      <c r="AM505" t="s">
        <v>70</v>
      </c>
      <c r="AX505">
        <v>3</v>
      </c>
      <c r="AY505">
        <v>6</v>
      </c>
      <c r="AZ505">
        <v>9</v>
      </c>
      <c r="BA505">
        <v>12</v>
      </c>
      <c r="BB505">
        <v>16</v>
      </c>
      <c r="BC505">
        <v>999999</v>
      </c>
      <c r="BD505">
        <v>999999</v>
      </c>
      <c r="BE505">
        <v>999999</v>
      </c>
      <c r="BF505">
        <v>999999</v>
      </c>
      <c r="BG505">
        <v>999999</v>
      </c>
      <c r="BL505" t="s">
        <v>2449</v>
      </c>
      <c r="BN505">
        <v>1</v>
      </c>
      <c r="BO505" t="s">
        <v>71</v>
      </c>
      <c r="BP505" s="613" t="s">
        <v>3122</v>
      </c>
      <c r="BQ505" s="860">
        <v>4</v>
      </c>
      <c r="BR505" t="s">
        <v>70</v>
      </c>
      <c r="BS505" t="s">
        <v>72</v>
      </c>
      <c r="BT505">
        <v>0</v>
      </c>
      <c r="BU505" t="s">
        <v>3213</v>
      </c>
      <c r="BV505">
        <v>2.3955E-4</v>
      </c>
      <c r="BW505" t="s">
        <v>72</v>
      </c>
      <c r="BX505">
        <v>0</v>
      </c>
      <c r="BY505" t="s">
        <v>72</v>
      </c>
      <c r="BZ505" t="s">
        <v>4139</v>
      </c>
      <c r="CA505" t="s">
        <v>2450</v>
      </c>
    </row>
    <row r="506" spans="1:79">
      <c r="A506" t="s">
        <v>2407</v>
      </c>
      <c r="B506" t="s">
        <v>2451</v>
      </c>
      <c r="C506" t="s">
        <v>142</v>
      </c>
      <c r="D506" t="s">
        <v>59</v>
      </c>
      <c r="E506" t="s">
        <v>60</v>
      </c>
      <c r="F506" t="s">
        <v>2441</v>
      </c>
      <c r="G506" t="s">
        <v>1792</v>
      </c>
      <c r="H506" t="s">
        <v>2452</v>
      </c>
      <c r="I506" t="s">
        <v>2453</v>
      </c>
      <c r="J506" t="s">
        <v>64</v>
      </c>
      <c r="K506" t="s">
        <v>2420</v>
      </c>
      <c r="M506" t="s">
        <v>66</v>
      </c>
      <c r="N506" t="s">
        <v>197</v>
      </c>
      <c r="O506" t="s">
        <v>68</v>
      </c>
      <c r="P506" t="s">
        <v>2454</v>
      </c>
      <c r="Q506" s="613">
        <v>0</v>
      </c>
      <c r="R506" t="s">
        <v>3610</v>
      </c>
      <c r="X506">
        <v>11736</v>
      </c>
      <c r="AF506" t="s">
        <v>70</v>
      </c>
      <c r="AH506">
        <v>0</v>
      </c>
      <c r="AM506" t="s">
        <v>70</v>
      </c>
      <c r="AR506">
        <v>10998</v>
      </c>
      <c r="AW506">
        <v>11501</v>
      </c>
      <c r="BB506">
        <v>11971</v>
      </c>
      <c r="BG506">
        <v>12049</v>
      </c>
      <c r="BH506">
        <v>2.0263E-2</v>
      </c>
      <c r="BL506">
        <v>1.3171E-2</v>
      </c>
      <c r="BN506">
        <v>1</v>
      </c>
      <c r="BO506" t="s">
        <v>71</v>
      </c>
      <c r="BP506" s="613">
        <v>11466</v>
      </c>
      <c r="BQ506" s="860">
        <v>11466</v>
      </c>
      <c r="BR506" t="s">
        <v>72</v>
      </c>
      <c r="BS506" t="s">
        <v>72</v>
      </c>
      <c r="BT506">
        <v>0</v>
      </c>
      <c r="BU506" t="s">
        <v>72</v>
      </c>
      <c r="BV506">
        <v>0</v>
      </c>
      <c r="BW506" t="s">
        <v>72</v>
      </c>
      <c r="BX506">
        <v>0</v>
      </c>
      <c r="BY506" t="s">
        <v>72</v>
      </c>
      <c r="BZ506" t="s">
        <v>4140</v>
      </c>
    </row>
    <row r="507" spans="1:79">
      <c r="A507" t="s">
        <v>2407</v>
      </c>
      <c r="B507" t="s">
        <v>2455</v>
      </c>
      <c r="C507" t="s">
        <v>142</v>
      </c>
      <c r="D507" t="s">
        <v>59</v>
      </c>
      <c r="E507" t="s">
        <v>60</v>
      </c>
      <c r="F507" t="s">
        <v>2441</v>
      </c>
      <c r="G507" t="s">
        <v>1797</v>
      </c>
      <c r="H507" t="s">
        <v>2456</v>
      </c>
      <c r="I507" t="s">
        <v>2457</v>
      </c>
      <c r="J507" t="s">
        <v>92</v>
      </c>
      <c r="N507" t="s">
        <v>221</v>
      </c>
      <c r="O507" t="s">
        <v>314</v>
      </c>
      <c r="P507" t="s">
        <v>2458</v>
      </c>
      <c r="Q507" s="613" t="s">
        <v>71</v>
      </c>
      <c r="S507" t="s">
        <v>2459</v>
      </c>
      <c r="T507" t="s">
        <v>2459</v>
      </c>
      <c r="U507" t="s">
        <v>2459</v>
      </c>
      <c r="V507" t="s">
        <v>2459</v>
      </c>
      <c r="W507" t="s">
        <v>2459</v>
      </c>
      <c r="X507" t="s">
        <v>2459</v>
      </c>
      <c r="AH507">
        <v>0</v>
      </c>
      <c r="BP507" s="613" t="s">
        <v>3122</v>
      </c>
      <c r="BQ507" s="859" t="s">
        <v>4141</v>
      </c>
      <c r="BR507" t="s">
        <v>70</v>
      </c>
      <c r="BS507" t="s">
        <v>72</v>
      </c>
      <c r="BT507">
        <v>0</v>
      </c>
      <c r="BU507" t="s">
        <v>72</v>
      </c>
      <c r="BV507">
        <v>0</v>
      </c>
      <c r="BW507" t="s">
        <v>72</v>
      </c>
      <c r="BX507">
        <v>0</v>
      </c>
      <c r="BY507" t="s">
        <v>72</v>
      </c>
      <c r="BZ507" t="s">
        <v>4142</v>
      </c>
    </row>
    <row r="508" spans="1:79">
      <c r="A508" t="s">
        <v>2407</v>
      </c>
      <c r="B508" t="s">
        <v>2460</v>
      </c>
      <c r="C508" t="s">
        <v>142</v>
      </c>
      <c r="D508" t="s">
        <v>59</v>
      </c>
      <c r="E508" t="s">
        <v>60</v>
      </c>
      <c r="F508" t="s">
        <v>2461</v>
      </c>
      <c r="G508" t="s">
        <v>1809</v>
      </c>
      <c r="H508" t="s">
        <v>2462</v>
      </c>
      <c r="I508" t="s">
        <v>2463</v>
      </c>
      <c r="J508" t="s">
        <v>92</v>
      </c>
      <c r="N508" t="s">
        <v>211</v>
      </c>
      <c r="O508" t="s">
        <v>99</v>
      </c>
      <c r="P508" t="s">
        <v>2464</v>
      </c>
      <c r="Q508" s="613">
        <v>0</v>
      </c>
      <c r="R508" t="s">
        <v>3610</v>
      </c>
      <c r="S508">
        <v>8</v>
      </c>
      <c r="T508">
        <v>12</v>
      </c>
      <c r="U508">
        <v>12</v>
      </c>
      <c r="V508">
        <v>12</v>
      </c>
      <c r="W508">
        <v>12</v>
      </c>
      <c r="X508">
        <v>12</v>
      </c>
      <c r="AH508">
        <v>0</v>
      </c>
      <c r="BP508" s="613">
        <v>12.26</v>
      </c>
      <c r="BQ508" s="860">
        <v>11.257999999999999</v>
      </c>
      <c r="BR508" t="s">
        <v>66</v>
      </c>
      <c r="BS508" t="s">
        <v>72</v>
      </c>
      <c r="BT508">
        <v>0</v>
      </c>
      <c r="BU508" t="s">
        <v>72</v>
      </c>
      <c r="BV508">
        <v>0</v>
      </c>
      <c r="BW508" t="s">
        <v>72</v>
      </c>
      <c r="BX508">
        <v>0</v>
      </c>
      <c r="BY508" t="s">
        <v>72</v>
      </c>
      <c r="BZ508" t="s">
        <v>4143</v>
      </c>
    </row>
    <row r="509" spans="1:79">
      <c r="A509" t="s">
        <v>2407</v>
      </c>
      <c r="B509" t="s">
        <v>2465</v>
      </c>
      <c r="C509" t="s">
        <v>142</v>
      </c>
      <c r="D509" t="s">
        <v>59</v>
      </c>
      <c r="E509" t="s">
        <v>60</v>
      </c>
      <c r="F509" t="s">
        <v>2461</v>
      </c>
      <c r="G509" t="s">
        <v>2466</v>
      </c>
      <c r="H509" t="s">
        <v>2467</v>
      </c>
      <c r="I509" t="s">
        <v>2468</v>
      </c>
      <c r="J509" t="s">
        <v>92</v>
      </c>
      <c r="N509" t="s">
        <v>429</v>
      </c>
      <c r="O509" t="s">
        <v>99</v>
      </c>
      <c r="P509" t="s">
        <v>2469</v>
      </c>
      <c r="Q509" s="613">
        <v>0</v>
      </c>
      <c r="R509" t="s">
        <v>3610</v>
      </c>
      <c r="S509">
        <v>93</v>
      </c>
      <c r="T509">
        <v>94</v>
      </c>
      <c r="U509">
        <v>94</v>
      </c>
      <c r="V509">
        <v>95</v>
      </c>
      <c r="W509">
        <v>95</v>
      </c>
      <c r="X509">
        <v>95</v>
      </c>
      <c r="AH509">
        <v>0</v>
      </c>
      <c r="BP509" s="613">
        <v>93.5</v>
      </c>
      <c r="BQ509" s="860">
        <v>98.91</v>
      </c>
      <c r="BR509" t="s">
        <v>70</v>
      </c>
      <c r="BS509" t="s">
        <v>72</v>
      </c>
      <c r="BT509">
        <v>0</v>
      </c>
      <c r="BU509" t="s">
        <v>72</v>
      </c>
      <c r="BV509">
        <v>0</v>
      </c>
      <c r="BW509" t="s">
        <v>72</v>
      </c>
      <c r="BX509">
        <v>0</v>
      </c>
      <c r="BY509" t="s">
        <v>72</v>
      </c>
      <c r="BZ509" t="s">
        <v>4144</v>
      </c>
    </row>
    <row r="510" spans="1:79">
      <c r="A510" t="s">
        <v>2407</v>
      </c>
      <c r="B510" t="s">
        <v>2470</v>
      </c>
      <c r="C510" t="s">
        <v>142</v>
      </c>
      <c r="D510" t="s">
        <v>245</v>
      </c>
      <c r="E510" t="s">
        <v>246</v>
      </c>
      <c r="F510" t="s">
        <v>2471</v>
      </c>
      <c r="G510" t="s">
        <v>1814</v>
      </c>
      <c r="H510" t="s">
        <v>2472</v>
      </c>
      <c r="I510" t="s">
        <v>2473</v>
      </c>
      <c r="J510" t="s">
        <v>64</v>
      </c>
      <c r="K510" t="s">
        <v>2420</v>
      </c>
      <c r="N510" t="s">
        <v>250</v>
      </c>
      <c r="O510" t="s">
        <v>68</v>
      </c>
      <c r="P510" t="s">
        <v>1209</v>
      </c>
      <c r="Q510" s="613">
        <v>0</v>
      </c>
      <c r="R510" t="s">
        <v>3609</v>
      </c>
      <c r="S510">
        <v>1857</v>
      </c>
      <c r="T510">
        <v>1877</v>
      </c>
      <c r="U510">
        <v>1898</v>
      </c>
      <c r="V510">
        <v>1919</v>
      </c>
      <c r="W510">
        <v>1919</v>
      </c>
      <c r="X510">
        <v>1919</v>
      </c>
      <c r="AC510" t="s">
        <v>70</v>
      </c>
      <c r="AE510" t="s">
        <v>70</v>
      </c>
      <c r="AH510">
        <v>0</v>
      </c>
      <c r="AI510" t="s">
        <v>70</v>
      </c>
      <c r="AJ510" t="s">
        <v>70</v>
      </c>
      <c r="AK510" t="s">
        <v>70</v>
      </c>
      <c r="AL510" t="s">
        <v>70</v>
      </c>
      <c r="AM510" t="s">
        <v>70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71</v>
      </c>
      <c r="BP510" s="613">
        <v>1947</v>
      </c>
      <c r="BQ510" s="860">
        <v>1842</v>
      </c>
      <c r="BR510" t="s">
        <v>70</v>
      </c>
      <c r="BS510" t="s">
        <v>72</v>
      </c>
      <c r="BT510">
        <v>0</v>
      </c>
      <c r="BU510" t="s">
        <v>6</v>
      </c>
      <c r="BV510">
        <v>0</v>
      </c>
      <c r="BW510" t="s">
        <v>72</v>
      </c>
      <c r="BX510">
        <v>0</v>
      </c>
      <c r="BY510" t="s">
        <v>41</v>
      </c>
      <c r="BZ510" t="s">
        <v>4145</v>
      </c>
    </row>
    <row r="511" spans="1:79">
      <c r="A511" t="s">
        <v>2407</v>
      </c>
      <c r="B511" t="s">
        <v>2474</v>
      </c>
      <c r="C511" t="s">
        <v>142</v>
      </c>
      <c r="D511" t="s">
        <v>245</v>
      </c>
      <c r="E511" t="s">
        <v>246</v>
      </c>
      <c r="F511" t="s">
        <v>2471</v>
      </c>
      <c r="G511" t="s">
        <v>1818</v>
      </c>
      <c r="H511" t="s">
        <v>2475</v>
      </c>
      <c r="I511" t="s">
        <v>2476</v>
      </c>
      <c r="J511" t="s">
        <v>92</v>
      </c>
      <c r="N511" t="s">
        <v>250</v>
      </c>
      <c r="O511" t="s">
        <v>68</v>
      </c>
      <c r="P511" t="s">
        <v>1214</v>
      </c>
      <c r="Q511" s="613">
        <v>0</v>
      </c>
      <c r="R511" t="s">
        <v>3609</v>
      </c>
      <c r="S511">
        <v>10125</v>
      </c>
      <c r="T511">
        <v>10125</v>
      </c>
      <c r="U511">
        <v>10363</v>
      </c>
      <c r="V511">
        <v>10487</v>
      </c>
      <c r="W511">
        <v>10487</v>
      </c>
      <c r="X511">
        <v>10487</v>
      </c>
      <c r="AE511" t="s">
        <v>70</v>
      </c>
      <c r="AH511">
        <v>0</v>
      </c>
      <c r="BP511" s="613">
        <v>8686</v>
      </c>
      <c r="BQ511" s="860">
        <v>9037</v>
      </c>
      <c r="BR511" t="s">
        <v>70</v>
      </c>
      <c r="BS511" t="s">
        <v>72</v>
      </c>
      <c r="BT511">
        <v>0</v>
      </c>
      <c r="BU511" t="s">
        <v>72</v>
      </c>
      <c r="BV511">
        <v>0</v>
      </c>
      <c r="BW511" t="s">
        <v>72</v>
      </c>
      <c r="BX511">
        <v>0</v>
      </c>
      <c r="BY511" t="s">
        <v>72</v>
      </c>
      <c r="BZ511" t="s">
        <v>4146</v>
      </c>
    </row>
    <row r="512" spans="1:79">
      <c r="A512" t="s">
        <v>2407</v>
      </c>
      <c r="B512" t="s">
        <v>2477</v>
      </c>
      <c r="C512" t="s">
        <v>142</v>
      </c>
      <c r="D512" t="s">
        <v>245</v>
      </c>
      <c r="E512" t="s">
        <v>246</v>
      </c>
      <c r="F512" t="s">
        <v>2471</v>
      </c>
      <c r="G512" t="s">
        <v>2478</v>
      </c>
      <c r="H512" t="s">
        <v>2479</v>
      </c>
      <c r="I512" t="s">
        <v>2480</v>
      </c>
      <c r="J512" t="s">
        <v>92</v>
      </c>
      <c r="N512" t="s">
        <v>280</v>
      </c>
      <c r="O512" t="s">
        <v>68</v>
      </c>
      <c r="P512" t="s">
        <v>1252</v>
      </c>
      <c r="Q512" s="613">
        <v>0</v>
      </c>
      <c r="R512" t="s">
        <v>3609</v>
      </c>
      <c r="S512">
        <v>10</v>
      </c>
      <c r="T512">
        <v>8</v>
      </c>
      <c r="U512">
        <v>6</v>
      </c>
      <c r="V512">
        <v>4</v>
      </c>
      <c r="W512">
        <v>2</v>
      </c>
      <c r="X512">
        <v>0</v>
      </c>
      <c r="AE512" t="s">
        <v>70</v>
      </c>
      <c r="AH512">
        <v>0</v>
      </c>
      <c r="BP512" s="613">
        <v>4</v>
      </c>
      <c r="BQ512" s="860">
        <v>5</v>
      </c>
      <c r="BR512" t="s">
        <v>70</v>
      </c>
      <c r="BS512" t="s">
        <v>72</v>
      </c>
      <c r="BT512">
        <v>0</v>
      </c>
      <c r="BU512" t="s">
        <v>72</v>
      </c>
      <c r="BV512">
        <v>0</v>
      </c>
      <c r="BW512" t="s">
        <v>72</v>
      </c>
      <c r="BX512">
        <v>0</v>
      </c>
      <c r="BY512" t="s">
        <v>72</v>
      </c>
      <c r="BZ512" t="s">
        <v>4147</v>
      </c>
    </row>
    <row r="513" spans="1:79">
      <c r="A513" t="s">
        <v>2407</v>
      </c>
      <c r="B513" t="s">
        <v>2481</v>
      </c>
      <c r="C513" t="s">
        <v>142</v>
      </c>
      <c r="D513" t="s">
        <v>245</v>
      </c>
      <c r="E513" t="s">
        <v>246</v>
      </c>
      <c r="F513" t="s">
        <v>2471</v>
      </c>
      <c r="G513" t="s">
        <v>2482</v>
      </c>
      <c r="H513" t="s">
        <v>2483</v>
      </c>
      <c r="I513" t="s">
        <v>2484</v>
      </c>
      <c r="J513" t="s">
        <v>64</v>
      </c>
      <c r="K513" t="s">
        <v>2420</v>
      </c>
      <c r="N513" t="s">
        <v>280</v>
      </c>
      <c r="O513" t="s">
        <v>68</v>
      </c>
      <c r="P513" t="s">
        <v>281</v>
      </c>
      <c r="Q513" s="613">
        <v>0</v>
      </c>
      <c r="R513" t="s">
        <v>3609</v>
      </c>
      <c r="S513">
        <v>250</v>
      </c>
      <c r="T513">
        <v>237</v>
      </c>
      <c r="U513">
        <v>224</v>
      </c>
      <c r="V513">
        <v>211</v>
      </c>
      <c r="W513">
        <v>211</v>
      </c>
      <c r="X513">
        <v>211</v>
      </c>
      <c r="AB513" t="s">
        <v>70</v>
      </c>
      <c r="AE513" t="s">
        <v>70</v>
      </c>
      <c r="AH513">
        <v>0</v>
      </c>
      <c r="AI513" t="s">
        <v>70</v>
      </c>
      <c r="AJ513" t="s">
        <v>70</v>
      </c>
      <c r="AK513" t="s">
        <v>70</v>
      </c>
      <c r="AL513" t="s">
        <v>70</v>
      </c>
      <c r="AM513" t="s">
        <v>70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71</v>
      </c>
      <c r="BP513" s="613">
        <v>170</v>
      </c>
      <c r="BQ513" s="860">
        <v>180</v>
      </c>
      <c r="BR513" t="s">
        <v>70</v>
      </c>
      <c r="BS513" t="s">
        <v>72</v>
      </c>
      <c r="BT513">
        <v>0</v>
      </c>
      <c r="BU513" t="s">
        <v>3213</v>
      </c>
      <c r="BV513">
        <v>5.7391230000000002</v>
      </c>
      <c r="BW513" t="s">
        <v>72</v>
      </c>
      <c r="BX513">
        <v>0</v>
      </c>
      <c r="BY513" t="s">
        <v>40</v>
      </c>
      <c r="BZ513" t="s">
        <v>4148</v>
      </c>
    </row>
    <row r="514" spans="1:79">
      <c r="A514" t="s">
        <v>2407</v>
      </c>
      <c r="B514" t="s">
        <v>2485</v>
      </c>
      <c r="C514" t="s">
        <v>142</v>
      </c>
      <c r="D514" t="s">
        <v>245</v>
      </c>
      <c r="E514" t="s">
        <v>246</v>
      </c>
      <c r="F514" t="s">
        <v>2471</v>
      </c>
      <c r="G514" t="s">
        <v>2486</v>
      </c>
      <c r="H514" t="s">
        <v>2487</v>
      </c>
      <c r="I514" t="s">
        <v>2488</v>
      </c>
      <c r="J514" t="s">
        <v>76</v>
      </c>
      <c r="K514" t="s">
        <v>2412</v>
      </c>
      <c r="M514" t="s">
        <v>66</v>
      </c>
      <c r="N514" t="s">
        <v>304</v>
      </c>
      <c r="O514" t="s">
        <v>229</v>
      </c>
      <c r="P514" t="s">
        <v>358</v>
      </c>
      <c r="Q514" s="613" t="s">
        <v>71</v>
      </c>
      <c r="S514" t="s">
        <v>231</v>
      </c>
      <c r="X514" t="s">
        <v>231</v>
      </c>
      <c r="AE514" t="s">
        <v>70</v>
      </c>
      <c r="AH514">
        <v>6</v>
      </c>
      <c r="AM514" t="s">
        <v>70</v>
      </c>
      <c r="AW514" t="s">
        <v>359</v>
      </c>
      <c r="BH514" t="s">
        <v>2425</v>
      </c>
      <c r="BN514">
        <v>1</v>
      </c>
      <c r="BO514" t="s">
        <v>71</v>
      </c>
      <c r="BP514" s="613" t="s">
        <v>4132</v>
      </c>
      <c r="BQ514" s="859" t="s">
        <v>4132</v>
      </c>
      <c r="BR514" t="s">
        <v>72</v>
      </c>
      <c r="BS514" t="s">
        <v>72</v>
      </c>
      <c r="BT514">
        <v>0</v>
      </c>
      <c r="BU514" t="s">
        <v>72</v>
      </c>
      <c r="BV514">
        <v>0</v>
      </c>
      <c r="BW514" t="s">
        <v>72</v>
      </c>
      <c r="BX514">
        <v>0</v>
      </c>
      <c r="BY514" t="s">
        <v>72</v>
      </c>
      <c r="BZ514" t="s">
        <v>4149</v>
      </c>
    </row>
    <row r="515" spans="1:79">
      <c r="A515" t="s">
        <v>2407</v>
      </c>
      <c r="B515" t="s">
        <v>2489</v>
      </c>
      <c r="C515" t="s">
        <v>142</v>
      </c>
      <c r="D515" t="s">
        <v>245</v>
      </c>
      <c r="E515" t="s">
        <v>246</v>
      </c>
      <c r="F515" t="s">
        <v>2441</v>
      </c>
      <c r="G515" t="s">
        <v>1827</v>
      </c>
      <c r="H515" t="s">
        <v>2490</v>
      </c>
      <c r="I515" t="s">
        <v>2491</v>
      </c>
      <c r="J515" t="s">
        <v>92</v>
      </c>
      <c r="N515" t="s">
        <v>203</v>
      </c>
      <c r="O515" t="s">
        <v>68</v>
      </c>
      <c r="P515" t="s">
        <v>2492</v>
      </c>
      <c r="Q515" s="613">
        <v>0</v>
      </c>
      <c r="R515" t="s">
        <v>3610</v>
      </c>
      <c r="S515">
        <v>15</v>
      </c>
      <c r="T515">
        <v>15</v>
      </c>
      <c r="U515">
        <v>15</v>
      </c>
      <c r="V515">
        <v>15</v>
      </c>
      <c r="W515">
        <v>15</v>
      </c>
      <c r="X515">
        <v>15</v>
      </c>
      <c r="AH515">
        <v>0</v>
      </c>
      <c r="BP515" s="613">
        <v>18</v>
      </c>
      <c r="BQ515" s="860">
        <v>18</v>
      </c>
      <c r="BR515" t="s">
        <v>70</v>
      </c>
      <c r="BS515" t="s">
        <v>72</v>
      </c>
      <c r="BT515">
        <v>0</v>
      </c>
      <c r="BU515" t="s">
        <v>72</v>
      </c>
      <c r="BV515">
        <v>0</v>
      </c>
      <c r="BW515" t="s">
        <v>72</v>
      </c>
      <c r="BX515">
        <v>0</v>
      </c>
      <c r="BY515" t="s">
        <v>72</v>
      </c>
      <c r="BZ515" t="s">
        <v>4150</v>
      </c>
    </row>
    <row r="516" spans="1:79">
      <c r="A516" t="s">
        <v>2407</v>
      </c>
      <c r="B516" t="s">
        <v>2493</v>
      </c>
      <c r="C516" t="s">
        <v>142</v>
      </c>
      <c r="D516" t="s">
        <v>245</v>
      </c>
      <c r="E516" t="s">
        <v>246</v>
      </c>
      <c r="F516" t="s">
        <v>2441</v>
      </c>
      <c r="G516" t="s">
        <v>1832</v>
      </c>
      <c r="H516" t="s">
        <v>2494</v>
      </c>
      <c r="I516" t="s">
        <v>2495</v>
      </c>
      <c r="J516" t="s">
        <v>76</v>
      </c>
      <c r="K516" t="s">
        <v>2412</v>
      </c>
      <c r="M516" t="s">
        <v>66</v>
      </c>
      <c r="N516" t="s">
        <v>304</v>
      </c>
      <c r="O516" t="s">
        <v>229</v>
      </c>
      <c r="P516" t="s">
        <v>358</v>
      </c>
      <c r="Q516" s="613" t="s">
        <v>71</v>
      </c>
      <c r="S516" t="s">
        <v>231</v>
      </c>
      <c r="X516" t="s">
        <v>231</v>
      </c>
      <c r="AE516" t="s">
        <v>70</v>
      </c>
      <c r="AH516">
        <v>3</v>
      </c>
      <c r="AM516" t="s">
        <v>70</v>
      </c>
      <c r="AW516" t="s">
        <v>359</v>
      </c>
      <c r="BH516" t="s">
        <v>2425</v>
      </c>
      <c r="BN516">
        <v>1</v>
      </c>
      <c r="BO516" t="s">
        <v>71</v>
      </c>
      <c r="BP516" s="613" t="s">
        <v>4132</v>
      </c>
      <c r="BQ516" s="859" t="s">
        <v>4132</v>
      </c>
      <c r="BR516" t="s">
        <v>72</v>
      </c>
      <c r="BS516" t="s">
        <v>72</v>
      </c>
      <c r="BT516">
        <v>0</v>
      </c>
      <c r="BU516" t="s">
        <v>72</v>
      </c>
      <c r="BV516">
        <v>0</v>
      </c>
      <c r="BW516" t="s">
        <v>72</v>
      </c>
      <c r="BX516">
        <v>0</v>
      </c>
      <c r="BY516" t="s">
        <v>72</v>
      </c>
      <c r="BZ516" t="s">
        <v>4151</v>
      </c>
    </row>
    <row r="517" spans="1:79">
      <c r="A517" t="s">
        <v>2407</v>
      </c>
      <c r="B517" t="s">
        <v>2496</v>
      </c>
      <c r="C517" t="s">
        <v>142</v>
      </c>
      <c r="D517" t="s">
        <v>245</v>
      </c>
      <c r="E517" t="s">
        <v>246</v>
      </c>
      <c r="F517" t="s">
        <v>2441</v>
      </c>
      <c r="G517" t="s">
        <v>1837</v>
      </c>
      <c r="H517" t="s">
        <v>2497</v>
      </c>
      <c r="I517" t="s">
        <v>2498</v>
      </c>
      <c r="J517" t="s">
        <v>1530</v>
      </c>
      <c r="K517" t="s">
        <v>65</v>
      </c>
      <c r="M517" t="s">
        <v>66</v>
      </c>
      <c r="N517" t="s">
        <v>920</v>
      </c>
      <c r="O517" t="s">
        <v>68</v>
      </c>
      <c r="P517" t="s">
        <v>2448</v>
      </c>
      <c r="Q517" s="613">
        <v>0</v>
      </c>
      <c r="R517" t="s">
        <v>3610</v>
      </c>
      <c r="T517">
        <v>3</v>
      </c>
      <c r="U517">
        <v>3</v>
      </c>
      <c r="V517">
        <v>3</v>
      </c>
      <c r="W517">
        <v>3</v>
      </c>
      <c r="X517">
        <v>4</v>
      </c>
      <c r="AH517">
        <v>0</v>
      </c>
      <c r="AI517" t="s">
        <v>70</v>
      </c>
      <c r="AJ517" t="s">
        <v>70</v>
      </c>
      <c r="AK517" t="s">
        <v>70</v>
      </c>
      <c r="AL517" t="s">
        <v>70</v>
      </c>
      <c r="AM517" t="s">
        <v>70</v>
      </c>
      <c r="AX517">
        <v>3</v>
      </c>
      <c r="AY517">
        <v>6</v>
      </c>
      <c r="AZ517">
        <v>9</v>
      </c>
      <c r="BA517">
        <v>12</v>
      </c>
      <c r="BB517">
        <v>16</v>
      </c>
      <c r="BC517">
        <v>999999</v>
      </c>
      <c r="BD517">
        <v>999999</v>
      </c>
      <c r="BE517">
        <v>999999</v>
      </c>
      <c r="BF517">
        <v>999999</v>
      </c>
      <c r="BG517">
        <v>999999</v>
      </c>
      <c r="BL517" t="s">
        <v>2449</v>
      </c>
      <c r="BN517">
        <v>1</v>
      </c>
      <c r="BO517" t="s">
        <v>71</v>
      </c>
      <c r="BP517" s="613" t="s">
        <v>3122</v>
      </c>
      <c r="BQ517" s="860">
        <v>4</v>
      </c>
      <c r="BR517" t="s">
        <v>70</v>
      </c>
      <c r="BS517" t="s">
        <v>72</v>
      </c>
      <c r="BT517">
        <v>0</v>
      </c>
      <c r="BU517" t="s">
        <v>3213</v>
      </c>
      <c r="BV517">
        <v>2.3955E-4</v>
      </c>
      <c r="BW517" t="s">
        <v>72</v>
      </c>
      <c r="BX517">
        <v>0</v>
      </c>
      <c r="BY517" t="s">
        <v>72</v>
      </c>
      <c r="BZ517" t="s">
        <v>4152</v>
      </c>
      <c r="CA517" t="s">
        <v>2450</v>
      </c>
    </row>
    <row r="518" spans="1:79">
      <c r="A518" t="s">
        <v>2407</v>
      </c>
      <c r="B518" t="s">
        <v>2499</v>
      </c>
      <c r="C518" t="s">
        <v>142</v>
      </c>
      <c r="D518" t="s">
        <v>245</v>
      </c>
      <c r="E518" t="s">
        <v>246</v>
      </c>
      <c r="F518" t="s">
        <v>2441</v>
      </c>
      <c r="G518" t="s">
        <v>1843</v>
      </c>
      <c r="H518" t="s">
        <v>2500</v>
      </c>
      <c r="I518" t="s">
        <v>2501</v>
      </c>
      <c r="J518" t="s">
        <v>64</v>
      </c>
      <c r="K518" t="s">
        <v>2420</v>
      </c>
      <c r="M518" t="s">
        <v>66</v>
      </c>
      <c r="N518" t="s">
        <v>203</v>
      </c>
      <c r="O518" t="s">
        <v>68</v>
      </c>
      <c r="P518" t="s">
        <v>2444</v>
      </c>
      <c r="Q518" s="613">
        <v>0</v>
      </c>
      <c r="R518" t="s">
        <v>3610</v>
      </c>
      <c r="X518">
        <v>340</v>
      </c>
      <c r="AF518" t="s">
        <v>70</v>
      </c>
      <c r="AH518">
        <v>0</v>
      </c>
      <c r="AM518" t="s">
        <v>70</v>
      </c>
      <c r="AR518">
        <v>0</v>
      </c>
      <c r="AW518">
        <v>337</v>
      </c>
      <c r="BB518">
        <v>343</v>
      </c>
      <c r="BG518">
        <v>999999</v>
      </c>
      <c r="BH518">
        <v>0.14623800000000001</v>
      </c>
      <c r="BL518">
        <v>7.6696E-2</v>
      </c>
      <c r="BN518">
        <v>1</v>
      </c>
      <c r="BO518" t="s">
        <v>71</v>
      </c>
      <c r="BP518" s="613" t="s">
        <v>3122</v>
      </c>
      <c r="BQ518" s="860">
        <v>0</v>
      </c>
      <c r="BR518" t="s">
        <v>72</v>
      </c>
      <c r="BS518" t="s">
        <v>72</v>
      </c>
      <c r="BT518">
        <v>0</v>
      </c>
      <c r="BU518" t="s">
        <v>72</v>
      </c>
      <c r="BV518">
        <v>0</v>
      </c>
      <c r="BW518" t="s">
        <v>72</v>
      </c>
      <c r="BX518">
        <v>0</v>
      </c>
      <c r="BY518" t="s">
        <v>72</v>
      </c>
      <c r="BZ518" t="s">
        <v>4153</v>
      </c>
    </row>
    <row r="519" spans="1:79">
      <c r="A519" t="s">
        <v>2407</v>
      </c>
      <c r="B519" t="s">
        <v>2502</v>
      </c>
      <c r="C519" t="s">
        <v>142</v>
      </c>
      <c r="D519" t="s">
        <v>245</v>
      </c>
      <c r="E519" t="s">
        <v>246</v>
      </c>
      <c r="F519" t="s">
        <v>2441</v>
      </c>
      <c r="G519" t="s">
        <v>1848</v>
      </c>
      <c r="H519" t="s">
        <v>2503</v>
      </c>
      <c r="I519" t="s">
        <v>2504</v>
      </c>
      <c r="J519" t="s">
        <v>64</v>
      </c>
      <c r="K519" t="s">
        <v>2420</v>
      </c>
      <c r="M519" t="s">
        <v>66</v>
      </c>
      <c r="N519" t="s">
        <v>197</v>
      </c>
      <c r="O519" t="s">
        <v>68</v>
      </c>
      <c r="P519" t="s">
        <v>2454</v>
      </c>
      <c r="Q519" s="613">
        <v>0</v>
      </c>
      <c r="R519" t="s">
        <v>3610</v>
      </c>
      <c r="X519">
        <v>11736</v>
      </c>
      <c r="AF519" t="s">
        <v>70</v>
      </c>
      <c r="AH519">
        <v>0</v>
      </c>
      <c r="AM519" t="s">
        <v>70</v>
      </c>
      <c r="AR519">
        <v>10998</v>
      </c>
      <c r="AW519">
        <v>11501</v>
      </c>
      <c r="BB519">
        <v>11971</v>
      </c>
      <c r="BG519">
        <v>12049</v>
      </c>
      <c r="BH519">
        <v>2.0263E-2</v>
      </c>
      <c r="BL519">
        <v>1.3171E-2</v>
      </c>
      <c r="BN519">
        <v>1</v>
      </c>
      <c r="BO519" t="s">
        <v>71</v>
      </c>
      <c r="BP519" s="613">
        <v>11466</v>
      </c>
      <c r="BQ519" s="860">
        <v>11466</v>
      </c>
      <c r="BR519" t="s">
        <v>72</v>
      </c>
      <c r="BS519" t="s">
        <v>72</v>
      </c>
      <c r="BT519">
        <v>0</v>
      </c>
      <c r="BU519" t="s">
        <v>72</v>
      </c>
      <c r="BV519">
        <v>0</v>
      </c>
      <c r="BW519" t="s">
        <v>72</v>
      </c>
      <c r="BX519">
        <v>0</v>
      </c>
      <c r="BY519" t="s">
        <v>72</v>
      </c>
      <c r="BZ519" t="s">
        <v>4154</v>
      </c>
    </row>
    <row r="520" spans="1:79">
      <c r="A520" t="s">
        <v>2407</v>
      </c>
      <c r="B520" t="s">
        <v>2505</v>
      </c>
      <c r="C520" t="s">
        <v>142</v>
      </c>
      <c r="D520" t="s">
        <v>245</v>
      </c>
      <c r="E520" t="s">
        <v>246</v>
      </c>
      <c r="F520" t="s">
        <v>2461</v>
      </c>
      <c r="G520" t="s">
        <v>1875</v>
      </c>
      <c r="H520" t="s">
        <v>2506</v>
      </c>
      <c r="I520" t="s">
        <v>2507</v>
      </c>
      <c r="J520" t="s">
        <v>92</v>
      </c>
      <c r="N520" t="s">
        <v>211</v>
      </c>
      <c r="O520" t="s">
        <v>99</v>
      </c>
      <c r="P520" t="s">
        <v>2464</v>
      </c>
      <c r="Q520" s="613">
        <v>0</v>
      </c>
      <c r="R520" t="s">
        <v>3610</v>
      </c>
      <c r="S520">
        <v>8</v>
      </c>
      <c r="T520">
        <v>12</v>
      </c>
      <c r="U520">
        <v>12</v>
      </c>
      <c r="V520">
        <v>12</v>
      </c>
      <c r="W520">
        <v>12</v>
      </c>
      <c r="X520">
        <v>12</v>
      </c>
      <c r="AH520">
        <v>0</v>
      </c>
      <c r="BP520" s="613">
        <v>12.26</v>
      </c>
      <c r="BQ520" s="860">
        <v>11.257999999999999</v>
      </c>
      <c r="BR520" t="s">
        <v>66</v>
      </c>
      <c r="BS520" t="s">
        <v>72</v>
      </c>
      <c r="BT520">
        <v>0</v>
      </c>
      <c r="BU520" t="s">
        <v>72</v>
      </c>
      <c r="BV520">
        <v>0</v>
      </c>
      <c r="BW520" t="s">
        <v>72</v>
      </c>
      <c r="BX520">
        <v>0</v>
      </c>
      <c r="BY520" t="s">
        <v>72</v>
      </c>
      <c r="BZ520" t="s">
        <v>4155</v>
      </c>
    </row>
    <row r="521" spans="1:79">
      <c r="A521" t="s">
        <v>2407</v>
      </c>
      <c r="B521" t="s">
        <v>2508</v>
      </c>
      <c r="C521" t="s">
        <v>142</v>
      </c>
      <c r="D521" t="s">
        <v>245</v>
      </c>
      <c r="E521" t="s">
        <v>246</v>
      </c>
      <c r="F521" t="s">
        <v>2461</v>
      </c>
      <c r="G521" t="s">
        <v>1879</v>
      </c>
      <c r="H521" t="s">
        <v>2509</v>
      </c>
      <c r="I521" t="s">
        <v>2510</v>
      </c>
      <c r="J521" t="s">
        <v>92</v>
      </c>
      <c r="N521" t="s">
        <v>429</v>
      </c>
      <c r="O521" t="s">
        <v>99</v>
      </c>
      <c r="P521" t="s">
        <v>2469</v>
      </c>
      <c r="Q521" s="613">
        <v>0</v>
      </c>
      <c r="R521" t="s">
        <v>3610</v>
      </c>
      <c r="S521">
        <v>93</v>
      </c>
      <c r="T521">
        <v>94</v>
      </c>
      <c r="U521">
        <v>94</v>
      </c>
      <c r="V521">
        <v>95</v>
      </c>
      <c r="W521">
        <v>95</v>
      </c>
      <c r="X521">
        <v>95</v>
      </c>
      <c r="AH521">
        <v>0</v>
      </c>
      <c r="BP521" s="613">
        <v>93.5</v>
      </c>
      <c r="BQ521" s="860">
        <v>98.91</v>
      </c>
      <c r="BR521" t="s">
        <v>70</v>
      </c>
      <c r="BS521" t="s">
        <v>72</v>
      </c>
      <c r="BT521">
        <v>0</v>
      </c>
      <c r="BU521" t="s">
        <v>72</v>
      </c>
      <c r="BV521">
        <v>0</v>
      </c>
      <c r="BW521" t="s">
        <v>72</v>
      </c>
      <c r="BX521">
        <v>0</v>
      </c>
      <c r="BY521" t="s">
        <v>72</v>
      </c>
      <c r="BZ521" t="s">
        <v>4156</v>
      </c>
    </row>
    <row r="522" spans="1:79">
      <c r="A522" t="s">
        <v>2407</v>
      </c>
      <c r="B522" t="s">
        <v>2511</v>
      </c>
      <c r="C522" t="s">
        <v>142</v>
      </c>
      <c r="D522" t="s">
        <v>126</v>
      </c>
      <c r="E522" t="s">
        <v>127</v>
      </c>
      <c r="F522" t="s">
        <v>2512</v>
      </c>
      <c r="G522" t="s">
        <v>1957</v>
      </c>
      <c r="H522" t="s">
        <v>2513</v>
      </c>
      <c r="I522" t="s">
        <v>3607</v>
      </c>
      <c r="J522" t="s">
        <v>64</v>
      </c>
      <c r="K522" t="s">
        <v>65</v>
      </c>
      <c r="M522" t="s">
        <v>66</v>
      </c>
      <c r="N522" t="s">
        <v>131</v>
      </c>
      <c r="O522" t="s">
        <v>132</v>
      </c>
      <c r="P522" t="s">
        <v>133</v>
      </c>
      <c r="Q522" s="613">
        <v>1</v>
      </c>
      <c r="R522" t="s">
        <v>3610</v>
      </c>
      <c r="S522">
        <v>82</v>
      </c>
      <c r="T522" t="s">
        <v>2514</v>
      </c>
      <c r="U522" t="s">
        <v>2515</v>
      </c>
      <c r="V522" t="s">
        <v>2516</v>
      </c>
      <c r="W522" t="s">
        <v>2517</v>
      </c>
      <c r="X522" t="s">
        <v>2518</v>
      </c>
      <c r="AH522">
        <v>0</v>
      </c>
      <c r="AI522" t="s">
        <v>70</v>
      </c>
      <c r="AJ522" t="s">
        <v>70</v>
      </c>
      <c r="AK522" t="s">
        <v>70</v>
      </c>
      <c r="AL522" t="s">
        <v>70</v>
      </c>
      <c r="AM522" t="s">
        <v>70</v>
      </c>
      <c r="AN522" t="s">
        <v>134</v>
      </c>
      <c r="AO522" t="s">
        <v>134</v>
      </c>
      <c r="AP522" t="s">
        <v>134</v>
      </c>
      <c r="AQ522" t="s">
        <v>134</v>
      </c>
      <c r="AR522" t="s">
        <v>134</v>
      </c>
      <c r="AS522" t="s">
        <v>134</v>
      </c>
      <c r="AT522" t="s">
        <v>134</v>
      </c>
      <c r="AU522" t="s">
        <v>134</v>
      </c>
      <c r="AV522" t="s">
        <v>134</v>
      </c>
      <c r="AW522" t="s">
        <v>134</v>
      </c>
      <c r="AX522" t="s">
        <v>134</v>
      </c>
      <c r="AY522" t="s">
        <v>134</v>
      </c>
      <c r="AZ522" t="s">
        <v>134</v>
      </c>
      <c r="BA522" t="s">
        <v>134</v>
      </c>
      <c r="BB522" t="s">
        <v>134</v>
      </c>
      <c r="BC522" t="s">
        <v>134</v>
      </c>
      <c r="BD522" t="s">
        <v>134</v>
      </c>
      <c r="BE522" t="s">
        <v>134</v>
      </c>
      <c r="BF522" t="s">
        <v>134</v>
      </c>
      <c r="BG522" t="s">
        <v>134</v>
      </c>
      <c r="BH522" t="s">
        <v>134</v>
      </c>
      <c r="BL522" t="s">
        <v>134</v>
      </c>
      <c r="BN522">
        <v>1</v>
      </c>
      <c r="BO522" t="s">
        <v>71</v>
      </c>
      <c r="BP522" s="613">
        <v>82</v>
      </c>
      <c r="BQ522" s="859">
        <v>82.6</v>
      </c>
      <c r="BR522" t="s">
        <v>70</v>
      </c>
      <c r="BS522" t="s">
        <v>72</v>
      </c>
      <c r="BT522">
        <v>0</v>
      </c>
      <c r="BU522" t="s">
        <v>72</v>
      </c>
      <c r="BV522">
        <v>0</v>
      </c>
      <c r="BW522" t="s">
        <v>72</v>
      </c>
      <c r="BX522">
        <v>0</v>
      </c>
      <c r="BY522" t="s">
        <v>72</v>
      </c>
      <c r="BZ522" t="s">
        <v>4157</v>
      </c>
      <c r="CA522" t="s">
        <v>135</v>
      </c>
    </row>
    <row r="523" spans="1:79">
      <c r="A523" t="s">
        <v>2407</v>
      </c>
      <c r="B523" t="s">
        <v>2519</v>
      </c>
      <c r="C523" t="s">
        <v>142</v>
      </c>
      <c r="D523" t="s">
        <v>126</v>
      </c>
      <c r="E523" t="s">
        <v>127</v>
      </c>
      <c r="F523" t="s">
        <v>2512</v>
      </c>
      <c r="G523" t="s">
        <v>1961</v>
      </c>
      <c r="H523" t="s">
        <v>2520</v>
      </c>
      <c r="I523" t="s">
        <v>2521</v>
      </c>
      <c r="J523" t="s">
        <v>92</v>
      </c>
      <c r="N523" t="s">
        <v>221</v>
      </c>
      <c r="O523" t="s">
        <v>68</v>
      </c>
      <c r="P523" t="s">
        <v>2522</v>
      </c>
      <c r="Q523" s="613">
        <v>0</v>
      </c>
      <c r="R523" t="s">
        <v>3609</v>
      </c>
      <c r="S523">
        <v>15267</v>
      </c>
      <c r="T523" t="s">
        <v>2523</v>
      </c>
      <c r="U523" t="s">
        <v>2523</v>
      </c>
      <c r="V523" t="s">
        <v>2523</v>
      </c>
      <c r="W523" t="s">
        <v>2523</v>
      </c>
      <c r="X523" t="s">
        <v>2523</v>
      </c>
      <c r="AH523">
        <v>0</v>
      </c>
      <c r="BP523" s="613">
        <v>10610</v>
      </c>
      <c r="BQ523" s="877">
        <v>10567</v>
      </c>
      <c r="BR523" t="s">
        <v>72</v>
      </c>
      <c r="BS523" t="s">
        <v>72</v>
      </c>
      <c r="BT523">
        <v>0</v>
      </c>
      <c r="BU523" t="s">
        <v>72</v>
      </c>
      <c r="BV523">
        <v>0</v>
      </c>
      <c r="BW523" t="s">
        <v>72</v>
      </c>
      <c r="BX523">
        <v>0</v>
      </c>
      <c r="BY523" t="s">
        <v>72</v>
      </c>
      <c r="BZ523" t="s">
        <v>4158</v>
      </c>
    </row>
    <row r="524" spans="1:79" ht="48">
      <c r="A524" t="s">
        <v>2407</v>
      </c>
      <c r="B524" t="s">
        <v>2524</v>
      </c>
      <c r="C524" t="s">
        <v>142</v>
      </c>
      <c r="D524" t="s">
        <v>126</v>
      </c>
      <c r="E524" t="s">
        <v>127</v>
      </c>
      <c r="F524" t="s">
        <v>2512</v>
      </c>
      <c r="G524" t="s">
        <v>1965</v>
      </c>
      <c r="H524" t="s">
        <v>2525</v>
      </c>
      <c r="I524" t="s">
        <v>2526</v>
      </c>
      <c r="J524" t="s">
        <v>92</v>
      </c>
      <c r="N524" t="s">
        <v>221</v>
      </c>
      <c r="O524" t="s">
        <v>99</v>
      </c>
      <c r="P524" t="s">
        <v>2527</v>
      </c>
      <c r="Q524" s="613">
        <v>0</v>
      </c>
      <c r="R524" t="s">
        <v>3610</v>
      </c>
      <c r="T524" t="s">
        <v>2528</v>
      </c>
      <c r="U524" t="s">
        <v>2528</v>
      </c>
      <c r="V524" t="s">
        <v>2528</v>
      </c>
      <c r="W524" t="s">
        <v>2528</v>
      </c>
      <c r="X524" t="s">
        <v>2528</v>
      </c>
      <c r="AH524">
        <v>0</v>
      </c>
      <c r="BP524" s="613" t="s">
        <v>4159</v>
      </c>
      <c r="BQ524" s="873" t="s">
        <v>4160</v>
      </c>
      <c r="BR524" t="s">
        <v>72</v>
      </c>
      <c r="BS524" t="s">
        <v>72</v>
      </c>
      <c r="BT524">
        <v>0</v>
      </c>
      <c r="BU524" t="s">
        <v>72</v>
      </c>
      <c r="BV524">
        <v>0</v>
      </c>
      <c r="BW524" t="s">
        <v>72</v>
      </c>
      <c r="BX524">
        <v>0</v>
      </c>
      <c r="BY524" t="s">
        <v>72</v>
      </c>
      <c r="BZ524" t="s">
        <v>4161</v>
      </c>
    </row>
    <row r="525" spans="1:79">
      <c r="A525" t="s">
        <v>2407</v>
      </c>
      <c r="B525" t="s">
        <v>2529</v>
      </c>
      <c r="C525" t="s">
        <v>142</v>
      </c>
      <c r="D525" t="s">
        <v>126</v>
      </c>
      <c r="E525" t="s">
        <v>127</v>
      </c>
      <c r="F525" t="s">
        <v>2530</v>
      </c>
      <c r="G525" t="s">
        <v>1983</v>
      </c>
      <c r="H525" t="s">
        <v>2531</v>
      </c>
      <c r="I525" t="s">
        <v>2532</v>
      </c>
      <c r="J525" t="s">
        <v>92</v>
      </c>
      <c r="N525" t="s">
        <v>139</v>
      </c>
      <c r="O525" t="s">
        <v>99</v>
      </c>
      <c r="P525" t="s">
        <v>2533</v>
      </c>
      <c r="Q525" s="613">
        <v>2</v>
      </c>
      <c r="R525" t="s">
        <v>3609</v>
      </c>
      <c r="S525">
        <v>3.1</v>
      </c>
      <c r="T525">
        <v>3.16</v>
      </c>
      <c r="U525">
        <v>3.16</v>
      </c>
      <c r="V525">
        <v>3.16</v>
      </c>
      <c r="W525">
        <v>3.16</v>
      </c>
      <c r="X525">
        <v>3.16</v>
      </c>
      <c r="AH525">
        <v>0</v>
      </c>
      <c r="BP525" s="613">
        <v>3.18</v>
      </c>
      <c r="BQ525" s="861">
        <v>3.05</v>
      </c>
      <c r="BR525" t="s">
        <v>70</v>
      </c>
      <c r="BS525" t="s">
        <v>72</v>
      </c>
      <c r="BT525">
        <v>0</v>
      </c>
      <c r="BU525" t="s">
        <v>72</v>
      </c>
      <c r="BV525">
        <v>0</v>
      </c>
      <c r="BW525" t="s">
        <v>72</v>
      </c>
      <c r="BX525">
        <v>0</v>
      </c>
      <c r="BY525" t="s">
        <v>72</v>
      </c>
      <c r="BZ525" t="s">
        <v>4162</v>
      </c>
    </row>
    <row r="526" spans="1:79">
      <c r="A526" t="s">
        <v>2407</v>
      </c>
      <c r="B526" t="s">
        <v>2534</v>
      </c>
      <c r="C526" t="s">
        <v>142</v>
      </c>
      <c r="D526" t="s">
        <v>126</v>
      </c>
      <c r="E526" t="s">
        <v>127</v>
      </c>
      <c r="F526" t="s">
        <v>2530</v>
      </c>
      <c r="G526" t="s">
        <v>2535</v>
      </c>
      <c r="H526" t="s">
        <v>2536</v>
      </c>
      <c r="I526" t="s">
        <v>2537</v>
      </c>
      <c r="J526" t="s">
        <v>92</v>
      </c>
      <c r="N526" t="s">
        <v>139</v>
      </c>
      <c r="O526" t="s">
        <v>68</v>
      </c>
      <c r="P526" t="s">
        <v>2538</v>
      </c>
      <c r="Q526" s="613">
        <v>0</v>
      </c>
      <c r="R526" t="s">
        <v>3610</v>
      </c>
      <c r="T526" t="s">
        <v>3615</v>
      </c>
      <c r="U526" t="s">
        <v>3615</v>
      </c>
      <c r="V526" t="s">
        <v>3615</v>
      </c>
      <c r="W526" t="s">
        <v>3615</v>
      </c>
      <c r="X526" t="s">
        <v>3615</v>
      </c>
      <c r="AH526">
        <v>0</v>
      </c>
      <c r="BP526" s="613" t="s">
        <v>3122</v>
      </c>
      <c r="BQ526" s="873">
        <v>22735</v>
      </c>
      <c r="BR526" t="s">
        <v>72</v>
      </c>
      <c r="BS526" t="s">
        <v>72</v>
      </c>
      <c r="BT526">
        <v>0</v>
      </c>
      <c r="BU526" t="s">
        <v>72</v>
      </c>
      <c r="BV526">
        <v>0</v>
      </c>
      <c r="BW526" t="s">
        <v>72</v>
      </c>
      <c r="BX526">
        <v>0</v>
      </c>
      <c r="BY526" t="s">
        <v>72</v>
      </c>
      <c r="BZ526" t="s">
        <v>4163</v>
      </c>
    </row>
    <row r="527" spans="1:79" ht="48">
      <c r="A527" t="s">
        <v>2407</v>
      </c>
      <c r="B527" t="s">
        <v>2539</v>
      </c>
      <c r="C527" t="s">
        <v>142</v>
      </c>
      <c r="D527" t="s">
        <v>126</v>
      </c>
      <c r="E527" t="s">
        <v>127</v>
      </c>
      <c r="F527" t="s">
        <v>2530</v>
      </c>
      <c r="G527" t="s">
        <v>2540</v>
      </c>
      <c r="H527" t="s">
        <v>2541</v>
      </c>
      <c r="I527" t="s">
        <v>2542</v>
      </c>
      <c r="J527" t="s">
        <v>92</v>
      </c>
      <c r="N527" t="s">
        <v>139</v>
      </c>
      <c r="O527" t="s">
        <v>99</v>
      </c>
      <c r="P527" t="s">
        <v>2543</v>
      </c>
      <c r="Q527" s="613">
        <v>0</v>
      </c>
      <c r="R527" t="s">
        <v>3610</v>
      </c>
      <c r="T527" t="s">
        <v>2544</v>
      </c>
      <c r="U527" t="s">
        <v>2544</v>
      </c>
      <c r="V527" t="s">
        <v>2544</v>
      </c>
      <c r="W527" t="s">
        <v>2544</v>
      </c>
      <c r="X527" t="s">
        <v>2544</v>
      </c>
      <c r="AH527">
        <v>0</v>
      </c>
      <c r="BP527" s="613" t="s">
        <v>4164</v>
      </c>
      <c r="BQ527" s="873" t="s">
        <v>4165</v>
      </c>
      <c r="BR527" t="s">
        <v>72</v>
      </c>
      <c r="BS527" t="s">
        <v>72</v>
      </c>
      <c r="BT527">
        <v>0</v>
      </c>
      <c r="BU527" t="s">
        <v>72</v>
      </c>
      <c r="BV527">
        <v>0</v>
      </c>
      <c r="BW527" t="s">
        <v>72</v>
      </c>
      <c r="BX527">
        <v>0</v>
      </c>
      <c r="BY527" t="s">
        <v>72</v>
      </c>
      <c r="BZ527" t="s">
        <v>4166</v>
      </c>
    </row>
    <row r="528" spans="1:79">
      <c r="A528" t="s">
        <v>2407</v>
      </c>
      <c r="B528" t="s">
        <v>2545</v>
      </c>
      <c r="C528" t="s">
        <v>142</v>
      </c>
      <c r="D528" t="s">
        <v>126</v>
      </c>
      <c r="E528" t="s">
        <v>127</v>
      </c>
      <c r="F528" t="s">
        <v>2461</v>
      </c>
      <c r="G528" t="s">
        <v>1992</v>
      </c>
      <c r="H528" t="s">
        <v>2546</v>
      </c>
      <c r="I528" t="s">
        <v>2547</v>
      </c>
      <c r="J528" t="s">
        <v>92</v>
      </c>
      <c r="N528" t="s">
        <v>211</v>
      </c>
      <c r="O528" t="s">
        <v>99</v>
      </c>
      <c r="P528" t="s">
        <v>2464</v>
      </c>
      <c r="Q528" s="613">
        <v>0</v>
      </c>
      <c r="R528" t="s">
        <v>3610</v>
      </c>
      <c r="S528">
        <v>8</v>
      </c>
      <c r="T528">
        <v>12</v>
      </c>
      <c r="U528">
        <v>12</v>
      </c>
      <c r="V528">
        <v>12</v>
      </c>
      <c r="W528">
        <v>12</v>
      </c>
      <c r="X528">
        <v>12</v>
      </c>
      <c r="AH528">
        <v>0</v>
      </c>
      <c r="BP528" s="613">
        <v>12.26</v>
      </c>
      <c r="BQ528" s="860">
        <v>11.257999999999999</v>
      </c>
      <c r="BR528" t="s">
        <v>66</v>
      </c>
      <c r="BS528" t="s">
        <v>72</v>
      </c>
      <c r="BT528">
        <v>0</v>
      </c>
      <c r="BU528" t="s">
        <v>72</v>
      </c>
      <c r="BV528">
        <v>0</v>
      </c>
      <c r="BW528" t="s">
        <v>72</v>
      </c>
      <c r="BX528">
        <v>0</v>
      </c>
      <c r="BY528" t="s">
        <v>72</v>
      </c>
      <c r="BZ528" t="s">
        <v>4167</v>
      </c>
    </row>
    <row r="529" spans="1:78">
      <c r="A529" t="s">
        <v>2407</v>
      </c>
      <c r="B529" t="s">
        <v>2548</v>
      </c>
      <c r="C529" t="s">
        <v>142</v>
      </c>
      <c r="D529" t="s">
        <v>126</v>
      </c>
      <c r="E529" t="s">
        <v>127</v>
      </c>
      <c r="F529" t="s">
        <v>2461</v>
      </c>
      <c r="G529" t="s">
        <v>1997</v>
      </c>
      <c r="H529" t="s">
        <v>2549</v>
      </c>
      <c r="I529" t="s">
        <v>2550</v>
      </c>
      <c r="J529" t="s">
        <v>92</v>
      </c>
      <c r="N529" t="s">
        <v>429</v>
      </c>
      <c r="O529" t="s">
        <v>99</v>
      </c>
      <c r="P529" t="s">
        <v>2469</v>
      </c>
      <c r="Q529" s="613">
        <v>0</v>
      </c>
      <c r="R529" t="s">
        <v>3610</v>
      </c>
      <c r="S529">
        <v>93</v>
      </c>
      <c r="T529">
        <v>94</v>
      </c>
      <c r="U529">
        <v>94</v>
      </c>
      <c r="V529">
        <v>95</v>
      </c>
      <c r="W529">
        <v>95</v>
      </c>
      <c r="X529">
        <v>95</v>
      </c>
      <c r="AH529">
        <v>0</v>
      </c>
      <c r="BP529" s="613">
        <v>93.5</v>
      </c>
      <c r="BQ529" s="860">
        <v>98.91</v>
      </c>
      <c r="BR529" t="s">
        <v>70</v>
      </c>
      <c r="BS529" t="s">
        <v>72</v>
      </c>
      <c r="BT529">
        <v>0</v>
      </c>
      <c r="BU529" t="s">
        <v>72</v>
      </c>
      <c r="BV529">
        <v>0</v>
      </c>
      <c r="BW529" t="s">
        <v>72</v>
      </c>
      <c r="BX529">
        <v>0</v>
      </c>
      <c r="BY529" t="s">
        <v>72</v>
      </c>
      <c r="BZ529" t="s">
        <v>4168</v>
      </c>
    </row>
  </sheetData>
  <sheetProtection algorithmName="SHA-512" hashValue="TlXFFZ+QP3FGGuyVOLgwoK3ferUVySBnbExG52AynpAq7eFsURJBDAn6DeN2SnZxwx+MwjbXTFK6EOK+PNuBYw==" saltValue="XJ1OCD4oTseD/KXJkcK9Lg=="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4" tint="0.749992370372631"/>
    <pageSetUpPr fitToPage="1"/>
  </sheetPr>
  <dimension ref="A1:EI529"/>
  <sheetViews>
    <sheetView workbookViewId="0"/>
  </sheetViews>
  <sheetFormatPr defaultColWidth="9" defaultRowHeight="14.25"/>
  <cols>
    <col min="1" max="1" width="18.75" style="63" bestFit="1" customWidth="1"/>
    <col min="2" max="2" width="34.125" style="64" customWidth="1"/>
    <col min="6" max="6" width="11.25" bestFit="1" customWidth="1"/>
    <col min="7" max="7" width="13.75" bestFit="1" customWidth="1"/>
    <col min="8" max="8" width="17.625" style="61" bestFit="1" customWidth="1"/>
    <col min="9" max="9" width="29.25" style="61" customWidth="1"/>
    <col min="13" max="13" width="11" bestFit="1" customWidth="1"/>
    <col min="14" max="14" width="11" customWidth="1"/>
    <col min="15" max="15" width="15.25" style="61" bestFit="1" customWidth="1"/>
    <col min="16" max="16" width="27.625" style="61" customWidth="1"/>
    <col min="22" max="22" width="15.75" style="61" bestFit="1" customWidth="1"/>
    <col min="23" max="23" width="24.5" style="61" customWidth="1"/>
    <col min="29" max="29" width="17.625" style="61" bestFit="1" customWidth="1"/>
    <col min="30" max="30" width="31.625" style="61" customWidth="1"/>
    <col min="36" max="36" width="15.25" style="61" bestFit="1" customWidth="1"/>
    <col min="37" max="37" width="20.75" style="61" bestFit="1" customWidth="1"/>
    <col min="43" max="43" width="15.75" style="61" bestFit="1" customWidth="1"/>
    <col min="44" max="44" width="68.25" style="61" bestFit="1" customWidth="1"/>
    <col min="50" max="50" width="15.25" style="61" bestFit="1" customWidth="1"/>
    <col min="51" max="51" width="29" style="61" customWidth="1"/>
    <col min="57" max="57" width="17.25" style="61" customWidth="1"/>
    <col min="58" max="58" width="27.5" style="61" customWidth="1"/>
    <col min="64" max="64" width="14.25" style="61" bestFit="1" customWidth="1"/>
    <col min="65" max="65" width="25.75" style="61" bestFit="1" customWidth="1"/>
    <col min="71" max="71" width="15.625" style="61" bestFit="1" customWidth="1"/>
    <col min="72" max="72" width="43.25" style="61" bestFit="1" customWidth="1"/>
    <col min="78" max="78" width="17.5" style="61" bestFit="1" customWidth="1"/>
    <col min="79" max="79" width="42.125" style="61" customWidth="1"/>
    <col min="85" max="85" width="18" style="61" bestFit="1" customWidth="1"/>
    <col min="86" max="86" width="42.125" style="61" customWidth="1"/>
    <col min="92" max="92" width="17.125" style="61" bestFit="1" customWidth="1"/>
    <col min="93" max="93" width="56.125" style="61" customWidth="1"/>
    <col min="98" max="98" width="10.125" style="613" bestFit="1" customWidth="1"/>
    <col min="99" max="99" width="14.125" style="61" bestFit="1" customWidth="1"/>
    <col min="100" max="100" width="40.625" style="61" bestFit="1" customWidth="1"/>
    <col min="106" max="106" width="15.75" style="61" bestFit="1" customWidth="1"/>
    <col min="107" max="107" width="72.625" style="61" bestFit="1" customWidth="1"/>
    <col min="113" max="113" width="17.125" style="61" bestFit="1" customWidth="1"/>
    <col min="114" max="114" width="36.125" style="61" bestFit="1" customWidth="1"/>
    <col min="119" max="119" width="9" style="613"/>
    <col min="120" max="120" width="9" style="61"/>
    <col min="121" max="121" width="33" style="61" customWidth="1"/>
    <col min="122" max="122" width="7.125" style="61" bestFit="1" customWidth="1"/>
    <col min="123" max="123" width="7.125" style="61" customWidth="1"/>
    <col min="124" max="138" width="9" style="61"/>
    <col min="140" max="16384" width="9" style="61"/>
  </cols>
  <sheetData>
    <row r="1" spans="1:126" ht="26.25" customHeight="1">
      <c r="A1" s="59" t="s">
        <v>15</v>
      </c>
      <c r="B1" s="60" t="s">
        <v>22</v>
      </c>
    </row>
    <row r="2" spans="1:126" s="62" customFormat="1" ht="12.75">
      <c r="A2" s="62" t="s">
        <v>56</v>
      </c>
      <c r="B2" s="62" t="str">
        <f xml:space="preserve"> A2 &amp; "PC"</f>
        <v>AFWPC</v>
      </c>
      <c r="C2" s="62" t="str">
        <f xml:space="preserve"> A2 &amp; "Unit"</f>
        <v>AFWUnit</v>
      </c>
      <c r="D2" s="62" t="str">
        <f xml:space="preserve"> A2 &amp; "UnitDes"</f>
        <v>AFWUnitDes</v>
      </c>
      <c r="E2" s="62" t="s">
        <v>4169</v>
      </c>
      <c r="F2" s="62" t="str">
        <f xml:space="preserve"> A2 &amp; 'PC LIST'!$J$2</f>
        <v>AFWODI type</v>
      </c>
      <c r="G2" s="62" t="str">
        <f xml:space="preserve"> A2 &amp; "201516Actual"</f>
        <v>AFW201516Actual</v>
      </c>
      <c r="H2" s="62" t="s">
        <v>140</v>
      </c>
      <c r="I2" s="62" t="str">
        <f>H2&amp;"PC"</f>
        <v>ANHPC</v>
      </c>
      <c r="J2" s="62" t="str">
        <f xml:space="preserve"> H2 &amp; "Unit"</f>
        <v>ANHUnit</v>
      </c>
      <c r="K2" s="62" t="str">
        <f xml:space="preserve"> H2 &amp; "UnitDes"</f>
        <v>ANHUnitDes</v>
      </c>
      <c r="L2" s="62" t="s">
        <v>4170</v>
      </c>
      <c r="M2" s="62" t="str">
        <f xml:space="preserve"> H2 &amp; 'PC LIST'!$J$2</f>
        <v>ANHODI type</v>
      </c>
      <c r="N2" s="62" t="str">
        <f xml:space="preserve"> H2 &amp; "201516Actual"</f>
        <v>ANH201516Actual</v>
      </c>
      <c r="O2" s="62" t="s">
        <v>346</v>
      </c>
      <c r="P2" s="62" t="str">
        <f>O2&amp;"PC"</f>
        <v>BRLPC</v>
      </c>
      <c r="Q2" s="62" t="str">
        <f xml:space="preserve"> O2 &amp; "Unit"</f>
        <v>BRLUnit</v>
      </c>
      <c r="R2" s="62" t="str">
        <f xml:space="preserve"> O2 &amp; "UnitDes"</f>
        <v>BRLUnitDes</v>
      </c>
      <c r="S2" s="62" t="s">
        <v>4171</v>
      </c>
      <c r="T2" s="62" t="str">
        <f xml:space="preserve"> O2 &amp; 'PC LIST'!$J$2</f>
        <v>BRLODI type</v>
      </c>
      <c r="U2" s="62" t="str">
        <f xml:space="preserve"> O2 &amp; "201516Actual"</f>
        <v>BRL201516Actual</v>
      </c>
      <c r="V2" s="62" t="s">
        <v>468</v>
      </c>
      <c r="W2" s="62" t="str">
        <f>V2&amp;"PC"</f>
        <v>DVWPC</v>
      </c>
      <c r="X2" s="62" t="str">
        <f xml:space="preserve"> V2 &amp; "Unit"</f>
        <v>DVWUnit</v>
      </c>
      <c r="Y2" s="62" t="str">
        <f xml:space="preserve"> V2 &amp; "UnitDes"</f>
        <v>DVWUnitDes</v>
      </c>
      <c r="Z2" s="62" t="s">
        <v>4172</v>
      </c>
      <c r="AA2" s="62" t="str">
        <f xml:space="preserve"> V2 &amp; 'PC LIST'!$J$2</f>
        <v>DVWODI type</v>
      </c>
      <c r="AB2" s="62" t="str">
        <f xml:space="preserve"> V2 &amp; "201516Actual"</f>
        <v>DVW201516Actual</v>
      </c>
      <c r="AC2" s="62" t="s">
        <v>533</v>
      </c>
      <c r="AD2" s="62" t="str">
        <f>AC2&amp;"PC"</f>
        <v>NESPC</v>
      </c>
      <c r="AE2" s="62" t="str">
        <f xml:space="preserve"> AC2 &amp; "Unit"</f>
        <v>NESUnit</v>
      </c>
      <c r="AF2" s="62" t="str">
        <f xml:space="preserve"> AC2 &amp; "UnitDes"</f>
        <v>NESUnitDes</v>
      </c>
      <c r="AG2" s="62" t="s">
        <v>4173</v>
      </c>
      <c r="AH2" s="62" t="str">
        <f xml:space="preserve"> AC2 &amp; 'PC LIST'!$J$2</f>
        <v>NESODI type</v>
      </c>
      <c r="AI2" s="62" t="str">
        <f xml:space="preserve"> AC2 &amp; "201516Actual"</f>
        <v>NES201516Actual</v>
      </c>
      <c r="AJ2" s="62" t="s">
        <v>809</v>
      </c>
      <c r="AK2" s="62" t="str">
        <f>AJ2&amp;"PC"</f>
        <v>PRTPC</v>
      </c>
      <c r="AL2" s="62" t="str">
        <f xml:space="preserve"> AJ2 &amp; "Unit"</f>
        <v>PRTUnit</v>
      </c>
      <c r="AM2" s="62" t="str">
        <f xml:space="preserve"> AJ2 &amp; "UnitDes"</f>
        <v>PRTUnitDes</v>
      </c>
      <c r="AN2" s="62" t="s">
        <v>4174</v>
      </c>
      <c r="AO2" s="62" t="str">
        <f xml:space="preserve"> AJ2 &amp; 'PC LIST'!$J$2</f>
        <v>PRTODI type</v>
      </c>
      <c r="AP2" s="62" t="str">
        <f xml:space="preserve"> AJ2 &amp; "201516Actual"</f>
        <v>PRT201516Actual</v>
      </c>
      <c r="AQ2" s="62" t="s">
        <v>868</v>
      </c>
      <c r="AR2" s="62" t="str">
        <f>AQ2&amp;"PC"</f>
        <v>SBWPC</v>
      </c>
      <c r="AS2" s="62" t="str">
        <f xml:space="preserve"> AQ2 &amp; "Unit"</f>
        <v>SBWUnit</v>
      </c>
      <c r="AT2" s="62" t="str">
        <f xml:space="preserve"> AQ2 &amp; "UnitDes"</f>
        <v>SBWUnitDes</v>
      </c>
      <c r="AU2" s="62" t="s">
        <v>4175</v>
      </c>
      <c r="AV2" s="62" t="str">
        <f xml:space="preserve"> AQ2 &amp; 'PC LIST'!$J$2</f>
        <v>SBWODI type</v>
      </c>
      <c r="AW2" s="62" t="str">
        <f xml:space="preserve"> AQ2 &amp; "201516Actual"</f>
        <v>SBW201516Actual</v>
      </c>
      <c r="AX2" s="62" t="s">
        <v>935</v>
      </c>
      <c r="AY2" s="62" t="str">
        <f>AX2&amp;"PC"</f>
        <v>SESPC</v>
      </c>
      <c r="AZ2" s="62" t="str">
        <f xml:space="preserve"> AX2 &amp; "Unit"</f>
        <v>SESUnit</v>
      </c>
      <c r="BA2" s="62" t="str">
        <f xml:space="preserve"> AX2 &amp; "UnitDes"</f>
        <v>SESUnitDes</v>
      </c>
      <c r="BB2" s="62" t="s">
        <v>4176</v>
      </c>
      <c r="BC2" s="62" t="str">
        <f xml:space="preserve"> AX2 &amp; 'PC LIST'!$J$2</f>
        <v>SESODI type</v>
      </c>
      <c r="BD2" s="62" t="str">
        <f xml:space="preserve"> AX2 &amp; "201516Actual"</f>
        <v>SES201516Actual</v>
      </c>
      <c r="BE2" s="62" t="s">
        <v>1029</v>
      </c>
      <c r="BF2" s="62" t="str">
        <f>BE2&amp;"PC"</f>
        <v>SEWPC</v>
      </c>
      <c r="BG2" s="62" t="str">
        <f xml:space="preserve"> BE2 &amp; "Unit"</f>
        <v>SEWUnit</v>
      </c>
      <c r="BH2" s="62" t="str">
        <f xml:space="preserve"> BE2 &amp; "UnitDes"</f>
        <v>SEWUnitDes</v>
      </c>
      <c r="BI2" s="62" t="s">
        <v>4177</v>
      </c>
      <c r="BJ2" s="62" t="str">
        <f xml:space="preserve"> BE2 &amp; 'PC LIST'!$J$2</f>
        <v>SEWODI type</v>
      </c>
      <c r="BK2" s="62" t="str">
        <f xml:space="preserve"> BE2 &amp; "201516Actual"</f>
        <v>SEW201516Actual</v>
      </c>
      <c r="BL2" s="62" t="s">
        <v>1162</v>
      </c>
      <c r="BM2" s="62" t="str">
        <f>BL2&amp;"PC"</f>
        <v>SRNPC</v>
      </c>
      <c r="BN2" s="62" t="str">
        <f xml:space="preserve"> BL2 &amp; "Unit"</f>
        <v>SRNUnit</v>
      </c>
      <c r="BO2" s="62" t="str">
        <f xml:space="preserve"> BL2 &amp; "UnitDes"</f>
        <v>SRNUnitDes</v>
      </c>
      <c r="BP2" s="62" t="s">
        <v>4178</v>
      </c>
      <c r="BQ2" s="62" t="str">
        <f xml:space="preserve"> BL2 &amp; 'PC LIST'!$J$2</f>
        <v>SRNODI type</v>
      </c>
      <c r="BR2" s="62" t="str">
        <f xml:space="preserve"> BL2 &amp; "201516Actual"</f>
        <v>SRN201516Actual</v>
      </c>
      <c r="BS2" s="62" t="s">
        <v>1309</v>
      </c>
      <c r="BT2" s="62" t="str">
        <f>BS2&amp;"PC"</f>
        <v>SSCPC</v>
      </c>
      <c r="BU2" s="62" t="str">
        <f xml:space="preserve"> BS2 &amp; "Unit"</f>
        <v>SSCUnit</v>
      </c>
      <c r="BV2" s="62" t="str">
        <f xml:space="preserve"> BS2 &amp; "UnitDes"</f>
        <v>SSCUnitDes</v>
      </c>
      <c r="BW2" s="62" t="str">
        <f xml:space="preserve"> BS2 &amp; "DP"</f>
        <v>SSCDP</v>
      </c>
      <c r="BX2" s="62" t="str">
        <f xml:space="preserve"> BS2 &amp; 'PC LIST'!$J$2</f>
        <v>SSCODI type</v>
      </c>
      <c r="BY2" s="62" t="str">
        <f xml:space="preserve"> BS2 &amp; "201516Actual"</f>
        <v>SSC201516Actual</v>
      </c>
      <c r="BZ2" s="62" t="s">
        <v>1368</v>
      </c>
      <c r="CA2" s="62" t="str">
        <f>BZ2&amp;"PC"</f>
        <v>SVTPC</v>
      </c>
      <c r="CB2" s="62" t="str">
        <f xml:space="preserve"> BZ2 &amp; "Unit"</f>
        <v>SVTUnit</v>
      </c>
      <c r="CC2" s="62" t="str">
        <f xml:space="preserve"> BZ2 &amp; "UnitDes"</f>
        <v>SVTUnitDes</v>
      </c>
      <c r="CD2" s="62" t="s">
        <v>4180</v>
      </c>
      <c r="CE2" s="62" t="str">
        <f xml:space="preserve"> BZ2 &amp; 'PC LIST'!$J$2</f>
        <v>SVTODI type</v>
      </c>
      <c r="CF2" s="62" t="str">
        <f xml:space="preserve"> BZ2 &amp; "201516Actual"</f>
        <v>SVT201516Actual</v>
      </c>
      <c r="CG2" s="62" t="s">
        <v>1570</v>
      </c>
      <c r="CH2" s="62" t="str">
        <f>CG2&amp;"PC"</f>
        <v>SWTPC</v>
      </c>
      <c r="CI2" s="62" t="str">
        <f xml:space="preserve"> CG2 &amp; "Unit"</f>
        <v>SWTUnit</v>
      </c>
      <c r="CJ2" s="62" t="str">
        <f xml:space="preserve"> CG2 &amp; "UnitDes"</f>
        <v>SWTUnitDes</v>
      </c>
      <c r="CK2" s="62" t="s">
        <v>4181</v>
      </c>
      <c r="CL2" s="62" t="str">
        <f xml:space="preserve"> CG2 &amp; 'PC LIST'!$J$2</f>
        <v>SWTODI type</v>
      </c>
      <c r="CM2" s="62" t="str">
        <f xml:space="preserve"> CG2 &amp; "201516Actual"</f>
        <v>SWT201516Actual</v>
      </c>
      <c r="CN2" s="62" t="s">
        <v>1715</v>
      </c>
      <c r="CO2" s="62" t="str">
        <f>CN2&amp;"PC"</f>
        <v>TMSPC</v>
      </c>
      <c r="CP2" s="62" t="str">
        <f xml:space="preserve"> CN2 &amp; "Unit"</f>
        <v>TMSUnit</v>
      </c>
      <c r="CQ2" s="62" t="str">
        <f xml:space="preserve"> CN2 &amp; "UnitDes"</f>
        <v>TMSUnitDes</v>
      </c>
      <c r="CR2" s="62" t="s">
        <v>4182</v>
      </c>
      <c r="CS2" s="62" t="str">
        <f xml:space="preserve"> CN2 &amp; 'PC LIST'!$J$2</f>
        <v>TMSODI type</v>
      </c>
      <c r="CT2" s="880" t="str">
        <f xml:space="preserve"> CN2 &amp; "201516Actual"</f>
        <v>TMS201516Actual</v>
      </c>
      <c r="CU2" s="62" t="s">
        <v>3216</v>
      </c>
      <c r="CV2" s="62" t="str">
        <f>CU2&amp;"PC"</f>
        <v>NWTPC</v>
      </c>
      <c r="CW2" s="62" t="str">
        <f xml:space="preserve"> CU2 &amp; "Unit"</f>
        <v>NWTUnit</v>
      </c>
      <c r="CX2" s="62" t="str">
        <f xml:space="preserve"> CU2 &amp; "UnitDes"</f>
        <v>NWTUnitDes</v>
      </c>
      <c r="CY2" s="62" t="s">
        <v>4183</v>
      </c>
      <c r="CZ2" s="62" t="str">
        <f xml:space="preserve"> CU2 &amp; 'PC LIST'!$J$2</f>
        <v>NWTODI type</v>
      </c>
      <c r="DA2" s="62" t="str">
        <f xml:space="preserve"> CU2 &amp; "201516Actual"</f>
        <v>NWT201516Actual</v>
      </c>
      <c r="DB2" s="62" t="s">
        <v>2135</v>
      </c>
      <c r="DC2" s="62" t="str">
        <f>DB2&amp;"PC"</f>
        <v>WSHPC</v>
      </c>
      <c r="DD2" s="62" t="str">
        <f xml:space="preserve"> DB2 &amp; "Unit"</f>
        <v>WSHUnit</v>
      </c>
      <c r="DE2" s="62" t="str">
        <f xml:space="preserve"> DB2 &amp; "UnitDes"</f>
        <v>WSHUnitDes</v>
      </c>
      <c r="DF2" s="62" t="s">
        <v>4184</v>
      </c>
      <c r="DG2" s="62" t="str">
        <f xml:space="preserve"> DB2 &amp; 'PC LIST'!$J$2</f>
        <v>WSHODI type</v>
      </c>
      <c r="DH2" s="62" t="str">
        <f xml:space="preserve"> DB2 &amp; "201516Actual"</f>
        <v>WSH201516Actual</v>
      </c>
      <c r="DI2" s="62" t="s">
        <v>2243</v>
      </c>
      <c r="DJ2" s="62" t="s">
        <v>3246</v>
      </c>
      <c r="DK2" s="62" t="str">
        <f xml:space="preserve"> DI2 &amp; "Unit"</f>
        <v>WSXUnit</v>
      </c>
      <c r="DL2" s="62" t="str">
        <f xml:space="preserve"> DI2 &amp; "UnitDes"</f>
        <v>WSXUnitDes</v>
      </c>
      <c r="DM2" s="62" t="s">
        <v>4185</v>
      </c>
      <c r="DN2" s="62" t="str">
        <f xml:space="preserve"> DI2 &amp; 'PC LIST'!$J$2</f>
        <v>WSXODI type</v>
      </c>
      <c r="DO2" s="880" t="str">
        <f xml:space="preserve"> DI2 &amp; "201516Actual"</f>
        <v>WSX201516Actual</v>
      </c>
      <c r="DP2" s="62" t="s">
        <v>2407</v>
      </c>
      <c r="DQ2" s="62" t="str">
        <f>DP2&amp;"PC"</f>
        <v>YKYPC</v>
      </c>
      <c r="DR2" s="62" t="str">
        <f xml:space="preserve"> DP2 &amp; "Unit"</f>
        <v>YKYUnit</v>
      </c>
      <c r="DS2" s="62" t="str">
        <f xml:space="preserve"> DP2 &amp; "UnitDes"</f>
        <v>YKYUnitDes</v>
      </c>
      <c r="DT2" s="62" t="s">
        <v>4186</v>
      </c>
      <c r="DU2" s="62" t="str">
        <f xml:space="preserve"> DP2 &amp; 'PC LIST'!$J$2</f>
        <v>YKYODI type</v>
      </c>
      <c r="DV2" s="62" t="str">
        <f xml:space="preserve"> DP2 &amp; "201516Actual"</f>
        <v>YKY201516Actual</v>
      </c>
    </row>
    <row r="3" spans="1:126" ht="15.75" customHeight="1">
      <c r="A3" s="63" t="str">
        <f>'PC LIST'!B3</f>
        <v>PR14AFWWSW_W-A1</v>
      </c>
      <c r="B3" s="63" t="str">
        <f>'PC LIST'!I3</f>
        <v>W-A1: Leakage</v>
      </c>
      <c r="C3" s="63" t="str">
        <f>'PC LIST'!O3</f>
        <v>nr</v>
      </c>
      <c r="D3" s="63" t="str">
        <f>'PC LIST'!P3</f>
        <v>Megalitres per day (Ml/d)</v>
      </c>
      <c r="E3" s="63">
        <f>'PC LIST'!Q3</f>
        <v>1</v>
      </c>
      <c r="F3" s="63" t="str">
        <f>'PC LIST'!J3</f>
        <v>R&amp;P</v>
      </c>
      <c r="G3" s="63">
        <f>'PC LIST'!BQ3</f>
        <v>180.89</v>
      </c>
      <c r="H3" s="63" t="str">
        <f>'PC LIST'!B16</f>
        <v>PR14ANHWSW_W-A2</v>
      </c>
      <c r="I3" s="64" t="str">
        <f>'PC LIST'!I16</f>
        <v>W-A2: Water supply interruptions averaged over three years (reduction)</v>
      </c>
      <c r="J3" s="64" t="str">
        <f>'PC LIST'!O16</f>
        <v>time</v>
      </c>
      <c r="K3" s="64" t="str">
        <f>'PC LIST'!P16</f>
        <v>Minutes / property / year</v>
      </c>
      <c r="L3" s="63">
        <f>'PC LIST'!Q16</f>
        <v>2</v>
      </c>
      <c r="M3" s="63" t="str">
        <f>'PC LIST'!J16</f>
        <v>R&amp;P</v>
      </c>
      <c r="N3" s="878">
        <f>'PC LIST'!BQ16</f>
        <v>8.1999999999999993</v>
      </c>
      <c r="O3" s="63" t="str">
        <f>'PC LIST'!B55</f>
        <v>PR14BRLWSW_A1</v>
      </c>
      <c r="P3" s="64" t="str">
        <f>'PC LIST'!I55</f>
        <v>A1: Unplanned customer minutes lost</v>
      </c>
      <c r="Q3" s="64" t="str">
        <f>'PC LIST'!O55</f>
        <v>time</v>
      </c>
      <c r="R3" s="64" t="str">
        <f>'PC LIST'!P55</f>
        <v>Minutes / property / year</v>
      </c>
      <c r="S3" s="63">
        <f>'PC LIST'!Q55</f>
        <v>2</v>
      </c>
      <c r="T3" s="63" t="str">
        <f>'PC LIST'!J55</f>
        <v>R&amp;P</v>
      </c>
      <c r="U3" s="878">
        <f>'PC LIST'!BQ55</f>
        <v>15.49</v>
      </c>
      <c r="V3" s="63" t="str">
        <f>'PC LIST'!B76</f>
        <v>PR14DVWWSW_A1</v>
      </c>
      <c r="W3" s="64" t="str">
        <f>'PC LIST'!I76</f>
        <v>A1: Discoloured water contacts</v>
      </c>
      <c r="X3" s="64" t="str">
        <f>'PC LIST'!O76</f>
        <v>nr</v>
      </c>
      <c r="Y3" s="64" t="str">
        <f>'PC LIST'!P76</f>
        <v>No. per 1,000 population</v>
      </c>
      <c r="Z3" s="63">
        <f>'PC LIST'!Q76</f>
        <v>2</v>
      </c>
      <c r="AA3" s="63" t="str">
        <f>'PC LIST'!J76</f>
        <v>R&amp;P</v>
      </c>
      <c r="AB3" s="878">
        <f>'PC LIST'!BQ76</f>
        <v>1.32</v>
      </c>
      <c r="AC3" s="63" t="str">
        <f>'PC LIST'!B89</f>
        <v>PR14NESWSW_W-A1</v>
      </c>
      <c r="AD3" s="65" t="str">
        <f>'PC LIST'!I89</f>
        <v>W-A1: Asset health measures - water</v>
      </c>
      <c r="AE3" s="65" t="str">
        <f>'PC LIST'!O89</f>
        <v>N/A</v>
      </c>
      <c r="AF3" s="65" t="str">
        <f>'PC LIST'!P89</f>
        <v>N/A (measured in separate PCs)</v>
      </c>
      <c r="AG3" s="63" t="str">
        <f>'PC LIST'!Q89</f>
        <v>na</v>
      </c>
      <c r="AH3" s="63" t="str">
        <f>'PC LIST'!J89</f>
        <v>NFI</v>
      </c>
      <c r="AI3" s="63" t="str">
        <f>'PC LIST'!BQ89</f>
        <v>n/a</v>
      </c>
      <c r="AJ3" s="63" t="str">
        <f>'PC LIST'!B133</f>
        <v>PR14PRTWSW_A1</v>
      </c>
      <c r="AK3" s="64" t="str">
        <f>'PC LIST'!I133</f>
        <v>A1: Bursts</v>
      </c>
      <c r="AL3" s="64" t="str">
        <f>'PC LIST'!O133</f>
        <v>nr</v>
      </c>
      <c r="AM3" s="64" t="str">
        <f>'PC LIST'!P133</f>
        <v>No. of burst mains per year</v>
      </c>
      <c r="AN3" s="63">
        <f>'PC LIST'!Q133</f>
        <v>0</v>
      </c>
      <c r="AO3" s="63" t="str">
        <f>'PC LIST'!J133</f>
        <v>R&amp;P</v>
      </c>
      <c r="AP3" s="879">
        <f>'PC LIST'!BQ133</f>
        <v>219</v>
      </c>
      <c r="AQ3" s="63" t="str">
        <f>'PC LIST'!B146</f>
        <v>PR14SBWWSW_A1</v>
      </c>
      <c r="AR3" s="64" t="str">
        <f>'PC LIST'!I146</f>
        <v>A1: Customer contacts: taste and appearance (water quality contacts)</v>
      </c>
      <c r="AS3" s="64" t="str">
        <f>'PC LIST'!O146</f>
        <v>nr</v>
      </c>
      <c r="AT3" s="64" t="str">
        <f>'PC LIST'!P146</f>
        <v>No. per 1,000 population</v>
      </c>
      <c r="AU3" s="63">
        <f>'PC LIST'!Q146</f>
        <v>2</v>
      </c>
      <c r="AV3" s="63" t="str">
        <f>'PC LIST'!J146</f>
        <v>PO</v>
      </c>
      <c r="AW3" s="878">
        <f>'PC LIST'!BQ146</f>
        <v>0.73</v>
      </c>
      <c r="AX3" s="63" t="str">
        <f>'PC LIST'!B161</f>
        <v>PR14SESWSW_A1</v>
      </c>
      <c r="AY3" s="64" t="str">
        <f>'PC LIST'!I161</f>
        <v>A1: Security of supply index (SoSI) dry year average</v>
      </c>
      <c r="AZ3" s="64" t="str">
        <f>'PC LIST'!O161</f>
        <v>score</v>
      </c>
      <c r="BA3" s="64" t="str">
        <f>'PC LIST'!P161</f>
        <v>Security of Supply Index (SOSI)</v>
      </c>
      <c r="BB3" s="63">
        <f>'PC LIST'!Q161</f>
        <v>0</v>
      </c>
      <c r="BC3" s="63" t="str">
        <f>'PC LIST'!J161</f>
        <v>PO</v>
      </c>
      <c r="BD3" s="879">
        <f>'PC LIST'!BQ161</f>
        <v>100</v>
      </c>
      <c r="BE3" s="63" t="str">
        <f>'PC LIST'!B182</f>
        <v>PR14SEWWSW_A1</v>
      </c>
      <c r="BF3" s="64" t="str">
        <f>'PC LIST'!I182</f>
        <v>A1: Customer satisfaction - appearance of water</v>
      </c>
      <c r="BG3" s="64" t="str">
        <f>'PC LIST'!O182</f>
        <v>score</v>
      </c>
      <c r="BH3" s="64" t="str">
        <f>'PC LIST'!P182</f>
        <v>Customer satisfaction score out of 5</v>
      </c>
      <c r="BI3" s="63">
        <f>'PC LIST'!Q182</f>
        <v>1</v>
      </c>
      <c r="BJ3" s="63" t="str">
        <f>'PC LIST'!J182</f>
        <v>R&amp;P</v>
      </c>
      <c r="BK3" s="63">
        <f>'PC LIST'!BQ182</f>
        <v>4.4000000000000004</v>
      </c>
      <c r="BL3" s="63" t="str">
        <f>'PC LIST'!B216</f>
        <v>PR14SRNWSW_1</v>
      </c>
      <c r="BM3" s="64" t="str">
        <f>'PC LIST'!I216</f>
        <v>1: Water asset health (mains bursts, TIM, WSW &amp; WSR coliform compliance, turbidity compliance)</v>
      </c>
      <c r="BN3" s="64" t="str">
        <f>'PC LIST'!O216</f>
        <v>category</v>
      </c>
      <c r="BO3" s="64" t="str">
        <f>'PC LIST'!P216</f>
        <v>Asset health indicator</v>
      </c>
      <c r="BP3" s="63" t="str">
        <f>'PC LIST'!Q216</f>
        <v>na</v>
      </c>
      <c r="BQ3" s="63" t="str">
        <f>'PC LIST'!J216</f>
        <v>PO</v>
      </c>
      <c r="BR3" s="63" t="str">
        <f>'PC LIST'!BQ216</f>
        <v>Stable</v>
      </c>
      <c r="BS3" s="63" t="str">
        <f>'PC LIST'!B249</f>
        <v>PR14SSCWSW_1.1</v>
      </c>
      <c r="BT3" s="64" t="str">
        <f>'PC LIST'!I249</f>
        <v>1.1: Mean zonal compliance (MZC, combined company)</v>
      </c>
      <c r="BU3" s="64" t="str">
        <f>'PC LIST'!O249</f>
        <v>%</v>
      </c>
      <c r="BV3" s="64" t="str">
        <f>'PC LIST'!P249</f>
        <v>Mean zonal compliance (%)</v>
      </c>
      <c r="BW3" s="63">
        <f>'PC LIST'!Q249</f>
        <v>3</v>
      </c>
      <c r="BX3" s="63" t="str">
        <f>'PC LIST'!J249</f>
        <v>PO</v>
      </c>
      <c r="BY3" s="63">
        <f>'PC LIST'!BQ249</f>
        <v>99.883799999999994</v>
      </c>
      <c r="BZ3" s="63" t="str">
        <f>'PC LIST'!B264</f>
        <v>PR14SVTWSW_W-A1</v>
      </c>
      <c r="CA3" s="64" t="str">
        <f>'PC LIST'!I264</f>
        <v>W-A1: Number of complaints about drinking water quality</v>
      </c>
      <c r="CB3" s="64" t="str">
        <f>'PC LIST'!O264</f>
        <v>nr</v>
      </c>
      <c r="CC3" s="64" t="str">
        <f>'PC LIST'!P264</f>
        <v>No. of water quality complaints</v>
      </c>
      <c r="CD3" s="63">
        <f>'PC LIST'!Q264</f>
        <v>0</v>
      </c>
      <c r="CE3" s="63" t="str">
        <f>'PC LIST'!J264</f>
        <v>R&amp;P</v>
      </c>
      <c r="CF3" s="879">
        <f>'PC LIST'!BQ264</f>
        <v>13941</v>
      </c>
      <c r="CG3" s="63" t="str">
        <f>'PC LIST'!B309</f>
        <v>PR14SWTWSW_W-A1</v>
      </c>
      <c r="CH3" s="66" t="str">
        <f>'PC LIST'!I309</f>
        <v>W-A1: Compliance with water quality standard</v>
      </c>
      <c r="CI3" s="66" t="str">
        <f>'PC LIST'!O309</f>
        <v>%</v>
      </c>
      <c r="CJ3" s="66" t="str">
        <f>'PC LIST'!P309</f>
        <v>Mean zonal compliance (%)</v>
      </c>
      <c r="CK3" s="63">
        <f>'PC LIST'!Q309</f>
        <v>2</v>
      </c>
      <c r="CL3" s="63" t="str">
        <f>'PC LIST'!J309</f>
        <v>PO</v>
      </c>
      <c r="CM3" s="878">
        <f>'PC LIST'!BQ309</f>
        <v>99.97</v>
      </c>
      <c r="CN3" s="63" t="str">
        <f>'PC LIST'!B351</f>
        <v>PR14TMSWSW_WA1</v>
      </c>
      <c r="CO3" s="64" t="str">
        <f>'PC LIST'!I351</f>
        <v>WA1: Improve handling of written complaints by increasing 1st time resolution</v>
      </c>
      <c r="CP3" s="64" t="str">
        <f>'PC LIST'!O351</f>
        <v>%</v>
      </c>
      <c r="CQ3" s="64" t="str">
        <f>'PC LIST'!P351</f>
        <v>% written complaints resolved 1st time</v>
      </c>
      <c r="CR3" s="63">
        <f>'PC LIST'!Q351</f>
        <v>0</v>
      </c>
      <c r="CS3" s="63" t="str">
        <f>'PC LIST'!J351</f>
        <v>NFI</v>
      </c>
      <c r="CT3" s="63">
        <f>'PC LIST'!BQ351</f>
        <v>91.25</v>
      </c>
      <c r="CU3" s="63" t="str">
        <f>'PC LIST'!B406</f>
        <v>PR14UUWSW_A1</v>
      </c>
      <c r="CV3" s="64" t="str">
        <f>'PC LIST'!I406</f>
        <v>A1: Drinking Water Safety Plan risk score</v>
      </c>
      <c r="CW3" s="64" t="str">
        <f>'PC LIST'!O406</f>
        <v>score</v>
      </c>
      <c r="CX3" s="64" t="str">
        <f>'PC LIST'!P406</f>
        <v>Drinking Water Safety Plan (DWSP) risk score</v>
      </c>
      <c r="CY3" s="63">
        <f>'PC LIST'!Q406</f>
        <v>1</v>
      </c>
      <c r="CZ3" s="63" t="str">
        <f>'PC LIST'!J406</f>
        <v>NFI</v>
      </c>
      <c r="DA3" s="63">
        <f>'PC LIST'!BQ406</f>
        <v>4.3</v>
      </c>
      <c r="DB3" s="63" t="str">
        <f>'PC LIST'!B433</f>
        <v>PR14WSHWSW_A1</v>
      </c>
      <c r="DC3" s="64" t="str">
        <f>'PC LIST'!I433</f>
        <v>A1: Safety of drinking water</v>
      </c>
      <c r="DD3" s="64" t="str">
        <f>'PC LIST'!O433</f>
        <v>%</v>
      </c>
      <c r="DE3" s="64" t="str">
        <f>'PC LIST'!P433</f>
        <v>Mean zonal compliance (%)</v>
      </c>
      <c r="DF3" s="63">
        <f>'PC LIST'!Q433</f>
        <v>2</v>
      </c>
      <c r="DG3" s="63" t="str">
        <f>'PC LIST'!J433</f>
        <v>PO</v>
      </c>
      <c r="DH3" s="878">
        <f>'PC LIST'!BQ433</f>
        <v>99.96</v>
      </c>
      <c r="DI3" s="63" t="str">
        <f>'PC LIST'!B464</f>
        <v>PR14WSXWSW_B4</v>
      </c>
      <c r="DJ3" s="64" t="str">
        <f>'PC LIST'!I464</f>
        <v>B4: Compliance with abstraction licences</v>
      </c>
      <c r="DK3" s="64" t="str">
        <f>'PC LIST'!O464</f>
        <v>%</v>
      </c>
      <c r="DL3" s="64" t="str">
        <f>'PC LIST'!P464</f>
        <v>% compliance with EA abstraction licences</v>
      </c>
      <c r="DM3" s="63">
        <f>'PC LIST'!Q464</f>
        <v>1</v>
      </c>
      <c r="DN3" s="63" t="str">
        <f>'PC LIST'!J464</f>
        <v>NFI</v>
      </c>
      <c r="DO3" s="63">
        <f>'PC LIST'!BQ464</f>
        <v>100</v>
      </c>
      <c r="DP3" s="63" t="str">
        <f>'PC LIST'!B496</f>
        <v>PR14YKYWSW_WA1</v>
      </c>
      <c r="DQ3" s="64" t="str">
        <f>'PC LIST'!I496</f>
        <v>WA1: Drinking water quality</v>
      </c>
      <c r="DR3" s="64" t="str">
        <f>'PC LIST'!O496</f>
        <v>%</v>
      </c>
      <c r="DS3" s="64" t="str">
        <f>'PC LIST'!P496</f>
        <v>Mean zonal compliance (%)</v>
      </c>
      <c r="DT3" s="63">
        <f>'PC LIST'!Q496</f>
        <v>3</v>
      </c>
      <c r="DU3" s="63" t="str">
        <f>'PC LIST'!J496</f>
        <v>PO</v>
      </c>
      <c r="DV3" s="63">
        <f>'PC LIST'!BQ496</f>
        <v>99.953999999999994</v>
      </c>
    </row>
    <row r="4" spans="1:126" ht="15.75" customHeight="1">
      <c r="A4" s="63" t="str">
        <f>'PC LIST'!B4</f>
        <v>PR14AFWWSW_W-A2</v>
      </c>
      <c r="B4" s="63" t="str">
        <f>'PC LIST'!I4</f>
        <v>W-A2: Average water use</v>
      </c>
      <c r="C4" s="63" t="str">
        <f>'PC LIST'!O4</f>
        <v>nr</v>
      </c>
      <c r="D4" s="63" t="str">
        <f>'PC LIST'!P4</f>
        <v>Litres per person per day (l/p/d)</v>
      </c>
      <c r="E4" s="63">
        <f>'PC LIST'!Q4</f>
        <v>1</v>
      </c>
      <c r="F4" s="63" t="str">
        <f>'PC LIST'!J4</f>
        <v>PO</v>
      </c>
      <c r="G4" s="63">
        <f>'PC LIST'!BQ4</f>
        <v>154.4</v>
      </c>
      <c r="H4" s="63" t="str">
        <f>'PC LIST'!B17</f>
        <v>PR14ANHWSW_W-A3</v>
      </c>
      <c r="I4" s="64" t="str">
        <f>'PC LIST'!I17</f>
        <v>W-A3: Properties at risk of persistent low pressure</v>
      </c>
      <c r="J4" s="64" t="str">
        <f>'PC LIST'!O17</f>
        <v>nr</v>
      </c>
      <c r="K4" s="64" t="str">
        <f>'PC LIST'!P17</f>
        <v>No. of properties</v>
      </c>
      <c r="L4" s="63">
        <f>'PC LIST'!Q17</f>
        <v>0</v>
      </c>
      <c r="M4" s="63" t="str">
        <f>'PC LIST'!J17</f>
        <v>R&amp;P</v>
      </c>
      <c r="N4" s="878">
        <f>'PC LIST'!BQ17</f>
        <v>462</v>
      </c>
      <c r="O4" s="63" t="str">
        <f>'PC LIST'!B56</f>
        <v>PR14BRLWSW_A2</v>
      </c>
      <c r="P4" s="64" t="str">
        <f>'PC LIST'!I56</f>
        <v>A2: Asset reliability - infrastructure</v>
      </c>
      <c r="Q4" s="64" t="str">
        <f>'PC LIST'!O56</f>
        <v>category</v>
      </c>
      <c r="R4" s="64" t="str">
        <f>'PC LIST'!P56</f>
        <v>Asset health indicator</v>
      </c>
      <c r="S4" s="63" t="str">
        <f>'PC LIST'!Q56</f>
        <v>na</v>
      </c>
      <c r="T4" s="63" t="str">
        <f>'PC LIST'!J56</f>
        <v>PO</v>
      </c>
      <c r="U4" s="878" t="str">
        <f>'PC LIST'!BQ56</f>
        <v>Stable</v>
      </c>
      <c r="V4" s="63" t="str">
        <f>'PC LIST'!B77</f>
        <v>PR14DVWWSW_A2</v>
      </c>
      <c r="W4" s="64" t="str">
        <f>'PC LIST'!I77</f>
        <v>A2: Mean zonal compliance (MZC)</v>
      </c>
      <c r="X4" s="64" t="str">
        <f>'PC LIST'!O77</f>
        <v>%</v>
      </c>
      <c r="Y4" s="64" t="str">
        <f>'PC LIST'!P77</f>
        <v>Mean zonal compliance (%)</v>
      </c>
      <c r="Z4" s="63">
        <f>'PC LIST'!Q77</f>
        <v>2</v>
      </c>
      <c r="AA4" s="63" t="str">
        <f>'PC LIST'!J77</f>
        <v>PO</v>
      </c>
      <c r="AB4" s="878">
        <f>'PC LIST'!BQ77</f>
        <v>99.95</v>
      </c>
      <c r="AC4" s="63" t="str">
        <f>'PC LIST'!B90</f>
        <v>PR14NESWSW_W-B1</v>
      </c>
      <c r="AD4" s="65" t="str">
        <f>'PC LIST'!I90</f>
        <v>W-B1: Satisfaction with taste and odour of tap water</v>
      </c>
      <c r="AE4" s="65" t="str">
        <f>'PC LIST'!O90</f>
        <v>nr</v>
      </c>
      <c r="AF4" s="65" t="str">
        <f>'PC LIST'!P90</f>
        <v>No. of complaints per year</v>
      </c>
      <c r="AG4" s="63">
        <f>'PC LIST'!Q90</f>
        <v>0</v>
      </c>
      <c r="AH4" s="63" t="str">
        <f>'PC LIST'!J90</f>
        <v>R&amp;P</v>
      </c>
      <c r="AI4" s="63">
        <f>'PC LIST'!BQ90</f>
        <v>1225</v>
      </c>
      <c r="AJ4" s="63" t="str">
        <f>'PC LIST'!B134</f>
        <v>PR14PRTWSW_A2</v>
      </c>
      <c r="AK4" s="64" t="str">
        <f>'PC LIST'!I134</f>
        <v>A2: Water quality standards</v>
      </c>
      <c r="AL4" s="64" t="str">
        <f>'PC LIST'!O134</f>
        <v>%</v>
      </c>
      <c r="AM4" s="64" t="str">
        <f>'PC LIST'!P134</f>
        <v>Mean zonal compliance (%)</v>
      </c>
      <c r="AN4" s="63">
        <f>'PC LIST'!Q134</f>
        <v>2</v>
      </c>
      <c r="AO4" s="63" t="str">
        <f>'PC LIST'!J134</f>
        <v>PO</v>
      </c>
      <c r="AP4" s="879">
        <f>'PC LIST'!BQ134</f>
        <v>99.94</v>
      </c>
      <c r="AQ4" s="63" t="str">
        <f>'PC LIST'!B147</f>
        <v>PR14SBWWSW_A2</v>
      </c>
      <c r="AR4" s="64" t="str">
        <f>'PC LIST'!I147</f>
        <v>A2: WS (WQ) regulation compliance - mean zonal compliance (compliance with DWI regulations)</v>
      </c>
      <c r="AS4" s="64" t="str">
        <f>'PC LIST'!O147</f>
        <v>%</v>
      </c>
      <c r="AT4" s="64" t="str">
        <f>'PC LIST'!P147</f>
        <v>Mean zonal compliance (%)</v>
      </c>
      <c r="AU4" s="63">
        <f>'PC LIST'!Q147</f>
        <v>2</v>
      </c>
      <c r="AV4" s="63" t="str">
        <f>'PC LIST'!J147</f>
        <v>PO</v>
      </c>
      <c r="AW4" s="878">
        <f>'PC LIST'!BQ147</f>
        <v>100</v>
      </c>
      <c r="AX4" s="63" t="str">
        <f>'PC LIST'!B162</f>
        <v>PR14SESWSW_A2</v>
      </c>
      <c r="AY4" s="64" t="str">
        <f>'PC LIST'!I162</f>
        <v>A2: Security of supply index (SoSI) critical period</v>
      </c>
      <c r="AZ4" s="64" t="str">
        <f>'PC LIST'!O162</f>
        <v>score</v>
      </c>
      <c r="BA4" s="64" t="str">
        <f>'PC LIST'!P162</f>
        <v>Security of Supply Index (SOSI)</v>
      </c>
      <c r="BB4" s="63">
        <f>'PC LIST'!Q162</f>
        <v>0</v>
      </c>
      <c r="BC4" s="63" t="str">
        <f>'PC LIST'!J162</f>
        <v>NFI</v>
      </c>
      <c r="BD4" s="879">
        <f>'PC LIST'!BQ162</f>
        <v>100</v>
      </c>
      <c r="BE4" s="63" t="str">
        <f>'PC LIST'!B183</f>
        <v>PR14SEWWSW_B1</v>
      </c>
      <c r="BF4" s="64" t="str">
        <f>'PC LIST'!I183</f>
        <v>B1: Customer satisfaction - taste and odour of water</v>
      </c>
      <c r="BG4" s="64" t="str">
        <f>'PC LIST'!O183</f>
        <v>score</v>
      </c>
      <c r="BH4" s="64" t="str">
        <f>'PC LIST'!P183</f>
        <v>Customer satisfaction score out of 5</v>
      </c>
      <c r="BI4" s="63">
        <f>'PC LIST'!Q183</f>
        <v>1</v>
      </c>
      <c r="BJ4" s="63" t="str">
        <f>'PC LIST'!J183</f>
        <v>R&amp;P</v>
      </c>
      <c r="BK4" s="63">
        <f>'PC LIST'!BQ183</f>
        <v>4.0999999999999996</v>
      </c>
      <c r="BL4" s="63" t="str">
        <f>'PC LIST'!B217</f>
        <v>PR14SRNWSW_2</v>
      </c>
      <c r="BM4" s="64" t="str">
        <f>'PC LIST'!I217</f>
        <v>2: Water use restrictions</v>
      </c>
      <c r="BN4" s="64" t="str">
        <f>'PC LIST'!O217</f>
        <v>nr</v>
      </c>
      <c r="BO4" s="64" t="str">
        <f>'PC LIST'!P217</f>
        <v>No. of properties affected per ban</v>
      </c>
      <c r="BP4" s="63">
        <f>'PC LIST'!Q217</f>
        <v>0</v>
      </c>
      <c r="BQ4" s="63" t="str">
        <f>'PC LIST'!J217</f>
        <v>PO</v>
      </c>
      <c r="BR4" s="63">
        <f>'PC LIST'!BQ217</f>
        <v>0</v>
      </c>
      <c r="BS4" s="63" t="str">
        <f>'PC LIST'!B250</f>
        <v>PR14SSCWSW_1.2</v>
      </c>
      <c r="BT4" s="64" t="str">
        <f>'PC LIST'!I250</f>
        <v>1.2: Acceptability of water to customers (combined company)</v>
      </c>
      <c r="BU4" s="64" t="str">
        <f>'PC LIST'!O250</f>
        <v>nr</v>
      </c>
      <c r="BV4" s="64" t="str">
        <f>'PC LIST'!P250</f>
        <v>No. per 1,000 population</v>
      </c>
      <c r="BW4" s="63">
        <f>'PC LIST'!Q250</f>
        <v>2</v>
      </c>
      <c r="BX4" s="63" t="str">
        <f>'PC LIST'!J250</f>
        <v>R&amp;P</v>
      </c>
      <c r="BY4" s="63">
        <f>'PC LIST'!BQ250</f>
        <v>1.9576</v>
      </c>
      <c r="BZ4" s="63" t="str">
        <f>'PC LIST'!B265</f>
        <v>PR14SVTWSW_W-A2</v>
      </c>
      <c r="CA4" s="64" t="str">
        <f>'PC LIST'!I265</f>
        <v>W-A2: Compliance with drinking water quality standards</v>
      </c>
      <c r="CB4" s="64" t="str">
        <f>'PC LIST'!O265</f>
        <v>%</v>
      </c>
      <c r="CC4" s="64" t="str">
        <f>'PC LIST'!P265</f>
        <v>Mean zonal compliance (%)</v>
      </c>
      <c r="CD4" s="63">
        <f>'PC LIST'!Q265</f>
        <v>3</v>
      </c>
      <c r="CE4" s="63" t="str">
        <f>'PC LIST'!J265</f>
        <v>PO</v>
      </c>
      <c r="CF4" s="879">
        <f>'PC LIST'!BQ265</f>
        <v>99.962000000000003</v>
      </c>
      <c r="CG4" s="63" t="str">
        <f>'PC LIST'!B310</f>
        <v>PR14SWTWSW_W-A2</v>
      </c>
      <c r="CH4" s="66" t="str">
        <f>'PC LIST'!I310</f>
        <v>W-A2: Taste, smell and colour contacts</v>
      </c>
      <c r="CI4" s="66" t="str">
        <f>'PC LIST'!O310</f>
        <v>nr</v>
      </c>
      <c r="CJ4" s="66" t="str">
        <f>'PC LIST'!P310</f>
        <v>No. of contacts per 1,000 population</v>
      </c>
      <c r="CK4" s="63">
        <f>'PC LIST'!Q310</f>
        <v>2</v>
      </c>
      <c r="CL4" s="63" t="str">
        <f>'PC LIST'!J310</f>
        <v>R&amp;P</v>
      </c>
      <c r="CM4" s="878">
        <f>'PC LIST'!BQ310</f>
        <v>2.92</v>
      </c>
      <c r="CN4" s="63" t="str">
        <f>'PC LIST'!B352</f>
        <v>PR14TMSWSW_WA2</v>
      </c>
      <c r="CO4" s="64" t="str">
        <f>'PC LIST'!I352</f>
        <v>WA2: Number of written complaints per 10,000 connected properties</v>
      </c>
      <c r="CP4" s="64" t="str">
        <f>'PC LIST'!O352</f>
        <v>nr</v>
      </c>
      <c r="CQ4" s="64" t="str">
        <f>'PC LIST'!P352</f>
        <v>No. written complaints / 10,000 properties</v>
      </c>
      <c r="CR4" s="63">
        <f>'PC LIST'!Q352</f>
        <v>2</v>
      </c>
      <c r="CS4" s="63" t="str">
        <f>'PC LIST'!J352</f>
        <v>NFI</v>
      </c>
      <c r="CT4" s="63">
        <f>'PC LIST'!BQ352</f>
        <v>8.84</v>
      </c>
      <c r="CU4" s="63" t="str">
        <f>'PC LIST'!B407</f>
        <v>PR14UUWSW_A2</v>
      </c>
      <c r="CV4" s="64" t="str">
        <f>'PC LIST'!I407</f>
        <v>A2: Water quality events DWI category 3 or above</v>
      </c>
      <c r="CW4" s="64" t="str">
        <f>'PC LIST'!O407</f>
        <v>nr</v>
      </c>
      <c r="CX4" s="64" t="str">
        <f>'PC LIST'!P407</f>
        <v>No. water quality events DWI cat 3 or above</v>
      </c>
      <c r="CY4" s="63">
        <f>'PC LIST'!Q407</f>
        <v>0</v>
      </c>
      <c r="CZ4" s="63" t="str">
        <f>'PC LIST'!J407</f>
        <v>PO</v>
      </c>
      <c r="DA4" s="63">
        <f>'PC LIST'!BQ407</f>
        <v>35</v>
      </c>
      <c r="DB4" s="63" t="str">
        <f>'PC LIST'!B434</f>
        <v>PR14WSHWSW_A2</v>
      </c>
      <c r="DC4" s="64" t="str">
        <f>'PC LIST'!I434</f>
        <v>A2: Customer acceptability (drinking water) - contacts per 1,000 population</v>
      </c>
      <c r="DD4" s="64" t="str">
        <f>'PC LIST'!O434</f>
        <v>nr</v>
      </c>
      <c r="DE4" s="64" t="str">
        <f>'PC LIST'!P434</f>
        <v>No. of contacts per 1,000 population</v>
      </c>
      <c r="DF4" s="63">
        <f>'PC LIST'!Q434</f>
        <v>2</v>
      </c>
      <c r="DG4" s="63" t="str">
        <f>'PC LIST'!J434</f>
        <v>R&amp;P</v>
      </c>
      <c r="DH4" s="878">
        <f>'PC LIST'!BQ434</f>
        <v>2.91</v>
      </c>
      <c r="DI4" s="63" t="str">
        <f>'PC LIST'!B465</f>
        <v>PR14WSXWSW_B5</v>
      </c>
      <c r="DJ4" s="64" t="str">
        <f>'PC LIST'!I465</f>
        <v>B5: Abstractions at Mere exported (follows principles of the AIM methodology)</v>
      </c>
      <c r="DK4" s="64" t="str">
        <f>'PC LIST'!O465</f>
        <v>nr</v>
      </c>
      <c r="DL4" s="64" t="str">
        <f>'PC LIST'!P465</f>
        <v>Megalitres per annum (Ml/a)</v>
      </c>
      <c r="DM4" s="63">
        <f>'PC LIST'!Q465</f>
        <v>0</v>
      </c>
      <c r="DN4" s="63" t="str">
        <f>'PC LIST'!J465</f>
        <v>PO</v>
      </c>
      <c r="DO4" s="63">
        <f>'PC LIST'!BQ465</f>
        <v>172</v>
      </c>
      <c r="DP4" s="63" t="str">
        <f>'PC LIST'!B497</f>
        <v>PR14YKYWSW_WA2</v>
      </c>
      <c r="DQ4" s="64" t="str">
        <f>'PC LIST'!I497</f>
        <v>WA2: Significant drinking water events which require corrective action</v>
      </c>
      <c r="DR4" s="64" t="str">
        <f>'PC LIST'!O497</f>
        <v>nr</v>
      </c>
      <c r="DS4" s="64" t="str">
        <f>'PC LIST'!P497</f>
        <v>No. of corrective actions required by DWI with respect to potentially significant events notified</v>
      </c>
      <c r="DT4" s="63">
        <f>'PC LIST'!Q497</f>
        <v>0</v>
      </c>
      <c r="DU4" s="63" t="str">
        <f>'PC LIST'!J497</f>
        <v>NFI</v>
      </c>
      <c r="DV4" s="63">
        <f>'PC LIST'!BQ497</f>
        <v>5</v>
      </c>
    </row>
    <row r="5" spans="1:126" ht="15.75" customHeight="1">
      <c r="A5" s="63" t="str">
        <f>'PC LIST'!B5</f>
        <v>PR14AFWWSW_W-A3</v>
      </c>
      <c r="B5" s="63" t="str">
        <f>'PC LIST'!I5</f>
        <v>W-A3: Water available for use</v>
      </c>
      <c r="C5" s="63" t="str">
        <f>'PC LIST'!O5</f>
        <v>nr</v>
      </c>
      <c r="D5" s="63" t="str">
        <f>'PC LIST'!P5</f>
        <v>Megalitres per day (Ml/d)</v>
      </c>
      <c r="E5" s="63">
        <f>'PC LIST'!Q5</f>
        <v>1</v>
      </c>
      <c r="F5" s="63" t="str">
        <f>'PC LIST'!J5</f>
        <v>PO</v>
      </c>
      <c r="G5" s="63">
        <f>'PC LIST'!BQ5</f>
        <v>1139.08</v>
      </c>
      <c r="H5" s="63" t="str">
        <f>'PC LIST'!B18</f>
        <v>PR14ANHWSW_W-A4</v>
      </c>
      <c r="I5" s="64" t="str">
        <f>'PC LIST'!I18</f>
        <v>W-A4: Water quality contacts</v>
      </c>
      <c r="J5" s="64" t="str">
        <f>'PC LIST'!O18</f>
        <v>nr</v>
      </c>
      <c r="K5" s="64" t="str">
        <f>'PC LIST'!P18</f>
        <v>No. per 1,000 population</v>
      </c>
      <c r="L5" s="63">
        <f>'PC LIST'!Q18</f>
        <v>2</v>
      </c>
      <c r="M5" s="63" t="str">
        <f>'PC LIST'!J18</f>
        <v>R&amp;P</v>
      </c>
      <c r="N5" s="878">
        <f>'PC LIST'!BQ18</f>
        <v>1.38</v>
      </c>
      <c r="O5" s="63" t="str">
        <f>'PC LIST'!B57</f>
        <v>PR14BRLWSW_A3</v>
      </c>
      <c r="P5" s="64" t="str">
        <f>'PC LIST'!I57</f>
        <v>A3: Asset reliability - non-infrastructure</v>
      </c>
      <c r="Q5" s="64" t="str">
        <f>'PC LIST'!O57</f>
        <v>category</v>
      </c>
      <c r="R5" s="64" t="str">
        <f>'PC LIST'!P57</f>
        <v>Asset health indicator</v>
      </c>
      <c r="S5" s="63" t="str">
        <f>'PC LIST'!Q57</f>
        <v>na</v>
      </c>
      <c r="T5" s="63" t="str">
        <f>'PC LIST'!J57</f>
        <v>PO</v>
      </c>
      <c r="U5" s="878" t="str">
        <f>'PC LIST'!BQ57</f>
        <v>Stable</v>
      </c>
      <c r="V5" s="63" t="str">
        <f>'PC LIST'!B78</f>
        <v>PR14DVWWSW_A3</v>
      </c>
      <c r="W5" s="64" t="str">
        <f>'PC LIST'!I78</f>
        <v>A3: Delivery of the outcomes of the Legacy water treatment works (south west Wrexham) major scheme</v>
      </c>
      <c r="X5" s="64" t="str">
        <f>'PC LIST'!O78</f>
        <v>text</v>
      </c>
      <c r="Y5" s="64" t="str">
        <f>'PC LIST'!P78</f>
        <v>Pass/fail (until completion)</v>
      </c>
      <c r="Z5" s="63" t="str">
        <f>'PC LIST'!Q78</f>
        <v>na</v>
      </c>
      <c r="AA5" s="63" t="str">
        <f>'PC LIST'!J78</f>
        <v>PO</v>
      </c>
      <c r="AB5" s="878" t="str">
        <f>'PC LIST'!BQ78</f>
        <v>Pass</v>
      </c>
      <c r="AC5" s="63" t="str">
        <f>'PC LIST'!B91</f>
        <v>PR14NESWSW_W-B2</v>
      </c>
      <c r="AD5" s="65" t="str">
        <f>'PC LIST'!I91</f>
        <v>W-B2: Overall drinking water compliance</v>
      </c>
      <c r="AE5" s="65" t="str">
        <f>'PC LIST'!O91</f>
        <v>%</v>
      </c>
      <c r="AF5" s="65" t="str">
        <f>'PC LIST'!P91</f>
        <v>Mean zonal compliance (%)</v>
      </c>
      <c r="AG5" s="63">
        <f>'PC LIST'!Q91</f>
        <v>2</v>
      </c>
      <c r="AH5" s="63" t="str">
        <f>'PC LIST'!J91</f>
        <v>PO</v>
      </c>
      <c r="AI5" s="63">
        <f>'PC LIST'!BQ91</f>
        <v>99.936999999999998</v>
      </c>
      <c r="AJ5" s="63" t="str">
        <f>'PC LIST'!B135</f>
        <v>PR14PRTWSW_A3</v>
      </c>
      <c r="AK5" s="64" t="str">
        <f>'PC LIST'!I135</f>
        <v>A3: Water quality contacts</v>
      </c>
      <c r="AL5" s="64" t="str">
        <f>'PC LIST'!O135</f>
        <v>nr</v>
      </c>
      <c r="AM5" s="64" t="str">
        <f>'PC LIST'!P135</f>
        <v>No. contacts per 1,000 population served</v>
      </c>
      <c r="AN5" s="63">
        <f>'PC LIST'!Q135</f>
        <v>3</v>
      </c>
      <c r="AO5" s="63" t="str">
        <f>'PC LIST'!J135</f>
        <v>R&amp;P</v>
      </c>
      <c r="AP5" s="879">
        <f>'PC LIST'!BQ135</f>
        <v>0.56999999999999995</v>
      </c>
      <c r="AQ5" s="63" t="str">
        <f>'PC LIST'!B148</f>
        <v>PR14SBWWSW_B1</v>
      </c>
      <c r="AR5" s="64" t="str">
        <f>'PC LIST'!I148</f>
        <v>B1: Reduce leakage (to less than or equal to 20.00 Ml/d by 2020)</v>
      </c>
      <c r="AS5" s="64" t="str">
        <f>'PC LIST'!O148</f>
        <v>nr</v>
      </c>
      <c r="AT5" s="64" t="str">
        <f>'PC LIST'!P148</f>
        <v>Megalitres per day (Ml/d)</v>
      </c>
      <c r="AU5" s="63">
        <f>'PC LIST'!Q148</f>
        <v>2</v>
      </c>
      <c r="AV5" s="63" t="str">
        <f>'PC LIST'!J148</f>
        <v>R&amp;P</v>
      </c>
      <c r="AW5" s="878">
        <f>'PC LIST'!BQ148</f>
        <v>19.632999999999999</v>
      </c>
      <c r="AX5" s="63" t="str">
        <f>'PC LIST'!B163</f>
        <v>PR14SESWSW_A3</v>
      </c>
      <c r="AY5" s="64" t="str">
        <f>'PC LIST'!I163</f>
        <v>A3: Supply interruptions &gt;3 hours</v>
      </c>
      <c r="AZ5" s="64" t="str">
        <f>'PC LIST'!O163</f>
        <v>time</v>
      </c>
      <c r="BA5" s="64" t="str">
        <f>'PC LIST'!P163</f>
        <v>Hours / property / year</v>
      </c>
      <c r="BB5" s="63">
        <f>'PC LIST'!Q163</f>
        <v>2</v>
      </c>
      <c r="BC5" s="63" t="str">
        <f>'PC LIST'!J163</f>
        <v>R&amp;P</v>
      </c>
      <c r="BD5" s="879">
        <f>'PC LIST'!BQ163</f>
        <v>0.1</v>
      </c>
      <c r="BE5" s="63" t="str">
        <f>'PC LIST'!B184</f>
        <v>PR14SEWWSW_C1</v>
      </c>
      <c r="BF5" s="64" t="str">
        <f>'PC LIST'!I184</f>
        <v>C1: Customer satisfaction - level of leakage</v>
      </c>
      <c r="BG5" s="64" t="str">
        <f>'PC LIST'!O184</f>
        <v>score</v>
      </c>
      <c r="BH5" s="64" t="str">
        <f>'PC LIST'!P184</f>
        <v>Customer satisfaction score out of 5</v>
      </c>
      <c r="BI5" s="63">
        <f>'PC LIST'!Q184</f>
        <v>1</v>
      </c>
      <c r="BJ5" s="63" t="str">
        <f>'PC LIST'!J184</f>
        <v>R&amp;P</v>
      </c>
      <c r="BK5" s="63">
        <f>'PC LIST'!BQ184</f>
        <v>3.4</v>
      </c>
      <c r="BL5" s="63" t="str">
        <f>'PC LIST'!B218</f>
        <v>PR14SRNWSW_3</v>
      </c>
      <c r="BM5" s="64" t="str">
        <f>'PC LIST'!I218</f>
        <v>3: Leakage (including customer supply-pipe leakage) - five-year average target</v>
      </c>
      <c r="BN5" s="64" t="str">
        <f>'PC LIST'!O218</f>
        <v>nr</v>
      </c>
      <c r="BO5" s="64" t="str">
        <f>'PC LIST'!P218</f>
        <v>Megalitres per day (Ml/d)</v>
      </c>
      <c r="BP5" s="63">
        <f>'PC LIST'!Q218</f>
        <v>1</v>
      </c>
      <c r="BQ5" s="63" t="str">
        <f>'PC LIST'!J218</f>
        <v>R&amp;P</v>
      </c>
      <c r="BR5" s="63">
        <f>'PC LIST'!BQ218</f>
        <v>83.9</v>
      </c>
      <c r="BS5" s="63" t="str">
        <f>'PC LIST'!B251</f>
        <v>PR14SSCWSW_2.1</v>
      </c>
      <c r="BT5" s="64" t="str">
        <f>'PC LIST'!I251</f>
        <v>2.1: Interruptions to supply (combined company)</v>
      </c>
      <c r="BU5" s="64" t="str">
        <f>'PC LIST'!O251</f>
        <v>time</v>
      </c>
      <c r="BV5" s="64" t="str">
        <f>'PC LIST'!P251</f>
        <v>Minutes / property / year</v>
      </c>
      <c r="BW5" s="63">
        <f>'PC LIST'!Q251</f>
        <v>1</v>
      </c>
      <c r="BX5" s="63" t="str">
        <f>'PC LIST'!J251</f>
        <v>R&amp;P</v>
      </c>
      <c r="BY5" s="63">
        <f>'PC LIST'!BQ251</f>
        <v>4.2333333333333334</v>
      </c>
      <c r="BZ5" s="63" t="str">
        <f>'PC LIST'!B266</f>
        <v>PR14SVTWSW_W-A3</v>
      </c>
      <c r="CA5" s="64" t="str">
        <f>'PC LIST'!I266</f>
        <v>W-A3: Asset stewardship - number of sites with coliform failures (WTWs)</v>
      </c>
      <c r="CB5" s="64" t="str">
        <f>'PC LIST'!O266</f>
        <v>nr</v>
      </c>
      <c r="CC5" s="64" t="str">
        <f>'PC LIST'!P266</f>
        <v>No. of sites with coliform failures per year</v>
      </c>
      <c r="CD5" s="63">
        <f>'PC LIST'!Q266</f>
        <v>0</v>
      </c>
      <c r="CE5" s="63" t="str">
        <f>'PC LIST'!J266</f>
        <v>PO</v>
      </c>
      <c r="CF5" s="879">
        <f>'PC LIST'!BQ266</f>
        <v>5</v>
      </c>
      <c r="CG5" s="63" t="str">
        <f>'PC LIST'!B311</f>
        <v>PR14SWTWSW_W-A3</v>
      </c>
      <c r="CH5" s="66" t="str">
        <f>'PC LIST'!I311</f>
        <v>W-A3: Asset reliability (pipes)</v>
      </c>
      <c r="CI5" s="66" t="str">
        <f>'PC LIST'!O311</f>
        <v>category</v>
      </c>
      <c r="CJ5" s="66" t="str">
        <f>'PC LIST'!P311</f>
        <v>Asset health indicator</v>
      </c>
      <c r="CK5" s="63" t="str">
        <f>'PC LIST'!Q311</f>
        <v>na</v>
      </c>
      <c r="CL5" s="63" t="str">
        <f>'PC LIST'!J311</f>
        <v>PO</v>
      </c>
      <c r="CM5" s="878" t="str">
        <f>'PC LIST'!BQ311</f>
        <v>stable</v>
      </c>
      <c r="CN5" s="63" t="str">
        <f>'PC LIST'!B353</f>
        <v>PR14TMSWSW_WA3</v>
      </c>
      <c r="CO5" s="64" t="str">
        <f>'PC LIST'!I353</f>
        <v>WA3: Customer satisfaction surveys (internal CSAT monitor)</v>
      </c>
      <c r="CP5" s="64" t="str">
        <f>'PC LIST'!O353</f>
        <v>score</v>
      </c>
      <c r="CQ5" s="64" t="str">
        <f>'PC LIST'!P353</f>
        <v>TW internal Customer satisfaction score (mean score out of 5)</v>
      </c>
      <c r="CR5" s="63">
        <f>'PC LIST'!Q353</f>
        <v>2</v>
      </c>
      <c r="CS5" s="63" t="str">
        <f>'PC LIST'!J353</f>
        <v>NFI</v>
      </c>
      <c r="CT5" s="63">
        <f>'PC LIST'!BQ353</f>
        <v>4.4400000000000004</v>
      </c>
      <c r="CU5" s="63" t="str">
        <f>'PC LIST'!B408</f>
        <v>PR14UUWSW_A3</v>
      </c>
      <c r="CV5" s="64" t="str">
        <f>'PC LIST'!I408</f>
        <v>A3: Water Quality Service Index</v>
      </c>
      <c r="CW5" s="64" t="str">
        <f>'PC LIST'!O408</f>
        <v>score</v>
      </c>
      <c r="CX5" s="64" t="str">
        <f>'PC LIST'!P408</f>
        <v>Water Quality Service Index (UU bespoke)</v>
      </c>
      <c r="CY5" s="63">
        <f>'PC LIST'!Q408</f>
        <v>3</v>
      </c>
      <c r="CZ5" s="63" t="str">
        <f>'PC LIST'!J408</f>
        <v>R&amp;P</v>
      </c>
      <c r="DA5" s="63">
        <f>'PC LIST'!BQ408</f>
        <v>120.4653572103465</v>
      </c>
      <c r="DB5" s="63" t="str">
        <f>'PC LIST'!B435</f>
        <v>PR14WSHWSW_A3</v>
      </c>
      <c r="DC5" s="64" t="str">
        <f>'PC LIST'!I435</f>
        <v>A3: Reliability of supply - minutes lost per property per year</v>
      </c>
      <c r="DD5" s="64" t="str">
        <f>'PC LIST'!O435</f>
        <v>time</v>
      </c>
      <c r="DE5" s="64" t="str">
        <f>'PC LIST'!P435</f>
        <v>Minutes of supply interruption per property per year</v>
      </c>
      <c r="DF5" s="63">
        <f>'PC LIST'!Q435</f>
        <v>1</v>
      </c>
      <c r="DG5" s="63" t="str">
        <f>'PC LIST'!J435</f>
        <v>R&amp;P</v>
      </c>
      <c r="DH5" s="878">
        <f>'PC LIST'!BQ435</f>
        <v>21.7</v>
      </c>
      <c r="DI5" s="63" t="str">
        <f>'PC LIST'!B466</f>
        <v>PR14WSXWSW_B6</v>
      </c>
      <c r="DJ5" s="64" t="str">
        <f>'PC LIST'!I466</f>
        <v>B6: BAP landholding assessed and managed for biodiversity</v>
      </c>
      <c r="DK5" s="64" t="str">
        <f>'PC LIST'!O466</f>
        <v>%</v>
      </c>
      <c r="DL5" s="64" t="str">
        <f>'PC LIST'!P466</f>
        <v>% WSX landholding assessed &amp; managed for biodiversity</v>
      </c>
      <c r="DM5" s="63">
        <f>'PC LIST'!Q466</f>
        <v>0</v>
      </c>
      <c r="DN5" s="63" t="str">
        <f>'PC LIST'!J466</f>
        <v>PO</v>
      </c>
      <c r="DO5" s="63">
        <f>'PC LIST'!BQ466</f>
        <v>60</v>
      </c>
      <c r="DP5" s="63" t="str">
        <f>'PC LIST'!B498</f>
        <v>PR14YKYWSW_WA3</v>
      </c>
      <c r="DQ5" s="64" t="str">
        <f>'PC LIST'!I498</f>
        <v>WA3: Drinking water contacts</v>
      </c>
      <c r="DR5" s="64" t="str">
        <f>'PC LIST'!O498</f>
        <v>nr</v>
      </c>
      <c r="DS5" s="64" t="str">
        <f>'PC LIST'!P498</f>
        <v>No. of contacts (discolouration, taste &amp; odour and illness) in line with DWI reporting</v>
      </c>
      <c r="DT5" s="63">
        <f>'PC LIST'!Q498</f>
        <v>0</v>
      </c>
      <c r="DU5" s="63" t="str">
        <f>'PC LIST'!J498</f>
        <v>R&amp;P</v>
      </c>
      <c r="DV5" s="63">
        <f>'PC LIST'!BQ498</f>
        <v>10007</v>
      </c>
    </row>
    <row r="6" spans="1:126" ht="15.75" customHeight="1">
      <c r="A6" s="63" t="str">
        <f>'PC LIST'!B6</f>
        <v>PR14AFWWSW_W-A4</v>
      </c>
      <c r="B6" s="63" t="str">
        <f>'PC LIST'!I6</f>
        <v>W-A4: Sustainable abstraction reductions</v>
      </c>
      <c r="C6" s="63" t="str">
        <f>'PC LIST'!O6</f>
        <v>nr</v>
      </c>
      <c r="D6" s="63" t="str">
        <f>'PC LIST'!P6</f>
        <v>Megalitres per day (Ml/d)</v>
      </c>
      <c r="E6" s="63">
        <f>'PC LIST'!Q6</f>
        <v>1</v>
      </c>
      <c r="F6" s="63" t="str">
        <f>'PC LIST'!J6</f>
        <v>R&amp;P</v>
      </c>
      <c r="G6" s="63">
        <f>'PC LIST'!BQ6</f>
        <v>-6.7</v>
      </c>
      <c r="H6" s="63" t="str">
        <f>'PC LIST'!B19</f>
        <v>PR14ANHWSW_W-B1</v>
      </c>
      <c r="I6" s="64" t="str">
        <f>'PC LIST'!I19</f>
        <v>W-B1: Value for money perception - variation from baseline against WaSCs (water)</v>
      </c>
      <c r="J6" s="64" t="str">
        <f>'PC LIST'!O19</f>
        <v>%</v>
      </c>
      <c r="K6" s="64" t="str">
        <f>'PC LIST'!P19</f>
        <v>% variation from WaSC baseline</v>
      </c>
      <c r="L6" s="63">
        <f>'PC LIST'!Q19</f>
        <v>0</v>
      </c>
      <c r="M6" s="63" t="str">
        <f>'PC LIST'!J19</f>
        <v>R&amp;P</v>
      </c>
      <c r="N6" s="878">
        <f>'PC LIST'!BQ19</f>
        <v>3</v>
      </c>
      <c r="O6" s="63" t="str">
        <f>'PC LIST'!B58</f>
        <v>PR14BRLWSW_B1</v>
      </c>
      <c r="P6" s="64" t="str">
        <f>'PC LIST'!I58</f>
        <v>B1: Population in centres &gt;25,000 at risk from asset failure</v>
      </c>
      <c r="Q6" s="64" t="str">
        <f>'PC LIST'!O58</f>
        <v>nr</v>
      </c>
      <c r="R6" s="64" t="str">
        <f>'PC LIST'!P58</f>
        <v>No. of people (population)</v>
      </c>
      <c r="S6" s="63">
        <f>'PC LIST'!Q58</f>
        <v>0</v>
      </c>
      <c r="T6" s="63" t="str">
        <f>'PC LIST'!J58</f>
        <v>R&amp;P</v>
      </c>
      <c r="U6" s="878">
        <f>'PC LIST'!BQ58</f>
        <v>288589</v>
      </c>
      <c r="V6" s="63" t="str">
        <f>'PC LIST'!B79</f>
        <v>PR14DVWWSW_A4</v>
      </c>
      <c r="W6" s="64" t="str">
        <f>'PC LIST'!I79</f>
        <v>A4: Delivery of the outcomes of the service reservoir water quality risk management schemes</v>
      </c>
      <c r="X6" s="64" t="str">
        <f>'PC LIST'!O79</f>
        <v>text</v>
      </c>
      <c r="Y6" s="64" t="str">
        <f>'PC LIST'!P79</f>
        <v>Pass/fail (for each scheme)</v>
      </c>
      <c r="Z6" s="63" t="str">
        <f>'PC LIST'!Q79</f>
        <v>na</v>
      </c>
      <c r="AA6" s="63" t="str">
        <f>'PC LIST'!J79</f>
        <v>PO</v>
      </c>
      <c r="AB6" s="878" t="str">
        <f>'PC LIST'!BQ79</f>
        <v>Pass</v>
      </c>
      <c r="AC6" s="63" t="str">
        <f>'PC LIST'!B92</f>
        <v>PR14NESWSW_W-B3</v>
      </c>
      <c r="AD6" s="65" t="str">
        <f>'PC LIST'!I92</f>
        <v>W-B3: Discoloured water complaints</v>
      </c>
      <c r="AE6" s="65" t="str">
        <f>'PC LIST'!O92</f>
        <v>nr</v>
      </c>
      <c r="AF6" s="65" t="str">
        <f>'PC LIST'!P92</f>
        <v>No. of complaints per year</v>
      </c>
      <c r="AG6" s="63">
        <f>'PC LIST'!Q92</f>
        <v>0</v>
      </c>
      <c r="AH6" s="63" t="str">
        <f>'PC LIST'!J92</f>
        <v>R&amp;P</v>
      </c>
      <c r="AI6" s="63">
        <f>'PC LIST'!BQ92</f>
        <v>3762</v>
      </c>
      <c r="AJ6" s="63" t="str">
        <f>'PC LIST'!B136</f>
        <v>PR14PRTWSW_A4</v>
      </c>
      <c r="AK6" s="64" t="str">
        <f>'PC LIST'!I136</f>
        <v>A4: Temporary usage bans</v>
      </c>
      <c r="AL6" s="64" t="str">
        <f>'PC LIST'!O136</f>
        <v>nr</v>
      </c>
      <c r="AM6" s="64" t="str">
        <f>'PC LIST'!P136</f>
        <v>No. of temporary usage bans per year</v>
      </c>
      <c r="AN6" s="63">
        <f>'PC LIST'!Q136</f>
        <v>0</v>
      </c>
      <c r="AO6" s="63" t="str">
        <f>'PC LIST'!J136</f>
        <v>NFI</v>
      </c>
      <c r="AP6" s="879">
        <f>'PC LIST'!BQ136</f>
        <v>0</v>
      </c>
      <c r="AQ6" s="63" t="str">
        <f>'PC LIST'!B149</f>
        <v>PR14SBWWSW_B2</v>
      </c>
      <c r="AR6" s="64" t="str">
        <f>'PC LIST'!I149</f>
        <v>B2: Large scale interruptions (minimise risk of large scale interruption to 12,000 properties)</v>
      </c>
      <c r="AS6" s="64" t="str">
        <f>'PC LIST'!O149</f>
        <v>nr</v>
      </c>
      <c r="AT6" s="64" t="str">
        <f>'PC LIST'!P149</f>
        <v>1,000 properties</v>
      </c>
      <c r="AU6" s="63">
        <f>'PC LIST'!Q149</f>
        <v>1</v>
      </c>
      <c r="AV6" s="63" t="str">
        <f>'PC LIST'!J149</f>
        <v>R&amp;P</v>
      </c>
      <c r="AW6" s="878">
        <f>'PC LIST'!BQ149</f>
        <v>0</v>
      </c>
      <c r="AX6" s="63" t="str">
        <f>'PC LIST'!B164</f>
        <v>PR14SESWSW_A4</v>
      </c>
      <c r="AY6" s="64" t="str">
        <f>'PC LIST'!I164</f>
        <v>A4: Condition and reliability of the mains network - number of burst pipes a year</v>
      </c>
      <c r="AZ6" s="64" t="str">
        <f>'PC LIST'!O164</f>
        <v>nr</v>
      </c>
      <c r="BA6" s="64" t="str">
        <f>'PC LIST'!P164</f>
        <v>No. of burst mains per year</v>
      </c>
      <c r="BB6" s="63">
        <f>'PC LIST'!Q164</f>
        <v>0</v>
      </c>
      <c r="BC6" s="63" t="str">
        <f>'PC LIST'!J164</f>
        <v>PO</v>
      </c>
      <c r="BD6" s="879">
        <f>'PC LIST'!BQ164</f>
        <v>212</v>
      </c>
      <c r="BE6" s="63" t="str">
        <f>'PC LIST'!B185</f>
        <v>PR14SEWWSW_C2</v>
      </c>
      <c r="BF6" s="64" t="str">
        <f>'PC LIST'!I185</f>
        <v>C2: Leakage (actual reported leakage per Ml/d per year)</v>
      </c>
      <c r="BG6" s="64" t="str">
        <f>'PC LIST'!O185</f>
        <v>nr</v>
      </c>
      <c r="BH6" s="64" t="str">
        <f>'PC LIST'!P185</f>
        <v>Megalitres per day (Ml/d)</v>
      </c>
      <c r="BI6" s="63">
        <f>'PC LIST'!Q185</f>
        <v>1</v>
      </c>
      <c r="BJ6" s="63" t="str">
        <f>'PC LIST'!J185</f>
        <v>R&amp;P</v>
      </c>
      <c r="BK6" s="63">
        <f>'PC LIST'!BQ185</f>
        <v>88.11</v>
      </c>
      <c r="BL6" s="63" t="str">
        <f>'PC LIST'!B219</f>
        <v>PR14SRNWSW_4</v>
      </c>
      <c r="BM6" s="64" t="str">
        <f>'PC LIST'!I219</f>
        <v>4: Interruptions to supply</v>
      </c>
      <c r="BN6" s="64" t="str">
        <f>'PC LIST'!O219</f>
        <v>time</v>
      </c>
      <c r="BO6" s="64" t="str">
        <f>'PC LIST'!P219</f>
        <v>Minutes / property / year</v>
      </c>
      <c r="BP6" s="63">
        <f>'PC LIST'!Q219</f>
        <v>0</v>
      </c>
      <c r="BQ6" s="63" t="str">
        <f>'PC LIST'!J219</f>
        <v>PO</v>
      </c>
      <c r="BR6" s="63">
        <f>'PC LIST'!BQ219</f>
        <v>12</v>
      </c>
      <c r="BS6" s="63" t="str">
        <f>'PC LIST'!B252</f>
        <v>PR14SSCWSW_2.2</v>
      </c>
      <c r="BT6" s="64" t="str">
        <f>'PC LIST'!I252</f>
        <v>2.2: Serviceability infrastructure (combined company)</v>
      </c>
      <c r="BU6" s="64" t="str">
        <f>'PC LIST'!O252</f>
        <v>category</v>
      </c>
      <c r="BV6" s="64" t="str">
        <f>'PC LIST'!P252</f>
        <v>Asset health indicator</v>
      </c>
      <c r="BW6" s="63" t="str">
        <f>'PC LIST'!Q252</f>
        <v>na</v>
      </c>
      <c r="BX6" s="63" t="str">
        <f>'PC LIST'!J252</f>
        <v>PO</v>
      </c>
      <c r="BY6" s="63" t="str">
        <f>'PC LIST'!BQ252</f>
        <v>Stable</v>
      </c>
      <c r="BZ6" s="63" t="str">
        <f>'PC LIST'!B267</f>
        <v>PR14SVTWSW_W-A4</v>
      </c>
      <c r="CA6" s="64" t="str">
        <f>'PC LIST'!I267</f>
        <v>W-A4: Number of successful catchment management schemes</v>
      </c>
      <c r="CB6" s="64" t="str">
        <f>'PC LIST'!O267</f>
        <v>nr</v>
      </c>
      <c r="CC6" s="64" t="str">
        <f>'PC LIST'!P267</f>
        <v>No. catchment management schemes</v>
      </c>
      <c r="CD6" s="63">
        <f>'PC LIST'!Q267</f>
        <v>0</v>
      </c>
      <c r="CE6" s="63" t="str">
        <f>'PC LIST'!J267</f>
        <v>R&amp;P</v>
      </c>
      <c r="CF6" s="879">
        <f>'PC LIST'!BQ267</f>
        <v>0</v>
      </c>
      <c r="CG6" s="63" t="str">
        <f>'PC LIST'!B312</f>
        <v>PR14SWTWSW_W-A4</v>
      </c>
      <c r="CH6" s="66" t="str">
        <f>'PC LIST'!I312</f>
        <v>W-A4: Asset reliability (process)</v>
      </c>
      <c r="CI6" s="66" t="str">
        <f>'PC LIST'!O312</f>
        <v>category</v>
      </c>
      <c r="CJ6" s="66" t="str">
        <f>'PC LIST'!P312</f>
        <v>Asset health indicator</v>
      </c>
      <c r="CK6" s="63" t="str">
        <f>'PC LIST'!Q312</f>
        <v>na</v>
      </c>
      <c r="CL6" s="63" t="str">
        <f>'PC LIST'!J312</f>
        <v>PO</v>
      </c>
      <c r="CM6" s="878" t="str">
        <f>'PC LIST'!BQ312</f>
        <v>stable</v>
      </c>
      <c r="CN6" s="63" t="str">
        <f>'PC LIST'!B354</f>
        <v>PR14TMSWSW_WA4</v>
      </c>
      <c r="CO6" s="64" t="str">
        <f>'PC LIST'!I354</f>
        <v>WA4: Reduced water consumption from issuing water efficiency devices to customers</v>
      </c>
      <c r="CP6" s="64" t="str">
        <f>'PC LIST'!O354</f>
        <v>nr</v>
      </c>
      <c r="CQ6" s="64" t="str">
        <f>'PC LIST'!P354</f>
        <v>Ml/d reduced water consumption (cumulative)</v>
      </c>
      <c r="CR6" s="63">
        <f>'PC LIST'!Q354</f>
        <v>2</v>
      </c>
      <c r="CS6" s="63" t="str">
        <f>'PC LIST'!J354</f>
        <v>PO</v>
      </c>
      <c r="CT6" s="63" t="str">
        <f>'PC LIST'!BQ354</f>
        <v>Not available</v>
      </c>
      <c r="CU6" s="63" t="str">
        <f>'PC LIST'!B409</f>
        <v>PR14UUWSW_B1</v>
      </c>
      <c r="CV6" s="64" t="str">
        <f>'PC LIST'!I409</f>
        <v>B1: Average minutes supply lost per property (a year)</v>
      </c>
      <c r="CW6" s="64" t="str">
        <f>'PC LIST'!O409</f>
        <v>time</v>
      </c>
      <c r="CX6" s="64" t="str">
        <f>'PC LIST'!P409</f>
        <v>Mins:secs supply lost per property per year</v>
      </c>
      <c r="CY6" s="63" t="str">
        <f>'PC LIST'!Q409</f>
        <v>mins:secs</v>
      </c>
      <c r="CZ6" s="63" t="str">
        <f>'PC LIST'!J409</f>
        <v>R&amp;P</v>
      </c>
      <c r="DA6" s="63" t="str">
        <f>'PC LIST'!BQ409</f>
        <v>16:42</v>
      </c>
      <c r="DB6" s="63" t="str">
        <f>'PC LIST'!B436</f>
        <v>PR14WSHWSW_B1</v>
      </c>
      <c r="DC6" s="64" t="str">
        <f>'PC LIST'!I436</f>
        <v>B1: Abstraction for water for use - % compliance with abstraction licences, as regulated by NRW</v>
      </c>
      <c r="DD6" s="64" t="str">
        <f>'PC LIST'!O436</f>
        <v>%</v>
      </c>
      <c r="DE6" s="64" t="str">
        <f>'PC LIST'!P436</f>
        <v>% compliance with abstraction licences (NRW regulated)</v>
      </c>
      <c r="DF6" s="63">
        <f>'PC LIST'!Q436</f>
        <v>0</v>
      </c>
      <c r="DG6" s="63" t="str">
        <f>'PC LIST'!J436</f>
        <v>NFI</v>
      </c>
      <c r="DH6" s="878">
        <f>'PC LIST'!BQ436</f>
        <v>100</v>
      </c>
      <c r="DI6" s="63" t="str">
        <f>'PC LIST'!B467</f>
        <v>PR14WSXWSW_B7</v>
      </c>
      <c r="DJ6" s="64" t="str">
        <f>'PC LIST'!I467</f>
        <v>B7: Length of rivers with improved flows</v>
      </c>
      <c r="DK6" s="64" t="str">
        <f>'PC LIST'!O467</f>
        <v>nr</v>
      </c>
      <c r="DL6" s="64" t="str">
        <f>'PC LIST'!P467</f>
        <v>Kilometres (km) of river with improved flows (cumulative)</v>
      </c>
      <c r="DM6" s="63">
        <f>'PC LIST'!Q467</f>
        <v>0</v>
      </c>
      <c r="DN6" s="63" t="str">
        <f>'PC LIST'!J467</f>
        <v>R&amp;P</v>
      </c>
      <c r="DO6" s="63">
        <f>'PC LIST'!BQ467</f>
        <v>0</v>
      </c>
      <c r="DP6" s="63" t="str">
        <f>'PC LIST'!B499</f>
        <v>PR14YKYWSW_WA4</v>
      </c>
      <c r="DQ6" s="64" t="str">
        <f>'PC LIST'!I499</f>
        <v>WA4: Water quality stability and reliability factor</v>
      </c>
      <c r="DR6" s="64" t="str">
        <f>'PC LIST'!O499</f>
        <v>category</v>
      </c>
      <c r="DS6" s="64" t="str">
        <f>'PC LIST'!P499</f>
        <v>Asset health indicator</v>
      </c>
      <c r="DT6" s="63" t="str">
        <f>'PC LIST'!Q499</f>
        <v>na</v>
      </c>
      <c r="DU6" s="63" t="str">
        <f>'PC LIST'!J499</f>
        <v>PO</v>
      </c>
      <c r="DV6" s="63" t="str">
        <f>'PC LIST'!BQ499</f>
        <v xml:space="preserve">Stable </v>
      </c>
    </row>
    <row r="7" spans="1:126" ht="15.75" customHeight="1">
      <c r="A7" s="63" t="str">
        <f>'PC LIST'!B7</f>
        <v>PR14AFWWSW_W-A5</v>
      </c>
      <c r="B7" s="63" t="str">
        <f>'PC LIST'!I7</f>
        <v>W-A5: Abstraction incentive mechanism (AIM)</v>
      </c>
      <c r="C7" s="63" t="str">
        <f>'PC LIST'!O7</f>
        <v>TBC</v>
      </c>
      <c r="D7" s="63" t="str">
        <f>'PC LIST'!P7</f>
        <v>TBC</v>
      </c>
      <c r="E7" s="63" t="str">
        <f>'PC LIST'!Q7</f>
        <v>TBC</v>
      </c>
      <c r="F7" s="63" t="str">
        <f>'PC LIST'!J7</f>
        <v>NFI</v>
      </c>
      <c r="G7" s="63" t="str">
        <f>'PC LIST'!BQ7</f>
        <v/>
      </c>
      <c r="H7" s="63" t="str">
        <f>'PC LIST'!B20</f>
        <v>PR14ANHWSW_W-C1</v>
      </c>
      <c r="I7" s="64" t="str">
        <f>'PC LIST'!I20</f>
        <v>W-C1: Percentage of population supplied by single supply system</v>
      </c>
      <c r="J7" s="64" t="str">
        <f>'PC LIST'!O20</f>
        <v>%</v>
      </c>
      <c r="K7" s="64" t="str">
        <f>'PC LIST'!P20</f>
        <v>% population with single supply system</v>
      </c>
      <c r="L7" s="63">
        <f>'PC LIST'!Q20</f>
        <v>1</v>
      </c>
      <c r="M7" s="63" t="str">
        <f>'PC LIST'!J20</f>
        <v>PO</v>
      </c>
      <c r="N7" s="878">
        <f>'PC LIST'!BQ20</f>
        <v>46.3</v>
      </c>
      <c r="O7" s="63" t="str">
        <f>'PC LIST'!B59</f>
        <v>PR14BRLWSW_C1</v>
      </c>
      <c r="P7" s="64" t="str">
        <f>'PC LIST'!I59</f>
        <v>C1: Security of supply index (SOSI)</v>
      </c>
      <c r="Q7" s="64" t="str">
        <f>'PC LIST'!O59</f>
        <v>score</v>
      </c>
      <c r="R7" s="64" t="str">
        <f>'PC LIST'!P59</f>
        <v>Security of Supply Index (SOSI)</v>
      </c>
      <c r="S7" s="63">
        <f>'PC LIST'!Q59</f>
        <v>0</v>
      </c>
      <c r="T7" s="63" t="str">
        <f>'PC LIST'!J59</f>
        <v>NFI</v>
      </c>
      <c r="U7" s="878">
        <f>'PC LIST'!BQ59</f>
        <v>100</v>
      </c>
      <c r="V7" s="63" t="str">
        <f>'PC LIST'!B80</f>
        <v>PR14DVWWSW_B1</v>
      </c>
      <c r="W7" s="64" t="str">
        <f>'PC LIST'!I80</f>
        <v>B1: Average duration of interruptions - 3 hours or longer (planned and unplanned interruptions)</v>
      </c>
      <c r="X7" s="64" t="str">
        <f>'PC LIST'!O80</f>
        <v>time</v>
      </c>
      <c r="Y7" s="64" t="str">
        <f>'PC LIST'!P80</f>
        <v>Hours / property / year</v>
      </c>
      <c r="Z7" s="63">
        <f>'PC LIST'!Q80</f>
        <v>2</v>
      </c>
      <c r="AA7" s="63" t="str">
        <f>'PC LIST'!J80</f>
        <v>R&amp;P</v>
      </c>
      <c r="AB7" s="878">
        <f>'PC LIST'!BQ80</f>
        <v>8.6999999999999994E-2</v>
      </c>
      <c r="AC7" s="63" t="str">
        <f>'PC LIST'!B93</f>
        <v>PR14NESWSW_W-C1</v>
      </c>
      <c r="AD7" s="65" t="str">
        <f>'PC LIST'!I93</f>
        <v>W-C1: Interruptions to water supply for more than 3 hours (average time per property per year)</v>
      </c>
      <c r="AE7" s="65" t="str">
        <f>'PC LIST'!O93</f>
        <v>time</v>
      </c>
      <c r="AF7" s="65" t="str">
        <f>'PC LIST'!P93</f>
        <v>Mins:secs per property per year</v>
      </c>
      <c r="AG7" s="63" t="str">
        <f>'PC LIST'!Q93</f>
        <v>mins:secs</v>
      </c>
      <c r="AH7" s="63" t="str">
        <f>'PC LIST'!J93</f>
        <v>R&amp;P</v>
      </c>
      <c r="AI7" s="63">
        <f>'PC LIST'!BQ93</f>
        <v>0.1388888888888889</v>
      </c>
      <c r="AJ7" s="63" t="str">
        <f>'PC LIST'!B137</f>
        <v>PR14PRTWSW_B1</v>
      </c>
      <c r="AK7" s="64" t="str">
        <f>'PC LIST'!I137</f>
        <v>B1: Leakage</v>
      </c>
      <c r="AL7" s="64" t="str">
        <f>'PC LIST'!O137</f>
        <v>nr</v>
      </c>
      <c r="AM7" s="64" t="str">
        <f>'PC LIST'!P137</f>
        <v>Megalitres per day (Ml/d)</v>
      </c>
      <c r="AN7" s="63">
        <f>'PC LIST'!Q137</f>
        <v>2</v>
      </c>
      <c r="AO7" s="63" t="str">
        <f>'PC LIST'!J137</f>
        <v>R&amp;P</v>
      </c>
      <c r="AP7" s="879">
        <f>'PC LIST'!BQ137</f>
        <v>28.06</v>
      </c>
      <c r="AQ7" s="63" t="str">
        <f>'PC LIST'!B150</f>
        <v>PR14SBWWSW_B3</v>
      </c>
      <c r="AR7" s="64" t="str">
        <f>'PC LIST'!I150</f>
        <v>B3: Decreasing average interruptions &gt;3 hours</v>
      </c>
      <c r="AS7" s="64" t="str">
        <f>'PC LIST'!O150</f>
        <v>time</v>
      </c>
      <c r="AT7" s="64" t="str">
        <f>'PC LIST'!P150</f>
        <v>Minutes / property / year</v>
      </c>
      <c r="AU7" s="63">
        <f>'PC LIST'!Q150</f>
        <v>1</v>
      </c>
      <c r="AV7" s="63" t="str">
        <f>'PC LIST'!J150</f>
        <v>PO</v>
      </c>
      <c r="AW7" s="878">
        <f>'PC LIST'!BQ150</f>
        <v>2.54</v>
      </c>
      <c r="AX7" s="63" t="str">
        <f>'PC LIST'!B165</f>
        <v>PR14SESWSW_A5</v>
      </c>
      <c r="AY7" s="64" t="str">
        <f>'PC LIST'!I165</f>
        <v>A5: Drinking Water Inspectorate’s (DWI) index of water quality</v>
      </c>
      <c r="AZ7" s="64" t="str">
        <f>'PC LIST'!O165</f>
        <v>%</v>
      </c>
      <c r="BA7" s="64" t="str">
        <f>'PC LIST'!P165</f>
        <v>Mean zonal compliance (%)</v>
      </c>
      <c r="BB7" s="63">
        <f>'PC LIST'!Q165</f>
        <v>2</v>
      </c>
      <c r="BC7" s="63" t="str">
        <f>'PC LIST'!J165</f>
        <v>PO</v>
      </c>
      <c r="BD7" s="879">
        <f>'PC LIST'!BQ165</f>
        <v>99.95</v>
      </c>
      <c r="BE7" s="63" t="str">
        <f>'PC LIST'!B186</f>
        <v>PR14SEWWSW_D1</v>
      </c>
      <c r="BF7" s="64" t="str">
        <f>'PC LIST'!I186</f>
        <v>D1: Customer satisfaction - direct interaction experience</v>
      </c>
      <c r="BG7" s="64" t="str">
        <f>'PC LIST'!O186</f>
        <v>score</v>
      </c>
      <c r="BH7" s="64" t="str">
        <f>'PC LIST'!P186</f>
        <v>Customer satisfaction score out of 5</v>
      </c>
      <c r="BI7" s="63">
        <f>'PC LIST'!Q186</f>
        <v>1</v>
      </c>
      <c r="BJ7" s="63" t="str">
        <f>'PC LIST'!J186</f>
        <v>R&amp;P</v>
      </c>
      <c r="BK7" s="63">
        <f>'PC LIST'!BQ186</f>
        <v>4.2</v>
      </c>
      <c r="BL7" s="63" t="str">
        <f>'PC LIST'!B220</f>
        <v>PR14SRNWSW_5</v>
      </c>
      <c r="BM7" s="64" t="str">
        <f>'PC LIST'!I220</f>
        <v>5: Mean Zonal Compliance (MZC)</v>
      </c>
      <c r="BN7" s="64" t="str">
        <f>'PC LIST'!O220</f>
        <v>%</v>
      </c>
      <c r="BO7" s="64" t="str">
        <f>'PC LIST'!P220</f>
        <v>Mean zonal compliance (%)</v>
      </c>
      <c r="BP7" s="63">
        <f>'PC LIST'!Q220</f>
        <v>2</v>
      </c>
      <c r="BQ7" s="63" t="str">
        <f>'PC LIST'!J220</f>
        <v>PO</v>
      </c>
      <c r="BR7" s="63">
        <f>'PC LIST'!BQ220</f>
        <v>99.98</v>
      </c>
      <c r="BS7" s="63" t="str">
        <f>'PC LIST'!B253</f>
        <v>PR14SSCWSW_2.3</v>
      </c>
      <c r="BT7" s="64" t="str">
        <f>'PC LIST'!I253</f>
        <v>2.3: Serviceability non-infrastructure (combined company)</v>
      </c>
      <c r="BU7" s="64" t="str">
        <f>'PC LIST'!O253</f>
        <v>category</v>
      </c>
      <c r="BV7" s="64" t="str">
        <f>'PC LIST'!P253</f>
        <v>Asset health indicator</v>
      </c>
      <c r="BW7" s="63" t="str">
        <f>'PC LIST'!Q253</f>
        <v>na</v>
      </c>
      <c r="BX7" s="63" t="str">
        <f>'PC LIST'!J253</f>
        <v>PO</v>
      </c>
      <c r="BY7" s="63" t="str">
        <f>'PC LIST'!BQ253</f>
        <v>Stable</v>
      </c>
      <c r="BZ7" s="63" t="str">
        <f>'PC LIST'!B268</f>
        <v>PR14SVTWSW_W-B1</v>
      </c>
      <c r="CA7" s="64" t="str">
        <f>'PC LIST'!I268</f>
        <v>W-B1: Resource efficiency (distribution input per customer) - amount of water taken out of the environment</v>
      </c>
      <c r="CB7" s="64" t="str">
        <f>'PC LIST'!O268</f>
        <v>nr</v>
      </c>
      <c r="CC7" s="64" t="str">
        <f>'PC LIST'!P268</f>
        <v>Litres per person per day (l/p/d)</v>
      </c>
      <c r="CD7" s="63">
        <f>'PC LIST'!Q268</f>
        <v>0</v>
      </c>
      <c r="CE7" s="63" t="str">
        <f>'PC LIST'!J268</f>
        <v>NFI</v>
      </c>
      <c r="CF7" s="879">
        <f>'PC LIST'!BQ268</f>
        <v>237</v>
      </c>
      <c r="CG7" s="63" t="str">
        <f>'PC LIST'!B313</f>
        <v>PR14SWTWSW_W-A5</v>
      </c>
      <c r="CH7" s="66" t="str">
        <f>'PC LIST'!I313</f>
        <v>W-A5: Duration of interruptions in supply (hours/property)</v>
      </c>
      <c r="CI7" s="66" t="str">
        <f>'PC LIST'!O313</f>
        <v>time</v>
      </c>
      <c r="CJ7" s="66" t="str">
        <f>'PC LIST'!P313</f>
        <v>Hours / property / year</v>
      </c>
      <c r="CK7" s="63">
        <f>'PC LIST'!Q313</f>
        <v>3</v>
      </c>
      <c r="CL7" s="63" t="str">
        <f>'PC LIST'!J313</f>
        <v>R&amp;P</v>
      </c>
      <c r="CM7" s="878">
        <f>'PC LIST'!BQ313</f>
        <v>0.41899999999999998</v>
      </c>
      <c r="CN7" s="63" t="str">
        <f>'PC LIST'!B355</f>
        <v>PR14TMSWSW_WA5</v>
      </c>
      <c r="CO7" s="64" t="str">
        <f>'PC LIST'!I355</f>
        <v>WA5: Provide a free repair service for customers with a customer side leak outside of the property</v>
      </c>
      <c r="CP7" s="64" t="str">
        <f>'PC LIST'!O355</f>
        <v>nr</v>
      </c>
      <c r="CQ7" s="64" t="str">
        <f>'PC LIST'!P355</f>
        <v>Number against target above annual baseline no.</v>
      </c>
      <c r="CR7" s="63">
        <f>'PC LIST'!Q355</f>
        <v>0</v>
      </c>
      <c r="CS7" s="63" t="str">
        <f>'PC LIST'!J355</f>
        <v>NFI</v>
      </c>
      <c r="CT7" s="63">
        <f>'PC LIST'!BQ355</f>
        <v>1404</v>
      </c>
      <c r="CU7" s="63" t="str">
        <f>'PC LIST'!B410</f>
        <v>PR14UUWSW_B2</v>
      </c>
      <c r="CV7" s="64" t="str">
        <f>'PC LIST'!I410</f>
        <v>B2: Reliable water service index</v>
      </c>
      <c r="CW7" s="64" t="str">
        <f>'PC LIST'!O410</f>
        <v>score</v>
      </c>
      <c r="CX7" s="64" t="str">
        <f>'PC LIST'!P410</f>
        <v>Reliable water service index (UU bespoke)</v>
      </c>
      <c r="CY7" s="63">
        <f>'PC LIST'!Q410</f>
        <v>3</v>
      </c>
      <c r="CZ7" s="63" t="str">
        <f>'PC LIST'!J410</f>
        <v>R&amp;P</v>
      </c>
      <c r="DA7" s="63">
        <f>'PC LIST'!BQ410</f>
        <v>16.447259218333841</v>
      </c>
      <c r="DB7" s="63" t="str">
        <f>'PC LIST'!B437</f>
        <v>PR14WSHWSW_C2</v>
      </c>
      <c r="DC7" s="64" t="str">
        <f>'PC LIST'!I437</f>
        <v>C2: Carbon footprint - gigawatt-hours (GWh) of renewable energy generated</v>
      </c>
      <c r="DD7" s="64" t="str">
        <f>'PC LIST'!O437</f>
        <v>nr</v>
      </c>
      <c r="DE7" s="64" t="str">
        <f>'PC LIST'!P437</f>
        <v>GWh (gigawatt-hours)</v>
      </c>
      <c r="DF7" s="63">
        <f>'PC LIST'!Q437</f>
        <v>2</v>
      </c>
      <c r="DG7" s="63" t="str">
        <f>'PC LIST'!J437</f>
        <v>NFI</v>
      </c>
      <c r="DH7" s="878">
        <f>'PC LIST'!BQ437</f>
        <v>50.21</v>
      </c>
      <c r="DI7" s="63" t="str">
        <f>'PC LIST'!B468</f>
        <v>PR14WSXWSW_D2</v>
      </c>
      <c r="DJ7" s="64" t="str">
        <f>'PC LIST'!I468</f>
        <v>D2: Restrictions on water use (hosepipe bans)</v>
      </c>
      <c r="DK7" s="64" t="str">
        <f>'PC LIST'!O468</f>
        <v>nr</v>
      </c>
      <c r="DL7" s="64" t="str">
        <f>'PC LIST'!P468</f>
        <v>No. of hosepipe bans (temporary use ban)</v>
      </c>
      <c r="DM7" s="63">
        <f>'PC LIST'!Q468</f>
        <v>0</v>
      </c>
      <c r="DN7" s="63" t="str">
        <f>'PC LIST'!J468</f>
        <v>PO</v>
      </c>
      <c r="DO7" s="63">
        <f>'PC LIST'!BQ468</f>
        <v>0</v>
      </c>
      <c r="DP7" s="63" t="str">
        <f>'PC LIST'!B500</f>
        <v>PR14YKYWSW_WB1</v>
      </c>
      <c r="DQ7" s="64" t="str">
        <f>'PC LIST'!I500</f>
        <v>WB1: Leakage</v>
      </c>
      <c r="DR7" s="64" t="str">
        <f>'PC LIST'!O500</f>
        <v>nr</v>
      </c>
      <c r="DS7" s="64" t="str">
        <f>'PC LIST'!P500</f>
        <v>Megalitres per day (Ml/d)</v>
      </c>
      <c r="DT7" s="63">
        <f>'PC LIST'!Q500</f>
        <v>1</v>
      </c>
      <c r="DU7" s="63" t="str">
        <f>'PC LIST'!J500</f>
        <v>R&amp;P</v>
      </c>
      <c r="DV7" s="63">
        <f>'PC LIST'!BQ500</f>
        <v>285.12</v>
      </c>
    </row>
    <row r="8" spans="1:126" ht="15.75" customHeight="1">
      <c r="A8" s="63" t="str">
        <f>'PC LIST'!B8</f>
        <v>PR14AFWWSW_W-B1</v>
      </c>
      <c r="B8" s="63" t="str">
        <f>'PC LIST'!I8</f>
        <v>W-B1: Compliance with water quality standards (mean zonal compliance)</v>
      </c>
      <c r="C8" s="63" t="str">
        <f>'PC LIST'!O8</f>
        <v>%</v>
      </c>
      <c r="D8" s="63" t="str">
        <f>'PC LIST'!P8</f>
        <v>Mean zonal compliance (%)</v>
      </c>
      <c r="E8" s="63">
        <f>'PC LIST'!Q8</f>
        <v>2</v>
      </c>
      <c r="F8" s="63" t="str">
        <f>'PC LIST'!J8</f>
        <v>PO</v>
      </c>
      <c r="G8" s="63">
        <f>'PC LIST'!BQ8</f>
        <v>99.99</v>
      </c>
      <c r="H8" s="63" t="str">
        <f>'PC LIST'!B21</f>
        <v>PR14ANHWSW_W-C2</v>
      </c>
      <c r="I8" s="64" t="str">
        <f>'PC LIST'!I21</f>
        <v>W-C2: Frequency of service level restrictions (hosepipe bans)</v>
      </c>
      <c r="J8" s="64" t="str">
        <f>'PC LIST'!O21</f>
        <v>nr</v>
      </c>
      <c r="K8" s="64" t="str">
        <f>'PC LIST'!P21</f>
        <v>No. (frequency) per 10 years</v>
      </c>
      <c r="L8" s="63">
        <f>'PC LIST'!Q21</f>
        <v>0</v>
      </c>
      <c r="M8" s="63" t="str">
        <f>'PC LIST'!J21</f>
        <v>NFI</v>
      </c>
      <c r="N8" s="878">
        <f>'PC LIST'!BQ21</f>
        <v>1</v>
      </c>
      <c r="O8" s="63" t="str">
        <f>'PC LIST'!B60</f>
        <v>PR14BRLWSW_C2</v>
      </c>
      <c r="P8" s="64" t="str">
        <f>'PC LIST'!I60</f>
        <v>C2: Hosepipe ban frequency</v>
      </c>
      <c r="Q8" s="64" t="str">
        <f>'PC LIST'!O60</f>
        <v>nr</v>
      </c>
      <c r="R8" s="64" t="str">
        <f>'PC LIST'!P60</f>
        <v>No. of expected days that water restrictions are placed</v>
      </c>
      <c r="S8" s="63">
        <f>'PC LIST'!Q60</f>
        <v>1</v>
      </c>
      <c r="T8" s="63" t="str">
        <f>'PC LIST'!J60</f>
        <v>PO</v>
      </c>
      <c r="U8" s="878">
        <f>'PC LIST'!BQ60</f>
        <v>1.54</v>
      </c>
      <c r="V8" s="63" t="str">
        <f>'PC LIST'!B81</f>
        <v>PR14DVWWSW_B2</v>
      </c>
      <c r="W8" s="64" t="str">
        <f>'PC LIST'!I81</f>
        <v>B2: Sustainable economic level of leakage target</v>
      </c>
      <c r="X8" s="64" t="str">
        <f>'PC LIST'!O81</f>
        <v>nr</v>
      </c>
      <c r="Y8" s="64" t="str">
        <f>'PC LIST'!P81</f>
        <v>Litres per property per day (l/prop/day)</v>
      </c>
      <c r="Z8" s="63">
        <f>'PC LIST'!Q81</f>
        <v>1</v>
      </c>
      <c r="AA8" s="63" t="str">
        <f>'PC LIST'!J81</f>
        <v>R&amp;P</v>
      </c>
      <c r="AB8" s="878">
        <f>'PC LIST'!BQ81</f>
        <v>78.400000000000006</v>
      </c>
      <c r="AC8" s="63" t="str">
        <f>'PC LIST'!B94</f>
        <v>PR14NESWSW_W-C2</v>
      </c>
      <c r="AD8" s="65" t="str">
        <f>'PC LIST'!I94</f>
        <v>W-C2: Properties experiencing poor water pressure</v>
      </c>
      <c r="AE8" s="65" t="str">
        <f>'PC LIST'!O94</f>
        <v>nr</v>
      </c>
      <c r="AF8" s="65" t="str">
        <f>'PC LIST'!P94</f>
        <v>No. of properties</v>
      </c>
      <c r="AG8" s="63">
        <f>'PC LIST'!Q94</f>
        <v>0</v>
      </c>
      <c r="AH8" s="63" t="str">
        <f>'PC LIST'!J94</f>
        <v>R&amp;P</v>
      </c>
      <c r="AI8" s="63">
        <f>'PC LIST'!BQ94</f>
        <v>238</v>
      </c>
      <c r="AJ8" s="63" t="str">
        <f>'PC LIST'!B138</f>
        <v>PR14PRTWSW_C1</v>
      </c>
      <c r="AK8" s="64" t="str">
        <f>'PC LIST'!I138</f>
        <v>C1: Interruptions to supply</v>
      </c>
      <c r="AL8" s="64" t="str">
        <f>'PC LIST'!O138</f>
        <v>time</v>
      </c>
      <c r="AM8" s="64" t="str">
        <f>'PC LIST'!P138</f>
        <v>Mins:secs per property per year</v>
      </c>
      <c r="AN8" s="63" t="str">
        <f>'PC LIST'!Q138</f>
        <v>mins:secs</v>
      </c>
      <c r="AO8" s="63" t="str">
        <f>'PC LIST'!J138</f>
        <v>R&amp;P</v>
      </c>
      <c r="AP8" s="879" t="str">
        <f>'PC LIST'!BQ138</f>
        <v>3 min 30 secs</v>
      </c>
      <c r="AQ8" s="63" t="str">
        <f>'PC LIST'!B151</f>
        <v>PR14SBWWSW_B4</v>
      </c>
      <c r="AR8" s="64" t="str">
        <f>'PC LIST'!I151</f>
        <v>B4: Maintain serviceable assets</v>
      </c>
      <c r="AS8" s="64" t="str">
        <f>'PC LIST'!O151</f>
        <v>category</v>
      </c>
      <c r="AT8" s="64" t="str">
        <f>'PC LIST'!P151</f>
        <v>Asset health indicator</v>
      </c>
      <c r="AU8" s="63" t="str">
        <f>'PC LIST'!Q151</f>
        <v>na</v>
      </c>
      <c r="AV8" s="63" t="str">
        <f>'PC LIST'!J151</f>
        <v>PO</v>
      </c>
      <c r="AW8" s="878" t="str">
        <f>'PC LIST'!BQ151</f>
        <v>Stable</v>
      </c>
      <c r="AX8" s="63" t="str">
        <f>'PC LIST'!B166</f>
        <v>PR14SESWSW_A6</v>
      </c>
      <c r="AY8" s="64" t="str">
        <f>'PC LIST'!I166</f>
        <v>A6: Taste, odour and discolouration (number of contacts received)</v>
      </c>
      <c r="AZ8" s="64" t="str">
        <f>'PC LIST'!O166</f>
        <v>nr</v>
      </c>
      <c r="BA8" s="64" t="str">
        <f>'PC LIST'!P166</f>
        <v>No. of contacts per year</v>
      </c>
      <c r="BB8" s="63">
        <f>'PC LIST'!Q166</f>
        <v>0</v>
      </c>
      <c r="BC8" s="63" t="str">
        <f>'PC LIST'!J166</f>
        <v>R&amp;P</v>
      </c>
      <c r="BD8" s="879">
        <f>'PC LIST'!BQ166</f>
        <v>419</v>
      </c>
      <c r="BE8" s="63" t="str">
        <f>'PC LIST'!B187</f>
        <v>PR14SEWWSW_D2</v>
      </c>
      <c r="BF8" s="64" t="str">
        <f>'PC LIST'!I187</f>
        <v>D2: Service Incentive Mechanism (SIM)</v>
      </c>
      <c r="BG8" s="64" t="str">
        <f>'PC LIST'!O187</f>
        <v>score</v>
      </c>
      <c r="BH8" s="64" t="str">
        <f>'PC LIST'!P187</f>
        <v>Service incentive mechanism (SIM) score</v>
      </c>
      <c r="BI8" s="63">
        <f>'PC LIST'!Q187</f>
        <v>1</v>
      </c>
      <c r="BJ8" s="63" t="str">
        <f>'PC LIST'!J187</f>
        <v>R&amp;P</v>
      </c>
      <c r="BK8" s="63">
        <f>'PC LIST'!BQ187</f>
        <v>81.95</v>
      </c>
      <c r="BL8" s="63" t="str">
        <f>'PC LIST'!B221</f>
        <v>PR14SRNWSW_5a</v>
      </c>
      <c r="BM8" s="64" t="str">
        <f>'PC LIST'!I221</f>
        <v>5a: Drinking water quality - discolouration contacts</v>
      </c>
      <c r="BN8" s="64" t="str">
        <f>'PC LIST'!O221</f>
        <v>nr</v>
      </c>
      <c r="BO8" s="64" t="str">
        <f>'PC LIST'!P221</f>
        <v>No. per 1,000 population</v>
      </c>
      <c r="BP8" s="63">
        <f>'PC LIST'!Q221</f>
        <v>2</v>
      </c>
      <c r="BQ8" s="63" t="str">
        <f>'PC LIST'!J221</f>
        <v>PO</v>
      </c>
      <c r="BR8" s="63">
        <f>'PC LIST'!BQ221</f>
        <v>0.8</v>
      </c>
      <c r="BS8" s="63" t="str">
        <f>'PC LIST'!B254</f>
        <v>PR14SSCWSW_4.1</v>
      </c>
      <c r="BT8" s="64" t="str">
        <f>'PC LIST'!I254</f>
        <v>4.1: Leakage (South Staffordshire operating region)</v>
      </c>
      <c r="BU8" s="64" t="str">
        <f>'PC LIST'!O254</f>
        <v>nr</v>
      </c>
      <c r="BV8" s="64" t="str">
        <f>'PC LIST'!P254</f>
        <v>Megalitres per day (Ml/d)</v>
      </c>
      <c r="BW8" s="63">
        <f>'PC LIST'!Q254</f>
        <v>1</v>
      </c>
      <c r="BX8" s="63" t="str">
        <f>'PC LIST'!J254</f>
        <v>R&amp;P</v>
      </c>
      <c r="BY8" s="63">
        <f>'PC LIST'!BQ254</f>
        <v>69.88</v>
      </c>
      <c r="BZ8" s="63" t="str">
        <f>'PC LIST'!B269</f>
        <v>PR14SVTWSW_W-B2</v>
      </c>
      <c r="CA8" s="64" t="str">
        <f>'PC LIST'!I269</f>
        <v>W-B2: Leakage levels</v>
      </c>
      <c r="CB8" s="64" t="str">
        <f>'PC LIST'!O269</f>
        <v>nr</v>
      </c>
      <c r="CC8" s="64" t="str">
        <f>'PC LIST'!P269</f>
        <v>Megalitres per day (Ml/d)</v>
      </c>
      <c r="CD8" s="63">
        <f>'PC LIST'!Q269</f>
        <v>0</v>
      </c>
      <c r="CE8" s="63" t="str">
        <f>'PC LIST'!J269</f>
        <v>R&amp;P</v>
      </c>
      <c r="CF8" s="879">
        <f>'PC LIST'!BQ269</f>
        <v>434</v>
      </c>
      <c r="CG8" s="63" t="str">
        <f>'PC LIST'!B314</f>
        <v>PR14SWTWSW_W-B1</v>
      </c>
      <c r="CH8" s="66" t="str">
        <f>'PC LIST'!I314</f>
        <v>W-B1: Water restrictions placed on customers (number)</v>
      </c>
      <c r="CI8" s="66" t="str">
        <f>'PC LIST'!O314</f>
        <v>nr</v>
      </c>
      <c r="CJ8" s="66" t="str">
        <f>'PC LIST'!P314</f>
        <v>No. of water restrictions</v>
      </c>
      <c r="CK8" s="63">
        <f>'PC LIST'!Q314</f>
        <v>0</v>
      </c>
      <c r="CL8" s="63" t="str">
        <f>'PC LIST'!J314</f>
        <v>R&amp;P</v>
      </c>
      <c r="CM8" s="878">
        <f>'PC LIST'!BQ314</f>
        <v>0</v>
      </c>
      <c r="CN8" s="63" t="str">
        <f>'PC LIST'!B356</f>
        <v>PR14TMSWSW_WB1</v>
      </c>
      <c r="CO8" s="64" t="str">
        <f>'PC LIST'!I356</f>
        <v>WB1: Asset health water infrastructure</v>
      </c>
      <c r="CP8" s="64" t="str">
        <f>'PC LIST'!O356</f>
        <v>category</v>
      </c>
      <c r="CQ8" s="64" t="str">
        <f>'PC LIST'!P356</f>
        <v>Asset health indicator</v>
      </c>
      <c r="CR8" s="63" t="str">
        <f>'PC LIST'!Q356</f>
        <v>na</v>
      </c>
      <c r="CS8" s="63" t="str">
        <f>'PC LIST'!J356</f>
        <v>PO</v>
      </c>
      <c r="CT8" s="63" t="str">
        <f>'PC LIST'!BQ356</f>
        <v>Marginal</v>
      </c>
      <c r="CU8" s="63" t="str">
        <f>'PC LIST'!B411</f>
        <v>PR14UUWSW_B3</v>
      </c>
      <c r="CV8" s="64" t="str">
        <f>'PC LIST'!I411</f>
        <v>B3: Security of supply index (SoSI)</v>
      </c>
      <c r="CW8" s="64" t="str">
        <f>'PC LIST'!O411</f>
        <v>score</v>
      </c>
      <c r="CX8" s="64" t="str">
        <f>'PC LIST'!P411</f>
        <v>Security of Supply Index (SOSI)</v>
      </c>
      <c r="CY8" s="63">
        <f>'PC LIST'!Q411</f>
        <v>3</v>
      </c>
      <c r="CZ8" s="63" t="str">
        <f>'PC LIST'!J411</f>
        <v>PO</v>
      </c>
      <c r="DA8" s="63">
        <f>'PC LIST'!BQ411</f>
        <v>100</v>
      </c>
      <c r="DB8" s="63" t="str">
        <f>'PC LIST'!B438</f>
        <v>PR14WSHWSW_D1</v>
      </c>
      <c r="DC8" s="64" t="str">
        <f>'PC LIST'!I438</f>
        <v>D1: Service incentive mechanism (SIM)</v>
      </c>
      <c r="DD8" s="64" t="str">
        <f>'PC LIST'!O438</f>
        <v>text</v>
      </c>
      <c r="DE8" s="64" t="str">
        <f>'PC LIST'!P438</f>
        <v>Service incentive mechanism (SIM) score ranking</v>
      </c>
      <c r="DF8" s="63" t="str">
        <f>'PC LIST'!Q438</f>
        <v>na</v>
      </c>
      <c r="DG8" s="63" t="str">
        <f>'PC LIST'!J438</f>
        <v>R&amp;P</v>
      </c>
      <c r="DH8" s="878">
        <f>'PC LIST'!BQ438</f>
        <v>83</v>
      </c>
      <c r="DI8" s="63" t="str">
        <f>'PC LIST'!B469</f>
        <v>PR14WSXWSW_D3</v>
      </c>
      <c r="DJ8" s="64" t="str">
        <f>'PC LIST'!I469</f>
        <v>D3: Water supply interruptions (&gt; 3 hours including planned, unplanned and third party interruptions)</v>
      </c>
      <c r="DK8" s="64" t="str">
        <f>'PC LIST'!O469</f>
        <v>time</v>
      </c>
      <c r="DL8" s="64" t="str">
        <f>'PC LIST'!P469</f>
        <v>Minutes / property / year</v>
      </c>
      <c r="DM8" s="63">
        <f>'PC LIST'!Q469</f>
        <v>1</v>
      </c>
      <c r="DN8" s="63" t="str">
        <f>'PC LIST'!J469</f>
        <v>R&amp;P</v>
      </c>
      <c r="DO8" s="63">
        <f>'PC LIST'!BQ469</f>
        <v>14.3</v>
      </c>
      <c r="DP8" s="63" t="str">
        <f>'PC LIST'!B501</f>
        <v>PR14YKYWSW_WB2</v>
      </c>
      <c r="DQ8" s="64" t="str">
        <f>'PC LIST'!I501</f>
        <v>WB2: Water supply interruptions</v>
      </c>
      <c r="DR8" s="64" t="str">
        <f>'PC LIST'!O501</f>
        <v>time</v>
      </c>
      <c r="DS8" s="64" t="str">
        <f>'PC LIST'!P501</f>
        <v>Minutes lost per property per year</v>
      </c>
      <c r="DT8" s="63">
        <f>'PC LIST'!Q501</f>
        <v>2</v>
      </c>
      <c r="DU8" s="63" t="str">
        <f>'PC LIST'!J501</f>
        <v>R&amp;P</v>
      </c>
      <c r="DV8" s="63">
        <f>'PC LIST'!BQ501</f>
        <v>12.89</v>
      </c>
    </row>
    <row r="9" spans="1:126" ht="15.75" customHeight="1">
      <c r="A9" s="63" t="str">
        <f>'PC LIST'!B9</f>
        <v>PR14AFWWSW_W-B2</v>
      </c>
      <c r="B9" s="63" t="str">
        <f>'PC LIST'!I9</f>
        <v>W-B2: Customer contacts for discolouration</v>
      </c>
      <c r="C9" s="63" t="str">
        <f>'PC LIST'!O9</f>
        <v>nr</v>
      </c>
      <c r="D9" s="63" t="str">
        <f>'PC LIST'!P9</f>
        <v>No. per 1,000 population</v>
      </c>
      <c r="E9" s="63">
        <f>'PC LIST'!Q9</f>
        <v>2</v>
      </c>
      <c r="F9" s="63" t="str">
        <f>'PC LIST'!J9</f>
        <v>PO</v>
      </c>
      <c r="G9" s="63">
        <f>'PC LIST'!BQ9</f>
        <v>0.31</v>
      </c>
      <c r="H9" s="63" t="str">
        <f>'PC LIST'!B22</f>
        <v>PR14ANHWSW_W-D1</v>
      </c>
      <c r="I9" s="64" t="str">
        <f>'PC LIST'!I22</f>
        <v>W-D1: Security of Supply Index (SoSI) - dry year annual average</v>
      </c>
      <c r="J9" s="64" t="str">
        <f>'PC LIST'!O22</f>
        <v>score</v>
      </c>
      <c r="K9" s="64" t="str">
        <f>'PC LIST'!P22</f>
        <v>Security of Supply Index (SOSI)</v>
      </c>
      <c r="L9" s="63">
        <f>'PC LIST'!Q22</f>
        <v>0</v>
      </c>
      <c r="M9" s="63" t="str">
        <f>'PC LIST'!J22</f>
        <v>NFI</v>
      </c>
      <c r="N9" s="878">
        <f>'PC LIST'!BQ22</f>
        <v>100</v>
      </c>
      <c r="O9" s="63" t="str">
        <f>'PC LIST'!B61</f>
        <v>PR14BRLWSW_D1</v>
      </c>
      <c r="P9" s="64" t="str">
        <f>'PC LIST'!I61</f>
        <v>D1: Mean zonal compliance (MZC)</v>
      </c>
      <c r="Q9" s="64" t="str">
        <f>'PC LIST'!O61</f>
        <v>%</v>
      </c>
      <c r="R9" s="64" t="str">
        <f>'PC LIST'!P61</f>
        <v>Mean zonal compliance (%)</v>
      </c>
      <c r="S9" s="63">
        <f>'PC LIST'!Q61</f>
        <v>2</v>
      </c>
      <c r="T9" s="63" t="str">
        <f>'PC LIST'!J61</f>
        <v>PO</v>
      </c>
      <c r="U9" s="878">
        <f>'PC LIST'!BQ61</f>
        <v>99.93</v>
      </c>
      <c r="V9" s="63" t="str">
        <f>'PC LIST'!B82</f>
        <v>PR14DVWWSW_B3</v>
      </c>
      <c r="W9" s="64" t="str">
        <f>'PC LIST'!I82</f>
        <v>B3: Security of supply index (SOSI)</v>
      </c>
      <c r="X9" s="64" t="str">
        <f>'PC LIST'!O82</f>
        <v>score</v>
      </c>
      <c r="Y9" s="64" t="str">
        <f>'PC LIST'!P82</f>
        <v>Security of Supply Index (SOSI)</v>
      </c>
      <c r="Z9" s="63">
        <f>'PC LIST'!Q82</f>
        <v>0</v>
      </c>
      <c r="AA9" s="63" t="str">
        <f>'PC LIST'!J82</f>
        <v>NFI</v>
      </c>
      <c r="AB9" s="878">
        <f>'PC LIST'!BQ82</f>
        <v>100</v>
      </c>
      <c r="AC9" s="63" t="str">
        <f>'PC LIST'!B95</f>
        <v>PR14NESWSW_W-C3</v>
      </c>
      <c r="AD9" s="65" t="str">
        <f>'PC LIST'!I95</f>
        <v>W-C3: Water mains bursts</v>
      </c>
      <c r="AE9" s="65" t="str">
        <f>'PC LIST'!O95</f>
        <v>nr</v>
      </c>
      <c r="AF9" s="65" t="str">
        <f>'PC LIST'!P95</f>
        <v>No. of burst mains per year</v>
      </c>
      <c r="AG9" s="63">
        <f>'PC LIST'!Q95</f>
        <v>0</v>
      </c>
      <c r="AH9" s="63" t="str">
        <f>'PC LIST'!J95</f>
        <v>PO</v>
      </c>
      <c r="AI9" s="63">
        <f>'PC LIST'!BQ95</f>
        <v>3916</v>
      </c>
      <c r="AJ9" s="63" t="str">
        <f>'PC LIST'!B139</f>
        <v>PR14PRTWSW_D1</v>
      </c>
      <c r="AK9" s="64" t="str">
        <f>'PC LIST'!I139</f>
        <v>D1: Biodiversity</v>
      </c>
      <c r="AL9" s="64" t="str">
        <f>'PC LIST'!O139</f>
        <v>%</v>
      </c>
      <c r="AM9" s="64" t="str">
        <f>'PC LIST'!P139</f>
        <v>% (completion of agreed actions)</v>
      </c>
      <c r="AN9" s="63">
        <f>'PC LIST'!Q139</f>
        <v>0</v>
      </c>
      <c r="AO9" s="63" t="str">
        <f>'PC LIST'!J139</f>
        <v>PO</v>
      </c>
      <c r="AP9" s="879">
        <f>'PC LIST'!BQ139</f>
        <v>20</v>
      </c>
      <c r="AQ9" s="63" t="str">
        <f>'PC LIST'!B152</f>
        <v>PR14SBWWSW_B5</v>
      </c>
      <c r="AR9" s="64" t="str">
        <f>'PC LIST'!I152</f>
        <v>B5: Metering - continue current strategy</v>
      </c>
      <c r="AS9" s="64" t="str">
        <f>'PC LIST'!O152</f>
        <v>nr</v>
      </c>
      <c r="AT9" s="64" t="str">
        <f>'PC LIST'!P152</f>
        <v>No. of additional meters installed</v>
      </c>
      <c r="AU9" s="63">
        <f>'PC LIST'!Q152</f>
        <v>0</v>
      </c>
      <c r="AV9" s="63" t="str">
        <f>'PC LIST'!J152</f>
        <v>PO</v>
      </c>
      <c r="AW9" s="878">
        <f>'PC LIST'!BQ152</f>
        <v>2553</v>
      </c>
      <c r="AX9" s="63" t="str">
        <f>'PC LIST'!B167</f>
        <v>PR14SESWSW_A7</v>
      </c>
      <c r="AY9" s="64" t="str">
        <f>'PC LIST'!I167</f>
        <v>A7: Water softening programme</v>
      </c>
      <c r="AZ9" s="64" t="str">
        <f>'PC LIST'!O167</f>
        <v>text</v>
      </c>
      <c r="BA9" s="64" t="str">
        <f>'PC LIST'!P167</f>
        <v>Programme delivery</v>
      </c>
      <c r="BB9" s="63" t="str">
        <f>'PC LIST'!Q167</f>
        <v>na</v>
      </c>
      <c r="BC9" s="63" t="str">
        <f>'PC LIST'!J167</f>
        <v>PO</v>
      </c>
      <c r="BD9" s="879" t="str">
        <f>'PC LIST'!BQ167</f>
        <v>Delivered</v>
      </c>
      <c r="BE9" s="63" t="str">
        <f>'PC LIST'!B188</f>
        <v>PR14SEWWSW_E1</v>
      </c>
      <c r="BF9" s="64" t="str">
        <f>'PC LIST'!I188</f>
        <v>E1: Customer satisfaction - bills are value for money and affordable</v>
      </c>
      <c r="BG9" s="64" t="str">
        <f>'PC LIST'!O188</f>
        <v>%</v>
      </c>
      <c r="BH9" s="64" t="str">
        <f>'PC LIST'!P188</f>
        <v>% customer satisfaction</v>
      </c>
      <c r="BI9" s="63">
        <f>'PC LIST'!Q188</f>
        <v>0</v>
      </c>
      <c r="BJ9" s="63" t="str">
        <f>'PC LIST'!J188</f>
        <v>NFI</v>
      </c>
      <c r="BK9" s="63">
        <f>'PC LIST'!BQ188</f>
        <v>71</v>
      </c>
      <c r="BL9" s="63" t="str">
        <f>'PC LIST'!B222</f>
        <v>PR14SRNWSW_6</v>
      </c>
      <c r="BM9" s="64" t="str">
        <f>'PC LIST'!I222</f>
        <v>6: Water pressure (number of properties on the DG2 low water pressure register)</v>
      </c>
      <c r="BN9" s="64" t="str">
        <f>'PC LIST'!O222</f>
        <v>nr</v>
      </c>
      <c r="BO9" s="64" t="str">
        <f>'PC LIST'!P222</f>
        <v>No. of properties on DG2 register</v>
      </c>
      <c r="BP9" s="63">
        <f>'PC LIST'!Q222</f>
        <v>0</v>
      </c>
      <c r="BQ9" s="63" t="str">
        <f>'PC LIST'!J222</f>
        <v>PO</v>
      </c>
      <c r="BR9" s="63">
        <f>'PC LIST'!BQ222</f>
        <v>288</v>
      </c>
      <c r="BS9" s="63" t="str">
        <f>'PC LIST'!B255</f>
        <v>PR14SSCWSW_4.2</v>
      </c>
      <c r="BT9" s="64" t="str">
        <f>'PC LIST'!I255</f>
        <v>4.2: Leakage (Cambridge operating region)</v>
      </c>
      <c r="BU9" s="64" t="str">
        <f>'PC LIST'!O255</f>
        <v>nr</v>
      </c>
      <c r="BV9" s="64" t="str">
        <f>'PC LIST'!P255</f>
        <v>Megalitres per day (Ml/d)</v>
      </c>
      <c r="BW9" s="63">
        <f>'PC LIST'!Q255</f>
        <v>1</v>
      </c>
      <c r="BX9" s="63" t="str">
        <f>'PC LIST'!J255</f>
        <v>R&amp;P</v>
      </c>
      <c r="BY9" s="63">
        <f>'PC LIST'!BQ255</f>
        <v>13.24</v>
      </c>
      <c r="BZ9" s="63" t="str">
        <f>'PC LIST'!B270</f>
        <v>PR14SVTWSW_W-B3</v>
      </c>
      <c r="CA9" s="64" t="str">
        <f>'PC LIST'!I270</f>
        <v>W-B3: Speed of response in repairing leaks (% fixed within 24 hours)</v>
      </c>
      <c r="CB9" s="64" t="str">
        <f>'PC LIST'!O270</f>
        <v>%</v>
      </c>
      <c r="CC9" s="64" t="str">
        <f>'PC LIST'!P270</f>
        <v>% visible leaks fixed within 24 hours</v>
      </c>
      <c r="CD9" s="63">
        <f>'PC LIST'!Q270</f>
        <v>0</v>
      </c>
      <c r="CE9" s="63" t="str">
        <f>'PC LIST'!J270</f>
        <v>R&amp;P</v>
      </c>
      <c r="CF9" s="879">
        <f>'PC LIST'!BQ270</f>
        <v>53</v>
      </c>
      <c r="CG9" s="63" t="str">
        <f>'PC LIST'!B315</f>
        <v>PR14SWTWSW_W-B2</v>
      </c>
      <c r="CH9" s="66" t="str">
        <f>'PC LIST'!I315</f>
        <v>W-B2: Ability to move water around the network</v>
      </c>
      <c r="CI9" s="66" t="str">
        <f>'PC LIST'!O315</f>
        <v>text</v>
      </c>
      <c r="CJ9" s="66" t="str">
        <f>'PC LIST'!P315</f>
        <v>Limited / partial / increased / substantial</v>
      </c>
      <c r="CK9" s="63" t="str">
        <f>'PC LIST'!Q315</f>
        <v>na</v>
      </c>
      <c r="CL9" s="63" t="str">
        <f>'PC LIST'!J315</f>
        <v>NFI</v>
      </c>
      <c r="CM9" s="878" t="str">
        <f>'PC LIST'!BQ315</f>
        <v>partial</v>
      </c>
      <c r="CN9" s="63" t="str">
        <f>'PC LIST'!B357</f>
        <v>PR14TMSWSW_WB2</v>
      </c>
      <c r="CO9" s="64" t="str">
        <f>'PC LIST'!I357</f>
        <v>WB2: Asset health water non-infrastructure</v>
      </c>
      <c r="CP9" s="64" t="str">
        <f>'PC LIST'!O357</f>
        <v>category</v>
      </c>
      <c r="CQ9" s="64" t="str">
        <f>'PC LIST'!P357</f>
        <v>Asset health indicator</v>
      </c>
      <c r="CR9" s="63" t="str">
        <f>'PC LIST'!Q357</f>
        <v>na</v>
      </c>
      <c r="CS9" s="63" t="str">
        <f>'PC LIST'!J357</f>
        <v>PO</v>
      </c>
      <c r="CT9" s="63" t="str">
        <f>'PC LIST'!BQ357</f>
        <v>Stable</v>
      </c>
      <c r="CU9" s="63" t="str">
        <f>'PC LIST'!B412</f>
        <v>PR14UUWSW_B4</v>
      </c>
      <c r="CV9" s="64" t="str">
        <f>'PC LIST'!I412</f>
        <v>B4: Total leakage at or below target</v>
      </c>
      <c r="CW9" s="64" t="str">
        <f>'PC LIST'!O412</f>
        <v>nr</v>
      </c>
      <c r="CX9" s="64" t="str">
        <f>'PC LIST'!P412</f>
        <v>Megalitres per day (Ml/d) variance from target</v>
      </c>
      <c r="CY9" s="63">
        <f>'PC LIST'!Q412</f>
        <v>2</v>
      </c>
      <c r="CZ9" s="63" t="str">
        <f>'PC LIST'!J412</f>
        <v>R&amp;P</v>
      </c>
      <c r="DA9" s="63">
        <f>'PC LIST'!BQ412</f>
        <v>10.8</v>
      </c>
      <c r="DB9" s="63" t="str">
        <f>'PC LIST'!B439</f>
        <v>PR14WSHWSW_D2</v>
      </c>
      <c r="DC9" s="64" t="str">
        <f>'PC LIST'!I439</f>
        <v>D2: ‘At risk’ customer services - number of customers who have experienced poor service</v>
      </c>
      <c r="DD9" s="64" t="str">
        <f>'PC LIST'!O439</f>
        <v>nr</v>
      </c>
      <c r="DE9" s="64" t="str">
        <f>'PC LIST'!P439</f>
        <v>No. of properties/ incidents on the internal 'at risk' register</v>
      </c>
      <c r="DF9" s="63">
        <f>'PC LIST'!Q439</f>
        <v>0</v>
      </c>
      <c r="DG9" s="63" t="str">
        <f>'PC LIST'!J439</f>
        <v>NFI</v>
      </c>
      <c r="DH9" s="878">
        <f>'PC LIST'!BQ439</f>
        <v>648</v>
      </c>
      <c r="DI9" s="63" t="str">
        <f>'PC LIST'!B470</f>
        <v>PR14WSXWSW_D4</v>
      </c>
      <c r="DJ9" s="64" t="str">
        <f>'PC LIST'!I470</f>
        <v>D4: Properties supplied by a single source (including the integrated supply grid)</v>
      </c>
      <c r="DK9" s="64" t="str">
        <f>'PC LIST'!O470</f>
        <v>nr</v>
      </c>
      <c r="DL9" s="64" t="str">
        <f>'PC LIST'!P470</f>
        <v>No. of properties supplied by a single source</v>
      </c>
      <c r="DM9" s="63">
        <f>'PC LIST'!Q470</f>
        <v>0</v>
      </c>
      <c r="DN9" s="63" t="str">
        <f>'PC LIST'!J470</f>
        <v>PO</v>
      </c>
      <c r="DO9" s="63">
        <f>'PC LIST'!BQ470</f>
        <v>78000</v>
      </c>
      <c r="DP9" s="63" t="str">
        <f>'PC LIST'!B502</f>
        <v>PR14YKYWSW_WB3</v>
      </c>
      <c r="DQ9" s="64" t="str">
        <f>'PC LIST'!I502</f>
        <v>WB3: Water use</v>
      </c>
      <c r="DR9" s="64" t="str">
        <f>'PC LIST'!O502</f>
        <v>nr</v>
      </c>
      <c r="DS9" s="64" t="str">
        <f>'PC LIST'!P502</f>
        <v>Litres per head per day (l/h/d)</v>
      </c>
      <c r="DT9" s="63">
        <f>'PC LIST'!Q502</f>
        <v>1</v>
      </c>
      <c r="DU9" s="63" t="str">
        <f>'PC LIST'!J502</f>
        <v>NFI</v>
      </c>
      <c r="DV9" s="63">
        <f>'PC LIST'!BQ502</f>
        <v>141.71</v>
      </c>
    </row>
    <row r="10" spans="1:126" ht="15.75" customHeight="1">
      <c r="A10" s="63" t="str">
        <f>'PC LIST'!B10</f>
        <v>PR14AFWWSW_W-C1</v>
      </c>
      <c r="B10" s="63" t="str">
        <f>'PC LIST'!I10</f>
        <v>W-C1: Unplanned interruptions to supply over 12 hours</v>
      </c>
      <c r="C10" s="63" t="str">
        <f>'PC LIST'!O10</f>
        <v>nr</v>
      </c>
      <c r="D10" s="63" t="str">
        <f>'PC LIST'!P10</f>
        <v>No. of properties</v>
      </c>
      <c r="E10" s="63">
        <f>'PC LIST'!Q10</f>
        <v>0</v>
      </c>
      <c r="F10" s="63" t="str">
        <f>'PC LIST'!J10</f>
        <v>R&amp;P</v>
      </c>
      <c r="G10" s="63">
        <f>'PC LIST'!BQ10</f>
        <v>1771</v>
      </c>
      <c r="H10" s="63" t="str">
        <f>'PC LIST'!B23</f>
        <v>PR14ANHWSW_W-D2</v>
      </c>
      <c r="I10" s="64" t="str">
        <f>'PC LIST'!I23</f>
        <v>W-D2: Security of Supply Index (SoSI) - critical period (peak) demand</v>
      </c>
      <c r="J10" s="64" t="str">
        <f>'PC LIST'!O23</f>
        <v>score</v>
      </c>
      <c r="K10" s="64" t="str">
        <f>'PC LIST'!P23</f>
        <v>Security of Supply Index (SOSI)</v>
      </c>
      <c r="L10" s="63">
        <f>'PC LIST'!Q23</f>
        <v>0</v>
      </c>
      <c r="M10" s="63" t="str">
        <f>'PC LIST'!J23</f>
        <v>NFI</v>
      </c>
      <c r="N10" s="878">
        <f>'PC LIST'!BQ23</f>
        <v>100</v>
      </c>
      <c r="O10" s="63" t="str">
        <f>'PC LIST'!B62</f>
        <v>PR14BRLWSW_E1</v>
      </c>
      <c r="P10" s="64" t="str">
        <f>'PC LIST'!I62</f>
        <v>E1: Negative water quality contacts</v>
      </c>
      <c r="Q10" s="64" t="str">
        <f>'PC LIST'!O62</f>
        <v>nr</v>
      </c>
      <c r="R10" s="64" t="str">
        <f>'PC LIST'!P62</f>
        <v>No. of contacts per year</v>
      </c>
      <c r="S10" s="63">
        <f>'PC LIST'!Q62</f>
        <v>0</v>
      </c>
      <c r="T10" s="63" t="str">
        <f>'PC LIST'!J62</f>
        <v>R&amp;P</v>
      </c>
      <c r="U10" s="878">
        <f>'PC LIST'!BQ62</f>
        <v>2329</v>
      </c>
      <c r="V10" s="63" t="str">
        <f>'PC LIST'!B83</f>
        <v>PR14DVWWSW_B4</v>
      </c>
      <c r="W10" s="64" t="str">
        <f>'PC LIST'!I83</f>
        <v>B4: Number of bursts</v>
      </c>
      <c r="X10" s="64" t="str">
        <f>'PC LIST'!O83</f>
        <v>nr</v>
      </c>
      <c r="Y10" s="64" t="str">
        <f>'PC LIST'!P83</f>
        <v>No. of burst mains per year</v>
      </c>
      <c r="Z10" s="63">
        <f>'PC LIST'!Q83</f>
        <v>0</v>
      </c>
      <c r="AA10" s="63" t="str">
        <f>'PC LIST'!J83</f>
        <v>R&amp;P</v>
      </c>
      <c r="AB10" s="878">
        <f>'PC LIST'!BQ83</f>
        <v>169</v>
      </c>
      <c r="AC10" s="63" t="str">
        <f>'PC LIST'!B96</f>
        <v>PR14NESWSW_W-C4</v>
      </c>
      <c r="AD10" s="65" t="str">
        <f>'PC LIST'!I96</f>
        <v>W-C4: Leakage (Ml/d) Northumbrian area</v>
      </c>
      <c r="AE10" s="65" t="str">
        <f>'PC LIST'!O96</f>
        <v>nr</v>
      </c>
      <c r="AF10" s="65" t="str">
        <f>'PC LIST'!P96</f>
        <v>Megalitres per day (Ml/d)</v>
      </c>
      <c r="AG10" s="63">
        <f>'PC LIST'!Q96</f>
        <v>0</v>
      </c>
      <c r="AH10" s="63" t="str">
        <f>'PC LIST'!J96</f>
        <v>R&amp;P</v>
      </c>
      <c r="AI10" s="63">
        <f>'PC LIST'!BQ96</f>
        <v>134.66</v>
      </c>
      <c r="AJ10" s="63" t="str">
        <f>'PC LIST'!B140</f>
        <v>PR14PRTWSW_D2</v>
      </c>
      <c r="AK10" s="64" t="str">
        <f>'PC LIST'!I140</f>
        <v>D2: Water Framework Directive (WFD)</v>
      </c>
      <c r="AL10" s="64" t="str">
        <f>'PC LIST'!O140</f>
        <v>text</v>
      </c>
      <c r="AM10" s="64" t="str">
        <f>'PC LIST'!P140</f>
        <v>Programme completion</v>
      </c>
      <c r="AN10" s="63" t="str">
        <f>'PC LIST'!Q140</f>
        <v>na</v>
      </c>
      <c r="AO10" s="63" t="str">
        <f>'PC LIST'!J140</f>
        <v>R&amp;P</v>
      </c>
      <c r="AP10" s="879" t="str">
        <f>'PC LIST'!BQ140</f>
        <v>Progress as planned</v>
      </c>
      <c r="AQ10" s="63" t="str">
        <f>'PC LIST'!B153</f>
        <v>PR14SBWWSW_B6</v>
      </c>
      <c r="AR10" s="64" t="str">
        <f>'PC LIST'!I153</f>
        <v>B6: Reduce per capita consumption (PCC) to 136 litres/head/day by March 2020</v>
      </c>
      <c r="AS10" s="64" t="str">
        <f>'PC LIST'!O153</f>
        <v>nr</v>
      </c>
      <c r="AT10" s="64" t="str">
        <f>'PC LIST'!P153</f>
        <v>Litres per head per day (l/h/d)</v>
      </c>
      <c r="AU10" s="63">
        <f>'PC LIST'!Q153</f>
        <v>1</v>
      </c>
      <c r="AV10" s="63" t="str">
        <f>'PC LIST'!J153</f>
        <v>NFI</v>
      </c>
      <c r="AW10" s="878">
        <f>'PC LIST'!BQ153</f>
        <v>133.57900000000001</v>
      </c>
      <c r="AX10" s="63" t="str">
        <f>'PC LIST'!B168</f>
        <v>PR14SESWSW_C1</v>
      </c>
      <c r="AY10" s="64" t="str">
        <f>'PC LIST'!I168</f>
        <v>C1: The number of times on average the Company has to impose restrictions on the use of water</v>
      </c>
      <c r="AZ10" s="64" t="str">
        <f>'PC LIST'!O168</f>
        <v>nr</v>
      </c>
      <c r="BA10" s="64" t="str">
        <f>'PC LIST'!P168</f>
        <v>No. of restrictions in last 10 years</v>
      </c>
      <c r="BB10" s="63">
        <f>'PC LIST'!Q168</f>
        <v>0</v>
      </c>
      <c r="BC10" s="63" t="str">
        <f>'PC LIST'!J168</f>
        <v>NFI</v>
      </c>
      <c r="BD10" s="879">
        <f>'PC LIST'!BQ168</f>
        <v>0</v>
      </c>
      <c r="BE10" s="63" t="str">
        <f>'PC LIST'!B189</f>
        <v>PR14SEWWSW_F1</v>
      </c>
      <c r="BF10" s="64" t="str">
        <f>'PC LIST'!I189</f>
        <v>F1: Customer satisfaction - water supply is of sufficient pressure</v>
      </c>
      <c r="BG10" s="64" t="str">
        <f>'PC LIST'!O189</f>
        <v>score</v>
      </c>
      <c r="BH10" s="64" t="str">
        <f>'PC LIST'!P189</f>
        <v>Customer satisfaction score out of 5</v>
      </c>
      <c r="BI10" s="63">
        <f>'PC LIST'!Q189</f>
        <v>1</v>
      </c>
      <c r="BJ10" s="63" t="str">
        <f>'PC LIST'!J189</f>
        <v>R&amp;P</v>
      </c>
      <c r="BK10" s="63">
        <f>'PC LIST'!BQ189</f>
        <v>4.2</v>
      </c>
      <c r="BL10" s="63" t="str">
        <f>'PC LIST'!B223</f>
        <v>PR14SRNWSW_7</v>
      </c>
      <c r="BM10" s="64" t="str">
        <f>'PC LIST'!I223</f>
        <v>7: Distribution input</v>
      </c>
      <c r="BN10" s="64" t="str">
        <f>'PC LIST'!O223</f>
        <v>nr</v>
      </c>
      <c r="BO10" s="64" t="str">
        <f>'PC LIST'!P223</f>
        <v>Megalitres per day (Ml/d)</v>
      </c>
      <c r="BP10" s="63">
        <f>'PC LIST'!Q223</f>
        <v>2</v>
      </c>
      <c r="BQ10" s="63" t="str">
        <f>'PC LIST'!J223</f>
        <v>NFI</v>
      </c>
      <c r="BR10" s="63">
        <f>'PC LIST'!BQ223</f>
        <v>520.64</v>
      </c>
      <c r="BS10" s="63" t="str">
        <f>'PC LIST'!B256</f>
        <v>PR14SSCWSW_4.3</v>
      </c>
      <c r="BT10" s="64" t="str">
        <f>'PC LIST'!I256</f>
        <v>4.3: Water efficiency (household per capita consumption (PCC) reported annually, combined company)</v>
      </c>
      <c r="BU10" s="64" t="str">
        <f>'PC LIST'!O256</f>
        <v>nr</v>
      </c>
      <c r="BV10" s="64" t="str">
        <f>'PC LIST'!P256</f>
        <v>Litres per head per day (l/h/d)</v>
      </c>
      <c r="BW10" s="63">
        <f>'PC LIST'!Q256</f>
        <v>2</v>
      </c>
      <c r="BX10" s="63" t="str">
        <f>'PC LIST'!J256</f>
        <v>NFI</v>
      </c>
      <c r="BY10" s="63">
        <f>'PC LIST'!BQ256</f>
        <v>129.59</v>
      </c>
      <c r="BZ10" s="63" t="str">
        <f>'PC LIST'!B271</f>
        <v>PR14SVTWSW_W-B4</v>
      </c>
      <c r="CA10" s="64" t="str">
        <f>'PC LIST'!I271</f>
        <v>W-B4: Number of minutes customers go without supply each year (interruptions to supply &gt; 3 hours)</v>
      </c>
      <c r="CB10" s="64" t="str">
        <f>'PC LIST'!O271</f>
        <v>time</v>
      </c>
      <c r="CC10" s="64" t="str">
        <f>'PC LIST'!P271</f>
        <v>Minutes / property / year</v>
      </c>
      <c r="CD10" s="63">
        <f>'PC LIST'!Q271</f>
        <v>2</v>
      </c>
      <c r="CE10" s="63" t="str">
        <f>'PC LIST'!J271</f>
        <v>R&amp;P</v>
      </c>
      <c r="CF10" s="879">
        <f>'PC LIST'!BQ271</f>
        <v>11.17</v>
      </c>
      <c r="CG10" s="63" t="str">
        <f>'PC LIST'!B316</f>
        <v>PR14SWTWSW_W-B3</v>
      </c>
      <c r="CH10" s="66" t="str">
        <f>'PC LIST'!I316</f>
        <v>W-B3: Leakage levels (megalitres a day, Ml/d)</v>
      </c>
      <c r="CI10" s="66" t="str">
        <f>'PC LIST'!O316</f>
        <v>nr</v>
      </c>
      <c r="CJ10" s="66" t="str">
        <f>'PC LIST'!P316</f>
        <v>Megalitres per day (Ml/d)</v>
      </c>
      <c r="CK10" s="63">
        <f>'PC LIST'!Q316</f>
        <v>0</v>
      </c>
      <c r="CL10" s="63" t="str">
        <f>'PC LIST'!J316</f>
        <v>R&amp;P</v>
      </c>
      <c r="CM10" s="878">
        <f>'PC LIST'!BQ316</f>
        <v>84</v>
      </c>
      <c r="CN10" s="63" t="str">
        <f>'PC LIST'!B358</f>
        <v>PR14TMSWSW_WB3</v>
      </c>
      <c r="CO10" s="64" t="str">
        <f>'PC LIST'!I358</f>
        <v>WB3: Compliance with drinking water quality standards (MZC) - Ofwat/ DWI KPI</v>
      </c>
      <c r="CP10" s="64" t="str">
        <f>'PC LIST'!O358</f>
        <v>%</v>
      </c>
      <c r="CQ10" s="64" t="str">
        <f>'PC LIST'!P358</f>
        <v>Mean zonal compliance (%)</v>
      </c>
      <c r="CR10" s="63">
        <f>'PC LIST'!Q358</f>
        <v>2</v>
      </c>
      <c r="CS10" s="63" t="str">
        <f>'PC LIST'!J358</f>
        <v>PO</v>
      </c>
      <c r="CT10" s="63">
        <f>'PC LIST'!BQ358</f>
        <v>99.956000000000003</v>
      </c>
      <c r="CU10" s="63" t="str">
        <f>'PC LIST'!B413</f>
        <v>PR14UUWSW_B5</v>
      </c>
      <c r="CV10" s="64" t="str">
        <f>'PC LIST'!I413</f>
        <v>B5: Resilience of impounding reservoirs</v>
      </c>
      <c r="CW10" s="64" t="str">
        <f>'PC LIST'!O413</f>
        <v>nr</v>
      </c>
      <c r="CX10" s="64" t="str">
        <f>'PC LIST'!P413</f>
        <v>Aggregate (cumulative) reduction in risk</v>
      </c>
      <c r="CY10" s="63">
        <f>'PC LIST'!Q413</f>
        <v>2</v>
      </c>
      <c r="CZ10" s="63" t="str">
        <f>'PC LIST'!J413</f>
        <v>PO</v>
      </c>
      <c r="DA10" s="63">
        <f>'PC LIST'!BQ413</f>
        <v>161.61000000000001</v>
      </c>
      <c r="DB10" s="63" t="str">
        <f>'PC LIST'!B440</f>
        <v>PR14WSHWSW_D5</v>
      </c>
      <c r="DC10" s="64" t="str">
        <f>'PC LIST'!I440</f>
        <v>D5: Earning the trust of customers - % of customers surveyed that say they trust the company</v>
      </c>
      <c r="DD10" s="64" t="str">
        <f>'PC LIST'!O440</f>
        <v>%</v>
      </c>
      <c r="DE10" s="64" t="str">
        <f>'PC LIST'!P440</f>
        <v>% customer satisfaction</v>
      </c>
      <c r="DF10" s="63">
        <f>'PC LIST'!Q440</f>
        <v>0</v>
      </c>
      <c r="DG10" s="63" t="str">
        <f>'PC LIST'!J440</f>
        <v>NFI</v>
      </c>
      <c r="DH10" s="878">
        <f>'PC LIST'!BQ440</f>
        <v>82</v>
      </c>
      <c r="DI10" s="63" t="str">
        <f>'PC LIST'!B471</f>
        <v>PR14WSXWSW_D5</v>
      </c>
      <c r="DJ10" s="64" t="str">
        <f>'PC LIST'!I471</f>
        <v>D5: Water main bursts</v>
      </c>
      <c r="DK10" s="64" t="str">
        <f>'PC LIST'!O471</f>
        <v>nr</v>
      </c>
      <c r="DL10" s="64" t="str">
        <f>'PC LIST'!P471</f>
        <v>No. of water main bursts per year</v>
      </c>
      <c r="DM10" s="63">
        <f>'PC LIST'!Q471</f>
        <v>0</v>
      </c>
      <c r="DN10" s="63" t="str">
        <f>'PC LIST'!J471</f>
        <v>PO</v>
      </c>
      <c r="DO10" s="63">
        <f>'PC LIST'!BQ471</f>
        <v>1663</v>
      </c>
      <c r="DP10" s="63" t="str">
        <f>'PC LIST'!B503</f>
        <v>PR14YKYWSW_WB4</v>
      </c>
      <c r="DQ10" s="64" t="str">
        <f>'PC LIST'!I503</f>
        <v>WB4: Water network stability and reliability factor</v>
      </c>
      <c r="DR10" s="64" t="str">
        <f>'PC LIST'!O503</f>
        <v>category</v>
      </c>
      <c r="DS10" s="64" t="str">
        <f>'PC LIST'!P503</f>
        <v>Asset health indicator</v>
      </c>
      <c r="DT10" s="63" t="str">
        <f>'PC LIST'!Q503</f>
        <v>na</v>
      </c>
      <c r="DU10" s="63" t="str">
        <f>'PC LIST'!J503</f>
        <v>PO</v>
      </c>
      <c r="DV10" s="63" t="str">
        <f>'PC LIST'!BQ503</f>
        <v xml:space="preserve">Stable </v>
      </c>
    </row>
    <row r="11" spans="1:126" ht="15.75" customHeight="1">
      <c r="A11" s="63" t="str">
        <f>'PC LIST'!B11</f>
        <v>PR14AFWWSW_W-C2</v>
      </c>
      <c r="B11" s="63" t="str">
        <f>'PC LIST'!I11</f>
        <v>W-C2: Number of burst mains</v>
      </c>
      <c r="C11" s="63" t="str">
        <f>'PC LIST'!O11</f>
        <v>nr</v>
      </c>
      <c r="D11" s="63" t="str">
        <f>'PC LIST'!P11</f>
        <v>No. of burst mains per year</v>
      </c>
      <c r="E11" s="63">
        <f>'PC LIST'!Q11</f>
        <v>0</v>
      </c>
      <c r="F11" s="63" t="str">
        <f>'PC LIST'!J11</f>
        <v>PO</v>
      </c>
      <c r="G11" s="63">
        <f>'PC LIST'!BQ11</f>
        <v>2201</v>
      </c>
      <c r="H11" s="63" t="str">
        <f>'PC LIST'!B24</f>
        <v>PR14ANHWSW_W-D3</v>
      </c>
      <c r="I11" s="64" t="str">
        <f>'PC LIST'!I24</f>
        <v>W-D3: Per property consumption (PPC) (litres/household/day reduction)</v>
      </c>
      <c r="J11" s="64" t="str">
        <f>'PC LIST'!O24</f>
        <v>nr</v>
      </c>
      <c r="K11" s="64" t="str">
        <f>'PC LIST'!P24</f>
        <v>Litres per household per day (l/hh/d)</v>
      </c>
      <c r="L11" s="63">
        <f>'PC LIST'!Q24</f>
        <v>0</v>
      </c>
      <c r="M11" s="63" t="str">
        <f>'PC LIST'!J24</f>
        <v>PO</v>
      </c>
      <c r="N11" s="878">
        <f>'PC LIST'!BQ24</f>
        <v>-2</v>
      </c>
      <c r="O11" s="63" t="str">
        <f>'PC LIST'!B63</f>
        <v>PR14BRLWSW_F1</v>
      </c>
      <c r="P11" s="64" t="str">
        <f>'PC LIST'!I63</f>
        <v>F1: Leakage</v>
      </c>
      <c r="Q11" s="64" t="str">
        <f>'PC LIST'!O63</f>
        <v>nr</v>
      </c>
      <c r="R11" s="64" t="str">
        <f>'PC LIST'!P63</f>
        <v>Megalitres per day (Ml/d)</v>
      </c>
      <c r="S11" s="63">
        <f>'PC LIST'!Q63</f>
        <v>0</v>
      </c>
      <c r="T11" s="63" t="str">
        <f>'PC LIST'!J63</f>
        <v>R&amp;P</v>
      </c>
      <c r="U11" s="878">
        <f>'PC LIST'!BQ63</f>
        <v>44.2</v>
      </c>
      <c r="V11" s="63" t="str">
        <f>'PC LIST'!B84</f>
        <v>PR14DVWWSW_C1</v>
      </c>
      <c r="W11" s="64" t="str">
        <f>'PC LIST'!I84</f>
        <v>C1: Gross operational greenhouse gas emissions</v>
      </c>
      <c r="X11" s="64" t="str">
        <f>'PC LIST'!O84</f>
        <v>nr</v>
      </c>
      <c r="Y11" s="64" t="str">
        <f>'PC LIST'!P84</f>
        <v>tCO2e</v>
      </c>
      <c r="Z11" s="63">
        <f>'PC LIST'!Q84</f>
        <v>0</v>
      </c>
      <c r="AA11" s="63" t="str">
        <f>'PC LIST'!J84</f>
        <v>NFI</v>
      </c>
      <c r="AB11" s="878">
        <f>'PC LIST'!BQ84</f>
        <v>9219</v>
      </c>
      <c r="AC11" s="63" t="str">
        <f>'PC LIST'!B97</f>
        <v>PR14NESWSW_W-C5</v>
      </c>
      <c r="AD11" s="65" t="str">
        <f>'PC LIST'!I97</f>
        <v>W-C5: Leakage (Ml/d) Essex &amp; Suffolk area</v>
      </c>
      <c r="AE11" s="65" t="str">
        <f>'PC LIST'!O97</f>
        <v>nr</v>
      </c>
      <c r="AF11" s="65" t="str">
        <f>'PC LIST'!P97</f>
        <v>Megalitres per day (Ml/d)</v>
      </c>
      <c r="AG11" s="63">
        <f>'PC LIST'!Q97</f>
        <v>0</v>
      </c>
      <c r="AH11" s="63" t="str">
        <f>'PC LIST'!J97</f>
        <v>R&amp;P</v>
      </c>
      <c r="AI11" s="63">
        <f>'PC LIST'!BQ97</f>
        <v>62.42</v>
      </c>
      <c r="AJ11" s="63" t="str">
        <f>'PC LIST'!B141</f>
        <v>PR14PRTWSW_D3</v>
      </c>
      <c r="AK11" s="64" t="str">
        <f>'PC LIST'!I141</f>
        <v>D3: Carbon</v>
      </c>
      <c r="AL11" s="64" t="str">
        <f>'PC LIST'!O141</f>
        <v>%</v>
      </c>
      <c r="AM11" s="64" t="str">
        <f>'PC LIST'!P141</f>
        <v>Energy sourced from renewables (% increase)</v>
      </c>
      <c r="AN11" s="63">
        <f>'PC LIST'!Q141</f>
        <v>0</v>
      </c>
      <c r="AO11" s="63" t="str">
        <f>'PC LIST'!J141</f>
        <v>NFI</v>
      </c>
      <c r="AP11" s="879" t="str">
        <f>'PC LIST'!BQ141</f>
        <v>&gt; 95%</v>
      </c>
      <c r="AQ11" s="63" t="str">
        <f>'PC LIST'!B154</f>
        <v>PR14SBWWSW_C1</v>
      </c>
      <c r="AR11" s="64" t="str">
        <f>'PC LIST'!I154</f>
        <v>C1: Repair visible leaks</v>
      </c>
      <c r="AS11" s="64" t="str">
        <f>'PC LIST'!O154</f>
        <v>%</v>
      </c>
      <c r="AT11" s="64" t="str">
        <f>'PC LIST'!P154</f>
        <v>% visible leaks repaired within 7 days</v>
      </c>
      <c r="AU11" s="63">
        <f>'PC LIST'!Q154</f>
        <v>1</v>
      </c>
      <c r="AV11" s="63" t="str">
        <f>'PC LIST'!J154</f>
        <v>PO</v>
      </c>
      <c r="AW11" s="878">
        <f>'PC LIST'!BQ154</f>
        <v>79.22</v>
      </c>
      <c r="AX11" s="63" t="str">
        <f>'PC LIST'!B169</f>
        <v>PR14SESWSW_C2</v>
      </c>
      <c r="AY11" s="64" t="str">
        <f>'PC LIST'!I169</f>
        <v>C2: Percentage of properties that are connected to more than one treatment works (resilience measure)</v>
      </c>
      <c r="AZ11" s="64" t="str">
        <f>'PC LIST'!O169</f>
        <v>%</v>
      </c>
      <c r="BA11" s="64" t="str">
        <f>'PC LIST'!P169</f>
        <v>% props can be supplied from &gt;1 WTW</v>
      </c>
      <c r="BB11" s="63">
        <f>'PC LIST'!Q169</f>
        <v>0</v>
      </c>
      <c r="BC11" s="63" t="str">
        <f>'PC LIST'!J169</f>
        <v>R&amp;P</v>
      </c>
      <c r="BD11" s="879">
        <f>'PC LIST'!BQ169</f>
        <v>36</v>
      </c>
      <c r="BE11" s="63" t="str">
        <f>'PC LIST'!B190</f>
        <v>PR14SEWWSW_F2</v>
      </c>
      <c r="BF11" s="64" t="str">
        <f>'PC LIST'!I190</f>
        <v>F2: Number of properties at risk of low pressure, as recorded on the DG2 register</v>
      </c>
      <c r="BG11" s="64" t="str">
        <f>'PC LIST'!O190</f>
        <v>nr</v>
      </c>
      <c r="BH11" s="64" t="str">
        <f>'PC LIST'!P190</f>
        <v>No. of properties on DG2 register</v>
      </c>
      <c r="BI11" s="63">
        <f>'PC LIST'!Q190</f>
        <v>0</v>
      </c>
      <c r="BJ11" s="63" t="str">
        <f>'PC LIST'!J190</f>
        <v>R&amp;P</v>
      </c>
      <c r="BK11" s="63">
        <f>'PC LIST'!BQ190</f>
        <v>53</v>
      </c>
      <c r="BL11" s="63" t="str">
        <f>'PC LIST'!B224</f>
        <v>PR14SRNWSW_8</v>
      </c>
      <c r="BM11" s="64" t="str">
        <f>'PC LIST'!I224</f>
        <v>8: Per capita consumption (PCC) - five-year average target</v>
      </c>
      <c r="BN11" s="64" t="str">
        <f>'PC LIST'!O224</f>
        <v>nr</v>
      </c>
      <c r="BO11" s="64" t="str">
        <f>'PC LIST'!P224</f>
        <v>Litres per head per day (l/h/d)</v>
      </c>
      <c r="BP11" s="63">
        <f>'PC LIST'!Q224</f>
        <v>1</v>
      </c>
      <c r="BQ11" s="63" t="str">
        <f>'PC LIST'!J224</f>
        <v>R&amp;P</v>
      </c>
      <c r="BR11" s="63">
        <f>'PC LIST'!BQ224</f>
        <v>129.69999999999999</v>
      </c>
      <c r="BS11" s="63" t="str">
        <f>'PC LIST'!B257</f>
        <v>PR14SSCWSW_4.4</v>
      </c>
      <c r="BT11" s="64" t="str">
        <f>'PC LIST'!I257</f>
        <v>4.4: Biodiversity (cumulative total hectares of land under management per year, combined company)</v>
      </c>
      <c r="BU11" s="64" t="str">
        <f>'PC LIST'!O257</f>
        <v>nr</v>
      </c>
      <c r="BV11" s="64" t="str">
        <f>'PC LIST'!P257</f>
        <v>Cumulative total hectares of land</v>
      </c>
      <c r="BW11" s="63">
        <f>'PC LIST'!Q257</f>
        <v>0</v>
      </c>
      <c r="BX11" s="63" t="str">
        <f>'PC LIST'!J257</f>
        <v>NFI</v>
      </c>
      <c r="BY11" s="63">
        <f>'PC LIST'!BQ257</f>
        <v>76.2</v>
      </c>
      <c r="BZ11" s="63" t="str">
        <f>'PC LIST'!B272</f>
        <v>PR14SVTWSW_W-B5</v>
      </c>
      <c r="CA11" s="64" t="str">
        <f>'PC LIST'!I272</f>
        <v>W-B5: % of customers with resilient supplies (those that benefit from a second source of supply)</v>
      </c>
      <c r="CB11" s="64" t="str">
        <f>'PC LIST'!O272</f>
        <v>%</v>
      </c>
      <c r="CC11" s="64" t="str">
        <f>'PC LIST'!P272</f>
        <v>% customers with 2nd supply source</v>
      </c>
      <c r="CD11" s="63">
        <f>'PC LIST'!Q272</f>
        <v>1</v>
      </c>
      <c r="CE11" s="63" t="str">
        <f>'PC LIST'!J272</f>
        <v>R&amp;P</v>
      </c>
      <c r="CF11" s="879">
        <f>'PC LIST'!BQ272</f>
        <v>77</v>
      </c>
      <c r="CG11" s="63" t="str">
        <f>'PC LIST'!B317</f>
        <v>PR14SWTWSW_W-B4</v>
      </c>
      <c r="CH11" s="66" t="str">
        <f>'PC LIST'!I317</f>
        <v>W-B4: Time taken to fix significant leaks (days)</v>
      </c>
      <c r="CI11" s="66" t="str">
        <f>'PC LIST'!O317</f>
        <v>nr</v>
      </c>
      <c r="CJ11" s="66" t="str">
        <f>'PC LIST'!P317</f>
        <v>No. of days taken to fix significant leaks</v>
      </c>
      <c r="CK11" s="63">
        <f>'PC LIST'!Q317</f>
        <v>0</v>
      </c>
      <c r="CL11" s="63" t="str">
        <f>'PC LIST'!J317</f>
        <v>NFI</v>
      </c>
      <c r="CM11" s="878">
        <f>'PC LIST'!BQ317</f>
        <v>2.8</v>
      </c>
      <c r="CN11" s="63" t="str">
        <f>'PC LIST'!B359</f>
        <v>PR14TMSWSW_WB4</v>
      </c>
      <c r="CO11" s="64" t="str">
        <f>'PC LIST'!I359</f>
        <v>WB4: Properties experiencing chronic low pressure (DG2)</v>
      </c>
      <c r="CP11" s="64" t="str">
        <f>'PC LIST'!O359</f>
        <v>nr</v>
      </c>
      <c r="CQ11" s="64" t="str">
        <f>'PC LIST'!P359</f>
        <v>No. of properties with low pressure (DG2) at the end of the reporting year</v>
      </c>
      <c r="CR11" s="63">
        <f>'PC LIST'!Q359</f>
        <v>0</v>
      </c>
      <c r="CS11" s="63" t="str">
        <f>'PC LIST'!J359</f>
        <v>NFI</v>
      </c>
      <c r="CT11" s="63">
        <f>'PC LIST'!BQ359</f>
        <v>0</v>
      </c>
      <c r="CU11" s="63" t="str">
        <f>'PC LIST'!B414</f>
        <v>PR14UUWSW_B6</v>
      </c>
      <c r="CV11" s="64" t="str">
        <f>'PC LIST'!I414</f>
        <v>B6: Thirlmere transfer into West Cumbria</v>
      </c>
      <c r="CW11" s="64" t="str">
        <f>'PC LIST'!O414</f>
        <v>%</v>
      </c>
      <c r="CX11" s="64" t="str">
        <f>'PC LIST'!P414</f>
        <v>% project complete based on earned value tied to milestones</v>
      </c>
      <c r="CY11" s="63">
        <f>'PC LIST'!Q414</f>
        <v>0</v>
      </c>
      <c r="CZ11" s="63" t="str">
        <f>'PC LIST'!J414</f>
        <v>R&amp;P</v>
      </c>
      <c r="DA11" s="63">
        <f>'PC LIST'!BQ414</f>
        <v>2</v>
      </c>
      <c r="DB11" s="63" t="str">
        <f>'PC LIST'!B441</f>
        <v>PR14WSHWSW_E1</v>
      </c>
      <c r="DC11" s="64" t="str">
        <f>'PC LIST'!I441</f>
        <v>E1: Affordable bills - annual increase</v>
      </c>
      <c r="DD11" s="64" t="str">
        <f>'PC LIST'!O441</f>
        <v>%</v>
      </c>
      <c r="DE11" s="64" t="str">
        <f>'PC LIST'!P441</f>
        <v>% above or below inflation (affordability of bills)</v>
      </c>
      <c r="DF11" s="63">
        <f>'PC LIST'!Q441</f>
        <v>0</v>
      </c>
      <c r="DG11" s="63" t="str">
        <f>'PC LIST'!J441</f>
        <v>NFI</v>
      </c>
      <c r="DH11" s="878">
        <f>'PC LIST'!BQ441</f>
        <v>-1</v>
      </c>
      <c r="DI11" s="63" t="str">
        <f>'PC LIST'!B472</f>
        <v>PR14WSXWSW_F1</v>
      </c>
      <c r="DJ11" s="64" t="str">
        <f>'PC LIST'!I472</f>
        <v>F1: Volume of water leaked</v>
      </c>
      <c r="DK11" s="64" t="str">
        <f>'PC LIST'!O472</f>
        <v>nr</v>
      </c>
      <c r="DL11" s="64" t="str">
        <f>'PC LIST'!P472</f>
        <v>Megalitres per day (Ml/d)</v>
      </c>
      <c r="DM11" s="63">
        <f>'PC LIST'!Q472</f>
        <v>1</v>
      </c>
      <c r="DN11" s="63" t="str">
        <f>'PC LIST'!J472</f>
        <v>R&amp;P</v>
      </c>
      <c r="DO11" s="63">
        <f>'PC LIST'!BQ472</f>
        <v>68.3</v>
      </c>
      <c r="DP11" s="63" t="str">
        <f>'PC LIST'!B504</f>
        <v>PR14YKYWSW_WC1</v>
      </c>
      <c r="DQ11" s="64" t="str">
        <f>'PC LIST'!I504</f>
        <v>WC1: Length of river improved (note: PC is part of a total commitment at Appointee level - see also SB4)</v>
      </c>
      <c r="DR11" s="64" t="str">
        <f>'PC LIST'!O504</f>
        <v>nr</v>
      </c>
      <c r="DS11" s="64" t="str">
        <f>'PC LIST'!P504</f>
        <v>Kilometres (km) of river improved (modelled length)</v>
      </c>
      <c r="DT11" s="63">
        <f>'PC LIST'!Q504</f>
        <v>0</v>
      </c>
      <c r="DU11" s="63" t="str">
        <f>'PC LIST'!J504</f>
        <v>R&amp;P</v>
      </c>
      <c r="DV11" s="63">
        <f>'PC LIST'!BQ504</f>
        <v>0</v>
      </c>
    </row>
    <row r="12" spans="1:126" ht="15.75" customHeight="1">
      <c r="A12" s="63" t="str">
        <f>'PC LIST'!B12</f>
        <v>PR14AFWWSW_W-C3</v>
      </c>
      <c r="B12" s="63" t="str">
        <f>'PC LIST'!I12</f>
        <v>W-C3: Affected customers not notified of planned interruptions</v>
      </c>
      <c r="C12" s="63" t="str">
        <f>'PC LIST'!O12</f>
        <v>nr</v>
      </c>
      <c r="D12" s="63" t="str">
        <f>'PC LIST'!P12</f>
        <v>No. of GSS events</v>
      </c>
      <c r="E12" s="63">
        <f>'PC LIST'!Q12</f>
        <v>0</v>
      </c>
      <c r="F12" s="63" t="str">
        <f>'PC LIST'!J12</f>
        <v>NFI</v>
      </c>
      <c r="G12" s="63">
        <f>'PC LIST'!BQ12</f>
        <v>400</v>
      </c>
      <c r="H12" s="63" t="str">
        <f>'PC LIST'!B25</f>
        <v>PR14ANHWSW_W-D4</v>
      </c>
      <c r="I12" s="64" t="str">
        <f>'PC LIST'!I25</f>
        <v>W-D4: Leakage - three-year average</v>
      </c>
      <c r="J12" s="64" t="str">
        <f>'PC LIST'!O25</f>
        <v>nr</v>
      </c>
      <c r="K12" s="64" t="str">
        <f>'PC LIST'!P25</f>
        <v>Megalitres per day (Ml/d)</v>
      </c>
      <c r="L12" s="63">
        <f>'PC LIST'!Q25</f>
        <v>0</v>
      </c>
      <c r="M12" s="63" t="str">
        <f>'PC LIST'!J25</f>
        <v>R&amp;P</v>
      </c>
      <c r="N12" s="878">
        <f>'PC LIST'!BQ25</f>
        <v>189</v>
      </c>
      <c r="O12" s="63" t="str">
        <f>'PC LIST'!B64</f>
        <v>PR14BRLWSW_G1</v>
      </c>
      <c r="P12" s="64" t="str">
        <f>'PC LIST'!I64</f>
        <v>G1: Meter penetration</v>
      </c>
      <c r="Q12" s="64" t="str">
        <f>'PC LIST'!O64</f>
        <v>%</v>
      </c>
      <c r="R12" s="64" t="str">
        <f>'PC LIST'!P64</f>
        <v xml:space="preserve">% metered supplies </v>
      </c>
      <c r="S12" s="63">
        <f>'PC LIST'!Q64</f>
        <v>1</v>
      </c>
      <c r="T12" s="63" t="str">
        <f>'PC LIST'!J64</f>
        <v>R&amp;P</v>
      </c>
      <c r="U12" s="878">
        <f>'PC LIST'!BQ64</f>
        <v>47.3</v>
      </c>
      <c r="V12" s="63" t="str">
        <f>'PC LIST'!B85</f>
        <v>PR14DVWWSW_D1</v>
      </c>
      <c r="W12" s="64" t="str">
        <f>'PC LIST'!I85</f>
        <v>D1: Customers’ perception based on market research</v>
      </c>
      <c r="X12" s="64" t="str">
        <f>'PC LIST'!O85</f>
        <v>%</v>
      </c>
      <c r="Y12" s="64" t="str">
        <f>'PC LIST'!P85</f>
        <v>% customer satisfaction</v>
      </c>
      <c r="Z12" s="63" t="str">
        <f>'PC LIST'!Q85</f>
        <v>na</v>
      </c>
      <c r="AA12" s="63" t="str">
        <f>'PC LIST'!J85</f>
        <v>NFI</v>
      </c>
      <c r="AB12" s="878">
        <f>'PC LIST'!BQ85</f>
        <v>80</v>
      </c>
      <c r="AC12" s="63" t="str">
        <f>'PC LIST'!B98</f>
        <v>PR14NESWSW_W-D1</v>
      </c>
      <c r="AD12" s="65" t="str">
        <f>'PC LIST'!I98</f>
        <v>W-D1: NWL independent overall customer satisfaction score</v>
      </c>
      <c r="AE12" s="65" t="str">
        <f>'PC LIST'!O98</f>
        <v>score</v>
      </c>
      <c r="AF12" s="65" t="str">
        <f>'PC LIST'!P98</f>
        <v>Score between 0 and 10</v>
      </c>
      <c r="AG12" s="63">
        <f>'PC LIST'!Q98</f>
        <v>1</v>
      </c>
      <c r="AH12" s="63" t="str">
        <f>'PC LIST'!J98</f>
        <v>NFI</v>
      </c>
      <c r="AI12" s="63">
        <f>'PC LIST'!BQ98</f>
        <v>8.5</v>
      </c>
      <c r="AJ12" s="63" t="str">
        <f>'PC LIST'!B142</f>
        <v>PR14PRTWSW_E1</v>
      </c>
      <c r="AK12" s="64" t="str">
        <f>'PC LIST'!I142</f>
        <v>E1: RoSPA Health and Safety accreditation</v>
      </c>
      <c r="AL12" s="64" t="str">
        <f>'PC LIST'!O142</f>
        <v>text</v>
      </c>
      <c r="AM12" s="64" t="str">
        <f>'PC LIST'!P142</f>
        <v>RoSPA Gold award</v>
      </c>
      <c r="AN12" s="63" t="str">
        <f>'PC LIST'!Q142</f>
        <v>na</v>
      </c>
      <c r="AO12" s="63" t="str">
        <f>'PC LIST'!J142</f>
        <v>NFI</v>
      </c>
      <c r="AP12" s="879" t="str">
        <f>'PC LIST'!BQ142</f>
        <v>Awarded</v>
      </c>
      <c r="AQ12" s="63" t="str">
        <f>'PC LIST'!B155</f>
        <v>PR14SBWWSW_D1</v>
      </c>
      <c r="AR12" s="64" t="str">
        <f>'PC LIST'!I155</f>
        <v>D1: Reduce energy used in water delivery</v>
      </c>
      <c r="AS12" s="64" t="str">
        <f>'PC LIST'!O155</f>
        <v>nr</v>
      </c>
      <c r="AT12" s="64" t="str">
        <f>'PC LIST'!P155</f>
        <v>kWh/Ml (kilowatt hours per megalitre)</v>
      </c>
      <c r="AU12" s="63">
        <f>'PC LIST'!Q155</f>
        <v>0</v>
      </c>
      <c r="AV12" s="63" t="str">
        <f>'PC LIST'!J155</f>
        <v>NFI</v>
      </c>
      <c r="AW12" s="878">
        <f>'PC LIST'!BQ155</f>
        <v>589.45000000000005</v>
      </c>
      <c r="AX12" s="63" t="str">
        <f>'PC LIST'!B170</f>
        <v>PR14SESWSW_E1</v>
      </c>
      <c r="AY12" s="64" t="str">
        <f>'PC LIST'!I170</f>
        <v>E1: Level of leakage measured in megalitres per day (including customer supply pipe leakage)</v>
      </c>
      <c r="AZ12" s="64" t="str">
        <f>'PC LIST'!O170</f>
        <v>nr</v>
      </c>
      <c r="BA12" s="64" t="str">
        <f>'PC LIST'!P170</f>
        <v>Megalitres per day (Ml/d)</v>
      </c>
      <c r="BB12" s="63">
        <f>'PC LIST'!Q170</f>
        <v>1</v>
      </c>
      <c r="BC12" s="63" t="str">
        <f>'PC LIST'!J170</f>
        <v>R&amp;P</v>
      </c>
      <c r="BD12" s="879">
        <f>'PC LIST'!BQ170</f>
        <v>24.17</v>
      </c>
      <c r="BE12" s="63" t="str">
        <f>'PC LIST'!B191</f>
        <v>PR14SEWWSW_G1</v>
      </c>
      <c r="BF12" s="64" t="str">
        <f>'PC LIST'!I191</f>
        <v>G1: Customer satisfaction - frequency and duration of supply interruptions</v>
      </c>
      <c r="BG12" s="64" t="str">
        <f>'PC LIST'!O191</f>
        <v>score</v>
      </c>
      <c r="BH12" s="64" t="str">
        <f>'PC LIST'!P191</f>
        <v>Customer satisfaction score out of 5</v>
      </c>
      <c r="BI12" s="63">
        <f>'PC LIST'!Q191</f>
        <v>1</v>
      </c>
      <c r="BJ12" s="63" t="str">
        <f>'PC LIST'!J191</f>
        <v>R&amp;P</v>
      </c>
      <c r="BK12" s="63">
        <f>'PC LIST'!BQ191</f>
        <v>4.5999999999999996</v>
      </c>
      <c r="BL12" s="63" t="str">
        <f>'PC LIST'!B225</f>
        <v>PR14SRNWSWW_1</v>
      </c>
      <c r="BM12" s="64" t="str">
        <f>'PC LIST'!I225</f>
        <v>1: Wastewater asset health (sewer collapses, WwTW PE compliance, external flooding - other causes)</v>
      </c>
      <c r="BN12" s="64" t="str">
        <f>'PC LIST'!O225</f>
        <v>category</v>
      </c>
      <c r="BO12" s="64" t="str">
        <f>'PC LIST'!P225</f>
        <v>Asset health indicator</v>
      </c>
      <c r="BP12" s="63" t="str">
        <f>'PC LIST'!Q225</f>
        <v>na</v>
      </c>
      <c r="BQ12" s="63" t="str">
        <f>'PC LIST'!J225</f>
        <v>PO</v>
      </c>
      <c r="BR12" s="63" t="str">
        <f>'PC LIST'!BQ225</f>
        <v>Stable</v>
      </c>
      <c r="BS12" s="63" t="str">
        <f>'PC LIST'!B258</f>
        <v>PR14SSCWSW_4.5</v>
      </c>
      <c r="BT12" s="64" t="str">
        <f>'PC LIST'!I258</f>
        <v>4.5: Carbon emissions from power consumption (tonnes, combined company)</v>
      </c>
      <c r="BU12" s="64" t="str">
        <f>'PC LIST'!O258</f>
        <v>nr</v>
      </c>
      <c r="BV12" s="64" t="str">
        <f>'PC LIST'!P258</f>
        <v>tCO2e (tonnes CO2e) in real savings</v>
      </c>
      <c r="BW12" s="63">
        <f>'PC LIST'!Q258</f>
        <v>0</v>
      </c>
      <c r="BX12" s="63" t="str">
        <f>'PC LIST'!J258</f>
        <v>NFI</v>
      </c>
      <c r="BY12" s="63">
        <f>'PC LIST'!BQ258</f>
        <v>178</v>
      </c>
      <c r="BZ12" s="63" t="str">
        <f>'PC LIST'!B273</f>
        <v>PR14SVTWSW_W-B6</v>
      </c>
      <c r="CA12" s="64" t="str">
        <f>'PC LIST'!I273</f>
        <v>W-B6: Asset stewardship - mains bursts</v>
      </c>
      <c r="CB12" s="64" t="str">
        <f>'PC LIST'!O273</f>
        <v>nr</v>
      </c>
      <c r="CC12" s="64" t="str">
        <f>'PC LIST'!P273</f>
        <v>No. of burst mains per year</v>
      </c>
      <c r="CD12" s="63">
        <f>'PC LIST'!Q273</f>
        <v>0</v>
      </c>
      <c r="CE12" s="63" t="str">
        <f>'PC LIST'!J273</f>
        <v>PO</v>
      </c>
      <c r="CF12" s="879">
        <f>'PC LIST'!BQ273</f>
        <v>4784</v>
      </c>
      <c r="CG12" s="63" t="str">
        <f>'PC LIST'!B318</f>
        <v>PR14SWTWSW_W-B5</v>
      </c>
      <c r="CH12" s="66" t="str">
        <f>'PC LIST'!I318</f>
        <v>W-B5: Security of supply index (SoSI)</v>
      </c>
      <c r="CI12" s="66" t="str">
        <f>'PC LIST'!O318</f>
        <v>score</v>
      </c>
      <c r="CJ12" s="66" t="str">
        <f>'PC LIST'!P318</f>
        <v>Security of Supply Index (SOSI)</v>
      </c>
      <c r="CK12" s="63">
        <f>'PC LIST'!Q318</f>
        <v>0</v>
      </c>
      <c r="CL12" s="63" t="str">
        <f>'PC LIST'!J318</f>
        <v>NFI</v>
      </c>
      <c r="CM12" s="878">
        <f>'PC LIST'!BQ318</f>
        <v>100</v>
      </c>
      <c r="CN12" s="63" t="str">
        <f>'PC LIST'!B360</f>
        <v>PR14TMSWSW_WB5</v>
      </c>
      <c r="CO12" s="64" t="str">
        <f>'PC LIST'!I360</f>
        <v>WB5: Average hours lost supply per property served, due to interruptions &gt; 4 hours</v>
      </c>
      <c r="CP12" s="64" t="str">
        <f>'PC LIST'!O360</f>
        <v>time</v>
      </c>
      <c r="CQ12" s="64" t="str">
        <f>'PC LIST'!P360</f>
        <v>Hours lost supply per property served</v>
      </c>
      <c r="CR12" s="63">
        <f>'PC LIST'!Q360</f>
        <v>2</v>
      </c>
      <c r="CS12" s="63" t="str">
        <f>'PC LIST'!J360</f>
        <v>R&amp;P</v>
      </c>
      <c r="CT12" s="63">
        <f>'PC LIST'!BQ360</f>
        <v>0.122</v>
      </c>
      <c r="CU12" s="63" t="str">
        <f>'PC LIST'!B415</f>
        <v>PR14UUWSW_C1</v>
      </c>
      <c r="CV12" s="64" t="str">
        <f>'PC LIST'!I415</f>
        <v>C1: Contribution to rivers improved - water programme (NEP schemes and abstraction changes at 4 AIM sites)</v>
      </c>
      <c r="CW12" s="64" t="str">
        <f>'PC LIST'!O415</f>
        <v>nr</v>
      </c>
      <c r="CX12" s="64" t="str">
        <f>'PC LIST'!P415</f>
        <v>Kilometres (km) of river improved (cumulative)</v>
      </c>
      <c r="CY12" s="63">
        <f>'PC LIST'!Q415</f>
        <v>1</v>
      </c>
      <c r="CZ12" s="63" t="str">
        <f>'PC LIST'!J415</f>
        <v>R&amp;P</v>
      </c>
      <c r="DA12" s="63">
        <f>'PC LIST'!BQ415</f>
        <v>36.840000000000003</v>
      </c>
      <c r="DB12" s="63" t="str">
        <f>'PC LIST'!B442</f>
        <v>PR14WSHWSW_F1</v>
      </c>
      <c r="DC12" s="64" t="str">
        <f>'PC LIST'!I442</f>
        <v>F1: Asset serviceability</v>
      </c>
      <c r="DD12" s="64" t="str">
        <f>'PC LIST'!O442</f>
        <v>category</v>
      </c>
      <c r="DE12" s="64" t="str">
        <f>'PC LIST'!P442</f>
        <v>Asset health indicator</v>
      </c>
      <c r="DF12" s="63" t="str">
        <f>'PC LIST'!Q442</f>
        <v>na</v>
      </c>
      <c r="DG12" s="63" t="str">
        <f>'PC LIST'!J442</f>
        <v>PO</v>
      </c>
      <c r="DH12" s="878" t="str">
        <f>'PC LIST'!BQ442</f>
        <v>Stable</v>
      </c>
      <c r="DI12" s="63" t="str">
        <f>'PC LIST'!B473</f>
        <v>PR14WSXWSW_F2</v>
      </c>
      <c r="DJ12" s="64" t="str">
        <f>'PC LIST'!I473</f>
        <v>F2: Customer reported leaks fixed within a day</v>
      </c>
      <c r="DK12" s="64" t="str">
        <f>'PC LIST'!O473</f>
        <v>%</v>
      </c>
      <c r="DL12" s="64" t="str">
        <f>'PC LIST'!P473</f>
        <v>% customer reported leaks fixed within a day</v>
      </c>
      <c r="DM12" s="63">
        <f>'PC LIST'!Q473</f>
        <v>0</v>
      </c>
      <c r="DN12" s="63" t="str">
        <f>'PC LIST'!J473</f>
        <v>NFI</v>
      </c>
      <c r="DO12" s="63">
        <f>'PC LIST'!BQ473</f>
        <v>68</v>
      </c>
      <c r="DP12" s="63" t="str">
        <f>'PC LIST'!B505</f>
        <v>PR14YKYWSW_WC2</v>
      </c>
      <c r="DQ12" s="64" t="str">
        <f>'PC LIST'!I505</f>
        <v>WC2: Solutions delivered by working with others (note: PC is part of a total commitment at Appointee level - see also SB3)</v>
      </c>
      <c r="DR12" s="64" t="str">
        <f>'PC LIST'!O505</f>
        <v>nr</v>
      </c>
      <c r="DS12" s="64" t="str">
        <f>'PC LIST'!P505</f>
        <v>No. of solutions delivered by working with others</v>
      </c>
      <c r="DT12" s="63">
        <f>'PC LIST'!Q505</f>
        <v>0</v>
      </c>
      <c r="DU12" s="63" t="str">
        <f>'PC LIST'!J505</f>
        <v>RO</v>
      </c>
      <c r="DV12" s="63">
        <f>'PC LIST'!BQ505</f>
        <v>4</v>
      </c>
    </row>
    <row r="13" spans="1:126" ht="15.75" customHeight="1">
      <c r="A13" s="63" t="str">
        <f>'PC LIST'!B13</f>
        <v>PR14AFWWSW_W-C4</v>
      </c>
      <c r="B13" s="63" t="str">
        <f>'PC LIST'!I13</f>
        <v>W-C4: Planned work taking longer to complete than notified</v>
      </c>
      <c r="C13" s="63" t="str">
        <f>'PC LIST'!O13</f>
        <v>nr</v>
      </c>
      <c r="D13" s="63" t="str">
        <f>'PC LIST'!P13</f>
        <v>No. of GSS events</v>
      </c>
      <c r="E13" s="63">
        <f>'PC LIST'!Q13</f>
        <v>0</v>
      </c>
      <c r="F13" s="63" t="str">
        <f>'PC LIST'!J13</f>
        <v>NFI</v>
      </c>
      <c r="G13" s="63">
        <f>'PC LIST'!BQ13</f>
        <v>266</v>
      </c>
      <c r="H13" s="63" t="str">
        <f>'PC LIST'!B26</f>
        <v>PR14ANHWSW_W-E1</v>
      </c>
      <c r="I13" s="64" t="str">
        <f>'PC LIST'!I26</f>
        <v>W-E1: Percentage of SSSIs (by area) with favourable status</v>
      </c>
      <c r="J13" s="64" t="str">
        <f>'PC LIST'!O26</f>
        <v>%</v>
      </c>
      <c r="K13" s="64" t="str">
        <f>'PC LIST'!P26</f>
        <v>% SSSIs with favourable status</v>
      </c>
      <c r="L13" s="63">
        <f>'PC LIST'!Q26</f>
        <v>0</v>
      </c>
      <c r="M13" s="63" t="str">
        <f>'PC LIST'!J26</f>
        <v>NFI</v>
      </c>
      <c r="N13" s="878">
        <f>'PC LIST'!BQ26</f>
        <v>98.85</v>
      </c>
      <c r="O13" s="63" t="str">
        <f>'PC LIST'!B65</f>
        <v>PR14BRLWSW_H1</v>
      </c>
      <c r="P13" s="64" t="str">
        <f>'PC LIST'!I65</f>
        <v>H1: Total carbon emissions</v>
      </c>
      <c r="Q13" s="64" t="str">
        <f>'PC LIST'!O65</f>
        <v>nr</v>
      </c>
      <c r="R13" s="64" t="str">
        <f>'PC LIST'!P65</f>
        <v>kgCO2e per person</v>
      </c>
      <c r="S13" s="63">
        <f>'PC LIST'!Q65</f>
        <v>0</v>
      </c>
      <c r="T13" s="63" t="str">
        <f>'PC LIST'!J65</f>
        <v>NFI</v>
      </c>
      <c r="U13" s="878">
        <f>'PC LIST'!BQ65</f>
        <v>35.26</v>
      </c>
      <c r="V13" s="63" t="str">
        <f>'PC LIST'!B86</f>
        <v>PR14DVWNHHR_F1</v>
      </c>
      <c r="W13" s="64" t="str">
        <f>'PC LIST'!I86</f>
        <v>F1: Non-household Service incentive mechanism (SIM)</v>
      </c>
      <c r="X13" s="64" t="str">
        <f>'PC LIST'!O86</f>
        <v>score</v>
      </c>
      <c r="Y13" s="64" t="str">
        <f>'PC LIST'!P86</f>
        <v>Service incentive mechanism (SIM) score</v>
      </c>
      <c r="Z13" s="63">
        <f>'PC LIST'!Q86</f>
        <v>1</v>
      </c>
      <c r="AA13" s="63" t="str">
        <f>'PC LIST'!J86</f>
        <v>R&amp;P</v>
      </c>
      <c r="AB13" s="878">
        <f>'PC LIST'!BQ86</f>
        <v>88.51</v>
      </c>
      <c r="AC13" s="63" t="str">
        <f>'PC LIST'!B99</f>
        <v>PR14NESWSW_W-D2</v>
      </c>
      <c r="AD13" s="65" t="str">
        <f>'PC LIST'!I99</f>
        <v>W-D2: Service incentive mechanism (SIM)</v>
      </c>
      <c r="AE13" s="65" t="str">
        <f>'PC LIST'!O99</f>
        <v>score</v>
      </c>
      <c r="AF13" s="65" t="str">
        <f>'PC LIST'!P99</f>
        <v>Service incentive mechanism (SIM) score</v>
      </c>
      <c r="AG13" s="63">
        <f>'PC LIST'!Q99</f>
        <v>1</v>
      </c>
      <c r="AH13" s="63" t="str">
        <f>'PC LIST'!J99</f>
        <v>R&amp;P</v>
      </c>
      <c r="AI13" s="63">
        <f>'PC LIST'!BQ99</f>
        <v>83.64</v>
      </c>
      <c r="AJ13" s="63" t="str">
        <f>'PC LIST'!B143</f>
        <v>PR14PRTHHR_A1</v>
      </c>
      <c r="AK13" s="64" t="str">
        <f>'PC LIST'!I143</f>
        <v>A1: Service incentive mechanism (SIM)</v>
      </c>
      <c r="AL13" s="64" t="str">
        <f>'PC LIST'!O143</f>
        <v>text</v>
      </c>
      <c r="AM13" s="64" t="str">
        <f>'PC LIST'!P143</f>
        <v>Service incentive mechanism (SIM) score ranking</v>
      </c>
      <c r="AN13" s="63" t="str">
        <f>'PC LIST'!Q143</f>
        <v>na</v>
      </c>
      <c r="AO13" s="63" t="str">
        <f>'PC LIST'!J143</f>
        <v>R&amp;P</v>
      </c>
      <c r="AP13" s="879">
        <f>'PC LIST'!BQ143</f>
        <v>89.5</v>
      </c>
      <c r="AQ13" s="63" t="str">
        <f>'PC LIST'!B156</f>
        <v>PR14SBWWSW_D2</v>
      </c>
      <c r="AR13" s="64" t="str">
        <f>'PC LIST'!I156</f>
        <v>D2: Help support a natural healthy water environment (in addition to NEP statutory obligation work)</v>
      </c>
      <c r="AS13" s="64" t="str">
        <f>'PC LIST'!O156</f>
        <v>text</v>
      </c>
      <c r="AT13" s="64" t="str">
        <f>'PC LIST'!P156</f>
        <v>Annual review of environmental work</v>
      </c>
      <c r="AU13" s="63" t="str">
        <f>'PC LIST'!Q156</f>
        <v>na</v>
      </c>
      <c r="AV13" s="63" t="str">
        <f>'PC LIST'!J156</f>
        <v>NFI</v>
      </c>
      <c r="AW13" s="878" t="str">
        <f>'PC LIST'!BQ156</f>
        <v>Annual report</v>
      </c>
      <c r="AX13" s="63" t="str">
        <f>'PC LIST'!B171</f>
        <v>PR14SESWSW_E2</v>
      </c>
      <c r="AY13" s="64" t="str">
        <f>'PC LIST'!I171</f>
        <v>E2: Per capita consumption (PCC), measured in litres per head per day (l/h/d)</v>
      </c>
      <c r="AZ13" s="64" t="str">
        <f>'PC LIST'!O171</f>
        <v>nr</v>
      </c>
      <c r="BA13" s="64" t="str">
        <f>'PC LIST'!P171</f>
        <v>Litres per head per day (l/h/d)</v>
      </c>
      <c r="BB13" s="63">
        <f>'PC LIST'!Q171</f>
        <v>1</v>
      </c>
      <c r="BC13" s="63" t="str">
        <f>'PC LIST'!J171</f>
        <v>PO</v>
      </c>
      <c r="BD13" s="879">
        <f>'PC LIST'!BQ171</f>
        <v>160.9</v>
      </c>
      <c r="BE13" s="63" t="str">
        <f>'PC LIST'!B192</f>
        <v>PR14SEWWSW_G2</v>
      </c>
      <c r="BF13" s="64" t="str">
        <f>'PC LIST'!I192</f>
        <v>G2: Average time lost per property (measured in minutes, per property served)</v>
      </c>
      <c r="BG13" s="64" t="str">
        <f>'PC LIST'!O192</f>
        <v>time</v>
      </c>
      <c r="BH13" s="64" t="str">
        <f>'PC LIST'!P192</f>
        <v>Minutes / property / year</v>
      </c>
      <c r="BI13" s="63">
        <f>'PC LIST'!Q192</f>
        <v>1</v>
      </c>
      <c r="BJ13" s="63" t="str">
        <f>'PC LIST'!J192</f>
        <v>R&amp;P</v>
      </c>
      <c r="BK13" s="63">
        <f>'PC LIST'!BQ192</f>
        <v>32.049999999999997</v>
      </c>
      <c r="BL13" s="63" t="str">
        <f>'PC LIST'!B226</f>
        <v>PR14SRNWSWW_1a</v>
      </c>
      <c r="BM13" s="64" t="str">
        <f>'PC LIST'!I226</f>
        <v>1a: Category 3 pollution incidents (including transferred assets and excluding private pumping stations)</v>
      </c>
      <c r="BN13" s="64" t="str">
        <f>'PC LIST'!O226</f>
        <v>nr</v>
      </c>
      <c r="BO13" s="64" t="str">
        <f>'PC LIST'!P226</f>
        <v>No. of pollution incidents (cat 3)</v>
      </c>
      <c r="BP13" s="63">
        <f>'PC LIST'!Q226</f>
        <v>0</v>
      </c>
      <c r="BQ13" s="63" t="str">
        <f>'PC LIST'!J226</f>
        <v>PO</v>
      </c>
      <c r="BR13" s="63">
        <f>'PC LIST'!BQ226</f>
        <v>160</v>
      </c>
      <c r="BS13" s="63" t="str">
        <f>'PC LIST'!B259</f>
        <v>PR14SSCWSW_5.1</v>
      </c>
      <c r="BT13" s="64" t="str">
        <f>'PC LIST'!I259</f>
        <v>5.1: Independent customer surveys of value for money and affordability (combined company)</v>
      </c>
      <c r="BU13" s="64" t="str">
        <f>'PC LIST'!O259</f>
        <v>%</v>
      </c>
      <c r="BV13" s="64" t="str">
        <f>'PC LIST'!P259</f>
        <v>% customers satisfied with vfm &amp; affordability</v>
      </c>
      <c r="BW13" s="63">
        <f>'PC LIST'!Q259</f>
        <v>0</v>
      </c>
      <c r="BX13" s="63" t="str">
        <f>'PC LIST'!J259</f>
        <v>NFI</v>
      </c>
      <c r="BY13" s="63">
        <f>'PC LIST'!BQ259</f>
        <v>93</v>
      </c>
      <c r="BZ13" s="63" t="str">
        <f>'PC LIST'!B274</f>
        <v>PR14SVTWSW_W-B7</v>
      </c>
      <c r="CA13" s="64" t="str">
        <f>'PC LIST'!I274</f>
        <v>W-B7: Customers at risk of low pressure</v>
      </c>
      <c r="CB13" s="64" t="str">
        <f>'PC LIST'!O274</f>
        <v>nr</v>
      </c>
      <c r="CC13" s="64" t="str">
        <f>'PC LIST'!P274</f>
        <v>No. customers at risk of low pressure</v>
      </c>
      <c r="CD13" s="63">
        <f>'PC LIST'!Q274</f>
        <v>0</v>
      </c>
      <c r="CE13" s="63" t="str">
        <f>'PC LIST'!J274</f>
        <v>R&amp;P</v>
      </c>
      <c r="CF13" s="879">
        <f>'PC LIST'!BQ274</f>
        <v>162</v>
      </c>
      <c r="CG13" s="63" t="str">
        <f>'PC LIST'!B319</f>
        <v>PR14SWTWSW_W-C1</v>
      </c>
      <c r="CH13" s="66" t="str">
        <f>'PC LIST'!I319</f>
        <v>W-C1: Supplies interrupted due to flooded South West Water sites</v>
      </c>
      <c r="CI13" s="66" t="str">
        <f>'PC LIST'!O319</f>
        <v>nr</v>
      </c>
      <c r="CJ13" s="66" t="str">
        <f>'PC LIST'!P319</f>
        <v>No. of events over AMP6</v>
      </c>
      <c r="CK13" s="63">
        <f>'PC LIST'!Q319</f>
        <v>0</v>
      </c>
      <c r="CL13" s="63" t="str">
        <f>'PC LIST'!J319</f>
        <v>R&amp;P</v>
      </c>
      <c r="CM13" s="878">
        <f>'PC LIST'!BQ319</f>
        <v>0</v>
      </c>
      <c r="CN13" s="63" t="str">
        <f>'PC LIST'!B361</f>
        <v>PR14TMSWSW_WB6</v>
      </c>
      <c r="CO13" s="64" t="str">
        <f>'PC LIST'!I361</f>
        <v>WB6: Security of Supply Index - Ofwat KPI</v>
      </c>
      <c r="CP13" s="64" t="str">
        <f>'PC LIST'!O361</f>
        <v>score</v>
      </c>
      <c r="CQ13" s="64" t="str">
        <f>'PC LIST'!P361</f>
        <v>Security of Supply Index (SOSI)</v>
      </c>
      <c r="CR13" s="63">
        <f>'PC LIST'!Q361</f>
        <v>0</v>
      </c>
      <c r="CS13" s="63" t="str">
        <f>'PC LIST'!J361</f>
        <v>PO</v>
      </c>
      <c r="CT13" s="63">
        <f>'PC LIST'!BQ361</f>
        <v>100</v>
      </c>
      <c r="CU13" s="63" t="str">
        <f>'PC LIST'!B416</f>
        <v>PR14UUWSW_D1</v>
      </c>
      <c r="CV13" s="64" t="str">
        <f>'PC LIST'!I416</f>
        <v>D1: Delivering our commitments to developers, local authorities and highway authorities</v>
      </c>
      <c r="CW13" s="64" t="str">
        <f>'PC LIST'!O416</f>
        <v>%</v>
      </c>
      <c r="CX13" s="64" t="str">
        <f>'PC LIST'!P416</f>
        <v>% of jobs completed within response times</v>
      </c>
      <c r="CY13" s="63">
        <f>'PC LIST'!Q416</f>
        <v>0</v>
      </c>
      <c r="CZ13" s="63" t="str">
        <f>'PC LIST'!J416</f>
        <v>NFI</v>
      </c>
      <c r="DA13" s="63">
        <f>'PC LIST'!BQ416</f>
        <v>95.19</v>
      </c>
      <c r="DB13" s="63" t="str">
        <f>'PC LIST'!B443</f>
        <v>PR14WSHWSW_F2</v>
      </c>
      <c r="DC13" s="64" t="str">
        <f>'PC LIST'!I443</f>
        <v>F2: Leakage</v>
      </c>
      <c r="DD13" s="64" t="str">
        <f>'PC LIST'!O443</f>
        <v>nr</v>
      </c>
      <c r="DE13" s="64" t="str">
        <f>'PC LIST'!P443</f>
        <v>Megalitres per day (Ml/d)</v>
      </c>
      <c r="DF13" s="63">
        <f>'PC LIST'!Q443</f>
        <v>0</v>
      </c>
      <c r="DG13" s="63" t="str">
        <f>'PC LIST'!J443</f>
        <v>R&amp;P</v>
      </c>
      <c r="DH13" s="878">
        <f>'PC LIST'!BQ443</f>
        <v>180</v>
      </c>
      <c r="DI13" s="63" t="str">
        <f>'PC LIST'!B474</f>
        <v>PR14WSXWSW_G1</v>
      </c>
      <c r="DJ13" s="64" t="str">
        <f>'PC LIST'!I474</f>
        <v>G1: Customer contacts about drinking water quality</v>
      </c>
      <c r="DK13" s="64" t="str">
        <f>'PC LIST'!O474</f>
        <v>nr</v>
      </c>
      <c r="DL13" s="64" t="str">
        <f>'PC LIST'!P474</f>
        <v>No. contacts in the year about drinking water quality</v>
      </c>
      <c r="DM13" s="63">
        <f>'PC LIST'!Q474</f>
        <v>0</v>
      </c>
      <c r="DN13" s="63" t="str">
        <f>'PC LIST'!J474</f>
        <v>R&amp;P</v>
      </c>
      <c r="DO13" s="63">
        <f>'PC LIST'!BQ474</f>
        <v>2431</v>
      </c>
      <c r="DP13" s="63" t="str">
        <f>'PC LIST'!B506</f>
        <v>PR14YKYWSW_WC3</v>
      </c>
      <c r="DQ13" s="64" t="str">
        <f>'PC LIST'!I506</f>
        <v>WC3: Amount of land conserved and enhanced (note: PC is part of a total commitment at Appointee level - see also SB5)</v>
      </c>
      <c r="DR13" s="64" t="str">
        <f>'PC LIST'!O506</f>
        <v>nr</v>
      </c>
      <c r="DS13" s="64" t="str">
        <f>'PC LIST'!P506</f>
        <v>No. of hectares of land conserved &amp; enhanced (cumulative)</v>
      </c>
      <c r="DT13" s="63">
        <f>'PC LIST'!Q506</f>
        <v>0</v>
      </c>
      <c r="DU13" s="63" t="str">
        <f>'PC LIST'!J506</f>
        <v>R&amp;P</v>
      </c>
      <c r="DV13" s="63">
        <f>'PC LIST'!BQ506</f>
        <v>11466</v>
      </c>
    </row>
    <row r="14" spans="1:126" ht="15.75" customHeight="1">
      <c r="A14" s="63" t="str">
        <f>'PC LIST'!B14</f>
        <v>PR14AFWHHR_R-A1</v>
      </c>
      <c r="B14" s="63" t="str">
        <f>'PC LIST'!I14</f>
        <v>R-A1: SIM service score</v>
      </c>
      <c r="C14" s="63" t="str">
        <f>'PC LIST'!O14</f>
        <v>score</v>
      </c>
      <c r="D14" s="63" t="str">
        <f>'PC LIST'!P14</f>
        <v>Service incentive mechanism (SIM) score</v>
      </c>
      <c r="E14" s="63">
        <f>'PC LIST'!Q14</f>
        <v>0</v>
      </c>
      <c r="F14" s="63" t="str">
        <f>'PC LIST'!J14</f>
        <v>R&amp;P</v>
      </c>
      <c r="G14" s="63">
        <f>'PC LIST'!BQ14</f>
        <v>76.7</v>
      </c>
      <c r="H14" s="63" t="str">
        <f>'PC LIST'!B27</f>
        <v>PR14ANHWSW_W-E2</v>
      </c>
      <c r="I14" s="64" t="str">
        <f>'PC LIST'!I27</f>
        <v>W-E2: Environmental compliance (water)</v>
      </c>
      <c r="J14" s="64" t="str">
        <f>'PC LIST'!O27</f>
        <v>nr</v>
      </c>
      <c r="K14" s="64" t="str">
        <f>'PC LIST'!P27</f>
        <v>No. of obligations delivered</v>
      </c>
      <c r="L14" s="63">
        <f>'PC LIST'!Q27</f>
        <v>0</v>
      </c>
      <c r="M14" s="63" t="str">
        <f>'PC LIST'!J27</f>
        <v>PO</v>
      </c>
      <c r="N14" s="878">
        <f>'PC LIST'!BQ27</f>
        <v>0</v>
      </c>
      <c r="O14" s="63" t="str">
        <f>'PC LIST'!B66</f>
        <v>PR14BRLWSW_H2</v>
      </c>
      <c r="P14" s="64" t="str">
        <f>'PC LIST'!I66</f>
        <v>H2: Raw water quality of sources</v>
      </c>
      <c r="Q14" s="64" t="str">
        <f>'PC LIST'!O66</f>
        <v>text</v>
      </c>
      <c r="R14" s="64" t="str">
        <f>'PC LIST'!P66</f>
        <v>Raw water quality indicator</v>
      </c>
      <c r="S14" s="63" t="str">
        <f>'PC LIST'!Q66</f>
        <v>na</v>
      </c>
      <c r="T14" s="63" t="str">
        <f>'PC LIST'!J66</f>
        <v>NFI</v>
      </c>
      <c r="U14" s="878" t="str">
        <f>'PC LIST'!BQ66</f>
        <v>Deteriorating</v>
      </c>
      <c r="V14" s="63" t="str">
        <f>'PC LIST'!B87</f>
        <v>PR14DVWHHR_E1</v>
      </c>
      <c r="W14" s="64" t="str">
        <f>'PC LIST'!I87</f>
        <v>E1: Per capita consumption and water efficiency</v>
      </c>
      <c r="X14" s="64" t="str">
        <f>'PC LIST'!O87</f>
        <v>nr</v>
      </c>
      <c r="Y14" s="64" t="str">
        <f>'PC LIST'!P87</f>
        <v>Litres per capita per day</v>
      </c>
      <c r="Z14" s="63">
        <f>'PC LIST'!Q87</f>
        <v>2</v>
      </c>
      <c r="AA14" s="63" t="str">
        <f>'PC LIST'!J87</f>
        <v>NFI</v>
      </c>
      <c r="AB14" s="878">
        <f>'PC LIST'!BQ87</f>
        <v>134.87</v>
      </c>
      <c r="AC14" s="63" t="str">
        <f>'PC LIST'!B100</f>
        <v>PR14NESWSW_W-D3</v>
      </c>
      <c r="AD14" s="65" t="str">
        <f>'PC LIST'!I100</f>
        <v>W-D3: Domestic customer satisfaction, net promoter score</v>
      </c>
      <c r="AE14" s="65" t="str">
        <f>'PC LIST'!O100</f>
        <v>%</v>
      </c>
      <c r="AF14" s="65" t="str">
        <f>'PC LIST'!P100</f>
        <v>% customer satisfaction</v>
      </c>
      <c r="AG14" s="63">
        <f>'PC LIST'!Q100</f>
        <v>0</v>
      </c>
      <c r="AH14" s="63" t="str">
        <f>'PC LIST'!J100</f>
        <v>NFI</v>
      </c>
      <c r="AI14" s="63">
        <f>'PC LIST'!BQ100</f>
        <v>49</v>
      </c>
      <c r="AJ14" s="63" t="str">
        <f>'PC LIST'!B144</f>
        <v>PR14PRTHHR_B1</v>
      </c>
      <c r="AK14" s="64" t="str">
        <f>'PC LIST'!I144</f>
        <v>B1: Reducing per capita consumption (PCC)</v>
      </c>
      <c r="AL14" s="64" t="str">
        <f>'PC LIST'!O144</f>
        <v>nr</v>
      </c>
      <c r="AM14" s="64" t="str">
        <f>'PC LIST'!P144</f>
        <v>Litres per head per day (l/h/d)</v>
      </c>
      <c r="AN14" s="63">
        <f>'PC LIST'!Q144</f>
        <v>2</v>
      </c>
      <c r="AO14" s="63" t="str">
        <f>'PC LIST'!J144</f>
        <v>PO</v>
      </c>
      <c r="AP14" s="879">
        <f>'PC LIST'!BQ144</f>
        <v>143.29</v>
      </c>
      <c r="AQ14" s="63" t="str">
        <f>'PC LIST'!B157</f>
        <v>PR14SBWWSW_E1</v>
      </c>
      <c r="AR14" s="64" t="str">
        <f>'PC LIST'!I157</f>
        <v>E1: Contribute to our community (increase educational visits to schools, and working days for volunteer and charity work)</v>
      </c>
      <c r="AS14" s="64" t="str">
        <f>'PC LIST'!O157</f>
        <v>nr</v>
      </c>
      <c r="AT14" s="64" t="str">
        <f>'PC LIST'!P157</f>
        <v>No. of working days</v>
      </c>
      <c r="AU14" s="63">
        <f>'PC LIST'!Q157</f>
        <v>0</v>
      </c>
      <c r="AV14" s="63" t="str">
        <f>'PC LIST'!J157</f>
        <v>NFI</v>
      </c>
      <c r="AW14" s="878">
        <f>'PC LIST'!BQ157</f>
        <v>201.5</v>
      </c>
      <c r="AX14" s="63" t="str">
        <f>'PC LIST'!B172</f>
        <v>PR14SESWSW_E3</v>
      </c>
      <c r="AY14" s="64" t="str">
        <f>'PC LIST'!I172</f>
        <v>E3: The number of children and adults engaged in environmental education activities</v>
      </c>
      <c r="AZ14" s="64" t="str">
        <f>'PC LIST'!O172</f>
        <v>nr</v>
      </c>
      <c r="BA14" s="64" t="str">
        <f>'PC LIST'!P172</f>
        <v>No. people the company engages with</v>
      </c>
      <c r="BB14" s="63">
        <f>'PC LIST'!Q172</f>
        <v>0</v>
      </c>
      <c r="BC14" s="63" t="str">
        <f>'PC LIST'!J172</f>
        <v>NFI</v>
      </c>
      <c r="BD14" s="879">
        <f>'PC LIST'!BQ172</f>
        <v>13314</v>
      </c>
      <c r="BE14" s="63" t="str">
        <f>'PC LIST'!B193</f>
        <v>PR14SEWWSW_H1</v>
      </c>
      <c r="BF14" s="64" t="str">
        <f>'PC LIST'!I193</f>
        <v>H1: Customer satisfaction - frequency of water use restrictions</v>
      </c>
      <c r="BG14" s="64" t="str">
        <f>'PC LIST'!O193</f>
        <v>score</v>
      </c>
      <c r="BH14" s="64" t="str">
        <f>'PC LIST'!P193</f>
        <v>Customer satisfaction score out of 5</v>
      </c>
      <c r="BI14" s="63">
        <f>'PC LIST'!Q193</f>
        <v>1</v>
      </c>
      <c r="BJ14" s="63" t="str">
        <f>'PC LIST'!J193</f>
        <v>R&amp;P</v>
      </c>
      <c r="BK14" s="63">
        <f>'PC LIST'!BQ193</f>
        <v>4.2</v>
      </c>
      <c r="BL14" s="63" t="str">
        <f>'PC LIST'!B227</f>
        <v>PR14SRNWSWW_2</v>
      </c>
      <c r="BM14" s="64" t="str">
        <f>'PC LIST'!I227</f>
        <v>2: Internal flooding incidents</v>
      </c>
      <c r="BN14" s="64" t="str">
        <f>'PC LIST'!O227</f>
        <v>nr</v>
      </c>
      <c r="BO14" s="64" t="str">
        <f>'PC LIST'!P227</f>
        <v>No. of internal sewer flooding incidents</v>
      </c>
      <c r="BP14" s="63">
        <f>'PC LIST'!Q227</f>
        <v>0</v>
      </c>
      <c r="BQ14" s="63" t="str">
        <f>'PC LIST'!J227</f>
        <v>R&amp;P</v>
      </c>
      <c r="BR14" s="63">
        <f>'PC LIST'!BQ227</f>
        <v>492</v>
      </c>
      <c r="BS14" s="63" t="str">
        <f>'PC LIST'!B260</f>
        <v>PR14SSCWSW_5.2</v>
      </c>
      <c r="BT14" s="64" t="str">
        <f>'PC LIST'!I260</f>
        <v>5.2: Support for customers in debt (combined company)</v>
      </c>
      <c r="BU14" s="64" t="str">
        <f>'PC LIST'!O260</f>
        <v>nr</v>
      </c>
      <c r="BV14" s="64" t="str">
        <f>'PC LIST'!P260</f>
        <v>No. of customers engaged with on debt</v>
      </c>
      <c r="BW14" s="63">
        <f>'PC LIST'!Q260</f>
        <v>0</v>
      </c>
      <c r="BX14" s="63" t="str">
        <f>'PC LIST'!J260</f>
        <v>NFI</v>
      </c>
      <c r="BY14" s="63">
        <f>'PC LIST'!BQ260</f>
        <v>19621</v>
      </c>
      <c r="BZ14" s="63" t="str">
        <f>'PC LIST'!B275</f>
        <v>PR14SVTWSW_W-B8</v>
      </c>
      <c r="CA14" s="64" t="str">
        <f>'PC LIST'!I275</f>
        <v>W-B8: Restrictions on water use</v>
      </c>
      <c r="CB14" s="64" t="str">
        <f>'PC LIST'!O275</f>
        <v>nr</v>
      </c>
      <c r="CC14" s="64" t="str">
        <f>'PC LIST'!P275</f>
        <v>No. water restrictions in five-year period</v>
      </c>
      <c r="CD14" s="63">
        <f>'PC LIST'!Q275</f>
        <v>0</v>
      </c>
      <c r="CE14" s="63" t="str">
        <f>'PC LIST'!J275</f>
        <v>R&amp;P</v>
      </c>
      <c r="CF14" s="879">
        <f>'PC LIST'!BQ275</f>
        <v>0</v>
      </c>
      <c r="CG14" s="63" t="str">
        <f>'PC LIST'!B320</f>
        <v>PR14SWTWSW_W-D1</v>
      </c>
      <c r="CH14" s="66" t="str">
        <f>'PC LIST'!I320</f>
        <v>W-D1: Operational customer contacts resolved first time (%)</v>
      </c>
      <c r="CI14" s="66" t="str">
        <f>'PC LIST'!O320</f>
        <v>%</v>
      </c>
      <c r="CJ14" s="66" t="str">
        <f>'PC LIST'!P320</f>
        <v>% customer contacts resolved 1st time</v>
      </c>
      <c r="CK14" s="63">
        <f>'PC LIST'!Q320</f>
        <v>1</v>
      </c>
      <c r="CL14" s="63" t="str">
        <f>'PC LIST'!J320</f>
        <v>R&amp;P</v>
      </c>
      <c r="CM14" s="878">
        <f>'PC LIST'!BQ320</f>
        <v>94.8</v>
      </c>
      <c r="CN14" s="63" t="str">
        <f>'PC LIST'!B362</f>
        <v>PR14TMSWSW_WB7</v>
      </c>
      <c r="CO14" s="64" t="str">
        <f>'PC LIST'!I362</f>
        <v>WB7: Compliance with SEMD advice notes (with or without derogation)</v>
      </c>
      <c r="CP14" s="64" t="str">
        <f>'PC LIST'!O362</f>
        <v>%</v>
      </c>
      <c r="CQ14" s="64" t="str">
        <f>'PC LIST'!P362</f>
        <v>% compliance with SEMD advice notes</v>
      </c>
      <c r="CR14" s="63">
        <f>'PC LIST'!Q362</f>
        <v>0</v>
      </c>
      <c r="CS14" s="63" t="str">
        <f>'PC LIST'!J362</f>
        <v>PO</v>
      </c>
      <c r="CT14" s="63">
        <f>'PC LIST'!BQ362</f>
        <v>0</v>
      </c>
      <c r="CU14" s="63" t="str">
        <f>'PC LIST'!B417</f>
        <v>PR14UUWSW_E1</v>
      </c>
      <c r="CV14" s="64" t="str">
        <f>'PC LIST'!I417</f>
        <v>E1: Number of free water meters installed</v>
      </c>
      <c r="CW14" s="64" t="str">
        <f>'PC LIST'!O417</f>
        <v>nr</v>
      </c>
      <c r="CX14" s="64" t="str">
        <f>'PC LIST'!P417</f>
        <v>No. of free water meters installed per year</v>
      </c>
      <c r="CY14" s="63">
        <f>'PC LIST'!Q417</f>
        <v>0</v>
      </c>
      <c r="CZ14" s="63" t="str">
        <f>'PC LIST'!J417</f>
        <v>NFI</v>
      </c>
      <c r="DA14" s="63">
        <f>'PC LIST'!BQ417</f>
        <v>27197</v>
      </c>
      <c r="DB14" s="63" t="str">
        <f>'PC LIST'!B444</f>
        <v>PR14WSHWSW_F3</v>
      </c>
      <c r="DC14" s="64" t="str">
        <f>'PC LIST'!I444</f>
        <v>F3: Asset resilience - % of critical assets that are resilient against a set of criteria</v>
      </c>
      <c r="DD14" s="64" t="str">
        <f>'PC LIST'!O444</f>
        <v>%</v>
      </c>
      <c r="DE14" s="64" t="str">
        <f>'PC LIST'!P444</f>
        <v>% critical assets that are resilient against a set of criteria</v>
      </c>
      <c r="DF14" s="63">
        <f>'PC LIST'!Q444</f>
        <v>0</v>
      </c>
      <c r="DG14" s="63" t="str">
        <f>'PC LIST'!J444</f>
        <v>PO</v>
      </c>
      <c r="DH14" s="878">
        <f>'PC LIST'!BQ444</f>
        <v>87</v>
      </c>
      <c r="DI14" s="63" t="str">
        <f>'PC LIST'!B475</f>
        <v>PR14WSXWSW_G2</v>
      </c>
      <c r="DJ14" s="64" t="str">
        <f>'PC LIST'!I475</f>
        <v>G2: Compliance with drinking water standards (MZC)</v>
      </c>
      <c r="DK14" s="64" t="str">
        <f>'PC LIST'!O475</f>
        <v>%</v>
      </c>
      <c r="DL14" s="64" t="str">
        <f>'PC LIST'!P475</f>
        <v>Mean zonal compliance (%)</v>
      </c>
      <c r="DM14" s="63">
        <f>'PC LIST'!Q475</f>
        <v>2</v>
      </c>
      <c r="DN14" s="63" t="str">
        <f>'PC LIST'!J475</f>
        <v>PO</v>
      </c>
      <c r="DO14" s="63">
        <f>'PC LIST'!BQ475</f>
        <v>99.96</v>
      </c>
      <c r="DP14" s="63" t="str">
        <f>'PC LIST'!B507</f>
        <v>PR14YKYWSW_WC4</v>
      </c>
      <c r="DQ14" s="64" t="str">
        <f>'PC LIST'!I507</f>
        <v>WC4: Recreational visitor satisfaction</v>
      </c>
      <c r="DR14" s="64" t="str">
        <f>'PC LIST'!O507</f>
        <v>text</v>
      </c>
      <c r="DS14" s="64" t="str">
        <f>'PC LIST'!P507</f>
        <v>Asessment of customer satisfaction (qualitative survey)</v>
      </c>
      <c r="DT14" s="63" t="str">
        <f>'PC LIST'!Q507</f>
        <v>na</v>
      </c>
      <c r="DU14" s="63" t="str">
        <f>'PC LIST'!J507</f>
        <v>NFI</v>
      </c>
      <c r="DV14" s="63" t="str">
        <f>'PC LIST'!BQ507</f>
        <v xml:space="preserve">Published </v>
      </c>
    </row>
    <row r="15" spans="1:126" ht="15.75" customHeight="1">
      <c r="A15" s="63" t="str">
        <f>'PC LIST'!B15</f>
        <v>PR14AFWHHR_R-A2</v>
      </c>
      <c r="B15" s="63" t="str">
        <f>'PC LIST'!I15</f>
        <v>R-A2: Value for money survey</v>
      </c>
      <c r="C15" s="63" t="str">
        <f>'PC LIST'!O15</f>
        <v>TBC</v>
      </c>
      <c r="D15" s="63" t="str">
        <f>'PC LIST'!P15</f>
        <v>TBC</v>
      </c>
      <c r="E15" s="63" t="str">
        <f>'PC LIST'!Q15</f>
        <v>TBC</v>
      </c>
      <c r="F15" s="63" t="str">
        <f>'PC LIST'!J15</f>
        <v>NFI</v>
      </c>
      <c r="G15" s="63">
        <f>'PC LIST'!BQ15</f>
        <v>71.599999999999994</v>
      </c>
      <c r="H15" s="63" t="str">
        <f>'PC LIST'!B28</f>
        <v>PR14ANHWSW_W-F1</v>
      </c>
      <c r="I15" s="64" t="str">
        <f>'PC LIST'!I28</f>
        <v>W-F1: Operational carbon (% reduction from 2015 baseline)</v>
      </c>
      <c r="J15" s="64" t="str">
        <f>'PC LIST'!O28</f>
        <v>%</v>
      </c>
      <c r="K15" s="64" t="str">
        <f>'PC LIST'!P28</f>
        <v>% reduction from 2015 baseline</v>
      </c>
      <c r="L15" s="63">
        <f>'PC LIST'!Q28</f>
        <v>0</v>
      </c>
      <c r="M15" s="63" t="str">
        <f>'PC LIST'!J28</f>
        <v>NFI</v>
      </c>
      <c r="N15" s="878">
        <f>'PC LIST'!BQ28</f>
        <v>5</v>
      </c>
      <c r="O15" s="63" t="str">
        <f>'PC LIST'!B67</f>
        <v>PR14BRLWSW_H3</v>
      </c>
      <c r="P15" s="64" t="str">
        <f>'PC LIST'!I67</f>
        <v>H3: Biodiversity index</v>
      </c>
      <c r="Q15" s="64" t="str">
        <f>'PC LIST'!O67</f>
        <v>TBC</v>
      </c>
      <c r="R15" s="64" t="str">
        <f>'PC LIST'!P67</f>
        <v>Biodiversity index</v>
      </c>
      <c r="S15" s="63" t="str">
        <f>'PC LIST'!Q67</f>
        <v>TBC</v>
      </c>
      <c r="T15" s="63" t="str">
        <f>'PC LIST'!J67</f>
        <v>NFI</v>
      </c>
      <c r="U15" s="878" t="str">
        <f>'PC LIST'!BQ67</f>
        <v>Improving</v>
      </c>
      <c r="V15" s="63" t="str">
        <f>'PC LIST'!B88</f>
        <v>PR14DVWHHR_E2</v>
      </c>
      <c r="W15" s="64" t="str">
        <f>'PC LIST'!I88</f>
        <v>E2: Service incentive mechanism (SIM)</v>
      </c>
      <c r="X15" s="64" t="str">
        <f>'PC LIST'!O88</f>
        <v>score</v>
      </c>
      <c r="Y15" s="64" t="str">
        <f>'PC LIST'!P88</f>
        <v>Service incentive mechanism (SIM) score</v>
      </c>
      <c r="Z15" s="63">
        <f>'PC LIST'!Q88</f>
        <v>1</v>
      </c>
      <c r="AA15" s="63" t="str">
        <f>'PC LIST'!J88</f>
        <v>R&amp;P</v>
      </c>
      <c r="AB15" s="878">
        <f>'PC LIST'!BQ88</f>
        <v>83.42</v>
      </c>
      <c r="AC15" s="63" t="str">
        <f>'PC LIST'!B101</f>
        <v>PR14NESWSW_W-E1</v>
      </c>
      <c r="AD15" s="65" t="str">
        <f>'PC LIST'!I101</f>
        <v>W-E1: NWL independent survey on keeping customers informed</v>
      </c>
      <c r="AE15" s="65" t="str">
        <f>'PC LIST'!O101</f>
        <v>%</v>
      </c>
      <c r="AF15" s="65" t="str">
        <f>'PC LIST'!P101</f>
        <v>% customer satisfaction</v>
      </c>
      <c r="AG15" s="63" t="str">
        <f>'PC LIST'!Q101</f>
        <v>TBC</v>
      </c>
      <c r="AH15" s="63" t="str">
        <f>'PC LIST'!J101</f>
        <v>NFI</v>
      </c>
      <c r="AI15" s="63">
        <f>'PC LIST'!BQ101</f>
        <v>94</v>
      </c>
      <c r="AJ15" s="63" t="str">
        <f>'PC LIST'!B145</f>
        <v>PR14PRTHHR_C1</v>
      </c>
      <c r="AK15" s="64" t="str">
        <f>'PC LIST'!I145</f>
        <v>C1: Survey of developers</v>
      </c>
      <c r="AL15" s="64" t="str">
        <f>'PC LIST'!O145</f>
        <v>%</v>
      </c>
      <c r="AM15" s="64" t="str">
        <f>'PC LIST'!P145</f>
        <v>Satisfaction rate (%)</v>
      </c>
      <c r="AN15" s="63">
        <f>'PC LIST'!Q145</f>
        <v>0</v>
      </c>
      <c r="AO15" s="63" t="str">
        <f>'PC LIST'!J145</f>
        <v>NFI</v>
      </c>
      <c r="AP15" s="879">
        <f>'PC LIST'!BQ145</f>
        <v>89</v>
      </c>
      <c r="AQ15" s="63" t="str">
        <f>'PC LIST'!B158</f>
        <v>PR14SBWHHR_A1</v>
      </c>
      <c r="AR15" s="64" t="str">
        <f>'PC LIST'!I158</f>
        <v>A1: Service incentive mechanism (SIM)</v>
      </c>
      <c r="AS15" s="64" t="str">
        <f>'PC LIST'!O158</f>
        <v>score</v>
      </c>
      <c r="AT15" s="64" t="str">
        <f>'PC LIST'!P158</f>
        <v>Service incentive mechanism (SIM) score (average)</v>
      </c>
      <c r="AU15" s="63">
        <f>'PC LIST'!Q158</f>
        <v>1</v>
      </c>
      <c r="AV15" s="63" t="str">
        <f>'PC LIST'!J158</f>
        <v>R&amp;P</v>
      </c>
      <c r="AW15" s="878">
        <f>'PC LIST'!BQ158</f>
        <v>86.2</v>
      </c>
      <c r="AX15" s="63" t="str">
        <f>'PC LIST'!B173</f>
        <v>PR14SESWSW_E4</v>
      </c>
      <c r="AY15" s="64" t="str">
        <f>'PC LIST'!I173</f>
        <v>E4: Greenhouse gas emissions per million litres of water supplied</v>
      </c>
      <c r="AZ15" s="64" t="str">
        <f>'PC LIST'!O173</f>
        <v>nr</v>
      </c>
      <c r="BA15" s="64" t="str">
        <f>'PC LIST'!P173</f>
        <v>kgCO2e/Ml</v>
      </c>
      <c r="BB15" s="63">
        <f>'PC LIST'!Q173</f>
        <v>0</v>
      </c>
      <c r="BC15" s="63" t="str">
        <f>'PC LIST'!J173</f>
        <v>NFI</v>
      </c>
      <c r="BD15" s="879">
        <f>'PC LIST'!BQ173</f>
        <v>470</v>
      </c>
      <c r="BE15" s="63" t="str">
        <f>'PC LIST'!B194</f>
        <v>PR14SEWWSW_H2</v>
      </c>
      <c r="BF15" s="64" t="str">
        <f>'PC LIST'!I194</f>
        <v>H2: Meeting the water resource deficit</v>
      </c>
      <c r="BG15" s="64" t="str">
        <f>'PC LIST'!O194</f>
        <v>nr</v>
      </c>
      <c r="BH15" s="64" t="str">
        <f>'PC LIST'!P194</f>
        <v>Megalitres per day (Ml/d)</v>
      </c>
      <c r="BI15" s="63">
        <f>'PC LIST'!Q194</f>
        <v>0</v>
      </c>
      <c r="BJ15" s="63" t="str">
        <f>'PC LIST'!J194</f>
        <v>PO</v>
      </c>
      <c r="BK15" s="63">
        <f>'PC LIST'!BQ194</f>
        <v>0</v>
      </c>
      <c r="BL15" s="63" t="str">
        <f>'PC LIST'!B228</f>
        <v>PR14SRNWSWW_3</v>
      </c>
      <c r="BM15" s="64" t="str">
        <f>'PC LIST'!I228</f>
        <v>3: External flooding incidents</v>
      </c>
      <c r="BN15" s="64" t="str">
        <f>'PC LIST'!O228</f>
        <v>nr</v>
      </c>
      <c r="BO15" s="64" t="str">
        <f>'PC LIST'!P228</f>
        <v>No. of external sewer flooding incidents</v>
      </c>
      <c r="BP15" s="63">
        <f>'PC LIST'!Q228</f>
        <v>0</v>
      </c>
      <c r="BQ15" s="63" t="str">
        <f>'PC LIST'!J228</f>
        <v>NFI</v>
      </c>
      <c r="BR15" s="63">
        <f>'PC LIST'!BQ228</f>
        <v>8314</v>
      </c>
      <c r="BS15" s="63" t="str">
        <f>'PC LIST'!B261</f>
        <v>PR14SSCHHR_3.1</v>
      </c>
      <c r="BT15" s="64" t="str">
        <f>'PC LIST'!I261</f>
        <v>3.1: Service incentive mechanism (SIM, combined company)</v>
      </c>
      <c r="BU15" s="64" t="str">
        <f>'PC LIST'!O261</f>
        <v>score</v>
      </c>
      <c r="BV15" s="64" t="str">
        <f>'PC LIST'!P261</f>
        <v>Service incentive mechanism (SIM) score</v>
      </c>
      <c r="BW15" s="63">
        <f>'PC LIST'!Q261</f>
        <v>1</v>
      </c>
      <c r="BX15" s="63" t="str">
        <f>'PC LIST'!J261</f>
        <v>R&amp;P</v>
      </c>
      <c r="BY15" s="63">
        <f>'PC LIST'!BQ261</f>
        <v>86.3</v>
      </c>
      <c r="BZ15" s="63" t="str">
        <f>'PC LIST'!B276</f>
        <v>PR14SVTWSW_W-B9</v>
      </c>
      <c r="CA15" s="64" t="str">
        <f>'PC LIST'!I276</f>
        <v>W-B9: Timing delays on Birmingham resilience scheme</v>
      </c>
      <c r="CB15" s="64" t="str">
        <f>'PC LIST'!O276</f>
        <v>text</v>
      </c>
      <c r="CC15" s="64" t="str">
        <f>'PC LIST'!P276</f>
        <v>Scheme delivery (3 components)</v>
      </c>
      <c r="CD15" s="63" t="str">
        <f>'PC LIST'!Q276</f>
        <v>na</v>
      </c>
      <c r="CE15" s="63" t="str">
        <f>'PC LIST'!J276</f>
        <v>PO</v>
      </c>
      <c r="CF15" s="879" t="str">
        <f>'PC LIST'!BQ276</f>
        <v>NA</v>
      </c>
      <c r="CG15" s="63" t="str">
        <f>'PC LIST'!B321</f>
        <v>PR14SWTWSW_W-E1</v>
      </c>
      <c r="CH15" s="66" t="str">
        <f>'PC LIST'!I321</f>
        <v>W-E1: Sustainable abstractions (EA/WFD classification)</v>
      </c>
      <c r="CI15" s="66" t="str">
        <f>'PC LIST'!O321</f>
        <v>nr</v>
      </c>
      <c r="CJ15" s="66" t="str">
        <f>'PC LIST'!P321</f>
        <v>No. sites where improvement required</v>
      </c>
      <c r="CK15" s="63">
        <f>'PC LIST'!Q321</f>
        <v>0</v>
      </c>
      <c r="CL15" s="63" t="str">
        <f>'PC LIST'!J321</f>
        <v>NFI</v>
      </c>
      <c r="CM15" s="878">
        <f>'PC LIST'!BQ321</f>
        <v>0</v>
      </c>
      <c r="CN15" s="63" t="str">
        <f>'PC LIST'!B363</f>
        <v>PR14TMSWSW_WB8</v>
      </c>
      <c r="CO15" s="64" t="str">
        <f>'PC LIST'!I363</f>
        <v>WB8: Ml/d of sites made resilient to future extreme rainfall events</v>
      </c>
      <c r="CP15" s="64" t="str">
        <f>'PC LIST'!O363</f>
        <v>nr</v>
      </c>
      <c r="CQ15" s="64" t="str">
        <f>'PC LIST'!P363</f>
        <v>Ml/d of WTWs made resilient</v>
      </c>
      <c r="CR15" s="63">
        <f>'PC LIST'!Q363</f>
        <v>0</v>
      </c>
      <c r="CS15" s="63" t="str">
        <f>'PC LIST'!J363</f>
        <v>R&amp;P</v>
      </c>
      <c r="CT15" s="63" t="str">
        <f>'PC LIST'!BQ363</f>
        <v>Not available</v>
      </c>
      <c r="CU15" s="63" t="str">
        <f>'PC LIST'!B418</f>
        <v>PR14UUWSWW_S-A1</v>
      </c>
      <c r="CV15" s="64" t="str">
        <f>'PC LIST'!I418</f>
        <v>S-A1: Private sewers service index</v>
      </c>
      <c r="CW15" s="64" t="str">
        <f>'PC LIST'!O418</f>
        <v>score</v>
      </c>
      <c r="CX15" s="64" t="str">
        <f>'PC LIST'!P418</f>
        <v>Private sewers service index (UU bespoke)</v>
      </c>
      <c r="CY15" s="63">
        <f>'PC LIST'!Q418</f>
        <v>2</v>
      </c>
      <c r="CZ15" s="63" t="str">
        <f>'PC LIST'!J418</f>
        <v>R&amp;P</v>
      </c>
      <c r="DA15" s="63">
        <f>'PC LIST'!BQ418</f>
        <v>91.69</v>
      </c>
      <c r="DB15" s="63" t="str">
        <f>'PC LIST'!B445</f>
        <v>PR14WSHWSWW_B2</v>
      </c>
      <c r="DC15" s="64" t="str">
        <f>'PC LIST'!I445</f>
        <v>B2: Treating used water - % compliance of WwTW</v>
      </c>
      <c r="DD15" s="64" t="str">
        <f>'PC LIST'!O445</f>
        <v>%</v>
      </c>
      <c r="DE15" s="64" t="str">
        <f>'PC LIST'!P445</f>
        <v>% compliance against WwTW discharge permits</v>
      </c>
      <c r="DF15" s="63">
        <f>'PC LIST'!Q445</f>
        <v>1</v>
      </c>
      <c r="DG15" s="63" t="str">
        <f>'PC LIST'!J445</f>
        <v>NFI</v>
      </c>
      <c r="DH15" s="878">
        <f>'PC LIST'!BQ445</f>
        <v>98.6</v>
      </c>
      <c r="DI15" s="63" t="str">
        <f>'PC LIST'!B476</f>
        <v>PR14WSXWSWW_A1</v>
      </c>
      <c r="DJ15" s="64" t="str">
        <f>'PC LIST'!I476</f>
        <v>A1: Agreed schemes delivered (named outputs with bathing water drivers in the NEP)</v>
      </c>
      <c r="DK15" s="64" t="str">
        <f>'PC LIST'!O476</f>
        <v>%</v>
      </c>
      <c r="DL15" s="64" t="str">
        <f>'PC LIST'!P476</f>
        <v>% of agreed schemes delivered (NEP bathing water)</v>
      </c>
      <c r="DM15" s="63">
        <f>'PC LIST'!Q476</f>
        <v>0</v>
      </c>
      <c r="DN15" s="63" t="str">
        <f>'PC LIST'!J476</f>
        <v>PO</v>
      </c>
      <c r="DO15" s="63">
        <f>'PC LIST'!BQ476</f>
        <v>100</v>
      </c>
      <c r="DP15" s="63" t="str">
        <f>'PC LIST'!B508</f>
        <v>PR14YKYWSW_WD1</v>
      </c>
      <c r="DQ15" s="64" t="str">
        <f>'PC LIST'!I508</f>
        <v>WD1: Proportion of energy use generated by renewable technology (note: PC is part of a total commitment at Appointee level - see also SC1 and RC1)</v>
      </c>
      <c r="DR15" s="64" t="str">
        <f>'PC LIST'!O508</f>
        <v>%</v>
      </c>
      <c r="DS15" s="64" t="str">
        <f>'PC LIST'!P508</f>
        <v>% of energy use generated by renewable technology</v>
      </c>
      <c r="DT15" s="63">
        <f>'PC LIST'!Q508</f>
        <v>0</v>
      </c>
      <c r="DU15" s="63" t="str">
        <f>'PC LIST'!J508</f>
        <v>NFI</v>
      </c>
      <c r="DV15" s="63">
        <f>'PC LIST'!BQ508</f>
        <v>11.257999999999999</v>
      </c>
    </row>
    <row r="16" spans="1:126" ht="15.75" customHeight="1">
      <c r="B16" s="63"/>
      <c r="H16" s="63" t="str">
        <f>'PC LIST'!B29</f>
        <v>PR14ANHWSW_W-F2</v>
      </c>
      <c r="I16" s="64" t="str">
        <f>'PC LIST'!I29</f>
        <v>W-F2: Embodied carbon (% reduction from 2010 baseline)</v>
      </c>
      <c r="J16" s="64" t="str">
        <f>'PC LIST'!O29</f>
        <v>%</v>
      </c>
      <c r="K16" s="64" t="str">
        <f>'PC LIST'!P29</f>
        <v>% reduction from 2010 baseline</v>
      </c>
      <c r="L16" s="63">
        <f>'PC LIST'!Q29</f>
        <v>0</v>
      </c>
      <c r="M16" s="63" t="str">
        <f>'PC LIST'!J29</f>
        <v>NFI</v>
      </c>
      <c r="N16" s="878">
        <f>'PC LIST'!BQ29</f>
        <v>53</v>
      </c>
      <c r="O16" s="63" t="str">
        <f>'PC LIST'!B68</f>
        <v>PR14BRLWSW_H4</v>
      </c>
      <c r="P16" s="64" t="str">
        <f>'PC LIST'!I68</f>
        <v>H4: Waste disposal compliance</v>
      </c>
      <c r="Q16" s="64" t="str">
        <f>'PC LIST'!O68</f>
        <v>%</v>
      </c>
      <c r="R16" s="64" t="str">
        <f>'PC LIST'!P68</f>
        <v>% waste disposal compliance</v>
      </c>
      <c r="S16" s="63">
        <f>'PC LIST'!Q68</f>
        <v>0</v>
      </c>
      <c r="T16" s="63" t="str">
        <f>'PC LIST'!J68</f>
        <v>NFI</v>
      </c>
      <c r="U16" s="878">
        <f>'PC LIST'!BQ68</f>
        <v>96.1</v>
      </c>
      <c r="V16" s="63"/>
      <c r="W16" s="64"/>
      <c r="X16" s="64"/>
      <c r="Y16" s="64"/>
      <c r="AC16" s="63" t="str">
        <f>'PC LIST'!B102</f>
        <v>PR14NESWSW_W-F1</v>
      </c>
      <c r="AD16" s="65" t="str">
        <f>'PC LIST'!I102</f>
        <v>W-F1: Greenhouse gas emissions</v>
      </c>
      <c r="AE16" s="65" t="str">
        <f>'PC LIST'!O102</f>
        <v>nr</v>
      </c>
      <c r="AF16" s="65" t="str">
        <f>'PC LIST'!P102</f>
        <v>ktCO2e</v>
      </c>
      <c r="AG16" s="63">
        <f>'PC LIST'!Q102</f>
        <v>0</v>
      </c>
      <c r="AH16" s="63" t="str">
        <f>'PC LIST'!J102</f>
        <v>NFI</v>
      </c>
      <c r="AI16" s="63">
        <f>'PC LIST'!BQ102</f>
        <v>225.2</v>
      </c>
      <c r="AJ16" s="63"/>
      <c r="AK16" s="64"/>
      <c r="AQ16" s="63" t="str">
        <f>'PC LIST'!B159</f>
        <v>PR14SBWHHR_A2</v>
      </c>
      <c r="AR16" s="64" t="str">
        <f>'PC LIST'!I159</f>
        <v>A2: New customer relationship management (CRM) system</v>
      </c>
      <c r="AS16" s="64" t="str">
        <f>'PC LIST'!O159</f>
        <v>£m</v>
      </c>
      <c r="AT16" s="64" t="str">
        <f>'PC LIST'!P159</f>
        <v>£ million cumulative depreciation</v>
      </c>
      <c r="AU16" s="63">
        <f>'PC LIST'!Q159</f>
        <v>2</v>
      </c>
      <c r="AV16" s="63" t="str">
        <f>'PC LIST'!J159</f>
        <v>PO</v>
      </c>
      <c r="AW16" s="878">
        <f>'PC LIST'!BQ159</f>
        <v>0.33600000000000002</v>
      </c>
      <c r="AX16" s="63" t="str">
        <f>'PC LIST'!B174</f>
        <v>PR14SESWSW_E5</v>
      </c>
      <c r="AY16" s="64" t="str">
        <f>'PC LIST'!I174</f>
        <v>E5: Number of severe pollution incidents (category 3 or worse, as reported by the Environment Agency)</v>
      </c>
      <c r="AZ16" s="64" t="str">
        <f>'PC LIST'!O174</f>
        <v>nr</v>
      </c>
      <c r="BA16" s="64" t="str">
        <f>'PC LIST'!P174</f>
        <v>No. of pollution incidents (cats 1, 2 and 3)</v>
      </c>
      <c r="BB16" s="63">
        <f>'PC LIST'!Q174</f>
        <v>1</v>
      </c>
      <c r="BC16" s="63" t="str">
        <f>'PC LIST'!J174</f>
        <v>NFI</v>
      </c>
      <c r="BD16" s="879">
        <f>'PC LIST'!BQ174</f>
        <v>0.6</v>
      </c>
      <c r="BE16" s="63" t="str">
        <f>'PC LIST'!B195</f>
        <v>PR14SEWWSW_I1</v>
      </c>
      <c r="BF16" s="64" t="str">
        <f>'PC LIST'!I195</f>
        <v>I1: Mean zonal compliance (MZC)</v>
      </c>
      <c r="BG16" s="64" t="str">
        <f>'PC LIST'!O195</f>
        <v>%</v>
      </c>
      <c r="BH16" s="64" t="str">
        <f>'PC LIST'!P195</f>
        <v>Mean zonal compliance (%)</v>
      </c>
      <c r="BI16" s="63">
        <f>'PC LIST'!Q195</f>
        <v>2</v>
      </c>
      <c r="BJ16" s="63" t="str">
        <f>'PC LIST'!J195</f>
        <v>PO</v>
      </c>
      <c r="BK16" s="63">
        <f>'PC LIST'!BQ195</f>
        <v>99.96</v>
      </c>
      <c r="BL16" s="63" t="str">
        <f>'PC LIST'!B229</f>
        <v>PR14SRNWSWW_4</v>
      </c>
      <c r="BM16" s="64" t="str">
        <f>'PC LIST'!I229</f>
        <v>4: Sewer blockages</v>
      </c>
      <c r="BN16" s="64" t="str">
        <f>'PC LIST'!O229</f>
        <v>nr</v>
      </c>
      <c r="BO16" s="64" t="str">
        <f>'PC LIST'!P229</f>
        <v>No. of sewer blockages per km</v>
      </c>
      <c r="BP16" s="63">
        <f>'PC LIST'!Q229</f>
        <v>2</v>
      </c>
      <c r="BQ16" s="63" t="str">
        <f>'PC LIST'!J229</f>
        <v>PO</v>
      </c>
      <c r="BR16" s="63">
        <f>'PC LIST'!BQ229</f>
        <v>0.56000000000000005</v>
      </c>
      <c r="BS16" s="63" t="str">
        <f>'PC LIST'!B262</f>
        <v>PR14SSCHHR_3.2</v>
      </c>
      <c r="BT16" s="64" t="str">
        <f>'PC LIST'!I262</f>
        <v>3.2: Customer satisfaction surveys (combined company)</v>
      </c>
      <c r="BU16" s="64" t="str">
        <f>'PC LIST'!O262</f>
        <v>%</v>
      </c>
      <c r="BV16" s="64" t="str">
        <f>'PC LIST'!P262</f>
        <v>% customer satisfaction</v>
      </c>
      <c r="BW16" s="63">
        <f>'PC LIST'!Q262</f>
        <v>0</v>
      </c>
      <c r="BX16" s="63" t="str">
        <f>'PC LIST'!J262</f>
        <v>NFI</v>
      </c>
      <c r="BY16" s="63">
        <f>'PC LIST'!BQ262</f>
        <v>98</v>
      </c>
      <c r="BZ16" s="63" t="str">
        <f>'PC LIST'!B277</f>
        <v>PR14SVTWSW_W-B10</v>
      </c>
      <c r="CA16" s="64" t="str">
        <f>'PC LIST'!I277</f>
        <v>W-B10: Non-delivery of the outcome of the Birmingham resilience scheme</v>
      </c>
      <c r="CB16" s="64" t="str">
        <f>'PC LIST'!O277</f>
        <v>text</v>
      </c>
      <c r="CC16" s="64" t="str">
        <f>'PC LIST'!P277</f>
        <v>Scheme delivery (3 components)</v>
      </c>
      <c r="CD16" s="63" t="str">
        <f>'PC LIST'!Q277</f>
        <v>na</v>
      </c>
      <c r="CE16" s="63" t="str">
        <f>'PC LIST'!J277</f>
        <v>PO</v>
      </c>
      <c r="CF16" s="879" t="str">
        <f>'PC LIST'!BQ277</f>
        <v>NA</v>
      </c>
      <c r="CG16" s="63" t="str">
        <f>'PC LIST'!B322</f>
        <v>PR14SWTWSW_W-E2</v>
      </c>
      <c r="CH16" s="66" t="str">
        <f>'PC LIST'!I322</f>
        <v>W-E2: Sustainable abstractions (Environment Agency water stress status)</v>
      </c>
      <c r="CI16" s="66" t="str">
        <f>'PC LIST'!O322</f>
        <v>category</v>
      </c>
      <c r="CJ16" s="66" t="str">
        <f>'PC LIST'!P322</f>
        <v>Water scarcity status (defined by EA)</v>
      </c>
      <c r="CK16" s="63" t="str">
        <f>'PC LIST'!Q322</f>
        <v>na</v>
      </c>
      <c r="CL16" s="63" t="str">
        <f>'PC LIST'!J322</f>
        <v>PO</v>
      </c>
      <c r="CM16" s="878" t="str">
        <f>'PC LIST'!BQ322</f>
        <v>not serious</v>
      </c>
      <c r="CN16" s="63" t="str">
        <f>'PC LIST'!B364</f>
        <v>PR14TMSWSW_WC1</v>
      </c>
      <c r="CO16" s="64" t="str">
        <f>'PC LIST'!I364</f>
        <v>WC1: Greenhouse gas emissions from water operations</v>
      </c>
      <c r="CP16" s="64" t="str">
        <f>'PC LIST'!O364</f>
        <v>nr</v>
      </c>
      <c r="CQ16" s="64" t="str">
        <f>'PC LIST'!P364</f>
        <v>ktCO2e</v>
      </c>
      <c r="CR16" s="63">
        <f>'PC LIST'!Q364</f>
        <v>1</v>
      </c>
      <c r="CS16" s="63" t="str">
        <f>'PC LIST'!J364</f>
        <v>NFI</v>
      </c>
      <c r="CT16" s="63">
        <f>'PC LIST'!BQ364</f>
        <v>284.78500000000003</v>
      </c>
      <c r="CU16" s="63" t="str">
        <f>'PC LIST'!B419</f>
        <v>PR14UUWSWW_S-A2</v>
      </c>
      <c r="CV16" s="64" t="str">
        <f>'PC LIST'!I419</f>
        <v>S-A2: Wastewater network performance index</v>
      </c>
      <c r="CW16" s="64" t="str">
        <f>'PC LIST'!O419</f>
        <v>score</v>
      </c>
      <c r="CX16" s="64" t="str">
        <f>'PC LIST'!P419</f>
        <v>Wastewater network performance index (UU bespoke)</v>
      </c>
      <c r="CY16" s="63">
        <f>'PC LIST'!Q419</f>
        <v>2</v>
      </c>
      <c r="CZ16" s="63" t="str">
        <f>'PC LIST'!J419</f>
        <v>PO</v>
      </c>
      <c r="DA16" s="63">
        <f>'PC LIST'!BQ419</f>
        <v>90.95</v>
      </c>
      <c r="DB16" s="63" t="str">
        <f>'PC LIST'!B446</f>
        <v>PR14WSHWSWW_B3</v>
      </c>
      <c r="DC16" s="64" t="str">
        <f>'PC LIST'!I446</f>
        <v>B3: Preventing pollution - number of category 3 pollution incidents</v>
      </c>
      <c r="DD16" s="64" t="str">
        <f>'PC LIST'!O446</f>
        <v>nr</v>
      </c>
      <c r="DE16" s="64" t="str">
        <f>'PC LIST'!P446</f>
        <v>No. of pollution incidents (cat 3)</v>
      </c>
      <c r="DF16" s="63">
        <f>'PC LIST'!Q446</f>
        <v>0</v>
      </c>
      <c r="DG16" s="63" t="str">
        <f>'PC LIST'!J446</f>
        <v>R&amp;P</v>
      </c>
      <c r="DH16" s="878">
        <f>'PC LIST'!BQ446</f>
        <v>110</v>
      </c>
      <c r="DI16" s="63" t="str">
        <f>'PC LIST'!B477</f>
        <v>PR14WSXWSWW_A2</v>
      </c>
      <c r="DJ16" s="64" t="str">
        <f>'PC LIST'!I477</f>
        <v>A2: Beaches passing EU standards</v>
      </c>
      <c r="DK16" s="64" t="str">
        <f>'PC LIST'!O477</f>
        <v>%</v>
      </c>
      <c r="DL16" s="64" t="str">
        <f>'PC LIST'!P477</f>
        <v>% bathing waters meeting the revised BWD standards</v>
      </c>
      <c r="DM16" s="63">
        <f>'PC LIST'!Q477</f>
        <v>0</v>
      </c>
      <c r="DN16" s="63" t="str">
        <f>'PC LIST'!J477</f>
        <v>NFI</v>
      </c>
      <c r="DO16" s="63">
        <f>'PC LIST'!BQ477</f>
        <v>98</v>
      </c>
      <c r="DP16" s="63" t="str">
        <f>'PC LIST'!B509</f>
        <v>PR14YKYWSW_WD2</v>
      </c>
      <c r="DQ16" s="64" t="str">
        <f>'PC LIST'!I509</f>
        <v>WD2: Proportion of waste diverted from landfill (note: PC is part of a total commitment at Appointee level - see also SC2 and RC2)</v>
      </c>
      <c r="DR16" s="64" t="str">
        <f>'PC LIST'!O509</f>
        <v>%</v>
      </c>
      <c r="DS16" s="64" t="str">
        <f>'PC LIST'!P509</f>
        <v>% of waste diverted from landfill (re-used and recycled)</v>
      </c>
      <c r="DT16" s="63">
        <f>'PC LIST'!Q509</f>
        <v>0</v>
      </c>
      <c r="DU16" s="63" t="str">
        <f>'PC LIST'!J509</f>
        <v>NFI</v>
      </c>
      <c r="DV16" s="63">
        <f>'PC LIST'!BQ509</f>
        <v>98.91</v>
      </c>
    </row>
    <row r="17" spans="8:126" ht="15.75" customHeight="1">
      <c r="H17" s="63" t="str">
        <f>'PC LIST'!B30</f>
        <v>PR14ANHWSW_W-G1</v>
      </c>
      <c r="I17" s="64" t="str">
        <f>'PC LIST'!I30</f>
        <v>W-G1: Survey of community perception</v>
      </c>
      <c r="J17" s="64" t="str">
        <f>'PC LIST'!O30</f>
        <v>%</v>
      </c>
      <c r="K17" s="64" t="str">
        <f>'PC LIST'!P30</f>
        <v>% customer satisfaction</v>
      </c>
      <c r="L17" s="63" t="str">
        <f>'PC LIST'!Q30</f>
        <v>na</v>
      </c>
      <c r="M17" s="63" t="str">
        <f>'PC LIST'!J30</f>
        <v>NFI</v>
      </c>
      <c r="N17" s="878">
        <f>'PC LIST'!BQ30</f>
        <v>56</v>
      </c>
      <c r="O17" s="63" t="str">
        <f>'PC LIST'!B69</f>
        <v>PR14BRLHHR_G2</v>
      </c>
      <c r="P17" s="64" t="str">
        <f>'PC LIST'!I69</f>
        <v>G2: Per capita consumption (PCC), measured as litres per head per day (l/h/d)</v>
      </c>
      <c r="Q17" s="64" t="str">
        <f>'PC LIST'!O69</f>
        <v>nr</v>
      </c>
      <c r="R17" s="64" t="str">
        <f>'PC LIST'!P69</f>
        <v>Litres per head per day (l/h/d)</v>
      </c>
      <c r="S17" s="63">
        <f>'PC LIST'!Q69</f>
        <v>1</v>
      </c>
      <c r="T17" s="63" t="str">
        <f>'PC LIST'!J69</f>
        <v>NFI</v>
      </c>
      <c r="U17" s="878">
        <f>'PC LIST'!BQ69</f>
        <v>141.1</v>
      </c>
      <c r="X17" s="61"/>
      <c r="Y17" s="61"/>
      <c r="Z17" s="61"/>
      <c r="AA17" s="61"/>
      <c r="AB17" s="61"/>
      <c r="AC17" s="63" t="str">
        <f>'PC LIST'!B103</f>
        <v>PR14NESWSW_W-F2</v>
      </c>
      <c r="AD17" s="65" t="str">
        <f>'PC LIST'!I103</f>
        <v>W-F2: Annual environmental performance report</v>
      </c>
      <c r="AE17" s="65" t="str">
        <f>'PC LIST'!O103</f>
        <v>text</v>
      </c>
      <c r="AF17" s="65" t="str">
        <f>'PC LIST'!P103</f>
        <v>CRAG report publication</v>
      </c>
      <c r="AG17" s="63" t="str">
        <f>'PC LIST'!Q103</f>
        <v>na</v>
      </c>
      <c r="AH17" s="63" t="str">
        <f>'PC LIST'!J103</f>
        <v>NFI</v>
      </c>
      <c r="AI17" s="63" t="str">
        <f>'PC LIST'!BQ103</f>
        <v xml:space="preserve">Report published </v>
      </c>
      <c r="AQ17" s="63" t="str">
        <f>'PC LIST'!B160</f>
        <v>PR14SBWHHR_B1</v>
      </c>
      <c r="AR17" s="64" t="str">
        <f>'PC LIST'!I160</f>
        <v>B1: Fair customer bills (efficient debt management: % of average bill)</v>
      </c>
      <c r="AS17" s="64" t="str">
        <f>'PC LIST'!O160</f>
        <v>%</v>
      </c>
      <c r="AT17" s="64" t="str">
        <f>'PC LIST'!P160</f>
        <v>% of average bill</v>
      </c>
      <c r="AU17" s="63">
        <f>'PC LIST'!Q160</f>
        <v>2</v>
      </c>
      <c r="AV17" s="63" t="str">
        <f>'PC LIST'!J160</f>
        <v>NFI</v>
      </c>
      <c r="AW17" s="878">
        <f>'PC LIST'!BQ160</f>
        <v>3.71</v>
      </c>
      <c r="AX17" s="63" t="str">
        <f>'PC LIST'!B175</f>
        <v>PR14SESWSW_E6</v>
      </c>
      <c r="AY17" s="64" t="str">
        <f>'PC LIST'!I175</f>
        <v>E6: Environmental investigations or catchment management schemes carried out as part of the NEP</v>
      </c>
      <c r="AZ17" s="64" t="str">
        <f>'PC LIST'!O175</f>
        <v>nr</v>
      </c>
      <c r="BA17" s="64" t="str">
        <f>'PC LIST'!P175</f>
        <v>No. of NEP schemes</v>
      </c>
      <c r="BB17" s="63">
        <f>'PC LIST'!Q175</f>
        <v>0</v>
      </c>
      <c r="BC17" s="63" t="str">
        <f>'PC LIST'!J175</f>
        <v>NFI</v>
      </c>
      <c r="BD17" s="879">
        <f>'PC LIST'!BQ175</f>
        <v>0</v>
      </c>
      <c r="BE17" s="63" t="str">
        <f>'PC LIST'!B196</f>
        <v>PR14SEWWSW_J1</v>
      </c>
      <c r="BF17" s="64" t="str">
        <f>'PC LIST'!I196</f>
        <v>J1: Number of breaches of abstraction licences, discharge consents and environmental permits</v>
      </c>
      <c r="BG17" s="64" t="str">
        <f>'PC LIST'!O196</f>
        <v>nr</v>
      </c>
      <c r="BH17" s="64" t="str">
        <f>'PC LIST'!P196</f>
        <v>No. of breaches</v>
      </c>
      <c r="BI17" s="63">
        <f>'PC LIST'!Q196</f>
        <v>0</v>
      </c>
      <c r="BJ17" s="63" t="str">
        <f>'PC LIST'!J196</f>
        <v>NFI</v>
      </c>
      <c r="BK17" s="63">
        <f>'PC LIST'!BQ196</f>
        <v>25</v>
      </c>
      <c r="BL17" s="63" t="str">
        <f>'PC LIST'!B230</f>
        <v>PR14SRNWSWW_5</v>
      </c>
      <c r="BM17" s="64" t="str">
        <f>'PC LIST'!I230</f>
        <v>5: Odour complaints (Portswood and Tonbridge treatment works)</v>
      </c>
      <c r="BN17" s="64" t="str">
        <f>'PC LIST'!O230</f>
        <v>nr</v>
      </c>
      <c r="BO17" s="64" t="str">
        <f>'PC LIST'!P230</f>
        <v>No. of odour complaints</v>
      </c>
      <c r="BP17" s="63">
        <f>'PC LIST'!Q230</f>
        <v>0</v>
      </c>
      <c r="BQ17" s="63" t="str">
        <f>'PC LIST'!J230</f>
        <v>PO</v>
      </c>
      <c r="BR17" s="63" t="str">
        <f>'PC LIST'!BQ230</f>
        <v>N/A</v>
      </c>
      <c r="BS17" s="63" t="str">
        <f>'PC LIST'!B263</f>
        <v>PR14SSCHHR_3.3</v>
      </c>
      <c r="BT17" s="64" t="str">
        <f>'PC LIST'!I263</f>
        <v>3.3: Community engagement (combined company)</v>
      </c>
      <c r="BU17" s="64" t="str">
        <f>'PC LIST'!O263</f>
        <v>nr</v>
      </c>
      <c r="BV17" s="64" t="str">
        <f>'PC LIST'!P263</f>
        <v>No. of employee days per year</v>
      </c>
      <c r="BW17" s="63">
        <f>'PC LIST'!Q263</f>
        <v>0</v>
      </c>
      <c r="BX17" s="63" t="str">
        <f>'PC LIST'!J263</f>
        <v>NFI</v>
      </c>
      <c r="BY17" s="63">
        <f>'PC LIST'!BQ263</f>
        <v>256.5</v>
      </c>
      <c r="BZ17" s="63" t="str">
        <f>'PC LIST'!B278</f>
        <v>PR14SVTWSW_W-B11</v>
      </c>
      <c r="CA17" s="64" t="str">
        <f>'PC LIST'!I278</f>
        <v>W-B11: Timing delays on community risk schemes</v>
      </c>
      <c r="CB17" s="64" t="str">
        <f>'PC LIST'!O278</f>
        <v>text</v>
      </c>
      <c r="CC17" s="64" t="str">
        <f>'PC LIST'!P278</f>
        <v>Scheme delivery (3 components)</v>
      </c>
      <c r="CD17" s="63" t="str">
        <f>'PC LIST'!Q278</f>
        <v>na</v>
      </c>
      <c r="CE17" s="63" t="str">
        <f>'PC LIST'!J278</f>
        <v>PO</v>
      </c>
      <c r="CF17" s="879" t="str">
        <f>'PC LIST'!BQ278</f>
        <v>NA</v>
      </c>
      <c r="CG17" s="63" t="str">
        <f>'PC LIST'!B323</f>
        <v>PR14SWTWSW_W-E3a</v>
      </c>
      <c r="CH17" s="66" t="str">
        <f>'PC LIST'!I323</f>
        <v>W-E3a: Catchment management (number of acres)</v>
      </c>
      <c r="CI17" s="66" t="str">
        <f>'PC LIST'!O323</f>
        <v>nr</v>
      </c>
      <c r="CJ17" s="66" t="str">
        <f>'PC LIST'!P323</f>
        <v>No. of acres (cumulative)</v>
      </c>
      <c r="CK17" s="63">
        <f>'PC LIST'!Q323</f>
        <v>0</v>
      </c>
      <c r="CL17" s="63" t="str">
        <f>'PC LIST'!J323</f>
        <v>NFI</v>
      </c>
      <c r="CM17" s="878">
        <f>'PC LIST'!BQ323</f>
        <v>5673</v>
      </c>
      <c r="CN17" s="63" t="str">
        <f>'PC LIST'!B365</f>
        <v>PR14TMSWSW_WC2</v>
      </c>
      <c r="CO17" s="64" t="str">
        <f>'PC LIST'!I365</f>
        <v>WC2: Leakage</v>
      </c>
      <c r="CP17" s="64" t="str">
        <f>'PC LIST'!O365</f>
        <v>nr</v>
      </c>
      <c r="CQ17" s="64" t="str">
        <f>'PC LIST'!P365</f>
        <v>Megalitres per day (Ml/d) (annual average)</v>
      </c>
      <c r="CR17" s="63">
        <f>'PC LIST'!Q365</f>
        <v>0</v>
      </c>
      <c r="CS17" s="63" t="str">
        <f>'PC LIST'!J365</f>
        <v>R&amp;P</v>
      </c>
      <c r="CT17" s="63">
        <f>'PC LIST'!BQ365</f>
        <v>642.46</v>
      </c>
      <c r="CU17" s="63" t="str">
        <f>'PC LIST'!B420</f>
        <v>PR14UUWSWW_S-B1</v>
      </c>
      <c r="CV17" s="64" t="str">
        <f>'PC LIST'!I420</f>
        <v>S-B1: Future flood risk</v>
      </c>
      <c r="CW17" s="64" t="str">
        <f>'PC LIST'!O420</f>
        <v>nr</v>
      </c>
      <c r="CX17" s="64" t="str">
        <f>'PC LIST'!P420</f>
        <v>No. of properties at risk</v>
      </c>
      <c r="CY17" s="63">
        <f>'PC LIST'!Q420</f>
        <v>0</v>
      </c>
      <c r="CZ17" s="63" t="str">
        <f>'PC LIST'!J420</f>
        <v>NFI</v>
      </c>
      <c r="DA17" s="63">
        <f>'PC LIST'!BQ420</f>
        <v>16472</v>
      </c>
      <c r="DB17" s="63" t="str">
        <f>'PC LIST'!B447</f>
        <v>PR14WSHWSWW_C1</v>
      </c>
      <c r="DC17" s="64" t="str">
        <f>'PC LIST'!I447</f>
        <v>C1: Adapting to climate change - the volume of surface water removed from the system, expressed in number of properties equivalent</v>
      </c>
      <c r="DD17" s="64" t="str">
        <f>'PC LIST'!O447</f>
        <v>nr</v>
      </c>
      <c r="DE17" s="64" t="str">
        <f>'PC LIST'!P447</f>
        <v>Surface water removed expressed in no. props equivalent</v>
      </c>
      <c r="DF17" s="63">
        <f>'PC LIST'!Q447</f>
        <v>0</v>
      </c>
      <c r="DG17" s="63" t="str">
        <f>'PC LIST'!J447</f>
        <v>PO</v>
      </c>
      <c r="DH17" s="878">
        <f>'PC LIST'!BQ447</f>
        <v>1531</v>
      </c>
      <c r="DI17" s="63" t="str">
        <f>'PC LIST'!B478</f>
        <v>PR14WSXWSWW_B1</v>
      </c>
      <c r="DJ17" s="64" t="str">
        <f>'PC LIST'!I478</f>
        <v>B1: The EA’s Environmental Performance Assessment (reward mechanism based on pollution incidents)</v>
      </c>
      <c r="DK17" s="64" t="str">
        <f>'PC LIST'!O478</f>
        <v>text</v>
      </c>
      <c r="DL17" s="64" t="str">
        <f>'PC LIST'!P478</f>
        <v>EA’s Environmental Performance Assessment standing</v>
      </c>
      <c r="DM17" s="63" t="str">
        <f>'PC LIST'!Q478</f>
        <v>na</v>
      </c>
      <c r="DN17" s="63" t="str">
        <f>'PC LIST'!J478</f>
        <v>R&amp;P</v>
      </c>
      <c r="DO17" s="63" t="str">
        <f>'PC LIST'!BQ478</f>
        <v>Industry leading</v>
      </c>
      <c r="DP17" s="63" t="str">
        <f>'PC LIST'!B510</f>
        <v>PR14YKYWSWW_SA1</v>
      </c>
      <c r="DQ17" s="64" t="str">
        <f>'PC LIST'!I510</f>
        <v>SA1: Internal sewer flooding incidents</v>
      </c>
      <c r="DR17" s="64" t="str">
        <f>'PC LIST'!O510</f>
        <v>nr</v>
      </c>
      <c r="DS17" s="64" t="str">
        <f>'PC LIST'!P510</f>
        <v>No. of internal sewer flooding incidents</v>
      </c>
      <c r="DT17" s="63">
        <f>'PC LIST'!Q510</f>
        <v>0</v>
      </c>
      <c r="DU17" s="63" t="str">
        <f>'PC LIST'!J510</f>
        <v>R&amp;P</v>
      </c>
      <c r="DV17" s="63">
        <f>'PC LIST'!BQ510</f>
        <v>1842</v>
      </c>
    </row>
    <row r="18" spans="8:126" ht="15.75" customHeight="1">
      <c r="H18" s="63" t="str">
        <f>'PC LIST'!B31</f>
        <v>PR14ANHWSW_W-H1</v>
      </c>
      <c r="I18" s="64" t="str">
        <f>'PC LIST'!I31</f>
        <v>W-H1: Water infrastructure</v>
      </c>
      <c r="J18" s="64" t="str">
        <f>'PC LIST'!O31</f>
        <v>category</v>
      </c>
      <c r="K18" s="64" t="str">
        <f>'PC LIST'!P31</f>
        <v>Asset health indicator (RAG)</v>
      </c>
      <c r="L18" s="63" t="str">
        <f>'PC LIST'!Q31</f>
        <v>na</v>
      </c>
      <c r="M18" s="63" t="str">
        <f>'PC LIST'!J31</f>
        <v>PO</v>
      </c>
      <c r="N18" s="878" t="str">
        <f>'PC LIST'!BQ31</f>
        <v>Green</v>
      </c>
      <c r="O18" s="63" t="str">
        <f>'PC LIST'!B70</f>
        <v>PR14BRLHHR_I1</v>
      </c>
      <c r="P18" s="64" t="str">
        <f>'PC LIST'!I70</f>
        <v>I1: Percentage of customers in water poverty</v>
      </c>
      <c r="Q18" s="64" t="str">
        <f>'PC LIST'!O70</f>
        <v>%</v>
      </c>
      <c r="R18" s="64" t="str">
        <f>'PC LIST'!P70</f>
        <v>% customers in water poverty</v>
      </c>
      <c r="S18" s="63">
        <f>'PC LIST'!Q70</f>
        <v>1</v>
      </c>
      <c r="T18" s="63" t="str">
        <f>'PC LIST'!J70</f>
        <v>NFI</v>
      </c>
      <c r="U18" s="878">
        <f>'PC LIST'!BQ70</f>
        <v>0.37</v>
      </c>
      <c r="X18" s="61"/>
      <c r="Y18" s="61"/>
      <c r="Z18" s="61"/>
      <c r="AA18" s="61"/>
      <c r="AB18" s="61"/>
      <c r="AC18" s="63" t="str">
        <f>'PC LIST'!B104</f>
        <v>PR14NESWSWW_S-A1</v>
      </c>
      <c r="AD18" s="65" t="str">
        <f>'PC LIST'!I104</f>
        <v>S-A1: Asset health measures - wastewater</v>
      </c>
      <c r="AE18" s="65" t="str">
        <f>'PC LIST'!O104</f>
        <v>N/A</v>
      </c>
      <c r="AF18" s="65" t="str">
        <f>'PC LIST'!P104</f>
        <v>N/A (measured in separate PCs)</v>
      </c>
      <c r="AG18" s="63" t="str">
        <f>'PC LIST'!Q104</f>
        <v>na</v>
      </c>
      <c r="AH18" s="63" t="str">
        <f>'PC LIST'!J104</f>
        <v>NFI</v>
      </c>
      <c r="AI18" s="63" t="str">
        <f>'PC LIST'!BQ104</f>
        <v>n/a</v>
      </c>
      <c r="AQ18" s="63"/>
      <c r="AR18" s="64"/>
      <c r="AX18" s="63" t="str">
        <f>'PC LIST'!B176</f>
        <v>PR14SESHHR_B1</v>
      </c>
      <c r="AY18" s="64" t="str">
        <f>'PC LIST'!I176</f>
        <v>B1: Number of customers that are in water poverty and receiving assistance</v>
      </c>
      <c r="AZ18" s="64" t="str">
        <f>'PC LIST'!O176</f>
        <v>nr</v>
      </c>
      <c r="BA18" s="64" t="str">
        <f>'PC LIST'!P176</f>
        <v>No. of customers</v>
      </c>
      <c r="BB18" s="63">
        <f>'PC LIST'!Q176</f>
        <v>0</v>
      </c>
      <c r="BC18" s="63" t="str">
        <f>'PC LIST'!J176</f>
        <v>NFI</v>
      </c>
      <c r="BD18" s="879">
        <f>'PC LIST'!BQ176</f>
        <v>5686</v>
      </c>
      <c r="BE18" s="63" t="str">
        <f>'PC LIST'!B197</f>
        <v>PR14SEWWSW_J2</v>
      </c>
      <c r="BF18" s="64" t="str">
        <f>'PC LIST'!I197</f>
        <v>J2: Number of pollution incidents (category 1-2)</v>
      </c>
      <c r="BG18" s="64" t="str">
        <f>'PC LIST'!O197</f>
        <v>nr</v>
      </c>
      <c r="BH18" s="64" t="str">
        <f>'PC LIST'!P197</f>
        <v>No. of pollution incidents (cat 1 and 2)</v>
      </c>
      <c r="BI18" s="63">
        <f>'PC LIST'!Q197</f>
        <v>0</v>
      </c>
      <c r="BJ18" s="63" t="str">
        <f>'PC LIST'!J197</f>
        <v>NFI</v>
      </c>
      <c r="BK18" s="63">
        <f>'PC LIST'!BQ197</f>
        <v>0</v>
      </c>
      <c r="BL18" s="63" t="str">
        <f>'PC LIST'!B231</f>
        <v>PR14SRNWSWW_6</v>
      </c>
      <c r="BM18" s="64" t="str">
        <f>'PC LIST'!I231</f>
        <v>6: Wastewater treatment works numeric compliance</v>
      </c>
      <c r="BN18" s="64" t="str">
        <f>'PC LIST'!O231</f>
        <v>%</v>
      </c>
      <c r="BO18" s="64" t="str">
        <f>'PC LIST'!P231</f>
        <v>% compliance with WwTW regulations</v>
      </c>
      <c r="BP18" s="63">
        <f>'PC LIST'!Q231</f>
        <v>1</v>
      </c>
      <c r="BQ18" s="63" t="str">
        <f>'PC LIST'!J231</f>
        <v>PO</v>
      </c>
      <c r="BR18" s="63">
        <f>'PC LIST'!BQ231</f>
        <v>99.3</v>
      </c>
      <c r="BS18" s="63"/>
      <c r="BT18" s="64"/>
      <c r="BU18" s="64"/>
      <c r="BV18" s="64"/>
      <c r="BZ18" s="63" t="str">
        <f>'PC LIST'!B279</f>
        <v>PR14SVTWSW_W-B12</v>
      </c>
      <c r="CA18" s="64" t="str">
        <f>'PC LIST'!I279</f>
        <v>W-B12: Non-delivery of the community risk schemes</v>
      </c>
      <c r="CB18" s="64" t="str">
        <f>'PC LIST'!O279</f>
        <v>text</v>
      </c>
      <c r="CC18" s="64" t="str">
        <f>'PC LIST'!P279</f>
        <v>Scheme delivery (3 components)</v>
      </c>
      <c r="CD18" s="63" t="str">
        <f>'PC LIST'!Q279</f>
        <v>na</v>
      </c>
      <c r="CE18" s="63" t="str">
        <f>'PC LIST'!J279</f>
        <v>PO</v>
      </c>
      <c r="CF18" s="879" t="str">
        <f>'PC LIST'!BQ279</f>
        <v>NA</v>
      </c>
      <c r="CG18" s="63" t="str">
        <f>'PC LIST'!B324</f>
        <v>PR14SWTWSW_W-E3b</v>
      </c>
      <c r="CH18" s="66" t="str">
        <f>'PC LIST'!I324</f>
        <v>W-E3b: Catchment management (number of farms)</v>
      </c>
      <c r="CI18" s="66" t="str">
        <f>'PC LIST'!O324</f>
        <v>nr</v>
      </c>
      <c r="CJ18" s="66" t="str">
        <f>'PC LIST'!P324</f>
        <v>No. of farms (cumulative)</v>
      </c>
      <c r="CK18" s="63">
        <f>'PC LIST'!Q324</f>
        <v>0</v>
      </c>
      <c r="CL18" s="63" t="str">
        <f>'PC LIST'!J324</f>
        <v>NFI</v>
      </c>
      <c r="CM18" s="878">
        <f>'PC LIST'!BQ324</f>
        <v>849</v>
      </c>
      <c r="CN18" s="63" t="str">
        <f>'PC LIST'!B366</f>
        <v>PR14TMSWSW_WC3</v>
      </c>
      <c r="CO18" s="64" t="str">
        <f>'PC LIST'!I366</f>
        <v xml:space="preserve">WC3: Abstraction Incentive Mechanism (AIM) </v>
      </c>
      <c r="CP18" s="64" t="str">
        <f>'PC LIST'!O366</f>
        <v>TBC</v>
      </c>
      <c r="CQ18" s="64" t="str">
        <f>'PC LIST'!P366</f>
        <v>AIM score</v>
      </c>
      <c r="CR18" s="63" t="str">
        <f>'PC LIST'!Q366</f>
        <v>TBC</v>
      </c>
      <c r="CS18" s="63" t="str">
        <f>'PC LIST'!J366</f>
        <v>NFI</v>
      </c>
      <c r="CT18" s="63" t="str">
        <f>'PC LIST'!BQ366</f>
        <v>Not available</v>
      </c>
      <c r="CU18" s="63" t="str">
        <f>'PC LIST'!B421</f>
        <v>PR14UUWSWW_S-B2</v>
      </c>
      <c r="CV18" s="64" t="str">
        <f>'PC LIST'!I421</f>
        <v>S-B2: Sewer flooding index</v>
      </c>
      <c r="CW18" s="64" t="str">
        <f>'PC LIST'!O421</f>
        <v>score</v>
      </c>
      <c r="CX18" s="64" t="str">
        <f>'PC LIST'!P421</f>
        <v>Sewer flooding index (UU bespoke)</v>
      </c>
      <c r="CY18" s="63">
        <f>'PC LIST'!Q421</f>
        <v>1</v>
      </c>
      <c r="CZ18" s="63" t="str">
        <f>'PC LIST'!J421</f>
        <v>R&amp;P</v>
      </c>
      <c r="DA18" s="63">
        <f>'PC LIST'!BQ421</f>
        <v>100.8</v>
      </c>
      <c r="DB18" s="63" t="str">
        <f>'PC LIST'!B448</f>
        <v>PR14WSHWSWW_C2</v>
      </c>
      <c r="DC18" s="64" t="str">
        <f>'PC LIST'!I448</f>
        <v>C2: Carbon footprint - gigawatt-hours (GWh) of renewable energy generated</v>
      </c>
      <c r="DD18" s="64" t="str">
        <f>'PC LIST'!O448</f>
        <v>nr</v>
      </c>
      <c r="DE18" s="64" t="str">
        <f>'PC LIST'!P448</f>
        <v>GWh (gigawatt-hours)</v>
      </c>
      <c r="DF18" s="63">
        <f>'PC LIST'!Q448</f>
        <v>2</v>
      </c>
      <c r="DG18" s="63" t="str">
        <f>'PC LIST'!J448</f>
        <v>NFI</v>
      </c>
      <c r="DH18" s="878">
        <f>'PC LIST'!BQ448</f>
        <v>47.16</v>
      </c>
      <c r="DI18" s="63" t="str">
        <f>'PC LIST'!B479</f>
        <v>PR14WSXWSWW_B2</v>
      </c>
      <c r="DJ18" s="64" t="str">
        <f>'PC LIST'!I479</f>
        <v>B2: Monitoring CSOs</v>
      </c>
      <c r="DK18" s="64" t="str">
        <f>'PC LIST'!O479</f>
        <v>%</v>
      </c>
      <c r="DL18" s="64" t="str">
        <f>'PC LIST'!P479</f>
        <v>% CSOs presenting environmental risk with EDM installed</v>
      </c>
      <c r="DM18" s="63">
        <f>'PC LIST'!Q479</f>
        <v>0</v>
      </c>
      <c r="DN18" s="63" t="str">
        <f>'PC LIST'!J479</f>
        <v>PO</v>
      </c>
      <c r="DO18" s="63">
        <f>'PC LIST'!BQ479</f>
        <v>46</v>
      </c>
      <c r="DP18" s="63" t="str">
        <f>'PC LIST'!B511</f>
        <v>PR14YKYWSWW_SA2</v>
      </c>
      <c r="DQ18" s="64" t="str">
        <f>'PC LIST'!I511</f>
        <v>SA2: External sewer flooding incidents</v>
      </c>
      <c r="DR18" s="64" t="str">
        <f>'PC LIST'!O511</f>
        <v>nr</v>
      </c>
      <c r="DS18" s="64" t="str">
        <f>'PC LIST'!P511</f>
        <v>No. of external sewer flooding incidents</v>
      </c>
      <c r="DT18" s="63">
        <f>'PC LIST'!Q511</f>
        <v>0</v>
      </c>
      <c r="DU18" s="63" t="str">
        <f>'PC LIST'!J511</f>
        <v>NFI</v>
      </c>
      <c r="DV18" s="63">
        <f>'PC LIST'!BQ511</f>
        <v>9037</v>
      </c>
    </row>
    <row r="19" spans="8:126" ht="15.75" customHeight="1">
      <c r="H19" s="63" t="str">
        <f>'PC LIST'!B32</f>
        <v>PR14ANHWSW_W-H2</v>
      </c>
      <c r="I19" s="64" t="str">
        <f>'PC LIST'!I32</f>
        <v>W-H2: Water non-infrastructure</v>
      </c>
      <c r="J19" s="64" t="str">
        <f>'PC LIST'!O32</f>
        <v>category</v>
      </c>
      <c r="K19" s="64" t="str">
        <f>'PC LIST'!P32</f>
        <v>Asset health indicator (RAG)</v>
      </c>
      <c r="L19" s="63" t="str">
        <f>'PC LIST'!Q32</f>
        <v>na</v>
      </c>
      <c r="M19" s="63" t="str">
        <f>'PC LIST'!J32</f>
        <v>PO</v>
      </c>
      <c r="N19" s="878" t="str">
        <f>'PC LIST'!BQ32</f>
        <v>Green</v>
      </c>
      <c r="O19" s="63" t="str">
        <f>'PC LIST'!B71</f>
        <v>PR14BRLHHR_J1</v>
      </c>
      <c r="P19" s="64" t="str">
        <f>'PC LIST'!I71</f>
        <v>J1: Service incentive mechanism (SIM)</v>
      </c>
      <c r="Q19" s="64" t="str">
        <f>'PC LIST'!O71</f>
        <v>text</v>
      </c>
      <c r="R19" s="64" t="str">
        <f>'PC LIST'!P71</f>
        <v>Service incentive mechanism (SIM) score ranking</v>
      </c>
      <c r="S19" s="63" t="str">
        <f>'PC LIST'!Q71</f>
        <v>na</v>
      </c>
      <c r="T19" s="63" t="str">
        <f>'PC LIST'!J71</f>
        <v>R&amp;P</v>
      </c>
      <c r="U19" s="878">
        <f>'PC LIST'!BQ71</f>
        <v>85.1</v>
      </c>
      <c r="X19" s="61"/>
      <c r="Y19" s="61"/>
      <c r="Z19" s="61"/>
      <c r="AA19" s="61"/>
      <c r="AB19" s="61"/>
      <c r="AC19" s="63" t="str">
        <f>'PC LIST'!B105</f>
        <v>PR14NESWSWW_S-B1</v>
      </c>
      <c r="AD19" s="65" t="str">
        <f>'PC LIST'!I105</f>
        <v>S-B1: Properties flooded externally</v>
      </c>
      <c r="AE19" s="65" t="str">
        <f>'PC LIST'!O105</f>
        <v>nr</v>
      </c>
      <c r="AF19" s="65" t="str">
        <f>'PC LIST'!P105</f>
        <v>No. of properties per year</v>
      </c>
      <c r="AG19" s="63">
        <f>'PC LIST'!Q105</f>
        <v>0</v>
      </c>
      <c r="AH19" s="63" t="str">
        <f>'PC LIST'!J105</f>
        <v>R&amp;P</v>
      </c>
      <c r="AI19" s="63">
        <f>'PC LIST'!BQ105</f>
        <v>1061</v>
      </c>
      <c r="AX19" s="63" t="str">
        <f>'PC LIST'!B177</f>
        <v>PR14SESHHR_B2</v>
      </c>
      <c r="AY19" s="64" t="str">
        <f>'PC LIST'!I177</f>
        <v>B2: Effectiveness of bad debt recovery (bad debt expressed as a percentage of turnover)</v>
      </c>
      <c r="AZ19" s="64" t="str">
        <f>'PC LIST'!O177</f>
        <v>%</v>
      </c>
      <c r="BA19" s="64" t="str">
        <f>'PC LIST'!P177</f>
        <v>Bad debt as % of total turnover</v>
      </c>
      <c r="BB19" s="63">
        <f>'PC LIST'!Q177</f>
        <v>2</v>
      </c>
      <c r="BC19" s="63" t="str">
        <f>'PC LIST'!J177</f>
        <v>NFI</v>
      </c>
      <c r="BD19" s="879">
        <f>'PC LIST'!BQ177</f>
        <v>0.75</v>
      </c>
      <c r="BE19" s="63" t="str">
        <f>'PC LIST'!B198</f>
        <v>PR14SEWWSW_K1</v>
      </c>
      <c r="BF19" s="64" t="str">
        <f>'PC LIST'!I198</f>
        <v>K1: Number of breaches of health and safety regulations, as defined by the Health and Safety Executive</v>
      </c>
      <c r="BG19" s="64" t="str">
        <f>'PC LIST'!O198</f>
        <v>nr</v>
      </c>
      <c r="BH19" s="64" t="str">
        <f>'PC LIST'!P198</f>
        <v>No. of H&amp;S regulation breaches</v>
      </c>
      <c r="BI19" s="63">
        <f>'PC LIST'!Q198</f>
        <v>0</v>
      </c>
      <c r="BJ19" s="63" t="str">
        <f>'PC LIST'!J198</f>
        <v>NFI</v>
      </c>
      <c r="BK19" s="63">
        <f>'PC LIST'!BQ198</f>
        <v>0</v>
      </c>
      <c r="BL19" s="63" t="str">
        <f>'PC LIST'!B232</f>
        <v>PR14SRNWSWW_7</v>
      </c>
      <c r="BM19" s="64" t="str">
        <f>'PC LIST'!I232</f>
        <v>7: Proportion of energy from renewable sources</v>
      </c>
      <c r="BN19" s="64" t="str">
        <f>'PC LIST'!O232</f>
        <v>%</v>
      </c>
      <c r="BO19" s="64" t="str">
        <f>'PC LIST'!P232</f>
        <v>% energy from renewable sources</v>
      </c>
      <c r="BP19" s="63">
        <f>'PC LIST'!Q232</f>
        <v>1</v>
      </c>
      <c r="BQ19" s="63" t="str">
        <f>'PC LIST'!J232</f>
        <v>NFI</v>
      </c>
      <c r="BR19" s="63">
        <f>'PC LIST'!BQ232</f>
        <v>17.3</v>
      </c>
      <c r="BU19" s="61"/>
      <c r="BV19" s="61"/>
      <c r="BW19" s="61"/>
      <c r="BX19" s="61"/>
      <c r="BY19" s="61"/>
      <c r="BZ19" s="63" t="str">
        <f>'PC LIST'!B280</f>
        <v>PR14SVTWSW_W-B13</v>
      </c>
      <c r="CA19" s="64" t="str">
        <f>'PC LIST'!I280</f>
        <v xml:space="preserve">W-B13: Timing delays on Elan Valley Aqueduct (EVA) maintenance </v>
      </c>
      <c r="CB19" s="64" t="str">
        <f>'PC LIST'!O280</f>
        <v>text</v>
      </c>
      <c r="CC19" s="64" t="str">
        <f>'PC LIST'!P280</f>
        <v>Scheme delivery</v>
      </c>
      <c r="CD19" s="63" t="str">
        <f>'PC LIST'!Q280</f>
        <v>na</v>
      </c>
      <c r="CE19" s="63" t="str">
        <f>'PC LIST'!J280</f>
        <v>PO</v>
      </c>
      <c r="CF19" s="879" t="str">
        <f>'PC LIST'!BQ280</f>
        <v>NA</v>
      </c>
      <c r="CG19" s="63" t="str">
        <f>'PC LIST'!B325</f>
        <v>PR14SWTWSW_W-E4</v>
      </c>
      <c r="CH19" s="66" t="str">
        <f>'PC LIST'!I325</f>
        <v>W-E4: Pollution incidents (category 1 and 2)</v>
      </c>
      <c r="CI19" s="66" t="str">
        <f>'PC LIST'!O325</f>
        <v>nr</v>
      </c>
      <c r="CJ19" s="66" t="str">
        <f>'PC LIST'!P325</f>
        <v>No. of pollution incidents (cats 1 and 2)</v>
      </c>
      <c r="CK19" s="63">
        <f>'PC LIST'!Q325</f>
        <v>0</v>
      </c>
      <c r="CL19" s="63" t="str">
        <f>'PC LIST'!J325</f>
        <v>PO</v>
      </c>
      <c r="CM19" s="878">
        <f>'PC LIST'!BQ325</f>
        <v>0</v>
      </c>
      <c r="CN19" s="63" t="str">
        <f>'PC LIST'!B367</f>
        <v>PR14TMSWSW_WC4</v>
      </c>
      <c r="CO19" s="64" t="str">
        <f>'PC LIST'!I367</f>
        <v>WC4: We will educate our existing and future customers</v>
      </c>
      <c r="CP19" s="64" t="str">
        <f>'PC LIST'!O367</f>
        <v>nr</v>
      </c>
      <c r="CQ19" s="64" t="str">
        <f>'PC LIST'!P367</f>
        <v>No. of children directly engaged</v>
      </c>
      <c r="CR19" s="63">
        <f>'PC LIST'!Q367</f>
        <v>0</v>
      </c>
      <c r="CS19" s="63" t="str">
        <f>'PC LIST'!J367</f>
        <v>NFI</v>
      </c>
      <c r="CT19" s="63">
        <f>'PC LIST'!BQ367</f>
        <v>17491</v>
      </c>
      <c r="CU19" s="63" t="str">
        <f>'PC LIST'!B422</f>
        <v>PR14UUWSWW_S-C1</v>
      </c>
      <c r="CV19" s="64" t="str">
        <f>'PC LIST'!I422</f>
        <v>S-C1: Contribution to bathing waters improved (includes NEP phase 3&amp;4 bathing water intermittent discharge projects)</v>
      </c>
      <c r="CW19" s="64" t="str">
        <f>'PC LIST'!O422</f>
        <v>nr</v>
      </c>
      <c r="CX19" s="64" t="str">
        <f>'PC LIST'!P422</f>
        <v>Bathing water equivalent (BWE)</v>
      </c>
      <c r="CY19" s="63">
        <f>'PC LIST'!Q422</f>
        <v>2</v>
      </c>
      <c r="CZ19" s="63" t="str">
        <f>'PC LIST'!J422</f>
        <v>PO</v>
      </c>
      <c r="DA19" s="63">
        <f>'PC LIST'!BQ422</f>
        <v>0.47</v>
      </c>
      <c r="DB19" s="63" t="str">
        <f>'PC LIST'!B449</f>
        <v>PR14WSHWSWW_D1</v>
      </c>
      <c r="DC19" s="64" t="str">
        <f>'PC LIST'!I449</f>
        <v>D1: Service incentive mechanism</v>
      </c>
      <c r="DD19" s="64" t="str">
        <f>'PC LIST'!O449</f>
        <v>text</v>
      </c>
      <c r="DE19" s="64" t="str">
        <f>'PC LIST'!P449</f>
        <v>Service incentive mechanism (SIM) score ranking</v>
      </c>
      <c r="DF19" s="63" t="str">
        <f>'PC LIST'!Q449</f>
        <v>na</v>
      </c>
      <c r="DG19" s="63" t="str">
        <f>'PC LIST'!J449</f>
        <v>R&amp;P</v>
      </c>
      <c r="DH19" s="878">
        <f>'PC LIST'!BQ449</f>
        <v>83</v>
      </c>
      <c r="DI19" s="63" t="str">
        <f>'PC LIST'!B480</f>
        <v>PR14WSXWSWW_B3</v>
      </c>
      <c r="DJ19" s="64" t="str">
        <f>'PC LIST'!I480</f>
        <v>B3: River water quality improved</v>
      </c>
      <c r="DK19" s="64" t="str">
        <f>'PC LIST'!O480</f>
        <v>nr</v>
      </c>
      <c r="DL19" s="64" t="str">
        <f>'PC LIST'!P480</f>
        <v>No. water bodies improved through WwTW investments</v>
      </c>
      <c r="DM19" s="63">
        <f>'PC LIST'!Q480</f>
        <v>0</v>
      </c>
      <c r="DN19" s="63" t="str">
        <f>'PC LIST'!J480</f>
        <v>R&amp;P</v>
      </c>
      <c r="DO19" s="63">
        <f>'PC LIST'!BQ480</f>
        <v>0</v>
      </c>
      <c r="DP19" s="63" t="str">
        <f>'PC LIST'!B512</f>
        <v>PR14YKYWSWW_SA3a</v>
      </c>
      <c r="DQ19" s="64" t="str">
        <f>'PC LIST'!I512</f>
        <v>SA3a: Pollution incidents - category 1 and 2</v>
      </c>
      <c r="DR19" s="64" t="str">
        <f>'PC LIST'!O512</f>
        <v>nr</v>
      </c>
      <c r="DS19" s="64" t="str">
        <f>'PC LIST'!P512</f>
        <v>No. of pollution incidents (cats 1 and 2)</v>
      </c>
      <c r="DT19" s="63">
        <f>'PC LIST'!Q512</f>
        <v>0</v>
      </c>
      <c r="DU19" s="63" t="str">
        <f>'PC LIST'!J512</f>
        <v>NFI</v>
      </c>
      <c r="DV19" s="63">
        <f>'PC LIST'!BQ512</f>
        <v>5</v>
      </c>
    </row>
    <row r="20" spans="8:126" ht="15.75" customHeight="1">
      <c r="H20" s="63" t="str">
        <f>'PC LIST'!B33</f>
        <v>PR14ANHWSW_W-I1</v>
      </c>
      <c r="I20" s="64" t="str">
        <f>'PC LIST'!I33</f>
        <v>W-I1: Mean zonal compliance (MZC)</v>
      </c>
      <c r="J20" s="64" t="str">
        <f>'PC LIST'!O33</f>
        <v>%</v>
      </c>
      <c r="K20" s="64" t="str">
        <f>'PC LIST'!P33</f>
        <v>Mean zonal compliance (%)</v>
      </c>
      <c r="L20" s="63">
        <f>'PC LIST'!Q33</f>
        <v>2</v>
      </c>
      <c r="M20" s="63" t="str">
        <f>'PC LIST'!J33</f>
        <v>PO</v>
      </c>
      <c r="N20" s="878">
        <f>'PC LIST'!BQ33</f>
        <v>99.97</v>
      </c>
      <c r="O20" s="63" t="str">
        <f>'PC LIST'!B72</f>
        <v>PR14BRLHHR_J2</v>
      </c>
      <c r="P20" s="64" t="str">
        <f>'PC LIST'!I72</f>
        <v>J2: General satisfaction from surveys</v>
      </c>
      <c r="Q20" s="64" t="str">
        <f>'PC LIST'!O72</f>
        <v>%</v>
      </c>
      <c r="R20" s="64" t="str">
        <f>'PC LIST'!P72</f>
        <v>% customer satisfaction</v>
      </c>
      <c r="S20" s="63">
        <f>'PC LIST'!Q72</f>
        <v>0</v>
      </c>
      <c r="T20" s="63" t="str">
        <f>'PC LIST'!J72</f>
        <v>NFI</v>
      </c>
      <c r="U20" s="878">
        <f>'PC LIST'!BQ72</f>
        <v>83</v>
      </c>
      <c r="AC20" s="63" t="str">
        <f>'PC LIST'!B106</f>
        <v>PR14NESWSWW_S-B2</v>
      </c>
      <c r="AD20" s="65" t="str">
        <f>'PC LIST'!I106</f>
        <v>S-B2: Properties flooded internally</v>
      </c>
      <c r="AE20" s="65" t="str">
        <f>'PC LIST'!O106</f>
        <v>nr</v>
      </c>
      <c r="AF20" s="65" t="str">
        <f>'PC LIST'!P106</f>
        <v>No. of properties flooded internally per year</v>
      </c>
      <c r="AG20" s="63">
        <f>'PC LIST'!Q106</f>
        <v>0</v>
      </c>
      <c r="AH20" s="63" t="str">
        <f>'PC LIST'!J106</f>
        <v>R&amp;P</v>
      </c>
      <c r="AI20" s="63">
        <f>'PC LIST'!BQ106</f>
        <v>143</v>
      </c>
      <c r="AX20" s="63" t="str">
        <f>'PC LIST'!B178</f>
        <v>PR14SESHHR_B3</v>
      </c>
      <c r="AY20" s="64" t="str">
        <f>'PC LIST'!I178</f>
        <v>B3: Customer perception of value for money</v>
      </c>
      <c r="AZ20" s="64" t="str">
        <f>'PC LIST'!O178</f>
        <v>%</v>
      </c>
      <c r="BA20" s="64" t="str">
        <f>'PC LIST'!P178</f>
        <v>% customer satisfaction</v>
      </c>
      <c r="BB20" s="63">
        <f>'PC LIST'!Q178</f>
        <v>0</v>
      </c>
      <c r="BC20" s="63" t="str">
        <f>'PC LIST'!J178</f>
        <v>NFI</v>
      </c>
      <c r="BD20" s="879">
        <f>'PC LIST'!BQ178</f>
        <v>9</v>
      </c>
      <c r="BE20" s="63" t="str">
        <f>'PC LIST'!B199</f>
        <v>PR14SEWWSW_L1</v>
      </c>
      <c r="BF20" s="64" t="str">
        <f>'PC LIST'!I199</f>
        <v>L1: Number of breaches of National Security obligations (Security and Emergency Measures Direction)</v>
      </c>
      <c r="BG20" s="64" t="str">
        <f>'PC LIST'!O199</f>
        <v>nr</v>
      </c>
      <c r="BH20" s="64" t="str">
        <f>'PC LIST'!P199</f>
        <v>No. of SEMD compliance breaches</v>
      </c>
      <c r="BI20" s="63">
        <f>'PC LIST'!Q199</f>
        <v>0</v>
      </c>
      <c r="BJ20" s="63" t="str">
        <f>'PC LIST'!J199</f>
        <v>NFI</v>
      </c>
      <c r="BK20" s="63">
        <f>'PC LIST'!BQ199</f>
        <v>0</v>
      </c>
      <c r="BL20" s="63" t="str">
        <f>'PC LIST'!B233</f>
        <v>PR14SRNWSWW_8</v>
      </c>
      <c r="BM20" s="64" t="str">
        <f>'PC LIST'!I233</f>
        <v>8: Bathing waters with ‘excellent’ water quality (part 1)</v>
      </c>
      <c r="BN20" s="64" t="str">
        <f>'PC LIST'!O233</f>
        <v>nr</v>
      </c>
      <c r="BO20" s="64" t="str">
        <f>'PC LIST'!P233</f>
        <v>No. of bathing waters</v>
      </c>
      <c r="BP20" s="63">
        <f>'PC LIST'!Q233</f>
        <v>0</v>
      </c>
      <c r="BQ20" s="63" t="str">
        <f>'PC LIST'!J233</f>
        <v>R&amp;P</v>
      </c>
      <c r="BR20" s="63">
        <f>'PC LIST'!BQ233</f>
        <v>43</v>
      </c>
      <c r="BU20" s="61"/>
      <c r="BV20" s="61"/>
      <c r="BW20" s="61"/>
      <c r="BX20" s="61"/>
      <c r="BY20" s="61"/>
      <c r="BZ20" s="63" t="str">
        <f>'PC LIST'!B281</f>
        <v>PR14SVTWSW_W-B14</v>
      </c>
      <c r="CA20" s="64" t="str">
        <f>'PC LIST'!I281</f>
        <v>W-B14: Non-delivery of the Elan Valley Aqueduct (EVA) maintenance</v>
      </c>
      <c r="CB20" s="64" t="str">
        <f>'PC LIST'!O281</f>
        <v>text</v>
      </c>
      <c r="CC20" s="64" t="str">
        <f>'PC LIST'!P281</f>
        <v>Scheme delivery</v>
      </c>
      <c r="CD20" s="63" t="str">
        <f>'PC LIST'!Q281</f>
        <v>na</v>
      </c>
      <c r="CE20" s="63" t="str">
        <f>'PC LIST'!J281</f>
        <v>PO</v>
      </c>
      <c r="CF20" s="879" t="str">
        <f>'PC LIST'!BQ281</f>
        <v>NA</v>
      </c>
      <c r="CG20" s="63" t="str">
        <f>'PC LIST'!B326</f>
        <v>PR14SWTWSW_W-E5</v>
      </c>
      <c r="CH20" s="66" t="str">
        <f>'PC LIST'!I326</f>
        <v>W-E5: Pollution incidents (category 3 and 4)</v>
      </c>
      <c r="CI20" s="66" t="str">
        <f>'PC LIST'!O326</f>
        <v>nr</v>
      </c>
      <c r="CJ20" s="66" t="str">
        <f>'PC LIST'!P326</f>
        <v>No. of pollution incidents (cats 3 and 4)</v>
      </c>
      <c r="CK20" s="63">
        <f>'PC LIST'!Q326</f>
        <v>0</v>
      </c>
      <c r="CL20" s="63" t="str">
        <f>'PC LIST'!J326</f>
        <v>PO</v>
      </c>
      <c r="CM20" s="878">
        <f>'PC LIST'!BQ326</f>
        <v>5</v>
      </c>
      <c r="CN20" s="63" t="str">
        <f>'PC LIST'!B368</f>
        <v>PR14TMSWSW_WC5</v>
      </c>
      <c r="CO20" s="64" t="str">
        <f>'PC LIST'!I368</f>
        <v>WC5: Deliver 100% of agreed measures to meet new environmental regulations</v>
      </c>
      <c r="CP20" s="64" t="str">
        <f>'PC LIST'!O368</f>
        <v>%</v>
      </c>
      <c r="CQ20" s="64" t="str">
        <f>'PC LIST'!P368</f>
        <v>% of agreed schemes completed</v>
      </c>
      <c r="CR20" s="63">
        <f>'PC LIST'!Q368</f>
        <v>0</v>
      </c>
      <c r="CS20" s="63" t="str">
        <f>'PC LIST'!J368</f>
        <v>PO</v>
      </c>
      <c r="CT20" s="63">
        <f>'PC LIST'!BQ368</f>
        <v>0</v>
      </c>
      <c r="CU20" s="63" t="str">
        <f>'PC LIST'!B423</f>
        <v>PR14UUWSWW_S-D1</v>
      </c>
      <c r="CV20" s="64" t="str">
        <f>'PC LIST'!I423</f>
        <v>S-D1: Protecting rivers from deterioration due to population growth (includes Davyhulme non-delivery penalty)</v>
      </c>
      <c r="CW20" s="64" t="str">
        <f>'PC LIST'!O423</f>
        <v>nr</v>
      </c>
      <c r="CX20" s="64" t="str">
        <f>'PC LIST'!P423</f>
        <v>Kilometers (km) rivers protected from deterioration</v>
      </c>
      <c r="CY20" s="63">
        <f>'PC LIST'!Q423</f>
        <v>1</v>
      </c>
      <c r="CZ20" s="63" t="str">
        <f>'PC LIST'!J423</f>
        <v>PO</v>
      </c>
      <c r="DA20" s="63">
        <f>'PC LIST'!BQ423</f>
        <v>48</v>
      </c>
      <c r="DB20" s="63" t="str">
        <f>'PC LIST'!B450</f>
        <v>PR14WSHWSWW_D2</v>
      </c>
      <c r="DC20" s="64" t="str">
        <f>'PC LIST'!I450</f>
        <v>D2: ‘At risk’ customer services - number of customers who have experienced poor service</v>
      </c>
      <c r="DD20" s="64" t="str">
        <f>'PC LIST'!O450</f>
        <v>nr</v>
      </c>
      <c r="DE20" s="64" t="str">
        <f>'PC LIST'!P450</f>
        <v>No. of properties/ incidents on the internal 'at risk' register</v>
      </c>
      <c r="DF20" s="63">
        <f>'PC LIST'!Q450</f>
        <v>0</v>
      </c>
      <c r="DG20" s="63" t="str">
        <f>'PC LIST'!J450</f>
        <v>NFI</v>
      </c>
      <c r="DH20" s="878">
        <f>'PC LIST'!BQ450</f>
        <v>648</v>
      </c>
      <c r="DI20" s="63" t="str">
        <f>'PC LIST'!B481</f>
        <v>PR14WSXWSWW_C1</v>
      </c>
      <c r="DJ20" s="64" t="str">
        <f>'PC LIST'!I481</f>
        <v>C1: Internal flooding incidents</v>
      </c>
      <c r="DK20" s="64" t="str">
        <f>'PC LIST'!O481</f>
        <v>nr</v>
      </c>
      <c r="DL20" s="64" t="str">
        <f>'PC LIST'!P481</f>
        <v>No. of internal sewer flooding incidents / 10,000 properties</v>
      </c>
      <c r="DM20" s="63">
        <f>'PC LIST'!Q481</f>
        <v>2</v>
      </c>
      <c r="DN20" s="63" t="str">
        <f>'PC LIST'!J481</f>
        <v>R&amp;P</v>
      </c>
      <c r="DO20" s="63">
        <f>'PC LIST'!BQ481</f>
        <v>1.36</v>
      </c>
      <c r="DP20" s="63" t="str">
        <f>'PC LIST'!B513</f>
        <v>PR14YKYWSWW_SA3b</v>
      </c>
      <c r="DQ20" s="64" t="str">
        <f>'PC LIST'!I513</f>
        <v>SA3b: Pollution incidents - category 3</v>
      </c>
      <c r="DR20" s="64" t="str">
        <f>'PC LIST'!O513</f>
        <v>nr</v>
      </c>
      <c r="DS20" s="64" t="str">
        <f>'PC LIST'!P513</f>
        <v>No. of pollution incidents (cat 3)</v>
      </c>
      <c r="DT20" s="63">
        <f>'PC LIST'!Q513</f>
        <v>0</v>
      </c>
      <c r="DU20" s="63" t="str">
        <f>'PC LIST'!J513</f>
        <v>R&amp;P</v>
      </c>
      <c r="DV20" s="63">
        <f>'PC LIST'!BQ513</f>
        <v>180</v>
      </c>
    </row>
    <row r="21" spans="8:126" ht="15.75" customHeight="1">
      <c r="H21" s="63" t="str">
        <f>'PC LIST'!B34</f>
        <v>PR14ANHWSWW_S-A2</v>
      </c>
      <c r="I21" s="64" t="str">
        <f>'PC LIST'!I34</f>
        <v>S-A2: Properties flooded internally from sewers - three-year average (reduction)</v>
      </c>
      <c r="J21" s="64" t="str">
        <f>'PC LIST'!O34</f>
        <v>nr</v>
      </c>
      <c r="K21" s="64" t="str">
        <f>'PC LIST'!P34</f>
        <v>No. of properties flooded internally (reduction)</v>
      </c>
      <c r="L21" s="63">
        <f>'PC LIST'!Q34</f>
        <v>0</v>
      </c>
      <c r="M21" s="63" t="str">
        <f>'PC LIST'!J34</f>
        <v>R&amp;P</v>
      </c>
      <c r="N21" s="878">
        <f>'PC LIST'!BQ34</f>
        <v>61</v>
      </c>
      <c r="O21" s="63" t="str">
        <f>'PC LIST'!B73</f>
        <v>PR14BRLHHR_J3</v>
      </c>
      <c r="P21" s="64" t="str">
        <f>'PC LIST'!I73</f>
        <v>J3: Value for money</v>
      </c>
      <c r="Q21" s="64" t="str">
        <f>'PC LIST'!O73</f>
        <v>%</v>
      </c>
      <c r="R21" s="64" t="str">
        <f>'PC LIST'!P73</f>
        <v>% customer satisfaction</v>
      </c>
      <c r="S21" s="63">
        <f>'PC LIST'!Q73</f>
        <v>0</v>
      </c>
      <c r="T21" s="63" t="str">
        <f>'PC LIST'!J73</f>
        <v>NFI</v>
      </c>
      <c r="U21" s="878">
        <f>'PC LIST'!BQ73</f>
        <v>78</v>
      </c>
      <c r="AC21" s="63" t="str">
        <f>'PC LIST'!B107</f>
        <v>PR14NESWSWW_S-B3</v>
      </c>
      <c r="AD21" s="65" t="str">
        <f>'PC LIST'!I107</f>
        <v>S-B3: Repeat sewer flooding</v>
      </c>
      <c r="AE21" s="65" t="str">
        <f>'PC LIST'!O107</f>
        <v>nr</v>
      </c>
      <c r="AF21" s="65" t="str">
        <f>'PC LIST'!P107</f>
        <v>No. of properties per year</v>
      </c>
      <c r="AG21" s="63">
        <f>'PC LIST'!Q107</f>
        <v>0</v>
      </c>
      <c r="AH21" s="63" t="str">
        <f>'PC LIST'!J107</f>
        <v>R&amp;P</v>
      </c>
      <c r="AI21" s="63">
        <f>'PC LIST'!BQ107</f>
        <v>184</v>
      </c>
      <c r="AX21" s="63" t="str">
        <f>'PC LIST'!B179</f>
        <v>PR14SESHHR_D1</v>
      </c>
      <c r="AY21" s="64" t="str">
        <f>'PC LIST'!I179</f>
        <v>D1: Customer satisfaction (level of satisfaction in response to the tracker survey (overall quality score))</v>
      </c>
      <c r="AZ21" s="64" t="str">
        <f>'PC LIST'!O179</f>
        <v>%</v>
      </c>
      <c r="BA21" s="64" t="str">
        <f>'PC LIST'!P179</f>
        <v>% customer satisfaction</v>
      </c>
      <c r="BB21" s="63">
        <f>'PC LIST'!Q179</f>
        <v>1</v>
      </c>
      <c r="BC21" s="63" t="str">
        <f>'PC LIST'!J179</f>
        <v>NFI</v>
      </c>
      <c r="BD21" s="879">
        <f>'PC LIST'!BQ179</f>
        <v>91.5</v>
      </c>
      <c r="BE21" s="63" t="str">
        <f>'PC LIST'!B200</f>
        <v>PR14SEWWSW_M1</v>
      </c>
      <c r="BF21" s="64" t="str">
        <f>'PC LIST'!I200</f>
        <v>M1: Number of compliance breaches with statutory obligations and licence conditions, not already reported in performance on outcomes I through to K</v>
      </c>
      <c r="BG21" s="64" t="str">
        <f>'PC LIST'!O200</f>
        <v>nr</v>
      </c>
      <c r="BH21" s="64" t="str">
        <f>'PC LIST'!P200</f>
        <v>No. of other compliance breaches</v>
      </c>
      <c r="BI21" s="63">
        <f>'PC LIST'!Q200</f>
        <v>0</v>
      </c>
      <c r="BJ21" s="63" t="str">
        <f>'PC LIST'!J200</f>
        <v>NFI</v>
      </c>
      <c r="BK21" s="63">
        <f>'PC LIST'!BQ200</f>
        <v>0</v>
      </c>
      <c r="BL21" s="63" t="str">
        <f>'PC LIST'!B234</f>
        <v>PR14SRNWSWW_9</v>
      </c>
      <c r="BM21" s="64" t="str">
        <f>'PC LIST'!I234</f>
        <v>9: Bathing waters with ‘excellent’ water quality (part 2)</v>
      </c>
      <c r="BN21" s="64" t="str">
        <f>'PC LIST'!O234</f>
        <v>nr</v>
      </c>
      <c r="BO21" s="64" t="str">
        <f>'PC LIST'!P234</f>
        <v>No. of bathing waters</v>
      </c>
      <c r="BP21" s="63">
        <f>'PC LIST'!Q234</f>
        <v>0</v>
      </c>
      <c r="BQ21" s="63" t="str">
        <f>'PC LIST'!J234</f>
        <v>R&amp;P</v>
      </c>
      <c r="BR21" s="63">
        <f>'PC LIST'!BQ234</f>
        <v>0</v>
      </c>
      <c r="BU21" s="61"/>
      <c r="BV21" s="61"/>
      <c r="BW21" s="61"/>
      <c r="BX21" s="61"/>
      <c r="BY21" s="61"/>
      <c r="BZ21" s="63" t="str">
        <f>'PC LIST'!B282</f>
        <v>PR14SVTWSW_W-C1</v>
      </c>
      <c r="CA21" s="64" t="str">
        <f>'PC LIST'!I282</f>
        <v>W-C1: Customers rating our services as good value for money (based on tracker survey)</v>
      </c>
      <c r="CB21" s="64" t="str">
        <f>'PC LIST'!O282</f>
        <v>%</v>
      </c>
      <c r="CC21" s="64" t="str">
        <f>'PC LIST'!P282</f>
        <v>% customer satisfaction</v>
      </c>
      <c r="CD21" s="63">
        <f>'PC LIST'!Q282</f>
        <v>0</v>
      </c>
      <c r="CE21" s="63" t="str">
        <f>'PC LIST'!J282</f>
        <v>R&amp;P</v>
      </c>
      <c r="CF21" s="879">
        <f>'PC LIST'!BQ282</f>
        <v>57.5</v>
      </c>
      <c r="CG21" s="63" t="str">
        <f>'PC LIST'!B327</f>
        <v>PR14SWTWSW_W-E6</v>
      </c>
      <c r="CH21" s="66" t="str">
        <f>'PC LIST'!I327</f>
        <v>W-E6: Operational carbon emissions (ktCO2e)</v>
      </c>
      <c r="CI21" s="66" t="str">
        <f>'PC LIST'!O327</f>
        <v>nr</v>
      </c>
      <c r="CJ21" s="66" t="str">
        <f>'PC LIST'!P327</f>
        <v>ktCO2e</v>
      </c>
      <c r="CK21" s="63">
        <f>'PC LIST'!Q327</f>
        <v>1</v>
      </c>
      <c r="CL21" s="63" t="str">
        <f>'PC LIST'!J327</f>
        <v>NFI</v>
      </c>
      <c r="CM21" s="878">
        <f>'PC LIST'!BQ327</f>
        <v>61.8</v>
      </c>
      <c r="CN21" s="63" t="str">
        <f>'PC LIST'!B369</f>
        <v>PR14TMSWSW_WD1</v>
      </c>
      <c r="CO21" s="64" t="str">
        <f>'PC LIST'!I369</f>
        <v>WD1: Energy imported less energy exported</v>
      </c>
      <c r="CP21" s="64" t="str">
        <f>'PC LIST'!O369</f>
        <v>nr</v>
      </c>
      <c r="CQ21" s="64" t="str">
        <f>'PC LIST'!P369</f>
        <v>GWh (gigawatt-hours)</v>
      </c>
      <c r="CR21" s="63">
        <f>'PC LIST'!Q369</f>
        <v>0</v>
      </c>
      <c r="CS21" s="63" t="str">
        <f>'PC LIST'!J369</f>
        <v>NFI</v>
      </c>
      <c r="CT21" s="63">
        <f>'PC LIST'!BQ369</f>
        <v>495.80599999999998</v>
      </c>
      <c r="CU21" s="63" t="str">
        <f>'PC LIST'!B424</f>
        <v>PR14UUWSWW_S-D2</v>
      </c>
      <c r="CV21" s="64" t="str">
        <f>'PC LIST'!I424</f>
        <v>S-D2: Maintaining our wastewater treatment works (includes Oldham and Royton WwTWs special cost factor claims)</v>
      </c>
      <c r="CW21" s="64" t="str">
        <f>'PC LIST'!O424</f>
        <v>score</v>
      </c>
      <c r="CX21" s="64" t="str">
        <f>'PC LIST'!P424</f>
        <v>Maintaining WwTWs index (UU bespoke)</v>
      </c>
      <c r="CY21" s="63">
        <f>'PC LIST'!Q424</f>
        <v>4</v>
      </c>
      <c r="CZ21" s="63" t="str">
        <f>'PC LIST'!J424</f>
        <v>PO</v>
      </c>
      <c r="DA21" s="63">
        <f>'PC LIST'!BQ424</f>
        <v>91.484700000000004</v>
      </c>
      <c r="DB21" s="63" t="str">
        <f>'PC LIST'!B451</f>
        <v>PR14WSHWSWW_D3</v>
      </c>
      <c r="DC21" s="64" t="str">
        <f>'PC LIST'!I451</f>
        <v>D3: Internal sewer flooding - properties flooded in the year</v>
      </c>
      <c r="DD21" s="64" t="str">
        <f>'PC LIST'!O451</f>
        <v>nr</v>
      </c>
      <c r="DE21" s="64" t="str">
        <f>'PC LIST'!P451</f>
        <v>No. of properties subjected to internal sewer flooding</v>
      </c>
      <c r="DF21" s="63">
        <f>'PC LIST'!Q451</f>
        <v>0</v>
      </c>
      <c r="DG21" s="63" t="str">
        <f>'PC LIST'!J451</f>
        <v>R&amp;P</v>
      </c>
      <c r="DH21" s="878">
        <f>'PC LIST'!BQ451</f>
        <v>223</v>
      </c>
      <c r="DI21" s="63" t="str">
        <f>'PC LIST'!B482</f>
        <v>PR14WSXWSWW_C2</v>
      </c>
      <c r="DJ21" s="64" t="str">
        <f>'PC LIST'!I482</f>
        <v>C2: Risk of flooding from public sewers due to hydraulic inadequacy</v>
      </c>
      <c r="DK21" s="64" t="str">
        <f>'PC LIST'!O482</f>
        <v>nr</v>
      </c>
      <c r="DL21" s="64" t="str">
        <f>'PC LIST'!P482</f>
        <v>Flooding risk as measured by sewer flooding risk grid</v>
      </c>
      <c r="DM21" s="63">
        <f>'PC LIST'!Q482</f>
        <v>0</v>
      </c>
      <c r="DN21" s="63" t="str">
        <f>'PC LIST'!J482</f>
        <v>R&amp;P</v>
      </c>
      <c r="DO21" s="63">
        <f>'PC LIST'!BQ482</f>
        <v>51509</v>
      </c>
      <c r="DP21" s="63" t="str">
        <f>'PC LIST'!B514</f>
        <v>PR14YKYWSWW_SA4</v>
      </c>
      <c r="DQ21" s="64" t="str">
        <f>'PC LIST'!I514</f>
        <v>SA4: Sewer network stability and reliability factor</v>
      </c>
      <c r="DR21" s="64" t="str">
        <f>'PC LIST'!O514</f>
        <v>category</v>
      </c>
      <c r="DS21" s="64" t="str">
        <f>'PC LIST'!P514</f>
        <v>Asset health indicator</v>
      </c>
      <c r="DT21" s="63" t="str">
        <f>'PC LIST'!Q514</f>
        <v>na</v>
      </c>
      <c r="DU21" s="63" t="str">
        <f>'PC LIST'!J514</f>
        <v>PO</v>
      </c>
      <c r="DV21" s="63" t="str">
        <f>'PC LIST'!BQ514</f>
        <v xml:space="preserve">Stable </v>
      </c>
    </row>
    <row r="22" spans="8:126" ht="15.75" customHeight="1">
      <c r="H22" s="63" t="str">
        <f>'PC LIST'!B35</f>
        <v>PR14ANHWSWW_S-A3</v>
      </c>
      <c r="I22" s="64" t="str">
        <f>'PC LIST'!I35</f>
        <v>S-A3: Properties flooded externally from sewers - three-year average (reduction)</v>
      </c>
      <c r="J22" s="64" t="str">
        <f>'PC LIST'!O35</f>
        <v>nr</v>
      </c>
      <c r="K22" s="64" t="str">
        <f>'PC LIST'!P35</f>
        <v>No. of properties flooded externally (reduction)</v>
      </c>
      <c r="L22" s="63">
        <f>'PC LIST'!Q35</f>
        <v>0</v>
      </c>
      <c r="M22" s="63" t="str">
        <f>'PC LIST'!J35</f>
        <v>PO</v>
      </c>
      <c r="N22" s="878">
        <f>'PC LIST'!BQ35</f>
        <v>536</v>
      </c>
      <c r="O22" s="63" t="str">
        <f>'PC LIST'!B74</f>
        <v>PR14BRLHHR_K1</v>
      </c>
      <c r="P22" s="64" t="str">
        <f>'PC LIST'!I74</f>
        <v>K1: Ease of contact from surveys</v>
      </c>
      <c r="Q22" s="64" t="str">
        <f>'PC LIST'!O74</f>
        <v>%</v>
      </c>
      <c r="R22" s="64" t="str">
        <f>'PC LIST'!P74</f>
        <v>% customer satisfaction</v>
      </c>
      <c r="S22" s="63">
        <f>'PC LIST'!Q74</f>
        <v>1</v>
      </c>
      <c r="T22" s="63" t="str">
        <f>'PC LIST'!J74</f>
        <v>NFI</v>
      </c>
      <c r="U22" s="878">
        <f>'PC LIST'!BQ74</f>
        <v>93.1</v>
      </c>
      <c r="AC22" s="63" t="str">
        <f>'PC LIST'!B108</f>
        <v>PR14NESWSWW_S-B4</v>
      </c>
      <c r="AD22" s="65" t="str">
        <f>'PC LIST'!I108</f>
        <v>S-B4: Sewer collapses</v>
      </c>
      <c r="AE22" s="65" t="str">
        <f>'PC LIST'!O108</f>
        <v>nr</v>
      </c>
      <c r="AF22" s="65" t="str">
        <f>'PC LIST'!P108</f>
        <v>No. of sewer collapses per year - excluding TDSs</v>
      </c>
      <c r="AG22" s="63">
        <f>'PC LIST'!Q108</f>
        <v>0</v>
      </c>
      <c r="AH22" s="63" t="str">
        <f>'PC LIST'!J108</f>
        <v>PO</v>
      </c>
      <c r="AI22" s="63">
        <f>'PC LIST'!BQ108</f>
        <v>48</v>
      </c>
      <c r="AX22" s="63" t="str">
        <f>'PC LIST'!B180</f>
        <v>PR14SESHHR_D2</v>
      </c>
      <c r="AY22" s="64" t="str">
        <f>'PC LIST'!I180</f>
        <v>D2: Service incentive mechanism (SIM)</v>
      </c>
      <c r="AZ22" s="64" t="str">
        <f>'PC LIST'!O180</f>
        <v>score</v>
      </c>
      <c r="BA22" s="64" t="str">
        <f>'PC LIST'!P180</f>
        <v>Service incentive mechanism (SIM) score</v>
      </c>
      <c r="BB22" s="63">
        <f>'PC LIST'!Q180</f>
        <v>1</v>
      </c>
      <c r="BC22" s="63" t="str">
        <f>'PC LIST'!J180</f>
        <v>R&amp;P</v>
      </c>
      <c r="BD22" s="879">
        <f>'PC LIST'!BQ180</f>
        <v>80.8</v>
      </c>
      <c r="BE22" s="63" t="str">
        <f>'PC LIST'!B201</f>
        <v>PR14SEWWSW_N1</v>
      </c>
      <c r="BF22" s="64" t="str">
        <f>'PC LIST'!I201</f>
        <v>N1: Discolouration contacts</v>
      </c>
      <c r="BG22" s="64" t="str">
        <f>'PC LIST'!O201</f>
        <v>nr</v>
      </c>
      <c r="BH22" s="64" t="str">
        <f>'PC LIST'!P201</f>
        <v>No. per 1,000 population</v>
      </c>
      <c r="BI22" s="63">
        <f>'PC LIST'!Q201</f>
        <v>2</v>
      </c>
      <c r="BJ22" s="63" t="str">
        <f>'PC LIST'!J201</f>
        <v>R&amp;P</v>
      </c>
      <c r="BK22" s="63">
        <f>'PC LIST'!BQ201</f>
        <v>0.98</v>
      </c>
      <c r="BL22" s="63" t="str">
        <f>'PC LIST'!B235</f>
        <v>PR14SRNWSWW_10</v>
      </c>
      <c r="BM22" s="64" t="str">
        <f>'PC LIST'!I235</f>
        <v>10: Bathing waters with ‘excellent’ water quality (part 3)</v>
      </c>
      <c r="BN22" s="64" t="str">
        <f>'PC LIST'!O235</f>
        <v>£m</v>
      </c>
      <c r="BO22" s="64" t="str">
        <f>'PC LIST'!P235</f>
        <v>£ million estimated scheme costs</v>
      </c>
      <c r="BP22" s="63">
        <f>'PC LIST'!Q235</f>
        <v>1</v>
      </c>
      <c r="BQ22" s="63" t="str">
        <f>'PC LIST'!J235</f>
        <v>PO</v>
      </c>
      <c r="BR22" s="63" t="str">
        <f>'PC LIST'!BQ235</f>
        <v>N/A</v>
      </c>
      <c r="BU22" s="61"/>
      <c r="BV22" s="61"/>
      <c r="BW22" s="61"/>
      <c r="BX22" s="61"/>
      <c r="BY22" s="61"/>
      <c r="BZ22" s="63" t="str">
        <f>'PC LIST'!B283</f>
        <v>PR14SVTWSW_W-D1</v>
      </c>
      <c r="CA22" s="64" t="str">
        <f>'PC LIST'!I283</f>
        <v>W-D1: Improvements in river water quality against WFD criteria</v>
      </c>
      <c r="CB22" s="64" t="str">
        <f>'PC LIST'!O283</f>
        <v>nr</v>
      </c>
      <c r="CC22" s="64" t="str">
        <f>'PC LIST'!P283</f>
        <v>No. WFD classification improvements</v>
      </c>
      <c r="CD22" s="63">
        <f>'PC LIST'!Q283</f>
        <v>0</v>
      </c>
      <c r="CE22" s="63" t="str">
        <f>'PC LIST'!J283</f>
        <v>R&amp;P</v>
      </c>
      <c r="CF22" s="879">
        <f>'PC LIST'!BQ283</f>
        <v>0</v>
      </c>
      <c r="CG22" s="63" t="str">
        <f>'PC LIST'!B328</f>
        <v>PR14SWTWSW_W-E7</v>
      </c>
      <c r="CH22" s="66" t="str">
        <f>'PC LIST'!I328</f>
        <v>W-E7: Energy from renewable sources (%)</v>
      </c>
      <c r="CI22" s="66" t="str">
        <f>'PC LIST'!O328</f>
        <v>%</v>
      </c>
      <c r="CJ22" s="66" t="str">
        <f>'PC LIST'!P328</f>
        <v>% energy from renewable sources</v>
      </c>
      <c r="CK22" s="63">
        <f>'PC LIST'!Q328</f>
        <v>2</v>
      </c>
      <c r="CL22" s="63" t="str">
        <f>'PC LIST'!J328</f>
        <v>NFI</v>
      </c>
      <c r="CM22" s="878">
        <f>'PC LIST'!BQ328</f>
        <v>7.14</v>
      </c>
      <c r="CN22" s="63" t="str">
        <f>'PC LIST'!B370</f>
        <v>PR14TMSWSWW_SA1</v>
      </c>
      <c r="CO22" s="64" t="str">
        <f>'PC LIST'!I370</f>
        <v>SA1: Improve handling of written complaints by increasing first time resolution</v>
      </c>
      <c r="CP22" s="64" t="str">
        <f>'PC LIST'!O370</f>
        <v>%</v>
      </c>
      <c r="CQ22" s="64" t="str">
        <f>'PC LIST'!P370</f>
        <v>% written complaints resolved 1st time</v>
      </c>
      <c r="CR22" s="63">
        <f>'PC LIST'!Q370</f>
        <v>0</v>
      </c>
      <c r="CS22" s="63" t="str">
        <f>'PC LIST'!J370</f>
        <v>NFI</v>
      </c>
      <c r="CT22" s="63">
        <f>'PC LIST'!BQ370</f>
        <v>86.72</v>
      </c>
      <c r="CU22" s="63" t="str">
        <f>'PC LIST'!B425</f>
        <v>PR14UUWSWW_S-D3</v>
      </c>
      <c r="CV22" s="64" t="str">
        <f>'PC LIST'!I425</f>
        <v>S-D3: Contribution to rivers improved - wastewater programme (includes Oldham, Royton and Windermere)</v>
      </c>
      <c r="CW22" s="64" t="str">
        <f>'PC LIST'!O425</f>
        <v>nr</v>
      </c>
      <c r="CX22" s="64" t="str">
        <f>'PC LIST'!P425</f>
        <v>Kilometres (km) of river improved (cumulative)</v>
      </c>
      <c r="CY22" s="63">
        <f>'PC LIST'!Q425</f>
        <v>2</v>
      </c>
      <c r="CZ22" s="63" t="str">
        <f>'PC LIST'!J425</f>
        <v>R&amp;P</v>
      </c>
      <c r="DA22" s="63">
        <f>'PC LIST'!BQ425</f>
        <v>0.75</v>
      </c>
      <c r="DB22" s="63" t="str">
        <f>'PC LIST'!B452</f>
        <v>PR14WSHWSWW_D5</v>
      </c>
      <c r="DC22" s="64" t="str">
        <f>'PC LIST'!I452</f>
        <v>D5: Earning the trust of customers  - % of customers surveyed that say they trust the company</v>
      </c>
      <c r="DD22" s="64" t="str">
        <f>'PC LIST'!O452</f>
        <v>%</v>
      </c>
      <c r="DE22" s="64" t="str">
        <f>'PC LIST'!P452</f>
        <v>% customer satisfaction</v>
      </c>
      <c r="DF22" s="63">
        <f>'PC LIST'!Q452</f>
        <v>0</v>
      </c>
      <c r="DG22" s="63" t="str">
        <f>'PC LIST'!J452</f>
        <v>NFI</v>
      </c>
      <c r="DH22" s="878">
        <f>'PC LIST'!BQ452</f>
        <v>82</v>
      </c>
      <c r="DI22" s="63" t="str">
        <f>'PC LIST'!B483</f>
        <v>PR14WSXWSWW_C3a</v>
      </c>
      <c r="DJ22" s="64" t="str">
        <f>'PC LIST'!I483</f>
        <v>C3a: North Bristol Sewer Scheme - Frome catchment</v>
      </c>
      <c r="DK22" s="64" t="str">
        <f>'PC LIST'!O483</f>
        <v>text</v>
      </c>
      <c r="DL22" s="64" t="str">
        <f>'PC LIST'!P483</f>
        <v>Scheme delivery - Frome catchment</v>
      </c>
      <c r="DM22" s="63" t="str">
        <f>'PC LIST'!Q483</f>
        <v>na</v>
      </c>
      <c r="DN22" s="63" t="str">
        <f>'PC LIST'!J483</f>
        <v>PO</v>
      </c>
      <c r="DO22" s="63" t="str">
        <f>'PC LIST'!BQ483</f>
        <v>-</v>
      </c>
      <c r="DP22" s="63" t="str">
        <f>'PC LIST'!B515</f>
        <v>PR14YKYWSWW_SB1</v>
      </c>
      <c r="DQ22" s="64" t="str">
        <f>'PC LIST'!I515</f>
        <v>SB1: Number of Yorkshire's designated bathing waters that exceed the required quality standard</v>
      </c>
      <c r="DR22" s="64" t="str">
        <f>'PC LIST'!O515</f>
        <v>nr</v>
      </c>
      <c r="DS22" s="64" t="str">
        <f>'PC LIST'!P515</f>
        <v>No. of bathing waters exceeding required standard</v>
      </c>
      <c r="DT22" s="63">
        <f>'PC LIST'!Q515</f>
        <v>0</v>
      </c>
      <c r="DU22" s="63" t="str">
        <f>'PC LIST'!J515</f>
        <v>NFI</v>
      </c>
      <c r="DV22" s="63">
        <f>'PC LIST'!BQ515</f>
        <v>18</v>
      </c>
    </row>
    <row r="23" spans="8:126" ht="15.75" customHeight="1">
      <c r="H23" s="63" t="str">
        <f>'PC LIST'!B36</f>
        <v>PR14ANHWSWW_S-A4</v>
      </c>
      <c r="I23" s="64" t="str">
        <f>'PC LIST'!I36</f>
        <v>S-A4: Percentage of sewerage capacity schemes incorporating sustainable solutions</v>
      </c>
      <c r="J23" s="64" t="str">
        <f>'PC LIST'!O36</f>
        <v>%</v>
      </c>
      <c r="K23" s="64" t="str">
        <f>'PC LIST'!P36</f>
        <v>% sustainable sewerage capacity schemes</v>
      </c>
      <c r="L23" s="63">
        <f>'PC LIST'!Q36</f>
        <v>0</v>
      </c>
      <c r="M23" s="63" t="str">
        <f>'PC LIST'!J36</f>
        <v>NFI</v>
      </c>
      <c r="N23" s="878">
        <f>'PC LIST'!BQ36</f>
        <v>4</v>
      </c>
      <c r="O23" s="63" t="str">
        <f>'PC LIST'!B75</f>
        <v>PR14BRLHHR_L1</v>
      </c>
      <c r="P23" s="64" t="str">
        <f>'PC LIST'!I75</f>
        <v>L1: Negative billing contacts</v>
      </c>
      <c r="Q23" s="64" t="str">
        <f>'PC LIST'!O75</f>
        <v>nr</v>
      </c>
      <c r="R23" s="64" t="str">
        <f>'PC LIST'!P75</f>
        <v>No. of contacts per year</v>
      </c>
      <c r="S23" s="63">
        <f>'PC LIST'!Q75</f>
        <v>0</v>
      </c>
      <c r="T23" s="63" t="str">
        <f>'PC LIST'!J75</f>
        <v>NFI</v>
      </c>
      <c r="U23" s="878">
        <f>'PC LIST'!BQ75</f>
        <v>2301</v>
      </c>
      <c r="AC23" s="63" t="str">
        <f>'PC LIST'!B109</f>
        <v>PR14NESWSWW_S-B5</v>
      </c>
      <c r="AD23" s="65" t="str">
        <f>'PC LIST'!I109</f>
        <v>S-B5: Transferred drains and sewers - internal sewer flooding</v>
      </c>
      <c r="AE23" s="65" t="str">
        <f>'PC LIST'!O109</f>
        <v>nr</v>
      </c>
      <c r="AF23" s="65" t="str">
        <f>'PC LIST'!P109</f>
        <v>No. of properties per year</v>
      </c>
      <c r="AG23" s="63">
        <f>'PC LIST'!Q109</f>
        <v>0</v>
      </c>
      <c r="AH23" s="63" t="str">
        <f>'PC LIST'!J109</f>
        <v>R&amp;P</v>
      </c>
      <c r="AI23" s="63">
        <f>'PC LIST'!BQ109</f>
        <v>219</v>
      </c>
      <c r="AX23" s="63" t="str">
        <f>'PC LIST'!B181</f>
        <v>PR14SESHHR_D3</v>
      </c>
      <c r="AY23" s="64" t="str">
        <f>'PC LIST'!I181</f>
        <v>D3: Total number of complaints</v>
      </c>
      <c r="AZ23" s="64" t="str">
        <f>'PC LIST'!O181</f>
        <v>nr</v>
      </c>
      <c r="BA23" s="64" t="str">
        <f>'PC LIST'!P181</f>
        <v>No. per 1,000 billed properties</v>
      </c>
      <c r="BB23" s="63">
        <f>'PC LIST'!Q181</f>
        <v>1</v>
      </c>
      <c r="BC23" s="63" t="str">
        <f>'PC LIST'!J181</f>
        <v>NFI</v>
      </c>
      <c r="BD23" s="879">
        <f>'PC LIST'!BQ181</f>
        <v>10</v>
      </c>
      <c r="BE23" s="63" t="str">
        <f>'PC LIST'!B202</f>
        <v>PR14SEWWSW_N2</v>
      </c>
      <c r="BF23" s="64" t="str">
        <f>'PC LIST'!I202</f>
        <v>N2: Above ground asset performance assessment</v>
      </c>
      <c r="BG23" s="64" t="str">
        <f>'PC LIST'!O202</f>
        <v>category</v>
      </c>
      <c r="BH23" s="64" t="str">
        <f>'PC LIST'!P202</f>
        <v>Asset health indicator</v>
      </c>
      <c r="BI23" s="63" t="str">
        <f>'PC LIST'!Q202</f>
        <v>na</v>
      </c>
      <c r="BJ23" s="63" t="str">
        <f>'PC LIST'!J202</f>
        <v>PO</v>
      </c>
      <c r="BK23" s="63" t="str">
        <f>'PC LIST'!BQ202</f>
        <v>Stable</v>
      </c>
      <c r="BL23" s="63" t="str">
        <f>'PC LIST'!B236</f>
        <v>PR14SRNWSWW_11</v>
      </c>
      <c r="BM23" s="64" t="str">
        <f>'PC LIST'!I236</f>
        <v>11: Serious pollution incidents (category 1 and 2 pollution incidents, as reported by the EA on MD109)</v>
      </c>
      <c r="BN23" s="64" t="str">
        <f>'PC LIST'!O236</f>
        <v>nr</v>
      </c>
      <c r="BO23" s="64" t="str">
        <f>'PC LIST'!P236</f>
        <v>No. of pollution incidents (cats 1 and 2)</v>
      </c>
      <c r="BP23" s="63">
        <f>'PC LIST'!Q236</f>
        <v>0</v>
      </c>
      <c r="BQ23" s="63" t="str">
        <f>'PC LIST'!J236</f>
        <v>NFI</v>
      </c>
      <c r="BR23" s="63">
        <f>'PC LIST'!BQ236</f>
        <v>7</v>
      </c>
      <c r="BZ23" s="63" t="str">
        <f>'PC LIST'!B284</f>
        <v>PR14SVTWSW_W-D2</v>
      </c>
      <c r="CA23" s="64" t="str">
        <f>'PC LIST'!I284</f>
        <v>W-D2: Asset stewardship - environmental compliance</v>
      </c>
      <c r="CB23" s="64" t="str">
        <f>'PC LIST'!O284</f>
        <v>%</v>
      </c>
      <c r="CC23" s="64" t="str">
        <f>'PC LIST'!P284</f>
        <v>% environmental compliance</v>
      </c>
      <c r="CD23" s="63">
        <f>'PC LIST'!Q284</f>
        <v>0</v>
      </c>
      <c r="CE23" s="63" t="str">
        <f>'PC LIST'!J284</f>
        <v>NFI</v>
      </c>
      <c r="CF23" s="879">
        <f>'PC LIST'!BQ284</f>
        <v>97.508496246767137</v>
      </c>
      <c r="CG23" s="63" t="str">
        <f>'PC LIST'!B329</f>
        <v>PR14SWTWSW_W-F1</v>
      </c>
      <c r="CH23" s="66" t="str">
        <f>'PC LIST'!I329</f>
        <v>W-F1: Customers paying a metered bill</v>
      </c>
      <c r="CI23" s="66" t="str">
        <f>'PC LIST'!O329</f>
        <v>%</v>
      </c>
      <c r="CJ23" s="66" t="str">
        <f>'PC LIST'!P329</f>
        <v>% domestic customers with metered bill</v>
      </c>
      <c r="CK23" s="63">
        <f>'PC LIST'!Q329</f>
        <v>1</v>
      </c>
      <c r="CL23" s="63" t="str">
        <f>'PC LIST'!J329</f>
        <v>PO</v>
      </c>
      <c r="CM23" s="878">
        <f>'PC LIST'!BQ329</f>
        <v>79.099999999999994</v>
      </c>
      <c r="CN23" s="63" t="str">
        <f>'PC LIST'!B371</f>
        <v>PR14TMSWSWW_SA2</v>
      </c>
      <c r="CO23" s="64" t="str">
        <f>'PC LIST'!I371</f>
        <v>SA2: Number of written complaints per 10,000 connected properties</v>
      </c>
      <c r="CP23" s="64" t="str">
        <f>'PC LIST'!O371</f>
        <v>nr</v>
      </c>
      <c r="CQ23" s="64" t="str">
        <f>'PC LIST'!P371</f>
        <v>No. written complaints / 10,000 properties</v>
      </c>
      <c r="CR23" s="63">
        <f>'PC LIST'!Q371</f>
        <v>2</v>
      </c>
      <c r="CS23" s="63" t="str">
        <f>'PC LIST'!J371</f>
        <v>NFI</v>
      </c>
      <c r="CT23" s="63">
        <f>'PC LIST'!BQ371</f>
        <v>6.46</v>
      </c>
      <c r="CU23" s="63" t="str">
        <f>'PC LIST'!B426</f>
        <v>PR14UUWSWW_S-D4a</v>
      </c>
      <c r="CV23" s="64" t="str">
        <f>'PC LIST'!I426</f>
        <v>S-D4a: Wastewater serious (category 1 and 2) pollution incidents</v>
      </c>
      <c r="CW23" s="64" t="str">
        <f>'PC LIST'!O426</f>
        <v>nr</v>
      </c>
      <c r="CX23" s="64" t="str">
        <f>'PC LIST'!P426</f>
        <v>No. of pollution incidents (cats 1 and 2)</v>
      </c>
      <c r="CY23" s="63">
        <f>'PC LIST'!Q426</f>
        <v>0</v>
      </c>
      <c r="CZ23" s="63" t="str">
        <f>'PC LIST'!J426</f>
        <v>PO</v>
      </c>
      <c r="DA23" s="63">
        <f>'PC LIST'!BQ426</f>
        <v>4</v>
      </c>
      <c r="DB23" s="63" t="str">
        <f>'PC LIST'!B453</f>
        <v>PR14WSHWSWW_E1</v>
      </c>
      <c r="DC23" s="64" t="str">
        <f>'PC LIST'!I453</f>
        <v>E1: Affordable bills - annual increase</v>
      </c>
      <c r="DD23" s="64" t="str">
        <f>'PC LIST'!O453</f>
        <v>%</v>
      </c>
      <c r="DE23" s="64" t="str">
        <f>'PC LIST'!P453</f>
        <v>% above or below inflation (affordability of bills)</v>
      </c>
      <c r="DF23" s="63">
        <f>'PC LIST'!Q453</f>
        <v>0</v>
      </c>
      <c r="DG23" s="63" t="str">
        <f>'PC LIST'!J453</f>
        <v>NFI</v>
      </c>
      <c r="DH23" s="878">
        <f>'PC LIST'!BQ453</f>
        <v>-1</v>
      </c>
      <c r="DI23" s="63" t="str">
        <f>'PC LIST'!B484</f>
        <v>PR14WSXWSWW_C3b</v>
      </c>
      <c r="DJ23" s="64" t="str">
        <f>'PC LIST'!I484</f>
        <v>C3b: North Bristol Sewer Scheme - Trym catchment</v>
      </c>
      <c r="DK23" s="64" t="str">
        <f>'PC LIST'!O484</f>
        <v>text</v>
      </c>
      <c r="DL23" s="64" t="str">
        <f>'PC LIST'!P484</f>
        <v>Scheme delivery - Trym catchment</v>
      </c>
      <c r="DM23" s="63" t="str">
        <f>'PC LIST'!Q484</f>
        <v>na</v>
      </c>
      <c r="DN23" s="63" t="str">
        <f>'PC LIST'!J484</f>
        <v>PO</v>
      </c>
      <c r="DO23" s="63" t="str">
        <f>'PC LIST'!BQ484</f>
        <v>-</v>
      </c>
      <c r="DP23" s="63" t="str">
        <f>'PC LIST'!B516</f>
        <v>PR14YKYWSWW_SB2</v>
      </c>
      <c r="DQ23" s="64" t="str">
        <f>'PC LIST'!I516</f>
        <v>SB2: Wastewater quality stability and reliability factor</v>
      </c>
      <c r="DR23" s="64" t="str">
        <f>'PC LIST'!O516</f>
        <v>category</v>
      </c>
      <c r="DS23" s="64" t="str">
        <f>'PC LIST'!P516</f>
        <v>Asset health indicator</v>
      </c>
      <c r="DT23" s="63" t="str">
        <f>'PC LIST'!Q516</f>
        <v>na</v>
      </c>
      <c r="DU23" s="63" t="str">
        <f>'PC LIST'!J516</f>
        <v>PO</v>
      </c>
      <c r="DV23" s="63" t="str">
        <f>'PC LIST'!BQ516</f>
        <v xml:space="preserve">Stable </v>
      </c>
    </row>
    <row r="24" spans="8:126" ht="15.75" customHeight="1">
      <c r="H24" s="63" t="str">
        <f>'PC LIST'!B37</f>
        <v>PR14ANHWSWW_S-B1</v>
      </c>
      <c r="I24" s="64" t="str">
        <f>'PC LIST'!I37</f>
        <v>S-B1: Value for money perception variation from baseline against WaSCs (wastewater)</v>
      </c>
      <c r="J24" s="64" t="str">
        <f>'PC LIST'!O37</f>
        <v>%</v>
      </c>
      <c r="K24" s="64" t="str">
        <f>'PC LIST'!P37</f>
        <v>% variation from WaSC baseline</v>
      </c>
      <c r="L24" s="63">
        <f>'PC LIST'!Q37</f>
        <v>0</v>
      </c>
      <c r="M24" s="63" t="str">
        <f>'PC LIST'!J37</f>
        <v>R&amp;P</v>
      </c>
      <c r="N24" s="878">
        <f>'PC LIST'!BQ37</f>
        <v>4</v>
      </c>
      <c r="O24" s="63"/>
      <c r="P24" s="64"/>
      <c r="Q24" s="64"/>
      <c r="R24" s="64"/>
      <c r="T24" s="63"/>
      <c r="U24" s="63"/>
      <c r="AC24" s="63" t="str">
        <f>'PC LIST'!B110</f>
        <v>PR14NESWSWW_S-B6</v>
      </c>
      <c r="AD24" s="65" t="str">
        <f>'PC LIST'!I110</f>
        <v>S-B6: Transferred drains and sewers - external sewer flooding</v>
      </c>
      <c r="AE24" s="65" t="str">
        <f>'PC LIST'!O110</f>
        <v>nr</v>
      </c>
      <c r="AF24" s="65" t="str">
        <f>'PC LIST'!P110</f>
        <v>No. of properties per year</v>
      </c>
      <c r="AG24" s="63">
        <f>'PC LIST'!Q110</f>
        <v>0</v>
      </c>
      <c r="AH24" s="63" t="str">
        <f>'PC LIST'!J110</f>
        <v>R&amp;P</v>
      </c>
      <c r="AI24" s="63">
        <f>'PC LIST'!BQ110</f>
        <v>2506</v>
      </c>
      <c r="AX24" s="63"/>
      <c r="AY24" s="64"/>
      <c r="AZ24" s="64"/>
      <c r="BA24" s="64"/>
      <c r="BE24" s="63" t="str">
        <f>'PC LIST'!B203</f>
        <v>PR14SEWWSW_N3</v>
      </c>
      <c r="BF24" s="64" t="str">
        <f>'PC LIST'!I203</f>
        <v>N3: Number of company sites at risk of flooding</v>
      </c>
      <c r="BG24" s="64" t="str">
        <f>'PC LIST'!O203</f>
        <v>nr</v>
      </c>
      <c r="BH24" s="64" t="str">
        <f>'PC LIST'!P203</f>
        <v>No. of SEW sites at risk of flooding</v>
      </c>
      <c r="BI24" s="63">
        <f>'PC LIST'!Q203</f>
        <v>0</v>
      </c>
      <c r="BJ24" s="63" t="str">
        <f>'PC LIST'!J203</f>
        <v>NFI</v>
      </c>
      <c r="BK24" s="63">
        <f>'PC LIST'!BQ203</f>
        <v>55</v>
      </c>
      <c r="BL24" s="63" t="str">
        <f>'PC LIST'!B237</f>
        <v>PR14SRNWSWW_12</v>
      </c>
      <c r="BM24" s="64" t="str">
        <f>'PC LIST'!I237</f>
        <v>12: Avoiding blocked drains</v>
      </c>
      <c r="BN24" s="64" t="str">
        <f>'PC LIST'!O237</f>
        <v>%</v>
      </c>
      <c r="BO24" s="64" t="str">
        <f>'PC LIST'!P237</f>
        <v>% customers aware of avoidance measures</v>
      </c>
      <c r="BP24" s="63">
        <f>'PC LIST'!Q237</f>
        <v>0</v>
      </c>
      <c r="BQ24" s="63" t="str">
        <f>'PC LIST'!J237</f>
        <v>NFI</v>
      </c>
      <c r="BR24" s="63">
        <f>'PC LIST'!BQ237</f>
        <v>77</v>
      </c>
      <c r="BZ24" s="63" t="str">
        <f>'PC LIST'!B285</f>
        <v>PR14SVTWSW_W-D3</v>
      </c>
      <c r="CA24" s="64" t="str">
        <f>'PC LIST'!I285</f>
        <v>W-D3: Biodiversity</v>
      </c>
      <c r="CB24" s="64" t="str">
        <f>'PC LIST'!O285</f>
        <v>nr</v>
      </c>
      <c r="CC24" s="64" t="str">
        <f>'PC LIST'!P285</f>
        <v>No. of hectares improved</v>
      </c>
      <c r="CD24" s="63">
        <f>'PC LIST'!Q285</f>
        <v>0</v>
      </c>
      <c r="CE24" s="63" t="str">
        <f>'PC LIST'!J285</f>
        <v>NFI</v>
      </c>
      <c r="CF24" s="879">
        <f>'PC LIST'!BQ285</f>
        <v>322.89999999999998</v>
      </c>
      <c r="CG24" s="63" t="str">
        <f>'PC LIST'!B330</f>
        <v>PR14SWTWSWW_S-A1</v>
      </c>
      <c r="CH24" s="66" t="str">
        <f>'PC LIST'!I330</f>
        <v>S-A1: Internal sewer flooding incidents</v>
      </c>
      <c r="CI24" s="66" t="str">
        <f>'PC LIST'!O330</f>
        <v>nr</v>
      </c>
      <c r="CJ24" s="66" t="str">
        <f>'PC LIST'!P330</f>
        <v>No. of internal sewer flooding incidents</v>
      </c>
      <c r="CK24" s="63">
        <f>'PC LIST'!Q330</f>
        <v>0</v>
      </c>
      <c r="CL24" s="63" t="str">
        <f>'PC LIST'!J330</f>
        <v>R&amp;P</v>
      </c>
      <c r="CM24" s="878">
        <f>'PC LIST'!BQ330</f>
        <v>189</v>
      </c>
      <c r="CN24" s="63" t="str">
        <f>'PC LIST'!B372</f>
        <v>PR14TMSWSWW_SA3</v>
      </c>
      <c r="CO24" s="64" t="str">
        <f>'PC LIST'!I372</f>
        <v>SA3: Customer satisfaction surveys (internal CSAT monitor)</v>
      </c>
      <c r="CP24" s="64" t="str">
        <f>'PC LIST'!O372</f>
        <v>score</v>
      </c>
      <c r="CQ24" s="64" t="str">
        <f>'PC LIST'!P372</f>
        <v>TW internal Customer satisfaction score (mean score out of 5)</v>
      </c>
      <c r="CR24" s="63">
        <f>'PC LIST'!Q372</f>
        <v>2</v>
      </c>
      <c r="CS24" s="63" t="str">
        <f>'PC LIST'!J372</f>
        <v>NFI</v>
      </c>
      <c r="CT24" s="63">
        <f>'PC LIST'!BQ372</f>
        <v>4.5</v>
      </c>
      <c r="CU24" s="63" t="str">
        <f>'PC LIST'!B427</f>
        <v>PR14UUWSWW_S-D4b</v>
      </c>
      <c r="CV24" s="64" t="str">
        <f>'PC LIST'!I427</f>
        <v>S-D4b: Wastewater category 3 pollution incidents</v>
      </c>
      <c r="CW24" s="64" t="str">
        <f>'PC LIST'!O427</f>
        <v>nr</v>
      </c>
      <c r="CX24" s="64" t="str">
        <f>'PC LIST'!P427</f>
        <v>No. of pollution incidents (cat 3)</v>
      </c>
      <c r="CY24" s="63">
        <f>'PC LIST'!Q427</f>
        <v>0</v>
      </c>
      <c r="CZ24" s="63" t="str">
        <f>'PC LIST'!J427</f>
        <v>R&amp;P</v>
      </c>
      <c r="DA24" s="63">
        <f>'PC LIST'!BQ427</f>
        <v>136</v>
      </c>
      <c r="DB24" s="63" t="str">
        <f>'PC LIST'!B454</f>
        <v>PR14WSHWSWW_F1</v>
      </c>
      <c r="DC24" s="64" t="str">
        <f>'PC LIST'!I454</f>
        <v>F1: Asset serviceability</v>
      </c>
      <c r="DD24" s="64" t="str">
        <f>'PC LIST'!O454</f>
        <v>category</v>
      </c>
      <c r="DE24" s="64" t="str">
        <f>'PC LIST'!P454</f>
        <v>Asset health indicator</v>
      </c>
      <c r="DF24" s="63" t="str">
        <f>'PC LIST'!Q454</f>
        <v>na</v>
      </c>
      <c r="DG24" s="63" t="str">
        <f>'PC LIST'!J454</f>
        <v>PO</v>
      </c>
      <c r="DH24" s="878" t="str">
        <f>'PC LIST'!BQ454</f>
        <v>Stable</v>
      </c>
      <c r="DI24" s="63" t="str">
        <f>'PC LIST'!B485</f>
        <v>PR14WSXWSWW_D1</v>
      </c>
      <c r="DJ24" s="64" t="str">
        <f>'PC LIST'!I485</f>
        <v>D1: Collapses and bursts on sewer network</v>
      </c>
      <c r="DK24" s="64" t="str">
        <f>'PC LIST'!O485</f>
        <v>nr</v>
      </c>
      <c r="DL24" s="64" t="str">
        <f>'PC LIST'!P485</f>
        <v>No. of sewer collapses and rising main bursts</v>
      </c>
      <c r="DM24" s="63">
        <f>'PC LIST'!Q485</f>
        <v>0</v>
      </c>
      <c r="DN24" s="63" t="str">
        <f>'PC LIST'!J485</f>
        <v>PO</v>
      </c>
      <c r="DO24" s="63">
        <f>'PC LIST'!BQ485</f>
        <v>282</v>
      </c>
      <c r="DP24" s="63" t="str">
        <f>'PC LIST'!B517</f>
        <v>PR14YKYWSWW_SB3</v>
      </c>
      <c r="DQ24" s="64" t="str">
        <f>'PC LIST'!I517</f>
        <v>SB3: Solutions delivered by working with others (note: PC is part of a total commitment at Appointee level - see also WC2)</v>
      </c>
      <c r="DR24" s="64" t="str">
        <f>'PC LIST'!O517</f>
        <v>nr</v>
      </c>
      <c r="DS24" s="64" t="str">
        <f>'PC LIST'!P517</f>
        <v>No. of solutions delivered by working with others</v>
      </c>
      <c r="DT24" s="63">
        <f>'PC LIST'!Q517</f>
        <v>0</v>
      </c>
      <c r="DU24" s="63" t="str">
        <f>'PC LIST'!J517</f>
        <v>RO</v>
      </c>
      <c r="DV24" s="63">
        <f>'PC LIST'!BQ517</f>
        <v>4</v>
      </c>
    </row>
    <row r="25" spans="8:126" ht="15.75" customHeight="1">
      <c r="H25" s="63" t="str">
        <f>'PC LIST'!B38</f>
        <v>PR14ANHWSWW_S-C1</v>
      </c>
      <c r="I25" s="64" t="str">
        <f>'PC LIST'!I38</f>
        <v>S-C1: Percentage of bathing waters attaining excellent status</v>
      </c>
      <c r="J25" s="64" t="str">
        <f>'PC LIST'!O38</f>
        <v>%</v>
      </c>
      <c r="K25" s="64" t="str">
        <f>'PC LIST'!P38</f>
        <v>% bathing waters - excellent status</v>
      </c>
      <c r="L25" s="63">
        <f>'PC LIST'!Q38</f>
        <v>0</v>
      </c>
      <c r="M25" s="63" t="str">
        <f>'PC LIST'!J38</f>
        <v>R&amp;P</v>
      </c>
      <c r="N25" s="878">
        <f>'PC LIST'!BQ38</f>
        <v>71</v>
      </c>
      <c r="Q25" s="61"/>
      <c r="R25" s="61"/>
      <c r="S25" s="61"/>
      <c r="T25" s="63"/>
      <c r="U25" s="63"/>
      <c r="AC25" s="63" t="str">
        <f>'PC LIST'!B111</f>
        <v>PR14NESWSWW_S-B7</v>
      </c>
      <c r="AD25" s="65" t="str">
        <f>'PC LIST'!I111</f>
        <v>S-B7: Transferred drains and sewers - sewer collapses</v>
      </c>
      <c r="AE25" s="65" t="str">
        <f>'PC LIST'!O111</f>
        <v>nr</v>
      </c>
      <c r="AF25" s="65" t="str">
        <f>'PC LIST'!P111</f>
        <v>No. of sewer collapses per year - TDSs</v>
      </c>
      <c r="AG25" s="63">
        <f>'PC LIST'!Q111</f>
        <v>0</v>
      </c>
      <c r="AH25" s="63" t="str">
        <f>'PC LIST'!J111</f>
        <v>NFI</v>
      </c>
      <c r="AI25" s="63">
        <f>'PC LIST'!BQ111</f>
        <v>58</v>
      </c>
      <c r="AZ25" s="61"/>
      <c r="BA25" s="61"/>
      <c r="BB25" s="61"/>
      <c r="BC25" s="61"/>
      <c r="BD25" s="61"/>
      <c r="BE25" s="63" t="str">
        <f>'PC LIST'!B204</f>
        <v>PR14SEWWSW_N4</v>
      </c>
      <c r="BF25" s="64" t="str">
        <f>'PC LIST'!I204</f>
        <v>N4: Water mains bursts</v>
      </c>
      <c r="BG25" s="64" t="str">
        <f>'PC LIST'!O204</f>
        <v>nr</v>
      </c>
      <c r="BH25" s="64" t="str">
        <f>'PC LIST'!P204</f>
        <v>No. of burst mains per year</v>
      </c>
      <c r="BI25" s="63">
        <f>'PC LIST'!Q204</f>
        <v>0</v>
      </c>
      <c r="BJ25" s="63" t="str">
        <f>'PC LIST'!J204</f>
        <v>PO</v>
      </c>
      <c r="BK25" s="63">
        <f>'PC LIST'!BQ204</f>
        <v>2307</v>
      </c>
      <c r="BL25" s="63" t="str">
        <f>'PC LIST'!B238</f>
        <v>PR14SRNWSWW_13</v>
      </c>
      <c r="BM25" s="64" t="str">
        <f>'PC LIST'!I238</f>
        <v>13: Thanet sewers</v>
      </c>
      <c r="BN25" s="64" t="str">
        <f>'PC LIST'!O238</f>
        <v>text</v>
      </c>
      <c r="BO25" s="64" t="str">
        <f>'PC LIST'!P238</f>
        <v>Scheme delivery</v>
      </c>
      <c r="BP25" s="63" t="str">
        <f>'PC LIST'!Q238</f>
        <v>na</v>
      </c>
      <c r="BQ25" s="63" t="str">
        <f>'PC LIST'!J238</f>
        <v>PO</v>
      </c>
      <c r="BR25" s="63" t="str">
        <f>'PC LIST'!BQ238</f>
        <v>N/A</v>
      </c>
      <c r="BZ25" s="63" t="str">
        <f>'PC LIST'!B286</f>
        <v>PR14SVTWSW_W-D4</v>
      </c>
      <c r="CA25" s="64" t="str">
        <f>'PC LIST'!I286</f>
        <v>W-D4: Sites with eel protection at intakes</v>
      </c>
      <c r="CB25" s="64" t="str">
        <f>'PC LIST'!O286</f>
        <v>nr</v>
      </c>
      <c r="CC25" s="64" t="str">
        <f>'PC LIST'!P286</f>
        <v>No. sites with eel protection at intakes</v>
      </c>
      <c r="CD25" s="63">
        <f>'PC LIST'!Q286</f>
        <v>0</v>
      </c>
      <c r="CE25" s="63" t="str">
        <f>'PC LIST'!J286</f>
        <v>NFI</v>
      </c>
      <c r="CF25" s="879">
        <f>'PC LIST'!BQ286</f>
        <v>0</v>
      </c>
      <c r="CG25" s="63" t="str">
        <f>'PC LIST'!B331</f>
        <v>PR14SWTWSWW_S-A2</v>
      </c>
      <c r="CH25" s="66" t="str">
        <f>'PC LIST'!I331</f>
        <v>S-A2: External sewer flooding incidents</v>
      </c>
      <c r="CI25" s="66" t="str">
        <f>'PC LIST'!O331</f>
        <v>nr</v>
      </c>
      <c r="CJ25" s="66" t="str">
        <f>'PC LIST'!P331</f>
        <v>No. of external sewer flooding incidents</v>
      </c>
      <c r="CK25" s="63">
        <f>'PC LIST'!Q331</f>
        <v>0</v>
      </c>
      <c r="CL25" s="63" t="str">
        <f>'PC LIST'!J331</f>
        <v>R&amp;P</v>
      </c>
      <c r="CM25" s="878">
        <f>'PC LIST'!BQ331</f>
        <v>3702</v>
      </c>
      <c r="CN25" s="63" t="str">
        <f>'PC LIST'!B373</f>
        <v>PR14TMSWSWW_SB1</v>
      </c>
      <c r="CO25" s="64" t="str">
        <f>'PC LIST'!I373</f>
        <v>SB1: Asset health wastewater non-infrastructure</v>
      </c>
      <c r="CP25" s="64" t="str">
        <f>'PC LIST'!O373</f>
        <v>category</v>
      </c>
      <c r="CQ25" s="64" t="str">
        <f>'PC LIST'!P373</f>
        <v>Asset health indicator</v>
      </c>
      <c r="CR25" s="63" t="str">
        <f>'PC LIST'!Q373</f>
        <v>na</v>
      </c>
      <c r="CS25" s="63" t="str">
        <f>'PC LIST'!J373</f>
        <v>PO</v>
      </c>
      <c r="CT25" s="63" t="str">
        <f>'PC LIST'!BQ373</f>
        <v>Stable</v>
      </c>
      <c r="CU25" s="63" t="str">
        <f>'PC LIST'!B428</f>
        <v>PR14UUWSWW_S-D5</v>
      </c>
      <c r="CV25" s="64" t="str">
        <f>'PC LIST'!I428</f>
        <v>S-D5: Satisfactory sludge disposal</v>
      </c>
      <c r="CW25" s="64" t="str">
        <f>'PC LIST'!O428</f>
        <v>%</v>
      </c>
      <c r="CX25" s="64" t="str">
        <f>'PC LIST'!P428</f>
        <v>% satisfactory sludge disposal compliance</v>
      </c>
      <c r="CY25" s="63">
        <f>'PC LIST'!Q428</f>
        <v>2</v>
      </c>
      <c r="CZ25" s="63" t="str">
        <f>'PC LIST'!J428</f>
        <v>PO</v>
      </c>
      <c r="DA25" s="63">
        <f>'PC LIST'!BQ428</f>
        <v>100</v>
      </c>
      <c r="DB25" s="63" t="str">
        <f>'PC LIST'!B455</f>
        <v>PR14WSHWSWW_F3</v>
      </c>
      <c r="DC25" s="64" t="str">
        <f>'PC LIST'!I455</f>
        <v>F3: Asset resilience - % of critical assets that are resilient against a set of criteria</v>
      </c>
      <c r="DD25" s="64" t="str">
        <f>'PC LIST'!O455</f>
        <v>%</v>
      </c>
      <c r="DE25" s="64" t="str">
        <f>'PC LIST'!P455</f>
        <v>% critical assets that are resilient against a set of criteria</v>
      </c>
      <c r="DF25" s="63">
        <f>'PC LIST'!Q455</f>
        <v>0</v>
      </c>
      <c r="DG25" s="63" t="str">
        <f>'PC LIST'!J455</f>
        <v>PO</v>
      </c>
      <c r="DH25" s="878">
        <f>'PC LIST'!BQ455</f>
        <v>74</v>
      </c>
      <c r="DI25" s="63" t="str">
        <f>'PC LIST'!B486</f>
        <v>PR14WSXWSWW_E1</v>
      </c>
      <c r="DJ25" s="64" t="str">
        <f>'PC LIST'!I486</f>
        <v>E1: Greenhouse gas emissions (annual greenhouse gas emissions from operational services)</v>
      </c>
      <c r="DK25" s="64" t="str">
        <f>'PC LIST'!O486</f>
        <v>nr</v>
      </c>
      <c r="DL25" s="64" t="str">
        <f>'PC LIST'!P486</f>
        <v>ktCO2e</v>
      </c>
      <c r="DM25" s="63">
        <f>'PC LIST'!Q486</f>
        <v>0</v>
      </c>
      <c r="DN25" s="63" t="str">
        <f>'PC LIST'!J486</f>
        <v>NFI</v>
      </c>
      <c r="DO25" s="63">
        <f>'PC LIST'!BQ486</f>
        <v>138</v>
      </c>
      <c r="DP25" s="63" t="str">
        <f>'PC LIST'!B518</f>
        <v>PR14YKYWSWW_SB4</v>
      </c>
      <c r="DQ25" s="64" t="str">
        <f>'PC LIST'!I518</f>
        <v>SB4: Length of river improved (against WFD component measures) (note: PC is part of a total commitment at Appointee level - see also WC1)</v>
      </c>
      <c r="DR25" s="64" t="str">
        <f>'PC LIST'!O518</f>
        <v>nr</v>
      </c>
      <c r="DS25" s="64" t="str">
        <f>'PC LIST'!P518</f>
        <v>Kilometres (km) of river improved (modelled length)</v>
      </c>
      <c r="DT25" s="63">
        <f>'PC LIST'!Q518</f>
        <v>0</v>
      </c>
      <c r="DU25" s="63" t="str">
        <f>'PC LIST'!J518</f>
        <v>R&amp;P</v>
      </c>
      <c r="DV25" s="63">
        <f>'PC LIST'!BQ518</f>
        <v>0</v>
      </c>
    </row>
    <row r="26" spans="8:126" ht="15.75" customHeight="1">
      <c r="H26" s="63" t="str">
        <f>'PC LIST'!B39</f>
        <v>PR14ANHWSWW_S-C2</v>
      </c>
      <c r="I26" s="64" t="str">
        <f>'PC LIST'!I39</f>
        <v>S-C2: Percentage of SSSIs (by area) with favourable status</v>
      </c>
      <c r="J26" s="64" t="str">
        <f>'PC LIST'!O39</f>
        <v>%</v>
      </c>
      <c r="K26" s="64" t="str">
        <f>'PC LIST'!P39</f>
        <v>% SSSIs with favourable status</v>
      </c>
      <c r="L26" s="63">
        <f>'PC LIST'!Q39</f>
        <v>0</v>
      </c>
      <c r="M26" s="63" t="str">
        <f>'PC LIST'!J39</f>
        <v>NFI</v>
      </c>
      <c r="N26" s="878">
        <f>'PC LIST'!BQ39</f>
        <v>98.85</v>
      </c>
      <c r="T26" s="63"/>
      <c r="U26" s="63"/>
      <c r="AC26" s="63" t="str">
        <f>'PC LIST'!B112</f>
        <v>PR14NESWSWW_S-C1</v>
      </c>
      <c r="AD26" s="65" t="str">
        <f>'PC LIST'!I112</f>
        <v>S-C1: Sewage treatment works discharge compliance</v>
      </c>
      <c r="AE26" s="65" t="str">
        <f>'PC LIST'!O112</f>
        <v>nr</v>
      </c>
      <c r="AF26" s="65" t="str">
        <f>'PC LIST'!P112</f>
        <v>No. discharge permit condition failures per year</v>
      </c>
      <c r="AG26" s="63">
        <f>'PC LIST'!Q112</f>
        <v>0</v>
      </c>
      <c r="AH26" s="63" t="str">
        <f>'PC LIST'!J112</f>
        <v>PO</v>
      </c>
      <c r="AI26" s="63">
        <f>'PC LIST'!BQ112</f>
        <v>1</v>
      </c>
      <c r="AZ26" s="61"/>
      <c r="BA26" s="61"/>
      <c r="BB26" s="61"/>
      <c r="BC26" s="61"/>
      <c r="BD26" s="61"/>
      <c r="BE26" s="63" t="str">
        <f>'PC LIST'!B205</f>
        <v>PR14SEWWSW_O1</v>
      </c>
      <c r="BF26" s="64" t="str">
        <f>'PC LIST'!I205</f>
        <v>O1: Kg of carbon emissions per customer per year</v>
      </c>
      <c r="BG26" s="64" t="str">
        <f>'PC LIST'!O205</f>
        <v>nr</v>
      </c>
      <c r="BH26" s="64" t="str">
        <f>'PC LIST'!P205</f>
        <v>Kg of carbon emissions per customer per year</v>
      </c>
      <c r="BI26" s="63">
        <f>'PC LIST'!Q205</f>
        <v>1</v>
      </c>
      <c r="BJ26" s="63" t="str">
        <f>'PC LIST'!J205</f>
        <v>NFI</v>
      </c>
      <c r="BK26" s="63">
        <f>'PC LIST'!BQ205</f>
        <v>36.799999999999997</v>
      </c>
      <c r="BL26" s="63" t="str">
        <f>'PC LIST'!B239</f>
        <v>PR14SRNWSWW_14</v>
      </c>
      <c r="BM26" s="64" t="str">
        <f>'PC LIST'!I239</f>
        <v>14: Woolston STW</v>
      </c>
      <c r="BN26" s="64" t="str">
        <f>'PC LIST'!O239</f>
        <v>text</v>
      </c>
      <c r="BO26" s="64" t="str">
        <f>'PC LIST'!P239</f>
        <v>Scheme delivery</v>
      </c>
      <c r="BP26" s="63" t="str">
        <f>'PC LIST'!Q239</f>
        <v>na</v>
      </c>
      <c r="BQ26" s="63" t="str">
        <f>'PC LIST'!J239</f>
        <v>PO</v>
      </c>
      <c r="BR26" s="63" t="str">
        <f>'PC LIST'!BQ239</f>
        <v>N/A</v>
      </c>
      <c r="BZ26" s="63" t="str">
        <f>'PC LIST'!B287</f>
        <v>PR14SVTWSW_W-E1</v>
      </c>
      <c r="CA26" s="64" t="str">
        <f>'PC LIST'!I287</f>
        <v>W-E1: Size of our carbon footprint</v>
      </c>
      <c r="CB26" s="64" t="str">
        <f>'PC LIST'!O287</f>
        <v>nr</v>
      </c>
      <c r="CC26" s="64" t="str">
        <f>'PC LIST'!P287</f>
        <v>ktCO2e</v>
      </c>
      <c r="CD26" s="63">
        <f>'PC LIST'!Q287</f>
        <v>0</v>
      </c>
      <c r="CE26" s="63" t="str">
        <f>'PC LIST'!J287</f>
        <v>R&amp;P</v>
      </c>
      <c r="CF26" s="879">
        <f>'PC LIST'!BQ287</f>
        <v>246.63200000000001</v>
      </c>
      <c r="CG26" s="63" t="str">
        <f>'PC LIST'!B332</f>
        <v>PR14SWTWSWW_S-A3</v>
      </c>
      <c r="CH26" s="66" t="str">
        <f>'PC LIST'!I332</f>
        <v>S-A3: Odour contacts (wastewater treatment works)</v>
      </c>
      <c r="CI26" s="66" t="str">
        <f>'PC LIST'!O332</f>
        <v>nr</v>
      </c>
      <c r="CJ26" s="66" t="str">
        <f>'PC LIST'!P332</f>
        <v>No. of odour contacts (WwTWs)</v>
      </c>
      <c r="CK26" s="63">
        <f>'PC LIST'!Q332</f>
        <v>0</v>
      </c>
      <c r="CL26" s="63" t="str">
        <f>'PC LIST'!J332</f>
        <v>R&amp;P</v>
      </c>
      <c r="CM26" s="878">
        <f>'PC LIST'!BQ332</f>
        <v>230</v>
      </c>
      <c r="CN26" s="63" t="str">
        <f>'PC LIST'!B374</f>
        <v>PR14TMSWSWW_SB2</v>
      </c>
      <c r="CO26" s="64" t="str">
        <f>'PC LIST'!I374</f>
        <v>SB2: Asset health wastewater infrastructure</v>
      </c>
      <c r="CP26" s="64" t="str">
        <f>'PC LIST'!O374</f>
        <v>category</v>
      </c>
      <c r="CQ26" s="64" t="str">
        <f>'PC LIST'!P374</f>
        <v>Asset health indicator</v>
      </c>
      <c r="CR26" s="63" t="str">
        <f>'PC LIST'!Q374</f>
        <v>na</v>
      </c>
      <c r="CS26" s="63" t="str">
        <f>'PC LIST'!J374</f>
        <v>PO</v>
      </c>
      <c r="CT26" s="63" t="str">
        <f>'PC LIST'!BQ374</f>
        <v>Stable</v>
      </c>
      <c r="CU26" s="63" t="str">
        <f>'PC LIST'!B429</f>
        <v>PR14UUHHR_A-1</v>
      </c>
      <c r="CV26" s="64" t="str">
        <f>'PC LIST'!I429</f>
        <v>A-1: Service incentive mechanism (SIM)</v>
      </c>
      <c r="CW26" s="64" t="str">
        <f>'PC LIST'!O429</f>
        <v>text</v>
      </c>
      <c r="CX26" s="64" t="str">
        <f>'PC LIST'!P429</f>
        <v>Service incentive mechanism (SIM) score ranking</v>
      </c>
      <c r="CY26" s="63" t="str">
        <f>'PC LIST'!Q429</f>
        <v>na</v>
      </c>
      <c r="CZ26" s="63" t="str">
        <f>'PC LIST'!J429</f>
        <v>R&amp;P</v>
      </c>
      <c r="DA26" s="63">
        <f>'PC LIST'!BQ429</f>
        <v>81.55</v>
      </c>
      <c r="DB26" s="63" t="str">
        <f>'PC LIST'!B456</f>
        <v>PR14WSHNHHR_D1</v>
      </c>
      <c r="DC26" s="64" t="str">
        <f>'PC LIST'!I456</f>
        <v>D1: Service incentive mechanism (SIM)</v>
      </c>
      <c r="DD26" s="64" t="str">
        <f>'PC LIST'!O456</f>
        <v>text</v>
      </c>
      <c r="DE26" s="64" t="str">
        <f>'PC LIST'!P456</f>
        <v>Service incentive mechanism (SIM) score ranking</v>
      </c>
      <c r="DF26" s="63" t="str">
        <f>'PC LIST'!Q456</f>
        <v>na</v>
      </c>
      <c r="DG26" s="63" t="str">
        <f>'PC LIST'!J456</f>
        <v>R&amp;P</v>
      </c>
      <c r="DH26" s="878">
        <f>'PC LIST'!BQ456</f>
        <v>83</v>
      </c>
      <c r="DI26" s="63" t="str">
        <f>'PC LIST'!B487</f>
        <v>PR14WSXWSWW_E2</v>
      </c>
      <c r="DJ26" s="64" t="str">
        <f>'PC LIST'!I487</f>
        <v>E2: Proportion of energy self-generated</v>
      </c>
      <c r="DK26" s="64" t="str">
        <f>'PC LIST'!O487</f>
        <v>%</v>
      </c>
      <c r="DL26" s="64" t="str">
        <f>'PC LIST'!P487</f>
        <v>% of energy (electricty and gas) self-generated</v>
      </c>
      <c r="DM26" s="63">
        <f>'PC LIST'!Q487</f>
        <v>0</v>
      </c>
      <c r="DN26" s="63" t="str">
        <f>'PC LIST'!J487</f>
        <v>PO</v>
      </c>
      <c r="DO26" s="63">
        <f>'PC LIST'!BQ487</f>
        <v>25</v>
      </c>
      <c r="DP26" s="63" t="str">
        <f>'PC LIST'!B519</f>
        <v>PR14YKYWSWW_SB5</v>
      </c>
      <c r="DQ26" s="64" t="str">
        <f>'PC LIST'!I519</f>
        <v>SB5: Amount of land conserved and enhanced (total cumulative area) (note: PC is part of a total commitment at Appointee level - see also WC3)</v>
      </c>
      <c r="DR26" s="64" t="str">
        <f>'PC LIST'!O519</f>
        <v>nr</v>
      </c>
      <c r="DS26" s="64" t="str">
        <f>'PC LIST'!P519</f>
        <v>No. of hectares of land conserved &amp; enhanced (cumulative)</v>
      </c>
      <c r="DT26" s="63">
        <f>'PC LIST'!Q519</f>
        <v>0</v>
      </c>
      <c r="DU26" s="63" t="str">
        <f>'PC LIST'!J519</f>
        <v>R&amp;P</v>
      </c>
      <c r="DV26" s="63">
        <f>'PC LIST'!BQ519</f>
        <v>11466</v>
      </c>
    </row>
    <row r="27" spans="8:126" ht="15.75" customHeight="1">
      <c r="H27" s="63" t="str">
        <f>'PC LIST'!B40</f>
        <v>PR14ANHWSWW_S-C3</v>
      </c>
      <c r="I27" s="64" t="str">
        <f>'PC LIST'!I40</f>
        <v>S-C3: Pollution incidents (category 3)</v>
      </c>
      <c r="J27" s="64" t="str">
        <f>'PC LIST'!O40</f>
        <v>nr</v>
      </c>
      <c r="K27" s="64" t="str">
        <f>'PC LIST'!P40</f>
        <v>No. of pollution incidents (cat 3)</v>
      </c>
      <c r="L27" s="63">
        <f>'PC LIST'!Q40</f>
        <v>0</v>
      </c>
      <c r="M27" s="63" t="str">
        <f>'PC LIST'!J40</f>
        <v>R&amp;P</v>
      </c>
      <c r="N27" s="878">
        <f>'PC LIST'!BQ40</f>
        <v>144</v>
      </c>
      <c r="T27" s="63"/>
      <c r="U27" s="63"/>
      <c r="AC27" s="63" t="str">
        <f>'PC LIST'!B113</f>
        <v>PR14NESWSWW_S-C2</v>
      </c>
      <c r="AD27" s="65" t="str">
        <f>'PC LIST'!I113</f>
        <v>S-C2: Pollution incidents (category 3)</v>
      </c>
      <c r="AE27" s="65" t="str">
        <f>'PC LIST'!O113</f>
        <v>nr</v>
      </c>
      <c r="AF27" s="65" t="str">
        <f>'PC LIST'!P113</f>
        <v>No. of pollution incidents (cat 3)</v>
      </c>
      <c r="AG27" s="63">
        <f>'PC LIST'!Q113</f>
        <v>0</v>
      </c>
      <c r="AH27" s="63" t="str">
        <f>'PC LIST'!J113</f>
        <v>R&amp;P</v>
      </c>
      <c r="AI27" s="63">
        <f>'PC LIST'!BQ113</f>
        <v>124</v>
      </c>
      <c r="AZ27" s="61"/>
      <c r="BA27" s="61"/>
      <c r="BB27" s="61"/>
      <c r="BC27" s="61"/>
      <c r="BD27" s="61"/>
      <c r="BE27" s="63" t="str">
        <f>'PC LIST'!B206</f>
        <v>PR14SEWWSW_O2</v>
      </c>
      <c r="BF27" s="64" t="str">
        <f>'PC LIST'!I206</f>
        <v>O2: We will monitor our abstractions at low flows at environmentally sensitive sites (in line with AIM)</v>
      </c>
      <c r="BG27" s="64" t="str">
        <f>'PC LIST'!O206</f>
        <v>TBC</v>
      </c>
      <c r="BH27" s="64" t="str">
        <f>'PC LIST'!P206</f>
        <v>TBC (in line with AIM)</v>
      </c>
      <c r="BI27" s="63" t="str">
        <f>'PC LIST'!Q206</f>
        <v>TBC</v>
      </c>
      <c r="BJ27" s="63" t="str">
        <f>'PC LIST'!J206</f>
        <v>NFI</v>
      </c>
      <c r="BK27" s="63" t="str">
        <f>'PC LIST'!BQ206</f>
        <v/>
      </c>
      <c r="BL27" s="63" t="str">
        <f>'PC LIST'!B240</f>
        <v>PR14SRNWSWW_15</v>
      </c>
      <c r="BM27" s="64" t="str">
        <f>'PC LIST'!I240</f>
        <v>15: Millbrook sludge</v>
      </c>
      <c r="BN27" s="64" t="str">
        <f>'PC LIST'!O240</f>
        <v>nr</v>
      </c>
      <c r="BO27" s="64" t="str">
        <f>'PC LIST'!P240</f>
        <v>Tonnes of dry solids removed</v>
      </c>
      <c r="BP27" s="63">
        <f>'PC LIST'!Q240</f>
        <v>0</v>
      </c>
      <c r="BQ27" s="63" t="str">
        <f>'PC LIST'!J240</f>
        <v>PO</v>
      </c>
      <c r="BR27" s="63" t="str">
        <f>'PC LIST'!BQ240</f>
        <v>N/A</v>
      </c>
      <c r="BZ27" s="63" t="str">
        <f>'PC LIST'!B288</f>
        <v>PR14SVTWSW_W-F1</v>
      </c>
      <c r="CA27" s="64" t="str">
        <f>'PC LIST'!I288</f>
        <v>W-F1: Improved understanding of our services through education</v>
      </c>
      <c r="CB27" s="64" t="str">
        <f>'PC LIST'!O288</f>
        <v>nr</v>
      </c>
      <c r="CC27" s="64" t="str">
        <f>'PC LIST'!P288</f>
        <v>No. of people - education programme</v>
      </c>
      <c r="CD27" s="63">
        <f>'PC LIST'!Q288</f>
        <v>0</v>
      </c>
      <c r="CE27" s="63" t="str">
        <f>'PC LIST'!J288</f>
        <v>NFI</v>
      </c>
      <c r="CF27" s="879">
        <f>'PC LIST'!BQ288</f>
        <v>117728</v>
      </c>
      <c r="CG27" s="63" t="str">
        <f>'PC LIST'!B333</f>
        <v>PR14SWTWSWW_S-A4</v>
      </c>
      <c r="CH27" s="66" t="str">
        <f>'PC LIST'!I333</f>
        <v>S-A4: Asset reliability (pipes)</v>
      </c>
      <c r="CI27" s="66" t="str">
        <f>'PC LIST'!O333</f>
        <v>category</v>
      </c>
      <c r="CJ27" s="66" t="str">
        <f>'PC LIST'!P333</f>
        <v>Asset health indicator</v>
      </c>
      <c r="CK27" s="63" t="str">
        <f>'PC LIST'!Q333</f>
        <v>na</v>
      </c>
      <c r="CL27" s="63" t="str">
        <f>'PC LIST'!J333</f>
        <v>PO</v>
      </c>
      <c r="CM27" s="878" t="str">
        <f>'PC LIST'!BQ333</f>
        <v>stable</v>
      </c>
      <c r="CN27" s="63" t="str">
        <f>'PC LIST'!B375</f>
        <v>PR14TMSWSWW_SB3</v>
      </c>
      <c r="CO27" s="64" t="str">
        <f>'PC LIST'!I375</f>
        <v>SB3: Properties protected from flooding due to rainfall (including Counters Creek project)</v>
      </c>
      <c r="CP27" s="64" t="str">
        <f>'PC LIST'!O375</f>
        <v>nr</v>
      </c>
      <c r="CQ27" s="64" t="str">
        <f>'PC LIST'!P375</f>
        <v>No. properties protected from flooding due to rainfall</v>
      </c>
      <c r="CR27" s="63">
        <f>'PC LIST'!Q375</f>
        <v>0</v>
      </c>
      <c r="CS27" s="63" t="str">
        <f>'PC LIST'!J375</f>
        <v>R&amp;P</v>
      </c>
      <c r="CT27" s="63" t="str">
        <f>'PC LIST'!BQ375</f>
        <v>Not available</v>
      </c>
      <c r="CU27" s="63" t="str">
        <f>'PC LIST'!B430</f>
        <v>PR14UUHHR_R-A2</v>
      </c>
      <c r="CV27" s="64" t="str">
        <f>'PC LIST'!I430</f>
        <v>R-A2: Customer experience programme</v>
      </c>
      <c r="CW27" s="64" t="str">
        <f>'PC LIST'!O430</f>
        <v>£m</v>
      </c>
      <c r="CX27" s="64" t="str">
        <f>'PC LIST'!P430</f>
        <v>£ million cumulative depreciation</v>
      </c>
      <c r="CY27" s="63">
        <f>'PC LIST'!Q430</f>
        <v>3</v>
      </c>
      <c r="CZ27" s="63" t="str">
        <f>'PC LIST'!J430</f>
        <v>PO</v>
      </c>
      <c r="DA27" s="63">
        <f>'PC LIST'!BQ430</f>
        <v>1E-3</v>
      </c>
      <c r="DB27" s="63" t="str">
        <f>'PC LIST'!B457</f>
        <v>PR14WSHNHHR_D4</v>
      </c>
      <c r="DC27" s="64" t="str">
        <f>'PC LIST'!I457</f>
        <v>D4: Business customer satisfaction</v>
      </c>
      <c r="DD27" s="64" t="str">
        <f>'PC LIST'!O457</f>
        <v>%</v>
      </c>
      <c r="DE27" s="64" t="str">
        <f>'PC LIST'!P457</f>
        <v>% customer satisfaction</v>
      </c>
      <c r="DF27" s="63">
        <f>'PC LIST'!Q457</f>
        <v>0</v>
      </c>
      <c r="DG27" s="63" t="str">
        <f>'PC LIST'!J457</f>
        <v>PO</v>
      </c>
      <c r="DH27" s="878">
        <f>'PC LIST'!BQ457</f>
        <v>88</v>
      </c>
      <c r="DI27" s="63" t="str">
        <f>'PC LIST'!B488</f>
        <v>PR14WSXHHR_A1</v>
      </c>
      <c r="DJ27" s="64" t="str">
        <f>'PC LIST'!I488</f>
        <v>A1: SIM service score</v>
      </c>
      <c r="DK27" s="64" t="str">
        <f>'PC LIST'!O488</f>
        <v>score</v>
      </c>
      <c r="DL27" s="64" t="str">
        <f>'PC LIST'!P488</f>
        <v>Service incentive mechanism (SIM) score</v>
      </c>
      <c r="DM27" s="63">
        <f>'PC LIST'!Q488</f>
        <v>0</v>
      </c>
      <c r="DN27" s="63" t="str">
        <f>'PC LIST'!J488</f>
        <v>R&amp;P</v>
      </c>
      <c r="DO27" s="63">
        <f>'PC LIST'!BQ488</f>
        <v>87</v>
      </c>
      <c r="DP27" s="63" t="str">
        <f>'PC LIST'!B520</f>
        <v>PR14YKYWSWW_SC1</v>
      </c>
      <c r="DQ27" s="64" t="str">
        <f>'PC LIST'!I520</f>
        <v>SC1: Proportion of energy use generated by renewable technology (note: PC is part of a total commitment at Appointee level - see also WD1 and RC1)</v>
      </c>
      <c r="DR27" s="64" t="str">
        <f>'PC LIST'!O520</f>
        <v>%</v>
      </c>
      <c r="DS27" s="64" t="str">
        <f>'PC LIST'!P520</f>
        <v>% of energy use generated by renewable technology</v>
      </c>
      <c r="DT27" s="63">
        <f>'PC LIST'!Q520</f>
        <v>0</v>
      </c>
      <c r="DU27" s="63" t="str">
        <f>'PC LIST'!J520</f>
        <v>NFI</v>
      </c>
      <c r="DV27" s="63">
        <f>'PC LIST'!BQ520</f>
        <v>11.257999999999999</v>
      </c>
    </row>
    <row r="28" spans="8:126" ht="15.75" customHeight="1">
      <c r="H28" s="63" t="str">
        <f>'PC LIST'!B41</f>
        <v>PR14ANHWSWW_S-C4</v>
      </c>
      <c r="I28" s="64" t="str">
        <f>'PC LIST'!I41</f>
        <v>S-C4: Environmental compliance (wastewater)</v>
      </c>
      <c r="J28" s="64" t="str">
        <f>'PC LIST'!O41</f>
        <v>nr</v>
      </c>
      <c r="K28" s="64" t="str">
        <f>'PC LIST'!P41</f>
        <v>No. of obligations delivered</v>
      </c>
      <c r="L28" s="63">
        <f>'PC LIST'!Q41</f>
        <v>0</v>
      </c>
      <c r="M28" s="63" t="str">
        <f>'PC LIST'!J41</f>
        <v>PO</v>
      </c>
      <c r="N28" s="878">
        <f>'PC LIST'!BQ41</f>
        <v>0</v>
      </c>
      <c r="T28" s="63"/>
      <c r="U28" s="63"/>
      <c r="AC28" s="63" t="str">
        <f>'PC LIST'!B114</f>
        <v>PR14NESWSWW_S-C3</v>
      </c>
      <c r="AD28" s="65" t="str">
        <f>'PC LIST'!I114</f>
        <v>S-C3: Bathing water compliance</v>
      </c>
      <c r="AE28" s="65" t="str">
        <f>'PC LIST'!O114</f>
        <v>nr</v>
      </c>
      <c r="AF28" s="65" t="str">
        <f>'PC LIST'!P114</f>
        <v>No. of bathing waters per year</v>
      </c>
      <c r="AG28" s="63">
        <f>'PC LIST'!Q114</f>
        <v>0</v>
      </c>
      <c r="AH28" s="63" t="str">
        <f>'PC LIST'!J114</f>
        <v>PO</v>
      </c>
      <c r="AI28" s="63">
        <f>'PC LIST'!BQ114</f>
        <v>33</v>
      </c>
      <c r="AZ28" s="61"/>
      <c r="BA28" s="61"/>
      <c r="BB28" s="61"/>
      <c r="BC28" s="61"/>
      <c r="BD28" s="61"/>
      <c r="BE28" s="63" t="str">
        <f>'PC LIST'!B207</f>
        <v>PR14SEWHHR_A1</v>
      </c>
      <c r="BF28" s="64" t="str">
        <f>'PC LIST'!I207</f>
        <v>A1: Customer satisfaction - appearance of water</v>
      </c>
      <c r="BG28" s="64" t="str">
        <f>'PC LIST'!O207</f>
        <v>score</v>
      </c>
      <c r="BH28" s="64" t="str">
        <f>'PC LIST'!P207</f>
        <v>Customer satisfaction score out of 5</v>
      </c>
      <c r="BI28" s="63">
        <f>'PC LIST'!Q207</f>
        <v>1</v>
      </c>
      <c r="BJ28" s="63" t="str">
        <f>'PC LIST'!J207</f>
        <v>R&amp;P</v>
      </c>
      <c r="BK28" s="63">
        <f>'PC LIST'!BQ207</f>
        <v>4.4000000000000004</v>
      </c>
      <c r="BL28" s="63" t="str">
        <f>'PC LIST'!B241</f>
        <v>PR14SRNHHR_1</v>
      </c>
      <c r="BM28" s="64" t="str">
        <f>'PC LIST'!I241</f>
        <v>1: First time resolution of customer contacts</v>
      </c>
      <c r="BN28" s="64" t="str">
        <f>'PC LIST'!O241</f>
        <v>%</v>
      </c>
      <c r="BO28" s="64" t="str">
        <f>'PC LIST'!P241</f>
        <v>% customer contacts resolved 1st time</v>
      </c>
      <c r="BP28" s="63">
        <f>'PC LIST'!Q241</f>
        <v>0</v>
      </c>
      <c r="BQ28" s="63" t="str">
        <f>'PC LIST'!J241</f>
        <v>NFI</v>
      </c>
      <c r="BR28" s="63">
        <f>'PC LIST'!BQ241</f>
        <v>67</v>
      </c>
      <c r="BZ28" s="63" t="str">
        <f>'PC LIST'!B289</f>
        <v>PR14SVTWSWW_S-A1</v>
      </c>
      <c r="CA28" s="64" t="str">
        <f>'PC LIST'!I289</f>
        <v>S-A1: Number of internal sewer flooding incidents</v>
      </c>
      <c r="CB28" s="64" t="str">
        <f>'PC LIST'!O289</f>
        <v>nr</v>
      </c>
      <c r="CC28" s="64" t="str">
        <f>'PC LIST'!P289</f>
        <v>No. of internal sewer flooding incidents</v>
      </c>
      <c r="CD28" s="63">
        <f>'PC LIST'!Q289</f>
        <v>0</v>
      </c>
      <c r="CE28" s="63" t="str">
        <f>'PC LIST'!J289</f>
        <v>R&amp;P</v>
      </c>
      <c r="CF28" s="879">
        <f>'PC LIST'!BQ289</f>
        <v>804</v>
      </c>
      <c r="CG28" s="63" t="str">
        <f>'PC LIST'!B334</f>
        <v>PR14SWTWSWW_S-A5</v>
      </c>
      <c r="CH28" s="66" t="str">
        <f>'PC LIST'!I334</f>
        <v>S-A5: Asset reliability (process)</v>
      </c>
      <c r="CI28" s="66" t="str">
        <f>'PC LIST'!O334</f>
        <v>category</v>
      </c>
      <c r="CJ28" s="66" t="str">
        <f>'PC LIST'!P334</f>
        <v>Asset health indicator</v>
      </c>
      <c r="CK28" s="63" t="str">
        <f>'PC LIST'!Q334</f>
        <v>na</v>
      </c>
      <c r="CL28" s="63" t="str">
        <f>'PC LIST'!J334</f>
        <v>PO</v>
      </c>
      <c r="CM28" s="878" t="str">
        <f>'PC LIST'!BQ334</f>
        <v>stable</v>
      </c>
      <c r="CN28" s="63" t="str">
        <f>'PC LIST'!B376</f>
        <v>PR14TMSWSWW_SB4</v>
      </c>
      <c r="CO28" s="64" t="str">
        <f>'PC LIST'!I376</f>
        <v>SB4: Number of internal flooding incidents, excluding those due to overloaded sewers (SFOC)</v>
      </c>
      <c r="CP28" s="64" t="str">
        <f>'PC LIST'!O376</f>
        <v>nr</v>
      </c>
      <c r="CQ28" s="64" t="str">
        <f>'PC LIST'!P376</f>
        <v>No. of internal sewer flooding (other causes) incidents</v>
      </c>
      <c r="CR28" s="63">
        <f>'PC LIST'!Q376</f>
        <v>0</v>
      </c>
      <c r="CS28" s="63" t="str">
        <f>'PC LIST'!J376</f>
        <v>R&amp;P</v>
      </c>
      <c r="CT28" s="63">
        <f>'PC LIST'!BQ376</f>
        <v>1410</v>
      </c>
      <c r="CU28" s="63" t="str">
        <f>'PC LIST'!B431</f>
        <v>PR14UUHHR_B1</v>
      </c>
      <c r="CV28" s="64" t="str">
        <f>'PC LIST'!I431</f>
        <v>B1: Customers saying that we offer value for money</v>
      </c>
      <c r="CW28" s="64" t="str">
        <f>'PC LIST'!O431</f>
        <v>%</v>
      </c>
      <c r="CX28" s="64" t="str">
        <f>'PC LIST'!P431</f>
        <v>% customer satisfaction</v>
      </c>
      <c r="CY28" s="63">
        <f>'PC LIST'!Q431</f>
        <v>0</v>
      </c>
      <c r="CZ28" s="63" t="str">
        <f>'PC LIST'!J431</f>
        <v>NFI</v>
      </c>
      <c r="DA28" s="63">
        <f>'PC LIST'!BQ431</f>
        <v>50</v>
      </c>
      <c r="DB28" s="63" t="str">
        <f>'PC LIST'!B458</f>
        <v>PR14WSHNHHR_D5</v>
      </c>
      <c r="DC28" s="64" t="str">
        <f>'PC LIST'!I458</f>
        <v>D5: Earning the trust of customers - % of customers surveyed that say they trust the company</v>
      </c>
      <c r="DD28" s="64" t="str">
        <f>'PC LIST'!O458</f>
        <v>%</v>
      </c>
      <c r="DE28" s="64" t="str">
        <f>'PC LIST'!P458</f>
        <v>% customer satisfaction</v>
      </c>
      <c r="DF28" s="63">
        <f>'PC LIST'!Q458</f>
        <v>0</v>
      </c>
      <c r="DG28" s="63" t="str">
        <f>'PC LIST'!J458</f>
        <v>NFI</v>
      </c>
      <c r="DH28" s="878">
        <f>'PC LIST'!BQ458</f>
        <v>82</v>
      </c>
      <c r="DI28" s="63" t="str">
        <f>'PC LIST'!B489</f>
        <v>PR14WSXHHR_A2</v>
      </c>
      <c r="DJ28" s="64" t="str">
        <f>'PC LIST'!I489</f>
        <v>A2: Percentage rating service good/very good</v>
      </c>
      <c r="DK28" s="64" t="str">
        <f>'PC LIST'!O489</f>
        <v>%</v>
      </c>
      <c r="DL28" s="64" t="str">
        <f>'PC LIST'!P489</f>
        <v>% customer satisfaction</v>
      </c>
      <c r="DM28" s="63">
        <f>'PC LIST'!Q489</f>
        <v>0</v>
      </c>
      <c r="DN28" s="63" t="str">
        <f>'PC LIST'!J489</f>
        <v>NFI</v>
      </c>
      <c r="DO28" s="63">
        <f>'PC LIST'!BQ489</f>
        <v>96</v>
      </c>
      <c r="DP28" s="63" t="str">
        <f>'PC LIST'!B521</f>
        <v>PR14YKYWSWW_SC2</v>
      </c>
      <c r="DQ28" s="64" t="str">
        <f>'PC LIST'!I521</f>
        <v>SC2: Proportion of waste diverted from landfill (re-used and recycled) (note: PC is part of a total commitment at Appointee level - see also WD2 and RC2)</v>
      </c>
      <c r="DR28" s="64" t="str">
        <f>'PC LIST'!O521</f>
        <v>%</v>
      </c>
      <c r="DS28" s="64" t="str">
        <f>'PC LIST'!P521</f>
        <v>% of waste diverted from landfill (re-used and recycled)</v>
      </c>
      <c r="DT28" s="63">
        <f>'PC LIST'!Q521</f>
        <v>0</v>
      </c>
      <c r="DU28" s="63" t="str">
        <f>'PC LIST'!J521</f>
        <v>NFI</v>
      </c>
      <c r="DV28" s="63">
        <f>'PC LIST'!BQ521</f>
        <v>98.91</v>
      </c>
    </row>
    <row r="29" spans="8:126" ht="15.75" customHeight="1">
      <c r="H29" s="63" t="str">
        <f>'PC LIST'!B42</f>
        <v>PR14ANHWSWW_S-D1</v>
      </c>
      <c r="I29" s="64" t="str">
        <f>'PC LIST'!I42</f>
        <v>S-D1: Operational carbon (% reduction from 2015 baseline)</v>
      </c>
      <c r="J29" s="64" t="str">
        <f>'PC LIST'!O42</f>
        <v>%</v>
      </c>
      <c r="K29" s="64" t="str">
        <f>'PC LIST'!P42</f>
        <v>% reduction from 2015 baseline</v>
      </c>
      <c r="L29" s="63">
        <f>'PC LIST'!Q42</f>
        <v>0</v>
      </c>
      <c r="M29" s="63" t="str">
        <f>'PC LIST'!J42</f>
        <v>NFI</v>
      </c>
      <c r="N29" s="878">
        <f>'PC LIST'!BQ42</f>
        <v>5</v>
      </c>
      <c r="T29" s="63"/>
      <c r="U29" s="63"/>
      <c r="AC29" s="63" t="str">
        <f>'PC LIST'!B115</f>
        <v>PR14NESWSWW_S-C4</v>
      </c>
      <c r="AD29" s="65" t="str">
        <f>'PC LIST'!I115</f>
        <v>S-C4: Whitburn combined sewer overflow (CSO) scheme</v>
      </c>
      <c r="AE29" s="65" t="str">
        <f>'PC LIST'!O115</f>
        <v>text</v>
      </c>
      <c r="AF29" s="65" t="str">
        <f>'PC LIST'!P115</f>
        <v>Delivery / non-delivery</v>
      </c>
      <c r="AG29" s="63" t="str">
        <f>'PC LIST'!Q115</f>
        <v>na</v>
      </c>
      <c r="AH29" s="63" t="str">
        <f>'PC LIST'!J115</f>
        <v>PO</v>
      </c>
      <c r="AI29" s="63" t="str">
        <f>'PC LIST'!BQ115</f>
        <v>n/a</v>
      </c>
      <c r="AZ29" s="61"/>
      <c r="BA29" s="61"/>
      <c r="BB29" s="61"/>
      <c r="BC29" s="61"/>
      <c r="BD29" s="61"/>
      <c r="BE29" s="63" t="str">
        <f>'PC LIST'!B208</f>
        <v>PR14SEWHHR_B1</v>
      </c>
      <c r="BF29" s="64" t="str">
        <f>'PC LIST'!I208</f>
        <v>B1: Customer satisfaction - taste and odour of water</v>
      </c>
      <c r="BG29" s="64" t="str">
        <f>'PC LIST'!O208</f>
        <v>score</v>
      </c>
      <c r="BH29" s="64" t="str">
        <f>'PC LIST'!P208</f>
        <v>Customer satisfaction score out of 5</v>
      </c>
      <c r="BI29" s="63">
        <f>'PC LIST'!Q208</f>
        <v>1</v>
      </c>
      <c r="BJ29" s="63" t="str">
        <f>'PC LIST'!J208</f>
        <v>R&amp;P</v>
      </c>
      <c r="BK29" s="63">
        <f>'PC LIST'!BQ208</f>
        <v>4.0999999999999996</v>
      </c>
      <c r="BL29" s="63" t="str">
        <f>'PC LIST'!B242</f>
        <v>PR14SRNHHR_2</v>
      </c>
      <c r="BM29" s="64" t="str">
        <f>'PC LIST'!I242</f>
        <v>2: Dealing with customers’ individual needs</v>
      </c>
      <c r="BN29" s="64" t="str">
        <f>'PC LIST'!O242</f>
        <v>%</v>
      </c>
      <c r="BO29" s="64" t="str">
        <f>'PC LIST'!P242</f>
        <v>% customers agreeing with survey statement</v>
      </c>
      <c r="BP29" s="63">
        <f>'PC LIST'!Q242</f>
        <v>1</v>
      </c>
      <c r="BQ29" s="63" t="str">
        <f>'PC LIST'!J242</f>
        <v>NFI</v>
      </c>
      <c r="BR29" s="63">
        <f>'PC LIST'!BQ242</f>
        <v>66</v>
      </c>
      <c r="BZ29" s="63" t="str">
        <f>'PC LIST'!B290</f>
        <v>PR14SVTWSWW_S-A2</v>
      </c>
      <c r="CA29" s="64" t="str">
        <f>'PC LIST'!I290</f>
        <v>S-A2: Number of external sewer flooding incidents</v>
      </c>
      <c r="CB29" s="64" t="str">
        <f>'PC LIST'!O290</f>
        <v>nr</v>
      </c>
      <c r="CC29" s="64" t="str">
        <f>'PC LIST'!P290</f>
        <v>No. of external sewer flooding incidents</v>
      </c>
      <c r="CD29" s="63">
        <f>'PC LIST'!Q290</f>
        <v>0</v>
      </c>
      <c r="CE29" s="63" t="str">
        <f>'PC LIST'!J290</f>
        <v>R&amp;P</v>
      </c>
      <c r="CF29" s="879">
        <f>'PC LIST'!BQ290</f>
        <v>7142</v>
      </c>
      <c r="CG29" s="63" t="str">
        <f>'PC LIST'!B335</f>
        <v>PR14SWTWSWW_S-A6</v>
      </c>
      <c r="CH29" s="66" t="str">
        <f>'PC LIST'!I335</f>
        <v>S-A6: Compliance with sludge standard (%)</v>
      </c>
      <c r="CI29" s="66" t="str">
        <f>'PC LIST'!O335</f>
        <v>%</v>
      </c>
      <c r="CJ29" s="66" t="str">
        <f>'PC LIST'!P335</f>
        <v>% satisfactory sludge disposal compliance</v>
      </c>
      <c r="CK29" s="63" t="str">
        <f>'PC LIST'!Q335</f>
        <v>na</v>
      </c>
      <c r="CL29" s="63" t="str">
        <f>'PC LIST'!J335</f>
        <v>NFI</v>
      </c>
      <c r="CM29" s="878">
        <f>'PC LIST'!BQ335</f>
        <v>99.94</v>
      </c>
      <c r="CN29" s="63" t="str">
        <f>'PC LIST'!B377</f>
        <v>PR14TMSWSWW_SB5</v>
      </c>
      <c r="CO29" s="64" t="str">
        <f>'PC LIST'!I377</f>
        <v>SB5: Contributing area disconnected from combined sewers by retrofitting sustainable drainage</v>
      </c>
      <c r="CP29" s="64" t="str">
        <f>'PC LIST'!O377</f>
        <v>nr</v>
      </c>
      <c r="CQ29" s="64" t="str">
        <f>'PC LIST'!P377</f>
        <v>No. of hectares (cumulative)</v>
      </c>
      <c r="CR29" s="63">
        <f>'PC LIST'!Q377</f>
        <v>0</v>
      </c>
      <c r="CS29" s="63" t="str">
        <f>'PC LIST'!J377</f>
        <v>R&amp;P</v>
      </c>
      <c r="CT29" s="63">
        <f>'PC LIST'!BQ377</f>
        <v>0</v>
      </c>
      <c r="CU29" s="63" t="str">
        <f>'PC LIST'!B432</f>
        <v>PR14UUHHR_B2</v>
      </c>
      <c r="CV29" s="64" t="str">
        <f>'PC LIST'!I432</f>
        <v>B2: Per household consumption</v>
      </c>
      <c r="CW29" s="64" t="str">
        <f>'PC LIST'!O432</f>
        <v>nr</v>
      </c>
      <c r="CX29" s="64" t="str">
        <f>'PC LIST'!P432</f>
        <v>Litres per household per day (l/hh/d)</v>
      </c>
      <c r="CY29" s="63">
        <f>'PC LIST'!Q432</f>
        <v>0</v>
      </c>
      <c r="CZ29" s="63" t="str">
        <f>'PC LIST'!J432</f>
        <v>NFI</v>
      </c>
      <c r="DA29" s="63">
        <f>'PC LIST'!BQ432</f>
        <v>303</v>
      </c>
      <c r="DB29" s="63" t="str">
        <f>'PC LIST'!B459</f>
        <v>PR14WSHNHHR_E1</v>
      </c>
      <c r="DC29" s="64" t="str">
        <f>'PC LIST'!I459</f>
        <v>E1: Affordable bills - annual increase</v>
      </c>
      <c r="DD29" s="64" t="str">
        <f>'PC LIST'!O459</f>
        <v>%</v>
      </c>
      <c r="DE29" s="64" t="str">
        <f>'PC LIST'!P459</f>
        <v>% above or below inflation (affordability of bills)</v>
      </c>
      <c r="DF29" s="63">
        <f>'PC LIST'!Q459</f>
        <v>0</v>
      </c>
      <c r="DG29" s="63" t="str">
        <f>'PC LIST'!J459</f>
        <v>NFI</v>
      </c>
      <c r="DH29" s="878">
        <f>'PC LIST'!BQ459</f>
        <v>-1</v>
      </c>
      <c r="DI29" s="63" t="str">
        <f>'PC LIST'!B490</f>
        <v>PR14WSXHHR_A3</v>
      </c>
      <c r="DJ29" s="64" t="str">
        <f>'PC LIST'!I490</f>
        <v>A3: Percentage rating good value for money</v>
      </c>
      <c r="DK29" s="64" t="str">
        <f>'PC LIST'!O490</f>
        <v>%</v>
      </c>
      <c r="DL29" s="64" t="str">
        <f>'PC LIST'!P490</f>
        <v>% customer satisfaction</v>
      </c>
      <c r="DM29" s="63">
        <f>'PC LIST'!Q490</f>
        <v>0</v>
      </c>
      <c r="DN29" s="63" t="str">
        <f>'PC LIST'!J490</f>
        <v>NFI</v>
      </c>
      <c r="DO29" s="63">
        <f>'PC LIST'!BQ490</f>
        <v>78</v>
      </c>
      <c r="DP29" s="63" t="str">
        <f>'PC LIST'!B522</f>
        <v>PR14YKYHHR_RA1</v>
      </c>
      <c r="DQ29" s="64" t="str">
        <f>'PC LIST'!I522</f>
        <v>RA1: Service incentive mechanism (SIM)</v>
      </c>
      <c r="DR29" s="64" t="str">
        <f>'PC LIST'!O522</f>
        <v>score</v>
      </c>
      <c r="DS29" s="64" t="str">
        <f>'PC LIST'!P522</f>
        <v>Service incentive mechanism (SIM) score</v>
      </c>
      <c r="DT29" s="63">
        <f>'PC LIST'!Q522</f>
        <v>1</v>
      </c>
      <c r="DU29" s="63" t="str">
        <f>'PC LIST'!J522</f>
        <v>R&amp;P</v>
      </c>
      <c r="DV29" s="63">
        <f>'PC LIST'!BQ522</f>
        <v>82.6</v>
      </c>
    </row>
    <row r="30" spans="8:126" ht="15.75" customHeight="1">
      <c r="H30" s="63" t="str">
        <f>'PC LIST'!B43</f>
        <v>PR14ANHWSWW_S-D2</v>
      </c>
      <c r="I30" s="64" t="str">
        <f>'PC LIST'!I43</f>
        <v>S-D2: Embodied carbon (% reduction from 2010 baseline)</v>
      </c>
      <c r="J30" s="64" t="str">
        <f>'PC LIST'!O43</f>
        <v>%</v>
      </c>
      <c r="K30" s="64" t="str">
        <f>'PC LIST'!P43</f>
        <v>% reduction from 2010 baseline</v>
      </c>
      <c r="L30" s="63">
        <f>'PC LIST'!Q43</f>
        <v>0</v>
      </c>
      <c r="M30" s="63" t="str">
        <f>'PC LIST'!J43</f>
        <v>NFI</v>
      </c>
      <c r="N30" s="878">
        <f>'PC LIST'!BQ43</f>
        <v>53</v>
      </c>
      <c r="T30" s="63"/>
      <c r="U30" s="63"/>
      <c r="AC30" s="63" t="str">
        <f>'PC LIST'!B116</f>
        <v>PR14NESWSWW_S-D1</v>
      </c>
      <c r="AD30" s="65" t="str">
        <f>'PC LIST'!I116</f>
        <v>S-D1: NWL independent overall customer satisfaction score</v>
      </c>
      <c r="AE30" s="65" t="str">
        <f>'PC LIST'!O116</f>
        <v>score</v>
      </c>
      <c r="AF30" s="65" t="str">
        <f>'PC LIST'!P116</f>
        <v>Customer satisfaction score out of 10</v>
      </c>
      <c r="AG30" s="63">
        <f>'PC LIST'!Q116</f>
        <v>1</v>
      </c>
      <c r="AH30" s="63" t="str">
        <f>'PC LIST'!J116</f>
        <v>NFI</v>
      </c>
      <c r="AI30" s="63">
        <f>'PC LIST'!BQ116</f>
        <v>8.5</v>
      </c>
      <c r="AZ30" s="61"/>
      <c r="BA30" s="61"/>
      <c r="BB30" s="61"/>
      <c r="BC30" s="61"/>
      <c r="BD30" s="61"/>
      <c r="BE30" s="63" t="str">
        <f>'PC LIST'!B209</f>
        <v>PR14SEWHHR_C1</v>
      </c>
      <c r="BF30" s="64" t="str">
        <f>'PC LIST'!I209</f>
        <v>C1: Customer satisfaction - level of leakage</v>
      </c>
      <c r="BG30" s="64" t="str">
        <f>'PC LIST'!O209</f>
        <v>score</v>
      </c>
      <c r="BH30" s="64" t="str">
        <f>'PC LIST'!P209</f>
        <v>Customer satisfaction score out of 5</v>
      </c>
      <c r="BI30" s="63">
        <f>'PC LIST'!Q209</f>
        <v>1</v>
      </c>
      <c r="BJ30" s="63" t="str">
        <f>'PC LIST'!J209</f>
        <v>R&amp;P</v>
      </c>
      <c r="BK30" s="63">
        <f>'PC LIST'!BQ209</f>
        <v>3.4</v>
      </c>
      <c r="BL30" s="63" t="str">
        <f>'PC LIST'!B243</f>
        <v>PR14SRNHHR_3</v>
      </c>
      <c r="BM30" s="64" t="str">
        <f>'PC LIST'!I243</f>
        <v>3: Awareness of water hardness measures</v>
      </c>
      <c r="BN30" s="64" t="str">
        <f>'PC LIST'!O243</f>
        <v>%</v>
      </c>
      <c r="BO30" s="64" t="str">
        <f>'PC LIST'!P243</f>
        <v>% customers aware of water hardness measures</v>
      </c>
      <c r="BP30" s="63">
        <f>'PC LIST'!Q243</f>
        <v>1</v>
      </c>
      <c r="BQ30" s="63" t="str">
        <f>'PC LIST'!J243</f>
        <v>NFI</v>
      </c>
      <c r="BR30" s="63">
        <f>'PC LIST'!BQ243</f>
        <v>57</v>
      </c>
      <c r="BZ30" s="63" t="str">
        <f>'PC LIST'!B291</f>
        <v>PR14SVTWSWW_S-A3</v>
      </c>
      <c r="CA30" s="64" t="str">
        <f>'PC LIST'!I291</f>
        <v>S-A3: Partnership working</v>
      </c>
      <c r="CB30" s="64" t="str">
        <f>'PC LIST'!O291</f>
        <v>nr</v>
      </c>
      <c r="CC30" s="64" t="str">
        <f>'PC LIST'!P291</f>
        <v>No. of partnership working projects</v>
      </c>
      <c r="CD30" s="63">
        <f>'PC LIST'!Q291</f>
        <v>0</v>
      </c>
      <c r="CE30" s="63" t="str">
        <f>'PC LIST'!J291</f>
        <v>R&amp;P</v>
      </c>
      <c r="CF30" s="879">
        <f>'PC LIST'!BQ291</f>
        <v>0</v>
      </c>
      <c r="CG30" s="63" t="str">
        <f>'PC LIST'!B336</f>
        <v>PR14SWTWSWW_S-B1</v>
      </c>
      <c r="CH30" s="66" t="str">
        <f>'PC LIST'!I336</f>
        <v>S-B1: Operational customer contacts resolved first time (%)</v>
      </c>
      <c r="CI30" s="66" t="str">
        <f>'PC LIST'!O336</f>
        <v>%</v>
      </c>
      <c r="CJ30" s="66" t="str">
        <f>'PC LIST'!P336</f>
        <v>% customer contacts resolved 1st time</v>
      </c>
      <c r="CK30" s="63">
        <f>'PC LIST'!Q336</f>
        <v>1</v>
      </c>
      <c r="CL30" s="63" t="str">
        <f>'PC LIST'!J336</f>
        <v>R&amp;P</v>
      </c>
      <c r="CM30" s="878">
        <f>'PC LIST'!BQ336</f>
        <v>88.2</v>
      </c>
      <c r="CN30" s="63" t="str">
        <f>'PC LIST'!B378</f>
        <v>PR14TMSWSWW_SB6</v>
      </c>
      <c r="CO30" s="64" t="str">
        <f>'PC LIST'!I378</f>
        <v>SB6: Compliance with SEMD advice notes (with or without derogation)</v>
      </c>
      <c r="CP30" s="64" t="str">
        <f>'PC LIST'!O378</f>
        <v>%</v>
      </c>
      <c r="CQ30" s="64" t="str">
        <f>'PC LIST'!P378</f>
        <v>% compliance with SEMD advice notes</v>
      </c>
      <c r="CR30" s="63">
        <f>'PC LIST'!Q378</f>
        <v>0</v>
      </c>
      <c r="CS30" s="63" t="str">
        <f>'PC LIST'!J378</f>
        <v>PO</v>
      </c>
      <c r="CT30" s="63">
        <f>'PC LIST'!BQ378</f>
        <v>0</v>
      </c>
      <c r="CU30" s="63"/>
      <c r="CV30" s="64"/>
      <c r="CW30" s="64"/>
      <c r="CX30" s="64"/>
      <c r="DB30" s="63" t="str">
        <f>'PC LIST'!B460</f>
        <v>PR14WSHHHR_D1</v>
      </c>
      <c r="DC30" s="64" t="str">
        <f>'PC LIST'!I460</f>
        <v>D1: Service incentive mechanism (SIM)</v>
      </c>
      <c r="DD30" s="64" t="str">
        <f>'PC LIST'!O460</f>
        <v>text</v>
      </c>
      <c r="DE30" s="64" t="str">
        <f>'PC LIST'!P460</f>
        <v>Service incentive mechanism (SIM) score ranking</v>
      </c>
      <c r="DF30" s="63" t="str">
        <f>'PC LIST'!Q460</f>
        <v>na</v>
      </c>
      <c r="DG30" s="63" t="str">
        <f>'PC LIST'!J460</f>
        <v>R&amp;P</v>
      </c>
      <c r="DH30" s="878">
        <f>'PC LIST'!BQ460</f>
        <v>83</v>
      </c>
      <c r="DI30" s="63" t="str">
        <f>'PC LIST'!B491</f>
        <v>PR14WSXHHR_A4</v>
      </c>
      <c r="DJ30" s="64" t="str">
        <f>'PC LIST'!I491</f>
        <v>A4: Percentage rating ease of resolution</v>
      </c>
      <c r="DK30" s="64" t="str">
        <f>'PC LIST'!O491</f>
        <v>%</v>
      </c>
      <c r="DL30" s="64" t="str">
        <f>'PC LIST'!P491</f>
        <v>% customer satisfaction</v>
      </c>
      <c r="DM30" s="63">
        <f>'PC LIST'!Q491</f>
        <v>0</v>
      </c>
      <c r="DN30" s="63" t="str">
        <f>'PC LIST'!J491</f>
        <v>NFI</v>
      </c>
      <c r="DO30" s="63">
        <f>'PC LIST'!BQ491</f>
        <v>81</v>
      </c>
      <c r="DP30" s="63" t="str">
        <f>'PC LIST'!B523</f>
        <v>PR14YKYHHR_RA2</v>
      </c>
      <c r="DQ30" s="64" t="str">
        <f>'PC LIST'!I523</f>
        <v>RA2: Service commitment failures</v>
      </c>
      <c r="DR30" s="64" t="str">
        <f>'PC LIST'!O523</f>
        <v>nr</v>
      </c>
      <c r="DS30" s="64" t="str">
        <f>'PC LIST'!P523</f>
        <v>No. of GSS (Guaranteed Standards of Service) events</v>
      </c>
      <c r="DT30" s="63">
        <f>'PC LIST'!Q523</f>
        <v>0</v>
      </c>
      <c r="DU30" s="63" t="str">
        <f>'PC LIST'!J523</f>
        <v>NFI</v>
      </c>
      <c r="DV30" s="63">
        <f>'PC LIST'!BQ523</f>
        <v>10567</v>
      </c>
    </row>
    <row r="31" spans="8:126" ht="15.75" customHeight="1">
      <c r="H31" s="63" t="str">
        <f>'PC LIST'!B44</f>
        <v>PR14ANHWSWW_S-E1</v>
      </c>
      <c r="I31" s="64" t="str">
        <f>'PC LIST'!I44</f>
        <v>S-E1: Survey of community perception</v>
      </c>
      <c r="J31" s="64" t="str">
        <f>'PC LIST'!O44</f>
        <v>%</v>
      </c>
      <c r="K31" s="64" t="str">
        <f>'PC LIST'!P44</f>
        <v>% customer satisfaction</v>
      </c>
      <c r="L31" s="63" t="str">
        <f>'PC LIST'!Q44</f>
        <v>na</v>
      </c>
      <c r="M31" s="63" t="str">
        <f>'PC LIST'!J44</f>
        <v>NFI</v>
      </c>
      <c r="N31" s="878">
        <f>'PC LIST'!BQ44</f>
        <v>56</v>
      </c>
      <c r="T31" s="63"/>
      <c r="U31" s="63"/>
      <c r="AC31" s="63" t="str">
        <f>'PC LIST'!B117</f>
        <v>PR14NESWSWW_S-D2</v>
      </c>
      <c r="AD31" s="65" t="str">
        <f>'PC LIST'!I117</f>
        <v>S-D2: Service incentive mechanism (SIM)</v>
      </c>
      <c r="AE31" s="65" t="str">
        <f>'PC LIST'!O117</f>
        <v>score</v>
      </c>
      <c r="AF31" s="65" t="str">
        <f>'PC LIST'!P117</f>
        <v>Service incentive mechanism (SIM) score</v>
      </c>
      <c r="AG31" s="63">
        <f>'PC LIST'!Q117</f>
        <v>1</v>
      </c>
      <c r="AH31" s="63" t="str">
        <f>'PC LIST'!J117</f>
        <v>R&amp;P</v>
      </c>
      <c r="AI31" s="63">
        <f>'PC LIST'!BQ117</f>
        <v>83.64</v>
      </c>
      <c r="BE31" s="63" t="str">
        <f>'PC LIST'!B210</f>
        <v>PR14SEWHHR_D1</v>
      </c>
      <c r="BF31" s="64" t="str">
        <f>'PC LIST'!I210</f>
        <v>D1: Customer satisfaction - direct interaction experience</v>
      </c>
      <c r="BG31" s="64" t="str">
        <f>'PC LIST'!O210</f>
        <v>score</v>
      </c>
      <c r="BH31" s="64" t="str">
        <f>'PC LIST'!P210</f>
        <v>Customer satisfaction score out of 5</v>
      </c>
      <c r="BI31" s="63">
        <f>'PC LIST'!Q210</f>
        <v>1</v>
      </c>
      <c r="BJ31" s="63" t="str">
        <f>'PC LIST'!J210</f>
        <v>R&amp;P</v>
      </c>
      <c r="BK31" s="63">
        <f>'PC LIST'!BQ210</f>
        <v>4.2</v>
      </c>
      <c r="BL31" s="63" t="str">
        <f>'PC LIST'!B244</f>
        <v>PR14SRNHHR_4</v>
      </c>
      <c r="BM31" s="64" t="str">
        <f>'PC LIST'!I244</f>
        <v>4: Where your money goes</v>
      </c>
      <c r="BN31" s="64" t="str">
        <f>'PC LIST'!O244</f>
        <v>%</v>
      </c>
      <c r="BO31" s="64" t="str">
        <f>'PC LIST'!P244</f>
        <v>% customers aware of where money goes</v>
      </c>
      <c r="BP31" s="63">
        <f>'PC LIST'!Q244</f>
        <v>1</v>
      </c>
      <c r="BQ31" s="63" t="str">
        <f>'PC LIST'!J244</f>
        <v>NFI</v>
      </c>
      <c r="BR31" s="63">
        <f>'PC LIST'!BQ244</f>
        <v>60</v>
      </c>
      <c r="BZ31" s="63" t="str">
        <f>'PC LIST'!B292</f>
        <v>PR14SVTWSWW_S-A4</v>
      </c>
      <c r="CA31" s="64" t="str">
        <f>'PC LIST'!I292</f>
        <v>S-A4: Asset stewardship - blockages</v>
      </c>
      <c r="CB31" s="64" t="str">
        <f>'PC LIST'!O292</f>
        <v>nr</v>
      </c>
      <c r="CC31" s="64" t="str">
        <f>'PC LIST'!P292</f>
        <v>No. of sewer blockages per year</v>
      </c>
      <c r="CD31" s="63">
        <f>'PC LIST'!Q292</f>
        <v>0</v>
      </c>
      <c r="CE31" s="63" t="str">
        <f>'PC LIST'!J292</f>
        <v>PO</v>
      </c>
      <c r="CF31" s="879">
        <f>'PC LIST'!BQ292</f>
        <v>44107</v>
      </c>
      <c r="CG31" s="63" t="str">
        <f>'PC LIST'!B337</f>
        <v>PR14SWTWSWW_S-C1</v>
      </c>
      <c r="CH31" s="66" t="str">
        <f>'PC LIST'!I337</f>
        <v>S-C1: Wastewater treatment numeric compliance (%)</v>
      </c>
      <c r="CI31" s="66" t="str">
        <f>'PC LIST'!O337</f>
        <v>%</v>
      </c>
      <c r="CJ31" s="66" t="str">
        <f>'PC LIST'!P337</f>
        <v>% wastewater treatment numeric compliance</v>
      </c>
      <c r="CK31" s="63">
        <f>'PC LIST'!Q337</f>
        <v>1</v>
      </c>
      <c r="CL31" s="63" t="str">
        <f>'PC LIST'!J337</f>
        <v>PO</v>
      </c>
      <c r="CM31" s="878">
        <f>'PC LIST'!BQ337</f>
        <v>95.8</v>
      </c>
      <c r="CN31" s="63" t="str">
        <f>'PC LIST'!B379</f>
        <v>PR14TMSWSWW_SB7</v>
      </c>
      <c r="CO31" s="64" t="str">
        <f>'PC LIST'!I379</f>
        <v>SB7: Population equivalent of sites made resilient to future extreme rainfall events</v>
      </c>
      <c r="CP31" s="64" t="str">
        <f>'PC LIST'!O379</f>
        <v>nr</v>
      </c>
      <c r="CQ31" s="64" t="str">
        <f>'PC LIST'!P379</f>
        <v>Population equivalent (cumulative)</v>
      </c>
      <c r="CR31" s="63">
        <f>'PC LIST'!Q379</f>
        <v>0</v>
      </c>
      <c r="CS31" s="63" t="str">
        <f>'PC LIST'!J379</f>
        <v>PO</v>
      </c>
      <c r="CT31" s="63">
        <f>'PC LIST'!BQ379</f>
        <v>0</v>
      </c>
      <c r="CW31" s="61"/>
      <c r="CX31" s="61"/>
      <c r="CY31" s="61"/>
      <c r="CZ31" s="61"/>
      <c r="DA31" s="61"/>
      <c r="DB31" s="63" t="str">
        <f>'PC LIST'!B461</f>
        <v>PR14WSHHHR_D5</v>
      </c>
      <c r="DC31" s="64" t="str">
        <f>'PC LIST'!I461</f>
        <v>D5: Earning the trust of customers - % of customers surveyed that say they trust the company</v>
      </c>
      <c r="DD31" s="64" t="str">
        <f>'PC LIST'!O461</f>
        <v>%</v>
      </c>
      <c r="DE31" s="64" t="str">
        <f>'PC LIST'!P461</f>
        <v>% customer satisfaction</v>
      </c>
      <c r="DF31" s="63">
        <f>'PC LIST'!Q461</f>
        <v>0</v>
      </c>
      <c r="DG31" s="63" t="str">
        <f>'PC LIST'!J461</f>
        <v>NFI</v>
      </c>
      <c r="DH31" s="878">
        <f>'PC LIST'!BQ461</f>
        <v>82</v>
      </c>
      <c r="DI31" s="63" t="str">
        <f>'PC LIST'!B492</f>
        <v>PR14WSXHHR_A5</v>
      </c>
      <c r="DJ31" s="64" t="str">
        <f>'PC LIST'!I492</f>
        <v>A5: Accessible communications</v>
      </c>
      <c r="DK31" s="64" t="str">
        <f>'PC LIST'!O492</f>
        <v>text</v>
      </c>
      <c r="DL31" s="64" t="str">
        <f>'PC LIST'!P492</f>
        <v>Meet best practice</v>
      </c>
      <c r="DM31" s="63" t="str">
        <f>'PC LIST'!Q492</f>
        <v>na</v>
      </c>
      <c r="DN31" s="63" t="str">
        <f>'PC LIST'!J492</f>
        <v>NFI</v>
      </c>
      <c r="DO31" s="63" t="str">
        <f>'PC LIST'!BQ492</f>
        <v>BS18477 &amp; Customer Service Excellence Award</v>
      </c>
      <c r="DP31" s="63" t="str">
        <f>'PC LIST'!B524</f>
        <v>PR14YKYHHR_RA3</v>
      </c>
      <c r="DQ31" s="64" t="str">
        <f>'PC LIST'!I524</f>
        <v>RA3: Overall customer satisfaction (CCWater annual tracking survey)</v>
      </c>
      <c r="DR31" s="64" t="str">
        <f>'PC LIST'!O524</f>
        <v>%</v>
      </c>
      <c r="DS31" s="64" t="str">
        <f>'PC LIST'!P524</f>
        <v>% overall customer satisfaction (CCWater tracking survey)</v>
      </c>
      <c r="DT31" s="63">
        <f>'PC LIST'!Q524</f>
        <v>0</v>
      </c>
      <c r="DU31" s="63" t="str">
        <f>'PC LIST'!J524</f>
        <v>NFI</v>
      </c>
      <c r="DV31" s="63" t="str">
        <f>'PC LIST'!BQ524</f>
        <v xml:space="preserve">95% (Water)
92% (Waste) </v>
      </c>
    </row>
    <row r="32" spans="8:126" ht="15.75" customHeight="1">
      <c r="H32" s="63" t="str">
        <f>'PC LIST'!B45</f>
        <v>PR14ANHWSWW_S-F1</v>
      </c>
      <c r="I32" s="64" t="str">
        <f>'PC LIST'!I45</f>
        <v>S-F1: Sewerage infrastructure</v>
      </c>
      <c r="J32" s="64" t="str">
        <f>'PC LIST'!O45</f>
        <v>category</v>
      </c>
      <c r="K32" s="64" t="str">
        <f>'PC LIST'!P45</f>
        <v>Asset health indicator (RAG)</v>
      </c>
      <c r="L32" s="63" t="str">
        <f>'PC LIST'!Q45</f>
        <v>na</v>
      </c>
      <c r="M32" s="63" t="str">
        <f>'PC LIST'!J45</f>
        <v>PO</v>
      </c>
      <c r="N32" s="878" t="str">
        <f>'PC LIST'!BQ45</f>
        <v>Green</v>
      </c>
      <c r="T32" s="63"/>
      <c r="U32" s="63"/>
      <c r="AC32" s="63" t="str">
        <f>'PC LIST'!B118</f>
        <v>PR14NESWSWW_S-D3</v>
      </c>
      <c r="AD32" s="65" t="str">
        <f>'PC LIST'!I118</f>
        <v>S-D3: Domestic customer satisfaction, net promoter score</v>
      </c>
      <c r="AE32" s="65" t="str">
        <f>'PC LIST'!O118</f>
        <v>%</v>
      </c>
      <c r="AF32" s="65" t="str">
        <f>'PC LIST'!P118</f>
        <v>% customer satisfaction</v>
      </c>
      <c r="AG32" s="63">
        <f>'PC LIST'!Q118</f>
        <v>0</v>
      </c>
      <c r="AH32" s="63" t="str">
        <f>'PC LIST'!J118</f>
        <v>NFI</v>
      </c>
      <c r="AI32" s="63">
        <f>'PC LIST'!BQ118</f>
        <v>49</v>
      </c>
      <c r="BE32" s="63" t="str">
        <f>'PC LIST'!B211</f>
        <v>PR14SEWHHR_D2</v>
      </c>
      <c r="BF32" s="64" t="str">
        <f>'PC LIST'!I211</f>
        <v>D2: Service Incentive Mechanism (SIM)</v>
      </c>
      <c r="BG32" s="64" t="str">
        <f>'PC LIST'!O211</f>
        <v>score</v>
      </c>
      <c r="BH32" s="64" t="str">
        <f>'PC LIST'!P211</f>
        <v>Service incentive mechanism (SIM) score</v>
      </c>
      <c r="BI32" s="63">
        <f>'PC LIST'!Q211</f>
        <v>1</v>
      </c>
      <c r="BJ32" s="63" t="str">
        <f>'PC LIST'!J211</f>
        <v>R&amp;P</v>
      </c>
      <c r="BK32" s="63">
        <f>'PC LIST'!BQ211</f>
        <v>81.95</v>
      </c>
      <c r="BL32" s="63" t="str">
        <f>'PC LIST'!B245</f>
        <v>PR14SRNHHR_5</v>
      </c>
      <c r="BM32" s="64" t="str">
        <f>'PC LIST'!I245</f>
        <v>5: Billing queries</v>
      </c>
      <c r="BN32" s="64" t="str">
        <f>'PC LIST'!O245</f>
        <v>nr</v>
      </c>
      <c r="BO32" s="64" t="str">
        <f>'PC LIST'!P245</f>
        <v>No. of billing queries</v>
      </c>
      <c r="BP32" s="63">
        <f>'PC LIST'!Q245</f>
        <v>0</v>
      </c>
      <c r="BQ32" s="63" t="str">
        <f>'PC LIST'!J245</f>
        <v>NFI</v>
      </c>
      <c r="BR32" s="63">
        <f>'PC LIST'!BQ245</f>
        <v>62726</v>
      </c>
      <c r="BZ32" s="63" t="str">
        <f>'PC LIST'!B293</f>
        <v>PR14SVTWSWW_S-A5</v>
      </c>
      <c r="CA32" s="64" t="str">
        <f>'PC LIST'!I293</f>
        <v>S-A5: Statutory obligations (Section 101A schemes)</v>
      </c>
      <c r="CB32" s="64" t="str">
        <f>'PC LIST'!O293</f>
        <v>nr</v>
      </c>
      <c r="CC32" s="64" t="str">
        <f>'PC LIST'!P293</f>
        <v>No. of connectable properties, identified as polluting or likely to pollute, associated with new Section 101A schemes</v>
      </c>
      <c r="CD32" s="63">
        <f>'PC LIST'!Q293</f>
        <v>0</v>
      </c>
      <c r="CE32" s="63" t="str">
        <f>'PC LIST'!J293</f>
        <v>NFI</v>
      </c>
      <c r="CF32" s="879">
        <f>'PC LIST'!BQ293</f>
        <v>35</v>
      </c>
      <c r="CG32" s="63" t="str">
        <f>'PC LIST'!B338</f>
        <v>PR14SWTWSWW_S-C2</v>
      </c>
      <c r="CH32" s="66" t="str">
        <f>'PC LIST'!I338</f>
        <v>S-C2: Wastewater population equivalent sanitary compliance (%)</v>
      </c>
      <c r="CI32" s="66" t="str">
        <f>'PC LIST'!O338</f>
        <v>%</v>
      </c>
      <c r="CJ32" s="66" t="str">
        <f>'PC LIST'!P338</f>
        <v>% wastewater p.e. sanitary compliance</v>
      </c>
      <c r="CK32" s="63">
        <f>'PC LIST'!Q338</f>
        <v>1</v>
      </c>
      <c r="CL32" s="63" t="str">
        <f>'PC LIST'!J338</f>
        <v>NFI</v>
      </c>
      <c r="CM32" s="878">
        <f>'PC LIST'!BQ338</f>
        <v>99.13</v>
      </c>
      <c r="CN32" s="63" t="str">
        <f>'PC LIST'!B380</f>
        <v>PR14TMSWSWW_SB8</v>
      </c>
      <c r="CO32" s="64" t="str">
        <f>'PC LIST'!I380</f>
        <v>SB8: Lee Tunnel including Shaft G</v>
      </c>
      <c r="CP32" s="64" t="str">
        <f>'PC LIST'!O380</f>
        <v>text</v>
      </c>
      <c r="CQ32" s="64" t="str">
        <f>'PC LIST'!P380</f>
        <v>Scheme delivery</v>
      </c>
      <c r="CR32" s="63" t="str">
        <f>'PC LIST'!Q380</f>
        <v>na</v>
      </c>
      <c r="CS32" s="63" t="str">
        <f>'PC LIST'!J380</f>
        <v>PO</v>
      </c>
      <c r="CT32" s="63" t="str">
        <f>'PC LIST'!BQ380</f>
        <v>Scheme delivered</v>
      </c>
      <c r="CW32" s="61"/>
      <c r="CX32" s="61"/>
      <c r="CY32" s="61"/>
      <c r="CZ32" s="61"/>
      <c r="DA32" s="61"/>
      <c r="DB32" s="63" t="str">
        <f>'PC LIST'!B462</f>
        <v>PR14WSHHHR_E1</v>
      </c>
      <c r="DC32" s="64" t="str">
        <f>'PC LIST'!I462</f>
        <v>E1: Affordable bills - annual increase</v>
      </c>
      <c r="DD32" s="64" t="str">
        <f>'PC LIST'!O462</f>
        <v>%</v>
      </c>
      <c r="DE32" s="64" t="str">
        <f>'PC LIST'!P462</f>
        <v>% above or below inflation (affordability of bills)</v>
      </c>
      <c r="DF32" s="63">
        <f>'PC LIST'!Q462</f>
        <v>0</v>
      </c>
      <c r="DG32" s="63" t="str">
        <f>'PC LIST'!J462</f>
        <v>NFI</v>
      </c>
      <c r="DH32" s="878">
        <f>'PC LIST'!BQ462</f>
        <v>-1</v>
      </c>
      <c r="DI32" s="63" t="str">
        <f>'PC LIST'!B493</f>
        <v>PR14WSXHHR_B1a</v>
      </c>
      <c r="DJ32" s="64" t="str">
        <f>'PC LIST'!I493</f>
        <v>B1a: Volume of water used per person</v>
      </c>
      <c r="DK32" s="64" t="str">
        <f>'PC LIST'!O493</f>
        <v>nr</v>
      </c>
      <c r="DL32" s="64" t="str">
        <f>'PC LIST'!P493</f>
        <v>Litres per person per day (l/p/d)</v>
      </c>
      <c r="DM32" s="63">
        <f>'PC LIST'!Q493</f>
        <v>0</v>
      </c>
      <c r="DN32" s="63" t="str">
        <f>'PC LIST'!J493</f>
        <v>NFI</v>
      </c>
      <c r="DO32" s="63">
        <f>'PC LIST'!BQ493</f>
        <v>138</v>
      </c>
      <c r="DP32" s="63" t="str">
        <f>'PC LIST'!B525</f>
        <v>PR14YKYHHR_RB1</v>
      </c>
      <c r="DQ32" s="64" t="str">
        <f>'PC LIST'!I525</f>
        <v>RB1: Cost of bad debt to customers (expressed as proportion of bill)</v>
      </c>
      <c r="DR32" s="64" t="str">
        <f>'PC LIST'!O525</f>
        <v>%</v>
      </c>
      <c r="DS32" s="64" t="str">
        <f>'PC LIST'!P525</f>
        <v>Cost of bad debt as % of average annual bill</v>
      </c>
      <c r="DT32" s="63">
        <f>'PC LIST'!Q525</f>
        <v>2</v>
      </c>
      <c r="DU32" s="63" t="str">
        <f>'PC LIST'!J525</f>
        <v>NFI</v>
      </c>
      <c r="DV32" s="63">
        <f>'PC LIST'!BQ525</f>
        <v>3.05</v>
      </c>
    </row>
    <row r="33" spans="8:126" ht="15.75" customHeight="1">
      <c r="H33" s="63" t="str">
        <f>'PC LIST'!B46</f>
        <v>PR14ANHWSWW_S-F2</v>
      </c>
      <c r="I33" s="64" t="str">
        <f>'PC LIST'!I46</f>
        <v>S-F2: Sewerage non-infrastructure</v>
      </c>
      <c r="J33" s="64" t="str">
        <f>'PC LIST'!O46</f>
        <v>category</v>
      </c>
      <c r="K33" s="64" t="str">
        <f>'PC LIST'!P46</f>
        <v>Asset health indicator (RAG)</v>
      </c>
      <c r="L33" s="63" t="str">
        <f>'PC LIST'!Q46</f>
        <v>na</v>
      </c>
      <c r="M33" s="63" t="str">
        <f>'PC LIST'!J46</f>
        <v>PO</v>
      </c>
      <c r="N33" s="878" t="str">
        <f>'PC LIST'!BQ46</f>
        <v>Green</v>
      </c>
      <c r="T33" s="63"/>
      <c r="U33" s="63"/>
      <c r="AC33" s="63" t="str">
        <f>'PC LIST'!B119</f>
        <v>PR14NESWSWW_S-E1</v>
      </c>
      <c r="AD33" s="65" t="str">
        <f>'PC LIST'!I119</f>
        <v>S-E1: NWL independent survey on keeping customers informed</v>
      </c>
      <c r="AE33" s="65" t="str">
        <f>'PC LIST'!O119</f>
        <v>%</v>
      </c>
      <c r="AF33" s="65" t="str">
        <f>'PC LIST'!P119</f>
        <v>% customer satisfaction</v>
      </c>
      <c r="AG33" s="63" t="str">
        <f>'PC LIST'!Q119</f>
        <v>TBC</v>
      </c>
      <c r="AH33" s="63" t="str">
        <f>'PC LIST'!J119</f>
        <v>NFI</v>
      </c>
      <c r="AI33" s="63">
        <f>'PC LIST'!BQ119</f>
        <v>94</v>
      </c>
      <c r="BE33" s="63" t="str">
        <f>'PC LIST'!B212</f>
        <v>PR14SEWHHR_E1</v>
      </c>
      <c r="BF33" s="64" t="str">
        <f>'PC LIST'!I212</f>
        <v>E1: Customer satisfaction - bills are value for money and affordable</v>
      </c>
      <c r="BG33" s="64" t="str">
        <f>'PC LIST'!O212</f>
        <v>%</v>
      </c>
      <c r="BH33" s="64" t="str">
        <f>'PC LIST'!P212</f>
        <v>% customer satisfaction</v>
      </c>
      <c r="BI33" s="63">
        <f>'PC LIST'!Q212</f>
        <v>0</v>
      </c>
      <c r="BJ33" s="63" t="str">
        <f>'PC LIST'!J212</f>
        <v>NFI</v>
      </c>
      <c r="BK33" s="63">
        <f>'PC LIST'!BQ212</f>
        <v>71</v>
      </c>
      <c r="BL33" s="63" t="str">
        <f>'PC LIST'!B246</f>
        <v>PR14SRNHHR_6</v>
      </c>
      <c r="BM33" s="64" t="str">
        <f>'PC LIST'!I246</f>
        <v>6: Take up of assistance schemes (number of customers who are receiving support through one of our financial assistance schemes)</v>
      </c>
      <c r="BN33" s="64" t="str">
        <f>'PC LIST'!O246</f>
        <v>nr</v>
      </c>
      <c r="BO33" s="64" t="str">
        <f>'PC LIST'!P246</f>
        <v>No. of assistance scheme customers</v>
      </c>
      <c r="BP33" s="63">
        <f>'PC LIST'!Q246</f>
        <v>0</v>
      </c>
      <c r="BQ33" s="63" t="str">
        <f>'PC LIST'!J246</f>
        <v>NFI</v>
      </c>
      <c r="BR33" s="63">
        <f>'PC LIST'!BQ246</f>
        <v>142040</v>
      </c>
      <c r="BZ33" s="63" t="str">
        <f>'PC LIST'!B294</f>
        <v>PR14SVTWSWW_S-B1</v>
      </c>
      <c r="CA33" s="64" t="str">
        <f>'PC LIST'!I294</f>
        <v>S-B1: Customers rating our services as good value for money (based on tracker survey)</v>
      </c>
      <c r="CB33" s="64" t="str">
        <f>'PC LIST'!O294</f>
        <v>%</v>
      </c>
      <c r="CC33" s="64" t="str">
        <f>'PC LIST'!P294</f>
        <v>% customer satisfaction</v>
      </c>
      <c r="CD33" s="63">
        <f>'PC LIST'!Q294</f>
        <v>0</v>
      </c>
      <c r="CE33" s="63" t="str">
        <f>'PC LIST'!J294</f>
        <v>R&amp;P</v>
      </c>
      <c r="CF33" s="879">
        <f>'PC LIST'!BQ294</f>
        <v>57.5</v>
      </c>
      <c r="CG33" s="63" t="str">
        <f>'PC LIST'!B339</f>
        <v>PR14SWTWSWW_S-C3</v>
      </c>
      <c r="CH33" s="66" t="str">
        <f>'PC LIST'!I339</f>
        <v>S-C3: Wastewater descriptive works permit compliance (%)</v>
      </c>
      <c r="CI33" s="66" t="str">
        <f>'PC LIST'!O339</f>
        <v>%</v>
      </c>
      <c r="CJ33" s="66" t="str">
        <f>'PC LIST'!P339</f>
        <v>% wastewater desc works permit compliance</v>
      </c>
      <c r="CK33" s="63">
        <f>'PC LIST'!Q339</f>
        <v>1</v>
      </c>
      <c r="CL33" s="63" t="str">
        <f>'PC LIST'!J339</f>
        <v>PO</v>
      </c>
      <c r="CM33" s="878">
        <f>'PC LIST'!BQ339</f>
        <v>99.09</v>
      </c>
      <c r="CN33" s="63" t="str">
        <f>'PC LIST'!B381</f>
        <v>PR14TMSWSWW_SB9</v>
      </c>
      <c r="CO33" s="64" t="str">
        <f>'PC LIST'!I381</f>
        <v>SB9: Deephams Wastewater Treatment Works</v>
      </c>
      <c r="CP33" s="64" t="str">
        <f>'PC LIST'!O381</f>
        <v>text</v>
      </c>
      <c r="CQ33" s="64" t="str">
        <f>'PC LIST'!P381</f>
        <v>Scheme delivery</v>
      </c>
      <c r="CR33" s="63" t="str">
        <f>'PC LIST'!Q381</f>
        <v>na</v>
      </c>
      <c r="CS33" s="63" t="str">
        <f>'PC LIST'!J381</f>
        <v>PO</v>
      </c>
      <c r="CT33" s="63" t="str">
        <f>'PC LIST'!BQ381</f>
        <v>Not available</v>
      </c>
      <c r="CW33" s="61"/>
      <c r="CX33" s="61"/>
      <c r="CY33" s="61"/>
      <c r="CZ33" s="61"/>
      <c r="DA33" s="61"/>
      <c r="DB33" s="63" t="str">
        <f>'PC LIST'!B463</f>
        <v>PR14WSHHHR_E2</v>
      </c>
      <c r="DC33" s="64" t="str">
        <f>'PC LIST'!I463</f>
        <v>E2: Help for disadvantaged customers (customers benefiting from social tariffs)</v>
      </c>
      <c r="DD33" s="64" t="str">
        <f>'PC LIST'!O463</f>
        <v>nr</v>
      </c>
      <c r="DE33" s="64" t="str">
        <f>'PC LIST'!P463</f>
        <v>No. of customers benefiting from social tariffs</v>
      </c>
      <c r="DF33" s="63">
        <f>'PC LIST'!Q463</f>
        <v>0</v>
      </c>
      <c r="DG33" s="63" t="str">
        <f>'PC LIST'!J463</f>
        <v>NFI</v>
      </c>
      <c r="DH33" s="878">
        <f>'PC LIST'!BQ463</f>
        <v>54845</v>
      </c>
      <c r="DI33" s="63" t="str">
        <f>'PC LIST'!B494</f>
        <v>PR14WSXHHR_B1b</v>
      </c>
      <c r="DJ33" s="64" t="str">
        <f>'PC LIST'!I494</f>
        <v>B1b: Volume of water saved by water efficiency promotion</v>
      </c>
      <c r="DK33" s="64" t="str">
        <f>'PC LIST'!O494</f>
        <v>nr</v>
      </c>
      <c r="DL33" s="64" t="str">
        <f>'PC LIST'!P494</f>
        <v>Litres per person per day (l/p/d)</v>
      </c>
      <c r="DM33" s="63">
        <f>'PC LIST'!Q494</f>
        <v>2</v>
      </c>
      <c r="DN33" s="63" t="str">
        <f>'PC LIST'!J494</f>
        <v>PO</v>
      </c>
      <c r="DO33" s="63">
        <f>'PC LIST'!BQ494</f>
        <v>0.68</v>
      </c>
      <c r="DP33" s="63" t="str">
        <f>'PC LIST'!B526</f>
        <v>PR14YKYHHR_RB2</v>
      </c>
      <c r="DQ33" s="64" t="str">
        <f>'PC LIST'!I526</f>
        <v>RB2: Number of people who we help to pay their bill</v>
      </c>
      <c r="DR33" s="64" t="str">
        <f>'PC LIST'!O526</f>
        <v>nr</v>
      </c>
      <c r="DS33" s="64" t="str">
        <f>'PC LIST'!P526</f>
        <v>No. of customers who are assisted to pay their bill</v>
      </c>
      <c r="DT33" s="63">
        <f>'PC LIST'!Q526</f>
        <v>0</v>
      </c>
      <c r="DU33" s="63" t="str">
        <f>'PC LIST'!J526</f>
        <v>NFI</v>
      </c>
      <c r="DV33" s="63">
        <f>'PC LIST'!BQ526</f>
        <v>22735</v>
      </c>
    </row>
    <row r="34" spans="8:126" ht="15.75" customHeight="1">
      <c r="H34" s="63" t="str">
        <f>'PC LIST'!B47</f>
        <v>PR14ANHHHR_R-A1</v>
      </c>
      <c r="I34" s="64" t="str">
        <f>'PC LIST'!I47</f>
        <v>R-A1: Qualitative service incentive mechanism (SIM) score</v>
      </c>
      <c r="J34" s="64" t="str">
        <f>'PC LIST'!O47</f>
        <v>text</v>
      </c>
      <c r="K34" s="64" t="str">
        <f>'PC LIST'!P47</f>
        <v>Service incentive mechanism (SIM) score ranking (WaSCs)</v>
      </c>
      <c r="L34" s="63" t="str">
        <f>'PC LIST'!Q47</f>
        <v>na</v>
      </c>
      <c r="M34" s="63" t="str">
        <f>'PC LIST'!J47</f>
        <v>NFI</v>
      </c>
      <c r="N34" s="878" t="str">
        <f>'PC LIST'!BQ47</f>
        <v>3rd among the 10 WaSCs</v>
      </c>
      <c r="T34" s="63"/>
      <c r="U34" s="63"/>
      <c r="AC34" s="63" t="str">
        <f>'PC LIST'!B120</f>
        <v>PR14NESWSWW_S-F1</v>
      </c>
      <c r="AD34" s="65" t="str">
        <f>'PC LIST'!I120</f>
        <v>S-F1: Greenhouse gas emissions</v>
      </c>
      <c r="AE34" s="65" t="str">
        <f>'PC LIST'!O120</f>
        <v>nr</v>
      </c>
      <c r="AF34" s="65" t="str">
        <f>'PC LIST'!P120</f>
        <v>ktCO2e</v>
      </c>
      <c r="AG34" s="63">
        <f>'PC LIST'!Q120</f>
        <v>0</v>
      </c>
      <c r="AH34" s="63" t="str">
        <f>'PC LIST'!J120</f>
        <v>NFI</v>
      </c>
      <c r="AI34" s="63">
        <f>'PC LIST'!BQ120</f>
        <v>225.2</v>
      </c>
      <c r="BE34" s="63" t="str">
        <f>'PC LIST'!B213</f>
        <v>PR14SEWHHR_F1</v>
      </c>
      <c r="BF34" s="64" t="str">
        <f>'PC LIST'!I213</f>
        <v>F1: Customer satisfaction - water supply is of sufficient pressure</v>
      </c>
      <c r="BG34" s="64" t="str">
        <f>'PC LIST'!O213</f>
        <v>score</v>
      </c>
      <c r="BH34" s="64" t="str">
        <f>'PC LIST'!P213</f>
        <v>Customer satisfaction score out of 5</v>
      </c>
      <c r="BI34" s="63">
        <f>'PC LIST'!Q213</f>
        <v>1</v>
      </c>
      <c r="BJ34" s="63" t="str">
        <f>'PC LIST'!J213</f>
        <v>R&amp;P</v>
      </c>
      <c r="BK34" s="63">
        <f>'PC LIST'!BQ213</f>
        <v>4.2</v>
      </c>
      <c r="BL34" s="63" t="str">
        <f>'PC LIST'!B247</f>
        <v>PR14SRNHHR_7</v>
      </c>
      <c r="BM34" s="64" t="str">
        <f>'PC LIST'!I247</f>
        <v>7: Value-for-money</v>
      </c>
      <c r="BN34" s="64" t="str">
        <f>'PC LIST'!O247</f>
        <v>%</v>
      </c>
      <c r="BO34" s="64" t="str">
        <f>'PC LIST'!P247</f>
        <v>% of customers who feel they get vfm</v>
      </c>
      <c r="BP34" s="63">
        <f>'PC LIST'!Q247</f>
        <v>0</v>
      </c>
      <c r="BQ34" s="63" t="str">
        <f>'PC LIST'!J247</f>
        <v>NFI</v>
      </c>
      <c r="BR34" s="63">
        <f>'PC LIST'!BQ247</f>
        <v>61</v>
      </c>
      <c r="BZ34" s="63" t="str">
        <f>'PC LIST'!B295</f>
        <v>PR14SVTWSWW_S-C1</v>
      </c>
      <c r="CA34" s="64" t="str">
        <f>'PC LIST'!I295</f>
        <v>S-C1: Improvements in river water quality against WFD criteria</v>
      </c>
      <c r="CB34" s="64" t="str">
        <f>'PC LIST'!O295</f>
        <v>nr</v>
      </c>
      <c r="CC34" s="64" t="str">
        <f>'PC LIST'!P295</f>
        <v>No. of WFD classification improvements</v>
      </c>
      <c r="CD34" s="63">
        <f>'PC LIST'!Q295</f>
        <v>0</v>
      </c>
      <c r="CE34" s="63" t="str">
        <f>'PC LIST'!J295</f>
        <v>R&amp;P</v>
      </c>
      <c r="CF34" s="879">
        <f>'PC LIST'!BQ295</f>
        <v>0</v>
      </c>
      <c r="CG34" s="63" t="str">
        <f>'PC LIST'!B340</f>
        <v>PR14SWTWSWW_S-C4</v>
      </c>
      <c r="CH34" s="66" t="str">
        <f>'PC LIST'!I340</f>
        <v>S-C4: Pollution incidents (category 1 and 2)</v>
      </c>
      <c r="CI34" s="66" t="str">
        <f>'PC LIST'!O340</f>
        <v>nr</v>
      </c>
      <c r="CJ34" s="66" t="str">
        <f>'PC LIST'!P340</f>
        <v>No. of pollution incidents (cats 1 and 2)</v>
      </c>
      <c r="CK34" s="63">
        <f>'PC LIST'!Q340</f>
        <v>0</v>
      </c>
      <c r="CL34" s="63" t="str">
        <f>'PC LIST'!J340</f>
        <v>PO</v>
      </c>
      <c r="CM34" s="878">
        <f>'PC LIST'!BQ340</f>
        <v>7</v>
      </c>
      <c r="CN34" s="63" t="str">
        <f>'PC LIST'!B382</f>
        <v>PR14TMSWSWW_SC1</v>
      </c>
      <c r="CO34" s="64" t="str">
        <f>'PC LIST'!I382</f>
        <v>SC1: Greenhouse gas emissions from wastewater operations</v>
      </c>
      <c r="CP34" s="64" t="str">
        <f>'PC LIST'!O382</f>
        <v>nr</v>
      </c>
      <c r="CQ34" s="64" t="str">
        <f>'PC LIST'!P382</f>
        <v>ktCO2e</v>
      </c>
      <c r="CR34" s="63">
        <f>'PC LIST'!Q382</f>
        <v>1</v>
      </c>
      <c r="CS34" s="63" t="str">
        <f>'PC LIST'!J382</f>
        <v>NFI</v>
      </c>
      <c r="CT34" s="63">
        <f>'PC LIST'!BQ382</f>
        <v>468.53500000000003</v>
      </c>
      <c r="CW34" s="61"/>
      <c r="CX34" s="61"/>
      <c r="CY34" s="61"/>
      <c r="CZ34" s="61"/>
      <c r="DA34" s="61"/>
      <c r="DD34" s="61"/>
      <c r="DE34" s="61"/>
      <c r="DI34" s="63" t="str">
        <f>'PC LIST'!B495</f>
        <v>PR14WSXHHR_B2</v>
      </c>
      <c r="DJ34" s="64" t="str">
        <f>'PC LIST'!I495</f>
        <v>B2: Bill as a proportion of disposable income</v>
      </c>
      <c r="DK34" s="64" t="str">
        <f>'PC LIST'!O495</f>
        <v>%</v>
      </c>
      <c r="DL34" s="64" t="str">
        <f>'PC LIST'!P495</f>
        <v>Bill as a proportion (%) of disposable income</v>
      </c>
      <c r="DM34" s="63">
        <f>'PC LIST'!Q495</f>
        <v>1</v>
      </c>
      <c r="DN34" s="63" t="str">
        <f>'PC LIST'!J495</f>
        <v>NFI</v>
      </c>
      <c r="DO34" s="63">
        <f>'PC LIST'!BQ495</f>
        <v>1.5</v>
      </c>
      <c r="DP34" s="63" t="str">
        <f>'PC LIST'!B527</f>
        <v>PR14YKYHHR_RB3</v>
      </c>
      <c r="DQ34" s="64" t="str">
        <f>'PC LIST'!I527</f>
        <v>RB3: Value for money (CCWater annual tracking survey)</v>
      </c>
      <c r="DR34" s="64" t="str">
        <f>'PC LIST'!O527</f>
        <v>%</v>
      </c>
      <c r="DS34" s="64" t="str">
        <f>'PC LIST'!P527</f>
        <v>% customer satisfaction (CCWater tracking survey)</v>
      </c>
      <c r="DT34" s="63">
        <f>'PC LIST'!Q527</f>
        <v>0</v>
      </c>
      <c r="DU34" s="63" t="str">
        <f>'PC LIST'!J527</f>
        <v>NFI</v>
      </c>
      <c r="DV34" s="63" t="str">
        <f>'PC LIST'!BQ527</f>
        <v xml:space="preserve">82% (Water)
83% (Waste) </v>
      </c>
    </row>
    <row r="35" spans="8:126" ht="15.75" customHeight="1">
      <c r="H35" s="63" t="str">
        <f>'PC LIST'!B48</f>
        <v>PR14ANHHHR_R-A2</v>
      </c>
      <c r="I35" s="64" t="str">
        <f>'PC LIST'!I48</f>
        <v>R-A2: Service incentive mechanism (SIM)</v>
      </c>
      <c r="J35" s="64" t="str">
        <f>'PC LIST'!O48</f>
        <v>score</v>
      </c>
      <c r="K35" s="64" t="str">
        <f>'PC LIST'!P48</f>
        <v>Service incentive mechanism (SIM) score</v>
      </c>
      <c r="L35" s="63">
        <f>'PC LIST'!Q48</f>
        <v>0</v>
      </c>
      <c r="M35" s="63" t="str">
        <f>'PC LIST'!J48</f>
        <v>R&amp;P</v>
      </c>
      <c r="N35" s="878">
        <f>'PC LIST'!BQ48</f>
        <v>85</v>
      </c>
      <c r="T35" s="63"/>
      <c r="U35" s="63"/>
      <c r="AC35" s="63" t="str">
        <f>'PC LIST'!B121</f>
        <v>PR14NESWSWW_S-F2</v>
      </c>
      <c r="AD35" s="65" t="str">
        <f>'PC LIST'!I121</f>
        <v>S-F2: Annual environmental performance report</v>
      </c>
      <c r="AE35" s="65" t="str">
        <f>'PC LIST'!O121</f>
        <v>text</v>
      </c>
      <c r="AF35" s="65" t="str">
        <f>'PC LIST'!P121</f>
        <v>CRAG report publication</v>
      </c>
      <c r="AG35" s="63" t="str">
        <f>'PC LIST'!Q121</f>
        <v>na</v>
      </c>
      <c r="AH35" s="63" t="str">
        <f>'PC LIST'!J121</f>
        <v>NFI</v>
      </c>
      <c r="AI35" s="63" t="str">
        <f>'PC LIST'!BQ121</f>
        <v>Report published</v>
      </c>
      <c r="BE35" s="63" t="str">
        <f>'PC LIST'!B214</f>
        <v>PR14SEWHHR_G1</v>
      </c>
      <c r="BF35" s="64" t="str">
        <f>'PC LIST'!I214</f>
        <v>G1: Customer satisfaction - frequency and duration of supply interruptions</v>
      </c>
      <c r="BG35" s="64" t="str">
        <f>'PC LIST'!O214</f>
        <v>score</v>
      </c>
      <c r="BH35" s="64" t="str">
        <f>'PC LIST'!P214</f>
        <v>Customer satisfaction score out of 5</v>
      </c>
      <c r="BI35" s="63">
        <f>'PC LIST'!Q214</f>
        <v>1</v>
      </c>
      <c r="BJ35" s="63" t="str">
        <f>'PC LIST'!J214</f>
        <v>R&amp;P</v>
      </c>
      <c r="BK35" s="63">
        <f>'PC LIST'!BQ214</f>
        <v>4.5999999999999996</v>
      </c>
      <c r="BL35" s="63" t="str">
        <f>'PC LIST'!B248</f>
        <v>PR14SRNHHR_8</v>
      </c>
      <c r="BM35" s="64" t="str">
        <f>'PC LIST'!I248</f>
        <v>8: Service Incentive Mechanism (SIM)</v>
      </c>
      <c r="BN35" s="64" t="str">
        <f>'PC LIST'!O248</f>
        <v>score</v>
      </c>
      <c r="BO35" s="64" t="str">
        <f>'PC LIST'!P248</f>
        <v>Service incentive mechanism (SIM) score</v>
      </c>
      <c r="BP35" s="63">
        <f>'PC LIST'!Q248</f>
        <v>0</v>
      </c>
      <c r="BQ35" s="63" t="str">
        <f>'PC LIST'!J248</f>
        <v>R&amp;P</v>
      </c>
      <c r="BR35" s="63">
        <f>'PC LIST'!BQ248</f>
        <v>73</v>
      </c>
      <c r="BZ35" s="63" t="str">
        <f>'PC LIST'!B296</f>
        <v>PR14SVTWSWW_S-C2</v>
      </c>
      <c r="CA35" s="64" t="str">
        <f>'PC LIST'!I296</f>
        <v>S-C2: The number of category 3 pollution incidents</v>
      </c>
      <c r="CB35" s="64" t="str">
        <f>'PC LIST'!O296</f>
        <v>nr</v>
      </c>
      <c r="CC35" s="64" t="str">
        <f>'PC LIST'!P296</f>
        <v>No. of pollution incidents (cat 3)</v>
      </c>
      <c r="CD35" s="63">
        <f>'PC LIST'!Q296</f>
        <v>0</v>
      </c>
      <c r="CE35" s="63" t="str">
        <f>'PC LIST'!J296</f>
        <v>R&amp;P</v>
      </c>
      <c r="CF35" s="879">
        <f>'PC LIST'!BQ296</f>
        <v>293</v>
      </c>
      <c r="CG35" s="63" t="str">
        <f>'PC LIST'!B341</f>
        <v>PR14SWTWSWW_S-C5</v>
      </c>
      <c r="CH35" s="66" t="str">
        <f>'PC LIST'!I341</f>
        <v>S-C5: Pollution incidents (category 3 and 4)</v>
      </c>
      <c r="CI35" s="66" t="str">
        <f>'PC LIST'!O341</f>
        <v>nr</v>
      </c>
      <c r="CJ35" s="66" t="str">
        <f>'PC LIST'!P341</f>
        <v>No. of pollution incidents (cats 3 and 4)</v>
      </c>
      <c r="CK35" s="63">
        <f>'PC LIST'!Q341</f>
        <v>0</v>
      </c>
      <c r="CL35" s="63" t="str">
        <f>'PC LIST'!J341</f>
        <v>PO</v>
      </c>
      <c r="CM35" s="878">
        <f>'PC LIST'!BQ341</f>
        <v>222</v>
      </c>
      <c r="CN35" s="63" t="str">
        <f>'PC LIST'!B383</f>
        <v>PR14TMSWSWW_SC2</v>
      </c>
      <c r="CO35" s="64" t="str">
        <f>'PC LIST'!I383</f>
        <v>SC2: Total category 1-3 pollution incidents from sewage related premises</v>
      </c>
      <c r="CP35" s="64" t="str">
        <f>'PC LIST'!O383</f>
        <v>nr</v>
      </c>
      <c r="CQ35" s="64" t="str">
        <f>'PC LIST'!P383</f>
        <v>No. of pollution incidents (cats 1, 2 and 3)</v>
      </c>
      <c r="CR35" s="63">
        <f>'PC LIST'!Q383</f>
        <v>0</v>
      </c>
      <c r="CS35" s="63" t="str">
        <f>'PC LIST'!J383</f>
        <v>R&amp;P</v>
      </c>
      <c r="CT35" s="63">
        <f>'PC LIST'!BQ383</f>
        <v>232</v>
      </c>
      <c r="DD35" s="61"/>
      <c r="DE35" s="61"/>
      <c r="DF35" s="61"/>
      <c r="DG35" s="61"/>
      <c r="DH35" s="61"/>
      <c r="DK35" s="61"/>
      <c r="DL35" s="61"/>
      <c r="DO35" s="63"/>
      <c r="DP35" s="63" t="str">
        <f>'PC LIST'!B528</f>
        <v>PR14YKYHHR_RC1</v>
      </c>
      <c r="DQ35" s="64" t="str">
        <f>'PC LIST'!I528</f>
        <v>RC1: Proportion of energy use generated by renewable technology (note: PC is part of a total commitment at Appointee level - see also WD1 and SC1)</v>
      </c>
      <c r="DR35" s="64" t="str">
        <f>'PC LIST'!O528</f>
        <v>%</v>
      </c>
      <c r="DS35" s="64" t="str">
        <f>'PC LIST'!P528</f>
        <v>% of energy use generated by renewable technology</v>
      </c>
      <c r="DT35" s="63">
        <f>'PC LIST'!Q528</f>
        <v>0</v>
      </c>
      <c r="DU35" s="63" t="str">
        <f>'PC LIST'!J528</f>
        <v>NFI</v>
      </c>
      <c r="DV35" s="63">
        <f>'PC LIST'!BQ528</f>
        <v>11.257999999999999</v>
      </c>
    </row>
    <row r="36" spans="8:126" ht="15.75" customHeight="1">
      <c r="H36" s="63" t="str">
        <f>'PC LIST'!B49</f>
        <v>PR14ANHHHR_R-A3</v>
      </c>
      <c r="I36" s="64" t="str">
        <f>'PC LIST'!I49</f>
        <v>R-A3: Customer Satisfaction Index prepared by UK Institute of Customer Service</v>
      </c>
      <c r="J36" s="64" t="str">
        <f>'PC LIST'!O49</f>
        <v>TBC</v>
      </c>
      <c r="K36" s="64" t="str">
        <f>'PC LIST'!P49</f>
        <v>UK ICS Customer Satisfaction Index score ranking among utility companies</v>
      </c>
      <c r="L36" s="63" t="str">
        <f>'PC LIST'!Q49</f>
        <v>TBC</v>
      </c>
      <c r="M36" s="63" t="str">
        <f>'PC LIST'!J49</f>
        <v>NFI</v>
      </c>
      <c r="N36" s="878" t="str">
        <f>'PC LIST'!BQ49</f>
        <v>9/15</v>
      </c>
      <c r="T36" s="63"/>
      <c r="U36" s="63"/>
      <c r="AC36" s="63" t="str">
        <f>'PC LIST'!B122</f>
        <v>PR14NESHHR_R-B1</v>
      </c>
      <c r="AD36" s="65" t="str">
        <f>'PC LIST'!I122</f>
        <v>R-B1: NWL independent overall customer satisfaction score</v>
      </c>
      <c r="AE36" s="65" t="str">
        <f>'PC LIST'!O122</f>
        <v>score</v>
      </c>
      <c r="AF36" s="65" t="str">
        <f>'PC LIST'!P122</f>
        <v>Customer satisfaction score out of 10</v>
      </c>
      <c r="AG36" s="63">
        <f>'PC LIST'!Q122</f>
        <v>1</v>
      </c>
      <c r="AH36" s="63" t="str">
        <f>'PC LIST'!J122</f>
        <v>NFI</v>
      </c>
      <c r="AI36" s="63">
        <f>'PC LIST'!BQ122</f>
        <v>8.5</v>
      </c>
      <c r="BE36" s="63" t="str">
        <f>'PC LIST'!B215</f>
        <v>PR14SEWHHR_H1</v>
      </c>
      <c r="BF36" s="64" t="str">
        <f>'PC LIST'!I215</f>
        <v>H1: Customer satisfaction - frequency of water use restrictions</v>
      </c>
      <c r="BG36" s="64" t="str">
        <f>'PC LIST'!O215</f>
        <v>score</v>
      </c>
      <c r="BH36" s="64" t="str">
        <f>'PC LIST'!P215</f>
        <v>Customer satisfaction score out of 5</v>
      </c>
      <c r="BI36" s="63">
        <f>'PC LIST'!Q215</f>
        <v>1</v>
      </c>
      <c r="BJ36" s="63" t="str">
        <f>'PC LIST'!J215</f>
        <v>R&amp;P</v>
      </c>
      <c r="BK36" s="63">
        <f>'PC LIST'!BQ215</f>
        <v>4.2</v>
      </c>
      <c r="BL36" s="63"/>
      <c r="BM36" s="64"/>
      <c r="BN36" s="64"/>
      <c r="BO36" s="64"/>
      <c r="BZ36" s="63" t="str">
        <f>'PC LIST'!B297</f>
        <v>PR14SVTWSWW_S-C3</v>
      </c>
      <c r="CA36" s="64" t="str">
        <f>'PC LIST'!I297</f>
        <v>S-C3: Asset stewardship - environmental compliance (basket of measures)</v>
      </c>
      <c r="CB36" s="64" t="str">
        <f>'PC LIST'!O297</f>
        <v>%</v>
      </c>
      <c r="CC36" s="64" t="str">
        <f>'PC LIST'!P297</f>
        <v>% compliance with WwTW regulations</v>
      </c>
      <c r="CD36" s="63">
        <f>'PC LIST'!Q297</f>
        <v>2</v>
      </c>
      <c r="CE36" s="63" t="str">
        <f>'PC LIST'!J297</f>
        <v>PO</v>
      </c>
      <c r="CF36" s="879">
        <f>'PC LIST'!BQ297</f>
        <v>97.508496246767137</v>
      </c>
      <c r="CG36" s="63" t="str">
        <f>'PC LIST'!B342</f>
        <v>PR14SWTWSWW_S-C6</v>
      </c>
      <c r="CH36" s="66" t="str">
        <f>'PC LIST'!I342</f>
        <v>S-C6: Operational carbon emissions (ktCO2e)</v>
      </c>
      <c r="CI36" s="66" t="str">
        <f>'PC LIST'!O342</f>
        <v>nr</v>
      </c>
      <c r="CJ36" s="66" t="str">
        <f>'PC LIST'!P342</f>
        <v>ktCO2e</v>
      </c>
      <c r="CK36" s="63">
        <f>'PC LIST'!Q342</f>
        <v>1</v>
      </c>
      <c r="CL36" s="63" t="str">
        <f>'PC LIST'!J342</f>
        <v>NFI</v>
      </c>
      <c r="CM36" s="878">
        <f>'PC LIST'!BQ342</f>
        <v>98.6</v>
      </c>
      <c r="CN36" s="63" t="str">
        <f>'PC LIST'!B384</f>
        <v>PR14TMSWSWW_SC3</v>
      </c>
      <c r="CO36" s="64" t="str">
        <f>'PC LIST'!I384</f>
        <v>SC3: Sewage treatment works discharge compliance</v>
      </c>
      <c r="CP36" s="64" t="str">
        <f>'PC LIST'!O384</f>
        <v>%</v>
      </c>
      <c r="CQ36" s="64" t="str">
        <f>'PC LIST'!P384</f>
        <v>% WwTW discharge compliance</v>
      </c>
      <c r="CR36" s="63">
        <f>'PC LIST'!Q384</f>
        <v>2</v>
      </c>
      <c r="CS36" s="63" t="str">
        <f>'PC LIST'!J384</f>
        <v>PO</v>
      </c>
      <c r="CT36" s="63">
        <f>'PC LIST'!BQ384</f>
        <v>99.132947976878611</v>
      </c>
      <c r="DD36" s="61"/>
      <c r="DE36" s="61"/>
      <c r="DF36" s="61"/>
      <c r="DG36" s="61"/>
      <c r="DH36" s="61"/>
      <c r="DK36" s="61"/>
      <c r="DL36" s="61"/>
      <c r="DM36" s="61"/>
      <c r="DN36" s="61"/>
      <c r="DO36" s="63"/>
      <c r="DP36" s="63" t="str">
        <f>'PC LIST'!B529</f>
        <v>PR14YKYHHR_RC2</v>
      </c>
      <c r="DQ36" s="64" t="str">
        <f>'PC LIST'!I529</f>
        <v>RC2: Proportion of waste diverted from landfill (re-used and recycled) (note: PC is part of a total commitment at Appointee level - see also WD2 and SC2)</v>
      </c>
      <c r="DR36" s="64" t="str">
        <f>'PC LIST'!O529</f>
        <v>%</v>
      </c>
      <c r="DS36" s="64" t="str">
        <f>'PC LIST'!P529</f>
        <v>% of waste diverted from landfill (re-used and recycled)</v>
      </c>
      <c r="DT36" s="63">
        <f>'PC LIST'!Q529</f>
        <v>0</v>
      </c>
      <c r="DU36" s="63" t="str">
        <f>'PC LIST'!J529</f>
        <v>NFI</v>
      </c>
      <c r="DV36" s="63">
        <f>'PC LIST'!BQ529</f>
        <v>98.91</v>
      </c>
    </row>
    <row r="37" spans="8:126" ht="15.75" customHeight="1">
      <c r="H37" s="63" t="str">
        <f>'PC LIST'!B50</f>
        <v>PR14ANHHHR_R-B1</v>
      </c>
      <c r="I37" s="64" t="str">
        <f>'PC LIST'!I50</f>
        <v>R-B1: Fairness of bills perception - variation from baseline against WaSCs</v>
      </c>
      <c r="J37" s="64" t="str">
        <f>'PC LIST'!O50</f>
        <v>%</v>
      </c>
      <c r="K37" s="64" t="str">
        <f>'PC LIST'!P50</f>
        <v>% variation from WaSC baseline</v>
      </c>
      <c r="L37" s="63">
        <f>'PC LIST'!Q50</f>
        <v>0</v>
      </c>
      <c r="M37" s="63" t="str">
        <f>'PC LIST'!J50</f>
        <v>R&amp;P</v>
      </c>
      <c r="N37" s="878">
        <f>'PC LIST'!BQ50</f>
        <v>5</v>
      </c>
      <c r="T37" s="63"/>
      <c r="U37" s="63"/>
      <c r="AC37" s="63" t="str">
        <f>'PC LIST'!B123</f>
        <v>PR14NESHHR_R-B2</v>
      </c>
      <c r="AD37" s="65" t="str">
        <f>'PC LIST'!I123</f>
        <v>R-B2: Service incentive mechanism (SIM)</v>
      </c>
      <c r="AE37" s="65" t="str">
        <f>'PC LIST'!O123</f>
        <v>score</v>
      </c>
      <c r="AF37" s="65" t="str">
        <f>'PC LIST'!P123</f>
        <v>Service incentive mechanism (SIM) score</v>
      </c>
      <c r="AG37" s="63">
        <f>'PC LIST'!Q123</f>
        <v>1</v>
      </c>
      <c r="AH37" s="63" t="str">
        <f>'PC LIST'!J123</f>
        <v>R&amp;P</v>
      </c>
      <c r="AI37" s="63">
        <f>'PC LIST'!BQ123</f>
        <v>83.64</v>
      </c>
      <c r="BE37" s="63"/>
      <c r="BF37" s="64"/>
      <c r="BG37" s="64"/>
      <c r="BH37" s="64"/>
      <c r="BJ37" s="63"/>
      <c r="BK37" s="63"/>
      <c r="BN37" s="61"/>
      <c r="BO37" s="61"/>
      <c r="BP37" s="61"/>
      <c r="BQ37" s="61"/>
      <c r="BR37" s="61"/>
      <c r="BZ37" s="63" t="str">
        <f>'PC LIST'!B298</f>
        <v>PR14SVTWSWW_S-C4</v>
      </c>
      <c r="CA37" s="64" t="str">
        <f>'PC LIST'!I298</f>
        <v>S-C4: Biodiversity</v>
      </c>
      <c r="CB37" s="64" t="str">
        <f>'PC LIST'!O298</f>
        <v>nr</v>
      </c>
      <c r="CC37" s="64" t="str">
        <f>'PC LIST'!P298</f>
        <v>No. of hectares improved</v>
      </c>
      <c r="CD37" s="63">
        <f>'PC LIST'!Q298</f>
        <v>0</v>
      </c>
      <c r="CE37" s="63" t="str">
        <f>'PC LIST'!J298</f>
        <v>R&amp;P</v>
      </c>
      <c r="CF37" s="879">
        <f>'PC LIST'!BQ298</f>
        <v>322.89999999999998</v>
      </c>
      <c r="CG37" s="63" t="str">
        <f>'PC LIST'!B343</f>
        <v>PR14SWTWSWW_S-C7</v>
      </c>
      <c r="CH37" s="66" t="str">
        <f>'PC LIST'!I343</f>
        <v>S-C7: Energy from renewable sources (%)</v>
      </c>
      <c r="CI37" s="66" t="str">
        <f>'PC LIST'!O343</f>
        <v>%</v>
      </c>
      <c r="CJ37" s="66" t="str">
        <f>'PC LIST'!P343</f>
        <v>% energy from renewable sources</v>
      </c>
      <c r="CK37" s="63">
        <f>'PC LIST'!Q343</f>
        <v>2</v>
      </c>
      <c r="CL37" s="63" t="str">
        <f>'PC LIST'!J343</f>
        <v>NFI</v>
      </c>
      <c r="CM37" s="878">
        <f>'PC LIST'!BQ343</f>
        <v>2.4</v>
      </c>
      <c r="CN37" s="63" t="str">
        <f>'PC LIST'!B385</f>
        <v>PR14TMSWSWW_SC4</v>
      </c>
      <c r="CO37" s="64" t="str">
        <f>'PC LIST'!I385</f>
        <v>SC4: Water bodies improved or protected from deterioration as a result of Thames Water's activities</v>
      </c>
      <c r="CP37" s="64" t="str">
        <f>'PC LIST'!O385</f>
        <v>nr</v>
      </c>
      <c r="CQ37" s="64" t="str">
        <f>'PC LIST'!P385</f>
        <v>No. of water bodies improved or protected by catchment management</v>
      </c>
      <c r="CR37" s="63">
        <f>'PC LIST'!Q385</f>
        <v>0</v>
      </c>
      <c r="CS37" s="63" t="str">
        <f>'PC LIST'!J385</f>
        <v>NFI</v>
      </c>
      <c r="CT37" s="63">
        <f>'PC LIST'!BQ385</f>
        <v>0</v>
      </c>
      <c r="DD37" s="61"/>
      <c r="DE37" s="61"/>
      <c r="DF37" s="61"/>
      <c r="DG37" s="61"/>
      <c r="DH37" s="61"/>
      <c r="DI37" s="63"/>
      <c r="DJ37" s="64"/>
      <c r="DK37" s="64"/>
      <c r="DL37" s="64"/>
      <c r="DM37" s="64"/>
      <c r="DN37" s="64"/>
      <c r="DO37" s="63"/>
      <c r="DV37" s="63"/>
    </row>
    <row r="38" spans="8:126" ht="15.75" customHeight="1">
      <c r="H38" s="63" t="str">
        <f>'PC LIST'!B51</f>
        <v>PR14ANHHHR_R-B2</v>
      </c>
      <c r="I38" s="64" t="str">
        <f>'PC LIST'!I51</f>
        <v>R-B2: Affordability perception - variation from baseline against WaSCs</v>
      </c>
      <c r="J38" s="64" t="str">
        <f>'PC LIST'!O51</f>
        <v>%</v>
      </c>
      <c r="K38" s="64" t="str">
        <f>'PC LIST'!P51</f>
        <v>% variation from WaSC baseline</v>
      </c>
      <c r="L38" s="63">
        <f>'PC LIST'!Q51</f>
        <v>0</v>
      </c>
      <c r="M38" s="63" t="str">
        <f>'PC LIST'!J51</f>
        <v>R&amp;P</v>
      </c>
      <c r="N38" s="878">
        <f>'PC LIST'!BQ51</f>
        <v>6</v>
      </c>
      <c r="T38" s="63"/>
      <c r="U38" s="63"/>
      <c r="AC38" s="63" t="str">
        <f>'PC LIST'!B124</f>
        <v>PR14NESHHR_R-B3</v>
      </c>
      <c r="AD38" s="65" t="str">
        <f>'PC LIST'!I124</f>
        <v>R-B3: Domestic customer satisfaction, net promoter score</v>
      </c>
      <c r="AE38" s="65" t="str">
        <f>'PC LIST'!O124</f>
        <v>%</v>
      </c>
      <c r="AF38" s="65" t="str">
        <f>'PC LIST'!P124</f>
        <v>% customer satisfaction</v>
      </c>
      <c r="AG38" s="63">
        <f>'PC LIST'!Q124</f>
        <v>0</v>
      </c>
      <c r="AH38" s="63" t="str">
        <f>'PC LIST'!J124</f>
        <v>NFI</v>
      </c>
      <c r="AI38" s="63">
        <f>'PC LIST'!BQ124</f>
        <v>49</v>
      </c>
      <c r="BG38" s="61"/>
      <c r="BH38" s="61"/>
      <c r="BI38" s="61"/>
      <c r="BJ38" s="63"/>
      <c r="BK38" s="63"/>
      <c r="BN38" s="61"/>
      <c r="BO38" s="61"/>
      <c r="BP38" s="61"/>
      <c r="BQ38" s="61"/>
      <c r="BR38" s="61"/>
      <c r="BZ38" s="63" t="str">
        <f>'PC LIST'!B299</f>
        <v>PR14SVTWSWW_S-C5</v>
      </c>
      <c r="CA38" s="64" t="str">
        <f>'PC LIST'!I299</f>
        <v>S-C5: Sustainable sewage treatment</v>
      </c>
      <c r="CB38" s="64" t="str">
        <f>'PC LIST'!O299</f>
        <v>nr</v>
      </c>
      <c r="CC38" s="64" t="str">
        <f>'PC LIST'!P299</f>
        <v>No. of WwTWs avoiding investment</v>
      </c>
      <c r="CD38" s="63">
        <f>'PC LIST'!Q299</f>
        <v>0</v>
      </c>
      <c r="CE38" s="63" t="str">
        <f>'PC LIST'!J299</f>
        <v>RO</v>
      </c>
      <c r="CF38" s="879">
        <f>'PC LIST'!BQ299</f>
        <v>0</v>
      </c>
      <c r="CG38" s="63" t="str">
        <f>'PC LIST'!B344</f>
        <v>PR14SWTWSWW_S-D1</v>
      </c>
      <c r="CH38" s="66" t="str">
        <f>'PC LIST'!I344</f>
        <v>S-D1: Bathing water quality</v>
      </c>
      <c r="CI38" s="66" t="str">
        <f>'PC LIST'!O344</f>
        <v>nr</v>
      </c>
      <c r="CJ38" s="66" t="str">
        <f>'PC LIST'!P344</f>
        <v>No. of bathing waters meeting or exceeding agreed standard</v>
      </c>
      <c r="CK38" s="63">
        <f>'PC LIST'!Q344</f>
        <v>0</v>
      </c>
      <c r="CL38" s="63" t="str">
        <f>'PC LIST'!J344</f>
        <v>R&amp;P</v>
      </c>
      <c r="CM38" s="878">
        <f>'PC LIST'!BQ344</f>
        <v>0</v>
      </c>
      <c r="CN38" s="63" t="str">
        <f>'PC LIST'!B386</f>
        <v>PR14TMSWSWW_SC5</v>
      </c>
      <c r="CO38" s="64" t="str">
        <f>'PC LIST'!I386</f>
        <v>SC5: Satisfactory sludge disposal compliance</v>
      </c>
      <c r="CP38" s="64" t="str">
        <f>'PC LIST'!O386</f>
        <v>%</v>
      </c>
      <c r="CQ38" s="64" t="str">
        <f>'PC LIST'!P386</f>
        <v>% satisfactory sludge disposal compliance</v>
      </c>
      <c r="CR38" s="63">
        <f>'PC LIST'!Q386</f>
        <v>0</v>
      </c>
      <c r="CS38" s="63" t="str">
        <f>'PC LIST'!J386</f>
        <v>NFI</v>
      </c>
      <c r="CT38" s="63">
        <f>'PC LIST'!BQ386</f>
        <v>100</v>
      </c>
      <c r="DD38" s="61"/>
      <c r="DE38" s="61"/>
      <c r="DF38" s="61"/>
      <c r="DG38" s="61"/>
      <c r="DH38" s="61"/>
      <c r="DI38" s="63"/>
      <c r="DJ38" s="64"/>
      <c r="DK38" s="64"/>
      <c r="DL38" s="64"/>
      <c r="DM38" s="64"/>
      <c r="DN38" s="64"/>
      <c r="DO38" s="63"/>
      <c r="DV38" s="63"/>
    </row>
    <row r="39" spans="8:126" ht="15.75" customHeight="1">
      <c r="H39" s="63" t="str">
        <f>'PC LIST'!B52</f>
        <v>PR14ANHHHR_R-C1</v>
      </c>
      <c r="I39" s="64" t="str">
        <f>'PC LIST'!I52</f>
        <v>R-C1: Operational carbon (% reduction from 2015 baseline)</v>
      </c>
      <c r="J39" s="64" t="str">
        <f>'PC LIST'!O52</f>
        <v>%</v>
      </c>
      <c r="K39" s="64" t="str">
        <f>'PC LIST'!P52</f>
        <v>% reduction from 2015 baseline</v>
      </c>
      <c r="L39" s="63">
        <f>'PC LIST'!Q52</f>
        <v>0</v>
      </c>
      <c r="M39" s="63" t="str">
        <f>'PC LIST'!J52</f>
        <v>NFI</v>
      </c>
      <c r="N39" s="878">
        <f>'PC LIST'!BQ52</f>
        <v>5</v>
      </c>
      <c r="T39" s="63"/>
      <c r="U39" s="63"/>
      <c r="AC39" s="63" t="str">
        <f>'PC LIST'!B125</f>
        <v>PR14NESHHR_R-C1</v>
      </c>
      <c r="AD39" s="65" t="str">
        <f>'PC LIST'!I125</f>
        <v>R-C1: NWL independent value for money survey</v>
      </c>
      <c r="AE39" s="65" t="str">
        <f>'PC LIST'!O125</f>
        <v>score</v>
      </c>
      <c r="AF39" s="65" t="str">
        <f>'PC LIST'!P125</f>
        <v>Customer satisfaction score out of 10</v>
      </c>
      <c r="AG39" s="63">
        <f>'PC LIST'!Q125</f>
        <v>1</v>
      </c>
      <c r="AH39" s="63" t="str">
        <f>'PC LIST'!J125</f>
        <v>NFI</v>
      </c>
      <c r="AI39" s="63">
        <f>'PC LIST'!BQ125</f>
        <v>8.1999999999999993</v>
      </c>
      <c r="BG39" s="61"/>
      <c r="BH39" s="61"/>
      <c r="BI39" s="61"/>
      <c r="BJ39" s="63"/>
      <c r="BK39" s="63"/>
      <c r="BN39" s="61"/>
      <c r="BO39" s="61"/>
      <c r="BP39" s="61"/>
      <c r="BQ39" s="61"/>
      <c r="BR39" s="61"/>
      <c r="BZ39" s="63" t="str">
        <f>'PC LIST'!B300</f>
        <v>PR14SVTWSWW_S-C6</v>
      </c>
      <c r="CA39" s="64" t="str">
        <f>'PC LIST'!I300</f>
        <v>S-C6: Serious pollution incidents</v>
      </c>
      <c r="CB39" s="64" t="str">
        <f>'PC LIST'!O300</f>
        <v>nr</v>
      </c>
      <c r="CC39" s="64" t="str">
        <f>'PC LIST'!P300</f>
        <v>No. of pollution incidents (cats 1 and 2)</v>
      </c>
      <c r="CD39" s="63">
        <f>'PC LIST'!Q300</f>
        <v>0</v>
      </c>
      <c r="CE39" s="63" t="str">
        <f>'PC LIST'!J300</f>
        <v>NFI</v>
      </c>
      <c r="CF39" s="879">
        <f>'PC LIST'!BQ300</f>
        <v>2</v>
      </c>
      <c r="CG39" s="63" t="str">
        <f>'PC LIST'!B345</f>
        <v>PR14SWTWSWW_S-D2</v>
      </c>
      <c r="CH39" s="66" t="str">
        <f>'PC LIST'!I345</f>
        <v>S-D2: Combined sewer overflow spills (number)</v>
      </c>
      <c r="CI39" s="66" t="str">
        <f>'PC LIST'!O345</f>
        <v>nr</v>
      </c>
      <c r="CJ39" s="66" t="str">
        <f>'PC LIST'!P345</f>
        <v>No. of combined sewer overflow (CSO) spills per year</v>
      </c>
      <c r="CK39" s="63">
        <f>'PC LIST'!Q345</f>
        <v>0</v>
      </c>
      <c r="CL39" s="63" t="str">
        <f>'PC LIST'!J345</f>
        <v>NFI</v>
      </c>
      <c r="CM39" s="878" t="str">
        <f>'PC LIST'!BQ345</f>
        <v>n/a</v>
      </c>
      <c r="CN39" s="63" t="str">
        <f>'PC LIST'!B387</f>
        <v>PR14TMSWSWW_SC6</v>
      </c>
      <c r="CO39" s="64" t="str">
        <f>'PC LIST'!I387</f>
        <v>SC6: We will educate our existing and future customers</v>
      </c>
      <c r="CP39" s="64" t="str">
        <f>'PC LIST'!O387</f>
        <v>nr</v>
      </c>
      <c r="CQ39" s="64" t="str">
        <f>'PC LIST'!P387</f>
        <v>No. of children directly engaged</v>
      </c>
      <c r="CR39" s="63">
        <f>'PC LIST'!Q387</f>
        <v>0</v>
      </c>
      <c r="CS39" s="63" t="str">
        <f>'PC LIST'!J387</f>
        <v>NFI</v>
      </c>
      <c r="CT39" s="63">
        <f>'PC LIST'!BQ387</f>
        <v>17491</v>
      </c>
      <c r="DD39" s="61"/>
      <c r="DE39" s="61"/>
      <c r="DF39" s="61"/>
      <c r="DG39" s="61"/>
      <c r="DH39" s="61"/>
      <c r="DK39" s="61"/>
      <c r="DL39" s="61"/>
      <c r="DM39" s="61"/>
      <c r="DN39" s="61"/>
      <c r="DO39" s="63"/>
      <c r="DV39" s="63"/>
    </row>
    <row r="40" spans="8:126" ht="15.75" customHeight="1">
      <c r="H40" s="63" t="str">
        <f>'PC LIST'!B53</f>
        <v>PR14ANHHHR_R-C2</v>
      </c>
      <c r="I40" s="64" t="str">
        <f>'PC LIST'!I53</f>
        <v>R-C2: Embodied carbon (% reduction from 2010 baseline)</v>
      </c>
      <c r="J40" s="64" t="str">
        <f>'PC LIST'!O53</f>
        <v>%</v>
      </c>
      <c r="K40" s="64" t="str">
        <f>'PC LIST'!P53</f>
        <v>% reduction from 2010 baseline</v>
      </c>
      <c r="L40" s="63">
        <f>'PC LIST'!Q53</f>
        <v>0</v>
      </c>
      <c r="M40" s="63" t="str">
        <f>'PC LIST'!J53</f>
        <v>NFI</v>
      </c>
      <c r="N40" s="878">
        <f>'PC LIST'!BQ53</f>
        <v>53</v>
      </c>
      <c r="T40" s="63"/>
      <c r="U40" s="63"/>
      <c r="AC40" s="63" t="str">
        <f>'PC LIST'!B126</f>
        <v>PR14NESHHR_R-C2</v>
      </c>
      <c r="AD40" s="65" t="str">
        <f>'PC LIST'!I126</f>
        <v>R-C2: Satisfied with value for money of water services - Northumbrian region (CCWater research)</v>
      </c>
      <c r="AE40" s="65" t="str">
        <f>'PC LIST'!O126</f>
        <v>%</v>
      </c>
      <c r="AF40" s="65" t="str">
        <f>'PC LIST'!P126</f>
        <v>% customer satisfaction</v>
      </c>
      <c r="AG40" s="63">
        <f>'PC LIST'!Q126</f>
        <v>0</v>
      </c>
      <c r="AH40" s="63" t="str">
        <f>'PC LIST'!J126</f>
        <v>NFI</v>
      </c>
      <c r="AI40" s="63">
        <f>'PC LIST'!BQ126</f>
        <v>77</v>
      </c>
      <c r="BG40" s="61"/>
      <c r="BH40" s="61"/>
      <c r="BI40" s="61"/>
      <c r="BJ40" s="63"/>
      <c r="BK40" s="63"/>
      <c r="BN40" s="61"/>
      <c r="BO40" s="61"/>
      <c r="BP40" s="61"/>
      <c r="BQ40" s="61"/>
      <c r="BR40" s="61"/>
      <c r="BZ40" s="63" t="str">
        <f>'PC LIST'!B301</f>
        <v>PR14SVTWSWW_S-C7</v>
      </c>
      <c r="CA40" s="64" t="str">
        <f>'PC LIST'!I301</f>
        <v>S-C7: Overall environmental performance (basket of environmental measures)</v>
      </c>
      <c r="CB40" s="64" t="str">
        <f>'PC LIST'!O301</f>
        <v>nr</v>
      </c>
      <c r="CC40" s="64" t="str">
        <f>'PC LIST'!P301</f>
        <v>No. of environmental targets met</v>
      </c>
      <c r="CD40" s="63">
        <f>'PC LIST'!Q301</f>
        <v>0</v>
      </c>
      <c r="CE40" s="63" t="str">
        <f>'PC LIST'!J301</f>
        <v>R&amp;P</v>
      </c>
      <c r="CF40" s="879" t="str">
        <f>'PC LIST'!BQ301</f>
        <v>Calculated in 2018/19</v>
      </c>
      <c r="CG40" s="63" t="str">
        <f>'PC LIST'!B346</f>
        <v>PR14SWTWSWW_S-D3</v>
      </c>
      <c r="CH40" s="66" t="str">
        <f>'PC LIST'!I346</f>
        <v>S-D3: River water quality improved (km)</v>
      </c>
      <c r="CI40" s="66" t="str">
        <f>'PC LIST'!O346</f>
        <v>nr</v>
      </c>
      <c r="CJ40" s="66" t="str">
        <f>'PC LIST'!P346</f>
        <v>Kilometres (km) of river water quality improved</v>
      </c>
      <c r="CK40" s="63">
        <f>'PC LIST'!Q346</f>
        <v>0</v>
      </c>
      <c r="CL40" s="63" t="str">
        <f>'PC LIST'!J346</f>
        <v>NFI</v>
      </c>
      <c r="CM40" s="878">
        <f>'PC LIST'!BQ346</f>
        <v>62</v>
      </c>
      <c r="CN40" s="63" t="str">
        <f>'PC LIST'!B388</f>
        <v>PR14TMSWSWW_SC7</v>
      </c>
      <c r="CO40" s="64" t="str">
        <f>'PC LIST'!I388</f>
        <v>SC7: Modelled reduction in properties affected by odour</v>
      </c>
      <c r="CP40" s="64" t="str">
        <f>'PC LIST'!O388</f>
        <v>nr</v>
      </c>
      <c r="CQ40" s="64" t="str">
        <f>'PC LIST'!P388</f>
        <v>No. of properties (modelled cumulative reduction)</v>
      </c>
      <c r="CR40" s="63">
        <f>'PC LIST'!Q388</f>
        <v>0</v>
      </c>
      <c r="CS40" s="63" t="str">
        <f>'PC LIST'!J388</f>
        <v>R&amp;P</v>
      </c>
      <c r="CT40" s="63">
        <f>'PC LIST'!BQ388</f>
        <v>0</v>
      </c>
      <c r="DD40" s="61"/>
      <c r="DE40" s="61"/>
      <c r="DF40" s="61"/>
      <c r="DG40" s="61"/>
      <c r="DH40" s="61"/>
      <c r="DK40" s="61"/>
      <c r="DL40" s="61"/>
      <c r="DM40" s="61"/>
      <c r="DN40" s="61"/>
      <c r="DO40" s="63"/>
      <c r="DV40" s="63"/>
    </row>
    <row r="41" spans="8:126" ht="15.75" customHeight="1">
      <c r="H41" s="63" t="str">
        <f>'PC LIST'!B54</f>
        <v>PR14ANHHHR_R-D1</v>
      </c>
      <c r="I41" s="64" t="str">
        <f>'PC LIST'!I54</f>
        <v>R-D1: Survey of community perception</v>
      </c>
      <c r="J41" s="64" t="str">
        <f>'PC LIST'!O54</f>
        <v>%</v>
      </c>
      <c r="K41" s="64" t="str">
        <f>'PC LIST'!P54</f>
        <v>% customer satisfaction</v>
      </c>
      <c r="L41" s="63" t="str">
        <f>'PC LIST'!Q54</f>
        <v>na</v>
      </c>
      <c r="M41" s="63" t="str">
        <f>'PC LIST'!J54</f>
        <v>NFI</v>
      </c>
      <c r="N41" s="878">
        <f>'PC LIST'!BQ54</f>
        <v>56</v>
      </c>
      <c r="T41" s="63"/>
      <c r="U41" s="63"/>
      <c r="AC41" s="63" t="str">
        <f>'PC LIST'!B127</f>
        <v>PR14NESHHR_R-C3</v>
      </c>
      <c r="AD41" s="65" t="str">
        <f>'PC LIST'!I127</f>
        <v>R-C3: Satisfied with value for money of sewerage services - Northumbrian region (CCWater research)</v>
      </c>
      <c r="AE41" s="65" t="str">
        <f>'PC LIST'!O127</f>
        <v>%</v>
      </c>
      <c r="AF41" s="65" t="str">
        <f>'PC LIST'!P127</f>
        <v>% customer satisfaction</v>
      </c>
      <c r="AG41" s="63">
        <f>'PC LIST'!Q127</f>
        <v>0</v>
      </c>
      <c r="AH41" s="63" t="str">
        <f>'PC LIST'!J127</f>
        <v>NFI</v>
      </c>
      <c r="AI41" s="63">
        <f>'PC LIST'!BQ127</f>
        <v>79</v>
      </c>
      <c r="BG41" s="61"/>
      <c r="BH41" s="61"/>
      <c r="BI41" s="61"/>
      <c r="BJ41" s="63"/>
      <c r="BK41" s="63"/>
      <c r="BN41" s="61"/>
      <c r="BO41" s="61"/>
      <c r="BP41" s="61"/>
      <c r="BQ41" s="61"/>
      <c r="BR41" s="61"/>
      <c r="BZ41" s="63" t="str">
        <f>'PC LIST'!B302</f>
        <v>PR14SVTWSWW_S-C8</v>
      </c>
      <c r="CA41" s="64" t="str">
        <f>'PC LIST'!I302</f>
        <v>S-C8: The number of category 4 pollution incidents</v>
      </c>
      <c r="CB41" s="64" t="str">
        <f>'PC LIST'!O302</f>
        <v>nr</v>
      </c>
      <c r="CC41" s="64" t="str">
        <f>'PC LIST'!P302</f>
        <v>No. of pollution incidents (cat 4)</v>
      </c>
      <c r="CD41" s="63">
        <f>'PC LIST'!Q302</f>
        <v>0</v>
      </c>
      <c r="CE41" s="63" t="str">
        <f>'PC LIST'!J302</f>
        <v>NFI</v>
      </c>
      <c r="CF41" s="879">
        <f>'PC LIST'!BQ302</f>
        <v>186</v>
      </c>
      <c r="CG41" s="63" t="str">
        <f>'PC LIST'!B347</f>
        <v>PR14SWTHHR_R-A1</v>
      </c>
      <c r="CH41" s="66" t="str">
        <f>'PC LIST'!I347</f>
        <v>R-A1: Customer overall satisfaction (%)</v>
      </c>
      <c r="CI41" s="66" t="str">
        <f>'PC LIST'!O347</f>
        <v>%</v>
      </c>
      <c r="CJ41" s="66" t="str">
        <f>'PC LIST'!P347</f>
        <v>% customer satisfaction</v>
      </c>
      <c r="CK41" s="63">
        <f>'PC LIST'!Q347</f>
        <v>1</v>
      </c>
      <c r="CL41" s="63" t="str">
        <f>'PC LIST'!J347</f>
        <v>NFI</v>
      </c>
      <c r="CM41" s="878">
        <f>'PC LIST'!BQ347</f>
        <v>89</v>
      </c>
      <c r="CN41" s="63" t="str">
        <f>'PC LIST'!B389</f>
        <v>PR14TMSWSWW_SC8</v>
      </c>
      <c r="CO41" s="64" t="str">
        <f>'PC LIST'!I389</f>
        <v>SC8: Deliver 100% of agreed measures to meet new environmental regulations</v>
      </c>
      <c r="CP41" s="64" t="str">
        <f>'PC LIST'!O389</f>
        <v>%</v>
      </c>
      <c r="CQ41" s="64" t="str">
        <f>'PC LIST'!P389</f>
        <v>% of agreed schemes completed</v>
      </c>
      <c r="CR41" s="63">
        <f>'PC LIST'!Q389</f>
        <v>0</v>
      </c>
      <c r="CS41" s="63" t="str">
        <f>'PC LIST'!J389</f>
        <v>PO</v>
      </c>
      <c r="CT41" s="63">
        <f>'PC LIST'!BQ389</f>
        <v>0</v>
      </c>
      <c r="DD41" s="61"/>
      <c r="DE41" s="61"/>
      <c r="DF41" s="61"/>
      <c r="DG41" s="61"/>
      <c r="DH41" s="61"/>
      <c r="DK41" s="61"/>
      <c r="DL41" s="61"/>
      <c r="DM41" s="61"/>
      <c r="DN41" s="61"/>
      <c r="DO41" s="63"/>
      <c r="DV41" s="63"/>
    </row>
    <row r="42" spans="8:126" ht="15.75" customHeight="1">
      <c r="H42" s="63"/>
      <c r="I42" s="64"/>
      <c r="J42" s="64"/>
      <c r="K42" s="64"/>
      <c r="M42" s="63"/>
      <c r="N42" s="63"/>
      <c r="T42" s="63"/>
      <c r="U42" s="63"/>
      <c r="AC42" s="63" t="str">
        <f>'PC LIST'!B128</f>
        <v>PR14NESHHR_R-C4</v>
      </c>
      <c r="AD42" s="65" t="str">
        <f>'PC LIST'!I128</f>
        <v>R-C4: Satisfied with value for money of water services - Essex &amp; Suffolk region (CCWater research)</v>
      </c>
      <c r="AE42" s="65" t="str">
        <f>'PC LIST'!O128</f>
        <v>%</v>
      </c>
      <c r="AF42" s="65" t="str">
        <f>'PC LIST'!P128</f>
        <v>% customer satisfaction</v>
      </c>
      <c r="AG42" s="63">
        <f>'PC LIST'!Q128</f>
        <v>0</v>
      </c>
      <c r="AH42" s="63" t="str">
        <f>'PC LIST'!J128</f>
        <v>NFI</v>
      </c>
      <c r="AI42" s="63">
        <f>'PC LIST'!BQ128</f>
        <v>70</v>
      </c>
      <c r="BG42" s="61"/>
      <c r="BH42" s="61"/>
      <c r="BI42" s="61"/>
      <c r="BJ42" s="63"/>
      <c r="BK42" s="63"/>
      <c r="BN42" s="61"/>
      <c r="BO42" s="61"/>
      <c r="BP42" s="61"/>
      <c r="BQ42" s="61"/>
      <c r="BR42" s="61"/>
      <c r="BZ42" s="63" t="str">
        <f>'PC LIST'!B303</f>
        <v>PR14SVTWSWW_S-D1</v>
      </c>
      <c r="CA42" s="64" t="str">
        <f>'PC LIST'!I303</f>
        <v>S-D1: Size of our carbon footprint</v>
      </c>
      <c r="CB42" s="64" t="str">
        <f>'PC LIST'!O303</f>
        <v>nr</v>
      </c>
      <c r="CC42" s="64" t="str">
        <f>'PC LIST'!P303</f>
        <v>ktCO2e</v>
      </c>
      <c r="CD42" s="63">
        <f>'PC LIST'!Q303</f>
        <v>0</v>
      </c>
      <c r="CE42" s="63" t="str">
        <f>'PC LIST'!J303</f>
        <v>R&amp;P</v>
      </c>
      <c r="CF42" s="879">
        <f>'PC LIST'!BQ303</f>
        <v>237.56399999999999</v>
      </c>
      <c r="CG42" s="63" t="str">
        <f>'PC LIST'!B348</f>
        <v>PR14SWTHHR_R-A2</v>
      </c>
      <c r="CH42" s="66" t="str">
        <f>'PC LIST'!I348</f>
        <v>R-A2: Service incentive mechanism (SIM)</v>
      </c>
      <c r="CI42" s="66" t="str">
        <f>'PC LIST'!O348</f>
        <v>score</v>
      </c>
      <c r="CJ42" s="66" t="str">
        <f>'PC LIST'!P348</f>
        <v>Service incentive mechanism (SIM) score</v>
      </c>
      <c r="CK42" s="63">
        <f>'PC LIST'!Q348</f>
        <v>1</v>
      </c>
      <c r="CL42" s="63" t="str">
        <f>'PC LIST'!J348</f>
        <v>R&amp;P</v>
      </c>
      <c r="CM42" s="878">
        <f>'PC LIST'!BQ348</f>
        <v>78.599999999999994</v>
      </c>
      <c r="CN42" s="63" t="str">
        <f>'PC LIST'!B390</f>
        <v>PR14TMSWSWW_SC9</v>
      </c>
      <c r="CO42" s="64" t="str">
        <f>'PC LIST'!I390</f>
        <v>SC9: Reduce the amount of phosphorus entering rivers to help improve aquatic plant and wildlife</v>
      </c>
      <c r="CP42" s="64" t="str">
        <f>'PC LIST'!O390</f>
        <v>nr</v>
      </c>
      <c r="CQ42" s="64" t="str">
        <f>'PC LIST'!P390</f>
        <v>Kilograms of phosphorus removed per day</v>
      </c>
      <c r="CR42" s="63">
        <f>'PC LIST'!Q390</f>
        <v>1</v>
      </c>
      <c r="CS42" s="63" t="str">
        <f>'PC LIST'!J390</f>
        <v>R&amp;P</v>
      </c>
      <c r="CT42" s="63">
        <f>'PC LIST'!BQ390</f>
        <v>0</v>
      </c>
      <c r="DD42" s="61"/>
      <c r="DE42" s="61"/>
      <c r="DF42" s="61"/>
      <c r="DG42" s="61"/>
      <c r="DH42" s="61"/>
      <c r="DK42" s="61"/>
      <c r="DL42" s="61"/>
      <c r="DM42" s="61"/>
      <c r="DN42" s="61"/>
      <c r="DO42" s="63"/>
      <c r="DV42" s="63"/>
    </row>
    <row r="43" spans="8:126" ht="15.75" customHeight="1">
      <c r="J43" s="61"/>
      <c r="K43" s="61"/>
      <c r="L43" s="61"/>
      <c r="M43" s="63"/>
      <c r="N43" s="63"/>
      <c r="T43" s="63"/>
      <c r="U43" s="63"/>
      <c r="AC43" s="63" t="str">
        <f>'PC LIST'!B129</f>
        <v>PR14NESHHR_R-D1</v>
      </c>
      <c r="AD43" s="65" t="str">
        <f>'PC LIST'!I129</f>
        <v>R-D1: NWL independent survey on keeping customers informed</v>
      </c>
      <c r="AE43" s="65" t="str">
        <f>'PC LIST'!O129</f>
        <v>%</v>
      </c>
      <c r="AF43" s="65" t="str">
        <f>'PC LIST'!P129</f>
        <v>% customer satisfaction</v>
      </c>
      <c r="AG43" s="63" t="str">
        <f>'PC LIST'!Q129</f>
        <v>TBC</v>
      </c>
      <c r="AH43" s="63" t="str">
        <f>'PC LIST'!J129</f>
        <v>NFI</v>
      </c>
      <c r="AI43" s="63">
        <f>'PC LIST'!BQ129</f>
        <v>94</v>
      </c>
      <c r="BG43" s="61"/>
      <c r="BH43" s="61"/>
      <c r="BI43" s="61"/>
      <c r="BJ43" s="63"/>
      <c r="BK43" s="63"/>
      <c r="BN43" s="61"/>
      <c r="BO43" s="61"/>
      <c r="BP43" s="61"/>
      <c r="BQ43" s="61"/>
      <c r="BR43" s="61"/>
      <c r="BZ43" s="63" t="str">
        <f>'PC LIST'!B304</f>
        <v>PR14SVTWSWW_S-E1</v>
      </c>
      <c r="CA43" s="64" t="str">
        <f>'PC LIST'!I304</f>
        <v>S-E1: Improved understanding of our services through education</v>
      </c>
      <c r="CB43" s="64" t="str">
        <f>'PC LIST'!O304</f>
        <v>nr</v>
      </c>
      <c r="CC43" s="64" t="str">
        <f>'PC LIST'!P304</f>
        <v>No. of people - education programme</v>
      </c>
      <c r="CD43" s="63">
        <f>'PC LIST'!Q304</f>
        <v>0</v>
      </c>
      <c r="CE43" s="63" t="str">
        <f>'PC LIST'!J304</f>
        <v>NFI</v>
      </c>
      <c r="CF43" s="879">
        <f>'PC LIST'!BQ304</f>
        <v>117728</v>
      </c>
      <c r="CG43" s="63" t="str">
        <f>'PC LIST'!B349</f>
        <v>PR14SWTHHR_R-A3</v>
      </c>
      <c r="CH43" s="66" t="str">
        <f>'PC LIST'!I349</f>
        <v>R-A3: Customer satisfaction with value for money</v>
      </c>
      <c r="CI43" s="66" t="str">
        <f>'PC LIST'!O349</f>
        <v>%</v>
      </c>
      <c r="CJ43" s="66" t="str">
        <f>'PC LIST'!P349</f>
        <v>% customer satisfaction</v>
      </c>
      <c r="CK43" s="63">
        <f>'PC LIST'!Q349</f>
        <v>1</v>
      </c>
      <c r="CL43" s="63" t="str">
        <f>'PC LIST'!J349</f>
        <v>NFI</v>
      </c>
      <c r="CM43" s="878">
        <f>'PC LIST'!BQ349</f>
        <v>59</v>
      </c>
      <c r="CN43" s="63" t="str">
        <f>'PC LIST'!B391</f>
        <v>PR14TMSWSWW_SD1</v>
      </c>
      <c r="CO43" s="64" t="str">
        <f>'PC LIST'!I391</f>
        <v>SD1: Energy imported less energy exported</v>
      </c>
      <c r="CP43" s="64" t="str">
        <f>'PC LIST'!O391</f>
        <v>nr</v>
      </c>
      <c r="CQ43" s="64" t="str">
        <f>'PC LIST'!P391</f>
        <v>GWh (gigawatt-hours)</v>
      </c>
      <c r="CR43" s="63">
        <f>'PC LIST'!Q391</f>
        <v>0</v>
      </c>
      <c r="CS43" s="63" t="str">
        <f>'PC LIST'!J391</f>
        <v>NFI</v>
      </c>
      <c r="CT43" s="63">
        <f>'PC LIST'!BQ391</f>
        <v>532.63699999999994</v>
      </c>
      <c r="DD43" s="61"/>
      <c r="DE43" s="61"/>
      <c r="DF43" s="61"/>
      <c r="DG43" s="61"/>
      <c r="DH43" s="61"/>
      <c r="DK43" s="61"/>
      <c r="DL43" s="61"/>
      <c r="DM43" s="61"/>
      <c r="DN43" s="61"/>
      <c r="DO43" s="63"/>
      <c r="DV43" s="63"/>
    </row>
    <row r="44" spans="8:126" ht="15.75" customHeight="1">
      <c r="J44" s="61"/>
      <c r="K44" s="61"/>
      <c r="L44" s="61"/>
      <c r="M44" s="63"/>
      <c r="N44" s="63"/>
      <c r="T44" s="63"/>
      <c r="U44" s="63"/>
      <c r="AC44" s="63" t="str">
        <f>'PC LIST'!B130</f>
        <v>PR14NESHHR_R-E1</v>
      </c>
      <c r="AD44" s="65" t="str">
        <f>'PC LIST'!I130</f>
        <v>R-E1: Greenhouse gas emissions</v>
      </c>
      <c r="AE44" s="65" t="str">
        <f>'PC LIST'!O130</f>
        <v>nr</v>
      </c>
      <c r="AF44" s="65" t="str">
        <f>'PC LIST'!P130</f>
        <v>ktCO2e</v>
      </c>
      <c r="AG44" s="63">
        <f>'PC LIST'!Q130</f>
        <v>0</v>
      </c>
      <c r="AH44" s="63" t="str">
        <f>'PC LIST'!J130</f>
        <v>NFI</v>
      </c>
      <c r="AI44" s="63">
        <f>'PC LIST'!BQ130</f>
        <v>225.2</v>
      </c>
      <c r="BG44" s="61"/>
      <c r="BH44" s="61"/>
      <c r="BI44" s="61"/>
      <c r="BJ44" s="63"/>
      <c r="BK44" s="63"/>
      <c r="BN44" s="61"/>
      <c r="BO44" s="61"/>
      <c r="BP44" s="61"/>
      <c r="BQ44" s="61"/>
      <c r="BR44" s="61"/>
      <c r="BZ44" s="63" t="str">
        <f>'PC LIST'!B305</f>
        <v>PR14SVTHHR_R-A1</v>
      </c>
      <c r="CA44" s="64" t="str">
        <f>'PC LIST'!I305</f>
        <v>R-A1: Customer satisfaction with their service (based on a survey)</v>
      </c>
      <c r="CB44" s="64" t="str">
        <f>'PC LIST'!O305</f>
        <v>text</v>
      </c>
      <c r="CC44" s="64" t="str">
        <f>'PC LIST'!P305</f>
        <v>Customer satisfaction ranking</v>
      </c>
      <c r="CD44" s="63" t="str">
        <f>'PC LIST'!Q305</f>
        <v>na</v>
      </c>
      <c r="CE44" s="63" t="str">
        <f>'PC LIST'!J305</f>
        <v>NFI</v>
      </c>
      <c r="CF44" s="879" t="str">
        <f>'PC LIST'!BQ305</f>
        <v>Median</v>
      </c>
      <c r="CG44" s="63" t="str">
        <f>'PC LIST'!B350</f>
        <v>PR14SWTHHR_R-B1</v>
      </c>
      <c r="CH44" s="66" t="str">
        <f>'PC LIST'!I350</f>
        <v>R-B1: Customers assisted by water poverty initiatives</v>
      </c>
      <c r="CI44" s="66" t="str">
        <f>'PC LIST'!O350</f>
        <v>nr</v>
      </c>
      <c r="CJ44" s="66" t="str">
        <f>'PC LIST'!P350</f>
        <v>No. of customers assisted by water poverty initiatives</v>
      </c>
      <c r="CK44" s="63">
        <f>'PC LIST'!Q350</f>
        <v>0</v>
      </c>
      <c r="CL44" s="63" t="str">
        <f>'PC LIST'!J350</f>
        <v>NFI</v>
      </c>
      <c r="CM44" s="878">
        <f>'PC LIST'!BQ350</f>
        <v>26837</v>
      </c>
      <c r="CN44" s="63" t="str">
        <f>'PC LIST'!B392</f>
        <v>PR14TMSTTT_T1A</v>
      </c>
      <c r="CO44" s="64" t="str">
        <f>'PC LIST'!I392</f>
        <v>T1A: Successful procurement of the Infrastructure Provider (IP)</v>
      </c>
      <c r="CP44" s="64" t="str">
        <f>'PC LIST'!O392</f>
        <v>text</v>
      </c>
      <c r="CQ44" s="64" t="str">
        <f>'PC LIST'!P392</f>
        <v>Infrastructure Provider (IP) procurement</v>
      </c>
      <c r="CR44" s="63" t="str">
        <f>'PC LIST'!Q392</f>
        <v>na</v>
      </c>
      <c r="CS44" s="63" t="str">
        <f>'PC LIST'!J392</f>
        <v>NFI</v>
      </c>
      <c r="CT44" s="63" t="str">
        <f>'PC LIST'!BQ392</f>
        <v>Complete</v>
      </c>
      <c r="DD44" s="61"/>
      <c r="DE44" s="61"/>
      <c r="DF44" s="61"/>
      <c r="DG44" s="61"/>
      <c r="DH44" s="61"/>
      <c r="DK44" s="61"/>
      <c r="DL44" s="61"/>
      <c r="DM44" s="61"/>
      <c r="DN44" s="61"/>
      <c r="DO44" s="63"/>
      <c r="DV44" s="63"/>
    </row>
    <row r="45" spans="8:126" ht="15.75" customHeight="1">
      <c r="J45" s="61"/>
      <c r="K45" s="61"/>
      <c r="L45" s="61"/>
      <c r="M45" s="63"/>
      <c r="N45" s="63"/>
      <c r="T45" s="63"/>
      <c r="U45" s="63"/>
      <c r="AC45" s="63" t="str">
        <f>'PC LIST'!B131</f>
        <v>PR14NESHHR_R-E2</v>
      </c>
      <c r="AD45" s="65" t="str">
        <f>'PC LIST'!I131</f>
        <v>R-E2: Annual environmental performance report</v>
      </c>
      <c r="AE45" s="65" t="str">
        <f>'PC LIST'!O131</f>
        <v>text</v>
      </c>
      <c r="AF45" s="65" t="str">
        <f>'PC LIST'!P131</f>
        <v>CRAG report publication</v>
      </c>
      <c r="AG45" s="63" t="str">
        <f>'PC LIST'!Q131</f>
        <v>na</v>
      </c>
      <c r="AH45" s="63" t="str">
        <f>'PC LIST'!J131</f>
        <v>NFI</v>
      </c>
      <c r="AI45" s="63" t="str">
        <f>'PC LIST'!BQ131</f>
        <v xml:space="preserve">Report published </v>
      </c>
      <c r="BG45" s="61"/>
      <c r="BH45" s="61"/>
      <c r="BI45" s="61"/>
      <c r="BJ45" s="63"/>
      <c r="BK45" s="63"/>
      <c r="BN45" s="61"/>
      <c r="BO45" s="61"/>
      <c r="BP45" s="61"/>
      <c r="BQ45" s="61"/>
      <c r="BR45" s="61"/>
      <c r="BZ45" s="63" t="str">
        <f>'PC LIST'!B306</f>
        <v>PR14SVTHHR_R-A2</v>
      </c>
      <c r="CA45" s="64" t="str">
        <f>'PC LIST'!I306</f>
        <v>R-A2: Customers' experience of dealing with us (based on Ofwat's SIM)</v>
      </c>
      <c r="CB45" s="64" t="str">
        <f>'PC LIST'!O306</f>
        <v>text</v>
      </c>
      <c r="CC45" s="64" t="str">
        <f>'PC LIST'!P306</f>
        <v>Service incentive mechanism (SIM) score ranking</v>
      </c>
      <c r="CD45" s="63" t="str">
        <f>'PC LIST'!Q306</f>
        <v>na</v>
      </c>
      <c r="CE45" s="63" t="str">
        <f>'PC LIST'!J306</f>
        <v>R&amp;P</v>
      </c>
      <c r="CF45" s="879">
        <f>'PC LIST'!BQ306</f>
        <v>83.7</v>
      </c>
      <c r="CG45" s="63"/>
      <c r="CH45" s="66"/>
      <c r="CI45" s="66"/>
      <c r="CJ45" s="66"/>
      <c r="CN45" s="63" t="str">
        <f>'PC LIST'!B393</f>
        <v>PR14TMSTTT_T1B</v>
      </c>
      <c r="CO45" s="64" t="str">
        <f>'PC LIST'!I393</f>
        <v>T1B: Thames Water will fulfil its land related commitments in line with the TTT programme requirements</v>
      </c>
      <c r="CP45" s="64" t="str">
        <f>'PC LIST'!O393</f>
        <v>text</v>
      </c>
      <c r="CQ45" s="64" t="str">
        <f>'PC LIST'!P393</f>
        <v>Land related commitments</v>
      </c>
      <c r="CR45" s="63" t="str">
        <f>'PC LIST'!Q393</f>
        <v>na</v>
      </c>
      <c r="CS45" s="63" t="str">
        <f>'PC LIST'!J393</f>
        <v>NFI</v>
      </c>
      <c r="CT45" s="63">
        <f>'PC LIST'!BQ393</f>
        <v>13</v>
      </c>
      <c r="DD45" s="61"/>
      <c r="DE45" s="61"/>
      <c r="DF45" s="61"/>
      <c r="DG45" s="61"/>
      <c r="DH45" s="61"/>
      <c r="DK45" s="61"/>
      <c r="DL45" s="61"/>
      <c r="DM45" s="61"/>
      <c r="DN45" s="61"/>
      <c r="DO45" s="63"/>
      <c r="DV45" s="63"/>
    </row>
    <row r="46" spans="8:126" ht="15.75" customHeight="1">
      <c r="J46" s="61"/>
      <c r="K46" s="61"/>
      <c r="L46" s="61"/>
      <c r="M46" s="63"/>
      <c r="N46" s="63"/>
      <c r="T46" s="63"/>
      <c r="U46" s="63"/>
      <c r="AC46" s="63" t="str">
        <f>'PC LIST'!B132</f>
        <v>PR14NESHHR_R-F1</v>
      </c>
      <c r="AD46" s="65" t="str">
        <f>'PC LIST'!I132</f>
        <v>R-F1: Delivering a consolidated Customer Information and Billing (CIB) system</v>
      </c>
      <c r="AE46" s="65" t="str">
        <f>'PC LIST'!O132</f>
        <v>£m</v>
      </c>
      <c r="AF46" s="65" t="str">
        <f>'PC LIST'!P132</f>
        <v>£ million cumulative depreciation</v>
      </c>
      <c r="AG46" s="63">
        <f>'PC LIST'!Q132</f>
        <v>3</v>
      </c>
      <c r="AH46" s="63" t="str">
        <f>'PC LIST'!J132</f>
        <v>PO</v>
      </c>
      <c r="AI46" s="63" t="str">
        <f>'PC LIST'!BQ132</f>
        <v>n/a</v>
      </c>
      <c r="BG46" s="61"/>
      <c r="BH46" s="61"/>
      <c r="BI46" s="61"/>
      <c r="BJ46" s="63"/>
      <c r="BK46" s="63"/>
      <c r="BN46" s="61"/>
      <c r="BO46" s="61"/>
      <c r="BP46" s="61"/>
      <c r="BQ46" s="61"/>
      <c r="BR46" s="61"/>
      <c r="BZ46" s="63" t="str">
        <f>'PC LIST'!B307</f>
        <v>PR14SVTHHR_R-B1</v>
      </c>
      <c r="CA46" s="64" t="str">
        <f>'PC LIST'!I307</f>
        <v>R-B1: Customers helped by a review of their tariff &amp; water usage &amp;/or supported by SVT social fund</v>
      </c>
      <c r="CB46" s="64" t="str">
        <f>'PC LIST'!O307</f>
        <v>nr</v>
      </c>
      <c r="CC46" s="64" t="str">
        <f>'PC LIST'!P307</f>
        <v>No. of customers engaged with on debt</v>
      </c>
      <c r="CD46" s="63">
        <f>'PC LIST'!Q307</f>
        <v>0</v>
      </c>
      <c r="CE46" s="63" t="str">
        <f>'PC LIST'!J307</f>
        <v>NFI</v>
      </c>
      <c r="CF46" s="879">
        <f>'PC LIST'!BQ307</f>
        <v>24110</v>
      </c>
      <c r="CI46" s="61"/>
      <c r="CJ46" s="61"/>
      <c r="CK46" s="61"/>
      <c r="CL46" s="61"/>
      <c r="CM46" s="61"/>
      <c r="CN46" s="63" t="str">
        <f>'PC LIST'!B394</f>
        <v>PR14TMSTTT_T1C</v>
      </c>
      <c r="CO46" s="64" t="str">
        <f>'PC LIST'!I394</f>
        <v>T1C: Completion of category 2 and 3 construction works and timely availability of sites to the IP</v>
      </c>
      <c r="CP46" s="64" t="str">
        <f>'PC LIST'!O394</f>
        <v>nr</v>
      </c>
      <c r="CQ46" s="64" t="str">
        <f>'PC LIST'!P394</f>
        <v>No. of sites (cumulative)</v>
      </c>
      <c r="CR46" s="63">
        <f>'PC LIST'!Q394</f>
        <v>0</v>
      </c>
      <c r="CS46" s="63" t="str">
        <f>'PC LIST'!J394</f>
        <v>PO</v>
      </c>
      <c r="CT46" s="63">
        <f>'PC LIST'!BQ394</f>
        <v>9</v>
      </c>
      <c r="DD46" s="61"/>
      <c r="DE46" s="61"/>
      <c r="DF46" s="61"/>
      <c r="DG46" s="61"/>
      <c r="DH46" s="61"/>
      <c r="DK46" s="61"/>
      <c r="DL46" s="61"/>
      <c r="DM46" s="61"/>
      <c r="DN46" s="61"/>
      <c r="DO46" s="63"/>
      <c r="DV46" s="63"/>
    </row>
    <row r="47" spans="8:126" ht="15.75" customHeight="1">
      <c r="J47" s="61"/>
      <c r="K47" s="61"/>
      <c r="L47" s="61"/>
      <c r="M47" s="63"/>
      <c r="N47" s="63"/>
      <c r="T47" s="63"/>
      <c r="U47" s="63"/>
      <c r="AC47" s="63"/>
      <c r="AD47" s="65"/>
      <c r="AE47" s="65"/>
      <c r="AF47" s="65"/>
      <c r="BG47" s="61"/>
      <c r="BH47" s="61"/>
      <c r="BI47" s="61"/>
      <c r="BJ47" s="63"/>
      <c r="BK47" s="63"/>
      <c r="BZ47" s="63" t="str">
        <f>'PC LIST'!B308</f>
        <v>PR14SVTHHR_R-B2</v>
      </c>
      <c r="CA47" s="64" t="str">
        <f>'PC LIST'!I308</f>
        <v>R-B2: Percentage of customers who do not pay (household bad debt divided by total household revenue)</v>
      </c>
      <c r="CB47" s="64" t="str">
        <f>'PC LIST'!O308</f>
        <v>%</v>
      </c>
      <c r="CC47" s="64" t="str">
        <f>'PC LIST'!P308</f>
        <v>% of customers who do not pay</v>
      </c>
      <c r="CD47" s="63">
        <f>'PC LIST'!Q308</f>
        <v>2</v>
      </c>
      <c r="CE47" s="63" t="str">
        <f>'PC LIST'!J308</f>
        <v>NFI</v>
      </c>
      <c r="CF47" s="879">
        <f>'PC LIST'!BQ308</f>
        <v>1.8</v>
      </c>
      <c r="CI47" s="61"/>
      <c r="CJ47" s="61"/>
      <c r="CK47" s="61"/>
      <c r="CL47" s="61"/>
      <c r="CM47" s="61"/>
      <c r="CN47" s="63" t="str">
        <f>'PC LIST'!B395</f>
        <v>PR14TMSTTT_T2</v>
      </c>
      <c r="CO47" s="64" t="str">
        <f>'PC LIST'!I395</f>
        <v>T2: Thames Water will engage effectively with the IP, and other stakeholders, both in terms of integration and assurance</v>
      </c>
      <c r="CP47" s="64" t="str">
        <f>'PC LIST'!O395</f>
        <v>text</v>
      </c>
      <c r="CQ47" s="64" t="str">
        <f>'PC LIST'!P395</f>
        <v>Effective engagement with IP and stakeholders</v>
      </c>
      <c r="CR47" s="63" t="str">
        <f>'PC LIST'!Q395</f>
        <v>na</v>
      </c>
      <c r="CS47" s="63" t="str">
        <f>'PC LIST'!J395</f>
        <v>NFI</v>
      </c>
      <c r="CT47" s="63" t="str">
        <f>'PC LIST'!BQ395</f>
        <v>Not available</v>
      </c>
      <c r="DK47" s="61"/>
      <c r="DL47" s="61"/>
      <c r="DM47" s="61"/>
      <c r="DN47" s="61"/>
      <c r="DO47" s="63"/>
      <c r="DV47" s="63"/>
    </row>
    <row r="48" spans="8:126" ht="15.75" customHeight="1">
      <c r="J48" s="61"/>
      <c r="K48" s="61"/>
      <c r="L48" s="61"/>
      <c r="M48" s="63"/>
      <c r="N48" s="63"/>
      <c r="T48" s="63"/>
      <c r="U48" s="63"/>
      <c r="BG48" s="61"/>
      <c r="BH48" s="61"/>
      <c r="BI48" s="61"/>
      <c r="BJ48" s="63"/>
      <c r="BK48" s="63"/>
      <c r="BZ48" s="63"/>
      <c r="CA48" s="64"/>
      <c r="CB48" s="64"/>
      <c r="CC48" s="64"/>
      <c r="CI48" s="61"/>
      <c r="CJ48" s="61"/>
      <c r="CK48" s="61"/>
      <c r="CL48" s="61"/>
      <c r="CM48" s="61"/>
      <c r="CN48" s="63" t="str">
        <f>'PC LIST'!B396</f>
        <v>PR14TMSTTT_T3</v>
      </c>
      <c r="CO48" s="64" t="str">
        <f>'PC LIST'!I396</f>
        <v>T3: Thames Water will engage with its customers to build understanding of the TTT project. Thames Water will liaise with the IP on its surveys of local communities impacted by construction</v>
      </c>
      <c r="CP48" s="64" t="str">
        <f>'PC LIST'!O396</f>
        <v>text</v>
      </c>
      <c r="CQ48" s="64" t="str">
        <f>'PC LIST'!P396</f>
        <v>Engagement to build TTT understanding</v>
      </c>
      <c r="CR48" s="63" t="str">
        <f>'PC LIST'!Q396</f>
        <v>na</v>
      </c>
      <c r="CS48" s="63" t="str">
        <f>'PC LIST'!J396</f>
        <v>NFI</v>
      </c>
      <c r="CT48" s="63" t="str">
        <f>'PC LIST'!BQ396</f>
        <v xml:space="preserve">Household customers % aware of TTT = 43 % understand project = 35
Non-household customers
% aware of TTT = 36
% understand project = 28
</v>
      </c>
      <c r="DK48" s="61"/>
      <c r="DL48" s="61"/>
      <c r="DM48" s="61"/>
      <c r="DN48" s="61"/>
      <c r="DO48" s="63"/>
      <c r="DV48" s="63"/>
    </row>
    <row r="49" spans="10:126" ht="15.75" customHeight="1">
      <c r="J49" s="61"/>
      <c r="K49" s="61"/>
      <c r="L49" s="61"/>
      <c r="M49" s="63"/>
      <c r="N49" s="63"/>
      <c r="T49" s="63"/>
      <c r="U49" s="63"/>
      <c r="BG49" s="61"/>
      <c r="BH49" s="61"/>
      <c r="BI49" s="61"/>
      <c r="BJ49" s="63"/>
      <c r="BK49" s="63"/>
      <c r="CB49" s="61"/>
      <c r="CC49" s="61"/>
      <c r="CD49" s="61"/>
      <c r="CE49" s="61"/>
      <c r="CF49" s="61"/>
      <c r="CI49" s="61"/>
      <c r="CJ49" s="61"/>
      <c r="CK49" s="61"/>
      <c r="CL49" s="61"/>
      <c r="CM49" s="61"/>
      <c r="CN49" s="63" t="str">
        <f>'PC LIST'!B397</f>
        <v>PR14TMSHHR_RA1</v>
      </c>
      <c r="CO49" s="64" t="str">
        <f>'PC LIST'!I397</f>
        <v>RA1: Minimise the number of written complaints received from customers (relating to charging and billing)</v>
      </c>
      <c r="CP49" s="64" t="str">
        <f>'PC LIST'!O397</f>
        <v>nr</v>
      </c>
      <c r="CQ49" s="64" t="str">
        <f>'PC LIST'!P397</f>
        <v>No. written complaints / 10,000 properties</v>
      </c>
      <c r="CR49" s="63">
        <f>'PC LIST'!Q397</f>
        <v>0</v>
      </c>
      <c r="CS49" s="63" t="str">
        <f>'PC LIST'!J397</f>
        <v>NFI</v>
      </c>
      <c r="CT49" s="63">
        <f>'PC LIST'!BQ397</f>
        <v>13.79</v>
      </c>
      <c r="DK49" s="61"/>
      <c r="DL49" s="61"/>
      <c r="DM49" s="61"/>
      <c r="DN49" s="61"/>
      <c r="DO49" s="63"/>
      <c r="DV49" s="63"/>
    </row>
    <row r="50" spans="10:126" ht="15.75" customHeight="1">
      <c r="J50" s="61"/>
      <c r="K50" s="61"/>
      <c r="L50" s="61"/>
      <c r="M50" s="63"/>
      <c r="N50" s="63"/>
      <c r="T50" s="63"/>
      <c r="U50" s="63"/>
      <c r="BG50" s="61"/>
      <c r="BH50" s="61"/>
      <c r="BI50" s="61"/>
      <c r="BJ50" s="63"/>
      <c r="BK50" s="63"/>
      <c r="CB50" s="61"/>
      <c r="CC50" s="61"/>
      <c r="CD50" s="61"/>
      <c r="CE50" s="61"/>
      <c r="CF50" s="61"/>
      <c r="CI50" s="61"/>
      <c r="CJ50" s="61"/>
      <c r="CK50" s="61"/>
      <c r="CL50" s="61"/>
      <c r="CM50" s="61"/>
      <c r="CN50" s="63" t="str">
        <f>'PC LIST'!B398</f>
        <v>PR14TMSHHR_RA2</v>
      </c>
      <c r="CO50" s="64" t="str">
        <f>'PC LIST'!I398</f>
        <v>RA2: Improve handling of written complaints by increasing first time resolution - charging and billing</v>
      </c>
      <c r="CP50" s="64" t="str">
        <f>'PC LIST'!O398</f>
        <v>%</v>
      </c>
      <c r="CQ50" s="64" t="str">
        <f>'PC LIST'!P398</f>
        <v>% written complaints resolved 1st time</v>
      </c>
      <c r="CR50" s="63">
        <f>'PC LIST'!Q398</f>
        <v>0</v>
      </c>
      <c r="CS50" s="63" t="str">
        <f>'PC LIST'!J398</f>
        <v>NFI</v>
      </c>
      <c r="CT50" s="63">
        <f>'PC LIST'!BQ398</f>
        <v>92.36</v>
      </c>
      <c r="DK50" s="61"/>
      <c r="DL50" s="61"/>
      <c r="DM50" s="61"/>
      <c r="DN50" s="61"/>
      <c r="DO50" s="63"/>
      <c r="DV50" s="63"/>
    </row>
    <row r="51" spans="10:126" ht="15.75" customHeight="1">
      <c r="J51" s="61"/>
      <c r="K51" s="61"/>
      <c r="L51" s="61"/>
      <c r="M51" s="63"/>
      <c r="N51" s="63"/>
      <c r="T51" s="63"/>
      <c r="U51" s="63"/>
      <c r="BJ51" s="63"/>
      <c r="BK51" s="63"/>
      <c r="CB51" s="61"/>
      <c r="CC51" s="61"/>
      <c r="CD51" s="61"/>
      <c r="CE51" s="61"/>
      <c r="CF51" s="61"/>
      <c r="CI51" s="61"/>
      <c r="CJ51" s="61"/>
      <c r="CK51" s="61"/>
      <c r="CL51" s="61"/>
      <c r="CM51" s="61"/>
      <c r="CN51" s="63" t="str">
        <f>'PC LIST'!B399</f>
        <v>PR14TMSHHR_RA3</v>
      </c>
      <c r="CO51" s="64" t="str">
        <f>'PC LIST'!I399</f>
        <v>RA3: Improve customer satisfaction of retail customers - charging and billing service</v>
      </c>
      <c r="CP51" s="64" t="str">
        <f>'PC LIST'!O399</f>
        <v>score</v>
      </c>
      <c r="CQ51" s="64" t="str">
        <f>'PC LIST'!P399</f>
        <v>TW internal Customer satisfaction score (mean score out of 5)</v>
      </c>
      <c r="CR51" s="63">
        <f>'PC LIST'!Q399</f>
        <v>2</v>
      </c>
      <c r="CS51" s="63" t="str">
        <f>'PC LIST'!J399</f>
        <v>NFI</v>
      </c>
      <c r="CT51" s="63">
        <f>'PC LIST'!BQ399</f>
        <v>4.6100000000000003</v>
      </c>
      <c r="DK51" s="61"/>
      <c r="DL51" s="61"/>
      <c r="DM51" s="61"/>
      <c r="DN51" s="61"/>
      <c r="DO51" s="63"/>
      <c r="DV51" s="63"/>
    </row>
    <row r="52" spans="10:126" ht="15.75" customHeight="1">
      <c r="J52" s="61"/>
      <c r="K52" s="61"/>
      <c r="L52" s="61"/>
      <c r="M52" s="63"/>
      <c r="N52" s="63"/>
      <c r="T52" s="63"/>
      <c r="U52" s="63"/>
      <c r="BJ52" s="63"/>
      <c r="BK52" s="63"/>
      <c r="CB52" s="61"/>
      <c r="CC52" s="61"/>
      <c r="CD52" s="61"/>
      <c r="CE52" s="61"/>
      <c r="CF52" s="61"/>
      <c r="CI52" s="61"/>
      <c r="CJ52" s="61"/>
      <c r="CK52" s="61"/>
      <c r="CL52" s="61"/>
      <c r="CM52" s="61"/>
      <c r="CN52" s="63" t="str">
        <f>'PC LIST'!B400</f>
        <v>PR14TMSHHR_RA4</v>
      </c>
      <c r="CO52" s="64" t="str">
        <f>'PC LIST'!I400</f>
        <v>RA4: Improve customer satisfaction of retail customers - operations contact centre</v>
      </c>
      <c r="CP52" s="64" t="str">
        <f>'PC LIST'!O400</f>
        <v>score</v>
      </c>
      <c r="CQ52" s="64" t="str">
        <f>'PC LIST'!P400</f>
        <v>TW internal Customer satisfaction score (mean score out of 5)</v>
      </c>
      <c r="CR52" s="63">
        <f>'PC LIST'!Q400</f>
        <v>2</v>
      </c>
      <c r="CS52" s="63" t="str">
        <f>'PC LIST'!J400</f>
        <v>NFI</v>
      </c>
      <c r="CT52" s="63">
        <f>'PC LIST'!BQ400</f>
        <v>4.2699999999999996</v>
      </c>
      <c r="DK52" s="61"/>
      <c r="DL52" s="61"/>
      <c r="DM52" s="61"/>
      <c r="DN52" s="61"/>
      <c r="DO52" s="63"/>
      <c r="DV52" s="63"/>
    </row>
    <row r="53" spans="10:126" ht="15.75" customHeight="1">
      <c r="J53" s="61"/>
      <c r="K53" s="61"/>
      <c r="L53" s="61"/>
      <c r="M53" s="63"/>
      <c r="N53" s="63"/>
      <c r="T53" s="63"/>
      <c r="U53" s="63"/>
      <c r="BJ53" s="63"/>
      <c r="BK53" s="63"/>
      <c r="CB53" s="61"/>
      <c r="CC53" s="61"/>
      <c r="CD53" s="61"/>
      <c r="CE53" s="61"/>
      <c r="CF53" s="61"/>
      <c r="CI53" s="61"/>
      <c r="CJ53" s="61"/>
      <c r="CK53" s="61"/>
      <c r="CL53" s="61"/>
      <c r="CM53" s="61"/>
      <c r="CN53" s="63" t="str">
        <f>'PC LIST'!B401</f>
        <v>PR14TMSHHR_RA5</v>
      </c>
      <c r="CO53" s="64" t="str">
        <f>'PC LIST'!I401</f>
        <v>RA5: Increase the number of bills based on actual meter reads (in cycle)</v>
      </c>
      <c r="CP53" s="64" t="str">
        <f>'PC LIST'!O401</f>
        <v>%</v>
      </c>
      <c r="CQ53" s="64" t="str">
        <f>'PC LIST'!P401</f>
        <v>% bills based on actual meter reads</v>
      </c>
      <c r="CR53" s="63">
        <f>'PC LIST'!Q401</f>
        <v>0</v>
      </c>
      <c r="CS53" s="63" t="str">
        <f>'PC LIST'!J401</f>
        <v>NFI</v>
      </c>
      <c r="CT53" s="63">
        <f>'PC LIST'!BQ401</f>
        <v>90.5</v>
      </c>
      <c r="DK53" s="61"/>
      <c r="DL53" s="61"/>
      <c r="DM53" s="61"/>
      <c r="DN53" s="61"/>
      <c r="DO53" s="63"/>
      <c r="DV53" s="63"/>
    </row>
    <row r="54" spans="10:126" ht="15.75" customHeight="1">
      <c r="J54" s="61"/>
      <c r="K54" s="61"/>
      <c r="L54" s="61"/>
      <c r="M54" s="63"/>
      <c r="N54" s="63"/>
      <c r="T54" s="63"/>
      <c r="U54" s="63"/>
      <c r="BJ54" s="63"/>
      <c r="BK54" s="63"/>
      <c r="CB54" s="61"/>
      <c r="CC54" s="61"/>
      <c r="CD54" s="61"/>
      <c r="CE54" s="61"/>
      <c r="CF54" s="61"/>
      <c r="CI54" s="61"/>
      <c r="CJ54" s="61"/>
      <c r="CK54" s="61"/>
      <c r="CL54" s="61"/>
      <c r="CM54" s="61"/>
      <c r="CN54" s="63" t="str">
        <f>'PC LIST'!B402</f>
        <v>PR14TMSHHR_RA6</v>
      </c>
      <c r="CO54" s="64" t="str">
        <f>'PC LIST'!I402</f>
        <v>RA6: Service incentive mechanism (SIM)</v>
      </c>
      <c r="CP54" s="64" t="str">
        <f>'PC LIST'!O402</f>
        <v>score</v>
      </c>
      <c r="CQ54" s="64" t="str">
        <f>'PC LIST'!P402</f>
        <v>Service incentive mechanism (SIM) score</v>
      </c>
      <c r="CR54" s="63">
        <f>'PC LIST'!Q402</f>
        <v>1</v>
      </c>
      <c r="CS54" s="63" t="str">
        <f>'PC LIST'!J402</f>
        <v>R&amp;P</v>
      </c>
      <c r="CT54" s="63">
        <f>'PC LIST'!BQ402</f>
        <v>76.739999999999995</v>
      </c>
      <c r="DK54" s="61"/>
      <c r="DL54" s="61"/>
      <c r="DM54" s="61"/>
      <c r="DN54" s="61"/>
      <c r="DO54" s="63"/>
      <c r="DV54" s="63"/>
    </row>
    <row r="55" spans="10:126" ht="15.75" customHeight="1">
      <c r="M55" s="63"/>
      <c r="N55" s="63"/>
      <c r="T55" s="63"/>
      <c r="U55" s="63"/>
      <c r="BJ55" s="63"/>
      <c r="BK55" s="63"/>
      <c r="CB55" s="61"/>
      <c r="CC55" s="61"/>
      <c r="CD55" s="61"/>
      <c r="CE55" s="61"/>
      <c r="CF55" s="61"/>
      <c r="CI55" s="61"/>
      <c r="CJ55" s="61"/>
      <c r="CK55" s="61"/>
      <c r="CL55" s="61"/>
      <c r="CM55" s="61"/>
      <c r="CN55" s="63" t="str">
        <f>'PC LIST'!B403</f>
        <v>PR14TMSHHR_RB1</v>
      </c>
      <c r="CO55" s="64" t="str">
        <f>'PC LIST'!I403</f>
        <v>RB1: Implement new online account management for customers supported by web-chat</v>
      </c>
      <c r="CP55" s="64" t="str">
        <f>'PC LIST'!O403</f>
        <v>text</v>
      </c>
      <c r="CQ55" s="64" t="str">
        <f>'PC LIST'!P403</f>
        <v>Delivery status</v>
      </c>
      <c r="CR55" s="63" t="str">
        <f>'PC LIST'!Q403</f>
        <v>na</v>
      </c>
      <c r="CS55" s="63" t="str">
        <f>'PC LIST'!J403</f>
        <v>PO</v>
      </c>
      <c r="CT55" s="63" t="str">
        <f>'PC LIST'!BQ403</f>
        <v>Limited online</v>
      </c>
      <c r="DK55" s="61"/>
      <c r="DL55" s="61"/>
      <c r="DM55" s="61"/>
      <c r="DN55" s="61"/>
      <c r="DO55" s="63"/>
      <c r="DV55" s="63"/>
    </row>
    <row r="56" spans="10:126" ht="15.75" customHeight="1">
      <c r="M56" s="63"/>
      <c r="N56" s="63"/>
      <c r="T56" s="63"/>
      <c r="U56" s="63"/>
      <c r="BJ56" s="63"/>
      <c r="BK56" s="63"/>
      <c r="CB56" s="61"/>
      <c r="CC56" s="61"/>
      <c r="CD56" s="61"/>
      <c r="CE56" s="61"/>
      <c r="CF56" s="61"/>
      <c r="CI56" s="61"/>
      <c r="CJ56" s="61"/>
      <c r="CK56" s="61"/>
      <c r="CL56" s="61"/>
      <c r="CM56" s="61"/>
      <c r="CN56" s="63" t="str">
        <f>'PC LIST'!B404</f>
        <v>PR14TMSHHR_RC1</v>
      </c>
      <c r="CO56" s="64" t="str">
        <f>'PC LIST'!I404</f>
        <v>RC1: Increase the number of customers on payment plans (excluding Thames Tideway Tunnel)</v>
      </c>
      <c r="CP56" s="64" t="str">
        <f>'PC LIST'!O404</f>
        <v>%</v>
      </c>
      <c r="CQ56" s="64" t="str">
        <f>'PC LIST'!P404</f>
        <v>% of customers on DD payment plans</v>
      </c>
      <c r="CR56" s="63">
        <f>'PC LIST'!Q404</f>
        <v>0</v>
      </c>
      <c r="CS56" s="63" t="str">
        <f>'PC LIST'!J404</f>
        <v>NFI</v>
      </c>
      <c r="CT56" s="63">
        <f>'PC LIST'!BQ404</f>
        <v>54.19</v>
      </c>
      <c r="DK56" s="61"/>
      <c r="DL56" s="61"/>
      <c r="DM56" s="61"/>
      <c r="DN56" s="61"/>
      <c r="DO56" s="63"/>
      <c r="DV56" s="63"/>
    </row>
    <row r="57" spans="10:126" ht="15.75" customHeight="1">
      <c r="M57" s="63"/>
      <c r="N57" s="63"/>
      <c r="T57" s="63"/>
      <c r="U57" s="63"/>
      <c r="BJ57" s="63"/>
      <c r="BK57" s="63"/>
      <c r="CB57" s="61"/>
      <c r="CC57" s="61"/>
      <c r="CD57" s="61"/>
      <c r="CE57" s="61"/>
      <c r="CF57" s="61"/>
      <c r="CI57" s="61"/>
      <c r="CJ57" s="61"/>
      <c r="CK57" s="61"/>
      <c r="CL57" s="61"/>
      <c r="CM57" s="61"/>
      <c r="CN57" s="63" t="str">
        <f>'PC LIST'!B405</f>
        <v>PR14TMSHHR_RC2</v>
      </c>
      <c r="CO57" s="64" t="str">
        <f>'PC LIST'!I405</f>
        <v>RC2: Increase cash collection rates (excluding Thames Tideway Tunnel)</v>
      </c>
      <c r="CP57" s="64" t="str">
        <f>'PC LIST'!O405</f>
        <v>%</v>
      </c>
      <c r="CQ57" s="64" t="str">
        <f>'PC LIST'!P405</f>
        <v>% of cash collected from billing in the year</v>
      </c>
      <c r="CR57" s="63">
        <f>'PC LIST'!Q405</f>
        <v>1</v>
      </c>
      <c r="CS57" s="63" t="str">
        <f>'PC LIST'!J405</f>
        <v>NFI</v>
      </c>
      <c r="CT57" s="63">
        <f>'PC LIST'!BQ405</f>
        <v>88.2</v>
      </c>
      <c r="DK57" s="61"/>
      <c r="DL57" s="61"/>
      <c r="DM57" s="61"/>
      <c r="DN57" s="61"/>
      <c r="DO57" s="63"/>
      <c r="DV57" s="63"/>
    </row>
    <row r="58" spans="10:126" ht="15.75" customHeight="1">
      <c r="CB58" s="61"/>
      <c r="CC58" s="61"/>
      <c r="CD58" s="61"/>
      <c r="CE58" s="61"/>
      <c r="CF58" s="61"/>
      <c r="CI58" s="61"/>
      <c r="CJ58" s="61"/>
      <c r="CK58" s="61"/>
      <c r="CL58" s="61"/>
      <c r="CM58" s="61"/>
      <c r="CN58" s="63"/>
      <c r="CO58" s="64"/>
      <c r="CP58" s="64"/>
      <c r="CQ58" s="64"/>
      <c r="DK58" s="61"/>
      <c r="DL58" s="61"/>
      <c r="DM58" s="61"/>
      <c r="DN58" s="61"/>
      <c r="DO58" s="881"/>
    </row>
    <row r="59" spans="10:126" ht="15.75" customHeight="1">
      <c r="CB59" s="61"/>
      <c r="CC59" s="61"/>
      <c r="CD59" s="61"/>
      <c r="CE59" s="61"/>
      <c r="CF59" s="61"/>
      <c r="CI59" s="61"/>
      <c r="CJ59" s="61"/>
      <c r="CK59" s="61"/>
      <c r="CL59" s="61"/>
      <c r="CM59" s="61"/>
      <c r="CP59" s="61"/>
      <c r="CQ59" s="61"/>
      <c r="CR59" s="61"/>
      <c r="CS59" s="61"/>
      <c r="CT59" s="881"/>
      <c r="DK59" s="61"/>
      <c r="DL59" s="61"/>
      <c r="DM59" s="61"/>
      <c r="DN59" s="61"/>
      <c r="DO59" s="881"/>
    </row>
    <row r="60" spans="10:126" ht="15.75" customHeight="1">
      <c r="CP60" s="61"/>
      <c r="CQ60" s="61"/>
      <c r="CR60" s="61"/>
      <c r="CS60" s="61"/>
      <c r="CT60" s="881"/>
      <c r="DK60" s="61"/>
      <c r="DL60" s="61"/>
      <c r="DM60" s="61"/>
      <c r="DN60" s="61"/>
      <c r="DO60" s="881"/>
    </row>
    <row r="61" spans="10:126" ht="15.75" customHeight="1">
      <c r="CP61" s="61"/>
      <c r="CQ61" s="61"/>
      <c r="CR61" s="61"/>
      <c r="CS61" s="61"/>
      <c r="CT61" s="881"/>
    </row>
    <row r="62" spans="10:126" ht="15.75" customHeight="1">
      <c r="CP62" s="61"/>
      <c r="CQ62" s="61"/>
      <c r="CR62" s="61"/>
      <c r="CS62" s="61"/>
      <c r="CT62" s="881"/>
    </row>
    <row r="63" spans="10:126" ht="15.75" customHeight="1">
      <c r="CP63" s="61"/>
      <c r="CQ63" s="61"/>
      <c r="CR63" s="61"/>
      <c r="CS63" s="61"/>
      <c r="CT63" s="881"/>
    </row>
    <row r="64" spans="10:126" ht="15.75" customHeight="1">
      <c r="CP64" s="61"/>
      <c r="CQ64" s="61"/>
      <c r="CR64" s="61"/>
      <c r="CS64" s="61"/>
      <c r="CT64" s="881"/>
    </row>
    <row r="65" spans="94:107" ht="15.75" customHeight="1">
      <c r="CP65" s="61"/>
      <c r="CQ65" s="61"/>
      <c r="CR65" s="61"/>
      <c r="CS65" s="61"/>
      <c r="CT65" s="881"/>
    </row>
    <row r="66" spans="94:107" ht="15.75" customHeight="1">
      <c r="CP66" s="61"/>
      <c r="CQ66" s="61"/>
      <c r="CR66" s="61"/>
      <c r="CS66" s="61"/>
      <c r="CT66" s="881"/>
      <c r="DB66" s="63"/>
      <c r="DC66" s="64"/>
    </row>
    <row r="67" spans="94:107" ht="15.75" customHeight="1">
      <c r="CP67" s="61"/>
      <c r="CQ67" s="61"/>
      <c r="CR67" s="61"/>
      <c r="CS67" s="61"/>
      <c r="CT67" s="881"/>
    </row>
    <row r="68" spans="94:107" ht="15.75" customHeight="1">
      <c r="CP68" s="61"/>
      <c r="CQ68" s="61"/>
      <c r="CR68" s="61"/>
      <c r="CS68" s="61"/>
      <c r="CT68" s="881"/>
    </row>
    <row r="69" spans="94:107" ht="15.75" customHeight="1">
      <c r="CP69" s="61"/>
      <c r="CQ69" s="61"/>
      <c r="CR69" s="61"/>
      <c r="CS69" s="61"/>
      <c r="CT69" s="881"/>
    </row>
    <row r="70" spans="94:107" ht="15.75" customHeight="1">
      <c r="CP70" s="61"/>
      <c r="CQ70" s="61"/>
      <c r="CR70" s="61"/>
      <c r="CS70" s="61"/>
      <c r="CT70" s="881"/>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63"/>
      <c r="CV129" s="64"/>
    </row>
    <row r="130" spans="99:100" ht="15.75" customHeight="1">
      <c r="CU130" s="63"/>
      <c r="CV130" s="64"/>
    </row>
    <row r="131" spans="99:100" ht="15.75" customHeight="1">
      <c r="CU131" s="63"/>
      <c r="CV131" s="64"/>
    </row>
    <row r="132" spans="99:100" ht="15.75" customHeight="1">
      <c r="CU132" s="63"/>
      <c r="CV132" s="64"/>
    </row>
    <row r="133" spans="99:100" ht="15.75" customHeight="1">
      <c r="CU133" s="63"/>
      <c r="CV133" s="64"/>
    </row>
    <row r="134" spans="99:100" ht="15.75" customHeight="1">
      <c r="CU134" s="63"/>
      <c r="CV134" s="64"/>
    </row>
    <row r="135" spans="99:100" ht="15.75" customHeight="1">
      <c r="CU135" s="63"/>
      <c r="CV135" s="64"/>
    </row>
    <row r="136" spans="99:100" ht="15.75" customHeight="1">
      <c r="CU136" s="63"/>
      <c r="CV136" s="64"/>
    </row>
    <row r="137" spans="99:100" ht="15.75" customHeight="1">
      <c r="CU137" s="63"/>
      <c r="CV137" s="64"/>
    </row>
    <row r="138" spans="99:100" ht="15.75" customHeight="1">
      <c r="CU138" s="63"/>
      <c r="CV138" s="64"/>
    </row>
    <row r="139" spans="99:100" ht="15.75" customHeight="1">
      <c r="CU139" s="63"/>
      <c r="CV139" s="64"/>
    </row>
    <row r="140" spans="99:100" ht="15.75" customHeight="1">
      <c r="CU140" s="63"/>
      <c r="CV140" s="64"/>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q+aAd1YjLVsX9lFx4BhfNyT+0X78xJTmO4Fw3UgTkfMjQfU/E6EUqog2m/pfW/bilY09QuasEYvensO98wCn2g==" saltValue="qt28He+rHO2gG4cOHG0MHg=="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T207"/>
  <sheetViews>
    <sheetView topLeftCell="H1" workbookViewId="0">
      <selection activeCell="U4" sqref="U4:U207"/>
    </sheetView>
  </sheetViews>
  <sheetFormatPr defaultRowHeight="14.25"/>
  <sheetData>
    <row r="1" spans="1:46">
      <c r="K1" t="s">
        <v>4190</v>
      </c>
      <c r="V1" t="s">
        <v>4191</v>
      </c>
      <c r="AC1" t="s">
        <v>4192</v>
      </c>
      <c r="AJ1" t="s">
        <v>4193</v>
      </c>
      <c r="AR1" t="s">
        <v>4194</v>
      </c>
    </row>
    <row r="2" spans="1:46">
      <c r="A2" t="s">
        <v>15</v>
      </c>
      <c r="B2" t="s">
        <v>16</v>
      </c>
      <c r="C2" t="s">
        <v>14</v>
      </c>
      <c r="D2" t="s">
        <v>18</v>
      </c>
      <c r="E2" t="s">
        <v>20</v>
      </c>
      <c r="F2" t="s">
        <v>22</v>
      </c>
      <c r="G2" t="s">
        <v>4195</v>
      </c>
      <c r="H2" t="s">
        <v>4196</v>
      </c>
      <c r="I2" t="s">
        <v>29</v>
      </c>
      <c r="J2" t="s">
        <v>31</v>
      </c>
      <c r="K2" t="s">
        <v>32</v>
      </c>
      <c r="L2" t="s">
        <v>33</v>
      </c>
      <c r="M2" t="s">
        <v>34</v>
      </c>
      <c r="N2" t="s">
        <v>35</v>
      </c>
      <c r="O2" t="s">
        <v>36</v>
      </c>
      <c r="P2" t="s">
        <v>4197</v>
      </c>
      <c r="Q2" t="s">
        <v>4188</v>
      </c>
      <c r="R2" t="s">
        <v>4198</v>
      </c>
      <c r="S2" t="s">
        <v>4199</v>
      </c>
      <c r="T2" t="s">
        <v>4189</v>
      </c>
      <c r="U2" t="s">
        <v>30</v>
      </c>
      <c r="V2" t="s">
        <v>4200</v>
      </c>
      <c r="W2" t="s">
        <v>4201</v>
      </c>
      <c r="X2" t="s">
        <v>43</v>
      </c>
      <c r="Y2" t="s">
        <v>44</v>
      </c>
      <c r="Z2" t="s">
        <v>45</v>
      </c>
      <c r="AA2" t="s">
        <v>46</v>
      </c>
      <c r="AB2" t="s">
        <v>47</v>
      </c>
      <c r="AC2" t="s">
        <v>4200</v>
      </c>
      <c r="AD2" t="s">
        <v>4201</v>
      </c>
      <c r="AE2" t="s">
        <v>43</v>
      </c>
      <c r="AF2" t="s">
        <v>44</v>
      </c>
      <c r="AG2" t="s">
        <v>45</v>
      </c>
      <c r="AH2" t="s">
        <v>46</v>
      </c>
      <c r="AI2" t="s">
        <v>47</v>
      </c>
      <c r="AJ2" t="s">
        <v>4200</v>
      </c>
      <c r="AK2" t="s">
        <v>4201</v>
      </c>
      <c r="AL2" t="s">
        <v>43</v>
      </c>
      <c r="AM2" t="s">
        <v>44</v>
      </c>
      <c r="AN2" t="s">
        <v>45</v>
      </c>
      <c r="AO2" t="s">
        <v>46</v>
      </c>
      <c r="AP2" t="s">
        <v>47</v>
      </c>
      <c r="AQ2" t="s">
        <v>4202</v>
      </c>
      <c r="AR2" t="s">
        <v>4203</v>
      </c>
      <c r="AS2" t="s">
        <v>4204</v>
      </c>
      <c r="AT2" t="s">
        <v>4205</v>
      </c>
    </row>
    <row r="3" spans="1:46">
      <c r="A3" t="s">
        <v>224</v>
      </c>
      <c r="B3" t="s">
        <v>142</v>
      </c>
      <c r="C3" t="s">
        <v>140</v>
      </c>
      <c r="D3" t="s">
        <v>60</v>
      </c>
      <c r="E3" t="s">
        <v>226</v>
      </c>
      <c r="F3" t="s">
        <v>228</v>
      </c>
      <c r="G3" t="s">
        <v>76</v>
      </c>
      <c r="H3" t="s">
        <v>115</v>
      </c>
      <c r="I3" t="s">
        <v>230</v>
      </c>
      <c r="J3" t="s">
        <v>231</v>
      </c>
      <c r="K3" t="s">
        <v>232</v>
      </c>
      <c r="L3" t="s">
        <v>232</v>
      </c>
      <c r="M3" t="s">
        <v>232</v>
      </c>
      <c r="N3" t="s">
        <v>232</v>
      </c>
      <c r="O3" t="s">
        <v>232</v>
      </c>
      <c r="P3" t="s">
        <v>4206</v>
      </c>
      <c r="Q3" t="s">
        <v>228</v>
      </c>
      <c r="T3" t="s">
        <v>229</v>
      </c>
      <c r="U3" t="s">
        <v>71</v>
      </c>
      <c r="AR3" t="s">
        <v>231</v>
      </c>
      <c r="AS3" t="s">
        <v>232</v>
      </c>
      <c r="AT3" t="s">
        <v>70</v>
      </c>
    </row>
    <row r="4" spans="1:46">
      <c r="A4" t="s">
        <v>224</v>
      </c>
      <c r="B4" t="s">
        <v>142</v>
      </c>
      <c r="C4" t="s">
        <v>140</v>
      </c>
      <c r="D4" t="s">
        <v>60</v>
      </c>
      <c r="E4" t="s">
        <v>226</v>
      </c>
      <c r="F4" t="s">
        <v>228</v>
      </c>
      <c r="P4" t="s">
        <v>4207</v>
      </c>
      <c r="Q4" t="s">
        <v>4208</v>
      </c>
      <c r="R4" t="s">
        <v>4209</v>
      </c>
      <c r="T4" t="s">
        <v>68</v>
      </c>
      <c r="U4" s="613">
        <v>0</v>
      </c>
      <c r="V4">
        <v>750</v>
      </c>
      <c r="X4">
        <v>750</v>
      </c>
      <c r="Y4">
        <v>750</v>
      </c>
      <c r="Z4">
        <v>750</v>
      </c>
      <c r="AA4">
        <v>750</v>
      </c>
      <c r="AB4">
        <v>750</v>
      </c>
      <c r="AC4">
        <v>1500</v>
      </c>
      <c r="AE4">
        <v>1500</v>
      </c>
      <c r="AF4">
        <v>1500</v>
      </c>
      <c r="AG4">
        <v>1500</v>
      </c>
      <c r="AH4">
        <v>1500</v>
      </c>
      <c r="AI4">
        <v>1500</v>
      </c>
      <c r="AQ4">
        <v>1500</v>
      </c>
      <c r="AR4">
        <v>6529</v>
      </c>
      <c r="AS4">
        <v>1256</v>
      </c>
      <c r="AT4" t="s">
        <v>70</v>
      </c>
    </row>
    <row r="5" spans="1:46">
      <c r="A5" t="s">
        <v>224</v>
      </c>
      <c r="B5" t="s">
        <v>142</v>
      </c>
      <c r="C5" t="s">
        <v>140</v>
      </c>
      <c r="D5" t="s">
        <v>60</v>
      </c>
      <c r="E5" t="s">
        <v>226</v>
      </c>
      <c r="F5" t="s">
        <v>228</v>
      </c>
      <c r="P5" t="s">
        <v>4210</v>
      </c>
      <c r="Q5" t="s">
        <v>4211</v>
      </c>
      <c r="R5" t="s">
        <v>4212</v>
      </c>
      <c r="U5">
        <v>1</v>
      </c>
      <c r="X5">
        <v>-5.3</v>
      </c>
      <c r="Y5">
        <v>-5.3</v>
      </c>
      <c r="Z5">
        <v>-5.3</v>
      </c>
      <c r="AA5">
        <v>-5.3</v>
      </c>
      <c r="AB5">
        <v>-5.3</v>
      </c>
      <c r="AE5">
        <v>1.8</v>
      </c>
      <c r="AF5">
        <v>1.8</v>
      </c>
      <c r="AG5">
        <v>1.8</v>
      </c>
      <c r="AH5">
        <v>1.8</v>
      </c>
      <c r="AI5">
        <v>1.8</v>
      </c>
      <c r="AQ5" t="s">
        <v>4213</v>
      </c>
      <c r="AR5" t="s">
        <v>3122</v>
      </c>
      <c r="AS5" t="s">
        <v>4214</v>
      </c>
      <c r="AT5" t="s">
        <v>70</v>
      </c>
    </row>
    <row r="6" spans="1:46">
      <c r="A6" t="s">
        <v>224</v>
      </c>
      <c r="B6" t="s">
        <v>142</v>
      </c>
      <c r="C6" t="s">
        <v>140</v>
      </c>
      <c r="D6" t="s">
        <v>60</v>
      </c>
      <c r="E6" t="s">
        <v>226</v>
      </c>
      <c r="F6" t="s">
        <v>228</v>
      </c>
      <c r="P6" t="s">
        <v>4215</v>
      </c>
      <c r="Q6" t="s">
        <v>4216</v>
      </c>
      <c r="R6" t="s">
        <v>4217</v>
      </c>
      <c r="U6">
        <v>2</v>
      </c>
      <c r="V6">
        <v>0.56000000000000005</v>
      </c>
      <c r="X6">
        <v>0.47</v>
      </c>
      <c r="Y6">
        <v>0.47</v>
      </c>
      <c r="Z6">
        <v>0.47</v>
      </c>
      <c r="AA6">
        <v>0.47</v>
      </c>
      <c r="AB6">
        <v>0.47</v>
      </c>
      <c r="AC6">
        <v>0.66</v>
      </c>
      <c r="AE6">
        <v>0.52</v>
      </c>
      <c r="AF6">
        <v>0.52</v>
      </c>
      <c r="AG6">
        <v>0.52</v>
      </c>
      <c r="AH6">
        <v>0.52</v>
      </c>
      <c r="AI6">
        <v>0.52</v>
      </c>
      <c r="AQ6">
        <v>0.52</v>
      </c>
      <c r="AR6">
        <v>0.47</v>
      </c>
      <c r="AS6">
        <v>0.39</v>
      </c>
      <c r="AT6" t="s">
        <v>70</v>
      </c>
    </row>
    <row r="7" spans="1:46">
      <c r="A7" t="s">
        <v>224</v>
      </c>
      <c r="B7" t="s">
        <v>142</v>
      </c>
      <c r="C7" t="s">
        <v>140</v>
      </c>
      <c r="D7" t="s">
        <v>60</v>
      </c>
      <c r="E7" t="s">
        <v>226</v>
      </c>
      <c r="F7" t="s">
        <v>228</v>
      </c>
      <c r="P7" t="s">
        <v>4218</v>
      </c>
      <c r="Q7" t="s">
        <v>4219</v>
      </c>
      <c r="R7" t="s">
        <v>4220</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70</v>
      </c>
    </row>
    <row r="8" spans="1:46">
      <c r="A8" t="s">
        <v>234</v>
      </c>
      <c r="B8" t="s">
        <v>142</v>
      </c>
      <c r="C8" t="s">
        <v>140</v>
      </c>
      <c r="D8" t="s">
        <v>60</v>
      </c>
      <c r="E8" t="s">
        <v>235</v>
      </c>
      <c r="F8" t="s">
        <v>237</v>
      </c>
      <c r="G8" t="s">
        <v>76</v>
      </c>
      <c r="H8" t="s">
        <v>115</v>
      </c>
      <c r="I8" t="s">
        <v>230</v>
      </c>
      <c r="J8" t="s">
        <v>231</v>
      </c>
      <c r="K8" t="s">
        <v>232</v>
      </c>
      <c r="L8" t="s">
        <v>232</v>
      </c>
      <c r="M8" t="s">
        <v>232</v>
      </c>
      <c r="N8" t="s">
        <v>232</v>
      </c>
      <c r="O8" t="s">
        <v>232</v>
      </c>
      <c r="P8" t="s">
        <v>4206</v>
      </c>
      <c r="Q8" t="s">
        <v>237</v>
      </c>
      <c r="T8" t="s">
        <v>229</v>
      </c>
      <c r="U8" t="s">
        <v>71</v>
      </c>
      <c r="AR8" t="s">
        <v>231</v>
      </c>
      <c r="AS8" t="s">
        <v>232</v>
      </c>
      <c r="AT8" t="s">
        <v>70</v>
      </c>
    </row>
    <row r="9" spans="1:46">
      <c r="A9" t="s">
        <v>234</v>
      </c>
      <c r="B9" t="s">
        <v>142</v>
      </c>
      <c r="C9" t="s">
        <v>140</v>
      </c>
      <c r="D9" t="s">
        <v>60</v>
      </c>
      <c r="E9" t="s">
        <v>235</v>
      </c>
      <c r="F9" t="s">
        <v>237</v>
      </c>
      <c r="P9" t="s">
        <v>4207</v>
      </c>
      <c r="Q9" t="s">
        <v>4221</v>
      </c>
      <c r="R9" t="s">
        <v>4222</v>
      </c>
      <c r="U9" s="613">
        <v>0</v>
      </c>
      <c r="X9">
        <v>4</v>
      </c>
      <c r="Y9">
        <v>4</v>
      </c>
      <c r="Z9">
        <v>4</v>
      </c>
      <c r="AA9">
        <v>4</v>
      </c>
      <c r="AB9">
        <v>4</v>
      </c>
      <c r="AE9">
        <v>6</v>
      </c>
      <c r="AF9">
        <v>6</v>
      </c>
      <c r="AG9">
        <v>6</v>
      </c>
      <c r="AH9">
        <v>6</v>
      </c>
      <c r="AI9">
        <v>6</v>
      </c>
      <c r="AQ9">
        <v>6</v>
      </c>
      <c r="AR9">
        <v>6</v>
      </c>
      <c r="AS9">
        <v>8</v>
      </c>
      <c r="AT9" t="s">
        <v>66</v>
      </c>
    </row>
    <row r="10" spans="1:46">
      <c r="A10" t="s">
        <v>234</v>
      </c>
      <c r="B10" t="s">
        <v>142</v>
      </c>
      <c r="C10" t="s">
        <v>140</v>
      </c>
      <c r="D10" t="s">
        <v>60</v>
      </c>
      <c r="E10" t="s">
        <v>235</v>
      </c>
      <c r="F10" t="s">
        <v>237</v>
      </c>
      <c r="P10" t="s">
        <v>4210</v>
      </c>
      <c r="Q10" t="s">
        <v>4223</v>
      </c>
      <c r="R10" t="s">
        <v>4224</v>
      </c>
      <c r="T10" t="s">
        <v>99</v>
      </c>
      <c r="U10">
        <v>2</v>
      </c>
      <c r="V10">
        <v>0.1</v>
      </c>
      <c r="X10">
        <v>0</v>
      </c>
      <c r="Y10">
        <v>0</v>
      </c>
      <c r="Z10">
        <v>0</v>
      </c>
      <c r="AA10">
        <v>0</v>
      </c>
      <c r="AB10">
        <v>0</v>
      </c>
      <c r="AC10">
        <v>0.52</v>
      </c>
      <c r="AE10">
        <v>0.26</v>
      </c>
      <c r="AF10">
        <v>0.26</v>
      </c>
      <c r="AG10">
        <v>0.26</v>
      </c>
      <c r="AH10">
        <v>0.26</v>
      </c>
      <c r="AI10">
        <v>0.26</v>
      </c>
      <c r="AQ10">
        <v>0.26</v>
      </c>
      <c r="AR10">
        <v>0</v>
      </c>
      <c r="AS10">
        <v>0</v>
      </c>
      <c r="AT10" t="s">
        <v>70</v>
      </c>
    </row>
    <row r="11" spans="1:46">
      <c r="A11" t="s">
        <v>234</v>
      </c>
      <c r="B11" t="s">
        <v>142</v>
      </c>
      <c r="C11" t="s">
        <v>140</v>
      </c>
      <c r="D11" t="s">
        <v>60</v>
      </c>
      <c r="E11" t="s">
        <v>235</v>
      </c>
      <c r="F11" t="s">
        <v>237</v>
      </c>
      <c r="P11" t="s">
        <v>4215</v>
      </c>
      <c r="Q11" t="s">
        <v>4225</v>
      </c>
      <c r="R11" t="s">
        <v>4225</v>
      </c>
      <c r="U11" s="613">
        <v>0</v>
      </c>
      <c r="V11">
        <v>0</v>
      </c>
      <c r="X11">
        <v>0</v>
      </c>
      <c r="Y11">
        <v>0</v>
      </c>
      <c r="Z11">
        <v>0</v>
      </c>
      <c r="AA11">
        <v>0</v>
      </c>
      <c r="AB11">
        <v>0</v>
      </c>
      <c r="AC11">
        <v>1</v>
      </c>
      <c r="AE11">
        <v>1</v>
      </c>
      <c r="AF11">
        <v>1</v>
      </c>
      <c r="AG11">
        <v>1</v>
      </c>
      <c r="AH11">
        <v>1</v>
      </c>
      <c r="AI11">
        <v>1</v>
      </c>
      <c r="AQ11">
        <v>1</v>
      </c>
      <c r="AR11">
        <v>0</v>
      </c>
      <c r="AS11">
        <v>0</v>
      </c>
      <c r="AT11" t="s">
        <v>70</v>
      </c>
    </row>
    <row r="12" spans="1:46">
      <c r="A12" t="s">
        <v>300</v>
      </c>
      <c r="B12" t="s">
        <v>142</v>
      </c>
      <c r="C12" t="s">
        <v>140</v>
      </c>
      <c r="D12" t="s">
        <v>246</v>
      </c>
      <c r="E12" t="s">
        <v>301</v>
      </c>
      <c r="F12" t="s">
        <v>303</v>
      </c>
      <c r="G12" t="s">
        <v>76</v>
      </c>
      <c r="H12" t="s">
        <v>304</v>
      </c>
      <c r="I12" t="s">
        <v>230</v>
      </c>
      <c r="J12" t="s">
        <v>231</v>
      </c>
      <c r="K12" t="s">
        <v>232</v>
      </c>
      <c r="L12" t="s">
        <v>232</v>
      </c>
      <c r="M12" t="s">
        <v>232</v>
      </c>
      <c r="N12" t="s">
        <v>232</v>
      </c>
      <c r="O12" t="s">
        <v>232</v>
      </c>
      <c r="P12" t="s">
        <v>4206</v>
      </c>
      <c r="Q12" t="s">
        <v>303</v>
      </c>
      <c r="T12" t="s">
        <v>229</v>
      </c>
      <c r="U12" t="s">
        <v>71</v>
      </c>
      <c r="AR12" t="s">
        <v>231</v>
      </c>
      <c r="AS12" t="s">
        <v>232</v>
      </c>
      <c r="AT12" t="s">
        <v>70</v>
      </c>
    </row>
    <row r="13" spans="1:46">
      <c r="A13" t="s">
        <v>300</v>
      </c>
      <c r="B13" t="s">
        <v>142</v>
      </c>
      <c r="C13" t="s">
        <v>140</v>
      </c>
      <c r="D13" t="s">
        <v>246</v>
      </c>
      <c r="E13" t="s">
        <v>301</v>
      </c>
      <c r="F13" t="s">
        <v>303</v>
      </c>
      <c r="P13" t="s">
        <v>4207</v>
      </c>
      <c r="Q13" t="s">
        <v>280</v>
      </c>
      <c r="R13" t="s">
        <v>4226</v>
      </c>
      <c r="T13" t="s">
        <v>68</v>
      </c>
      <c r="U13" s="613">
        <v>0</v>
      </c>
      <c r="V13">
        <v>140</v>
      </c>
      <c r="X13">
        <v>117</v>
      </c>
      <c r="Y13">
        <v>117</v>
      </c>
      <c r="Z13">
        <v>117</v>
      </c>
      <c r="AA13">
        <v>117</v>
      </c>
      <c r="AB13">
        <v>117</v>
      </c>
      <c r="AC13">
        <v>165</v>
      </c>
      <c r="AE13">
        <v>160</v>
      </c>
      <c r="AF13">
        <v>160</v>
      </c>
      <c r="AG13">
        <v>160</v>
      </c>
      <c r="AH13">
        <v>160</v>
      </c>
      <c r="AI13">
        <v>160</v>
      </c>
      <c r="AQ13">
        <v>160</v>
      </c>
      <c r="AR13">
        <v>142</v>
      </c>
      <c r="AS13">
        <v>81</v>
      </c>
      <c r="AT13" t="s">
        <v>70</v>
      </c>
    </row>
    <row r="14" spans="1:46">
      <c r="A14" t="s">
        <v>300</v>
      </c>
      <c r="B14" t="s">
        <v>142</v>
      </c>
      <c r="C14" t="s">
        <v>140</v>
      </c>
      <c r="D14" t="s">
        <v>246</v>
      </c>
      <c r="E14" t="s">
        <v>301</v>
      </c>
      <c r="F14" t="s">
        <v>303</v>
      </c>
      <c r="P14" t="s">
        <v>4210</v>
      </c>
      <c r="Q14" t="s">
        <v>4227</v>
      </c>
      <c r="R14" t="s">
        <v>4228</v>
      </c>
      <c r="T14" t="s">
        <v>68</v>
      </c>
      <c r="U14" s="613">
        <v>0</v>
      </c>
      <c r="V14">
        <v>420</v>
      </c>
      <c r="X14">
        <v>420</v>
      </c>
      <c r="Y14">
        <v>420</v>
      </c>
      <c r="Z14">
        <v>420</v>
      </c>
      <c r="AA14">
        <v>420</v>
      </c>
      <c r="AB14">
        <v>420</v>
      </c>
      <c r="AC14">
        <v>520</v>
      </c>
      <c r="AE14">
        <v>520</v>
      </c>
      <c r="AF14">
        <v>520</v>
      </c>
      <c r="AG14">
        <v>520</v>
      </c>
      <c r="AH14">
        <v>520</v>
      </c>
      <c r="AI14">
        <v>520</v>
      </c>
      <c r="AQ14">
        <v>520</v>
      </c>
      <c r="AR14">
        <v>250</v>
      </c>
      <c r="AS14">
        <v>247</v>
      </c>
      <c r="AT14" t="s">
        <v>70</v>
      </c>
    </row>
    <row r="15" spans="1:46">
      <c r="A15" t="s">
        <v>300</v>
      </c>
      <c r="B15" t="s">
        <v>142</v>
      </c>
      <c r="C15" t="s">
        <v>140</v>
      </c>
      <c r="D15" t="s">
        <v>246</v>
      </c>
      <c r="E15" t="s">
        <v>301</v>
      </c>
      <c r="F15" t="s">
        <v>303</v>
      </c>
      <c r="P15" t="s">
        <v>4215</v>
      </c>
      <c r="Q15" t="s">
        <v>4229</v>
      </c>
      <c r="R15" t="s">
        <v>4230</v>
      </c>
      <c r="T15" t="s">
        <v>68</v>
      </c>
      <c r="U15" s="613">
        <v>0</v>
      </c>
      <c r="X15">
        <v>203</v>
      </c>
      <c r="Y15">
        <v>203</v>
      </c>
      <c r="Z15">
        <v>203</v>
      </c>
      <c r="AA15">
        <v>203</v>
      </c>
      <c r="AB15">
        <v>203</v>
      </c>
      <c r="AE15">
        <v>340</v>
      </c>
      <c r="AF15">
        <v>340</v>
      </c>
      <c r="AG15">
        <v>340</v>
      </c>
      <c r="AH15">
        <v>340</v>
      </c>
      <c r="AI15">
        <v>340</v>
      </c>
      <c r="AQ15">
        <v>340</v>
      </c>
      <c r="AR15">
        <v>263</v>
      </c>
      <c r="AS15">
        <v>220</v>
      </c>
      <c r="AT15" t="s">
        <v>70</v>
      </c>
    </row>
    <row r="16" spans="1:46">
      <c r="A16" t="s">
        <v>300</v>
      </c>
      <c r="B16" t="s">
        <v>142</v>
      </c>
      <c r="C16" t="s">
        <v>140</v>
      </c>
      <c r="D16" t="s">
        <v>246</v>
      </c>
      <c r="E16" t="s">
        <v>301</v>
      </c>
      <c r="F16" t="s">
        <v>303</v>
      </c>
      <c r="P16" t="s">
        <v>4218</v>
      </c>
      <c r="Q16" t="s">
        <v>4231</v>
      </c>
      <c r="R16" t="s">
        <v>4231</v>
      </c>
      <c r="T16" t="s">
        <v>68</v>
      </c>
      <c r="U16" s="613">
        <v>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70</v>
      </c>
    </row>
    <row r="17" spans="1:46">
      <c r="A17" t="s">
        <v>306</v>
      </c>
      <c r="B17" t="s">
        <v>142</v>
      </c>
      <c r="C17" t="s">
        <v>140</v>
      </c>
      <c r="D17" t="s">
        <v>246</v>
      </c>
      <c r="E17" t="s">
        <v>307</v>
      </c>
      <c r="F17" t="s">
        <v>309</v>
      </c>
      <c r="G17" t="s">
        <v>76</v>
      </c>
      <c r="H17" t="s">
        <v>304</v>
      </c>
      <c r="I17" t="s">
        <v>230</v>
      </c>
      <c r="J17" t="s">
        <v>231</v>
      </c>
      <c r="K17" t="s">
        <v>232</v>
      </c>
      <c r="L17" t="s">
        <v>232</v>
      </c>
      <c r="M17" t="s">
        <v>232</v>
      </c>
      <c r="N17" t="s">
        <v>232</v>
      </c>
      <c r="O17" t="s">
        <v>232</v>
      </c>
      <c r="P17" t="s">
        <v>4206</v>
      </c>
      <c r="Q17" t="s">
        <v>309</v>
      </c>
      <c r="T17" t="s">
        <v>229</v>
      </c>
      <c r="U17" t="s">
        <v>71</v>
      </c>
      <c r="AR17" t="s">
        <v>231</v>
      </c>
      <c r="AS17" t="s">
        <v>232</v>
      </c>
      <c r="AT17" t="s">
        <v>70</v>
      </c>
    </row>
    <row r="18" spans="1:46">
      <c r="A18" t="s">
        <v>306</v>
      </c>
      <c r="B18" t="s">
        <v>142</v>
      </c>
      <c r="C18" t="s">
        <v>140</v>
      </c>
      <c r="D18" t="s">
        <v>246</v>
      </c>
      <c r="E18" t="s">
        <v>307</v>
      </c>
      <c r="F18" t="s">
        <v>309</v>
      </c>
      <c r="P18" t="s">
        <v>4207</v>
      </c>
      <c r="Q18" t="s">
        <v>4232</v>
      </c>
      <c r="R18" t="s">
        <v>4233</v>
      </c>
      <c r="T18" t="s">
        <v>99</v>
      </c>
      <c r="U18">
        <v>2</v>
      </c>
      <c r="V18">
        <v>0.5</v>
      </c>
      <c r="X18">
        <v>0.5</v>
      </c>
      <c r="Y18">
        <v>0.5</v>
      </c>
      <c r="Z18">
        <v>0.5</v>
      </c>
      <c r="AA18">
        <v>0.5</v>
      </c>
      <c r="AB18">
        <v>0.5</v>
      </c>
      <c r="AC18">
        <v>1.7</v>
      </c>
      <c r="AE18">
        <v>1.7</v>
      </c>
      <c r="AF18">
        <v>1.7</v>
      </c>
      <c r="AG18">
        <v>1.7</v>
      </c>
      <c r="AH18">
        <v>1.7</v>
      </c>
      <c r="AI18">
        <v>1.7</v>
      </c>
      <c r="AQ18">
        <v>1.7</v>
      </c>
      <c r="AR18">
        <v>0</v>
      </c>
      <c r="AS18">
        <v>0</v>
      </c>
      <c r="AT18" t="s">
        <v>70</v>
      </c>
    </row>
    <row r="19" spans="1:46">
      <c r="A19" t="s">
        <v>306</v>
      </c>
      <c r="B19" t="s">
        <v>142</v>
      </c>
      <c r="C19" t="s">
        <v>140</v>
      </c>
      <c r="D19" t="s">
        <v>246</v>
      </c>
      <c r="E19" t="s">
        <v>307</v>
      </c>
      <c r="F19" t="s">
        <v>309</v>
      </c>
      <c r="P19" t="s">
        <v>4210</v>
      </c>
      <c r="Q19" t="s">
        <v>4234</v>
      </c>
      <c r="R19" t="s">
        <v>4235</v>
      </c>
      <c r="U19">
        <v>2</v>
      </c>
      <c r="V19">
        <v>2.1</v>
      </c>
      <c r="X19">
        <v>0</v>
      </c>
      <c r="Y19">
        <v>0</v>
      </c>
      <c r="Z19">
        <v>0</v>
      </c>
      <c r="AA19">
        <v>0</v>
      </c>
      <c r="AB19">
        <v>0</v>
      </c>
      <c r="AC19">
        <v>2.8</v>
      </c>
      <c r="AE19">
        <v>2.8</v>
      </c>
      <c r="AF19">
        <v>2.8</v>
      </c>
      <c r="AG19">
        <v>2.8</v>
      </c>
      <c r="AH19">
        <v>2.8</v>
      </c>
      <c r="AI19">
        <v>2.8</v>
      </c>
      <c r="AQ19">
        <v>2.8</v>
      </c>
      <c r="AR19">
        <v>1.25</v>
      </c>
      <c r="AS19">
        <v>0.82</v>
      </c>
      <c r="AT19" t="s">
        <v>70</v>
      </c>
    </row>
    <row r="20" spans="1:46">
      <c r="A20" t="s">
        <v>353</v>
      </c>
      <c r="B20" t="s">
        <v>58</v>
      </c>
      <c r="C20" t="s">
        <v>346</v>
      </c>
      <c r="D20" t="s">
        <v>60</v>
      </c>
      <c r="E20" t="s">
        <v>354</v>
      </c>
      <c r="F20" t="s">
        <v>356</v>
      </c>
      <c r="G20" t="s">
        <v>76</v>
      </c>
      <c r="H20" t="s">
        <v>115</v>
      </c>
      <c r="I20" t="s">
        <v>358</v>
      </c>
      <c r="J20" t="s">
        <v>231</v>
      </c>
      <c r="K20" t="s">
        <v>231</v>
      </c>
      <c r="L20" t="s">
        <v>231</v>
      </c>
      <c r="M20" t="s">
        <v>231</v>
      </c>
      <c r="N20" t="s">
        <v>231</v>
      </c>
      <c r="O20" t="s">
        <v>231</v>
      </c>
      <c r="P20" t="s">
        <v>4206</v>
      </c>
      <c r="Q20" t="s">
        <v>356</v>
      </c>
      <c r="T20" t="s">
        <v>229</v>
      </c>
      <c r="U20" t="s">
        <v>71</v>
      </c>
      <c r="AR20" t="s">
        <v>231</v>
      </c>
      <c r="AS20" t="s">
        <v>231</v>
      </c>
      <c r="AT20" t="s">
        <v>70</v>
      </c>
    </row>
    <row r="21" spans="1:46">
      <c r="A21" t="s">
        <v>353</v>
      </c>
      <c r="B21" t="s">
        <v>58</v>
      </c>
      <c r="C21" t="s">
        <v>346</v>
      </c>
      <c r="D21" t="s">
        <v>60</v>
      </c>
      <c r="E21" t="s">
        <v>354</v>
      </c>
      <c r="F21" t="s">
        <v>356</v>
      </c>
      <c r="P21" t="s">
        <v>4207</v>
      </c>
      <c r="Q21" t="s">
        <v>4236</v>
      </c>
      <c r="R21" t="s">
        <v>4212</v>
      </c>
      <c r="T21" t="s">
        <v>68</v>
      </c>
      <c r="U21" s="613">
        <v>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70</v>
      </c>
    </row>
    <row r="22" spans="1:46">
      <c r="A22" t="s">
        <v>353</v>
      </c>
      <c r="B22" t="s">
        <v>58</v>
      </c>
      <c r="C22" t="s">
        <v>346</v>
      </c>
      <c r="D22" t="s">
        <v>60</v>
      </c>
      <c r="E22" t="s">
        <v>354</v>
      </c>
      <c r="F22" t="s">
        <v>356</v>
      </c>
      <c r="P22" t="s">
        <v>4210</v>
      </c>
      <c r="Q22" t="s">
        <v>4237</v>
      </c>
      <c r="R22" t="s">
        <v>4238</v>
      </c>
      <c r="T22" t="s">
        <v>68</v>
      </c>
      <c r="U22" s="613">
        <v>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70</v>
      </c>
    </row>
    <row r="23" spans="1:46">
      <c r="A23" t="s">
        <v>361</v>
      </c>
      <c r="B23" t="s">
        <v>58</v>
      </c>
      <c r="C23" t="s">
        <v>346</v>
      </c>
      <c r="D23" t="s">
        <v>60</v>
      </c>
      <c r="E23" t="s">
        <v>362</v>
      </c>
      <c r="F23" t="s">
        <v>364</v>
      </c>
      <c r="G23" t="s">
        <v>76</v>
      </c>
      <c r="H23" t="s">
        <v>115</v>
      </c>
      <c r="I23" t="s">
        <v>358</v>
      </c>
      <c r="J23" t="s">
        <v>231</v>
      </c>
      <c r="K23" t="s">
        <v>231</v>
      </c>
      <c r="L23" t="s">
        <v>231</v>
      </c>
      <c r="M23" t="s">
        <v>231</v>
      </c>
      <c r="N23" t="s">
        <v>231</v>
      </c>
      <c r="O23" t="s">
        <v>231</v>
      </c>
      <c r="P23" t="s">
        <v>4206</v>
      </c>
      <c r="Q23" t="s">
        <v>364</v>
      </c>
      <c r="T23" t="s">
        <v>229</v>
      </c>
      <c r="U23" t="s">
        <v>71</v>
      </c>
      <c r="AR23" t="s">
        <v>231</v>
      </c>
      <c r="AS23" t="s">
        <v>231</v>
      </c>
      <c r="AT23" t="s">
        <v>70</v>
      </c>
    </row>
    <row r="24" spans="1:46">
      <c r="A24" t="s">
        <v>361</v>
      </c>
      <c r="B24" t="s">
        <v>58</v>
      </c>
      <c r="C24" t="s">
        <v>346</v>
      </c>
      <c r="D24" t="s">
        <v>60</v>
      </c>
      <c r="E24" t="s">
        <v>362</v>
      </c>
      <c r="F24" t="s">
        <v>364</v>
      </c>
      <c r="P24" t="s">
        <v>4207</v>
      </c>
      <c r="Q24" t="s">
        <v>4239</v>
      </c>
      <c r="R24" t="s">
        <v>4225</v>
      </c>
      <c r="T24" t="s">
        <v>68</v>
      </c>
      <c r="U24" s="613">
        <v>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70</v>
      </c>
    </row>
    <row r="25" spans="1:46">
      <c r="A25" t="s">
        <v>361</v>
      </c>
      <c r="B25" t="s">
        <v>58</v>
      </c>
      <c r="C25" t="s">
        <v>346</v>
      </c>
      <c r="D25" t="s">
        <v>60</v>
      </c>
      <c r="E25" t="s">
        <v>362</v>
      </c>
      <c r="F25" t="s">
        <v>364</v>
      </c>
      <c r="P25" t="s">
        <v>4210</v>
      </c>
      <c r="Q25" t="s">
        <v>4240</v>
      </c>
      <c r="R25" t="s">
        <v>4241</v>
      </c>
      <c r="T25" t="s">
        <v>68</v>
      </c>
      <c r="U25" s="613">
        <v>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70</v>
      </c>
    </row>
    <row r="26" spans="1:46">
      <c r="A26" t="s">
        <v>888</v>
      </c>
      <c r="B26" t="s">
        <v>58</v>
      </c>
      <c r="C26" t="s">
        <v>868</v>
      </c>
      <c r="D26" t="s">
        <v>60</v>
      </c>
      <c r="E26" t="s">
        <v>506</v>
      </c>
      <c r="F26" t="s">
        <v>890</v>
      </c>
      <c r="G26" t="s">
        <v>76</v>
      </c>
      <c r="H26" t="s">
        <v>115</v>
      </c>
      <c r="I26" t="s">
        <v>358</v>
      </c>
      <c r="J26" t="s">
        <v>231</v>
      </c>
      <c r="K26" t="s">
        <v>231</v>
      </c>
      <c r="L26" t="s">
        <v>231</v>
      </c>
      <c r="M26" t="s">
        <v>231</v>
      </c>
      <c r="N26" t="s">
        <v>231</v>
      </c>
      <c r="O26" t="s">
        <v>231</v>
      </c>
      <c r="P26" t="s">
        <v>4206</v>
      </c>
      <c r="Q26" t="s">
        <v>890</v>
      </c>
      <c r="T26" t="s">
        <v>229</v>
      </c>
      <c r="U26" t="s">
        <v>71</v>
      </c>
      <c r="AR26" t="s">
        <v>231</v>
      </c>
      <c r="AS26" t="s">
        <v>231</v>
      </c>
      <c r="AT26" t="s">
        <v>70</v>
      </c>
    </row>
    <row r="27" spans="1:46">
      <c r="A27" t="s">
        <v>888</v>
      </c>
      <c r="B27" t="s">
        <v>58</v>
      </c>
      <c r="C27" t="s">
        <v>868</v>
      </c>
      <c r="D27" t="s">
        <v>60</v>
      </c>
      <c r="E27" t="s">
        <v>506</v>
      </c>
      <c r="F27" t="s">
        <v>890</v>
      </c>
      <c r="P27" t="s">
        <v>4207</v>
      </c>
      <c r="Q27" t="s">
        <v>4242</v>
      </c>
      <c r="R27" t="s">
        <v>4212</v>
      </c>
      <c r="T27" t="s">
        <v>68</v>
      </c>
      <c r="U27" s="613">
        <v>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70</v>
      </c>
    </row>
    <row r="28" spans="1:46">
      <c r="A28" t="s">
        <v>888</v>
      </c>
      <c r="B28" t="s">
        <v>58</v>
      </c>
      <c r="C28" t="s">
        <v>868</v>
      </c>
      <c r="D28" t="s">
        <v>60</v>
      </c>
      <c r="E28" t="s">
        <v>506</v>
      </c>
      <c r="F28" t="s">
        <v>890</v>
      </c>
      <c r="P28" t="s">
        <v>4210</v>
      </c>
      <c r="Q28" t="s">
        <v>4243</v>
      </c>
      <c r="R28" t="s">
        <v>4209</v>
      </c>
      <c r="T28" t="s">
        <v>68</v>
      </c>
      <c r="U28" s="613">
        <v>0</v>
      </c>
      <c r="X28">
        <v>6</v>
      </c>
      <c r="Y28">
        <v>6</v>
      </c>
      <c r="Z28">
        <v>6</v>
      </c>
      <c r="AA28">
        <v>6</v>
      </c>
      <c r="AB28">
        <v>6</v>
      </c>
      <c r="AE28">
        <v>15</v>
      </c>
      <c r="AF28">
        <v>15</v>
      </c>
      <c r="AG28">
        <v>15</v>
      </c>
      <c r="AH28">
        <v>15</v>
      </c>
      <c r="AI28">
        <v>15</v>
      </c>
      <c r="AL28">
        <v>0</v>
      </c>
      <c r="AM28">
        <v>0</v>
      </c>
      <c r="AN28">
        <v>0</v>
      </c>
      <c r="AO28">
        <v>0</v>
      </c>
      <c r="AP28">
        <v>0</v>
      </c>
      <c r="AR28">
        <v>0</v>
      </c>
      <c r="AS28">
        <v>0</v>
      </c>
      <c r="AT28" t="s">
        <v>70</v>
      </c>
    </row>
    <row r="29" spans="1:46">
      <c r="A29" t="s">
        <v>888</v>
      </c>
      <c r="B29" t="s">
        <v>58</v>
      </c>
      <c r="C29" t="s">
        <v>868</v>
      </c>
      <c r="D29" t="s">
        <v>60</v>
      </c>
      <c r="E29" t="s">
        <v>506</v>
      </c>
      <c r="F29" t="s">
        <v>890</v>
      </c>
      <c r="P29" t="s">
        <v>4215</v>
      </c>
      <c r="Q29" t="s">
        <v>4244</v>
      </c>
      <c r="R29" t="s">
        <v>4245</v>
      </c>
      <c r="T29" t="s">
        <v>99</v>
      </c>
      <c r="U29">
        <v>2</v>
      </c>
      <c r="X29">
        <v>0.19</v>
      </c>
      <c r="Y29">
        <v>0.19</v>
      </c>
      <c r="Z29">
        <v>0.19</v>
      </c>
      <c r="AA29">
        <v>0.19</v>
      </c>
      <c r="AB29">
        <v>0.19</v>
      </c>
      <c r="AE29">
        <v>0.47</v>
      </c>
      <c r="AF29">
        <v>0.47</v>
      </c>
      <c r="AG29">
        <v>0.47</v>
      </c>
      <c r="AH29">
        <v>0.47</v>
      </c>
      <c r="AI29">
        <v>0.47</v>
      </c>
      <c r="AL29">
        <v>0</v>
      </c>
      <c r="AM29">
        <v>0</v>
      </c>
      <c r="AN29">
        <v>0</v>
      </c>
      <c r="AO29">
        <v>0</v>
      </c>
      <c r="AP29">
        <v>0</v>
      </c>
      <c r="AR29">
        <v>99.82</v>
      </c>
      <c r="AS29">
        <v>100</v>
      </c>
      <c r="AT29" t="s">
        <v>70</v>
      </c>
    </row>
    <row r="30" spans="1:46">
      <c r="A30" t="s">
        <v>888</v>
      </c>
      <c r="B30" t="s">
        <v>58</v>
      </c>
      <c r="C30" t="s">
        <v>868</v>
      </c>
      <c r="D30" t="s">
        <v>60</v>
      </c>
      <c r="E30" t="s">
        <v>506</v>
      </c>
      <c r="F30" t="s">
        <v>890</v>
      </c>
      <c r="P30" t="s">
        <v>4218</v>
      </c>
      <c r="Q30" t="s">
        <v>4246</v>
      </c>
      <c r="R30" t="s">
        <v>4238</v>
      </c>
      <c r="T30" t="s">
        <v>68</v>
      </c>
      <c r="U30" s="613">
        <v>0</v>
      </c>
      <c r="X30">
        <v>0</v>
      </c>
      <c r="Y30">
        <v>0</v>
      </c>
      <c r="Z30">
        <v>0</v>
      </c>
      <c r="AA30">
        <v>0</v>
      </c>
      <c r="AB30">
        <v>0</v>
      </c>
      <c r="AE30">
        <v>19</v>
      </c>
      <c r="AF30">
        <v>19</v>
      </c>
      <c r="AG30">
        <v>19</v>
      </c>
      <c r="AH30">
        <v>19</v>
      </c>
      <c r="AI30">
        <v>19</v>
      </c>
      <c r="AL30">
        <v>0</v>
      </c>
      <c r="AM30">
        <v>0</v>
      </c>
      <c r="AN30">
        <v>0</v>
      </c>
      <c r="AO30">
        <v>0</v>
      </c>
      <c r="AP30">
        <v>0</v>
      </c>
      <c r="AR30">
        <v>0</v>
      </c>
      <c r="AS30">
        <v>0</v>
      </c>
      <c r="AT30" t="s">
        <v>70</v>
      </c>
    </row>
    <row r="31" spans="1:46">
      <c r="A31" t="s">
        <v>888</v>
      </c>
      <c r="B31" t="s">
        <v>58</v>
      </c>
      <c r="C31" t="s">
        <v>868</v>
      </c>
      <c r="D31" t="s">
        <v>60</v>
      </c>
      <c r="E31" t="s">
        <v>506</v>
      </c>
      <c r="F31" t="s">
        <v>890</v>
      </c>
      <c r="P31" t="s">
        <v>4247</v>
      </c>
      <c r="Q31" t="s">
        <v>4248</v>
      </c>
      <c r="R31" t="s">
        <v>4217</v>
      </c>
      <c r="T31" t="s">
        <v>68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70</v>
      </c>
    </row>
    <row r="32" spans="1:46">
      <c r="A32" t="s">
        <v>888</v>
      </c>
      <c r="B32" t="s">
        <v>58</v>
      </c>
      <c r="C32" t="s">
        <v>868</v>
      </c>
      <c r="D32" t="s">
        <v>60</v>
      </c>
      <c r="E32" t="s">
        <v>506</v>
      </c>
      <c r="F32" t="s">
        <v>890</v>
      </c>
      <c r="P32" t="s">
        <v>4249</v>
      </c>
      <c r="Q32" t="s">
        <v>4250</v>
      </c>
      <c r="R32" t="s">
        <v>4222</v>
      </c>
      <c r="T32" t="s">
        <v>99</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70</v>
      </c>
    </row>
    <row r="33" spans="1:46">
      <c r="A33" t="s">
        <v>888</v>
      </c>
      <c r="B33" t="s">
        <v>58</v>
      </c>
      <c r="C33" t="s">
        <v>868</v>
      </c>
      <c r="D33" t="s">
        <v>60</v>
      </c>
      <c r="E33" t="s">
        <v>506</v>
      </c>
      <c r="F33" t="s">
        <v>890</v>
      </c>
      <c r="P33" t="s">
        <v>4251</v>
      </c>
      <c r="Q33" t="s">
        <v>4252</v>
      </c>
      <c r="R33" t="s">
        <v>4224</v>
      </c>
      <c r="T33" t="s">
        <v>99</v>
      </c>
      <c r="U33">
        <v>2</v>
      </c>
      <c r="X33">
        <v>0</v>
      </c>
      <c r="Y33">
        <v>0</v>
      </c>
      <c r="Z33">
        <v>0</v>
      </c>
      <c r="AA33">
        <v>0</v>
      </c>
      <c r="AB33">
        <v>0</v>
      </c>
      <c r="AE33">
        <v>5</v>
      </c>
      <c r="AF33">
        <v>5</v>
      </c>
      <c r="AG33">
        <v>5</v>
      </c>
      <c r="AH33">
        <v>5</v>
      </c>
      <c r="AI33">
        <v>5</v>
      </c>
      <c r="AL33">
        <v>0</v>
      </c>
      <c r="AM33">
        <v>0</v>
      </c>
      <c r="AN33">
        <v>0</v>
      </c>
      <c r="AO33">
        <v>0</v>
      </c>
      <c r="AP33">
        <v>0</v>
      </c>
      <c r="AR33">
        <v>0</v>
      </c>
      <c r="AS33">
        <v>0</v>
      </c>
      <c r="AT33" t="s">
        <v>70</v>
      </c>
    </row>
    <row r="34" spans="1:46">
      <c r="A34" t="s">
        <v>888</v>
      </c>
      <c r="B34" t="s">
        <v>58</v>
      </c>
      <c r="C34" t="s">
        <v>868</v>
      </c>
      <c r="D34" t="s">
        <v>60</v>
      </c>
      <c r="E34" t="s">
        <v>506</v>
      </c>
      <c r="F34" t="s">
        <v>890</v>
      </c>
      <c r="P34" t="s">
        <v>4253</v>
      </c>
      <c r="Q34" t="s">
        <v>4254</v>
      </c>
      <c r="R34" t="s">
        <v>4225</v>
      </c>
      <c r="T34" t="s">
        <v>68</v>
      </c>
      <c r="U34" s="613">
        <v>0</v>
      </c>
      <c r="X34">
        <v>1</v>
      </c>
      <c r="Y34">
        <v>1</v>
      </c>
      <c r="Z34">
        <v>1</v>
      </c>
      <c r="AA34">
        <v>1</v>
      </c>
      <c r="AB34">
        <v>1</v>
      </c>
      <c r="AE34">
        <v>2</v>
      </c>
      <c r="AF34">
        <v>2</v>
      </c>
      <c r="AG34">
        <v>2</v>
      </c>
      <c r="AH34">
        <v>2</v>
      </c>
      <c r="AI34">
        <v>2</v>
      </c>
      <c r="AL34">
        <v>0</v>
      </c>
      <c r="AM34">
        <v>0</v>
      </c>
      <c r="AN34">
        <v>0</v>
      </c>
      <c r="AO34">
        <v>0</v>
      </c>
      <c r="AP34">
        <v>0</v>
      </c>
      <c r="AR34">
        <v>0</v>
      </c>
      <c r="AS34">
        <v>0</v>
      </c>
      <c r="AT34" t="s">
        <v>70</v>
      </c>
    </row>
    <row r="35" spans="1:46">
      <c r="A35" t="s">
        <v>888</v>
      </c>
      <c r="B35" t="s">
        <v>58</v>
      </c>
      <c r="C35" t="s">
        <v>868</v>
      </c>
      <c r="D35" t="s">
        <v>60</v>
      </c>
      <c r="E35" t="s">
        <v>506</v>
      </c>
      <c r="F35" t="s">
        <v>890</v>
      </c>
      <c r="P35" t="s">
        <v>4255</v>
      </c>
      <c r="Q35" t="s">
        <v>4256</v>
      </c>
      <c r="R35" t="s">
        <v>4257</v>
      </c>
      <c r="T35" t="s">
        <v>68</v>
      </c>
      <c r="U35" s="613">
        <v>0</v>
      </c>
      <c r="X35">
        <v>0</v>
      </c>
      <c r="Y35">
        <v>0</v>
      </c>
      <c r="Z35">
        <v>0</v>
      </c>
      <c r="AA35">
        <v>0</v>
      </c>
      <c r="AB35">
        <v>0</v>
      </c>
      <c r="AE35">
        <v>1</v>
      </c>
      <c r="AF35">
        <v>1</v>
      </c>
      <c r="AG35">
        <v>1</v>
      </c>
      <c r="AH35">
        <v>1</v>
      </c>
      <c r="AI35">
        <v>1</v>
      </c>
      <c r="AL35">
        <v>0</v>
      </c>
      <c r="AM35">
        <v>0</v>
      </c>
      <c r="AN35">
        <v>0</v>
      </c>
      <c r="AO35">
        <v>0</v>
      </c>
      <c r="AP35">
        <v>0</v>
      </c>
      <c r="AR35">
        <v>0</v>
      </c>
      <c r="AS35">
        <v>0</v>
      </c>
      <c r="AT35" t="s">
        <v>70</v>
      </c>
    </row>
    <row r="36" spans="1:46">
      <c r="A36" t="s">
        <v>888</v>
      </c>
      <c r="B36" t="s">
        <v>58</v>
      </c>
      <c r="C36" t="s">
        <v>868</v>
      </c>
      <c r="D36" t="s">
        <v>60</v>
      </c>
      <c r="E36" t="s">
        <v>506</v>
      </c>
      <c r="F36" t="s">
        <v>890</v>
      </c>
      <c r="P36" t="s">
        <v>4258</v>
      </c>
      <c r="Q36" t="s">
        <v>4259</v>
      </c>
      <c r="R36" t="s">
        <v>4241</v>
      </c>
      <c r="T36" t="s">
        <v>68</v>
      </c>
      <c r="U36" s="613">
        <v>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70</v>
      </c>
    </row>
    <row r="37" spans="1:46">
      <c r="A37" t="s">
        <v>1118</v>
      </c>
      <c r="B37" t="s">
        <v>58</v>
      </c>
      <c r="C37" t="s">
        <v>1029</v>
      </c>
      <c r="D37" t="s">
        <v>60</v>
      </c>
      <c r="E37" t="s">
        <v>1119</v>
      </c>
      <c r="F37" t="s">
        <v>1121</v>
      </c>
      <c r="G37" t="s">
        <v>76</v>
      </c>
      <c r="H37" t="s">
        <v>115</v>
      </c>
      <c r="I37" t="s">
        <v>358</v>
      </c>
      <c r="J37" t="s">
        <v>231</v>
      </c>
      <c r="K37" t="s">
        <v>231</v>
      </c>
      <c r="L37" t="s">
        <v>231</v>
      </c>
      <c r="M37" t="s">
        <v>231</v>
      </c>
      <c r="N37" t="s">
        <v>231</v>
      </c>
      <c r="O37" t="s">
        <v>231</v>
      </c>
      <c r="P37" t="s">
        <v>4206</v>
      </c>
      <c r="Q37" t="s">
        <v>1121</v>
      </c>
      <c r="T37" t="s">
        <v>229</v>
      </c>
      <c r="U37" t="s">
        <v>71</v>
      </c>
      <c r="AR37" t="s">
        <v>231</v>
      </c>
      <c r="AS37" t="s">
        <v>231</v>
      </c>
      <c r="AT37" t="s">
        <v>70</v>
      </c>
    </row>
    <row r="38" spans="1:46">
      <c r="A38" t="s">
        <v>1118</v>
      </c>
      <c r="B38" t="s">
        <v>58</v>
      </c>
      <c r="C38" t="s">
        <v>1029</v>
      </c>
      <c r="D38" t="s">
        <v>60</v>
      </c>
      <c r="E38" t="s">
        <v>1119</v>
      </c>
      <c r="F38" t="s">
        <v>1121</v>
      </c>
      <c r="P38" t="s">
        <v>4207</v>
      </c>
      <c r="Q38" t="s">
        <v>4260</v>
      </c>
      <c r="R38" t="s">
        <v>4222</v>
      </c>
      <c r="T38" t="s">
        <v>99</v>
      </c>
      <c r="U38">
        <v>2</v>
      </c>
      <c r="W38">
        <v>0.05</v>
      </c>
      <c r="X38">
        <v>0.05</v>
      </c>
      <c r="Y38">
        <v>0.05</v>
      </c>
      <c r="Z38">
        <v>0.05</v>
      </c>
      <c r="AA38">
        <v>0.05</v>
      </c>
      <c r="AB38">
        <v>0.05</v>
      </c>
      <c r="AE38">
        <v>0.08</v>
      </c>
      <c r="AF38">
        <v>0.08</v>
      </c>
      <c r="AG38">
        <v>0.08</v>
      </c>
      <c r="AH38">
        <v>0.08</v>
      </c>
      <c r="AI38">
        <v>0.08</v>
      </c>
      <c r="AR38">
        <v>0.02</v>
      </c>
      <c r="AS38">
        <v>0.03</v>
      </c>
      <c r="AT38" t="s">
        <v>70</v>
      </c>
    </row>
    <row r="39" spans="1:46">
      <c r="A39" t="s">
        <v>1118</v>
      </c>
      <c r="B39" t="s">
        <v>58</v>
      </c>
      <c r="C39" t="s">
        <v>1029</v>
      </c>
      <c r="D39" t="s">
        <v>60</v>
      </c>
      <c r="E39" t="s">
        <v>1119</v>
      </c>
      <c r="F39" t="s">
        <v>1121</v>
      </c>
      <c r="P39" t="s">
        <v>4210</v>
      </c>
      <c r="Q39" t="s">
        <v>4261</v>
      </c>
      <c r="R39" t="s">
        <v>4224</v>
      </c>
      <c r="T39" t="s">
        <v>99</v>
      </c>
      <c r="U39">
        <v>2</v>
      </c>
      <c r="X39">
        <v>0.21</v>
      </c>
      <c r="Y39">
        <v>0.21</v>
      </c>
      <c r="Z39">
        <v>0.21</v>
      </c>
      <c r="AA39">
        <v>0.21</v>
      </c>
      <c r="AB39">
        <v>0.21</v>
      </c>
      <c r="AE39">
        <v>0.84</v>
      </c>
      <c r="AF39">
        <v>0.84</v>
      </c>
      <c r="AG39">
        <v>0.84</v>
      </c>
      <c r="AH39">
        <v>0.84</v>
      </c>
      <c r="AI39">
        <v>0.84</v>
      </c>
      <c r="AR39">
        <v>0.43</v>
      </c>
      <c r="AS39">
        <v>0</v>
      </c>
      <c r="AT39" t="s">
        <v>70</v>
      </c>
    </row>
    <row r="40" spans="1:46">
      <c r="A40" t="s">
        <v>1118</v>
      </c>
      <c r="B40" t="s">
        <v>58</v>
      </c>
      <c r="C40" t="s">
        <v>1029</v>
      </c>
      <c r="D40" t="s">
        <v>60</v>
      </c>
      <c r="E40" t="s">
        <v>1119</v>
      </c>
      <c r="F40" t="s">
        <v>1121</v>
      </c>
      <c r="P40" t="s">
        <v>4215</v>
      </c>
      <c r="Q40" t="s">
        <v>4262</v>
      </c>
      <c r="R40" t="s">
        <v>4225</v>
      </c>
      <c r="T40" t="s">
        <v>68</v>
      </c>
      <c r="U40" s="613">
        <v>0</v>
      </c>
      <c r="X40">
        <v>4</v>
      </c>
      <c r="Y40">
        <v>4</v>
      </c>
      <c r="Z40">
        <v>4</v>
      </c>
      <c r="AA40">
        <v>4</v>
      </c>
      <c r="AB40">
        <v>4</v>
      </c>
      <c r="AE40">
        <v>11</v>
      </c>
      <c r="AF40">
        <v>11</v>
      </c>
      <c r="AG40">
        <v>11</v>
      </c>
      <c r="AH40">
        <v>11</v>
      </c>
      <c r="AI40">
        <v>11</v>
      </c>
      <c r="AR40">
        <v>3</v>
      </c>
      <c r="AS40">
        <v>0</v>
      </c>
      <c r="AT40" t="s">
        <v>70</v>
      </c>
    </row>
    <row r="41" spans="1:46">
      <c r="A41" t="s">
        <v>1118</v>
      </c>
      <c r="B41" t="s">
        <v>58</v>
      </c>
      <c r="C41" t="s">
        <v>1029</v>
      </c>
      <c r="D41" t="s">
        <v>60</v>
      </c>
      <c r="E41" t="s">
        <v>1119</v>
      </c>
      <c r="F41" t="s">
        <v>1121</v>
      </c>
      <c r="P41" t="s">
        <v>4218</v>
      </c>
      <c r="Q41" t="s">
        <v>4263</v>
      </c>
      <c r="R41" t="s">
        <v>4257</v>
      </c>
      <c r="T41" t="s">
        <v>68</v>
      </c>
      <c r="U41" s="613">
        <v>0</v>
      </c>
      <c r="X41">
        <v>0</v>
      </c>
      <c r="Y41">
        <v>0</v>
      </c>
      <c r="Z41">
        <v>0</v>
      </c>
      <c r="AA41">
        <v>0</v>
      </c>
      <c r="AB41">
        <v>0</v>
      </c>
      <c r="AE41">
        <v>1</v>
      </c>
      <c r="AF41">
        <v>1</v>
      </c>
      <c r="AG41">
        <v>1</v>
      </c>
      <c r="AH41">
        <v>1</v>
      </c>
      <c r="AI41">
        <v>1</v>
      </c>
      <c r="AR41">
        <v>0</v>
      </c>
      <c r="AS41">
        <v>0</v>
      </c>
      <c r="AT41" t="s">
        <v>70</v>
      </c>
    </row>
    <row r="42" spans="1:46">
      <c r="A42" t="s">
        <v>1163</v>
      </c>
      <c r="B42" t="s">
        <v>142</v>
      </c>
      <c r="C42" t="s">
        <v>1162</v>
      </c>
      <c r="D42" t="s">
        <v>60</v>
      </c>
      <c r="E42">
        <v>1</v>
      </c>
      <c r="F42" t="s">
        <v>4264</v>
      </c>
      <c r="G42" t="s">
        <v>76</v>
      </c>
      <c r="H42" t="s">
        <v>115</v>
      </c>
      <c r="I42" t="s">
        <v>358</v>
      </c>
      <c r="J42" t="s">
        <v>538</v>
      </c>
      <c r="K42" t="s">
        <v>231</v>
      </c>
      <c r="L42" t="s">
        <v>231</v>
      </c>
      <c r="M42" t="s">
        <v>231</v>
      </c>
      <c r="N42" t="s">
        <v>231</v>
      </c>
      <c r="O42" t="s">
        <v>231</v>
      </c>
      <c r="P42" t="s">
        <v>4206</v>
      </c>
      <c r="Q42" t="s">
        <v>4264</v>
      </c>
      <c r="T42" t="s">
        <v>229</v>
      </c>
      <c r="U42" t="s">
        <v>71</v>
      </c>
      <c r="AR42" t="s">
        <v>538</v>
      </c>
      <c r="AS42" t="s">
        <v>231</v>
      </c>
      <c r="AT42" t="s">
        <v>70</v>
      </c>
    </row>
    <row r="43" spans="1:46">
      <c r="A43" t="s">
        <v>1163</v>
      </c>
      <c r="B43" t="s">
        <v>142</v>
      </c>
      <c r="C43" t="s">
        <v>1162</v>
      </c>
      <c r="D43" t="s">
        <v>60</v>
      </c>
      <c r="E43">
        <v>1</v>
      </c>
      <c r="F43" t="s">
        <v>4264</v>
      </c>
      <c r="P43" t="s">
        <v>4207</v>
      </c>
      <c r="Q43" t="s">
        <v>4265</v>
      </c>
      <c r="R43" t="s">
        <v>4212</v>
      </c>
      <c r="T43" t="s">
        <v>68</v>
      </c>
      <c r="U43" s="613">
        <v>0</v>
      </c>
      <c r="AE43">
        <v>2865</v>
      </c>
      <c r="AF43">
        <v>2865</v>
      </c>
      <c r="AG43">
        <v>2865</v>
      </c>
      <c r="AH43">
        <v>2865</v>
      </c>
      <c r="AI43">
        <v>2865</v>
      </c>
      <c r="AL43">
        <v>2383</v>
      </c>
      <c r="AM43">
        <v>2383</v>
      </c>
      <c r="AN43">
        <v>2383</v>
      </c>
      <c r="AO43">
        <v>2383</v>
      </c>
      <c r="AP43">
        <v>2383</v>
      </c>
      <c r="AR43">
        <v>1770</v>
      </c>
      <c r="AS43">
        <v>1322</v>
      </c>
      <c r="AT43" t="s">
        <v>70</v>
      </c>
    </row>
    <row r="44" spans="1:46">
      <c r="A44" t="s">
        <v>1163</v>
      </c>
      <c r="B44" t="s">
        <v>142</v>
      </c>
      <c r="C44" t="s">
        <v>1162</v>
      </c>
      <c r="D44" t="s">
        <v>60</v>
      </c>
      <c r="E44">
        <v>1</v>
      </c>
      <c r="F44" t="s">
        <v>4264</v>
      </c>
      <c r="P44" t="s">
        <v>4210</v>
      </c>
      <c r="Q44" t="s">
        <v>4266</v>
      </c>
      <c r="R44" t="s">
        <v>4220</v>
      </c>
      <c r="T44" t="s">
        <v>99</v>
      </c>
      <c r="U44">
        <v>2</v>
      </c>
      <c r="AE44">
        <v>99.82</v>
      </c>
      <c r="AF44">
        <v>99.82</v>
      </c>
      <c r="AG44">
        <v>99.82</v>
      </c>
      <c r="AH44">
        <v>99.82</v>
      </c>
      <c r="AI44">
        <v>99.82</v>
      </c>
      <c r="AL44">
        <v>99.74</v>
      </c>
      <c r="AM44">
        <v>99.74</v>
      </c>
      <c r="AN44">
        <v>99.74</v>
      </c>
      <c r="AO44">
        <v>99.74</v>
      </c>
      <c r="AP44">
        <v>99.74</v>
      </c>
      <c r="AR44">
        <v>99.96</v>
      </c>
      <c r="AS44">
        <v>99.96</v>
      </c>
      <c r="AT44" t="s">
        <v>70</v>
      </c>
    </row>
    <row r="45" spans="1:46">
      <c r="A45" t="s">
        <v>1163</v>
      </c>
      <c r="B45" t="s">
        <v>142</v>
      </c>
      <c r="C45" t="s">
        <v>1162</v>
      </c>
      <c r="D45" t="s">
        <v>60</v>
      </c>
      <c r="E45">
        <v>1</v>
      </c>
      <c r="F45" t="s">
        <v>4264</v>
      </c>
      <c r="P45" t="s">
        <v>4215</v>
      </c>
      <c r="Q45" t="s">
        <v>4267</v>
      </c>
      <c r="R45" t="s">
        <v>4222</v>
      </c>
      <c r="T45" t="s">
        <v>99</v>
      </c>
      <c r="U45">
        <v>2</v>
      </c>
      <c r="AE45">
        <v>99.92</v>
      </c>
      <c r="AF45">
        <v>99.92</v>
      </c>
      <c r="AG45">
        <v>99.92</v>
      </c>
      <c r="AH45">
        <v>99.92</v>
      </c>
      <c r="AI45">
        <v>99.92</v>
      </c>
      <c r="AL45">
        <v>99.88</v>
      </c>
      <c r="AM45">
        <v>99.88</v>
      </c>
      <c r="AN45">
        <v>99.88</v>
      </c>
      <c r="AO45">
        <v>99.88</v>
      </c>
      <c r="AP45">
        <v>99.88</v>
      </c>
      <c r="AR45">
        <v>100</v>
      </c>
      <c r="AS45">
        <v>100</v>
      </c>
      <c r="AT45" t="s">
        <v>70</v>
      </c>
    </row>
    <row r="46" spans="1:46">
      <c r="A46" t="s">
        <v>1163</v>
      </c>
      <c r="B46" t="s">
        <v>142</v>
      </c>
      <c r="C46" t="s">
        <v>1162</v>
      </c>
      <c r="D46" t="s">
        <v>60</v>
      </c>
      <c r="E46">
        <v>1</v>
      </c>
      <c r="F46" t="s">
        <v>4264</v>
      </c>
      <c r="P46" t="s">
        <v>4218</v>
      </c>
      <c r="Q46" t="s">
        <v>4268</v>
      </c>
      <c r="R46" t="s">
        <v>4224</v>
      </c>
      <c r="T46" t="s">
        <v>99</v>
      </c>
      <c r="U46" s="613">
        <v>0</v>
      </c>
      <c r="AE46">
        <v>99</v>
      </c>
      <c r="AF46">
        <v>99</v>
      </c>
      <c r="AG46">
        <v>99</v>
      </c>
      <c r="AH46">
        <v>99</v>
      </c>
      <c r="AI46">
        <v>99</v>
      </c>
      <c r="AL46">
        <v>98</v>
      </c>
      <c r="AM46">
        <v>98</v>
      </c>
      <c r="AN46">
        <v>98</v>
      </c>
      <c r="AO46">
        <v>98</v>
      </c>
      <c r="AP46">
        <v>98</v>
      </c>
      <c r="AR46">
        <v>99.96</v>
      </c>
      <c r="AS46">
        <v>100</v>
      </c>
      <c r="AT46" t="s">
        <v>70</v>
      </c>
    </row>
    <row r="47" spans="1:46">
      <c r="A47" t="s">
        <v>1163</v>
      </c>
      <c r="B47" t="s">
        <v>142</v>
      </c>
      <c r="C47" t="s">
        <v>1162</v>
      </c>
      <c r="D47" t="s">
        <v>60</v>
      </c>
      <c r="E47">
        <v>1</v>
      </c>
      <c r="F47" t="s">
        <v>4264</v>
      </c>
      <c r="P47" t="s">
        <v>4247</v>
      </c>
      <c r="Q47" t="s">
        <v>4269</v>
      </c>
      <c r="R47" t="s">
        <v>4225</v>
      </c>
      <c r="T47" t="s">
        <v>68</v>
      </c>
      <c r="U47" s="613">
        <v>0</v>
      </c>
      <c r="AE47">
        <v>10</v>
      </c>
      <c r="AF47">
        <v>10</v>
      </c>
      <c r="AG47">
        <v>10</v>
      </c>
      <c r="AH47">
        <v>10</v>
      </c>
      <c r="AI47">
        <v>10</v>
      </c>
      <c r="AL47">
        <v>6</v>
      </c>
      <c r="AM47">
        <v>6</v>
      </c>
      <c r="AN47">
        <v>6</v>
      </c>
      <c r="AO47">
        <v>6</v>
      </c>
      <c r="AP47">
        <v>6</v>
      </c>
      <c r="AR47">
        <v>0</v>
      </c>
      <c r="AS47">
        <v>0</v>
      </c>
      <c r="AT47" t="s">
        <v>70</v>
      </c>
    </row>
    <row r="48" spans="1:46">
      <c r="A48" t="s">
        <v>1197</v>
      </c>
      <c r="B48" t="s">
        <v>142</v>
      </c>
      <c r="C48" t="s">
        <v>1162</v>
      </c>
      <c r="D48" t="s">
        <v>246</v>
      </c>
      <c r="E48">
        <v>1</v>
      </c>
      <c r="F48" t="s">
        <v>4270</v>
      </c>
      <c r="G48" t="s">
        <v>76</v>
      </c>
      <c r="H48" t="s">
        <v>304</v>
      </c>
      <c r="I48" t="s">
        <v>358</v>
      </c>
      <c r="J48" t="s">
        <v>538</v>
      </c>
      <c r="K48" t="s">
        <v>231</v>
      </c>
      <c r="L48" t="s">
        <v>231</v>
      </c>
      <c r="M48" t="s">
        <v>231</v>
      </c>
      <c r="N48" t="s">
        <v>231</v>
      </c>
      <c r="O48" t="s">
        <v>231</v>
      </c>
      <c r="P48" t="s">
        <v>4206</v>
      </c>
      <c r="Q48" t="s">
        <v>4270</v>
      </c>
      <c r="T48" t="s">
        <v>229</v>
      </c>
      <c r="U48" t="s">
        <v>71</v>
      </c>
      <c r="AR48" t="s">
        <v>538</v>
      </c>
      <c r="AS48" t="s">
        <v>231</v>
      </c>
      <c r="AT48" t="s">
        <v>70</v>
      </c>
    </row>
    <row r="49" spans="1:46">
      <c r="A49" t="s">
        <v>1197</v>
      </c>
      <c r="B49" t="s">
        <v>142</v>
      </c>
      <c r="C49" t="s">
        <v>1162</v>
      </c>
      <c r="D49" t="s">
        <v>246</v>
      </c>
      <c r="E49">
        <v>1</v>
      </c>
      <c r="F49" t="s">
        <v>4270</v>
      </c>
      <c r="P49" t="s">
        <v>4207</v>
      </c>
      <c r="Q49" t="s">
        <v>4227</v>
      </c>
      <c r="R49" t="s">
        <v>4228</v>
      </c>
      <c r="T49" t="s">
        <v>68</v>
      </c>
      <c r="U49" s="613">
        <v>0</v>
      </c>
      <c r="AE49">
        <v>392</v>
      </c>
      <c r="AF49">
        <v>392</v>
      </c>
      <c r="AG49">
        <v>392</v>
      </c>
      <c r="AH49">
        <v>392</v>
      </c>
      <c r="AI49">
        <v>392</v>
      </c>
      <c r="AL49">
        <v>368</v>
      </c>
      <c r="AM49">
        <v>368</v>
      </c>
      <c r="AN49">
        <v>368</v>
      </c>
      <c r="AO49">
        <v>368</v>
      </c>
      <c r="AP49">
        <v>368</v>
      </c>
      <c r="AR49">
        <v>268</v>
      </c>
      <c r="AS49">
        <v>67</v>
      </c>
      <c r="AT49" t="s">
        <v>70</v>
      </c>
    </row>
    <row r="50" spans="1:46">
      <c r="A50" t="s">
        <v>1197</v>
      </c>
      <c r="B50" t="s">
        <v>142</v>
      </c>
      <c r="C50" t="s">
        <v>1162</v>
      </c>
      <c r="D50" t="s">
        <v>246</v>
      </c>
      <c r="E50">
        <v>1</v>
      </c>
      <c r="F50" t="s">
        <v>4270</v>
      </c>
      <c r="P50" t="s">
        <v>4210</v>
      </c>
      <c r="Q50" t="s">
        <v>4271</v>
      </c>
      <c r="R50" t="s">
        <v>4233</v>
      </c>
      <c r="T50" t="s">
        <v>99</v>
      </c>
      <c r="U50">
        <v>1</v>
      </c>
      <c r="AE50">
        <v>99.9</v>
      </c>
      <c r="AF50">
        <v>99.9</v>
      </c>
      <c r="AG50">
        <v>99.9</v>
      </c>
      <c r="AH50">
        <v>99.9</v>
      </c>
      <c r="AI50">
        <v>99.9</v>
      </c>
      <c r="AL50">
        <v>99.8</v>
      </c>
      <c r="AM50">
        <v>99.8</v>
      </c>
      <c r="AN50">
        <v>99.8</v>
      </c>
      <c r="AO50">
        <v>99.8</v>
      </c>
      <c r="AP50">
        <v>99.8</v>
      </c>
      <c r="AR50">
        <v>100</v>
      </c>
      <c r="AS50">
        <v>100</v>
      </c>
      <c r="AT50" t="s">
        <v>70</v>
      </c>
    </row>
    <row r="51" spans="1:46">
      <c r="A51" t="s">
        <v>1197</v>
      </c>
      <c r="B51" t="s">
        <v>142</v>
      </c>
      <c r="C51" t="s">
        <v>1162</v>
      </c>
      <c r="D51" t="s">
        <v>246</v>
      </c>
      <c r="E51">
        <v>1</v>
      </c>
      <c r="F51" t="s">
        <v>4270</v>
      </c>
      <c r="P51" t="s">
        <v>4215</v>
      </c>
      <c r="Q51" t="s">
        <v>4272</v>
      </c>
      <c r="R51" t="s">
        <v>4273</v>
      </c>
      <c r="T51" t="s">
        <v>68</v>
      </c>
      <c r="U51" s="613">
        <v>0</v>
      </c>
      <c r="AE51">
        <v>13004</v>
      </c>
      <c r="AF51">
        <v>13004</v>
      </c>
      <c r="AG51">
        <v>13004</v>
      </c>
      <c r="AH51">
        <v>13004</v>
      </c>
      <c r="AI51">
        <v>13004</v>
      </c>
      <c r="AL51">
        <v>10974</v>
      </c>
      <c r="AM51">
        <v>10974</v>
      </c>
      <c r="AN51">
        <v>10974</v>
      </c>
      <c r="AO51">
        <v>10974</v>
      </c>
      <c r="AP51">
        <v>10974</v>
      </c>
      <c r="AR51">
        <v>8810</v>
      </c>
      <c r="AS51">
        <v>7428</v>
      </c>
      <c r="AT51" t="s">
        <v>70</v>
      </c>
    </row>
    <row r="52" spans="1:46">
      <c r="A52" t="s">
        <v>1322</v>
      </c>
      <c r="B52" t="s">
        <v>58</v>
      </c>
      <c r="C52" t="s">
        <v>1309</v>
      </c>
      <c r="D52" t="s">
        <v>60</v>
      </c>
      <c r="E52">
        <v>2.2000000000000002</v>
      </c>
      <c r="F52" t="s">
        <v>1324</v>
      </c>
      <c r="G52" t="s">
        <v>76</v>
      </c>
      <c r="H52" t="s">
        <v>115</v>
      </c>
      <c r="I52" t="s">
        <v>358</v>
      </c>
      <c r="J52" t="s">
        <v>231</v>
      </c>
      <c r="K52" t="s">
        <v>231</v>
      </c>
      <c r="L52" t="s">
        <v>231</v>
      </c>
      <c r="M52" t="s">
        <v>231</v>
      </c>
      <c r="N52" t="s">
        <v>231</v>
      </c>
      <c r="O52" t="s">
        <v>231</v>
      </c>
      <c r="P52" t="s">
        <v>4206</v>
      </c>
      <c r="Q52" t="s">
        <v>1324</v>
      </c>
      <c r="T52" t="s">
        <v>229</v>
      </c>
      <c r="U52" t="s">
        <v>71</v>
      </c>
      <c r="AR52" t="s">
        <v>231</v>
      </c>
      <c r="AS52" t="s">
        <v>231</v>
      </c>
      <c r="AT52" t="s">
        <v>70</v>
      </c>
    </row>
    <row r="53" spans="1:46">
      <c r="A53" t="s">
        <v>1322</v>
      </c>
      <c r="B53" t="s">
        <v>58</v>
      </c>
      <c r="C53" t="s">
        <v>1309</v>
      </c>
      <c r="D53" t="s">
        <v>60</v>
      </c>
      <c r="E53">
        <v>2.2000000000000002</v>
      </c>
      <c r="F53" t="s">
        <v>1324</v>
      </c>
      <c r="P53" t="s">
        <v>4207</v>
      </c>
      <c r="Q53" t="s">
        <v>4274</v>
      </c>
      <c r="R53" t="s">
        <v>4212</v>
      </c>
      <c r="S53">
        <v>0.5</v>
      </c>
      <c r="T53" t="s">
        <v>68</v>
      </c>
      <c r="U53" s="613">
        <v>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70</v>
      </c>
    </row>
    <row r="54" spans="1:46">
      <c r="A54" t="s">
        <v>1322</v>
      </c>
      <c r="B54" t="s">
        <v>58</v>
      </c>
      <c r="C54" t="s">
        <v>1309</v>
      </c>
      <c r="D54" t="s">
        <v>60</v>
      </c>
      <c r="E54">
        <v>2.2000000000000002</v>
      </c>
      <c r="F54" t="s">
        <v>1324</v>
      </c>
      <c r="P54" t="s">
        <v>4210</v>
      </c>
      <c r="Q54" t="s">
        <v>4209</v>
      </c>
      <c r="R54" t="s">
        <v>4209</v>
      </c>
      <c r="S54">
        <v>0.125</v>
      </c>
      <c r="T54" t="s">
        <v>68</v>
      </c>
      <c r="U54" s="613">
        <v>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70</v>
      </c>
    </row>
    <row r="55" spans="1:46">
      <c r="A55" t="s">
        <v>1322</v>
      </c>
      <c r="B55" t="s">
        <v>58</v>
      </c>
      <c r="C55" t="s">
        <v>1309</v>
      </c>
      <c r="D55" t="s">
        <v>60</v>
      </c>
      <c r="E55">
        <v>2.2000000000000002</v>
      </c>
      <c r="F55" t="s">
        <v>1324</v>
      </c>
      <c r="P55" t="s">
        <v>4215</v>
      </c>
      <c r="Q55" t="s">
        <v>4275</v>
      </c>
      <c r="R55" t="s">
        <v>4238</v>
      </c>
      <c r="S55">
        <v>0.125</v>
      </c>
      <c r="T55" t="s">
        <v>68</v>
      </c>
      <c r="U55" s="613">
        <v>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66</v>
      </c>
    </row>
    <row r="56" spans="1:46">
      <c r="A56" t="s">
        <v>1322</v>
      </c>
      <c r="B56" t="s">
        <v>58</v>
      </c>
      <c r="C56" t="s">
        <v>1309</v>
      </c>
      <c r="D56" t="s">
        <v>60</v>
      </c>
      <c r="E56">
        <v>2.2000000000000002</v>
      </c>
      <c r="F56" t="s">
        <v>1324</v>
      </c>
      <c r="P56" t="s">
        <v>4218</v>
      </c>
      <c r="Q56" t="s">
        <v>4276</v>
      </c>
      <c r="R56" t="s">
        <v>4217</v>
      </c>
      <c r="S56">
        <v>0.125</v>
      </c>
      <c r="T56" t="s">
        <v>68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70</v>
      </c>
    </row>
    <row r="57" spans="1:46">
      <c r="A57" t="s">
        <v>1322</v>
      </c>
      <c r="B57" t="s">
        <v>58</v>
      </c>
      <c r="C57" t="s">
        <v>1309</v>
      </c>
      <c r="D57" t="s">
        <v>60</v>
      </c>
      <c r="E57">
        <v>2.2000000000000002</v>
      </c>
      <c r="F57" t="s">
        <v>1324</v>
      </c>
      <c r="P57" t="s">
        <v>4247</v>
      </c>
      <c r="Q57" t="s">
        <v>4277</v>
      </c>
      <c r="R57" t="s">
        <v>4220</v>
      </c>
      <c r="S57">
        <v>0.125</v>
      </c>
      <c r="T57" t="s">
        <v>132</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66</v>
      </c>
    </row>
    <row r="58" spans="1:46">
      <c r="A58" t="s">
        <v>1326</v>
      </c>
      <c r="B58" t="s">
        <v>58</v>
      </c>
      <c r="C58" t="s">
        <v>1309</v>
      </c>
      <c r="D58" t="s">
        <v>60</v>
      </c>
      <c r="E58">
        <v>2.2999999999999998</v>
      </c>
      <c r="F58" t="s">
        <v>1328</v>
      </c>
      <c r="G58" t="s">
        <v>76</v>
      </c>
      <c r="H58" t="s">
        <v>115</v>
      </c>
      <c r="I58" t="s">
        <v>358</v>
      </c>
      <c r="J58" t="s">
        <v>231</v>
      </c>
      <c r="K58" t="s">
        <v>231</v>
      </c>
      <c r="L58" t="s">
        <v>231</v>
      </c>
      <c r="M58" t="s">
        <v>231</v>
      </c>
      <c r="N58" t="s">
        <v>231</v>
      </c>
      <c r="O58" t="s">
        <v>231</v>
      </c>
      <c r="P58" t="s">
        <v>4206</v>
      </c>
      <c r="Q58" t="s">
        <v>1328</v>
      </c>
      <c r="T58" t="s">
        <v>229</v>
      </c>
      <c r="U58" t="s">
        <v>71</v>
      </c>
      <c r="AR58" t="s">
        <v>231</v>
      </c>
      <c r="AS58" t="s">
        <v>231</v>
      </c>
      <c r="AT58" t="s">
        <v>70</v>
      </c>
    </row>
    <row r="59" spans="1:46">
      <c r="A59" t="s">
        <v>1326</v>
      </c>
      <c r="B59" t="s">
        <v>58</v>
      </c>
      <c r="C59" t="s">
        <v>1309</v>
      </c>
      <c r="D59" t="s">
        <v>60</v>
      </c>
      <c r="E59">
        <v>2.2999999999999998</v>
      </c>
      <c r="F59" t="s">
        <v>1328</v>
      </c>
      <c r="P59" t="s">
        <v>4207</v>
      </c>
      <c r="Q59" t="s">
        <v>4278</v>
      </c>
      <c r="R59" t="s">
        <v>4222</v>
      </c>
      <c r="S59">
        <v>0.3</v>
      </c>
      <c r="T59" t="s">
        <v>99</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70</v>
      </c>
    </row>
    <row r="60" spans="1:46">
      <c r="A60" t="s">
        <v>1326</v>
      </c>
      <c r="B60" t="s">
        <v>58</v>
      </c>
      <c r="C60" t="s">
        <v>1309</v>
      </c>
      <c r="D60" t="s">
        <v>60</v>
      </c>
      <c r="E60">
        <v>2.2999999999999998</v>
      </c>
      <c r="F60" t="s">
        <v>1328</v>
      </c>
      <c r="P60" t="s">
        <v>4210</v>
      </c>
      <c r="Q60" t="s">
        <v>4279</v>
      </c>
      <c r="R60" t="s">
        <v>4224</v>
      </c>
      <c r="S60">
        <v>0.3</v>
      </c>
      <c r="T60" t="s">
        <v>99</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70</v>
      </c>
    </row>
    <row r="61" spans="1:46">
      <c r="A61" t="s">
        <v>1326</v>
      </c>
      <c r="B61" t="s">
        <v>58</v>
      </c>
      <c r="C61" t="s">
        <v>1309</v>
      </c>
      <c r="D61" t="s">
        <v>60</v>
      </c>
      <c r="E61">
        <v>2.2999999999999998</v>
      </c>
      <c r="F61" t="s">
        <v>1328</v>
      </c>
      <c r="P61" t="s">
        <v>4215</v>
      </c>
      <c r="Q61" t="s">
        <v>4280</v>
      </c>
      <c r="R61" t="s">
        <v>4225</v>
      </c>
      <c r="S61">
        <v>0.2</v>
      </c>
      <c r="T61" t="s">
        <v>68</v>
      </c>
      <c r="U61" s="613">
        <v>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70</v>
      </c>
    </row>
    <row r="62" spans="1:46">
      <c r="A62" t="s">
        <v>1326</v>
      </c>
      <c r="B62" t="s">
        <v>58</v>
      </c>
      <c r="C62" t="s">
        <v>1309</v>
      </c>
      <c r="D62" t="s">
        <v>60</v>
      </c>
      <c r="E62">
        <v>2.2999999999999998</v>
      </c>
      <c r="F62" t="s">
        <v>1328</v>
      </c>
      <c r="P62" t="s">
        <v>4218</v>
      </c>
      <c r="Q62" t="s">
        <v>4281</v>
      </c>
      <c r="R62" t="s">
        <v>4257</v>
      </c>
      <c r="S62">
        <v>0.15</v>
      </c>
      <c r="T62" t="s">
        <v>68</v>
      </c>
      <c r="U62" s="613">
        <v>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66</v>
      </c>
    </row>
    <row r="63" spans="1:46">
      <c r="A63" t="s">
        <v>1326</v>
      </c>
      <c r="B63" t="s">
        <v>58</v>
      </c>
      <c r="C63" t="s">
        <v>1309</v>
      </c>
      <c r="D63" t="s">
        <v>60</v>
      </c>
      <c r="E63">
        <v>2.2999999999999998</v>
      </c>
      <c r="F63" t="s">
        <v>1328</v>
      </c>
      <c r="P63" t="s">
        <v>4247</v>
      </c>
      <c r="Q63" t="s">
        <v>4282</v>
      </c>
      <c r="R63" t="s">
        <v>4241</v>
      </c>
      <c r="S63">
        <v>0.05</v>
      </c>
      <c r="T63" t="s">
        <v>68</v>
      </c>
      <c r="U63" s="613">
        <v>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66</v>
      </c>
    </row>
    <row r="64" spans="1:46">
      <c r="A64" t="s">
        <v>1521</v>
      </c>
      <c r="B64" t="s">
        <v>142</v>
      </c>
      <c r="C64" t="s">
        <v>1368</v>
      </c>
      <c r="D64" t="s">
        <v>246</v>
      </c>
      <c r="E64" t="s">
        <v>277</v>
      </c>
      <c r="F64" t="s">
        <v>3560</v>
      </c>
      <c r="G64" t="s">
        <v>76</v>
      </c>
      <c r="H64" t="s">
        <v>203</v>
      </c>
      <c r="I64" t="s">
        <v>1229</v>
      </c>
      <c r="J64" t="s">
        <v>231</v>
      </c>
      <c r="K64">
        <v>100</v>
      </c>
      <c r="L64">
        <v>100</v>
      </c>
      <c r="M64">
        <v>100</v>
      </c>
      <c r="N64">
        <v>100</v>
      </c>
      <c r="O64">
        <v>100</v>
      </c>
      <c r="P64" t="s">
        <v>4206</v>
      </c>
      <c r="Q64" t="s">
        <v>3560</v>
      </c>
      <c r="T64" t="s">
        <v>99</v>
      </c>
      <c r="U64">
        <v>2</v>
      </c>
      <c r="AR64">
        <v>95.74</v>
      </c>
      <c r="AS64">
        <v>97.51</v>
      </c>
      <c r="AT64" t="s">
        <v>66</v>
      </c>
    </row>
    <row r="65" spans="1:46">
      <c r="A65" t="s">
        <v>1521</v>
      </c>
      <c r="B65" t="s">
        <v>142</v>
      </c>
      <c r="C65" t="s">
        <v>1368</v>
      </c>
      <c r="D65" t="s">
        <v>246</v>
      </c>
      <c r="E65" t="s">
        <v>277</v>
      </c>
      <c r="F65" t="s">
        <v>3560</v>
      </c>
      <c r="P65" t="s">
        <v>4207</v>
      </c>
      <c r="Q65" t="s">
        <v>4283</v>
      </c>
      <c r="R65" t="s">
        <v>4235</v>
      </c>
      <c r="S65">
        <v>0.25</v>
      </c>
      <c r="T65" t="s">
        <v>99</v>
      </c>
      <c r="U65">
        <v>2</v>
      </c>
      <c r="AR65">
        <v>99.86</v>
      </c>
      <c r="AS65">
        <v>99.01</v>
      </c>
    </row>
    <row r="66" spans="1:46">
      <c r="A66" t="s">
        <v>1521</v>
      </c>
      <c r="B66" t="s">
        <v>142</v>
      </c>
      <c r="C66" t="s">
        <v>1368</v>
      </c>
      <c r="D66" t="s">
        <v>246</v>
      </c>
      <c r="E66" t="s">
        <v>277</v>
      </c>
      <c r="F66" t="s">
        <v>3560</v>
      </c>
      <c r="P66" t="s">
        <v>4210</v>
      </c>
      <c r="Q66" t="s">
        <v>4284</v>
      </c>
      <c r="R66" t="s">
        <v>4285</v>
      </c>
      <c r="S66">
        <v>0.25</v>
      </c>
      <c r="T66" t="s">
        <v>99</v>
      </c>
      <c r="U66">
        <v>2</v>
      </c>
      <c r="AR66">
        <v>94.77</v>
      </c>
      <c r="AS66">
        <v>97.88</v>
      </c>
    </row>
    <row r="67" spans="1:46">
      <c r="A67" t="s">
        <v>1521</v>
      </c>
      <c r="B67" t="s">
        <v>142</v>
      </c>
      <c r="C67" t="s">
        <v>1368</v>
      </c>
      <c r="D67" t="s">
        <v>246</v>
      </c>
      <c r="E67" t="s">
        <v>277</v>
      </c>
      <c r="F67" t="s">
        <v>3560</v>
      </c>
      <c r="P67" t="s">
        <v>4215</v>
      </c>
      <c r="Q67" t="s">
        <v>4286</v>
      </c>
      <c r="R67" t="s">
        <v>4287</v>
      </c>
      <c r="S67">
        <v>0.25</v>
      </c>
      <c r="T67" t="s">
        <v>99</v>
      </c>
      <c r="U67">
        <v>2</v>
      </c>
      <c r="AR67">
        <v>88.72</v>
      </c>
      <c r="AS67">
        <v>93.18</v>
      </c>
    </row>
    <row r="68" spans="1:46">
      <c r="A68" t="s">
        <v>1521</v>
      </c>
      <c r="B68" t="s">
        <v>142</v>
      </c>
      <c r="C68" t="s">
        <v>1368</v>
      </c>
      <c r="D68" t="s">
        <v>246</v>
      </c>
      <c r="E68" t="s">
        <v>277</v>
      </c>
      <c r="F68" t="s">
        <v>3560</v>
      </c>
      <c r="P68" t="s">
        <v>4218</v>
      </c>
      <c r="Q68" t="s">
        <v>4288</v>
      </c>
      <c r="R68" t="s">
        <v>4289</v>
      </c>
      <c r="S68">
        <v>0.25</v>
      </c>
      <c r="T68" t="s">
        <v>99</v>
      </c>
      <c r="U68">
        <v>2</v>
      </c>
      <c r="AR68">
        <v>99.61</v>
      </c>
      <c r="AS68">
        <v>99.96</v>
      </c>
    </row>
    <row r="69" spans="1:46">
      <c r="A69" t="s">
        <v>1536</v>
      </c>
      <c r="B69" t="s">
        <v>142</v>
      </c>
      <c r="C69" t="s">
        <v>1368</v>
      </c>
      <c r="D69" t="s">
        <v>246</v>
      </c>
      <c r="E69" t="s">
        <v>1537</v>
      </c>
      <c r="F69" t="s">
        <v>1539</v>
      </c>
      <c r="G69" t="s">
        <v>64</v>
      </c>
      <c r="H69" t="s">
        <v>203</v>
      </c>
      <c r="I69" t="s">
        <v>1540</v>
      </c>
      <c r="O69">
        <v>3</v>
      </c>
      <c r="P69" t="s">
        <v>4206</v>
      </c>
      <c r="Q69" t="s">
        <v>1539</v>
      </c>
      <c r="T69" t="s">
        <v>68</v>
      </c>
      <c r="U69" s="613">
        <v>0</v>
      </c>
      <c r="AS69" t="s">
        <v>4290</v>
      </c>
    </row>
    <row r="70" spans="1:46">
      <c r="A70" t="s">
        <v>1536</v>
      </c>
      <c r="B70" t="s">
        <v>142</v>
      </c>
      <c r="C70" t="s">
        <v>1368</v>
      </c>
      <c r="D70" t="s">
        <v>246</v>
      </c>
      <c r="E70" t="s">
        <v>1537</v>
      </c>
      <c r="F70" t="s">
        <v>1539</v>
      </c>
      <c r="P70" t="s">
        <v>4207</v>
      </c>
      <c r="Q70" t="s">
        <v>4291</v>
      </c>
      <c r="R70" t="s">
        <v>4292</v>
      </c>
      <c r="T70" t="s">
        <v>68</v>
      </c>
      <c r="U70" s="613">
        <v>0</v>
      </c>
      <c r="AR70" t="s">
        <v>538</v>
      </c>
      <c r="AS70" t="s">
        <v>538</v>
      </c>
    </row>
    <row r="71" spans="1:46">
      <c r="A71" t="s">
        <v>1536</v>
      </c>
      <c r="B71" t="s">
        <v>142</v>
      </c>
      <c r="C71" t="s">
        <v>1368</v>
      </c>
      <c r="D71" t="s">
        <v>246</v>
      </c>
      <c r="E71" t="s">
        <v>1537</v>
      </c>
      <c r="F71" t="s">
        <v>1539</v>
      </c>
      <c r="P71" t="s">
        <v>4210</v>
      </c>
      <c r="Q71" t="s">
        <v>4293</v>
      </c>
      <c r="R71" t="s">
        <v>4294</v>
      </c>
      <c r="T71" t="s">
        <v>68</v>
      </c>
      <c r="U71" s="613">
        <v>0</v>
      </c>
      <c r="AR71" t="s">
        <v>538</v>
      </c>
      <c r="AS71" t="s">
        <v>538</v>
      </c>
    </row>
    <row r="72" spans="1:46">
      <c r="A72" t="s">
        <v>1536</v>
      </c>
      <c r="B72" t="s">
        <v>142</v>
      </c>
      <c r="C72" t="s">
        <v>1368</v>
      </c>
      <c r="D72" t="s">
        <v>246</v>
      </c>
      <c r="E72" t="s">
        <v>1537</v>
      </c>
      <c r="F72" t="s">
        <v>1539</v>
      </c>
      <c r="P72" t="s">
        <v>4215</v>
      </c>
      <c r="Q72" t="s">
        <v>4295</v>
      </c>
      <c r="R72" t="s">
        <v>4226</v>
      </c>
      <c r="T72" t="s">
        <v>68</v>
      </c>
      <c r="U72" s="613">
        <v>0</v>
      </c>
      <c r="AR72" t="s">
        <v>538</v>
      </c>
      <c r="AS72" t="s">
        <v>538</v>
      </c>
    </row>
    <row r="73" spans="1:46">
      <c r="A73" t="s">
        <v>1536</v>
      </c>
      <c r="B73" t="s">
        <v>142</v>
      </c>
      <c r="C73" t="s">
        <v>1368</v>
      </c>
      <c r="D73" t="s">
        <v>246</v>
      </c>
      <c r="E73" t="s">
        <v>1537</v>
      </c>
      <c r="F73" t="s">
        <v>1539</v>
      </c>
      <c r="P73" t="s">
        <v>4218</v>
      </c>
      <c r="Q73" t="s">
        <v>4296</v>
      </c>
      <c r="R73" t="s">
        <v>4297</v>
      </c>
      <c r="T73" t="s">
        <v>68</v>
      </c>
      <c r="U73" s="613">
        <v>0</v>
      </c>
      <c r="AR73" t="s">
        <v>538</v>
      </c>
      <c r="AS73" t="s">
        <v>538</v>
      </c>
    </row>
    <row r="74" spans="1:46">
      <c r="A74" t="s">
        <v>1578</v>
      </c>
      <c r="B74" t="s">
        <v>142</v>
      </c>
      <c r="C74" t="s">
        <v>1570</v>
      </c>
      <c r="D74" t="s">
        <v>60</v>
      </c>
      <c r="E74" t="s">
        <v>81</v>
      </c>
      <c r="F74" t="s">
        <v>1580</v>
      </c>
      <c r="G74" t="s">
        <v>76</v>
      </c>
      <c r="H74" t="s">
        <v>115</v>
      </c>
      <c r="I74" t="s">
        <v>358</v>
      </c>
      <c r="J74" t="s">
        <v>231</v>
      </c>
      <c r="K74" t="s">
        <v>231</v>
      </c>
      <c r="L74" t="s">
        <v>231</v>
      </c>
      <c r="M74" t="s">
        <v>231</v>
      </c>
      <c r="N74" t="s">
        <v>231</v>
      </c>
      <c r="O74" t="s">
        <v>231</v>
      </c>
      <c r="P74" t="s">
        <v>4206</v>
      </c>
      <c r="Q74" t="s">
        <v>1580</v>
      </c>
      <c r="T74" t="s">
        <v>229</v>
      </c>
      <c r="U74" t="s">
        <v>71</v>
      </c>
      <c r="AR74" t="s">
        <v>231</v>
      </c>
      <c r="AS74" t="s">
        <v>231</v>
      </c>
      <c r="AT74" t="s">
        <v>70</v>
      </c>
    </row>
    <row r="75" spans="1:46">
      <c r="A75" t="s">
        <v>1578</v>
      </c>
      <c r="B75" t="s">
        <v>142</v>
      </c>
      <c r="C75" t="s">
        <v>1570</v>
      </c>
      <c r="D75" t="s">
        <v>60</v>
      </c>
      <c r="E75" t="s">
        <v>81</v>
      </c>
      <c r="F75" t="s">
        <v>1580</v>
      </c>
      <c r="P75" t="s">
        <v>4207</v>
      </c>
      <c r="Q75" t="s">
        <v>4242</v>
      </c>
      <c r="R75" t="s">
        <v>4212</v>
      </c>
      <c r="T75" t="s">
        <v>68</v>
      </c>
      <c r="U75" s="613">
        <v>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70</v>
      </c>
    </row>
    <row r="76" spans="1:46">
      <c r="A76" t="s">
        <v>1578</v>
      </c>
      <c r="B76" t="s">
        <v>142</v>
      </c>
      <c r="C76" t="s">
        <v>1570</v>
      </c>
      <c r="D76" t="s">
        <v>60</v>
      </c>
      <c r="E76" t="s">
        <v>81</v>
      </c>
      <c r="F76" t="s">
        <v>1580</v>
      </c>
      <c r="P76" t="s">
        <v>4210</v>
      </c>
      <c r="Q76" t="s">
        <v>4243</v>
      </c>
      <c r="R76" t="s">
        <v>4209</v>
      </c>
      <c r="T76" t="s">
        <v>68</v>
      </c>
      <c r="U76" s="613">
        <v>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66</v>
      </c>
    </row>
    <row r="77" spans="1:46">
      <c r="A77" t="s">
        <v>1578</v>
      </c>
      <c r="B77" t="s">
        <v>142</v>
      </c>
      <c r="C77" t="s">
        <v>1570</v>
      </c>
      <c r="D77" t="s">
        <v>60</v>
      </c>
      <c r="E77" t="s">
        <v>81</v>
      </c>
      <c r="F77" t="s">
        <v>1580</v>
      </c>
      <c r="P77" t="s">
        <v>4215</v>
      </c>
      <c r="Q77" t="s">
        <v>4244</v>
      </c>
      <c r="R77" t="s">
        <v>4245</v>
      </c>
      <c r="T77" t="s">
        <v>99</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70</v>
      </c>
    </row>
    <row r="78" spans="1:46">
      <c r="A78" t="s">
        <v>1578</v>
      </c>
      <c r="B78" t="s">
        <v>142</v>
      </c>
      <c r="C78" t="s">
        <v>1570</v>
      </c>
      <c r="D78" t="s">
        <v>60</v>
      </c>
      <c r="E78" t="s">
        <v>81</v>
      </c>
      <c r="F78" t="s">
        <v>1580</v>
      </c>
      <c r="P78" t="s">
        <v>4218</v>
      </c>
      <c r="Q78" t="s">
        <v>4246</v>
      </c>
      <c r="R78" t="s">
        <v>4238</v>
      </c>
      <c r="T78" t="s">
        <v>68</v>
      </c>
      <c r="U78" s="613">
        <v>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70</v>
      </c>
    </row>
    <row r="79" spans="1:46">
      <c r="A79" t="s">
        <v>1578</v>
      </c>
      <c r="B79" t="s">
        <v>142</v>
      </c>
      <c r="C79" t="s">
        <v>1570</v>
      </c>
      <c r="D79" t="s">
        <v>60</v>
      </c>
      <c r="E79" t="s">
        <v>81</v>
      </c>
      <c r="F79" t="s">
        <v>1580</v>
      </c>
      <c r="P79" t="s">
        <v>4247</v>
      </c>
      <c r="Q79" t="s">
        <v>4216</v>
      </c>
      <c r="R79" t="s">
        <v>4217</v>
      </c>
      <c r="T79" t="s">
        <v>68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70</v>
      </c>
    </row>
    <row r="80" spans="1:46">
      <c r="A80" t="s">
        <v>1578</v>
      </c>
      <c r="B80" t="s">
        <v>142</v>
      </c>
      <c r="C80" t="s">
        <v>1570</v>
      </c>
      <c r="D80" t="s">
        <v>60</v>
      </c>
      <c r="E80" t="s">
        <v>81</v>
      </c>
      <c r="F80" t="s">
        <v>1580</v>
      </c>
      <c r="P80" t="s">
        <v>4249</v>
      </c>
      <c r="Q80" t="s">
        <v>4298</v>
      </c>
      <c r="R80" t="s">
        <v>4220</v>
      </c>
      <c r="T80" t="s">
        <v>99</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70</v>
      </c>
    </row>
    <row r="81" spans="1:46">
      <c r="A81" t="s">
        <v>1582</v>
      </c>
      <c r="B81" t="s">
        <v>142</v>
      </c>
      <c r="C81" t="s">
        <v>1570</v>
      </c>
      <c r="D81" t="s">
        <v>60</v>
      </c>
      <c r="E81" t="s">
        <v>86</v>
      </c>
      <c r="F81" t="s">
        <v>1584</v>
      </c>
      <c r="G81" t="s">
        <v>76</v>
      </c>
      <c r="H81" t="s">
        <v>115</v>
      </c>
      <c r="I81" t="s">
        <v>358</v>
      </c>
      <c r="J81" t="s">
        <v>231</v>
      </c>
      <c r="K81" t="s">
        <v>231</v>
      </c>
      <c r="L81" t="s">
        <v>231</v>
      </c>
      <c r="M81" t="s">
        <v>231</v>
      </c>
      <c r="N81" t="s">
        <v>231</v>
      </c>
      <c r="O81" t="s">
        <v>231</v>
      </c>
      <c r="P81" t="s">
        <v>4206</v>
      </c>
      <c r="Q81" t="s">
        <v>1584</v>
      </c>
      <c r="T81" t="s">
        <v>229</v>
      </c>
      <c r="U81" t="s">
        <v>71</v>
      </c>
      <c r="AR81" t="s">
        <v>231</v>
      </c>
      <c r="AS81" t="s">
        <v>231</v>
      </c>
      <c r="AT81" t="s">
        <v>70</v>
      </c>
    </row>
    <row r="82" spans="1:46">
      <c r="A82" t="s">
        <v>1582</v>
      </c>
      <c r="B82" t="s">
        <v>142</v>
      </c>
      <c r="C82" t="s">
        <v>1570</v>
      </c>
      <c r="D82" t="s">
        <v>60</v>
      </c>
      <c r="E82" t="s">
        <v>86</v>
      </c>
      <c r="F82" t="s">
        <v>1584</v>
      </c>
      <c r="P82" t="s">
        <v>4207</v>
      </c>
      <c r="Q82" t="s">
        <v>4260</v>
      </c>
      <c r="R82" t="s">
        <v>4222</v>
      </c>
      <c r="T82" t="s">
        <v>99</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70</v>
      </c>
    </row>
    <row r="83" spans="1:46">
      <c r="A83" t="s">
        <v>1582</v>
      </c>
      <c r="B83" t="s">
        <v>142</v>
      </c>
      <c r="C83" t="s">
        <v>1570</v>
      </c>
      <c r="D83" t="s">
        <v>60</v>
      </c>
      <c r="E83" t="s">
        <v>86</v>
      </c>
      <c r="F83" t="s">
        <v>1584</v>
      </c>
      <c r="P83" t="s">
        <v>4210</v>
      </c>
      <c r="Q83" t="s">
        <v>4261</v>
      </c>
      <c r="R83" t="s">
        <v>4224</v>
      </c>
      <c r="T83" t="s">
        <v>99</v>
      </c>
      <c r="U83">
        <v>2</v>
      </c>
      <c r="X83">
        <v>0</v>
      </c>
      <c r="Y83">
        <v>0</v>
      </c>
      <c r="Z83">
        <v>0</v>
      </c>
      <c r="AA83">
        <v>0</v>
      </c>
      <c r="AB83">
        <v>0</v>
      </c>
      <c r="AE83">
        <v>0.6</v>
      </c>
      <c r="AF83">
        <v>0.6</v>
      </c>
      <c r="AG83">
        <v>0.6</v>
      </c>
      <c r="AH83">
        <v>0.6</v>
      </c>
      <c r="AI83">
        <v>0.6</v>
      </c>
      <c r="AL83">
        <v>0</v>
      </c>
      <c r="AM83">
        <v>0</v>
      </c>
      <c r="AN83">
        <v>0</v>
      </c>
      <c r="AO83">
        <v>0</v>
      </c>
      <c r="AP83">
        <v>0</v>
      </c>
      <c r="AR83">
        <v>0</v>
      </c>
      <c r="AS83">
        <v>0</v>
      </c>
      <c r="AT83" t="s">
        <v>70</v>
      </c>
    </row>
    <row r="84" spans="1:46">
      <c r="A84" t="s">
        <v>1582</v>
      </c>
      <c r="B84" t="s">
        <v>142</v>
      </c>
      <c r="C84" t="s">
        <v>1570</v>
      </c>
      <c r="D84" t="s">
        <v>60</v>
      </c>
      <c r="E84" t="s">
        <v>86</v>
      </c>
      <c r="F84" t="s">
        <v>1584</v>
      </c>
      <c r="P84" t="s">
        <v>4215</v>
      </c>
      <c r="Q84" t="s">
        <v>4262</v>
      </c>
      <c r="R84" t="s">
        <v>4225</v>
      </c>
      <c r="T84" t="s">
        <v>68</v>
      </c>
      <c r="U84" s="613">
        <v>0</v>
      </c>
      <c r="X84">
        <v>2</v>
      </c>
      <c r="Y84">
        <v>2</v>
      </c>
      <c r="Z84">
        <v>2</v>
      </c>
      <c r="AA84">
        <v>2</v>
      </c>
      <c r="AB84">
        <v>2</v>
      </c>
      <c r="AE84">
        <v>4</v>
      </c>
      <c r="AF84">
        <v>4</v>
      </c>
      <c r="AG84">
        <v>4</v>
      </c>
      <c r="AH84">
        <v>4</v>
      </c>
      <c r="AI84">
        <v>4</v>
      </c>
      <c r="AL84">
        <v>0</v>
      </c>
      <c r="AM84">
        <v>0</v>
      </c>
      <c r="AN84">
        <v>0</v>
      </c>
      <c r="AO84">
        <v>0</v>
      </c>
      <c r="AP84">
        <v>0</v>
      </c>
      <c r="AR84">
        <v>0</v>
      </c>
      <c r="AS84">
        <v>0</v>
      </c>
      <c r="AT84" t="s">
        <v>70</v>
      </c>
    </row>
    <row r="85" spans="1:46">
      <c r="A85" t="s">
        <v>1582</v>
      </c>
      <c r="B85" t="s">
        <v>142</v>
      </c>
      <c r="C85" t="s">
        <v>1570</v>
      </c>
      <c r="D85" t="s">
        <v>60</v>
      </c>
      <c r="E85" t="s">
        <v>86</v>
      </c>
      <c r="F85" t="s">
        <v>1584</v>
      </c>
      <c r="P85" t="s">
        <v>4218</v>
      </c>
      <c r="Q85" t="s">
        <v>4263</v>
      </c>
      <c r="R85" t="s">
        <v>4257</v>
      </c>
      <c r="T85" t="s">
        <v>68</v>
      </c>
      <c r="U85" s="613">
        <v>0</v>
      </c>
      <c r="X85">
        <v>0</v>
      </c>
      <c r="Y85">
        <v>0</v>
      </c>
      <c r="Z85">
        <v>0</v>
      </c>
      <c r="AA85">
        <v>0</v>
      </c>
      <c r="AB85">
        <v>0</v>
      </c>
      <c r="AE85">
        <v>1</v>
      </c>
      <c r="AF85">
        <v>1</v>
      </c>
      <c r="AG85">
        <v>1</v>
      </c>
      <c r="AH85">
        <v>1</v>
      </c>
      <c r="AI85">
        <v>1</v>
      </c>
      <c r="AL85">
        <v>0</v>
      </c>
      <c r="AM85">
        <v>0</v>
      </c>
      <c r="AN85">
        <v>0</v>
      </c>
      <c r="AO85">
        <v>0</v>
      </c>
      <c r="AP85">
        <v>0</v>
      </c>
      <c r="AR85">
        <v>0</v>
      </c>
      <c r="AS85">
        <v>0</v>
      </c>
      <c r="AT85" t="s">
        <v>70</v>
      </c>
    </row>
    <row r="86" spans="1:46">
      <c r="A86" t="s">
        <v>1582</v>
      </c>
      <c r="B86" t="s">
        <v>142</v>
      </c>
      <c r="C86" t="s">
        <v>1570</v>
      </c>
      <c r="D86" t="s">
        <v>60</v>
      </c>
      <c r="E86" t="s">
        <v>86</v>
      </c>
      <c r="F86" t="s">
        <v>1584</v>
      </c>
      <c r="P86" t="s">
        <v>4247</v>
      </c>
      <c r="Q86" t="s">
        <v>4299</v>
      </c>
      <c r="R86" t="s">
        <v>4241</v>
      </c>
      <c r="T86" t="s">
        <v>68</v>
      </c>
      <c r="U86" s="613">
        <v>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66</v>
      </c>
    </row>
    <row r="87" spans="1:46">
      <c r="A87" t="s">
        <v>1662</v>
      </c>
      <c r="B87" t="s">
        <v>142</v>
      </c>
      <c r="C87" t="s">
        <v>1570</v>
      </c>
      <c r="D87" t="s">
        <v>246</v>
      </c>
      <c r="E87" t="s">
        <v>258</v>
      </c>
      <c r="F87" t="s">
        <v>1664</v>
      </c>
      <c r="G87" t="s">
        <v>76</v>
      </c>
      <c r="H87" t="s">
        <v>304</v>
      </c>
      <c r="I87" t="s">
        <v>358</v>
      </c>
      <c r="J87" t="s">
        <v>231</v>
      </c>
      <c r="K87" t="s">
        <v>231</v>
      </c>
      <c r="L87" t="s">
        <v>231</v>
      </c>
      <c r="M87" t="s">
        <v>231</v>
      </c>
      <c r="N87" t="s">
        <v>231</v>
      </c>
      <c r="O87" t="s">
        <v>231</v>
      </c>
      <c r="P87" t="s">
        <v>4206</v>
      </c>
      <c r="Q87" t="s">
        <v>1664</v>
      </c>
      <c r="T87" t="s">
        <v>229</v>
      </c>
      <c r="U87" t="s">
        <v>71</v>
      </c>
      <c r="AR87" t="s">
        <v>231</v>
      </c>
      <c r="AS87" t="s">
        <v>231</v>
      </c>
      <c r="AT87" t="s">
        <v>70</v>
      </c>
    </row>
    <row r="88" spans="1:46">
      <c r="A88" t="s">
        <v>1662</v>
      </c>
      <c r="B88" t="s">
        <v>142</v>
      </c>
      <c r="C88" t="s">
        <v>1570</v>
      </c>
      <c r="D88" t="s">
        <v>246</v>
      </c>
      <c r="E88" t="s">
        <v>258</v>
      </c>
      <c r="F88" t="s">
        <v>1664</v>
      </c>
      <c r="P88" t="s">
        <v>4207</v>
      </c>
      <c r="Q88" t="s">
        <v>4227</v>
      </c>
      <c r="R88" t="s">
        <v>4228</v>
      </c>
      <c r="T88" t="s">
        <v>68</v>
      </c>
      <c r="U88" s="613">
        <v>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70</v>
      </c>
    </row>
    <row r="89" spans="1:46">
      <c r="A89" t="s">
        <v>1662</v>
      </c>
      <c r="B89" t="s">
        <v>142</v>
      </c>
      <c r="C89" t="s">
        <v>1570</v>
      </c>
      <c r="D89" t="s">
        <v>246</v>
      </c>
      <c r="E89" t="s">
        <v>258</v>
      </c>
      <c r="F89" t="s">
        <v>1664</v>
      </c>
      <c r="P89" t="s">
        <v>4210</v>
      </c>
      <c r="Q89" t="s">
        <v>4300</v>
      </c>
      <c r="R89" t="s">
        <v>4226</v>
      </c>
      <c r="T89" t="s">
        <v>68</v>
      </c>
      <c r="U89" s="613">
        <v>0</v>
      </c>
      <c r="X89">
        <v>70</v>
      </c>
      <c r="Y89">
        <v>70</v>
      </c>
      <c r="Z89">
        <v>70</v>
      </c>
      <c r="AA89">
        <v>70</v>
      </c>
      <c r="AB89">
        <v>70</v>
      </c>
      <c r="AE89">
        <v>100</v>
      </c>
      <c r="AF89">
        <v>100</v>
      </c>
      <c r="AG89">
        <v>100</v>
      </c>
      <c r="AH89">
        <v>100</v>
      </c>
      <c r="AI89">
        <v>100</v>
      </c>
      <c r="AL89">
        <v>40</v>
      </c>
      <c r="AM89">
        <v>40</v>
      </c>
      <c r="AN89">
        <v>40</v>
      </c>
      <c r="AO89">
        <v>40</v>
      </c>
      <c r="AP89">
        <v>40</v>
      </c>
      <c r="AR89">
        <v>87</v>
      </c>
      <c r="AS89">
        <v>97</v>
      </c>
      <c r="AT89" t="s">
        <v>70</v>
      </c>
    </row>
    <row r="90" spans="1:46">
      <c r="A90" t="s">
        <v>1662</v>
      </c>
      <c r="B90" t="s">
        <v>142</v>
      </c>
      <c r="C90" t="s">
        <v>1570</v>
      </c>
      <c r="D90" t="s">
        <v>246</v>
      </c>
      <c r="E90" t="s">
        <v>258</v>
      </c>
      <c r="F90" t="s">
        <v>1664</v>
      </c>
      <c r="P90" t="s">
        <v>4215</v>
      </c>
      <c r="Q90" t="s">
        <v>4301</v>
      </c>
      <c r="R90" t="s">
        <v>4230</v>
      </c>
      <c r="T90" t="s">
        <v>68</v>
      </c>
      <c r="U90" s="613">
        <v>0</v>
      </c>
      <c r="X90">
        <v>80</v>
      </c>
      <c r="Y90">
        <v>80</v>
      </c>
      <c r="Z90">
        <v>80</v>
      </c>
      <c r="AA90">
        <v>80</v>
      </c>
      <c r="AB90">
        <v>80</v>
      </c>
      <c r="AE90">
        <v>110</v>
      </c>
      <c r="AF90">
        <v>110</v>
      </c>
      <c r="AG90">
        <v>110</v>
      </c>
      <c r="AH90">
        <v>110</v>
      </c>
      <c r="AI90">
        <v>110</v>
      </c>
      <c r="AL90">
        <v>50</v>
      </c>
      <c r="AM90">
        <v>50</v>
      </c>
      <c r="AN90">
        <v>50</v>
      </c>
      <c r="AO90">
        <v>50</v>
      </c>
      <c r="AP90">
        <v>50</v>
      </c>
      <c r="AR90">
        <v>96</v>
      </c>
      <c r="AS90">
        <v>96</v>
      </c>
      <c r="AT90" t="s">
        <v>70</v>
      </c>
    </row>
    <row r="91" spans="1:46">
      <c r="A91" t="s">
        <v>1662</v>
      </c>
      <c r="B91" t="s">
        <v>142</v>
      </c>
      <c r="C91" t="s">
        <v>1570</v>
      </c>
      <c r="D91" t="s">
        <v>246</v>
      </c>
      <c r="E91" t="s">
        <v>258</v>
      </c>
      <c r="F91" t="s">
        <v>1664</v>
      </c>
      <c r="P91" t="s">
        <v>4218</v>
      </c>
      <c r="Q91" t="s">
        <v>4302</v>
      </c>
      <c r="R91" t="s">
        <v>4230</v>
      </c>
      <c r="T91" t="s">
        <v>68</v>
      </c>
      <c r="U91" s="613">
        <v>0</v>
      </c>
      <c r="X91">
        <v>30</v>
      </c>
      <c r="Y91">
        <v>30</v>
      </c>
      <c r="Z91">
        <v>30</v>
      </c>
      <c r="AA91">
        <v>30</v>
      </c>
      <c r="AB91">
        <v>30</v>
      </c>
      <c r="AE91">
        <v>45</v>
      </c>
      <c r="AF91">
        <v>45</v>
      </c>
      <c r="AG91">
        <v>45</v>
      </c>
      <c r="AH91">
        <v>45</v>
      </c>
      <c r="AI91">
        <v>45</v>
      </c>
      <c r="AL91">
        <v>15</v>
      </c>
      <c r="AM91">
        <v>15</v>
      </c>
      <c r="AN91">
        <v>15</v>
      </c>
      <c r="AO91">
        <v>15</v>
      </c>
      <c r="AP91">
        <v>15</v>
      </c>
      <c r="AR91">
        <v>21</v>
      </c>
      <c r="AS91">
        <v>16</v>
      </c>
      <c r="AT91" t="s">
        <v>70</v>
      </c>
    </row>
    <row r="92" spans="1:46">
      <c r="A92" t="s">
        <v>1662</v>
      </c>
      <c r="B92" t="s">
        <v>142</v>
      </c>
      <c r="C92" t="s">
        <v>1570</v>
      </c>
      <c r="D92" t="s">
        <v>246</v>
      </c>
      <c r="E92" t="s">
        <v>258</v>
      </c>
      <c r="F92" t="s">
        <v>1664</v>
      </c>
      <c r="P92" t="s">
        <v>4247</v>
      </c>
      <c r="Q92" t="s">
        <v>4231</v>
      </c>
      <c r="R92" t="s">
        <v>4231</v>
      </c>
      <c r="T92" t="s">
        <v>68</v>
      </c>
      <c r="U92" s="613">
        <v>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70</v>
      </c>
    </row>
    <row r="93" spans="1:46">
      <c r="A93" t="s">
        <v>1662</v>
      </c>
      <c r="B93" t="s">
        <v>142</v>
      </c>
      <c r="C93" t="s">
        <v>1570</v>
      </c>
      <c r="D93" t="s">
        <v>246</v>
      </c>
      <c r="E93" t="s">
        <v>258</v>
      </c>
      <c r="F93" t="s">
        <v>1664</v>
      </c>
      <c r="P93" t="s">
        <v>4249</v>
      </c>
      <c r="Q93" t="s">
        <v>4303</v>
      </c>
      <c r="R93" t="s">
        <v>4304</v>
      </c>
      <c r="T93" t="s">
        <v>68</v>
      </c>
      <c r="U93" s="613">
        <v>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70</v>
      </c>
    </row>
    <row r="94" spans="1:46">
      <c r="A94" t="s">
        <v>1666</v>
      </c>
      <c r="B94" t="s">
        <v>142</v>
      </c>
      <c r="C94" t="s">
        <v>1570</v>
      </c>
      <c r="D94" t="s">
        <v>246</v>
      </c>
      <c r="E94" t="s">
        <v>1508</v>
      </c>
      <c r="F94" t="s">
        <v>1668</v>
      </c>
      <c r="G94" t="s">
        <v>76</v>
      </c>
      <c r="H94" t="s">
        <v>304</v>
      </c>
      <c r="I94" t="s">
        <v>358</v>
      </c>
      <c r="J94" t="s">
        <v>231</v>
      </c>
      <c r="K94" t="s">
        <v>231</v>
      </c>
      <c r="L94" t="s">
        <v>231</v>
      </c>
      <c r="M94" t="s">
        <v>231</v>
      </c>
      <c r="N94" t="s">
        <v>231</v>
      </c>
      <c r="O94" t="s">
        <v>231</v>
      </c>
      <c r="P94" t="s">
        <v>4206</v>
      </c>
      <c r="Q94" t="s">
        <v>1668</v>
      </c>
      <c r="T94" t="s">
        <v>229</v>
      </c>
      <c r="U94" t="s">
        <v>71</v>
      </c>
      <c r="AR94" t="s">
        <v>231</v>
      </c>
      <c r="AS94" t="s">
        <v>231</v>
      </c>
      <c r="AT94" t="s">
        <v>70</v>
      </c>
    </row>
    <row r="95" spans="1:46">
      <c r="A95" t="s">
        <v>1666</v>
      </c>
      <c r="B95" t="s">
        <v>142</v>
      </c>
      <c r="C95" t="s">
        <v>1570</v>
      </c>
      <c r="D95" t="s">
        <v>246</v>
      </c>
      <c r="E95" t="s">
        <v>1508</v>
      </c>
      <c r="F95" t="s">
        <v>1668</v>
      </c>
      <c r="P95" t="s">
        <v>4207</v>
      </c>
      <c r="Q95" t="s">
        <v>4305</v>
      </c>
      <c r="R95" t="s">
        <v>4235</v>
      </c>
      <c r="T95" t="s">
        <v>99</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70</v>
      </c>
    </row>
    <row r="96" spans="1:46">
      <c r="A96" t="s">
        <v>1666</v>
      </c>
      <c r="B96" t="s">
        <v>142</v>
      </c>
      <c r="C96" t="s">
        <v>1570</v>
      </c>
      <c r="D96" t="s">
        <v>246</v>
      </c>
      <c r="E96" t="s">
        <v>1508</v>
      </c>
      <c r="F96" t="s">
        <v>1668</v>
      </c>
      <c r="P96" t="s">
        <v>4210</v>
      </c>
      <c r="Q96" t="s">
        <v>4306</v>
      </c>
      <c r="R96" t="s">
        <v>4233</v>
      </c>
      <c r="T96" t="s">
        <v>99</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70</v>
      </c>
    </row>
    <row r="97" spans="1:46">
      <c r="A97" t="s">
        <v>1666</v>
      </c>
      <c r="B97" t="s">
        <v>142</v>
      </c>
      <c r="C97" t="s">
        <v>1570</v>
      </c>
      <c r="D97" t="s">
        <v>246</v>
      </c>
      <c r="E97" t="s">
        <v>1508</v>
      </c>
      <c r="F97" t="s">
        <v>1668</v>
      </c>
      <c r="P97" t="s">
        <v>4215</v>
      </c>
      <c r="Q97" t="s">
        <v>4299</v>
      </c>
      <c r="R97" t="s">
        <v>4307</v>
      </c>
      <c r="T97" t="s">
        <v>68</v>
      </c>
      <c r="U97" s="613">
        <v>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70</v>
      </c>
    </row>
    <row r="98" spans="1:46">
      <c r="A98" t="s">
        <v>1743</v>
      </c>
      <c r="B98" t="s">
        <v>142</v>
      </c>
      <c r="C98" t="s">
        <v>1715</v>
      </c>
      <c r="D98" t="s">
        <v>60</v>
      </c>
      <c r="E98" t="s">
        <v>1745</v>
      </c>
      <c r="F98" t="s">
        <v>1747</v>
      </c>
      <c r="G98" t="s">
        <v>76</v>
      </c>
      <c r="H98" t="s">
        <v>115</v>
      </c>
      <c r="I98" t="s">
        <v>358</v>
      </c>
      <c r="J98" t="s">
        <v>231</v>
      </c>
      <c r="K98" t="s">
        <v>231</v>
      </c>
      <c r="L98" t="s">
        <v>231</v>
      </c>
      <c r="M98" t="s">
        <v>231</v>
      </c>
      <c r="N98" t="s">
        <v>231</v>
      </c>
      <c r="O98" t="s">
        <v>231</v>
      </c>
      <c r="P98" t="s">
        <v>4206</v>
      </c>
      <c r="Q98" t="s">
        <v>1747</v>
      </c>
      <c r="T98" t="s">
        <v>229</v>
      </c>
      <c r="U98" t="s">
        <v>71</v>
      </c>
      <c r="AR98" t="s">
        <v>231</v>
      </c>
      <c r="AS98" t="s">
        <v>360</v>
      </c>
      <c r="AT98" t="s">
        <v>66</v>
      </c>
    </row>
    <row r="99" spans="1:46">
      <c r="A99" t="s">
        <v>1743</v>
      </c>
      <c r="B99" t="s">
        <v>142</v>
      </c>
      <c r="C99" t="s">
        <v>1715</v>
      </c>
      <c r="D99" t="s">
        <v>60</v>
      </c>
      <c r="E99" t="s">
        <v>1745</v>
      </c>
      <c r="F99" t="s">
        <v>1747</v>
      </c>
      <c r="P99" t="s">
        <v>4207</v>
      </c>
      <c r="Q99" t="s">
        <v>4242</v>
      </c>
      <c r="R99" t="s">
        <v>4212</v>
      </c>
      <c r="T99" t="s">
        <v>68</v>
      </c>
      <c r="U99" s="613">
        <v>0</v>
      </c>
      <c r="V99">
        <v>11000</v>
      </c>
      <c r="W99">
        <v>8840</v>
      </c>
      <c r="X99">
        <v>8840</v>
      </c>
      <c r="Y99">
        <v>8840</v>
      </c>
      <c r="Z99">
        <v>8840</v>
      </c>
      <c r="AA99">
        <v>8840</v>
      </c>
      <c r="AB99">
        <v>8840</v>
      </c>
      <c r="AE99">
        <v>11206</v>
      </c>
      <c r="AF99">
        <v>11206</v>
      </c>
      <c r="AG99">
        <v>11206</v>
      </c>
      <c r="AH99">
        <v>11206</v>
      </c>
      <c r="AI99">
        <v>11206</v>
      </c>
      <c r="AJ99" t="s">
        <v>538</v>
      </c>
      <c r="AK99" t="s">
        <v>538</v>
      </c>
      <c r="AL99" t="s">
        <v>538</v>
      </c>
      <c r="AM99" t="s">
        <v>538</v>
      </c>
      <c r="AN99" t="s">
        <v>538</v>
      </c>
      <c r="AO99" t="s">
        <v>538</v>
      </c>
      <c r="AP99" t="s">
        <v>538</v>
      </c>
      <c r="AQ99">
        <v>13572</v>
      </c>
      <c r="AR99">
        <v>8822</v>
      </c>
      <c r="AS99">
        <v>6926</v>
      </c>
      <c r="AT99" t="s">
        <v>70</v>
      </c>
    </row>
    <row r="100" spans="1:46">
      <c r="A100" t="s">
        <v>1743</v>
      </c>
      <c r="B100" t="s">
        <v>142</v>
      </c>
      <c r="C100" t="s">
        <v>1715</v>
      </c>
      <c r="D100" t="s">
        <v>60</v>
      </c>
      <c r="E100" t="s">
        <v>1745</v>
      </c>
      <c r="F100" t="s">
        <v>1747</v>
      </c>
      <c r="P100" t="s">
        <v>4210</v>
      </c>
      <c r="Q100" t="s">
        <v>4308</v>
      </c>
      <c r="R100" t="s">
        <v>4209</v>
      </c>
      <c r="T100" t="s">
        <v>68</v>
      </c>
      <c r="U100" s="613">
        <v>0</v>
      </c>
      <c r="V100">
        <v>1568</v>
      </c>
      <c r="W100">
        <v>1354</v>
      </c>
      <c r="X100">
        <v>1354</v>
      </c>
      <c r="Y100">
        <v>1354</v>
      </c>
      <c r="Z100">
        <v>1354</v>
      </c>
      <c r="AA100">
        <v>1354</v>
      </c>
      <c r="AB100">
        <v>1354</v>
      </c>
      <c r="AE100">
        <v>3055</v>
      </c>
      <c r="AF100">
        <v>3055</v>
      </c>
      <c r="AG100">
        <v>3055</v>
      </c>
      <c r="AH100">
        <v>3055</v>
      </c>
      <c r="AI100">
        <v>3055</v>
      </c>
      <c r="AJ100" t="s">
        <v>538</v>
      </c>
      <c r="AK100" t="s">
        <v>538</v>
      </c>
      <c r="AL100" t="s">
        <v>538</v>
      </c>
      <c r="AM100" t="s">
        <v>538</v>
      </c>
      <c r="AN100" t="s">
        <v>538</v>
      </c>
      <c r="AO100" t="s">
        <v>538</v>
      </c>
      <c r="AP100" t="s">
        <v>538</v>
      </c>
      <c r="AQ100">
        <v>4756</v>
      </c>
      <c r="AR100">
        <v>3124</v>
      </c>
      <c r="AS100">
        <v>15151</v>
      </c>
      <c r="AT100" t="s">
        <v>66</v>
      </c>
    </row>
    <row r="101" spans="1:46">
      <c r="A101" t="s">
        <v>1743</v>
      </c>
      <c r="B101" t="s">
        <v>142</v>
      </c>
      <c r="C101" t="s">
        <v>1715</v>
      </c>
      <c r="D101" t="s">
        <v>60</v>
      </c>
      <c r="E101" t="s">
        <v>1745</v>
      </c>
      <c r="F101" t="s">
        <v>1747</v>
      </c>
      <c r="P101" t="s">
        <v>4215</v>
      </c>
      <c r="Q101" t="s">
        <v>4309</v>
      </c>
      <c r="R101" t="s">
        <v>4245</v>
      </c>
      <c r="T101" t="s">
        <v>99</v>
      </c>
      <c r="U101">
        <v>2</v>
      </c>
      <c r="W101">
        <v>0.16</v>
      </c>
      <c r="X101">
        <v>0.16</v>
      </c>
      <c r="Y101">
        <v>0.16</v>
      </c>
      <c r="Z101">
        <v>0.16</v>
      </c>
      <c r="AA101">
        <v>0.16</v>
      </c>
      <c r="AB101">
        <v>0.16</v>
      </c>
      <c r="AE101">
        <v>0.23</v>
      </c>
      <c r="AF101">
        <v>0.23</v>
      </c>
      <c r="AG101">
        <v>0.23</v>
      </c>
      <c r="AH101">
        <v>0.23</v>
      </c>
      <c r="AI101">
        <v>0.23</v>
      </c>
      <c r="AJ101" t="s">
        <v>538</v>
      </c>
      <c r="AK101" t="s">
        <v>538</v>
      </c>
      <c r="AL101" t="s">
        <v>538</v>
      </c>
      <c r="AM101" t="s">
        <v>538</v>
      </c>
      <c r="AN101" t="s">
        <v>538</v>
      </c>
      <c r="AO101" t="s">
        <v>538</v>
      </c>
      <c r="AP101" t="s">
        <v>538</v>
      </c>
      <c r="AQ101">
        <v>0.3</v>
      </c>
      <c r="AR101">
        <v>0.05</v>
      </c>
      <c r="AS101">
        <v>0.18</v>
      </c>
      <c r="AT101" t="s">
        <v>66</v>
      </c>
    </row>
    <row r="102" spans="1:46">
      <c r="A102" t="s">
        <v>1743</v>
      </c>
      <c r="B102" t="s">
        <v>142</v>
      </c>
      <c r="C102" t="s">
        <v>1715</v>
      </c>
      <c r="D102" t="s">
        <v>60</v>
      </c>
      <c r="E102" t="s">
        <v>1745</v>
      </c>
      <c r="F102" t="s">
        <v>1747</v>
      </c>
      <c r="P102" t="s">
        <v>4218</v>
      </c>
      <c r="Q102" t="s">
        <v>4310</v>
      </c>
      <c r="R102" t="s">
        <v>4238</v>
      </c>
      <c r="T102" t="s">
        <v>68</v>
      </c>
      <c r="U102" s="613">
        <v>0</v>
      </c>
      <c r="W102">
        <v>34</v>
      </c>
      <c r="X102">
        <v>34</v>
      </c>
      <c r="Y102">
        <v>34</v>
      </c>
      <c r="Z102">
        <v>34</v>
      </c>
      <c r="AA102">
        <v>34</v>
      </c>
      <c r="AB102">
        <v>34</v>
      </c>
      <c r="AE102">
        <v>46</v>
      </c>
      <c r="AF102">
        <v>46</v>
      </c>
      <c r="AG102">
        <v>46</v>
      </c>
      <c r="AH102">
        <v>46</v>
      </c>
      <c r="AI102">
        <v>46</v>
      </c>
      <c r="AJ102" t="s">
        <v>538</v>
      </c>
      <c r="AK102" t="s">
        <v>538</v>
      </c>
      <c r="AL102" t="s">
        <v>538</v>
      </c>
      <c r="AM102" t="s">
        <v>538</v>
      </c>
      <c r="AN102" t="s">
        <v>538</v>
      </c>
      <c r="AO102" t="s">
        <v>538</v>
      </c>
      <c r="AP102" t="s">
        <v>538</v>
      </c>
      <c r="AQ102">
        <v>52</v>
      </c>
      <c r="AR102">
        <v>0</v>
      </c>
      <c r="AS102">
        <v>0</v>
      </c>
      <c r="AT102" t="s">
        <v>70</v>
      </c>
    </row>
    <row r="103" spans="1:46">
      <c r="A103" t="s">
        <v>1743</v>
      </c>
      <c r="B103" t="s">
        <v>142</v>
      </c>
      <c r="C103" t="s">
        <v>1715</v>
      </c>
      <c r="D103" t="s">
        <v>60</v>
      </c>
      <c r="E103" t="s">
        <v>1745</v>
      </c>
      <c r="F103" t="s">
        <v>1747</v>
      </c>
      <c r="P103" t="s">
        <v>4247</v>
      </c>
      <c r="Q103" t="s">
        <v>4311</v>
      </c>
      <c r="R103" t="s">
        <v>4312</v>
      </c>
      <c r="T103" t="s">
        <v>68</v>
      </c>
      <c r="U103">
        <v>2</v>
      </c>
      <c r="AB103">
        <v>650</v>
      </c>
      <c r="AI103">
        <v>650</v>
      </c>
      <c r="AJ103" t="s">
        <v>538</v>
      </c>
      <c r="AK103" t="s">
        <v>538</v>
      </c>
      <c r="AL103" t="s">
        <v>538</v>
      </c>
      <c r="AM103" t="s">
        <v>538</v>
      </c>
      <c r="AN103" t="s">
        <v>538</v>
      </c>
      <c r="AO103" t="s">
        <v>538</v>
      </c>
      <c r="AP103" t="s">
        <v>538</v>
      </c>
      <c r="AQ103">
        <v>650</v>
      </c>
      <c r="AR103">
        <v>15.47</v>
      </c>
      <c r="AS103">
        <v>66.454999999999998</v>
      </c>
    </row>
    <row r="104" spans="1:46">
      <c r="A104" t="s">
        <v>1743</v>
      </c>
      <c r="B104" t="s">
        <v>142</v>
      </c>
      <c r="C104" t="s">
        <v>1715</v>
      </c>
      <c r="D104" t="s">
        <v>60</v>
      </c>
      <c r="E104" t="s">
        <v>1745</v>
      </c>
      <c r="F104" t="s">
        <v>1747</v>
      </c>
      <c r="P104" t="s">
        <v>4249</v>
      </c>
      <c r="Q104" t="s">
        <v>4313</v>
      </c>
      <c r="R104" t="s">
        <v>4217</v>
      </c>
      <c r="T104" t="s">
        <v>68</v>
      </c>
      <c r="U104">
        <v>2</v>
      </c>
      <c r="W104">
        <v>0.38</v>
      </c>
      <c r="X104">
        <v>0.38</v>
      </c>
      <c r="Y104">
        <v>0.38</v>
      </c>
      <c r="Z104">
        <v>0.38</v>
      </c>
      <c r="AA104">
        <v>0.38</v>
      </c>
      <c r="AB104">
        <v>0.38</v>
      </c>
      <c r="AE104">
        <v>0.49</v>
      </c>
      <c r="AF104">
        <v>0.49</v>
      </c>
      <c r="AG104">
        <v>0.49</v>
      </c>
      <c r="AH104">
        <v>0.49</v>
      </c>
      <c r="AI104">
        <v>0.49</v>
      </c>
      <c r="AJ104" t="s">
        <v>538</v>
      </c>
      <c r="AK104" t="s">
        <v>538</v>
      </c>
      <c r="AL104" t="s">
        <v>538</v>
      </c>
      <c r="AM104" t="s">
        <v>538</v>
      </c>
      <c r="AN104" t="s">
        <v>538</v>
      </c>
      <c r="AO104" t="s">
        <v>538</v>
      </c>
      <c r="AP104" t="s">
        <v>538</v>
      </c>
      <c r="AQ104">
        <v>0.55000000000000004</v>
      </c>
      <c r="AR104">
        <v>0.189</v>
      </c>
      <c r="AS104">
        <v>0.20499999999999999</v>
      </c>
      <c r="AT104" t="s">
        <v>70</v>
      </c>
    </row>
    <row r="105" spans="1:46">
      <c r="A105" t="s">
        <v>1749</v>
      </c>
      <c r="B105" t="s">
        <v>142</v>
      </c>
      <c r="C105" t="s">
        <v>1715</v>
      </c>
      <c r="D105" t="s">
        <v>60</v>
      </c>
      <c r="E105" t="s">
        <v>1750</v>
      </c>
      <c r="F105" t="s">
        <v>1752</v>
      </c>
      <c r="G105" t="s">
        <v>76</v>
      </c>
      <c r="H105" t="s">
        <v>115</v>
      </c>
      <c r="I105" t="s">
        <v>358</v>
      </c>
      <c r="J105" t="s">
        <v>231</v>
      </c>
      <c r="K105" t="s">
        <v>231</v>
      </c>
      <c r="L105" t="s">
        <v>231</v>
      </c>
      <c r="M105" t="s">
        <v>231</v>
      </c>
      <c r="N105" t="s">
        <v>231</v>
      </c>
      <c r="O105" t="s">
        <v>231</v>
      </c>
      <c r="P105" t="s">
        <v>4206</v>
      </c>
      <c r="Q105" t="s">
        <v>1752</v>
      </c>
      <c r="T105" t="s">
        <v>229</v>
      </c>
      <c r="U105" t="s">
        <v>71</v>
      </c>
      <c r="AR105" t="s">
        <v>231</v>
      </c>
      <c r="AS105" t="s">
        <v>231</v>
      </c>
      <c r="AT105" t="s">
        <v>70</v>
      </c>
    </row>
    <row r="106" spans="1:46">
      <c r="A106" t="s">
        <v>1749</v>
      </c>
      <c r="B106" t="s">
        <v>142</v>
      </c>
      <c r="C106" t="s">
        <v>1715</v>
      </c>
      <c r="D106" t="s">
        <v>60</v>
      </c>
      <c r="E106" t="s">
        <v>1750</v>
      </c>
      <c r="F106" t="s">
        <v>1752</v>
      </c>
      <c r="P106" t="s">
        <v>4207</v>
      </c>
      <c r="Q106" t="s">
        <v>4314</v>
      </c>
      <c r="R106" t="s">
        <v>4222</v>
      </c>
      <c r="T106" t="s">
        <v>99</v>
      </c>
      <c r="U106">
        <v>2</v>
      </c>
      <c r="X106">
        <v>99.97</v>
      </c>
      <c r="Y106">
        <v>99.97</v>
      </c>
      <c r="Z106">
        <v>99.97</v>
      </c>
      <c r="AA106">
        <v>99.97</v>
      </c>
      <c r="AB106">
        <v>99.97</v>
      </c>
      <c r="AE106">
        <v>99.96</v>
      </c>
      <c r="AF106">
        <v>99.96</v>
      </c>
      <c r="AG106">
        <v>99.96</v>
      </c>
      <c r="AH106">
        <v>99.96</v>
      </c>
      <c r="AI106">
        <v>99.96</v>
      </c>
      <c r="AJ106" t="s">
        <v>538</v>
      </c>
      <c r="AK106" t="s">
        <v>538</v>
      </c>
      <c r="AL106" t="s">
        <v>538</v>
      </c>
      <c r="AM106" t="s">
        <v>538</v>
      </c>
      <c r="AN106" t="s">
        <v>538</v>
      </c>
      <c r="AO106" t="s">
        <v>538</v>
      </c>
      <c r="AP106" t="s">
        <v>538</v>
      </c>
      <c r="AQ106">
        <v>99.95</v>
      </c>
      <c r="AR106">
        <v>99.984399999999994</v>
      </c>
      <c r="AS106">
        <v>99.976799999999997</v>
      </c>
      <c r="AT106" t="s">
        <v>70</v>
      </c>
    </row>
    <row r="107" spans="1:46">
      <c r="A107" t="s">
        <v>1749</v>
      </c>
      <c r="B107" t="s">
        <v>142</v>
      </c>
      <c r="C107" t="s">
        <v>1715</v>
      </c>
      <c r="D107" t="s">
        <v>60</v>
      </c>
      <c r="E107" t="s">
        <v>1750</v>
      </c>
      <c r="F107" t="s">
        <v>1752</v>
      </c>
      <c r="P107" t="s">
        <v>4210</v>
      </c>
      <c r="Q107" t="s">
        <v>4315</v>
      </c>
      <c r="R107" t="s">
        <v>4224</v>
      </c>
      <c r="T107" t="s">
        <v>99</v>
      </c>
      <c r="U107">
        <v>2</v>
      </c>
      <c r="X107">
        <v>0.27</v>
      </c>
      <c r="Y107">
        <v>0.27</v>
      </c>
      <c r="Z107">
        <v>0.27</v>
      </c>
      <c r="AA107">
        <v>0.27</v>
      </c>
      <c r="AB107">
        <v>0.27</v>
      </c>
      <c r="AE107">
        <v>0.54</v>
      </c>
      <c r="AF107">
        <v>0.54</v>
      </c>
      <c r="AG107">
        <v>0.54</v>
      </c>
      <c r="AH107">
        <v>0.54</v>
      </c>
      <c r="AI107">
        <v>0.54</v>
      </c>
      <c r="AJ107" t="s">
        <v>538</v>
      </c>
      <c r="AK107" t="s">
        <v>538</v>
      </c>
      <c r="AL107" t="s">
        <v>538</v>
      </c>
      <c r="AM107" t="s">
        <v>538</v>
      </c>
      <c r="AN107" t="s">
        <v>538</v>
      </c>
      <c r="AO107" t="s">
        <v>538</v>
      </c>
      <c r="AP107" t="s">
        <v>538</v>
      </c>
      <c r="AQ107">
        <v>0.81</v>
      </c>
      <c r="AR107">
        <v>0.26</v>
      </c>
      <c r="AS107">
        <v>0</v>
      </c>
      <c r="AT107" t="s">
        <v>70</v>
      </c>
    </row>
    <row r="108" spans="1:46">
      <c r="A108" t="s">
        <v>1749</v>
      </c>
      <c r="B108" t="s">
        <v>142</v>
      </c>
      <c r="C108" t="s">
        <v>1715</v>
      </c>
      <c r="D108" t="s">
        <v>60</v>
      </c>
      <c r="E108" t="s">
        <v>1750</v>
      </c>
      <c r="F108" t="s">
        <v>1752</v>
      </c>
      <c r="P108" t="s">
        <v>4215</v>
      </c>
      <c r="Q108" t="s">
        <v>4316</v>
      </c>
      <c r="R108" t="s">
        <v>4225</v>
      </c>
      <c r="T108" t="s">
        <v>68</v>
      </c>
      <c r="U108" s="613">
        <v>0</v>
      </c>
      <c r="W108">
        <v>1</v>
      </c>
      <c r="X108">
        <v>1</v>
      </c>
      <c r="Y108">
        <v>1</v>
      </c>
      <c r="Z108">
        <v>1</v>
      </c>
      <c r="AA108">
        <v>1</v>
      </c>
      <c r="AB108">
        <v>1</v>
      </c>
      <c r="AE108">
        <v>2</v>
      </c>
      <c r="AF108">
        <v>2</v>
      </c>
      <c r="AG108">
        <v>2</v>
      </c>
      <c r="AH108">
        <v>2</v>
      </c>
      <c r="AI108">
        <v>2</v>
      </c>
      <c r="AJ108" t="s">
        <v>538</v>
      </c>
      <c r="AK108" t="s">
        <v>538</v>
      </c>
      <c r="AL108" t="s">
        <v>538</v>
      </c>
      <c r="AM108" t="s">
        <v>538</v>
      </c>
      <c r="AN108" t="s">
        <v>538</v>
      </c>
      <c r="AO108" t="s">
        <v>538</v>
      </c>
      <c r="AP108" t="s">
        <v>538</v>
      </c>
      <c r="AQ108">
        <v>3</v>
      </c>
      <c r="AR108">
        <v>0</v>
      </c>
      <c r="AS108">
        <v>0</v>
      </c>
      <c r="AT108" t="s">
        <v>70</v>
      </c>
    </row>
    <row r="109" spans="1:46">
      <c r="A109" t="s">
        <v>1749</v>
      </c>
      <c r="B109" t="s">
        <v>142</v>
      </c>
      <c r="C109" t="s">
        <v>1715</v>
      </c>
      <c r="D109" t="s">
        <v>60</v>
      </c>
      <c r="E109" t="s">
        <v>1750</v>
      </c>
      <c r="F109" t="s">
        <v>1752</v>
      </c>
      <c r="P109" t="s">
        <v>4218</v>
      </c>
      <c r="Q109" t="s">
        <v>4317</v>
      </c>
      <c r="R109" t="s">
        <v>4318</v>
      </c>
      <c r="T109" t="s">
        <v>99</v>
      </c>
      <c r="U109">
        <v>2</v>
      </c>
      <c r="X109">
        <v>99.99</v>
      </c>
      <c r="Y109">
        <v>99.99</v>
      </c>
      <c r="Z109">
        <v>99.99</v>
      </c>
      <c r="AA109">
        <v>99.99</v>
      </c>
      <c r="AB109">
        <v>99.99</v>
      </c>
      <c r="AE109">
        <v>99.98</v>
      </c>
      <c r="AF109">
        <v>99.98</v>
      </c>
      <c r="AG109">
        <v>99.98</v>
      </c>
      <c r="AH109">
        <v>99.98</v>
      </c>
      <c r="AI109">
        <v>99.98</v>
      </c>
      <c r="AJ109" t="s">
        <v>538</v>
      </c>
      <c r="AK109" t="s">
        <v>538</v>
      </c>
      <c r="AL109" t="s">
        <v>538</v>
      </c>
      <c r="AM109" t="s">
        <v>538</v>
      </c>
      <c r="AN109" t="s">
        <v>538</v>
      </c>
      <c r="AO109" t="s">
        <v>538</v>
      </c>
      <c r="AP109" t="s">
        <v>538</v>
      </c>
      <c r="AQ109">
        <v>99.97</v>
      </c>
      <c r="AR109">
        <v>99.986199999999997</v>
      </c>
      <c r="AS109">
        <v>99.995699999999999</v>
      </c>
      <c r="AT109" t="s">
        <v>70</v>
      </c>
    </row>
    <row r="110" spans="1:46">
      <c r="A110" t="s">
        <v>1749</v>
      </c>
      <c r="B110" t="s">
        <v>142</v>
      </c>
      <c r="C110" t="s">
        <v>1715</v>
      </c>
      <c r="D110" t="s">
        <v>60</v>
      </c>
      <c r="E110" t="s">
        <v>1750</v>
      </c>
      <c r="F110" t="s">
        <v>1752</v>
      </c>
      <c r="P110" t="s">
        <v>4247</v>
      </c>
      <c r="Q110" t="s">
        <v>4319</v>
      </c>
      <c r="R110" t="s">
        <v>4257</v>
      </c>
      <c r="T110" t="s">
        <v>68</v>
      </c>
      <c r="U110" s="613">
        <v>0</v>
      </c>
      <c r="W110">
        <v>0</v>
      </c>
      <c r="X110">
        <v>0</v>
      </c>
      <c r="Y110">
        <v>0</v>
      </c>
      <c r="Z110">
        <v>0</v>
      </c>
      <c r="AA110">
        <v>0</v>
      </c>
      <c r="AB110">
        <v>0</v>
      </c>
      <c r="AE110">
        <v>1</v>
      </c>
      <c r="AF110">
        <v>1</v>
      </c>
      <c r="AG110">
        <v>1</v>
      </c>
      <c r="AH110">
        <v>1</v>
      </c>
      <c r="AI110">
        <v>1</v>
      </c>
      <c r="AJ110" t="s">
        <v>538</v>
      </c>
      <c r="AK110" t="s">
        <v>538</v>
      </c>
      <c r="AL110" t="s">
        <v>538</v>
      </c>
      <c r="AM110" t="s">
        <v>538</v>
      </c>
      <c r="AN110" t="s">
        <v>538</v>
      </c>
      <c r="AO110" t="s">
        <v>538</v>
      </c>
      <c r="AP110" t="s">
        <v>538</v>
      </c>
      <c r="AQ110">
        <v>2</v>
      </c>
      <c r="AR110">
        <v>0</v>
      </c>
      <c r="AS110">
        <v>0</v>
      </c>
      <c r="AT110" t="s">
        <v>70</v>
      </c>
    </row>
    <row r="111" spans="1:46">
      <c r="A111" t="s">
        <v>1749</v>
      </c>
      <c r="B111" t="s">
        <v>142</v>
      </c>
      <c r="C111" t="s">
        <v>1715</v>
      </c>
      <c r="D111" t="s">
        <v>60</v>
      </c>
      <c r="E111" t="s">
        <v>1750</v>
      </c>
      <c r="F111" t="s">
        <v>1752</v>
      </c>
      <c r="P111" t="s">
        <v>4249</v>
      </c>
      <c r="Q111" t="s">
        <v>4320</v>
      </c>
      <c r="R111" t="s">
        <v>4321</v>
      </c>
      <c r="T111" t="s">
        <v>68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538</v>
      </c>
      <c r="AK111" t="s">
        <v>538</v>
      </c>
      <c r="AL111" t="s">
        <v>538</v>
      </c>
      <c r="AM111" t="s">
        <v>538</v>
      </c>
      <c r="AN111" t="s">
        <v>538</v>
      </c>
      <c r="AO111" t="s">
        <v>538</v>
      </c>
      <c r="AP111" t="s">
        <v>538</v>
      </c>
      <c r="AQ111">
        <v>0.151</v>
      </c>
      <c r="AR111">
        <v>9.7000000000000003E-2</v>
      </c>
      <c r="AS111">
        <v>8.2000000000000003E-2</v>
      </c>
      <c r="AT111" t="s">
        <v>66</v>
      </c>
    </row>
    <row r="112" spans="1:46">
      <c r="A112" t="s">
        <v>1749</v>
      </c>
      <c r="B112" t="s">
        <v>142</v>
      </c>
      <c r="C112" t="s">
        <v>1715</v>
      </c>
      <c r="D112" t="s">
        <v>60</v>
      </c>
      <c r="E112" t="s">
        <v>1750</v>
      </c>
      <c r="F112" t="s">
        <v>1752</v>
      </c>
      <c r="P112" t="s">
        <v>4251</v>
      </c>
      <c r="Q112" t="s">
        <v>4322</v>
      </c>
      <c r="R112" t="s">
        <v>4321</v>
      </c>
      <c r="T112" t="s">
        <v>68</v>
      </c>
      <c r="U112" t="s">
        <v>71</v>
      </c>
      <c r="X112" t="s">
        <v>4323</v>
      </c>
      <c r="Y112" t="s">
        <v>4323</v>
      </c>
      <c r="Z112" t="s">
        <v>4323</v>
      </c>
      <c r="AA112" t="s">
        <v>4323</v>
      </c>
      <c r="AB112" t="s">
        <v>4323</v>
      </c>
      <c r="AJ112" t="s">
        <v>538</v>
      </c>
      <c r="AK112" t="s">
        <v>538</v>
      </c>
      <c r="AL112" t="s">
        <v>538</v>
      </c>
      <c r="AM112" t="s">
        <v>538</v>
      </c>
      <c r="AN112" t="s">
        <v>538</v>
      </c>
      <c r="AO112" t="s">
        <v>538</v>
      </c>
      <c r="AP112" t="s">
        <v>538</v>
      </c>
      <c r="AR112">
        <v>6.0000000000000001E-3</v>
      </c>
      <c r="AS112">
        <v>4.0000000000000001E-3</v>
      </c>
    </row>
    <row r="113" spans="1:46">
      <c r="A113" t="s">
        <v>1825</v>
      </c>
      <c r="B113" t="s">
        <v>142</v>
      </c>
      <c r="C113" t="s">
        <v>1715</v>
      </c>
      <c r="D113" t="s">
        <v>246</v>
      </c>
      <c r="E113" t="s">
        <v>1827</v>
      </c>
      <c r="F113" t="s">
        <v>1829</v>
      </c>
      <c r="G113" t="s">
        <v>76</v>
      </c>
      <c r="H113" t="s">
        <v>304</v>
      </c>
      <c r="I113" t="s">
        <v>358</v>
      </c>
      <c r="J113" t="s">
        <v>231</v>
      </c>
      <c r="K113" t="s">
        <v>231</v>
      </c>
      <c r="L113" t="s">
        <v>231</v>
      </c>
      <c r="M113" t="s">
        <v>231</v>
      </c>
      <c r="N113" t="s">
        <v>231</v>
      </c>
      <c r="O113" t="s">
        <v>231</v>
      </c>
      <c r="P113" t="s">
        <v>4206</v>
      </c>
      <c r="Q113" t="s">
        <v>1829</v>
      </c>
      <c r="T113" t="s">
        <v>229</v>
      </c>
      <c r="U113" t="s">
        <v>71</v>
      </c>
      <c r="AR113" t="s">
        <v>231</v>
      </c>
      <c r="AS113" t="s">
        <v>231</v>
      </c>
      <c r="AT113" t="s">
        <v>70</v>
      </c>
    </row>
    <row r="114" spans="1:46">
      <c r="A114" t="s">
        <v>1825</v>
      </c>
      <c r="B114" t="s">
        <v>142</v>
      </c>
      <c r="C114" t="s">
        <v>1715</v>
      </c>
      <c r="D114" t="s">
        <v>246</v>
      </c>
      <c r="E114" t="s">
        <v>1827</v>
      </c>
      <c r="F114" t="s">
        <v>1829</v>
      </c>
      <c r="P114" t="s">
        <v>4207</v>
      </c>
      <c r="Q114" t="s">
        <v>4324</v>
      </c>
      <c r="R114" t="s">
        <v>4325</v>
      </c>
      <c r="T114" t="s">
        <v>68</v>
      </c>
      <c r="U114" s="613">
        <v>0</v>
      </c>
      <c r="X114">
        <v>27</v>
      </c>
      <c r="Y114">
        <v>27</v>
      </c>
      <c r="Z114">
        <v>27</v>
      </c>
      <c r="AA114">
        <v>27</v>
      </c>
      <c r="AB114">
        <v>27</v>
      </c>
      <c r="AE114">
        <v>69</v>
      </c>
      <c r="AF114">
        <v>69</v>
      </c>
      <c r="AG114">
        <v>69</v>
      </c>
      <c r="AH114">
        <v>69</v>
      </c>
      <c r="AI114">
        <v>69</v>
      </c>
      <c r="AJ114" t="s">
        <v>538</v>
      </c>
      <c r="AK114" t="s">
        <v>538</v>
      </c>
      <c r="AL114" t="s">
        <v>538</v>
      </c>
      <c r="AM114" t="s">
        <v>538</v>
      </c>
      <c r="AN114" t="s">
        <v>538</v>
      </c>
      <c r="AO114" t="s">
        <v>538</v>
      </c>
      <c r="AP114" t="s">
        <v>538</v>
      </c>
      <c r="AQ114">
        <v>90</v>
      </c>
      <c r="AR114" t="s">
        <v>538</v>
      </c>
      <c r="AS114">
        <v>25</v>
      </c>
      <c r="AT114" t="s">
        <v>70</v>
      </c>
    </row>
    <row r="115" spans="1:46">
      <c r="A115" t="s">
        <v>1825</v>
      </c>
      <c r="B115" t="s">
        <v>142</v>
      </c>
      <c r="C115" t="s">
        <v>1715</v>
      </c>
      <c r="D115" t="s">
        <v>246</v>
      </c>
      <c r="E115" t="s">
        <v>1827</v>
      </c>
      <c r="F115" t="s">
        <v>1829</v>
      </c>
      <c r="P115" t="s">
        <v>4210</v>
      </c>
      <c r="Q115" t="s">
        <v>4326</v>
      </c>
      <c r="R115" t="s">
        <v>4235</v>
      </c>
      <c r="T115" t="s">
        <v>99</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538</v>
      </c>
      <c r="AK115" t="s">
        <v>538</v>
      </c>
      <c r="AL115" t="s">
        <v>538</v>
      </c>
      <c r="AM115" t="s">
        <v>538</v>
      </c>
      <c r="AN115" t="s">
        <v>538</v>
      </c>
      <c r="AO115" t="s">
        <v>538</v>
      </c>
      <c r="AP115" t="s">
        <v>538</v>
      </c>
      <c r="AQ115">
        <v>2.61</v>
      </c>
      <c r="AR115">
        <v>1.1494252873563227</v>
      </c>
      <c r="AS115">
        <v>0.86699999999999999</v>
      </c>
      <c r="AT115" t="s">
        <v>66</v>
      </c>
    </row>
    <row r="116" spans="1:46">
      <c r="A116" t="s">
        <v>1825</v>
      </c>
      <c r="B116" t="s">
        <v>142</v>
      </c>
      <c r="C116" t="s">
        <v>1715</v>
      </c>
      <c r="D116" t="s">
        <v>246</v>
      </c>
      <c r="E116" t="s">
        <v>1827</v>
      </c>
      <c r="F116" t="s">
        <v>1829</v>
      </c>
      <c r="P116" t="s">
        <v>4215</v>
      </c>
      <c r="Q116" t="s">
        <v>4327</v>
      </c>
      <c r="R116" t="s">
        <v>4233</v>
      </c>
      <c r="T116" t="s">
        <v>99</v>
      </c>
      <c r="U116">
        <v>2</v>
      </c>
      <c r="W116">
        <v>0.17</v>
      </c>
      <c r="X116">
        <v>0</v>
      </c>
      <c r="Y116">
        <v>0</v>
      </c>
      <c r="Z116">
        <v>0</v>
      </c>
      <c r="AA116">
        <v>0</v>
      </c>
      <c r="AB116">
        <v>0</v>
      </c>
      <c r="AE116">
        <v>0.68</v>
      </c>
      <c r="AF116">
        <v>0.68</v>
      </c>
      <c r="AG116">
        <v>0.68</v>
      </c>
      <c r="AH116">
        <v>0.68</v>
      </c>
      <c r="AI116">
        <v>0.68</v>
      </c>
      <c r="AJ116" t="s">
        <v>538</v>
      </c>
      <c r="AK116" t="s">
        <v>538</v>
      </c>
      <c r="AL116" t="s">
        <v>538</v>
      </c>
      <c r="AM116" t="s">
        <v>538</v>
      </c>
      <c r="AN116" t="s">
        <v>538</v>
      </c>
      <c r="AO116" t="s">
        <v>538</v>
      </c>
      <c r="AP116" t="s">
        <v>538</v>
      </c>
      <c r="AQ116">
        <v>0.94</v>
      </c>
      <c r="AR116">
        <v>0</v>
      </c>
      <c r="AS116">
        <v>0</v>
      </c>
      <c r="AT116" t="s">
        <v>70</v>
      </c>
    </row>
    <row r="117" spans="1:46">
      <c r="A117" t="s">
        <v>1831</v>
      </c>
      <c r="B117" t="s">
        <v>142</v>
      </c>
      <c r="C117" t="s">
        <v>1715</v>
      </c>
      <c r="D117" t="s">
        <v>246</v>
      </c>
      <c r="E117" t="s">
        <v>1832</v>
      </c>
      <c r="F117" t="s">
        <v>1834</v>
      </c>
      <c r="G117" t="s">
        <v>76</v>
      </c>
      <c r="H117" t="s">
        <v>304</v>
      </c>
      <c r="I117" t="s">
        <v>358</v>
      </c>
      <c r="J117" t="s">
        <v>231</v>
      </c>
      <c r="K117" t="s">
        <v>231</v>
      </c>
      <c r="L117" t="s">
        <v>231</v>
      </c>
      <c r="M117" t="s">
        <v>231</v>
      </c>
      <c r="N117" t="s">
        <v>231</v>
      </c>
      <c r="O117" t="s">
        <v>231</v>
      </c>
      <c r="P117" t="s">
        <v>4206</v>
      </c>
      <c r="Q117" t="s">
        <v>1834</v>
      </c>
      <c r="T117" t="s">
        <v>229</v>
      </c>
      <c r="U117" t="s">
        <v>71</v>
      </c>
      <c r="AR117" t="s">
        <v>359</v>
      </c>
      <c r="AS117" t="s">
        <v>231</v>
      </c>
      <c r="AT117" t="s">
        <v>70</v>
      </c>
    </row>
    <row r="118" spans="1:46">
      <c r="A118" t="s">
        <v>1831</v>
      </c>
      <c r="B118" t="s">
        <v>142</v>
      </c>
      <c r="C118" t="s">
        <v>1715</v>
      </c>
      <c r="D118" t="s">
        <v>246</v>
      </c>
      <c r="E118" t="s">
        <v>1832</v>
      </c>
      <c r="F118" t="s">
        <v>1834</v>
      </c>
      <c r="P118" t="s">
        <v>4207</v>
      </c>
      <c r="Q118" t="s">
        <v>4328</v>
      </c>
      <c r="R118" t="s">
        <v>4228</v>
      </c>
      <c r="T118" t="s">
        <v>68</v>
      </c>
      <c r="U118" s="613">
        <v>0</v>
      </c>
      <c r="W118" t="s">
        <v>4329</v>
      </c>
      <c r="X118">
        <v>736</v>
      </c>
      <c r="Y118">
        <v>736</v>
      </c>
      <c r="Z118">
        <v>736</v>
      </c>
      <c r="AA118">
        <v>736</v>
      </c>
      <c r="AB118">
        <v>736</v>
      </c>
      <c r="AE118">
        <v>881</v>
      </c>
      <c r="AF118">
        <v>881</v>
      </c>
      <c r="AG118">
        <v>881</v>
      </c>
      <c r="AH118">
        <v>881</v>
      </c>
      <c r="AI118">
        <v>881</v>
      </c>
      <c r="AJ118" t="s">
        <v>538</v>
      </c>
      <c r="AK118" t="s">
        <v>538</v>
      </c>
      <c r="AL118" t="s">
        <v>538</v>
      </c>
      <c r="AM118" t="s">
        <v>538</v>
      </c>
      <c r="AN118" t="s">
        <v>538</v>
      </c>
      <c r="AO118" t="s">
        <v>538</v>
      </c>
      <c r="AP118" t="s">
        <v>538</v>
      </c>
      <c r="AQ118">
        <v>1004</v>
      </c>
      <c r="AR118">
        <v>530</v>
      </c>
      <c r="AS118">
        <v>471</v>
      </c>
      <c r="AT118" t="s">
        <v>70</v>
      </c>
    </row>
    <row r="119" spans="1:46">
      <c r="A119" t="s">
        <v>1831</v>
      </c>
      <c r="B119" t="s">
        <v>142</v>
      </c>
      <c r="C119" t="s">
        <v>1715</v>
      </c>
      <c r="D119" t="s">
        <v>246</v>
      </c>
      <c r="E119" t="s">
        <v>1832</v>
      </c>
      <c r="F119" t="s">
        <v>1834</v>
      </c>
      <c r="P119" t="s">
        <v>4210</v>
      </c>
      <c r="Q119" t="s">
        <v>4330</v>
      </c>
      <c r="R119" t="s">
        <v>4231</v>
      </c>
      <c r="T119" t="s">
        <v>68</v>
      </c>
      <c r="U119" s="613">
        <v>0</v>
      </c>
      <c r="W119" t="s">
        <v>4329</v>
      </c>
      <c r="X119">
        <v>84438</v>
      </c>
      <c r="Y119">
        <v>84438</v>
      </c>
      <c r="Z119">
        <v>84438</v>
      </c>
      <c r="AA119">
        <v>84438</v>
      </c>
      <c r="AB119">
        <v>84438</v>
      </c>
      <c r="AE119">
        <v>89698</v>
      </c>
      <c r="AF119">
        <v>89698</v>
      </c>
      <c r="AG119">
        <v>89698</v>
      </c>
      <c r="AH119">
        <v>89698</v>
      </c>
      <c r="AI119">
        <v>89698</v>
      </c>
      <c r="AJ119" t="s">
        <v>538</v>
      </c>
      <c r="AK119" t="s">
        <v>538</v>
      </c>
      <c r="AL119" t="s">
        <v>538</v>
      </c>
      <c r="AM119" t="s">
        <v>538</v>
      </c>
      <c r="AN119" t="s">
        <v>538</v>
      </c>
      <c r="AO119" t="s">
        <v>538</v>
      </c>
      <c r="AP119" t="s">
        <v>538</v>
      </c>
      <c r="AQ119">
        <v>93251</v>
      </c>
      <c r="AR119">
        <v>86582</v>
      </c>
      <c r="AS119">
        <v>84677</v>
      </c>
      <c r="AT119" t="s">
        <v>66</v>
      </c>
    </row>
    <row r="120" spans="1:46">
      <c r="A120" t="s">
        <v>1831</v>
      </c>
      <c r="B120" t="s">
        <v>142</v>
      </c>
      <c r="C120" t="s">
        <v>1715</v>
      </c>
      <c r="D120" t="s">
        <v>246</v>
      </c>
      <c r="E120" t="s">
        <v>1832</v>
      </c>
      <c r="F120" t="s">
        <v>1834</v>
      </c>
      <c r="P120" t="s">
        <v>4215</v>
      </c>
      <c r="Q120" t="s">
        <v>4331</v>
      </c>
      <c r="R120" t="s">
        <v>4226</v>
      </c>
      <c r="T120" t="s">
        <v>68</v>
      </c>
      <c r="U120" s="613">
        <v>0</v>
      </c>
      <c r="W120" t="s">
        <v>4329</v>
      </c>
      <c r="X120">
        <v>206</v>
      </c>
      <c r="Y120">
        <v>206</v>
      </c>
      <c r="Z120">
        <v>206</v>
      </c>
      <c r="AA120">
        <v>206</v>
      </c>
      <c r="AB120">
        <v>206</v>
      </c>
      <c r="AE120">
        <v>332</v>
      </c>
      <c r="AF120">
        <v>332</v>
      </c>
      <c r="AG120">
        <v>332</v>
      </c>
      <c r="AH120">
        <v>332</v>
      </c>
      <c r="AI120">
        <v>332</v>
      </c>
      <c r="AJ120" t="s">
        <v>538</v>
      </c>
      <c r="AK120" t="s">
        <v>538</v>
      </c>
      <c r="AL120" t="s">
        <v>538</v>
      </c>
      <c r="AM120" t="s">
        <v>538</v>
      </c>
      <c r="AN120" t="s">
        <v>538</v>
      </c>
      <c r="AO120" t="s">
        <v>538</v>
      </c>
      <c r="AP120" t="s">
        <v>538</v>
      </c>
      <c r="AQ120">
        <v>393</v>
      </c>
      <c r="AS120">
        <v>178</v>
      </c>
      <c r="AT120" t="s">
        <v>70</v>
      </c>
    </row>
    <row r="121" spans="1:46">
      <c r="A121" t="s">
        <v>1831</v>
      </c>
      <c r="B121" t="s">
        <v>142</v>
      </c>
      <c r="C121" t="s">
        <v>1715</v>
      </c>
      <c r="D121" t="s">
        <v>246</v>
      </c>
      <c r="E121" t="s">
        <v>1832</v>
      </c>
      <c r="F121" t="s">
        <v>1834</v>
      </c>
      <c r="P121" t="s">
        <v>4218</v>
      </c>
      <c r="Q121" t="s">
        <v>4332</v>
      </c>
      <c r="R121" t="s">
        <v>4230</v>
      </c>
      <c r="T121" t="s">
        <v>68</v>
      </c>
      <c r="U121" s="613">
        <v>0</v>
      </c>
      <c r="W121" t="s">
        <v>4329</v>
      </c>
      <c r="X121">
        <v>1077</v>
      </c>
      <c r="Y121">
        <v>1077</v>
      </c>
      <c r="Z121">
        <v>1077</v>
      </c>
      <c r="AA121">
        <v>1077</v>
      </c>
      <c r="AB121">
        <v>1077</v>
      </c>
      <c r="AE121">
        <v>1274</v>
      </c>
      <c r="AF121">
        <v>1274</v>
      </c>
      <c r="AG121">
        <v>1274</v>
      </c>
      <c r="AH121">
        <v>1274</v>
      </c>
      <c r="AI121">
        <v>1274</v>
      </c>
      <c r="AJ121" t="s">
        <v>538</v>
      </c>
      <c r="AK121" t="s">
        <v>538</v>
      </c>
      <c r="AL121" t="s">
        <v>538</v>
      </c>
      <c r="AM121" t="s">
        <v>538</v>
      </c>
      <c r="AN121" t="s">
        <v>538</v>
      </c>
      <c r="AO121" t="s">
        <v>538</v>
      </c>
      <c r="AP121" t="s">
        <v>538</v>
      </c>
      <c r="AQ121">
        <v>1358</v>
      </c>
      <c r="AR121">
        <v>1017</v>
      </c>
      <c r="AS121">
        <v>1227</v>
      </c>
      <c r="AT121" t="s">
        <v>66</v>
      </c>
    </row>
    <row r="122" spans="1:46">
      <c r="A122" t="s">
        <v>2012</v>
      </c>
      <c r="B122" t="s">
        <v>142</v>
      </c>
      <c r="C122" t="s">
        <v>2001</v>
      </c>
      <c r="D122" t="s">
        <v>60</v>
      </c>
      <c r="E122" t="s">
        <v>362</v>
      </c>
      <c r="F122" t="s">
        <v>2014</v>
      </c>
      <c r="G122" t="s">
        <v>64</v>
      </c>
      <c r="H122" t="s">
        <v>98</v>
      </c>
      <c r="I122" t="s">
        <v>2015</v>
      </c>
      <c r="J122">
        <v>107.2</v>
      </c>
      <c r="K122">
        <v>119.3</v>
      </c>
      <c r="L122">
        <v>130.30000000000001</v>
      </c>
      <c r="M122">
        <v>145.9</v>
      </c>
      <c r="N122">
        <v>145.9</v>
      </c>
      <c r="O122">
        <v>145.9</v>
      </c>
      <c r="P122" t="s">
        <v>4206</v>
      </c>
      <c r="Q122" t="s">
        <v>2014</v>
      </c>
      <c r="S122">
        <v>-15628.223599999999</v>
      </c>
      <c r="T122" t="s">
        <v>132</v>
      </c>
      <c r="U122">
        <v>3</v>
      </c>
      <c r="AR122">
        <v>108.364</v>
      </c>
      <c r="AS122">
        <v>120.465</v>
      </c>
      <c r="AT122" t="s">
        <v>70</v>
      </c>
    </row>
    <row r="123" spans="1:46">
      <c r="A123" t="s">
        <v>2012</v>
      </c>
      <c r="B123" t="s">
        <v>142</v>
      </c>
      <c r="C123" t="s">
        <v>2001</v>
      </c>
      <c r="D123" t="s">
        <v>60</v>
      </c>
      <c r="E123" t="s">
        <v>362</v>
      </c>
      <c r="F123" t="s">
        <v>2014</v>
      </c>
      <c r="P123" t="s">
        <v>4207</v>
      </c>
      <c r="Q123" t="s">
        <v>4333</v>
      </c>
      <c r="R123" t="s">
        <v>4222</v>
      </c>
      <c r="S123">
        <v>-16.217128118668306</v>
      </c>
      <c r="T123" t="s">
        <v>99</v>
      </c>
      <c r="U123">
        <v>2</v>
      </c>
      <c r="W123">
        <v>0.04</v>
      </c>
      <c r="X123">
        <v>0.04</v>
      </c>
      <c r="Y123">
        <v>0.04</v>
      </c>
      <c r="Z123">
        <v>0.04</v>
      </c>
      <c r="AA123">
        <v>0.04</v>
      </c>
      <c r="AB123">
        <v>0.04</v>
      </c>
      <c r="AR123">
        <v>0.03</v>
      </c>
      <c r="AS123">
        <v>0.06</v>
      </c>
      <c r="AT123" t="s">
        <v>66</v>
      </c>
    </row>
    <row r="124" spans="1:46">
      <c r="A124" t="s">
        <v>2012</v>
      </c>
      <c r="B124" t="s">
        <v>142</v>
      </c>
      <c r="C124" t="s">
        <v>2001</v>
      </c>
      <c r="D124" t="s">
        <v>60</v>
      </c>
      <c r="E124" t="s">
        <v>362</v>
      </c>
      <c r="F124" t="s">
        <v>2014</v>
      </c>
      <c r="P124" t="s">
        <v>4210</v>
      </c>
      <c r="Q124" t="s">
        <v>4334</v>
      </c>
      <c r="R124" t="s">
        <v>4224</v>
      </c>
      <c r="S124">
        <v>37.39055984289103</v>
      </c>
      <c r="T124" t="s">
        <v>99</v>
      </c>
      <c r="U124">
        <v>2</v>
      </c>
      <c r="W124">
        <v>99.96</v>
      </c>
      <c r="X124">
        <v>99.96</v>
      </c>
      <c r="Y124">
        <v>99.96</v>
      </c>
      <c r="Z124">
        <v>99.96</v>
      </c>
      <c r="AA124">
        <v>99.96</v>
      </c>
      <c r="AB124">
        <v>99.96</v>
      </c>
      <c r="AR124">
        <v>99.98</v>
      </c>
      <c r="AS124">
        <v>99.98</v>
      </c>
      <c r="AT124" t="s">
        <v>70</v>
      </c>
    </row>
    <row r="125" spans="1:46">
      <c r="A125" t="s">
        <v>2012</v>
      </c>
      <c r="B125" t="s">
        <v>142</v>
      </c>
      <c r="C125" t="s">
        <v>2001</v>
      </c>
      <c r="D125" t="s">
        <v>60</v>
      </c>
      <c r="E125" t="s">
        <v>362</v>
      </c>
      <c r="F125" t="s">
        <v>2014</v>
      </c>
      <c r="P125" t="s">
        <v>4215</v>
      </c>
      <c r="Q125" t="s">
        <v>4335</v>
      </c>
      <c r="R125" t="s">
        <v>4225</v>
      </c>
      <c r="S125">
        <v>-7.6539796562042461E-2</v>
      </c>
      <c r="T125" t="s">
        <v>68</v>
      </c>
      <c r="U125" s="613">
        <v>0</v>
      </c>
      <c r="W125">
        <v>3</v>
      </c>
      <c r="X125">
        <v>3</v>
      </c>
      <c r="Y125">
        <v>3</v>
      </c>
      <c r="Z125">
        <v>3</v>
      </c>
      <c r="AA125">
        <v>3</v>
      </c>
      <c r="AB125">
        <v>3</v>
      </c>
      <c r="AR125">
        <v>2</v>
      </c>
      <c r="AS125">
        <v>1</v>
      </c>
      <c r="AT125" t="s">
        <v>70</v>
      </c>
    </row>
    <row r="126" spans="1:46">
      <c r="A126" t="s">
        <v>2012</v>
      </c>
      <c r="B126" t="s">
        <v>142</v>
      </c>
      <c r="C126" t="s">
        <v>2001</v>
      </c>
      <c r="D126" t="s">
        <v>60</v>
      </c>
      <c r="E126" t="s">
        <v>362</v>
      </c>
      <c r="F126" t="s">
        <v>2014</v>
      </c>
      <c r="P126" t="s">
        <v>4218</v>
      </c>
      <c r="Q126" t="s">
        <v>4336</v>
      </c>
      <c r="R126" t="s">
        <v>4336</v>
      </c>
      <c r="S126">
        <v>116.54918801406053</v>
      </c>
      <c r="T126" t="s">
        <v>99</v>
      </c>
      <c r="U126">
        <v>2</v>
      </c>
      <c r="W126">
        <v>99.95</v>
      </c>
      <c r="X126">
        <v>99.96</v>
      </c>
      <c r="Y126">
        <v>99.96</v>
      </c>
      <c r="Z126">
        <v>100</v>
      </c>
      <c r="AA126">
        <v>100</v>
      </c>
      <c r="AB126">
        <v>100</v>
      </c>
      <c r="AR126">
        <v>99.96</v>
      </c>
      <c r="AS126">
        <v>99.96</v>
      </c>
      <c r="AT126" t="s">
        <v>70</v>
      </c>
    </row>
    <row r="127" spans="1:46">
      <c r="A127" t="s">
        <v>2012</v>
      </c>
      <c r="B127" t="s">
        <v>142</v>
      </c>
      <c r="C127" t="s">
        <v>2001</v>
      </c>
      <c r="D127" t="s">
        <v>60</v>
      </c>
      <c r="E127" t="s">
        <v>362</v>
      </c>
      <c r="F127" t="s">
        <v>2014</v>
      </c>
      <c r="P127" t="s">
        <v>4247</v>
      </c>
      <c r="Q127" t="s">
        <v>4337</v>
      </c>
      <c r="R127" t="s">
        <v>4220</v>
      </c>
      <c r="S127">
        <v>4.482469859843901</v>
      </c>
      <c r="T127" t="s">
        <v>99</v>
      </c>
      <c r="U127">
        <v>2</v>
      </c>
      <c r="W127">
        <v>99.88</v>
      </c>
      <c r="X127">
        <v>99.88</v>
      </c>
      <c r="Y127">
        <v>99.88</v>
      </c>
      <c r="Z127">
        <v>99.88</v>
      </c>
      <c r="AA127">
        <v>99.88</v>
      </c>
      <c r="AB127">
        <v>99.88</v>
      </c>
      <c r="AR127">
        <v>99.93</v>
      </c>
      <c r="AS127">
        <v>99.89</v>
      </c>
      <c r="AT127" t="s">
        <v>70</v>
      </c>
    </row>
    <row r="128" spans="1:46">
      <c r="A128" t="s">
        <v>2012</v>
      </c>
      <c r="B128" t="s">
        <v>142</v>
      </c>
      <c r="C128" t="s">
        <v>2001</v>
      </c>
      <c r="D128" t="s">
        <v>60</v>
      </c>
      <c r="E128" t="s">
        <v>362</v>
      </c>
      <c r="F128" t="s">
        <v>2014</v>
      </c>
      <c r="P128" t="s">
        <v>4249</v>
      </c>
      <c r="Q128" t="s">
        <v>4338</v>
      </c>
      <c r="R128" t="s">
        <v>4339</v>
      </c>
      <c r="S128">
        <v>-9.4406713099461359E-3</v>
      </c>
      <c r="T128" t="s">
        <v>68</v>
      </c>
      <c r="U128" s="613">
        <v>0</v>
      </c>
      <c r="W128">
        <v>10387</v>
      </c>
      <c r="X128">
        <v>9226</v>
      </c>
      <c r="Y128">
        <v>8065</v>
      </c>
      <c r="Z128">
        <v>6904</v>
      </c>
      <c r="AA128">
        <v>6904</v>
      </c>
      <c r="AB128">
        <v>6904</v>
      </c>
      <c r="AR128">
        <v>10436</v>
      </c>
      <c r="AS128">
        <v>9171</v>
      </c>
      <c r="AT128" t="s">
        <v>70</v>
      </c>
    </row>
    <row r="129" spans="1:46">
      <c r="A129" t="s">
        <v>2023</v>
      </c>
      <c r="B129" t="s">
        <v>142</v>
      </c>
      <c r="C129" t="s">
        <v>2001</v>
      </c>
      <c r="D129" t="s">
        <v>60</v>
      </c>
      <c r="E129" t="s">
        <v>497</v>
      </c>
      <c r="F129" t="s">
        <v>2025</v>
      </c>
      <c r="G129" t="s">
        <v>64</v>
      </c>
      <c r="H129" t="s">
        <v>115</v>
      </c>
      <c r="I129" t="s">
        <v>2026</v>
      </c>
      <c r="J129">
        <v>100</v>
      </c>
      <c r="K129">
        <v>100</v>
      </c>
      <c r="L129">
        <v>100</v>
      </c>
      <c r="M129">
        <v>100</v>
      </c>
      <c r="N129">
        <v>100</v>
      </c>
      <c r="O129">
        <v>100</v>
      </c>
      <c r="P129" t="s">
        <v>4206</v>
      </c>
      <c r="Q129" t="s">
        <v>2025</v>
      </c>
      <c r="S129">
        <v>134.14671860385499</v>
      </c>
      <c r="T129" t="s">
        <v>132</v>
      </c>
      <c r="U129">
        <v>3</v>
      </c>
      <c r="AR129">
        <v>100.321</v>
      </c>
      <c r="AS129">
        <v>16.446999999999999</v>
      </c>
      <c r="AT129" t="s">
        <v>66</v>
      </c>
    </row>
    <row r="130" spans="1:46">
      <c r="A130" t="s">
        <v>2023</v>
      </c>
      <c r="B130" t="s">
        <v>142</v>
      </c>
      <c r="C130" t="s">
        <v>2001</v>
      </c>
      <c r="D130" t="s">
        <v>60</v>
      </c>
      <c r="E130" t="s">
        <v>497</v>
      </c>
      <c r="F130" t="s">
        <v>2025</v>
      </c>
      <c r="P130" t="s">
        <v>4207</v>
      </c>
      <c r="Q130" t="s">
        <v>4749</v>
      </c>
      <c r="R130" t="s">
        <v>4212</v>
      </c>
      <c r="S130">
        <v>-2.0218155830946799E-3</v>
      </c>
      <c r="T130" t="s">
        <v>68</v>
      </c>
      <c r="U130" s="613">
        <v>0</v>
      </c>
      <c r="W130">
        <v>5080</v>
      </c>
      <c r="X130">
        <v>5080</v>
      </c>
      <c r="Y130">
        <v>5080</v>
      </c>
      <c r="Z130">
        <v>5080</v>
      </c>
      <c r="AA130">
        <v>5080</v>
      </c>
      <c r="AB130">
        <v>5080</v>
      </c>
      <c r="AR130">
        <v>5072</v>
      </c>
      <c r="AS130">
        <v>4785</v>
      </c>
      <c r="AT130" t="s">
        <v>70</v>
      </c>
    </row>
    <row r="131" spans="1:46">
      <c r="A131" t="s">
        <v>2023</v>
      </c>
      <c r="B131" t="s">
        <v>142</v>
      </c>
      <c r="C131" t="s">
        <v>2001</v>
      </c>
      <c r="D131" t="s">
        <v>60</v>
      </c>
      <c r="E131" t="s">
        <v>497</v>
      </c>
      <c r="F131" t="s">
        <v>2025</v>
      </c>
      <c r="P131" t="s">
        <v>4210</v>
      </c>
      <c r="Q131" t="s">
        <v>4340</v>
      </c>
      <c r="R131" t="s">
        <v>4209</v>
      </c>
      <c r="S131">
        <v>-7.9020174491108795E-3</v>
      </c>
      <c r="T131" t="s">
        <v>68</v>
      </c>
      <c r="U131" s="613">
        <v>0</v>
      </c>
      <c r="W131">
        <v>730</v>
      </c>
      <c r="X131">
        <v>730</v>
      </c>
      <c r="Y131">
        <v>730</v>
      </c>
      <c r="Z131">
        <v>730</v>
      </c>
      <c r="AA131">
        <v>730</v>
      </c>
      <c r="AB131">
        <v>730</v>
      </c>
      <c r="AR131">
        <v>723</v>
      </c>
      <c r="AS131">
        <v>11431</v>
      </c>
      <c r="AT131" t="s">
        <v>66</v>
      </c>
    </row>
    <row r="132" spans="1:46">
      <c r="A132" t="s">
        <v>2023</v>
      </c>
      <c r="B132" t="s">
        <v>142</v>
      </c>
      <c r="C132" t="s">
        <v>2001</v>
      </c>
      <c r="D132" t="s">
        <v>60</v>
      </c>
      <c r="E132" t="s">
        <v>497</v>
      </c>
      <c r="F132" t="s">
        <v>2025</v>
      </c>
      <c r="P132" t="s">
        <v>4215</v>
      </c>
      <c r="Q132" t="s">
        <v>4341</v>
      </c>
      <c r="R132" t="s">
        <v>4238</v>
      </c>
      <c r="S132">
        <v>-8.4683375208154093E-3</v>
      </c>
      <c r="T132" t="s">
        <v>68</v>
      </c>
      <c r="U132" s="613">
        <v>0</v>
      </c>
      <c r="W132">
        <v>272</v>
      </c>
      <c r="X132">
        <v>272</v>
      </c>
      <c r="Y132">
        <v>272</v>
      </c>
      <c r="Z132">
        <v>272</v>
      </c>
      <c r="AA132">
        <v>272</v>
      </c>
      <c r="AB132">
        <v>272</v>
      </c>
      <c r="AR132">
        <v>225</v>
      </c>
      <c r="AS132">
        <v>262</v>
      </c>
      <c r="AT132" t="s">
        <v>70</v>
      </c>
    </row>
    <row r="133" spans="1:46">
      <c r="A133" t="s">
        <v>2023</v>
      </c>
      <c r="B133" t="s">
        <v>142</v>
      </c>
      <c r="C133" t="s">
        <v>2001</v>
      </c>
      <c r="D133" t="s">
        <v>60</v>
      </c>
      <c r="E133" t="s">
        <v>497</v>
      </c>
      <c r="F133" t="s">
        <v>2025</v>
      </c>
      <c r="P133" t="s">
        <v>4218</v>
      </c>
      <c r="Q133" t="s">
        <v>4342</v>
      </c>
      <c r="R133" t="s">
        <v>4339</v>
      </c>
      <c r="S133">
        <v>-3.2925072704628701E-4</v>
      </c>
      <c r="T133" t="s">
        <v>68</v>
      </c>
      <c r="U133" s="613">
        <v>0</v>
      </c>
      <c r="W133">
        <v>48000</v>
      </c>
      <c r="X133">
        <v>48000</v>
      </c>
      <c r="Y133">
        <v>48000</v>
      </c>
      <c r="Z133">
        <v>48000</v>
      </c>
      <c r="AA133">
        <v>48000</v>
      </c>
      <c r="AB133">
        <v>48000</v>
      </c>
      <c r="AR133">
        <v>48452</v>
      </c>
      <c r="AS133">
        <v>47011</v>
      </c>
      <c r="AT133" t="s">
        <v>70</v>
      </c>
    </row>
    <row r="134" spans="1:46">
      <c r="A134" t="s">
        <v>2063</v>
      </c>
      <c r="B134" t="s">
        <v>142</v>
      </c>
      <c r="C134" t="s">
        <v>2001</v>
      </c>
      <c r="D134" t="s">
        <v>246</v>
      </c>
      <c r="E134" t="s">
        <v>655</v>
      </c>
      <c r="F134" t="s">
        <v>2066</v>
      </c>
      <c r="G134" t="s">
        <v>64</v>
      </c>
      <c r="H134" t="s">
        <v>250</v>
      </c>
      <c r="I134" t="s">
        <v>2067</v>
      </c>
      <c r="J134">
        <v>105.8</v>
      </c>
      <c r="K134">
        <v>100</v>
      </c>
      <c r="L134">
        <v>100</v>
      </c>
      <c r="M134">
        <v>100</v>
      </c>
      <c r="N134">
        <v>100</v>
      </c>
      <c r="O134">
        <v>100</v>
      </c>
      <c r="P134" t="s">
        <v>4206</v>
      </c>
      <c r="Q134" t="s">
        <v>2066</v>
      </c>
      <c r="S134" t="s">
        <v>4343</v>
      </c>
      <c r="T134" t="s">
        <v>132</v>
      </c>
      <c r="U134">
        <v>2</v>
      </c>
      <c r="AR134">
        <v>95.2</v>
      </c>
      <c r="AS134">
        <v>91.69</v>
      </c>
      <c r="AT134" t="s">
        <v>70</v>
      </c>
    </row>
    <row r="135" spans="1:46">
      <c r="A135" t="s">
        <v>2063</v>
      </c>
      <c r="B135" t="s">
        <v>142</v>
      </c>
      <c r="C135" t="s">
        <v>2001</v>
      </c>
      <c r="D135" t="s">
        <v>246</v>
      </c>
      <c r="E135" t="s">
        <v>655</v>
      </c>
      <c r="F135" t="s">
        <v>2066</v>
      </c>
      <c r="P135" t="s">
        <v>4207</v>
      </c>
      <c r="Q135" t="s">
        <v>4344</v>
      </c>
      <c r="R135" t="s">
        <v>4231</v>
      </c>
      <c r="S135">
        <v>59.3</v>
      </c>
      <c r="T135" t="s">
        <v>68</v>
      </c>
      <c r="U135" s="613">
        <v>0</v>
      </c>
      <c r="W135">
        <v>15734</v>
      </c>
      <c r="X135">
        <v>15734</v>
      </c>
      <c r="Y135">
        <v>15734</v>
      </c>
      <c r="Z135">
        <v>15734</v>
      </c>
      <c r="AA135">
        <v>15734</v>
      </c>
      <c r="AB135">
        <v>15734</v>
      </c>
      <c r="AR135">
        <v>14543</v>
      </c>
      <c r="AS135">
        <v>13906</v>
      </c>
      <c r="AT135" t="s">
        <v>70</v>
      </c>
    </row>
    <row r="136" spans="1:46">
      <c r="A136" t="s">
        <v>2063</v>
      </c>
      <c r="B136" t="s">
        <v>142</v>
      </c>
      <c r="C136" t="s">
        <v>2001</v>
      </c>
      <c r="D136" t="s">
        <v>246</v>
      </c>
      <c r="E136" t="s">
        <v>655</v>
      </c>
      <c r="F136" t="s">
        <v>2066</v>
      </c>
      <c r="P136" t="s">
        <v>4210</v>
      </c>
      <c r="Q136" t="s">
        <v>4345</v>
      </c>
      <c r="R136" t="s">
        <v>4228</v>
      </c>
      <c r="S136">
        <v>97.1</v>
      </c>
      <c r="T136" t="s">
        <v>68</v>
      </c>
      <c r="U136" s="613">
        <v>0</v>
      </c>
      <c r="W136">
        <v>553</v>
      </c>
      <c r="X136">
        <v>553</v>
      </c>
      <c r="Y136">
        <v>553</v>
      </c>
      <c r="Z136">
        <v>553</v>
      </c>
      <c r="AA136">
        <v>553</v>
      </c>
      <c r="AB136">
        <v>553</v>
      </c>
      <c r="AR136">
        <v>491</v>
      </c>
      <c r="AS136">
        <v>361</v>
      </c>
      <c r="AT136" t="s">
        <v>70</v>
      </c>
    </row>
    <row r="137" spans="1:46">
      <c r="A137" t="s">
        <v>2063</v>
      </c>
      <c r="B137" t="s">
        <v>142</v>
      </c>
      <c r="C137" t="s">
        <v>2001</v>
      </c>
      <c r="D137" t="s">
        <v>246</v>
      </c>
      <c r="E137" t="s">
        <v>655</v>
      </c>
      <c r="F137" t="s">
        <v>2066</v>
      </c>
      <c r="P137" t="s">
        <v>4215</v>
      </c>
      <c r="Q137" t="s">
        <v>280</v>
      </c>
      <c r="R137" t="s">
        <v>4226</v>
      </c>
      <c r="S137">
        <v>1516.3</v>
      </c>
      <c r="T137" t="s">
        <v>68</v>
      </c>
      <c r="U137" s="613">
        <v>0</v>
      </c>
      <c r="W137">
        <v>4</v>
      </c>
      <c r="X137">
        <v>4</v>
      </c>
      <c r="Y137">
        <v>4</v>
      </c>
      <c r="Z137">
        <v>4</v>
      </c>
      <c r="AA137">
        <v>4</v>
      </c>
      <c r="AB137">
        <v>4</v>
      </c>
      <c r="AR137">
        <v>3</v>
      </c>
      <c r="AS137">
        <v>5</v>
      </c>
      <c r="AT137" t="s">
        <v>66</v>
      </c>
    </row>
    <row r="138" spans="1:46">
      <c r="A138" t="s">
        <v>2063</v>
      </c>
      <c r="B138" t="s">
        <v>142</v>
      </c>
      <c r="C138" t="s">
        <v>2001</v>
      </c>
      <c r="D138" t="s">
        <v>246</v>
      </c>
      <c r="E138" t="s">
        <v>655</v>
      </c>
      <c r="F138" t="s">
        <v>2066</v>
      </c>
      <c r="P138" t="s">
        <v>4218</v>
      </c>
      <c r="Q138" t="s">
        <v>4346</v>
      </c>
      <c r="R138" t="s">
        <v>4230</v>
      </c>
      <c r="S138">
        <v>297.5</v>
      </c>
      <c r="T138" t="s">
        <v>68</v>
      </c>
      <c r="U138" s="613">
        <v>0</v>
      </c>
      <c r="W138">
        <v>473</v>
      </c>
      <c r="X138">
        <v>473</v>
      </c>
      <c r="Y138">
        <v>473</v>
      </c>
      <c r="Z138">
        <v>473</v>
      </c>
      <c r="AA138">
        <v>473</v>
      </c>
      <c r="AB138">
        <v>473</v>
      </c>
      <c r="AR138">
        <v>387</v>
      </c>
      <c r="AS138">
        <v>418</v>
      </c>
      <c r="AT138" t="s">
        <v>70</v>
      </c>
    </row>
    <row r="139" spans="1:46">
      <c r="A139" t="s">
        <v>2063</v>
      </c>
      <c r="B139" t="s">
        <v>142</v>
      </c>
      <c r="C139" t="s">
        <v>2001</v>
      </c>
      <c r="D139" t="s">
        <v>246</v>
      </c>
      <c r="E139" t="s">
        <v>655</v>
      </c>
      <c r="F139" t="s">
        <v>2066</v>
      </c>
      <c r="P139" t="s">
        <v>4247</v>
      </c>
      <c r="Q139" t="s">
        <v>4347</v>
      </c>
      <c r="R139" t="s">
        <v>4273</v>
      </c>
      <c r="S139">
        <v>46.6</v>
      </c>
      <c r="T139" t="s">
        <v>68</v>
      </c>
      <c r="U139" s="613">
        <v>0</v>
      </c>
      <c r="W139">
        <v>5550</v>
      </c>
      <c r="X139">
        <v>5550</v>
      </c>
      <c r="Y139">
        <v>5550</v>
      </c>
      <c r="Z139">
        <v>5550</v>
      </c>
      <c r="AA139">
        <v>5550</v>
      </c>
      <c r="AB139">
        <v>5550</v>
      </c>
      <c r="AR139">
        <v>4777</v>
      </c>
      <c r="AS139">
        <v>4605</v>
      </c>
      <c r="AT139" t="s">
        <v>70</v>
      </c>
    </row>
    <row r="140" spans="1:46">
      <c r="A140" t="s">
        <v>2069</v>
      </c>
      <c r="B140" t="s">
        <v>142</v>
      </c>
      <c r="C140" t="s">
        <v>2001</v>
      </c>
      <c r="D140" t="s">
        <v>246</v>
      </c>
      <c r="E140" t="s">
        <v>247</v>
      </c>
      <c r="F140" t="s">
        <v>2071</v>
      </c>
      <c r="G140" t="s">
        <v>76</v>
      </c>
      <c r="H140" t="s">
        <v>304</v>
      </c>
      <c r="I140" t="s">
        <v>2072</v>
      </c>
      <c r="J140">
        <v>108.4</v>
      </c>
      <c r="K140">
        <v>106.2</v>
      </c>
      <c r="L140">
        <v>103.2</v>
      </c>
      <c r="M140">
        <v>99.4</v>
      </c>
      <c r="N140">
        <v>95.6</v>
      </c>
      <c r="O140">
        <v>93.4</v>
      </c>
      <c r="P140" t="s">
        <v>4206</v>
      </c>
      <c r="Q140" t="s">
        <v>2071</v>
      </c>
      <c r="S140" t="s">
        <v>4348</v>
      </c>
      <c r="T140" t="s">
        <v>132</v>
      </c>
      <c r="U140">
        <v>2</v>
      </c>
      <c r="AR140">
        <v>94.3</v>
      </c>
      <c r="AS140">
        <v>90.95</v>
      </c>
      <c r="AT140" t="s">
        <v>70</v>
      </c>
    </row>
    <row r="141" spans="1:46">
      <c r="A141" t="s">
        <v>2069</v>
      </c>
      <c r="B141" t="s">
        <v>142</v>
      </c>
      <c r="C141" t="s">
        <v>2001</v>
      </c>
      <c r="D141" t="s">
        <v>246</v>
      </c>
      <c r="E141" t="s">
        <v>247</v>
      </c>
      <c r="F141" t="s">
        <v>2071</v>
      </c>
      <c r="P141" t="s">
        <v>4207</v>
      </c>
      <c r="Q141" t="s">
        <v>4344</v>
      </c>
      <c r="R141" t="s">
        <v>4231</v>
      </c>
      <c r="S141">
        <v>26.1</v>
      </c>
      <c r="T141" t="s">
        <v>68</v>
      </c>
      <c r="U141" s="613">
        <v>0</v>
      </c>
      <c r="W141">
        <v>9000</v>
      </c>
      <c r="X141">
        <v>8754</v>
      </c>
      <c r="Y141">
        <v>8425</v>
      </c>
      <c r="Z141">
        <v>8015</v>
      </c>
      <c r="AA141">
        <v>7604</v>
      </c>
      <c r="AB141">
        <v>7358</v>
      </c>
      <c r="AR141">
        <v>7877</v>
      </c>
      <c r="AS141">
        <v>7473</v>
      </c>
      <c r="AT141" t="s">
        <v>70</v>
      </c>
    </row>
    <row r="142" spans="1:46">
      <c r="A142" t="s">
        <v>2069</v>
      </c>
      <c r="B142" t="s">
        <v>142</v>
      </c>
      <c r="C142" t="s">
        <v>2001</v>
      </c>
      <c r="D142" t="s">
        <v>246</v>
      </c>
      <c r="E142" t="s">
        <v>247</v>
      </c>
      <c r="F142" t="s">
        <v>2071</v>
      </c>
      <c r="P142" t="s">
        <v>4210</v>
      </c>
      <c r="Q142" t="s">
        <v>4345</v>
      </c>
      <c r="R142" t="s">
        <v>4228</v>
      </c>
      <c r="S142">
        <v>97.1</v>
      </c>
      <c r="T142" t="s">
        <v>68</v>
      </c>
      <c r="U142" s="613">
        <v>0</v>
      </c>
      <c r="W142">
        <v>444</v>
      </c>
      <c r="X142">
        <v>444</v>
      </c>
      <c r="Y142">
        <v>444</v>
      </c>
      <c r="Z142">
        <v>444</v>
      </c>
      <c r="AA142">
        <v>444</v>
      </c>
      <c r="AB142">
        <v>444</v>
      </c>
      <c r="AR142">
        <v>314</v>
      </c>
      <c r="AS142">
        <v>261</v>
      </c>
      <c r="AT142" t="s">
        <v>70</v>
      </c>
    </row>
    <row r="143" spans="1:46">
      <c r="A143" t="s">
        <v>2069</v>
      </c>
      <c r="B143" t="s">
        <v>142</v>
      </c>
      <c r="C143" t="s">
        <v>2001</v>
      </c>
      <c r="D143" t="s">
        <v>246</v>
      </c>
      <c r="E143" t="s">
        <v>247</v>
      </c>
      <c r="F143" t="s">
        <v>2071</v>
      </c>
      <c r="P143" t="s">
        <v>4215</v>
      </c>
      <c r="Q143" t="s">
        <v>4349</v>
      </c>
      <c r="R143" t="s">
        <v>4228</v>
      </c>
      <c r="S143">
        <v>485.2</v>
      </c>
      <c r="T143" t="s">
        <v>68</v>
      </c>
      <c r="U143" s="613">
        <v>0</v>
      </c>
      <c r="W143">
        <v>40</v>
      </c>
      <c r="X143">
        <v>40</v>
      </c>
      <c r="Y143">
        <v>40</v>
      </c>
      <c r="Z143">
        <v>40</v>
      </c>
      <c r="AA143">
        <v>40</v>
      </c>
      <c r="AB143">
        <v>40</v>
      </c>
      <c r="AR143">
        <v>48</v>
      </c>
      <c r="AS143">
        <v>51</v>
      </c>
      <c r="AT143" t="s">
        <v>66</v>
      </c>
    </row>
    <row r="144" spans="1:46">
      <c r="A144" t="s">
        <v>2069</v>
      </c>
      <c r="B144" t="s">
        <v>142</v>
      </c>
      <c r="C144" t="s">
        <v>2001</v>
      </c>
      <c r="D144" t="s">
        <v>246</v>
      </c>
      <c r="E144" t="s">
        <v>247</v>
      </c>
      <c r="F144" t="s">
        <v>2071</v>
      </c>
      <c r="P144" t="s">
        <v>4218</v>
      </c>
      <c r="Q144" t="s">
        <v>4303</v>
      </c>
      <c r="R144" t="s">
        <v>4304</v>
      </c>
      <c r="S144">
        <v>6.3</v>
      </c>
      <c r="T144" t="s">
        <v>68</v>
      </c>
      <c r="U144" s="613">
        <v>0</v>
      </c>
      <c r="W144">
        <v>2418</v>
      </c>
      <c r="X144">
        <v>2403</v>
      </c>
      <c r="Y144">
        <v>2383</v>
      </c>
      <c r="Z144">
        <v>2358</v>
      </c>
      <c r="AA144">
        <v>2333</v>
      </c>
      <c r="AB144">
        <v>2318</v>
      </c>
      <c r="AR144">
        <v>2041</v>
      </c>
      <c r="AS144">
        <v>2704</v>
      </c>
      <c r="AT144" t="s">
        <v>66</v>
      </c>
    </row>
    <row r="145" spans="1:46">
      <c r="A145" t="s">
        <v>2079</v>
      </c>
      <c r="B145" t="s">
        <v>142</v>
      </c>
      <c r="C145" t="s">
        <v>2001</v>
      </c>
      <c r="D145" t="s">
        <v>246</v>
      </c>
      <c r="E145" t="s">
        <v>669</v>
      </c>
      <c r="F145" t="s">
        <v>2081</v>
      </c>
      <c r="G145" t="s">
        <v>64</v>
      </c>
      <c r="H145" t="s">
        <v>250</v>
      </c>
      <c r="I145" t="s">
        <v>2082</v>
      </c>
      <c r="J145">
        <v>101.6</v>
      </c>
      <c r="K145">
        <v>93.1</v>
      </c>
      <c r="L145">
        <v>83.9</v>
      </c>
      <c r="M145">
        <v>73.900000000000006</v>
      </c>
      <c r="N145">
        <v>70.3</v>
      </c>
      <c r="O145">
        <v>68.099999999999994</v>
      </c>
      <c r="P145" t="s">
        <v>4206</v>
      </c>
      <c r="Q145" t="s">
        <v>2081</v>
      </c>
      <c r="S145" t="s">
        <v>4350</v>
      </c>
      <c r="T145" t="s">
        <v>132</v>
      </c>
      <c r="U145">
        <v>1</v>
      </c>
      <c r="AR145">
        <v>81.5</v>
      </c>
      <c r="AS145">
        <v>100.8</v>
      </c>
      <c r="AT145" t="s">
        <v>66</v>
      </c>
    </row>
    <row r="146" spans="1:46">
      <c r="A146" t="s">
        <v>2079</v>
      </c>
      <c r="B146" t="s">
        <v>142</v>
      </c>
      <c r="C146" t="s">
        <v>2001</v>
      </c>
      <c r="D146" t="s">
        <v>246</v>
      </c>
      <c r="E146" t="s">
        <v>669</v>
      </c>
      <c r="F146" t="s">
        <v>2081</v>
      </c>
      <c r="P146" t="s">
        <v>4207</v>
      </c>
      <c r="Q146" t="s">
        <v>4301</v>
      </c>
      <c r="R146" t="s">
        <v>4230</v>
      </c>
      <c r="S146">
        <v>117.1</v>
      </c>
      <c r="T146" t="s">
        <v>68</v>
      </c>
      <c r="U146" s="613">
        <v>0</v>
      </c>
      <c r="W146">
        <v>723</v>
      </c>
      <c r="X146">
        <v>607</v>
      </c>
      <c r="Y146">
        <v>491</v>
      </c>
      <c r="Z146">
        <v>375</v>
      </c>
      <c r="AA146">
        <v>375</v>
      </c>
      <c r="AB146">
        <v>375</v>
      </c>
      <c r="AR146">
        <v>761</v>
      </c>
      <c r="AS146">
        <v>839</v>
      </c>
      <c r="AT146" t="s">
        <v>66</v>
      </c>
    </row>
    <row r="147" spans="1:46">
      <c r="A147" t="s">
        <v>2079</v>
      </c>
      <c r="B147" t="s">
        <v>142</v>
      </c>
      <c r="C147" t="s">
        <v>2001</v>
      </c>
      <c r="D147" t="s">
        <v>246</v>
      </c>
      <c r="E147" t="s">
        <v>669</v>
      </c>
      <c r="F147" t="s">
        <v>2081</v>
      </c>
      <c r="P147" t="s">
        <v>4210</v>
      </c>
      <c r="Q147" t="s">
        <v>4351</v>
      </c>
      <c r="R147" t="s">
        <v>4230</v>
      </c>
      <c r="S147">
        <v>117.1</v>
      </c>
      <c r="T147" t="s">
        <v>68</v>
      </c>
      <c r="U147" s="613">
        <v>0</v>
      </c>
      <c r="W147">
        <v>123</v>
      </c>
      <c r="X147">
        <v>100</v>
      </c>
      <c r="Y147">
        <v>78</v>
      </c>
      <c r="Z147">
        <v>55</v>
      </c>
      <c r="AA147">
        <v>55</v>
      </c>
      <c r="AB147">
        <v>55</v>
      </c>
      <c r="AR147">
        <v>47</v>
      </c>
      <c r="AS147">
        <v>147</v>
      </c>
      <c r="AT147" t="s">
        <v>66</v>
      </c>
    </row>
    <row r="148" spans="1:46">
      <c r="A148" t="s">
        <v>2079</v>
      </c>
      <c r="B148" t="s">
        <v>142</v>
      </c>
      <c r="C148" t="s">
        <v>2001</v>
      </c>
      <c r="D148" t="s">
        <v>246</v>
      </c>
      <c r="E148" t="s">
        <v>669</v>
      </c>
      <c r="F148" t="s">
        <v>2081</v>
      </c>
      <c r="P148" t="s">
        <v>4215</v>
      </c>
      <c r="Q148" t="s">
        <v>4352</v>
      </c>
      <c r="R148" t="s">
        <v>4273</v>
      </c>
      <c r="S148">
        <v>26.3</v>
      </c>
      <c r="T148" t="s">
        <v>68</v>
      </c>
      <c r="U148" s="613">
        <v>0</v>
      </c>
      <c r="W148">
        <v>4000</v>
      </c>
      <c r="X148">
        <v>3878</v>
      </c>
      <c r="Y148">
        <v>3715</v>
      </c>
      <c r="Z148">
        <v>3512</v>
      </c>
      <c r="AA148">
        <v>3309</v>
      </c>
      <c r="AB148">
        <v>3187</v>
      </c>
      <c r="AR148">
        <v>3571</v>
      </c>
      <c r="AS148">
        <v>3391</v>
      </c>
      <c r="AT148" t="s">
        <v>70</v>
      </c>
    </row>
    <row r="149" spans="1:46">
      <c r="A149" t="s">
        <v>2079</v>
      </c>
      <c r="B149" t="s">
        <v>142</v>
      </c>
      <c r="C149" t="s">
        <v>2001</v>
      </c>
      <c r="D149" t="s">
        <v>246</v>
      </c>
      <c r="E149" t="s">
        <v>669</v>
      </c>
      <c r="F149" t="s">
        <v>2081</v>
      </c>
      <c r="P149" t="s">
        <v>4218</v>
      </c>
      <c r="Q149" t="s">
        <v>4353</v>
      </c>
      <c r="R149" t="s">
        <v>4273</v>
      </c>
      <c r="S149">
        <v>26.3</v>
      </c>
      <c r="T149" t="s">
        <v>68</v>
      </c>
      <c r="U149" s="613">
        <v>0</v>
      </c>
      <c r="W149">
        <v>499</v>
      </c>
      <c r="X149">
        <v>499</v>
      </c>
      <c r="Y149">
        <v>499</v>
      </c>
      <c r="Z149">
        <v>499</v>
      </c>
      <c r="AA149">
        <v>499</v>
      </c>
      <c r="AB149">
        <v>499</v>
      </c>
      <c r="AR149">
        <v>179</v>
      </c>
      <c r="AS149">
        <v>455</v>
      </c>
      <c r="AT149" t="s">
        <v>70</v>
      </c>
    </row>
    <row r="150" spans="1:46">
      <c r="A150" t="s">
        <v>2079</v>
      </c>
      <c r="B150" t="s">
        <v>142</v>
      </c>
      <c r="C150" t="s">
        <v>2001</v>
      </c>
      <c r="D150" t="s">
        <v>246</v>
      </c>
      <c r="E150" t="s">
        <v>669</v>
      </c>
      <c r="F150" t="s">
        <v>2081</v>
      </c>
      <c r="P150" t="s">
        <v>4247</v>
      </c>
      <c r="Q150" t="s">
        <v>4354</v>
      </c>
      <c r="R150" t="s">
        <v>4355</v>
      </c>
      <c r="S150">
        <v>117.1</v>
      </c>
      <c r="T150" t="s">
        <v>68</v>
      </c>
      <c r="U150" s="613">
        <v>0</v>
      </c>
      <c r="W150">
        <v>388</v>
      </c>
      <c r="X150">
        <v>367</v>
      </c>
      <c r="Y150">
        <v>338</v>
      </c>
      <c r="Z150">
        <v>303</v>
      </c>
      <c r="AA150">
        <v>267</v>
      </c>
      <c r="AB150">
        <v>246</v>
      </c>
      <c r="AR150">
        <v>247</v>
      </c>
      <c r="AS150">
        <v>377</v>
      </c>
      <c r="AT150" t="s">
        <v>66</v>
      </c>
    </row>
    <row r="151" spans="1:46">
      <c r="A151" t="s">
        <v>2095</v>
      </c>
      <c r="B151" t="s">
        <v>142</v>
      </c>
      <c r="C151" t="s">
        <v>2001</v>
      </c>
      <c r="D151" t="s">
        <v>246</v>
      </c>
      <c r="E151" t="s">
        <v>292</v>
      </c>
      <c r="F151" t="s">
        <v>4356</v>
      </c>
      <c r="G151" t="s">
        <v>76</v>
      </c>
      <c r="H151" t="s">
        <v>203</v>
      </c>
      <c r="I151" t="s">
        <v>2098</v>
      </c>
      <c r="J151">
        <v>113.97</v>
      </c>
      <c r="K151">
        <v>83</v>
      </c>
      <c r="L151">
        <v>83</v>
      </c>
      <c r="M151">
        <v>83</v>
      </c>
      <c r="N151">
        <v>54.32</v>
      </c>
      <c r="O151">
        <v>46.13</v>
      </c>
      <c r="P151" t="s">
        <v>4206</v>
      </c>
      <c r="Q151" t="s">
        <v>4356</v>
      </c>
      <c r="T151" t="s">
        <v>132</v>
      </c>
      <c r="U151">
        <v>4</v>
      </c>
      <c r="AR151">
        <v>94.99</v>
      </c>
      <c r="AS151">
        <v>91.484999999999999</v>
      </c>
      <c r="AT151" t="s">
        <v>66</v>
      </c>
    </row>
    <row r="152" spans="1:46">
      <c r="A152" t="s">
        <v>2095</v>
      </c>
      <c r="B152" t="s">
        <v>142</v>
      </c>
      <c r="C152" t="s">
        <v>2001</v>
      </c>
      <c r="D152" t="s">
        <v>246</v>
      </c>
      <c r="E152" t="s">
        <v>292</v>
      </c>
      <c r="F152" t="s">
        <v>4356</v>
      </c>
      <c r="P152" t="s">
        <v>4207</v>
      </c>
      <c r="Q152" t="s">
        <v>4357</v>
      </c>
      <c r="R152" t="s">
        <v>4358</v>
      </c>
      <c r="S152">
        <v>4.0967000000000002</v>
      </c>
      <c r="T152" t="s">
        <v>132</v>
      </c>
      <c r="U152">
        <v>4</v>
      </c>
      <c r="W152">
        <v>0</v>
      </c>
      <c r="X152">
        <v>1</v>
      </c>
      <c r="Y152">
        <v>1</v>
      </c>
      <c r="Z152">
        <v>1</v>
      </c>
      <c r="AA152">
        <v>0</v>
      </c>
      <c r="AB152">
        <v>0</v>
      </c>
      <c r="AS152">
        <v>0</v>
      </c>
      <c r="AT152" t="s">
        <v>70</v>
      </c>
    </row>
    <row r="153" spans="1:46">
      <c r="A153" t="s">
        <v>2095</v>
      </c>
      <c r="B153" t="s">
        <v>142</v>
      </c>
      <c r="C153" t="s">
        <v>2001</v>
      </c>
      <c r="D153" t="s">
        <v>246</v>
      </c>
      <c r="E153" t="s">
        <v>292</v>
      </c>
      <c r="F153" t="s">
        <v>4356</v>
      </c>
      <c r="P153" t="s">
        <v>4210</v>
      </c>
      <c r="Q153" t="s">
        <v>4359</v>
      </c>
      <c r="R153" t="s">
        <v>4358</v>
      </c>
      <c r="S153">
        <v>8.1934000000000005</v>
      </c>
      <c r="T153" t="s">
        <v>132</v>
      </c>
      <c r="U153">
        <v>4</v>
      </c>
      <c r="W153">
        <v>0</v>
      </c>
      <c r="X153">
        <v>1</v>
      </c>
      <c r="Y153">
        <v>1</v>
      </c>
      <c r="Z153">
        <v>1</v>
      </c>
      <c r="AA153">
        <v>1</v>
      </c>
      <c r="AB153">
        <v>0</v>
      </c>
      <c r="AS153">
        <v>2</v>
      </c>
      <c r="AT153" t="s">
        <v>66</v>
      </c>
    </row>
    <row r="154" spans="1:46">
      <c r="A154" t="s">
        <v>2095</v>
      </c>
      <c r="B154" t="s">
        <v>142</v>
      </c>
      <c r="C154" t="s">
        <v>2001</v>
      </c>
      <c r="D154" t="s">
        <v>246</v>
      </c>
      <c r="E154" t="s">
        <v>292</v>
      </c>
      <c r="F154" t="s">
        <v>4356</v>
      </c>
      <c r="P154" t="s">
        <v>4215</v>
      </c>
      <c r="Q154" t="s">
        <v>4360</v>
      </c>
      <c r="R154" t="s">
        <v>4358</v>
      </c>
      <c r="S154">
        <v>16.386700000000001</v>
      </c>
      <c r="T154" t="s">
        <v>132</v>
      </c>
      <c r="U154">
        <v>4</v>
      </c>
      <c r="W154">
        <v>6</v>
      </c>
      <c r="X154">
        <v>1</v>
      </c>
      <c r="Y154">
        <v>1</v>
      </c>
      <c r="Z154">
        <v>1</v>
      </c>
      <c r="AA154">
        <v>2</v>
      </c>
      <c r="AB154">
        <v>2</v>
      </c>
      <c r="AS154">
        <v>2</v>
      </c>
      <c r="AT154" t="s">
        <v>66</v>
      </c>
    </row>
    <row r="155" spans="1:46">
      <c r="A155" t="s">
        <v>2095</v>
      </c>
      <c r="B155" t="s">
        <v>142</v>
      </c>
      <c r="C155" t="s">
        <v>2001</v>
      </c>
      <c r="D155" t="s">
        <v>246</v>
      </c>
      <c r="E155" t="s">
        <v>292</v>
      </c>
      <c r="F155" t="s">
        <v>4356</v>
      </c>
      <c r="P155" t="s">
        <v>4218</v>
      </c>
      <c r="Q155" t="s">
        <v>4361</v>
      </c>
      <c r="R155" t="s">
        <v>4358</v>
      </c>
      <c r="S155">
        <v>40.966799999999999</v>
      </c>
      <c r="T155" t="s">
        <v>132</v>
      </c>
      <c r="U155">
        <v>4</v>
      </c>
      <c r="W155">
        <v>0</v>
      </c>
      <c r="X155">
        <v>1</v>
      </c>
      <c r="Y155">
        <v>1</v>
      </c>
      <c r="Z155">
        <v>1</v>
      </c>
      <c r="AA155">
        <v>0</v>
      </c>
      <c r="AB155">
        <v>0</v>
      </c>
      <c r="AS155">
        <v>1</v>
      </c>
      <c r="AT155" t="s">
        <v>70</v>
      </c>
    </row>
    <row r="156" spans="1:46">
      <c r="A156" t="s">
        <v>2095</v>
      </c>
      <c r="B156" t="s">
        <v>142</v>
      </c>
      <c r="C156" t="s">
        <v>2001</v>
      </c>
      <c r="D156" t="s">
        <v>246</v>
      </c>
      <c r="E156" t="s">
        <v>292</v>
      </c>
      <c r="F156" t="s">
        <v>4356</v>
      </c>
      <c r="P156" t="s">
        <v>4247</v>
      </c>
      <c r="Q156" t="s">
        <v>4362</v>
      </c>
      <c r="R156" t="s">
        <v>4358</v>
      </c>
      <c r="S156">
        <v>8.1900000000000001E-2</v>
      </c>
      <c r="T156" t="s">
        <v>132</v>
      </c>
      <c r="U156">
        <v>4</v>
      </c>
      <c r="W156">
        <v>10</v>
      </c>
      <c r="X156">
        <v>12</v>
      </c>
      <c r="Y156">
        <v>12</v>
      </c>
      <c r="Z156">
        <v>12</v>
      </c>
      <c r="AA156">
        <v>12</v>
      </c>
      <c r="AB156">
        <v>12</v>
      </c>
      <c r="AS156">
        <v>0.66666666666666696</v>
      </c>
      <c r="AT156" t="s">
        <v>70</v>
      </c>
    </row>
    <row r="157" spans="1:46">
      <c r="A157" t="s">
        <v>2095</v>
      </c>
      <c r="B157" t="s">
        <v>142</v>
      </c>
      <c r="C157" t="s">
        <v>2001</v>
      </c>
      <c r="D157" t="s">
        <v>246</v>
      </c>
      <c r="E157" t="s">
        <v>292</v>
      </c>
      <c r="F157" t="s">
        <v>4356</v>
      </c>
      <c r="P157" t="s">
        <v>4249</v>
      </c>
      <c r="Q157" t="s">
        <v>4363</v>
      </c>
      <c r="R157" t="s">
        <v>4358</v>
      </c>
      <c r="S157">
        <v>0.16389999999999999</v>
      </c>
      <c r="T157" t="s">
        <v>132</v>
      </c>
      <c r="U157">
        <v>4</v>
      </c>
      <c r="W157">
        <v>1</v>
      </c>
      <c r="X157">
        <v>1</v>
      </c>
      <c r="Y157">
        <v>1</v>
      </c>
      <c r="Z157">
        <v>1</v>
      </c>
      <c r="AA157">
        <v>1</v>
      </c>
      <c r="AB157">
        <v>1</v>
      </c>
      <c r="AS157">
        <v>0</v>
      </c>
      <c r="AT157" t="s">
        <v>70</v>
      </c>
    </row>
    <row r="158" spans="1:46">
      <c r="A158" t="s">
        <v>2095</v>
      </c>
      <c r="B158" t="s">
        <v>142</v>
      </c>
      <c r="C158" t="s">
        <v>2001</v>
      </c>
      <c r="D158" t="s">
        <v>246</v>
      </c>
      <c r="E158" t="s">
        <v>292</v>
      </c>
      <c r="F158" t="s">
        <v>4356</v>
      </c>
      <c r="P158" t="s">
        <v>4251</v>
      </c>
      <c r="Q158" t="s">
        <v>4364</v>
      </c>
      <c r="R158" t="s">
        <v>4358</v>
      </c>
      <c r="S158">
        <v>0.81930000000000003</v>
      </c>
      <c r="T158" t="s">
        <v>132</v>
      </c>
      <c r="U158">
        <v>4</v>
      </c>
      <c r="W158">
        <v>3</v>
      </c>
      <c r="X158">
        <v>4</v>
      </c>
      <c r="Y158">
        <v>4</v>
      </c>
      <c r="Z158">
        <v>4</v>
      </c>
      <c r="AA158">
        <v>4</v>
      </c>
      <c r="AB158">
        <v>4</v>
      </c>
      <c r="AS158">
        <v>0</v>
      </c>
      <c r="AT158" t="s">
        <v>70</v>
      </c>
    </row>
    <row r="159" spans="1:46">
      <c r="A159" t="s">
        <v>2095</v>
      </c>
      <c r="B159" t="s">
        <v>142</v>
      </c>
      <c r="C159" t="s">
        <v>2001</v>
      </c>
      <c r="D159" t="s">
        <v>246</v>
      </c>
      <c r="E159" t="s">
        <v>292</v>
      </c>
      <c r="F159" t="s">
        <v>4356</v>
      </c>
      <c r="P159" t="s">
        <v>4253</v>
      </c>
      <c r="Q159" t="s">
        <v>4365</v>
      </c>
      <c r="R159" t="s">
        <v>4358</v>
      </c>
      <c r="S159">
        <v>4.1000000000000002E-2</v>
      </c>
      <c r="T159" t="s">
        <v>132</v>
      </c>
      <c r="U159">
        <v>4</v>
      </c>
      <c r="W159">
        <v>52</v>
      </c>
      <c r="X159">
        <v>44</v>
      </c>
      <c r="Y159">
        <v>44</v>
      </c>
      <c r="Z159">
        <v>44</v>
      </c>
      <c r="AA159">
        <v>44</v>
      </c>
      <c r="AB159">
        <v>44</v>
      </c>
      <c r="AS159">
        <v>8.5</v>
      </c>
      <c r="AT159" t="s">
        <v>66</v>
      </c>
    </row>
    <row r="160" spans="1:46">
      <c r="A160" t="s">
        <v>2095</v>
      </c>
      <c r="B160" t="s">
        <v>142</v>
      </c>
      <c r="C160" t="s">
        <v>2001</v>
      </c>
      <c r="D160" t="s">
        <v>246</v>
      </c>
      <c r="E160" t="s">
        <v>292</v>
      </c>
      <c r="F160" t="s">
        <v>4356</v>
      </c>
      <c r="P160" t="s">
        <v>4255</v>
      </c>
      <c r="Q160" t="s">
        <v>4366</v>
      </c>
      <c r="R160" t="s">
        <v>4358</v>
      </c>
      <c r="S160">
        <v>8.1900000000000001E-2</v>
      </c>
      <c r="T160" t="s">
        <v>132</v>
      </c>
      <c r="U160">
        <v>4</v>
      </c>
      <c r="W160">
        <v>8</v>
      </c>
      <c r="X160">
        <v>7</v>
      </c>
      <c r="Y160">
        <v>7</v>
      </c>
      <c r="Z160">
        <v>7</v>
      </c>
      <c r="AA160">
        <v>7</v>
      </c>
      <c r="AB160">
        <v>7</v>
      </c>
      <c r="AS160">
        <v>0.33333333333333298</v>
      </c>
      <c r="AT160" t="s">
        <v>70</v>
      </c>
    </row>
    <row r="161" spans="1:46">
      <c r="A161" t="s">
        <v>2095</v>
      </c>
      <c r="B161" t="s">
        <v>142</v>
      </c>
      <c r="C161" t="s">
        <v>2001</v>
      </c>
      <c r="D161" t="s">
        <v>246</v>
      </c>
      <c r="E161" t="s">
        <v>292</v>
      </c>
      <c r="F161" t="s">
        <v>4356</v>
      </c>
      <c r="P161" t="s">
        <v>4258</v>
      </c>
      <c r="Q161" t="s">
        <v>4367</v>
      </c>
      <c r="R161" t="s">
        <v>4358</v>
      </c>
      <c r="S161">
        <v>0.40970000000000001</v>
      </c>
      <c r="T161" t="s">
        <v>132</v>
      </c>
      <c r="U161">
        <v>4</v>
      </c>
      <c r="W161">
        <v>23</v>
      </c>
      <c r="X161">
        <v>16</v>
      </c>
      <c r="Y161">
        <v>16</v>
      </c>
      <c r="Z161">
        <v>16</v>
      </c>
      <c r="AA161">
        <v>16</v>
      </c>
      <c r="AB161">
        <v>16</v>
      </c>
      <c r="AS161">
        <v>2.25</v>
      </c>
      <c r="AT161" t="s">
        <v>70</v>
      </c>
    </row>
    <row r="162" spans="1:46">
      <c r="A162" t="s">
        <v>2174</v>
      </c>
      <c r="B162" t="s">
        <v>142</v>
      </c>
      <c r="C162" t="s">
        <v>2135</v>
      </c>
      <c r="D162" t="s">
        <v>60</v>
      </c>
      <c r="E162" t="s">
        <v>397</v>
      </c>
      <c r="F162" t="s">
        <v>2177</v>
      </c>
      <c r="G162" t="s">
        <v>76</v>
      </c>
      <c r="H162" t="s">
        <v>115</v>
      </c>
      <c r="I162" t="s">
        <v>358</v>
      </c>
      <c r="J162" t="s">
        <v>231</v>
      </c>
      <c r="K162" t="s">
        <v>231</v>
      </c>
      <c r="L162" t="s">
        <v>231</v>
      </c>
      <c r="M162" t="s">
        <v>231</v>
      </c>
      <c r="N162" t="s">
        <v>231</v>
      </c>
      <c r="O162" t="s">
        <v>231</v>
      </c>
      <c r="P162" t="s">
        <v>4206</v>
      </c>
      <c r="Q162" t="s">
        <v>2177</v>
      </c>
      <c r="T162" t="s">
        <v>229</v>
      </c>
      <c r="U162" t="s">
        <v>71</v>
      </c>
      <c r="AR162" t="s">
        <v>231</v>
      </c>
      <c r="AS162" t="s">
        <v>231</v>
      </c>
      <c r="AT162" t="s">
        <v>70</v>
      </c>
    </row>
    <row r="163" spans="1:46">
      <c r="A163" t="s">
        <v>2174</v>
      </c>
      <c r="B163" t="s">
        <v>142</v>
      </c>
      <c r="C163" t="s">
        <v>2135</v>
      </c>
      <c r="D163" t="s">
        <v>60</v>
      </c>
      <c r="E163" t="s">
        <v>397</v>
      </c>
      <c r="F163" t="s">
        <v>2177</v>
      </c>
      <c r="P163" t="s">
        <v>4207</v>
      </c>
      <c r="Q163" t="s">
        <v>4368</v>
      </c>
      <c r="R163" t="s">
        <v>4212</v>
      </c>
      <c r="T163" t="s">
        <v>68</v>
      </c>
      <c r="U163" s="613">
        <v>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70</v>
      </c>
    </row>
    <row r="164" spans="1:46">
      <c r="A164" t="s">
        <v>2174</v>
      </c>
      <c r="B164" t="s">
        <v>142</v>
      </c>
      <c r="C164" t="s">
        <v>2135</v>
      </c>
      <c r="D164" t="s">
        <v>60</v>
      </c>
      <c r="E164" t="s">
        <v>397</v>
      </c>
      <c r="F164" t="s">
        <v>2177</v>
      </c>
      <c r="P164" t="s">
        <v>4210</v>
      </c>
      <c r="Q164" t="s">
        <v>4369</v>
      </c>
      <c r="R164" t="s">
        <v>4209</v>
      </c>
      <c r="T164" t="s">
        <v>68</v>
      </c>
      <c r="U164" s="613">
        <v>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66</v>
      </c>
    </row>
    <row r="165" spans="1:46">
      <c r="A165" t="s">
        <v>2174</v>
      </c>
      <c r="B165" t="s">
        <v>142</v>
      </c>
      <c r="C165" t="s">
        <v>2135</v>
      </c>
      <c r="D165" t="s">
        <v>60</v>
      </c>
      <c r="E165" t="s">
        <v>397</v>
      </c>
      <c r="F165" t="s">
        <v>2177</v>
      </c>
      <c r="P165" t="s">
        <v>4215</v>
      </c>
      <c r="Q165" t="s">
        <v>4370</v>
      </c>
      <c r="R165" t="s">
        <v>4245</v>
      </c>
      <c r="T165" t="s">
        <v>99</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66</v>
      </c>
    </row>
    <row r="166" spans="1:46">
      <c r="A166" t="s">
        <v>2174</v>
      </c>
      <c r="B166" t="s">
        <v>142</v>
      </c>
      <c r="C166" t="s">
        <v>2135</v>
      </c>
      <c r="D166" t="s">
        <v>60</v>
      </c>
      <c r="E166" t="s">
        <v>397</v>
      </c>
      <c r="F166" t="s">
        <v>2177</v>
      </c>
      <c r="P166" t="s">
        <v>4218</v>
      </c>
      <c r="Q166" t="s">
        <v>4750</v>
      </c>
      <c r="R166" t="s">
        <v>4238</v>
      </c>
      <c r="T166" t="s">
        <v>68</v>
      </c>
      <c r="U166" s="613">
        <v>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70</v>
      </c>
    </row>
    <row r="167" spans="1:46">
      <c r="A167" t="s">
        <v>2174</v>
      </c>
      <c r="B167" t="s">
        <v>142</v>
      </c>
      <c r="C167" t="s">
        <v>2135</v>
      </c>
      <c r="D167" t="s">
        <v>60</v>
      </c>
      <c r="E167" t="s">
        <v>397</v>
      </c>
      <c r="F167" t="s">
        <v>2177</v>
      </c>
      <c r="P167" t="s">
        <v>4247</v>
      </c>
      <c r="Q167" t="s">
        <v>4371</v>
      </c>
      <c r="R167" t="s">
        <v>4217</v>
      </c>
      <c r="T167" t="s">
        <v>68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70</v>
      </c>
    </row>
    <row r="168" spans="1:46">
      <c r="A168" t="s">
        <v>2174</v>
      </c>
      <c r="B168" t="s">
        <v>142</v>
      </c>
      <c r="C168" t="s">
        <v>2135</v>
      </c>
      <c r="D168" t="s">
        <v>60</v>
      </c>
      <c r="E168" t="s">
        <v>397</v>
      </c>
      <c r="F168" t="s">
        <v>2177</v>
      </c>
      <c r="P168" t="s">
        <v>4249</v>
      </c>
      <c r="Q168" t="s">
        <v>4372</v>
      </c>
      <c r="R168" t="s">
        <v>4220</v>
      </c>
      <c r="T168" t="s">
        <v>99</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70</v>
      </c>
    </row>
    <row r="169" spans="1:46">
      <c r="A169" t="s">
        <v>2174</v>
      </c>
      <c r="B169" t="s">
        <v>142</v>
      </c>
      <c r="C169" t="s">
        <v>2135</v>
      </c>
      <c r="D169" t="s">
        <v>60</v>
      </c>
      <c r="E169" t="s">
        <v>397</v>
      </c>
      <c r="F169" t="s">
        <v>2177</v>
      </c>
      <c r="P169" t="s">
        <v>4251</v>
      </c>
      <c r="Q169" t="s">
        <v>4373</v>
      </c>
      <c r="R169" t="s">
        <v>4222</v>
      </c>
      <c r="T169" t="s">
        <v>99</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70</v>
      </c>
    </row>
    <row r="170" spans="1:46">
      <c r="A170" t="s">
        <v>2174</v>
      </c>
      <c r="B170" t="s">
        <v>142</v>
      </c>
      <c r="C170" t="s">
        <v>2135</v>
      </c>
      <c r="D170" t="s">
        <v>60</v>
      </c>
      <c r="E170" t="s">
        <v>397</v>
      </c>
      <c r="F170" t="s">
        <v>2177</v>
      </c>
      <c r="P170" t="s">
        <v>4253</v>
      </c>
      <c r="Q170" t="s">
        <v>4374</v>
      </c>
      <c r="R170" t="s">
        <v>4224</v>
      </c>
      <c r="T170" t="s">
        <v>99</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70</v>
      </c>
    </row>
    <row r="171" spans="1:46">
      <c r="A171" t="s">
        <v>2174</v>
      </c>
      <c r="B171" t="s">
        <v>142</v>
      </c>
      <c r="C171" t="s">
        <v>2135</v>
      </c>
      <c r="D171" t="s">
        <v>60</v>
      </c>
      <c r="E171" t="s">
        <v>397</v>
      </c>
      <c r="F171" t="s">
        <v>2177</v>
      </c>
      <c r="P171" t="s">
        <v>4255</v>
      </c>
      <c r="Q171" t="s">
        <v>4375</v>
      </c>
      <c r="R171" t="s">
        <v>4225</v>
      </c>
      <c r="T171" t="s">
        <v>68</v>
      </c>
      <c r="U171" s="613">
        <v>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70</v>
      </c>
    </row>
    <row r="172" spans="1:46">
      <c r="A172" t="s">
        <v>2174</v>
      </c>
      <c r="B172" t="s">
        <v>142</v>
      </c>
      <c r="C172" t="s">
        <v>2135</v>
      </c>
      <c r="D172" t="s">
        <v>60</v>
      </c>
      <c r="E172" t="s">
        <v>397</v>
      </c>
      <c r="F172" t="s">
        <v>2177</v>
      </c>
      <c r="P172" t="s">
        <v>4258</v>
      </c>
      <c r="Q172" t="s">
        <v>4376</v>
      </c>
      <c r="R172" t="s">
        <v>4257</v>
      </c>
      <c r="T172" t="s">
        <v>68</v>
      </c>
      <c r="U172" s="613">
        <v>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70</v>
      </c>
    </row>
    <row r="173" spans="1:46">
      <c r="A173" t="s">
        <v>2174</v>
      </c>
      <c r="B173" t="s">
        <v>142</v>
      </c>
      <c r="C173" t="s">
        <v>2135</v>
      </c>
      <c r="D173" t="s">
        <v>60</v>
      </c>
      <c r="E173" t="s">
        <v>397</v>
      </c>
      <c r="F173" t="s">
        <v>2177</v>
      </c>
      <c r="P173" t="s">
        <v>4377</v>
      </c>
      <c r="Q173" t="s">
        <v>4378</v>
      </c>
      <c r="R173" t="s">
        <v>4241</v>
      </c>
      <c r="T173" t="s">
        <v>68</v>
      </c>
      <c r="U173" s="613">
        <v>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70</v>
      </c>
    </row>
    <row r="174" spans="1:46">
      <c r="A174" t="s">
        <v>2216</v>
      </c>
      <c r="B174" t="s">
        <v>142</v>
      </c>
      <c r="C174" t="s">
        <v>2135</v>
      </c>
      <c r="D174" t="s">
        <v>246</v>
      </c>
      <c r="E174" t="s">
        <v>397</v>
      </c>
      <c r="F174" t="s">
        <v>2177</v>
      </c>
      <c r="G174" t="s">
        <v>76</v>
      </c>
      <c r="H174" t="s">
        <v>304</v>
      </c>
      <c r="I174" t="s">
        <v>358</v>
      </c>
      <c r="J174" t="s">
        <v>231</v>
      </c>
      <c r="K174" t="s">
        <v>231</v>
      </c>
      <c r="L174" t="s">
        <v>231</v>
      </c>
      <c r="M174" t="s">
        <v>231</v>
      </c>
      <c r="N174" t="s">
        <v>231</v>
      </c>
      <c r="O174" t="s">
        <v>231</v>
      </c>
      <c r="P174" t="s">
        <v>4206</v>
      </c>
      <c r="Q174" t="s">
        <v>2177</v>
      </c>
      <c r="T174" t="s">
        <v>229</v>
      </c>
      <c r="U174" t="s">
        <v>71</v>
      </c>
      <c r="AR174" t="s">
        <v>231</v>
      </c>
      <c r="AS174" t="s">
        <v>231</v>
      </c>
      <c r="AT174" t="s">
        <v>70</v>
      </c>
    </row>
    <row r="175" spans="1:46">
      <c r="A175" t="s">
        <v>2216</v>
      </c>
      <c r="B175" t="s">
        <v>142</v>
      </c>
      <c r="C175" t="s">
        <v>2135</v>
      </c>
      <c r="D175" t="s">
        <v>246</v>
      </c>
      <c r="E175" t="s">
        <v>397</v>
      </c>
      <c r="F175" t="s">
        <v>2177</v>
      </c>
      <c r="P175" t="s">
        <v>4207</v>
      </c>
      <c r="Q175" t="s">
        <v>4379</v>
      </c>
      <c r="R175" t="s">
        <v>4228</v>
      </c>
      <c r="T175" t="s">
        <v>68</v>
      </c>
      <c r="U175" s="613">
        <v>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66</v>
      </c>
    </row>
    <row r="176" spans="1:46">
      <c r="A176" t="s">
        <v>2216</v>
      </c>
      <c r="B176" t="s">
        <v>142</v>
      </c>
      <c r="C176" t="s">
        <v>2135</v>
      </c>
      <c r="D176" t="s">
        <v>246</v>
      </c>
      <c r="E176" t="s">
        <v>397</v>
      </c>
      <c r="F176" t="s">
        <v>2177</v>
      </c>
      <c r="P176" t="s">
        <v>4210</v>
      </c>
      <c r="Q176" t="s">
        <v>4380</v>
      </c>
      <c r="R176" t="s">
        <v>4226</v>
      </c>
      <c r="T176" t="s">
        <v>68</v>
      </c>
      <c r="U176" s="613">
        <v>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70</v>
      </c>
    </row>
    <row r="177" spans="1:46">
      <c r="A177" t="s">
        <v>2216</v>
      </c>
      <c r="B177" t="s">
        <v>142</v>
      </c>
      <c r="C177" t="s">
        <v>2135</v>
      </c>
      <c r="D177" t="s">
        <v>246</v>
      </c>
      <c r="E177" t="s">
        <v>397</v>
      </c>
      <c r="F177" t="s">
        <v>2177</v>
      </c>
      <c r="P177" t="s">
        <v>4215</v>
      </c>
      <c r="Q177" t="s">
        <v>4381</v>
      </c>
      <c r="R177" t="s">
        <v>4230</v>
      </c>
      <c r="T177" t="s">
        <v>68</v>
      </c>
      <c r="U177" s="613">
        <v>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70</v>
      </c>
    </row>
    <row r="178" spans="1:46">
      <c r="A178" t="s">
        <v>2216</v>
      </c>
      <c r="B178" t="s">
        <v>142</v>
      </c>
      <c r="C178" t="s">
        <v>2135</v>
      </c>
      <c r="D178" t="s">
        <v>246</v>
      </c>
      <c r="E178" t="s">
        <v>397</v>
      </c>
      <c r="F178" t="s">
        <v>2177</v>
      </c>
      <c r="P178" t="s">
        <v>4218</v>
      </c>
      <c r="Q178" t="s">
        <v>4382</v>
      </c>
      <c r="R178" t="s">
        <v>4230</v>
      </c>
      <c r="T178" t="s">
        <v>68</v>
      </c>
      <c r="U178" s="613">
        <v>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70</v>
      </c>
    </row>
    <row r="179" spans="1:46">
      <c r="A179" t="s">
        <v>2216</v>
      </c>
      <c r="B179" t="s">
        <v>142</v>
      </c>
      <c r="C179" t="s">
        <v>2135</v>
      </c>
      <c r="D179" t="s">
        <v>246</v>
      </c>
      <c r="E179" t="s">
        <v>397</v>
      </c>
      <c r="F179" t="s">
        <v>2177</v>
      </c>
      <c r="P179" t="s">
        <v>4247</v>
      </c>
      <c r="Q179" t="s">
        <v>4383</v>
      </c>
      <c r="R179" t="s">
        <v>4231</v>
      </c>
      <c r="T179" t="s">
        <v>68</v>
      </c>
      <c r="U179" s="613">
        <v>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70</v>
      </c>
    </row>
    <row r="180" spans="1:46">
      <c r="A180" t="s">
        <v>2216</v>
      </c>
      <c r="B180" t="s">
        <v>142</v>
      </c>
      <c r="C180" t="s">
        <v>2135</v>
      </c>
      <c r="D180" t="s">
        <v>246</v>
      </c>
      <c r="E180" t="s">
        <v>397</v>
      </c>
      <c r="F180" t="s">
        <v>2177</v>
      </c>
      <c r="P180" t="s">
        <v>4249</v>
      </c>
      <c r="Q180" t="s">
        <v>4384</v>
      </c>
      <c r="R180" t="s">
        <v>4304</v>
      </c>
      <c r="T180" t="s">
        <v>68</v>
      </c>
      <c r="U180" s="613">
        <v>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70</v>
      </c>
    </row>
    <row r="181" spans="1:46">
      <c r="A181" t="s">
        <v>2216</v>
      </c>
      <c r="B181" t="s">
        <v>142</v>
      </c>
      <c r="C181" t="s">
        <v>2135</v>
      </c>
      <c r="D181" t="s">
        <v>246</v>
      </c>
      <c r="E181" t="s">
        <v>397</v>
      </c>
      <c r="F181" t="s">
        <v>2177</v>
      </c>
      <c r="P181" t="s">
        <v>4251</v>
      </c>
      <c r="Q181" t="s">
        <v>4385</v>
      </c>
      <c r="R181" t="s">
        <v>4235</v>
      </c>
      <c r="T181" t="s">
        <v>99</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70</v>
      </c>
    </row>
    <row r="182" spans="1:46">
      <c r="A182" t="s">
        <v>2216</v>
      </c>
      <c r="B182" t="s">
        <v>142</v>
      </c>
      <c r="C182" t="s">
        <v>2135</v>
      </c>
      <c r="D182" t="s">
        <v>246</v>
      </c>
      <c r="E182" t="s">
        <v>397</v>
      </c>
      <c r="F182" t="s">
        <v>2177</v>
      </c>
      <c r="P182" t="s">
        <v>4253</v>
      </c>
      <c r="Q182" t="s">
        <v>4386</v>
      </c>
      <c r="R182" t="s">
        <v>4233</v>
      </c>
      <c r="T182" t="s">
        <v>99</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70</v>
      </c>
    </row>
    <row r="183" spans="1:46">
      <c r="A183" t="s">
        <v>2216</v>
      </c>
      <c r="B183" t="s">
        <v>142</v>
      </c>
      <c r="C183" t="s">
        <v>2135</v>
      </c>
      <c r="D183" t="s">
        <v>246</v>
      </c>
      <c r="E183" t="s">
        <v>397</v>
      </c>
      <c r="F183" t="s">
        <v>2177</v>
      </c>
      <c r="P183" t="s">
        <v>4255</v>
      </c>
      <c r="Q183" t="s">
        <v>4378</v>
      </c>
      <c r="R183" t="s">
        <v>4307</v>
      </c>
      <c r="T183" t="s">
        <v>68</v>
      </c>
      <c r="U183" s="613">
        <v>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66</v>
      </c>
    </row>
    <row r="184" spans="1:46">
      <c r="A184" t="s">
        <v>2422</v>
      </c>
      <c r="B184" t="s">
        <v>142</v>
      </c>
      <c r="C184" t="s">
        <v>2407</v>
      </c>
      <c r="D184" t="s">
        <v>60</v>
      </c>
      <c r="E184" t="s">
        <v>1733</v>
      </c>
      <c r="F184" t="s">
        <v>2424</v>
      </c>
      <c r="G184" t="s">
        <v>76</v>
      </c>
      <c r="H184" t="s">
        <v>115</v>
      </c>
      <c r="I184" t="s">
        <v>358</v>
      </c>
      <c r="J184" t="s">
        <v>231</v>
      </c>
      <c r="O184" t="s">
        <v>231</v>
      </c>
      <c r="P184" t="s">
        <v>4206</v>
      </c>
      <c r="Q184" t="s">
        <v>2424</v>
      </c>
      <c r="T184" t="s">
        <v>229</v>
      </c>
      <c r="U184" t="s">
        <v>71</v>
      </c>
      <c r="AR184" t="s">
        <v>231</v>
      </c>
      <c r="AS184" t="s">
        <v>231</v>
      </c>
    </row>
    <row r="185" spans="1:46">
      <c r="A185" t="s">
        <v>2422</v>
      </c>
      <c r="B185" t="s">
        <v>142</v>
      </c>
      <c r="C185" t="s">
        <v>2407</v>
      </c>
      <c r="D185" t="s">
        <v>60</v>
      </c>
      <c r="E185" t="s">
        <v>1733</v>
      </c>
      <c r="F185" t="s">
        <v>2424</v>
      </c>
      <c r="P185" t="s">
        <v>4207</v>
      </c>
      <c r="Q185" t="s">
        <v>4278</v>
      </c>
      <c r="R185" t="s">
        <v>4222</v>
      </c>
      <c r="T185" t="s">
        <v>99</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row>
    <row r="186" spans="1:46">
      <c r="A186" t="s">
        <v>2422</v>
      </c>
      <c r="B186" t="s">
        <v>142</v>
      </c>
      <c r="C186" t="s">
        <v>2407</v>
      </c>
      <c r="D186" t="s">
        <v>60</v>
      </c>
      <c r="E186" t="s">
        <v>1733</v>
      </c>
      <c r="F186" t="s">
        <v>2424</v>
      </c>
      <c r="P186" t="s">
        <v>4210</v>
      </c>
      <c r="Q186" t="s">
        <v>4387</v>
      </c>
      <c r="R186" t="s">
        <v>4224</v>
      </c>
      <c r="T186" t="s">
        <v>99</v>
      </c>
      <c r="U186">
        <v>2</v>
      </c>
      <c r="X186">
        <v>0</v>
      </c>
      <c r="Y186">
        <v>0</v>
      </c>
      <c r="Z186">
        <v>0</v>
      </c>
      <c r="AA186">
        <v>0</v>
      </c>
      <c r="AB186">
        <v>0</v>
      </c>
      <c r="AE186">
        <v>0.24</v>
      </c>
      <c r="AF186">
        <v>0.24</v>
      </c>
      <c r="AG186">
        <v>0.24</v>
      </c>
      <c r="AH186">
        <v>0.24</v>
      </c>
      <c r="AI186">
        <v>0.24</v>
      </c>
      <c r="AR186">
        <v>0</v>
      </c>
      <c r="AS186">
        <v>0</v>
      </c>
    </row>
    <row r="187" spans="1:46">
      <c r="A187" t="s">
        <v>2422</v>
      </c>
      <c r="B187" t="s">
        <v>142</v>
      </c>
      <c r="C187" t="s">
        <v>2407</v>
      </c>
      <c r="D187" t="s">
        <v>60</v>
      </c>
      <c r="E187" t="s">
        <v>1733</v>
      </c>
      <c r="F187" t="s">
        <v>2424</v>
      </c>
      <c r="P187" t="s">
        <v>4215</v>
      </c>
      <c r="Q187" t="s">
        <v>4388</v>
      </c>
      <c r="R187" t="s">
        <v>4225</v>
      </c>
      <c r="T187" t="s">
        <v>68</v>
      </c>
      <c r="U187" s="613">
        <v>0</v>
      </c>
      <c r="X187">
        <v>0</v>
      </c>
      <c r="Y187">
        <v>0</v>
      </c>
      <c r="Z187">
        <v>0</v>
      </c>
      <c r="AA187">
        <v>0</v>
      </c>
      <c r="AB187">
        <v>0</v>
      </c>
      <c r="AE187">
        <v>4</v>
      </c>
      <c r="AF187">
        <v>4</v>
      </c>
      <c r="AG187">
        <v>4</v>
      </c>
      <c r="AH187">
        <v>4</v>
      </c>
      <c r="AI187">
        <v>4</v>
      </c>
      <c r="AR187">
        <v>0</v>
      </c>
      <c r="AS187">
        <v>0</v>
      </c>
    </row>
    <row r="188" spans="1:46">
      <c r="A188" t="s">
        <v>2422</v>
      </c>
      <c r="B188" t="s">
        <v>142</v>
      </c>
      <c r="C188" t="s">
        <v>2407</v>
      </c>
      <c r="D188" t="s">
        <v>60</v>
      </c>
      <c r="E188" t="s">
        <v>1733</v>
      </c>
      <c r="F188" t="s">
        <v>2424</v>
      </c>
      <c r="P188" t="s">
        <v>4218</v>
      </c>
      <c r="Q188" t="s">
        <v>4389</v>
      </c>
      <c r="R188" t="s">
        <v>4257</v>
      </c>
      <c r="T188" t="s">
        <v>68</v>
      </c>
      <c r="U188" s="613">
        <v>0</v>
      </c>
      <c r="X188">
        <v>0</v>
      </c>
      <c r="Y188">
        <v>0</v>
      </c>
      <c r="Z188">
        <v>0</v>
      </c>
      <c r="AA188">
        <v>0</v>
      </c>
      <c r="AB188">
        <v>0</v>
      </c>
      <c r="AE188">
        <v>1</v>
      </c>
      <c r="AF188">
        <v>1</v>
      </c>
      <c r="AG188">
        <v>1</v>
      </c>
      <c r="AH188">
        <v>1</v>
      </c>
      <c r="AI188">
        <v>1</v>
      </c>
      <c r="AR188">
        <v>0</v>
      </c>
      <c r="AS188">
        <v>0</v>
      </c>
    </row>
    <row r="189" spans="1:46">
      <c r="A189" t="s">
        <v>2422</v>
      </c>
      <c r="B189" t="s">
        <v>142</v>
      </c>
      <c r="C189" t="s">
        <v>2407</v>
      </c>
      <c r="D189" t="s">
        <v>60</v>
      </c>
      <c r="E189" t="s">
        <v>1733</v>
      </c>
      <c r="F189" t="s">
        <v>2424</v>
      </c>
      <c r="P189" t="s">
        <v>4247</v>
      </c>
      <c r="Q189" t="s">
        <v>4390</v>
      </c>
      <c r="R189" t="s">
        <v>4391</v>
      </c>
      <c r="T189" t="s">
        <v>68</v>
      </c>
      <c r="U189" s="613">
        <v>0</v>
      </c>
      <c r="X189">
        <v>6771</v>
      </c>
      <c r="Y189">
        <v>6771</v>
      </c>
      <c r="Z189">
        <v>6771</v>
      </c>
      <c r="AA189">
        <v>6771</v>
      </c>
      <c r="AB189">
        <v>6771</v>
      </c>
      <c r="AE189">
        <v>8380</v>
      </c>
      <c r="AF189">
        <v>8380</v>
      </c>
      <c r="AG189">
        <v>8380</v>
      </c>
      <c r="AH189">
        <v>8380</v>
      </c>
      <c r="AI189">
        <v>8380</v>
      </c>
      <c r="AR189">
        <v>4381</v>
      </c>
      <c r="AS189">
        <v>3955</v>
      </c>
    </row>
    <row r="190" spans="1:46">
      <c r="A190" t="s">
        <v>2437</v>
      </c>
      <c r="B190" t="s">
        <v>142</v>
      </c>
      <c r="C190" t="s">
        <v>2407</v>
      </c>
      <c r="D190" t="s">
        <v>60</v>
      </c>
      <c r="E190" t="s">
        <v>1759</v>
      </c>
      <c r="F190" t="s">
        <v>2439</v>
      </c>
      <c r="G190" t="s">
        <v>76</v>
      </c>
      <c r="H190" t="s">
        <v>115</v>
      </c>
      <c r="I190" t="s">
        <v>358</v>
      </c>
      <c r="J190" t="s">
        <v>231</v>
      </c>
      <c r="O190" t="s">
        <v>231</v>
      </c>
      <c r="P190" t="s">
        <v>4206</v>
      </c>
      <c r="Q190" t="s">
        <v>2439</v>
      </c>
      <c r="T190" t="s">
        <v>229</v>
      </c>
      <c r="U190" t="s">
        <v>71</v>
      </c>
      <c r="AR190" t="s">
        <v>231</v>
      </c>
      <c r="AS190" t="s">
        <v>231</v>
      </c>
    </row>
    <row r="191" spans="1:46">
      <c r="A191" t="s">
        <v>2437</v>
      </c>
      <c r="B191" t="s">
        <v>142</v>
      </c>
      <c r="C191" t="s">
        <v>2407</v>
      </c>
      <c r="D191" t="s">
        <v>60</v>
      </c>
      <c r="E191" t="s">
        <v>1759</v>
      </c>
      <c r="F191" t="s">
        <v>2439</v>
      </c>
      <c r="P191" t="s">
        <v>4207</v>
      </c>
      <c r="Q191" t="s">
        <v>4242</v>
      </c>
      <c r="R191" t="s">
        <v>4212</v>
      </c>
      <c r="T191" t="s">
        <v>68</v>
      </c>
      <c r="U191" s="613">
        <v>0</v>
      </c>
      <c r="X191">
        <v>6000</v>
      </c>
      <c r="Y191">
        <v>6000</v>
      </c>
      <c r="Z191">
        <v>6000</v>
      </c>
      <c r="AA191">
        <v>6000</v>
      </c>
      <c r="AB191">
        <v>6000</v>
      </c>
      <c r="AE191">
        <v>7710</v>
      </c>
      <c r="AF191">
        <v>7710</v>
      </c>
      <c r="AG191">
        <v>7710</v>
      </c>
      <c r="AH191">
        <v>7710</v>
      </c>
      <c r="AI191">
        <v>7710</v>
      </c>
      <c r="AR191">
        <v>5917</v>
      </c>
      <c r="AS191">
        <v>5027</v>
      </c>
    </row>
    <row r="192" spans="1:46">
      <c r="A192" t="s">
        <v>2437</v>
      </c>
      <c r="B192" t="s">
        <v>142</v>
      </c>
      <c r="C192" t="s">
        <v>2407</v>
      </c>
      <c r="D192" t="s">
        <v>60</v>
      </c>
      <c r="E192" t="s">
        <v>1759</v>
      </c>
      <c r="F192" t="s">
        <v>2439</v>
      </c>
      <c r="P192" t="s">
        <v>4210</v>
      </c>
      <c r="Q192" t="s">
        <v>4392</v>
      </c>
      <c r="R192" t="s">
        <v>4209</v>
      </c>
      <c r="T192" t="s">
        <v>68</v>
      </c>
      <c r="U192" s="613">
        <v>0</v>
      </c>
      <c r="X192">
        <v>220</v>
      </c>
      <c r="Y192">
        <v>220</v>
      </c>
      <c r="Z192">
        <v>220</v>
      </c>
      <c r="AA192">
        <v>220</v>
      </c>
      <c r="AB192">
        <v>220</v>
      </c>
      <c r="AE192">
        <v>659</v>
      </c>
      <c r="AF192">
        <v>659</v>
      </c>
      <c r="AG192">
        <v>659</v>
      </c>
      <c r="AH192">
        <v>659</v>
      </c>
      <c r="AI192">
        <v>659</v>
      </c>
      <c r="AR192">
        <v>271</v>
      </c>
      <c r="AS192">
        <v>3414</v>
      </c>
    </row>
    <row r="193" spans="1:45">
      <c r="A193" t="s">
        <v>2437</v>
      </c>
      <c r="B193" t="s">
        <v>142</v>
      </c>
      <c r="C193" t="s">
        <v>2407</v>
      </c>
      <c r="D193" t="s">
        <v>60</v>
      </c>
      <c r="E193" t="s">
        <v>1759</v>
      </c>
      <c r="F193" t="s">
        <v>2439</v>
      </c>
      <c r="P193" t="s">
        <v>4215</v>
      </c>
      <c r="Q193" t="s">
        <v>4393</v>
      </c>
      <c r="R193" t="s">
        <v>4238</v>
      </c>
      <c r="T193" t="s">
        <v>68</v>
      </c>
      <c r="U193" s="613">
        <v>0</v>
      </c>
      <c r="X193">
        <v>15</v>
      </c>
      <c r="Y193">
        <v>15</v>
      </c>
      <c r="Z193">
        <v>15</v>
      </c>
      <c r="AA193">
        <v>15</v>
      </c>
      <c r="AB193">
        <v>15</v>
      </c>
      <c r="AE193">
        <v>67</v>
      </c>
      <c r="AF193">
        <v>67</v>
      </c>
      <c r="AG193">
        <v>67</v>
      </c>
      <c r="AH193">
        <v>67</v>
      </c>
      <c r="AI193">
        <v>67</v>
      </c>
      <c r="AR193">
        <v>9</v>
      </c>
      <c r="AS193">
        <v>11</v>
      </c>
    </row>
    <row r="194" spans="1:45">
      <c r="A194" t="s">
        <v>2437</v>
      </c>
      <c r="B194" t="s">
        <v>142</v>
      </c>
      <c r="C194" t="s">
        <v>2407</v>
      </c>
      <c r="D194" t="s">
        <v>60</v>
      </c>
      <c r="E194" t="s">
        <v>1759</v>
      </c>
      <c r="F194" t="s">
        <v>2439</v>
      </c>
      <c r="P194" t="s">
        <v>4218</v>
      </c>
      <c r="Q194" t="s">
        <v>4394</v>
      </c>
      <c r="R194" t="s">
        <v>4217</v>
      </c>
      <c r="T194" t="s">
        <v>68</v>
      </c>
      <c r="U194">
        <v>3</v>
      </c>
      <c r="X194">
        <v>1.18</v>
      </c>
      <c r="Y194">
        <v>1.18</v>
      </c>
      <c r="Z194">
        <v>1.18</v>
      </c>
      <c r="AA194">
        <v>1.18</v>
      </c>
      <c r="AB194">
        <v>1.18</v>
      </c>
      <c r="AE194">
        <v>1.57</v>
      </c>
      <c r="AF194">
        <v>1.57</v>
      </c>
      <c r="AG194">
        <v>1.57</v>
      </c>
      <c r="AH194">
        <v>1.57</v>
      </c>
      <c r="AI194">
        <v>1.57</v>
      </c>
      <c r="AR194">
        <v>1.1990000000000001</v>
      </c>
      <c r="AS194">
        <v>1.0329999999999999</v>
      </c>
    </row>
    <row r="195" spans="1:45">
      <c r="A195" t="s">
        <v>2437</v>
      </c>
      <c r="B195" t="s">
        <v>142</v>
      </c>
      <c r="C195" t="s">
        <v>2407</v>
      </c>
      <c r="D195" t="s">
        <v>60</v>
      </c>
      <c r="E195" t="s">
        <v>1759</v>
      </c>
      <c r="F195" t="s">
        <v>2439</v>
      </c>
      <c r="P195" t="s">
        <v>4247</v>
      </c>
      <c r="Q195" t="s">
        <v>4395</v>
      </c>
      <c r="R195" t="s">
        <v>4220</v>
      </c>
      <c r="T195" t="s">
        <v>99</v>
      </c>
      <c r="U195">
        <v>3</v>
      </c>
      <c r="X195">
        <v>0.2</v>
      </c>
      <c r="Y195">
        <v>0.2</v>
      </c>
      <c r="Z195">
        <v>0.2</v>
      </c>
      <c r="AA195">
        <v>0.2</v>
      </c>
      <c r="AB195">
        <v>0.2</v>
      </c>
      <c r="AE195">
        <v>0.34</v>
      </c>
      <c r="AF195">
        <v>0.34</v>
      </c>
      <c r="AG195">
        <v>0.34</v>
      </c>
      <c r="AH195">
        <v>0.34</v>
      </c>
      <c r="AI195">
        <v>0.34</v>
      </c>
      <c r="AR195">
        <v>0.186</v>
      </c>
      <c r="AS195">
        <v>0.14199999999999999</v>
      </c>
    </row>
    <row r="196" spans="1:45">
      <c r="A196" t="s">
        <v>2437</v>
      </c>
      <c r="B196" t="s">
        <v>142</v>
      </c>
      <c r="C196" t="s">
        <v>2407</v>
      </c>
      <c r="D196" t="s">
        <v>60</v>
      </c>
      <c r="E196" t="s">
        <v>1759</v>
      </c>
      <c r="F196" t="s">
        <v>2439</v>
      </c>
      <c r="P196" t="s">
        <v>4249</v>
      </c>
      <c r="Q196" t="s">
        <v>4390</v>
      </c>
      <c r="R196" t="s">
        <v>4396</v>
      </c>
      <c r="T196" t="s">
        <v>68</v>
      </c>
      <c r="U196" s="613">
        <v>0</v>
      </c>
      <c r="X196">
        <v>1825</v>
      </c>
      <c r="Y196">
        <v>1825</v>
      </c>
      <c r="Z196">
        <v>1825</v>
      </c>
      <c r="AA196">
        <v>1825</v>
      </c>
      <c r="AB196">
        <v>1825</v>
      </c>
      <c r="AE196">
        <v>2261</v>
      </c>
      <c r="AF196">
        <v>2261</v>
      </c>
      <c r="AG196">
        <v>2261</v>
      </c>
      <c r="AH196">
        <v>2261</v>
      </c>
      <c r="AI196">
        <v>2261</v>
      </c>
      <c r="AR196">
        <v>1378</v>
      </c>
      <c r="AS196">
        <v>1339</v>
      </c>
    </row>
    <row r="197" spans="1:45">
      <c r="A197" t="s">
        <v>2485</v>
      </c>
      <c r="B197" t="s">
        <v>142</v>
      </c>
      <c r="C197" t="s">
        <v>2407</v>
      </c>
      <c r="D197" t="s">
        <v>246</v>
      </c>
      <c r="E197" t="s">
        <v>2486</v>
      </c>
      <c r="F197" t="s">
        <v>2488</v>
      </c>
      <c r="G197" t="s">
        <v>76</v>
      </c>
      <c r="H197" t="s">
        <v>304</v>
      </c>
      <c r="I197" t="s">
        <v>358</v>
      </c>
      <c r="J197" t="s">
        <v>231</v>
      </c>
      <c r="O197" t="s">
        <v>231</v>
      </c>
      <c r="P197" t="s">
        <v>4206</v>
      </c>
      <c r="Q197" t="s">
        <v>2488</v>
      </c>
      <c r="T197" t="s">
        <v>229</v>
      </c>
      <c r="U197" t="s">
        <v>71</v>
      </c>
      <c r="AR197" t="s">
        <v>231</v>
      </c>
      <c r="AS197" t="s">
        <v>231</v>
      </c>
    </row>
    <row r="198" spans="1:45">
      <c r="A198" t="s">
        <v>2485</v>
      </c>
      <c r="B198" t="s">
        <v>142</v>
      </c>
      <c r="C198" t="s">
        <v>2407</v>
      </c>
      <c r="D198" t="s">
        <v>246</v>
      </c>
      <c r="E198" t="s">
        <v>2486</v>
      </c>
      <c r="F198" t="s">
        <v>2488</v>
      </c>
      <c r="P198" t="s">
        <v>4207</v>
      </c>
      <c r="Q198" t="s">
        <v>4227</v>
      </c>
      <c r="R198" t="s">
        <v>4228</v>
      </c>
      <c r="T198" t="s">
        <v>68</v>
      </c>
      <c r="U198" s="613">
        <v>0</v>
      </c>
      <c r="X198">
        <v>255</v>
      </c>
      <c r="Y198">
        <v>255</v>
      </c>
      <c r="Z198">
        <v>255</v>
      </c>
      <c r="AA198">
        <v>255</v>
      </c>
      <c r="AB198">
        <v>255</v>
      </c>
      <c r="AE198">
        <v>369</v>
      </c>
      <c r="AF198">
        <v>369</v>
      </c>
      <c r="AG198">
        <v>369</v>
      </c>
      <c r="AH198">
        <v>369</v>
      </c>
      <c r="AI198">
        <v>369</v>
      </c>
      <c r="AR198">
        <v>294</v>
      </c>
      <c r="AS198">
        <v>261</v>
      </c>
    </row>
    <row r="199" spans="1:45">
      <c r="A199" t="s">
        <v>2485</v>
      </c>
      <c r="B199" t="s">
        <v>142</v>
      </c>
      <c r="C199" t="s">
        <v>2407</v>
      </c>
      <c r="D199" t="s">
        <v>246</v>
      </c>
      <c r="E199" t="s">
        <v>2486</v>
      </c>
      <c r="F199" t="s">
        <v>2488</v>
      </c>
      <c r="P199" t="s">
        <v>4210</v>
      </c>
      <c r="Q199" t="s">
        <v>4397</v>
      </c>
      <c r="R199" t="s">
        <v>4226</v>
      </c>
      <c r="T199" t="s">
        <v>68</v>
      </c>
      <c r="U199" s="613">
        <v>0</v>
      </c>
      <c r="X199">
        <v>203</v>
      </c>
      <c r="Y199">
        <v>203</v>
      </c>
      <c r="Z199">
        <v>203</v>
      </c>
      <c r="AA199">
        <v>203</v>
      </c>
      <c r="AB199">
        <v>203</v>
      </c>
      <c r="AE199">
        <v>251</v>
      </c>
      <c r="AF199">
        <v>251</v>
      </c>
      <c r="AG199">
        <v>251</v>
      </c>
      <c r="AH199">
        <v>251</v>
      </c>
      <c r="AI199">
        <v>251</v>
      </c>
      <c r="AR199">
        <v>133</v>
      </c>
      <c r="AS199">
        <v>140</v>
      </c>
    </row>
    <row r="200" spans="1:45">
      <c r="A200" t="s">
        <v>2485</v>
      </c>
      <c r="B200" t="s">
        <v>142</v>
      </c>
      <c r="C200" t="s">
        <v>2407</v>
      </c>
      <c r="D200" t="s">
        <v>246</v>
      </c>
      <c r="E200" t="s">
        <v>2486</v>
      </c>
      <c r="F200" t="s">
        <v>2488</v>
      </c>
      <c r="P200" t="s">
        <v>4215</v>
      </c>
      <c r="Q200" t="s">
        <v>4301</v>
      </c>
      <c r="R200" t="s">
        <v>4230</v>
      </c>
      <c r="T200" t="s">
        <v>68</v>
      </c>
      <c r="U200" s="613">
        <v>0</v>
      </c>
      <c r="X200">
        <v>302</v>
      </c>
      <c r="Y200">
        <v>302</v>
      </c>
      <c r="Z200">
        <v>302</v>
      </c>
      <c r="AA200">
        <v>302</v>
      </c>
      <c r="AB200">
        <v>302</v>
      </c>
      <c r="AE200">
        <v>379</v>
      </c>
      <c r="AF200">
        <v>379</v>
      </c>
      <c r="AG200">
        <v>379</v>
      </c>
      <c r="AH200">
        <v>379</v>
      </c>
      <c r="AI200">
        <v>379</v>
      </c>
      <c r="AR200">
        <v>292</v>
      </c>
      <c r="AS200">
        <v>346</v>
      </c>
    </row>
    <row r="201" spans="1:45">
      <c r="A201" t="s">
        <v>2485</v>
      </c>
      <c r="B201" t="s">
        <v>142</v>
      </c>
      <c r="C201" t="s">
        <v>2407</v>
      </c>
      <c r="D201" t="s">
        <v>246</v>
      </c>
      <c r="E201" t="s">
        <v>2486</v>
      </c>
      <c r="F201" t="s">
        <v>2488</v>
      </c>
      <c r="P201" t="s">
        <v>4218</v>
      </c>
      <c r="Q201" t="s">
        <v>4398</v>
      </c>
      <c r="R201" t="s">
        <v>4230</v>
      </c>
      <c r="T201" t="s">
        <v>68</v>
      </c>
      <c r="U201" s="613">
        <v>0</v>
      </c>
      <c r="X201">
        <v>72</v>
      </c>
      <c r="Y201">
        <v>72</v>
      </c>
      <c r="Z201">
        <v>72</v>
      </c>
      <c r="AA201">
        <v>72</v>
      </c>
      <c r="AB201">
        <v>72</v>
      </c>
      <c r="AE201">
        <v>110</v>
      </c>
      <c r="AF201">
        <v>110</v>
      </c>
      <c r="AG201">
        <v>110</v>
      </c>
      <c r="AH201">
        <v>110</v>
      </c>
      <c r="AI201">
        <v>110</v>
      </c>
      <c r="AR201">
        <v>113</v>
      </c>
      <c r="AS201">
        <v>50</v>
      </c>
    </row>
    <row r="202" spans="1:45">
      <c r="A202" t="s">
        <v>2485</v>
      </c>
      <c r="B202" t="s">
        <v>142</v>
      </c>
      <c r="C202" t="s">
        <v>2407</v>
      </c>
      <c r="D202" t="s">
        <v>246</v>
      </c>
      <c r="E202" t="s">
        <v>2486</v>
      </c>
      <c r="F202" t="s">
        <v>2488</v>
      </c>
      <c r="P202" t="s">
        <v>4247</v>
      </c>
      <c r="Q202" t="s">
        <v>4231</v>
      </c>
      <c r="R202" t="s">
        <v>4231</v>
      </c>
      <c r="T202" t="s">
        <v>68</v>
      </c>
      <c r="U202" s="613">
        <v>0</v>
      </c>
      <c r="X202">
        <v>20695</v>
      </c>
      <c r="Y202">
        <v>20695</v>
      </c>
      <c r="Z202">
        <v>20695</v>
      </c>
      <c r="AA202">
        <v>20695</v>
      </c>
      <c r="AB202">
        <v>20695</v>
      </c>
      <c r="AE202">
        <v>22936</v>
      </c>
      <c r="AF202">
        <v>22936</v>
      </c>
      <c r="AG202">
        <v>22936</v>
      </c>
      <c r="AH202">
        <v>22936</v>
      </c>
      <c r="AI202">
        <v>22936</v>
      </c>
      <c r="AR202">
        <v>18337</v>
      </c>
      <c r="AS202">
        <v>19423</v>
      </c>
    </row>
    <row r="203" spans="1:45">
      <c r="A203" t="s">
        <v>2485</v>
      </c>
      <c r="B203" t="s">
        <v>142</v>
      </c>
      <c r="C203" t="s">
        <v>2407</v>
      </c>
      <c r="D203" t="s">
        <v>246</v>
      </c>
      <c r="E203" t="s">
        <v>2486</v>
      </c>
      <c r="F203" t="s">
        <v>2488</v>
      </c>
      <c r="P203" t="s">
        <v>4249</v>
      </c>
      <c r="Q203" t="s">
        <v>4390</v>
      </c>
      <c r="R203" t="s">
        <v>4304</v>
      </c>
      <c r="T203" t="s">
        <v>68</v>
      </c>
      <c r="U203" s="613">
        <v>0</v>
      </c>
      <c r="X203">
        <v>5869</v>
      </c>
      <c r="Y203">
        <v>5869</v>
      </c>
      <c r="Z203">
        <v>5869</v>
      </c>
      <c r="AA203">
        <v>5869</v>
      </c>
      <c r="AB203">
        <v>5869</v>
      </c>
      <c r="AE203">
        <v>7282</v>
      </c>
      <c r="AF203">
        <v>7282</v>
      </c>
      <c r="AG203">
        <v>7282</v>
      </c>
      <c r="AH203">
        <v>7282</v>
      </c>
      <c r="AI203">
        <v>7282</v>
      </c>
      <c r="AR203">
        <v>3591</v>
      </c>
      <c r="AS203">
        <v>3364</v>
      </c>
    </row>
    <row r="204" spans="1:45">
      <c r="A204" t="s">
        <v>2493</v>
      </c>
      <c r="B204" t="s">
        <v>142</v>
      </c>
      <c r="C204" t="s">
        <v>2407</v>
      </c>
      <c r="D204" t="s">
        <v>246</v>
      </c>
      <c r="E204" t="s">
        <v>1832</v>
      </c>
      <c r="F204" t="s">
        <v>2495</v>
      </c>
      <c r="G204" t="s">
        <v>76</v>
      </c>
      <c r="H204" t="s">
        <v>304</v>
      </c>
      <c r="I204" t="s">
        <v>358</v>
      </c>
      <c r="J204" t="s">
        <v>231</v>
      </c>
      <c r="O204" t="s">
        <v>231</v>
      </c>
      <c r="P204" t="s">
        <v>4206</v>
      </c>
      <c r="Q204" t="s">
        <v>2495</v>
      </c>
      <c r="T204" t="s">
        <v>229</v>
      </c>
      <c r="U204" t="s">
        <v>71</v>
      </c>
      <c r="AR204" t="s">
        <v>231</v>
      </c>
      <c r="AS204" t="s">
        <v>231</v>
      </c>
    </row>
    <row r="205" spans="1:45">
      <c r="A205" t="s">
        <v>2493</v>
      </c>
      <c r="B205" t="s">
        <v>142</v>
      </c>
      <c r="C205" t="s">
        <v>2407</v>
      </c>
      <c r="D205" t="s">
        <v>246</v>
      </c>
      <c r="E205" t="s">
        <v>1832</v>
      </c>
      <c r="F205" t="s">
        <v>2495</v>
      </c>
      <c r="P205" t="s">
        <v>4207</v>
      </c>
      <c r="Q205" t="s">
        <v>4399</v>
      </c>
      <c r="R205" t="s">
        <v>4235</v>
      </c>
      <c r="T205" t="s">
        <v>68</v>
      </c>
      <c r="U205" s="613">
        <v>0</v>
      </c>
      <c r="X205">
        <v>0</v>
      </c>
      <c r="Y205">
        <v>0</v>
      </c>
      <c r="Z205">
        <v>0</v>
      </c>
      <c r="AA205">
        <v>0</v>
      </c>
      <c r="AB205">
        <v>0</v>
      </c>
      <c r="AE205">
        <v>8</v>
      </c>
      <c r="AF205">
        <v>8</v>
      </c>
      <c r="AG205">
        <v>8</v>
      </c>
      <c r="AH205">
        <v>8</v>
      </c>
      <c r="AI205">
        <v>8</v>
      </c>
      <c r="AR205">
        <v>2</v>
      </c>
      <c r="AS205">
        <v>2</v>
      </c>
    </row>
    <row r="206" spans="1:45">
      <c r="A206" t="s">
        <v>2493</v>
      </c>
      <c r="B206" t="s">
        <v>142</v>
      </c>
      <c r="C206" t="s">
        <v>2407</v>
      </c>
      <c r="D206" t="s">
        <v>246</v>
      </c>
      <c r="E206" t="s">
        <v>1832</v>
      </c>
      <c r="F206" t="s">
        <v>2495</v>
      </c>
      <c r="P206" t="s">
        <v>4210</v>
      </c>
      <c r="Q206" t="s">
        <v>4400</v>
      </c>
      <c r="R206" t="s">
        <v>4233</v>
      </c>
      <c r="T206" t="s">
        <v>99</v>
      </c>
      <c r="U206">
        <v>1</v>
      </c>
      <c r="X206">
        <v>0</v>
      </c>
      <c r="Y206">
        <v>0</v>
      </c>
      <c r="Z206">
        <v>0</v>
      </c>
      <c r="AA206">
        <v>0</v>
      </c>
      <c r="AB206">
        <v>0</v>
      </c>
      <c r="AE206">
        <v>0.6</v>
      </c>
      <c r="AF206">
        <v>0.6</v>
      </c>
      <c r="AG206">
        <v>0.6</v>
      </c>
      <c r="AH206">
        <v>0.6</v>
      </c>
      <c r="AI206">
        <v>0.6</v>
      </c>
      <c r="AR206">
        <v>0</v>
      </c>
      <c r="AS206">
        <v>0</v>
      </c>
    </row>
    <row r="207" spans="1:45">
      <c r="A207" t="s">
        <v>2493</v>
      </c>
      <c r="B207" t="s">
        <v>142</v>
      </c>
      <c r="C207" t="s">
        <v>2407</v>
      </c>
      <c r="D207" t="s">
        <v>246</v>
      </c>
      <c r="E207" t="s">
        <v>1832</v>
      </c>
      <c r="F207" t="s">
        <v>2495</v>
      </c>
      <c r="P207" t="s">
        <v>4215</v>
      </c>
      <c r="Q207" t="s">
        <v>4390</v>
      </c>
      <c r="R207" t="s">
        <v>4401</v>
      </c>
      <c r="T207" t="s">
        <v>68</v>
      </c>
      <c r="U207" s="613">
        <v>0</v>
      </c>
      <c r="X207">
        <v>15651</v>
      </c>
      <c r="Y207">
        <v>15651</v>
      </c>
      <c r="Z207">
        <v>15651</v>
      </c>
      <c r="AA207">
        <v>15651</v>
      </c>
      <c r="AB207">
        <v>15651</v>
      </c>
      <c r="AE207">
        <v>20848</v>
      </c>
      <c r="AF207">
        <v>20848</v>
      </c>
      <c r="AG207">
        <v>20848</v>
      </c>
      <c r="AH207">
        <v>20848</v>
      </c>
      <c r="AI207">
        <v>20848</v>
      </c>
      <c r="AR207">
        <v>11183</v>
      </c>
      <c r="AS207">
        <v>12115</v>
      </c>
    </row>
  </sheetData>
  <sheetProtection algorithmName="SHA-512" hashValue="m9Aw21bICm9z1aUYRr4PzsBvrYFgEUdRoX1QVpvYoCQcE9d2f7gXTziG5viOsUTi+jI3rfNi7Sh9+IaHfE+czg==" saltValue="zRHblxnOHOAH6poicijHdw==" spinCount="100000" sheet="1" objects="1" scenarios="1"/>
  <autoFilter ref="A2:AT20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625" style="12" hidden="1" customWidth="1"/>
    <col min="8" max="8" width="8.75" style="12" hidden="1" customWidth="1"/>
    <col min="9" max="16384" width="8.625" style="12" hidden="1"/>
  </cols>
  <sheetData>
    <row r="1" ht="14.25"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spans="8:8" ht="14.1" hidden="1" customHeight="1"/>
    <row r="34" spans="8:8" ht="14.1" hidden="1" customHeight="1"/>
    <row r="35" spans="8:8" ht="14.1" hidden="1" customHeight="1">
      <c r="H35" s="12" t="s">
        <v>2569</v>
      </c>
    </row>
  </sheetData>
  <sheetProtection algorithmName="SHA-512" hashValue="Msku1i01HBteX151OVSBuQVhpZcpny+yaTkfZ5qUUTjpwu5Y1Hdwv09LHKmWUr728DoX88dyEgpypNBT0UvmhQ==" saltValue="vqAVx5wMBPNzlm6GWJOE8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DD42"/>
  <sheetViews>
    <sheetView topLeftCell="CQ1" workbookViewId="0">
      <selection activeCell="U4" sqref="U4:U207"/>
    </sheetView>
  </sheetViews>
  <sheetFormatPr defaultRowHeight="14.25"/>
  <cols>
    <col min="1" max="1" width="8.625" bestFit="1" customWidth="1"/>
    <col min="2" max="2" width="6.25" bestFit="1" customWidth="1"/>
    <col min="3" max="3" width="21.75" bestFit="1" customWidth="1"/>
    <col min="4" max="4" width="7.75" bestFit="1" customWidth="1"/>
    <col min="5" max="5" width="6.75" bestFit="1" customWidth="1"/>
    <col min="6" max="6" width="6.75" customWidth="1"/>
    <col min="7" max="7" width="21.25" bestFit="1" customWidth="1"/>
    <col min="8" max="8" width="5.75" bestFit="1" customWidth="1"/>
    <col min="9" max="9" width="47.125" bestFit="1" customWidth="1"/>
    <col min="10" max="10" width="7.75" bestFit="1" customWidth="1"/>
    <col min="11" max="11" width="6.5" bestFit="1" customWidth="1"/>
    <col min="12" max="12" width="6.5" customWidth="1"/>
    <col min="13" max="13" width="17.5" bestFit="1" customWidth="1"/>
    <col min="14" max="14" width="5.75" bestFit="1" customWidth="1"/>
    <col min="15" max="15" width="43.25" bestFit="1" customWidth="1"/>
    <col min="16" max="16" width="7.75" bestFit="1" customWidth="1"/>
    <col min="17" max="17" width="6.25" bestFit="1" customWidth="1"/>
    <col min="18" max="18" width="6.25" customWidth="1"/>
    <col min="19" max="19" width="4.75" bestFit="1" customWidth="1"/>
    <col min="20" max="20" width="6.25" bestFit="1" customWidth="1"/>
    <col min="21" max="21" width="7" bestFit="1" customWidth="1"/>
    <col min="22" max="22" width="7.75" bestFit="1" customWidth="1"/>
    <col min="23" max="23" width="7" bestFit="1" customWidth="1"/>
    <col min="24" max="24" width="7" customWidth="1"/>
    <col min="25" max="25" width="4.125" bestFit="1" customWidth="1"/>
    <col min="26" max="26" width="5.75" bestFit="1" customWidth="1"/>
    <col min="27" max="27" width="6.25" bestFit="1" customWidth="1"/>
    <col min="28" max="28" width="7.25" bestFit="1" customWidth="1"/>
    <col min="29" max="29" width="6.25" bestFit="1" customWidth="1"/>
    <col min="30" max="30" width="6.25" customWidth="1"/>
    <col min="31" max="31" width="4.125" bestFit="1" customWidth="1"/>
    <col min="32" max="32" width="5.75" bestFit="1" customWidth="1"/>
    <col min="33" max="33" width="6.25" bestFit="1" customWidth="1"/>
    <col min="34" max="34" width="7.25" bestFit="1" customWidth="1"/>
    <col min="35" max="35" width="6.25" bestFit="1" customWidth="1"/>
    <col min="36" max="36" width="6.25" customWidth="1"/>
    <col min="37" max="37" width="18.25" bestFit="1" customWidth="1"/>
    <col min="38" max="38" width="6.25" bestFit="1" customWidth="1"/>
    <col min="39" max="39" width="53.25" bestFit="1" customWidth="1"/>
    <col min="40" max="40" width="7.75" bestFit="1" customWidth="1"/>
    <col min="41" max="41" width="7" bestFit="1" customWidth="1"/>
    <col min="42" max="42" width="7" customWidth="1"/>
    <col min="43" max="43" width="4.125" bestFit="1" customWidth="1"/>
    <col min="44" max="44" width="5.75" bestFit="1" customWidth="1"/>
    <col min="45" max="45" width="6.25" bestFit="1" customWidth="1"/>
    <col min="46" max="46" width="7.25" bestFit="1" customWidth="1"/>
    <col min="47" max="47" width="6.25" bestFit="1" customWidth="1"/>
    <col min="48" max="48" width="6.25" customWidth="1"/>
    <col min="49" max="49" width="18.25" bestFit="1" customWidth="1"/>
    <col min="50" max="50" width="6.25" bestFit="1" customWidth="1"/>
    <col min="51" max="51" width="42.75" bestFit="1" customWidth="1"/>
    <col min="52" max="52" width="7.75" bestFit="1" customWidth="1"/>
    <col min="53" max="53" width="6.75" bestFit="1" customWidth="1"/>
    <col min="54" max="54" width="6.75" customWidth="1"/>
    <col min="55" max="55" width="18.5" bestFit="1" customWidth="1"/>
    <col min="56" max="56" width="5.75" bestFit="1" customWidth="1"/>
    <col min="57" max="57" width="35.125" bestFit="1" customWidth="1"/>
    <col min="58" max="58" width="7.75" bestFit="1" customWidth="1"/>
    <col min="59" max="59" width="6.5" bestFit="1" customWidth="1"/>
    <col min="60" max="60" width="6.5" customWidth="1"/>
    <col min="61" max="61" width="18.125" bestFit="1" customWidth="1"/>
    <col min="62" max="62" width="5.75" bestFit="1" customWidth="1"/>
    <col min="63" max="63" width="48.75" bestFit="1" customWidth="1"/>
    <col min="64" max="64" width="7.75" bestFit="1" customWidth="1"/>
    <col min="65" max="65" width="6.5" bestFit="1" customWidth="1"/>
    <col min="66" max="66" width="6.5" customWidth="1"/>
    <col min="67" max="67" width="21.5" bestFit="1" customWidth="1"/>
    <col min="68" max="68" width="5.75" bestFit="1" customWidth="1"/>
    <col min="69" max="69" width="103.25" bestFit="1" customWidth="1"/>
    <col min="70" max="70" width="7.25" bestFit="1" customWidth="1"/>
    <col min="71" max="71" width="6.25" bestFit="1" customWidth="1"/>
    <col min="72" max="72" width="6.25" customWidth="1"/>
    <col min="73" max="73" width="22" bestFit="1" customWidth="1"/>
    <col min="74" max="74" width="6.25" bestFit="1" customWidth="1"/>
    <col min="75" max="75" width="59.625" bestFit="1" customWidth="1"/>
    <col min="76" max="76" width="7.75" bestFit="1" customWidth="1"/>
    <col min="77" max="77" width="6.75" bestFit="1" customWidth="1"/>
    <col min="78" max="78" width="6.75" customWidth="1"/>
    <col min="79" max="79" width="20.75" bestFit="1" customWidth="1"/>
    <col min="80" max="80" width="6" bestFit="1" customWidth="1"/>
    <col min="81" max="81" width="80.75" bestFit="1" customWidth="1"/>
    <col min="82" max="82" width="7.75" bestFit="1" customWidth="1"/>
    <col min="83" max="83" width="6.625" bestFit="1" customWidth="1"/>
    <col min="84" max="84" width="6.625" customWidth="1"/>
    <col min="85" max="85" width="20.25" bestFit="1" customWidth="1"/>
    <col min="86" max="86" width="6.25" bestFit="1" customWidth="1"/>
    <col min="87" max="87" width="59" bestFit="1" customWidth="1"/>
    <col min="88" max="88" width="7.75" bestFit="1" customWidth="1"/>
    <col min="89" max="89" width="6.75" bestFit="1" customWidth="1"/>
    <col min="90" max="90" width="6.75" customWidth="1"/>
    <col min="91" max="91" width="20.125" bestFit="1" customWidth="1"/>
    <col min="92" max="92" width="6.25" bestFit="1" customWidth="1"/>
    <col min="93" max="93" width="63.125" bestFit="1" customWidth="1"/>
    <col min="94" max="94" width="7.75" bestFit="1" customWidth="1"/>
    <col min="95" max="95" width="7" bestFit="1" customWidth="1"/>
    <col min="96" max="96" width="7" customWidth="1"/>
    <col min="97" max="97" width="4.75" bestFit="1" customWidth="1"/>
    <col min="98" max="98" width="6.25" bestFit="1" customWidth="1"/>
    <col min="99" max="99" width="7" bestFit="1" customWidth="1"/>
    <col min="100" max="100" width="7.7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75" bestFit="1" customWidth="1"/>
    <col min="107" max="107" width="6.25" bestFit="1" customWidth="1"/>
  </cols>
  <sheetData>
    <row r="1" spans="1:108" ht="25.5">
      <c r="A1" s="59" t="s">
        <v>15</v>
      </c>
      <c r="B1" s="59"/>
      <c r="C1" s="60" t="s">
        <v>22</v>
      </c>
    </row>
    <row r="2" spans="1:108" s="62" customFormat="1" ht="12.75">
      <c r="A2" s="62" t="s">
        <v>56</v>
      </c>
      <c r="B2" s="62" t="s">
        <v>4407</v>
      </c>
      <c r="C2" s="62" t="str">
        <f xml:space="preserve"> A2 &amp; "PC"</f>
        <v>AFWPC</v>
      </c>
      <c r="D2" s="62" t="str">
        <f xml:space="preserve"> A2 &amp; "Unit"</f>
        <v>AFWUnit</v>
      </c>
      <c r="E2" s="62" t="s">
        <v>4169</v>
      </c>
      <c r="F2" s="62" t="str">
        <f xml:space="preserve"> A2 &amp; "201516ActPerf"</f>
        <v>AFW201516ActPerf</v>
      </c>
      <c r="G2" s="62" t="s">
        <v>140</v>
      </c>
      <c r="H2" s="62" t="s">
        <v>4408</v>
      </c>
      <c r="I2" s="62" t="str">
        <f>G2&amp;"PC"</f>
        <v>ANHPC</v>
      </c>
      <c r="J2" s="62" t="str">
        <f xml:space="preserve"> G2 &amp; "Unit"</f>
        <v>ANHUnit</v>
      </c>
      <c r="K2" s="62" t="s">
        <v>4170</v>
      </c>
      <c r="L2" s="62" t="str">
        <f xml:space="preserve"> G2 &amp; "201516ActPerf"</f>
        <v>ANH201516ActPerf</v>
      </c>
      <c r="M2" s="62" t="s">
        <v>346</v>
      </c>
      <c r="N2" s="62" t="s">
        <v>4409</v>
      </c>
      <c r="O2" s="62" t="str">
        <f>M2&amp;"PC"</f>
        <v>BRLPC</v>
      </c>
      <c r="P2" s="62" t="str">
        <f xml:space="preserve"> M2 &amp; "Unit"</f>
        <v>BRLUnit</v>
      </c>
      <c r="Q2" s="62" t="s">
        <v>4171</v>
      </c>
      <c r="R2" s="62" t="str">
        <f xml:space="preserve"> M2 &amp; "201516ActPerf"</f>
        <v>BRL201516ActPerf</v>
      </c>
      <c r="S2" s="62" t="s">
        <v>468</v>
      </c>
      <c r="T2" s="62" t="s">
        <v>4410</v>
      </c>
      <c r="U2" s="62" t="str">
        <f>S2&amp;"PC"</f>
        <v>DVWPC</v>
      </c>
      <c r="V2" s="62" t="str">
        <f xml:space="preserve"> S2 &amp; "Unit"</f>
        <v>DVWUnit</v>
      </c>
      <c r="W2" s="62" t="s">
        <v>4172</v>
      </c>
      <c r="X2" s="62" t="str">
        <f xml:space="preserve"> S2 &amp; "201516ActPerf"</f>
        <v>DVW201516ActPerf</v>
      </c>
      <c r="Y2" s="62" t="s">
        <v>533</v>
      </c>
      <c r="Z2" s="62" t="s">
        <v>4411</v>
      </c>
      <c r="AA2" s="62" t="str">
        <f>Y2&amp;"PC"</f>
        <v>NESPC</v>
      </c>
      <c r="AB2" s="62" t="str">
        <f xml:space="preserve"> Y2 &amp; "Unit"</f>
        <v>NESUnit</v>
      </c>
      <c r="AC2" s="62" t="s">
        <v>4173</v>
      </c>
      <c r="AD2" s="62" t="str">
        <f xml:space="preserve"> Y2 &amp; "201516ActPerf"</f>
        <v>NES201516ActPerf</v>
      </c>
      <c r="AE2" s="62" t="s">
        <v>809</v>
      </c>
      <c r="AF2" s="62" t="s">
        <v>4412</v>
      </c>
      <c r="AG2" s="62" t="str">
        <f>AE2&amp;"PC"</f>
        <v>PRTPC</v>
      </c>
      <c r="AH2" s="62" t="str">
        <f xml:space="preserve"> AE2 &amp; "Unit"</f>
        <v>PRTUnit</v>
      </c>
      <c r="AI2" s="62" t="s">
        <v>4174</v>
      </c>
      <c r="AJ2" s="62" t="str">
        <f xml:space="preserve"> AE2 &amp; "201516ActPerf"</f>
        <v>PRT201516ActPerf</v>
      </c>
      <c r="AK2" s="62" t="s">
        <v>868</v>
      </c>
      <c r="AL2" s="62" t="s">
        <v>4413</v>
      </c>
      <c r="AM2" s="62" t="str">
        <f>AK2&amp;"PC"</f>
        <v>SBWPC</v>
      </c>
      <c r="AN2" s="62" t="str">
        <f xml:space="preserve"> AK2 &amp; "Unit"</f>
        <v>SBWUnit</v>
      </c>
      <c r="AO2" s="62" t="s">
        <v>4175</v>
      </c>
      <c r="AP2" s="62" t="str">
        <f xml:space="preserve"> AK2 &amp; "201516ActPerf"</f>
        <v>SBW201516ActPerf</v>
      </c>
      <c r="AQ2" s="62" t="s">
        <v>935</v>
      </c>
      <c r="AR2" s="62" t="s">
        <v>4414</v>
      </c>
      <c r="AS2" s="62" t="str">
        <f>AQ2&amp;"PC"</f>
        <v>SESPC</v>
      </c>
      <c r="AT2" s="62" t="str">
        <f xml:space="preserve"> AQ2 &amp; "Unit"</f>
        <v>SESUnit</v>
      </c>
      <c r="AU2" s="62" t="s">
        <v>4176</v>
      </c>
      <c r="AV2" s="62" t="str">
        <f xml:space="preserve"> AQ2 &amp; "201516ActPerf"</f>
        <v>SES201516ActPerf</v>
      </c>
      <c r="AW2" s="62" t="s">
        <v>1029</v>
      </c>
      <c r="AX2" s="62" t="s">
        <v>4415</v>
      </c>
      <c r="AY2" s="62" t="str">
        <f>AW2&amp;"PC"</f>
        <v>SEWPC</v>
      </c>
      <c r="AZ2" s="62" t="str">
        <f xml:space="preserve"> AW2 &amp; "Unit"</f>
        <v>SEWUnit</v>
      </c>
      <c r="BA2" s="62" t="s">
        <v>4177</v>
      </c>
      <c r="BB2" s="62" t="str">
        <f xml:space="preserve"> AW2 &amp; "201516ActPerf"</f>
        <v>SEW201516ActPerf</v>
      </c>
      <c r="BC2" s="62" t="s">
        <v>1162</v>
      </c>
      <c r="BD2" s="62" t="s">
        <v>4416</v>
      </c>
      <c r="BE2" s="62" t="str">
        <f>BC2&amp;"PC"</f>
        <v>SRNPC</v>
      </c>
      <c r="BF2" s="62" t="str">
        <f xml:space="preserve"> BC2 &amp; "Unit"</f>
        <v>SRNUnit</v>
      </c>
      <c r="BG2" s="62" t="s">
        <v>4178</v>
      </c>
      <c r="BH2" s="62" t="str">
        <f xml:space="preserve"> BC2 &amp; "201516ActPerf"</f>
        <v>SRN201516ActPerf</v>
      </c>
      <c r="BI2" s="62" t="s">
        <v>1309</v>
      </c>
      <c r="BJ2" s="62" t="s">
        <v>4417</v>
      </c>
      <c r="BK2" s="62" t="str">
        <f>BI2&amp;"PC"</f>
        <v>SSCPC</v>
      </c>
      <c r="BL2" s="62" t="str">
        <f xml:space="preserve"> BI2 &amp; "Unit"</f>
        <v>SSCUnit</v>
      </c>
      <c r="BM2" s="62" t="s">
        <v>4179</v>
      </c>
      <c r="BN2" s="62" t="str">
        <f xml:space="preserve"> BI2 &amp; "201516ActPerf"</f>
        <v>SSC201516ActPerf</v>
      </c>
      <c r="BO2" s="62" t="s">
        <v>1368</v>
      </c>
      <c r="BP2" s="62" t="s">
        <v>4418</v>
      </c>
      <c r="BQ2" s="62" t="str">
        <f>BO2&amp;"PC"</f>
        <v>SVTPC</v>
      </c>
      <c r="BR2" s="62" t="str">
        <f xml:space="preserve"> BO2 &amp; "Unit"</f>
        <v>SVTUnit</v>
      </c>
      <c r="BS2" s="62" t="s">
        <v>4180</v>
      </c>
      <c r="BT2" s="62" t="str">
        <f xml:space="preserve"> BO2 &amp; "201516ActPerf"</f>
        <v>SVT201516ActPerf</v>
      </c>
      <c r="BU2" s="62" t="s">
        <v>1570</v>
      </c>
      <c r="BV2" s="62" t="s">
        <v>4419</v>
      </c>
      <c r="BW2" s="62" t="str">
        <f>BU2&amp;"PC"</f>
        <v>SWTPC</v>
      </c>
      <c r="BX2" s="62" t="str">
        <f xml:space="preserve"> BU2 &amp; "Unit"</f>
        <v>SWTUnit</v>
      </c>
      <c r="BY2" s="62" t="s">
        <v>4181</v>
      </c>
      <c r="BZ2" s="62" t="str">
        <f xml:space="preserve"> BU2 &amp; "201516ActPerf"</f>
        <v>SWT201516ActPerf</v>
      </c>
      <c r="CA2" s="62" t="s">
        <v>1715</v>
      </c>
      <c r="CB2" s="62" t="s">
        <v>4420</v>
      </c>
      <c r="CC2" s="62" t="str">
        <f>CA2&amp;"PC"</f>
        <v>TMSPC</v>
      </c>
      <c r="CD2" s="62" t="str">
        <f xml:space="preserve"> CA2 &amp; "Unit"</f>
        <v>TMSUnit</v>
      </c>
      <c r="CE2" s="62" t="s">
        <v>4182</v>
      </c>
      <c r="CF2" s="62" t="str">
        <f xml:space="preserve"> CA2 &amp; "201516ActPerf"</f>
        <v>TMS201516ActPerf</v>
      </c>
      <c r="CG2" s="62" t="s">
        <v>3216</v>
      </c>
      <c r="CH2" s="62" t="s">
        <v>4421</v>
      </c>
      <c r="CI2" s="62" t="str">
        <f>CG2&amp;"PC"</f>
        <v>NWTPC</v>
      </c>
      <c r="CJ2" s="62" t="str">
        <f xml:space="preserve"> CG2 &amp; "Unit"</f>
        <v>NWTUnit</v>
      </c>
      <c r="CK2" s="62" t="s">
        <v>4183</v>
      </c>
      <c r="CL2" s="62" t="str">
        <f xml:space="preserve"> CG2 &amp; "201516ActPerf"</f>
        <v>NWT201516ActPerf</v>
      </c>
      <c r="CM2" s="62" t="s">
        <v>2135</v>
      </c>
      <c r="CN2" s="62" t="s">
        <v>4422</v>
      </c>
      <c r="CO2" s="62" t="str">
        <f>CM2&amp;"PC"</f>
        <v>WSHPC</v>
      </c>
      <c r="CP2" s="62" t="str">
        <f xml:space="preserve"> CM2 &amp; "Unit"</f>
        <v>WSHUnit</v>
      </c>
      <c r="CQ2" s="62" t="s">
        <v>4184</v>
      </c>
      <c r="CR2" s="62" t="str">
        <f xml:space="preserve"> CM2 &amp; "201516ActPerf"</f>
        <v>WSH201516ActPerf</v>
      </c>
      <c r="CS2" s="62" t="s">
        <v>2243</v>
      </c>
      <c r="CT2" s="62" t="s">
        <v>4423</v>
      </c>
      <c r="CU2" s="62" t="s">
        <v>3246</v>
      </c>
      <c r="CV2" s="62" t="str">
        <f xml:space="preserve"> CS2 &amp; "Unit"</f>
        <v>WSXUnit</v>
      </c>
      <c r="CW2" s="62" t="s">
        <v>4185</v>
      </c>
      <c r="CX2" s="62" t="str">
        <f xml:space="preserve"> CS2 &amp; "201516ActPerf"</f>
        <v>WSX201516ActPerf</v>
      </c>
      <c r="CY2" s="62" t="s">
        <v>2407</v>
      </c>
      <c r="CZ2" s="62" t="s">
        <v>4424</v>
      </c>
      <c r="DA2" s="62" t="str">
        <f>CY2&amp;"PC"</f>
        <v>YKYPC</v>
      </c>
      <c r="DB2" s="62" t="str">
        <f xml:space="preserve"> CY2 &amp; "Unit"</f>
        <v>YKYUnit</v>
      </c>
      <c r="DC2" s="62" t="s">
        <v>4186</v>
      </c>
      <c r="DD2" s="62" t="str">
        <f xml:space="preserve"> CY2 &amp; "201516ActPerf"</f>
        <v>YKY201516ActPerf</v>
      </c>
    </row>
    <row r="3" spans="1:108">
      <c r="G3" t="str">
        <f>'SUB LIST'!A3</f>
        <v>PR14ANHWSW_W-H1</v>
      </c>
      <c r="H3" t="str">
        <f>'SUB LIST'!P3</f>
        <v>00</v>
      </c>
      <c r="I3" t="str">
        <f>'SUB LIST'!Q3</f>
        <v>W-H1: Water infrastructure</v>
      </c>
      <c r="J3" t="str">
        <f>'SUB LIST'!T3</f>
        <v>category</v>
      </c>
      <c r="K3" t="str">
        <f>'SUB LIST'!U3</f>
        <v>na</v>
      </c>
      <c r="L3" t="str">
        <f>'SUB LIST'!AS3</f>
        <v>Green</v>
      </c>
      <c r="M3" t="str">
        <f>'SUB LIST'!A20</f>
        <v>PR14BRLWSW_A2</v>
      </c>
      <c r="N3" t="str">
        <f>'SUB LIST'!P20</f>
        <v>00</v>
      </c>
      <c r="O3" t="str">
        <f>'SUB LIST'!Q20</f>
        <v>A2: Asset reliability - infrastructure</v>
      </c>
      <c r="P3" t="str">
        <f>'SUB LIST'!T20</f>
        <v>category</v>
      </c>
      <c r="Q3" t="str">
        <f>'SUB LIST'!U20</f>
        <v>na</v>
      </c>
      <c r="R3" t="str">
        <f>'SUB LIST'!AS20</f>
        <v>Stable</v>
      </c>
      <c r="AK3" t="str">
        <f>'SUB LIST'!A26</f>
        <v>PR14SBWWSW_B4</v>
      </c>
      <c r="AL3" t="str">
        <f>'SUB LIST'!P26</f>
        <v>00</v>
      </c>
      <c r="AM3" t="str">
        <f>'SUB LIST'!Q26</f>
        <v>B4: Maintain serviceable assets</v>
      </c>
      <c r="AN3" t="str">
        <f>'SUB LIST'!T26</f>
        <v>category</v>
      </c>
      <c r="AO3" t="str">
        <f>'SUB LIST'!U26</f>
        <v>na</v>
      </c>
      <c r="AP3" t="str">
        <f>'SUB LIST'!AS26</f>
        <v>Stable</v>
      </c>
      <c r="AW3" t="str">
        <f>'SUB LIST'!A37</f>
        <v>PR14SEWWSW_N2</v>
      </c>
      <c r="AX3" t="str">
        <f>'SUB LIST'!P37</f>
        <v>00</v>
      </c>
      <c r="AY3" t="str">
        <f>'SUB LIST'!Q37</f>
        <v>N2: Above ground asset performance assessment</v>
      </c>
      <c r="AZ3" t="str">
        <f>'SUB LIST'!T37</f>
        <v>category</v>
      </c>
      <c r="BA3" t="str">
        <f>'SUB LIST'!U37</f>
        <v>na</v>
      </c>
      <c r="BB3" t="str">
        <f>'SUB LIST'!AS37</f>
        <v>Stable</v>
      </c>
      <c r="BC3" t="str">
        <f>'SUB LIST'!A42</f>
        <v>PR14SRNWSW_1</v>
      </c>
      <c r="BD3" t="str">
        <f>'SUB LIST'!P42</f>
        <v>00</v>
      </c>
      <c r="BE3" t="str">
        <f>'SUB LIST'!Q42</f>
        <v>1: Water asset health</v>
      </c>
      <c r="BF3" t="str">
        <f>'SUB LIST'!T42</f>
        <v>category</v>
      </c>
      <c r="BG3" t="str">
        <f>'SUB LIST'!U42</f>
        <v>na</v>
      </c>
      <c r="BH3" t="str">
        <f>'SUB LIST'!AS42</f>
        <v>Stable</v>
      </c>
      <c r="BI3" t="str">
        <f>'SUB LIST'!A52</f>
        <v>PR14SSCWSW_2.2</v>
      </c>
      <c r="BJ3" t="str">
        <f>'SUB LIST'!P52</f>
        <v>00</v>
      </c>
      <c r="BK3" t="str">
        <f>'SUB LIST'!Q52</f>
        <v>2.2: Serviceability infrastructure (combined company)</v>
      </c>
      <c r="BL3" t="str">
        <f>'SUB LIST'!T52</f>
        <v>category</v>
      </c>
      <c r="BM3" t="str">
        <f>'SUB LIST'!U52</f>
        <v>na</v>
      </c>
      <c r="BN3" t="str">
        <f>'SUB LIST'!AS52</f>
        <v>Stable</v>
      </c>
      <c r="BO3" t="str">
        <f>'SUB LIST'!A64</f>
        <v>PR14SVTWSWW_S-C3</v>
      </c>
      <c r="BP3" t="str">
        <f>'SUB LIST'!P64</f>
        <v>00</v>
      </c>
      <c r="BQ3" t="str">
        <f>'SUB LIST'!Q64</f>
        <v>S-C3: Asset stewardship - environmental compliance (basket of measures)</v>
      </c>
      <c r="BR3" t="str">
        <f>'SUB LIST'!T64</f>
        <v>%</v>
      </c>
      <c r="BS3">
        <f>'SUB LIST'!U64</f>
        <v>2</v>
      </c>
      <c r="BT3">
        <f>'SUB LIST'!AS64</f>
        <v>97.51</v>
      </c>
      <c r="BU3" t="str">
        <f>'SUB LIST'!A74</f>
        <v>PR14SWTWSW_W-A3</v>
      </c>
      <c r="BV3" t="str">
        <f>'SUB LIST'!P74</f>
        <v>00</v>
      </c>
      <c r="BW3" t="str">
        <f>'SUB LIST'!Q74</f>
        <v>W-A3 Asset reliability (pipes)</v>
      </c>
      <c r="BX3" t="str">
        <f>'SUB LIST'!T74</f>
        <v>category</v>
      </c>
      <c r="BY3" t="str">
        <f>'SUB LIST'!U74</f>
        <v>na</v>
      </c>
      <c r="BZ3" t="str">
        <f>'SUB LIST'!AS74</f>
        <v>Stable</v>
      </c>
      <c r="CA3" t="str">
        <f>'SUB LIST'!A98</f>
        <v>PR14TMSWSW_WB1</v>
      </c>
      <c r="CB3" t="str">
        <f>'SUB LIST'!P98</f>
        <v>00</v>
      </c>
      <c r="CC3" t="str">
        <f>'SUB LIST'!Q98</f>
        <v>WB1: Asset health water infrastructure</v>
      </c>
      <c r="CD3" t="str">
        <f>'SUB LIST'!T98</f>
        <v>category</v>
      </c>
      <c r="CE3" t="str">
        <f>'SUB LIST'!U98</f>
        <v>na</v>
      </c>
      <c r="CF3" t="str">
        <f>'SUB LIST'!AS98</f>
        <v>Marginal</v>
      </c>
      <c r="CG3" t="str">
        <f>'SUB LIST'!A122</f>
        <v>PR14UUWSW_A3</v>
      </c>
      <c r="CH3" t="str">
        <f>'SUB LIST'!P122</f>
        <v>00</v>
      </c>
      <c r="CI3" t="str">
        <f>'SUB LIST'!Q122</f>
        <v>A3: Water Quality Service Index</v>
      </c>
      <c r="CJ3" t="str">
        <f>'SUB LIST'!T122</f>
        <v>score</v>
      </c>
      <c r="CK3">
        <f>'SUB LIST'!U122</f>
        <v>3</v>
      </c>
      <c r="CL3">
        <f>'SUB LIST'!AS122</f>
        <v>120.465</v>
      </c>
      <c r="CM3" t="str">
        <f>'SUB LIST'!A162</f>
        <v>PR14WSHWSW_F1</v>
      </c>
      <c r="CN3" t="str">
        <f>'SUB LIST'!P162</f>
        <v>00</v>
      </c>
      <c r="CO3" t="str">
        <f>'SUB LIST'!Q162</f>
        <v>F1: Asset serviceability</v>
      </c>
      <c r="CP3" t="str">
        <f>'SUB LIST'!T162</f>
        <v>category</v>
      </c>
      <c r="CQ3" t="str">
        <f>'SUB LIST'!U162</f>
        <v>na</v>
      </c>
      <c r="CR3" t="str">
        <f>'SUB LIST'!AS162</f>
        <v>Stable</v>
      </c>
      <c r="CY3" t="str">
        <f>'SUB LIST'!A184</f>
        <v>PR14YKYWSW_WA4</v>
      </c>
      <c r="CZ3" t="str">
        <f>'SUB LIST'!P184</f>
        <v>00</v>
      </c>
      <c r="DA3" t="str">
        <f>'SUB LIST'!Q184</f>
        <v>WA4: Water quality stability and reliability factor</v>
      </c>
      <c r="DB3" t="str">
        <f>'SUB LIST'!T184</f>
        <v>category</v>
      </c>
      <c r="DC3" t="str">
        <f>'SUB LIST'!U184</f>
        <v>na</v>
      </c>
      <c r="DD3" t="str">
        <f>'SUB LIST'!AS184</f>
        <v>Stable</v>
      </c>
    </row>
    <row r="4" spans="1:108">
      <c r="G4" t="str">
        <f>'SUB LIST'!A4</f>
        <v>PR14ANHWSW_W-H1</v>
      </c>
      <c r="H4" t="str">
        <f>'SUB LIST'!P4</f>
        <v>01</v>
      </c>
      <c r="I4" t="str">
        <f>'SUB LIST'!Q4</f>
        <v>Unplanned interruptions &gt;12 hours</v>
      </c>
      <c r="J4" t="str">
        <f>'SUB LIST'!T4</f>
        <v>nr</v>
      </c>
      <c r="K4">
        <f>'SUB LIST'!U4</f>
        <v>0</v>
      </c>
      <c r="L4">
        <f>'SUB LIST'!AS4</f>
        <v>1256</v>
      </c>
      <c r="M4" t="str">
        <f>'SUB LIST'!A21</f>
        <v>PR14BRLWSW_A2</v>
      </c>
      <c r="N4" t="str">
        <f>'SUB LIST'!P21</f>
        <v>01</v>
      </c>
      <c r="O4" t="str">
        <f>'SUB LIST'!Q21</f>
        <v>Total bursts (number)</v>
      </c>
      <c r="P4" t="str">
        <f>'SUB LIST'!T21</f>
        <v>nr</v>
      </c>
      <c r="Q4">
        <f>'SUB LIST'!U21</f>
        <v>0</v>
      </c>
      <c r="R4">
        <f>'SUB LIST'!AS21</f>
        <v>764</v>
      </c>
      <c r="AK4" t="str">
        <f>'SUB LIST'!A27</f>
        <v>PR14SBWWSW_B4</v>
      </c>
      <c r="AL4" t="str">
        <f>'SUB LIST'!P27</f>
        <v>01</v>
      </c>
      <c r="AM4" t="str">
        <f>'SUB LIST'!Q27</f>
        <v>Total bursts</v>
      </c>
      <c r="AN4" t="str">
        <f>'SUB LIST'!T27</f>
        <v>nr</v>
      </c>
      <c r="AO4">
        <f>'SUB LIST'!U27</f>
        <v>0</v>
      </c>
      <c r="AP4">
        <f>'SUB LIST'!AS27</f>
        <v>260</v>
      </c>
      <c r="AW4" t="str">
        <f>'SUB LIST'!A38</f>
        <v>PR14SEWWSW_N2</v>
      </c>
      <c r="AX4" t="str">
        <f>'SUB LIST'!P38</f>
        <v>01</v>
      </c>
      <c r="AY4" t="str">
        <f>'SUB LIST'!Q38</f>
        <v>WTW coliforms non-compliance</v>
      </c>
      <c r="AZ4" t="str">
        <f>'SUB LIST'!T38</f>
        <v>%</v>
      </c>
      <c r="BA4">
        <f>'SUB LIST'!U38</f>
        <v>2</v>
      </c>
      <c r="BB4">
        <f>'SUB LIST'!AS38</f>
        <v>0.03</v>
      </c>
      <c r="BC4" t="str">
        <f>'SUB LIST'!A43</f>
        <v>PR14SRNWSW_1</v>
      </c>
      <c r="BD4" t="str">
        <f>'SUB LIST'!P43</f>
        <v>01</v>
      </c>
      <c r="BE4" t="str">
        <f>'SUB LIST'!Q43</f>
        <v>Number of mains bursts per year</v>
      </c>
      <c r="BF4" t="str">
        <f>'SUB LIST'!T43</f>
        <v>nr</v>
      </c>
      <c r="BG4">
        <f>'SUB LIST'!U43</f>
        <v>0</v>
      </c>
      <c r="BH4">
        <f>'SUB LIST'!AS43</f>
        <v>1322</v>
      </c>
      <c r="BI4" t="str">
        <f>'SUB LIST'!A53</f>
        <v>PR14SSCWSW_2.2</v>
      </c>
      <c r="BJ4" t="str">
        <f>'SUB LIST'!P53</f>
        <v>01</v>
      </c>
      <c r="BK4" t="str">
        <f>'SUB LIST'!Q53</f>
        <v>Mains bursts</v>
      </c>
      <c r="BL4" t="str">
        <f>'SUB LIST'!T53</f>
        <v>nr</v>
      </c>
      <c r="BM4">
        <f>'SUB LIST'!U53</f>
        <v>0</v>
      </c>
      <c r="BN4">
        <f>'SUB LIST'!AS53</f>
        <v>895</v>
      </c>
      <c r="BO4" t="str">
        <f>'SUB LIST'!A65</f>
        <v>PR14SVTWSWW_S-C3</v>
      </c>
      <c r="BP4" t="str">
        <f>'SUB LIST'!P65</f>
        <v>01</v>
      </c>
      <c r="BQ4" t="str">
        <f>'SUB LIST'!Q65</f>
        <v>% of sewage treatment works passing their numeric consents</v>
      </c>
      <c r="BR4" t="str">
        <f>'SUB LIST'!T65</f>
        <v>%</v>
      </c>
      <c r="BS4">
        <f>'SUB LIST'!U65</f>
        <v>2</v>
      </c>
      <c r="BT4">
        <f>'SUB LIST'!AS65</f>
        <v>99.01</v>
      </c>
      <c r="BU4" t="str">
        <f>'SUB LIST'!A75</f>
        <v>PR14SWTWSW_W-A3</v>
      </c>
      <c r="BV4" t="str">
        <f>'SUB LIST'!P75</f>
        <v>01</v>
      </c>
      <c r="BW4" t="str">
        <f>'SUB LIST'!Q75</f>
        <v>Total bursts</v>
      </c>
      <c r="BX4" t="str">
        <f>'SUB LIST'!T75</f>
        <v>nr</v>
      </c>
      <c r="BY4">
        <f>'SUB LIST'!U75</f>
        <v>0</v>
      </c>
      <c r="BZ4">
        <f>'SUB LIST'!AS75</f>
        <v>2250</v>
      </c>
      <c r="CA4" t="str">
        <f>'SUB LIST'!A99</f>
        <v>PR14TMSWSW_WB1</v>
      </c>
      <c r="CB4" t="str">
        <f>'SUB LIST'!P99</f>
        <v>01</v>
      </c>
      <c r="CC4" t="str">
        <f>'SUB LIST'!Q99</f>
        <v>Total bursts</v>
      </c>
      <c r="CD4" t="str">
        <f>'SUB LIST'!T99</f>
        <v>nr</v>
      </c>
      <c r="CE4">
        <f>'SUB LIST'!U99</f>
        <v>0</v>
      </c>
      <c r="CF4">
        <f>'SUB LIST'!AS99</f>
        <v>6926</v>
      </c>
      <c r="CG4" t="str">
        <f>'SUB LIST'!A123</f>
        <v>PR14UUWSW_A3</v>
      </c>
      <c r="CH4" t="str">
        <f>'SUB LIST'!P123</f>
        <v>01</v>
      </c>
      <c r="CI4" t="str">
        <f>'SUB LIST'!Q123</f>
        <v>WTW coliform non-compliance (%)</v>
      </c>
      <c r="CJ4" t="str">
        <f>'SUB LIST'!T123</f>
        <v>%</v>
      </c>
      <c r="CK4">
        <f>'SUB LIST'!U123</f>
        <v>2</v>
      </c>
      <c r="CL4">
        <f>'SUB LIST'!AS123</f>
        <v>0.06</v>
      </c>
      <c r="CM4" t="str">
        <f>'SUB LIST'!A163</f>
        <v>PR14WSHWSW_F1</v>
      </c>
      <c r="CN4" t="str">
        <f>'SUB LIST'!P163</f>
        <v>01</v>
      </c>
      <c r="CO4" t="str">
        <f>'SUB LIST'!Q163</f>
        <v>Total bursts (nr)</v>
      </c>
      <c r="CP4" t="str">
        <f>'SUB LIST'!T163</f>
        <v>nr</v>
      </c>
      <c r="CQ4">
        <f>'SUB LIST'!U163</f>
        <v>0</v>
      </c>
      <c r="CR4">
        <f>'SUB LIST'!AS163</f>
        <v>3012</v>
      </c>
      <c r="CY4" t="str">
        <f>'SUB LIST'!A185</f>
        <v>PR14YKYWSW_WA4</v>
      </c>
      <c r="CZ4" t="str">
        <f>'SUB LIST'!P185</f>
        <v>01</v>
      </c>
      <c r="DA4" t="str">
        <f>'SUB LIST'!Q185</f>
        <v>WTW coliform non-compliance</v>
      </c>
      <c r="DB4" t="str">
        <f>'SUB LIST'!T185</f>
        <v>%</v>
      </c>
      <c r="DC4">
        <f>'SUB LIST'!U185</f>
        <v>3</v>
      </c>
      <c r="DD4">
        <f>'SUB LIST'!AS185</f>
        <v>1.4E-2</v>
      </c>
    </row>
    <row r="5" spans="1:108">
      <c r="G5" t="str">
        <f>'SUB LIST'!A5</f>
        <v>PR14ANHWSW_W-H1</v>
      </c>
      <c r="H5" t="str">
        <f>'SUB LIST'!P5</f>
        <v>02</v>
      </c>
      <c r="I5" t="str">
        <f>'SUB LIST'!Q5</f>
        <v>Reactive mains bursts</v>
      </c>
      <c r="J5">
        <f>'SUB LIST'!T5</f>
        <v>0</v>
      </c>
      <c r="K5">
        <f>'SUB LIST'!U5</f>
        <v>1</v>
      </c>
      <c r="L5" t="str">
        <f>'SUB LIST'!AS5</f>
        <v>-10.0%</v>
      </c>
      <c r="M5" t="str">
        <f>'SUB LIST'!A22</f>
        <v>PR14BRLWSW_A2</v>
      </c>
      <c r="N5" t="str">
        <f>'SUB LIST'!P22</f>
        <v>02</v>
      </c>
      <c r="O5" t="str">
        <f>'SUB LIST'!Q22</f>
        <v>DG2: low pressure (number of properties)</v>
      </c>
      <c r="P5" t="str">
        <f>'SUB LIST'!T22</f>
        <v>nr</v>
      </c>
      <c r="Q5">
        <f>'SUB LIST'!U22</f>
        <v>0</v>
      </c>
      <c r="R5">
        <f>'SUB LIST'!AS22</f>
        <v>71</v>
      </c>
      <c r="AK5" t="str">
        <f>'SUB LIST'!A28</f>
        <v>PR14SBWWSW_B4</v>
      </c>
      <c r="AL5" t="str">
        <f>'SUB LIST'!P28</f>
        <v>02</v>
      </c>
      <c r="AM5" t="str">
        <f>'SUB LIST'!Q28</f>
        <v>Interruptions &gt; 12 hours</v>
      </c>
      <c r="AN5" t="str">
        <f>'SUB LIST'!T28</f>
        <v>nr</v>
      </c>
      <c r="AO5">
        <f>'SUB LIST'!U28</f>
        <v>0</v>
      </c>
      <c r="AP5">
        <f>'SUB LIST'!AS28</f>
        <v>0</v>
      </c>
      <c r="AW5" t="str">
        <f>'SUB LIST'!A39</f>
        <v>PR14SEWWSW_N2</v>
      </c>
      <c r="AX5" t="str">
        <f>'SUB LIST'!P39</f>
        <v>02</v>
      </c>
      <c r="AY5" t="str">
        <f>'SUB LIST'!Q39</f>
        <v>Service reservoir coliforms non-compliance</v>
      </c>
      <c r="AZ5" t="str">
        <f>'SUB LIST'!T39</f>
        <v>%</v>
      </c>
      <c r="BA5">
        <f>'SUB LIST'!U39</f>
        <v>2</v>
      </c>
      <c r="BB5">
        <f>'SUB LIST'!AS39</f>
        <v>0</v>
      </c>
      <c r="BC5" t="str">
        <f>'SUB LIST'!A44</f>
        <v>PR14SRNWSW_1</v>
      </c>
      <c r="BD5" t="str">
        <f>'SUB LIST'!P44</f>
        <v>02</v>
      </c>
      <c r="BE5" t="str">
        <f>'SUB LIST'!Q44</f>
        <v>TIM distribution index</v>
      </c>
      <c r="BF5" t="str">
        <f>'SUB LIST'!T44</f>
        <v>%</v>
      </c>
      <c r="BG5">
        <f>'SUB LIST'!U44</f>
        <v>2</v>
      </c>
      <c r="BH5">
        <f>'SUB LIST'!AS44</f>
        <v>99.96</v>
      </c>
      <c r="BI5" t="str">
        <f>'SUB LIST'!A54</f>
        <v>PR14SSCWSW_2.2</v>
      </c>
      <c r="BJ5" t="str">
        <f>'SUB LIST'!P54</f>
        <v>02</v>
      </c>
      <c r="BK5" t="str">
        <f>'SUB LIST'!Q54</f>
        <v>Supply interruptions &gt; 12 hours</v>
      </c>
      <c r="BL5" t="str">
        <f>'SUB LIST'!T54</f>
        <v>nr</v>
      </c>
      <c r="BM5">
        <f>'SUB LIST'!U54</f>
        <v>0</v>
      </c>
      <c r="BN5">
        <f>'SUB LIST'!AS54</f>
        <v>40</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LIST'!AS66</f>
        <v>97.88</v>
      </c>
      <c r="BU5" t="str">
        <f>'SUB LIST'!A76</f>
        <v>PR14SWTWSW_W-A3</v>
      </c>
      <c r="BV5" t="str">
        <f>'SUB LIST'!P76</f>
        <v>02</v>
      </c>
      <c r="BW5" t="str">
        <f>'SUB LIST'!Q76</f>
        <v>Interruptions &gt; 12 hours</v>
      </c>
      <c r="BX5" t="str">
        <f>'SUB LIST'!T76</f>
        <v>nr</v>
      </c>
      <c r="BY5">
        <f>'SUB LIST'!U76</f>
        <v>0</v>
      </c>
      <c r="BZ5">
        <f>'SUB LIST'!AS76</f>
        <v>2466</v>
      </c>
      <c r="CA5" t="str">
        <f>'SUB LIST'!A100</f>
        <v>PR14TMSWSW_WB1</v>
      </c>
      <c r="CB5" t="str">
        <f>'SUB LIST'!P100</f>
        <v>02</v>
      </c>
      <c r="CC5" t="str">
        <f>'SUB LIST'!Q100</f>
        <v>Unplanned interruptions to customer &gt;12 hours (DG3)</v>
      </c>
      <c r="CD5" t="str">
        <f>'SUB LIST'!T100</f>
        <v>nr</v>
      </c>
      <c r="CE5">
        <f>'SUB LIST'!U100</f>
        <v>0</v>
      </c>
      <c r="CF5">
        <f>'SUB LIST'!AS100</f>
        <v>15151</v>
      </c>
      <c r="CG5" t="str">
        <f>'SUB LIST'!A124</f>
        <v>PR14UUWSW_A3</v>
      </c>
      <c r="CH5" t="str">
        <f>'SUB LIST'!P124</f>
        <v>02</v>
      </c>
      <c r="CI5" t="str">
        <f>'SUB LIST'!Q124</f>
        <v>SR integrity index</v>
      </c>
      <c r="CJ5" t="str">
        <f>'SUB LIST'!T124</f>
        <v>%</v>
      </c>
      <c r="CK5">
        <f>'SUB LIST'!U124</f>
        <v>2</v>
      </c>
      <c r="CL5">
        <f>'SUB LIST'!AS124</f>
        <v>99.98</v>
      </c>
      <c r="CM5" t="str">
        <f>'SUB LIST'!A164</f>
        <v>PR14WSHWSW_F1</v>
      </c>
      <c r="CN5" t="str">
        <f>'SUB LIST'!P164</f>
        <v>02</v>
      </c>
      <c r="CO5" t="str">
        <f>'SUB LIST'!Q164</f>
        <v>Interruptions &gt;12h (nr)</v>
      </c>
      <c r="CP5" t="str">
        <f>'SUB LIST'!T164</f>
        <v>nr</v>
      </c>
      <c r="CQ5">
        <f>'SUB LIST'!U164</f>
        <v>0</v>
      </c>
      <c r="CR5">
        <f>'SUB LIST'!AS164</f>
        <v>5023</v>
      </c>
      <c r="CY5" t="str">
        <f>'SUB LIST'!A186</f>
        <v>PR14YKYWSW_WA4</v>
      </c>
      <c r="CZ5" t="str">
        <f>'SUB LIST'!P186</f>
        <v>02</v>
      </c>
      <c r="DA5" t="str">
        <f>'SUB LIST'!Q186</f>
        <v>SR coliform non-compliance</v>
      </c>
      <c r="DB5" t="str">
        <f>'SUB LIST'!T186</f>
        <v>%</v>
      </c>
      <c r="DC5">
        <f>'SUB LIST'!U186</f>
        <v>2</v>
      </c>
      <c r="DD5">
        <f>'SUB LIST'!AS186</f>
        <v>0</v>
      </c>
    </row>
    <row r="6" spans="1:108">
      <c r="G6" t="str">
        <f>'SUB LIST'!A6</f>
        <v>PR14ANHWSW_W-H1</v>
      </c>
      <c r="H6" t="str">
        <f>'SUB LIST'!P6</f>
        <v>03</v>
      </c>
      <c r="I6" t="str">
        <f>'SUB LIST'!Q6</f>
        <v>Customer contacts - discolouration</v>
      </c>
      <c r="J6">
        <f>'SUB LIST'!T6</f>
        <v>0</v>
      </c>
      <c r="K6">
        <f>'SUB LIST'!U6</f>
        <v>2</v>
      </c>
      <c r="L6">
        <f>'SUB LIST'!AS6</f>
        <v>0.39</v>
      </c>
      <c r="M6" t="str">
        <f>'SUB LIST'!A23</f>
        <v>PR14BRLWSW_A3</v>
      </c>
      <c r="N6" t="str">
        <f>'SUB LIST'!P23</f>
        <v>00</v>
      </c>
      <c r="O6" t="str">
        <f>'SUB LIST'!Q23</f>
        <v>A3: Asset reliability - non-infrastructure</v>
      </c>
      <c r="P6" t="str">
        <f>'SUB LIST'!T23</f>
        <v>category</v>
      </c>
      <c r="Q6" t="str">
        <f>'SUB LIST'!U23</f>
        <v>na</v>
      </c>
      <c r="R6" t="str">
        <f>'SUB LIST'!AS23</f>
        <v>Stable</v>
      </c>
      <c r="AK6" t="str">
        <f>'SUB LIST'!A29</f>
        <v>PR14SBWWSW_B4</v>
      </c>
      <c r="AL6" t="str">
        <f>'SUB LIST'!P29</f>
        <v>03</v>
      </c>
      <c r="AM6" t="str">
        <f>'SUB LIST'!Q29</f>
        <v>Iron non-compliance (as 100-Mean Zonal Compliance)</v>
      </c>
      <c r="AN6" t="str">
        <f>'SUB LIST'!T29</f>
        <v>%</v>
      </c>
      <c r="AO6">
        <f>'SUB LIST'!U29</f>
        <v>2</v>
      </c>
      <c r="AP6">
        <f>'SUB LIST'!AS29</f>
        <v>100</v>
      </c>
      <c r="AW6" t="str">
        <f>'SUB LIST'!A40</f>
        <v>PR14SEWWSW_N2</v>
      </c>
      <c r="AX6" t="str">
        <f>'SUB LIST'!P40</f>
        <v>03</v>
      </c>
      <c r="AY6" t="str">
        <f>'SUB LIST'!Q40</f>
        <v>Turbidity non-compliance</v>
      </c>
      <c r="AZ6" t="str">
        <f>'SUB LIST'!T40</f>
        <v>nr</v>
      </c>
      <c r="BA6">
        <f>'SUB LIST'!U40</f>
        <v>0</v>
      </c>
      <c r="BB6">
        <f>'SUB LIST'!AS40</f>
        <v>0</v>
      </c>
      <c r="BC6" t="str">
        <f>'SUB LIST'!A45</f>
        <v>PR14SRNWSW_1</v>
      </c>
      <c r="BD6" t="str">
        <f>'SUB LIST'!P45</f>
        <v>03</v>
      </c>
      <c r="BE6" t="str">
        <f>'SUB LIST'!Q45</f>
        <v>Coliform compliance at WSW</v>
      </c>
      <c r="BF6" t="str">
        <f>'SUB LIST'!T45</f>
        <v>%</v>
      </c>
      <c r="BG6">
        <f>'SUB LIST'!U45</f>
        <v>2</v>
      </c>
      <c r="BH6">
        <f>'SUB LIST'!AS45</f>
        <v>100</v>
      </c>
      <c r="BI6" t="str">
        <f>'SUB LIST'!A55</f>
        <v>PR14SSCWSW_2.2</v>
      </c>
      <c r="BJ6" t="str">
        <f>'SUB LIST'!P55</f>
        <v>03</v>
      </c>
      <c r="BK6" t="str">
        <f>'SUB LIST'!Q55</f>
        <v>Properties with persistent low pressure</v>
      </c>
      <c r="BL6" t="str">
        <f>'SUB LIST'!T55</f>
        <v>nr</v>
      </c>
      <c r="BM6">
        <f>'SUB LIST'!U55</f>
        <v>0</v>
      </c>
      <c r="BN6">
        <f>'SUB LIST'!AS55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LIST'!AS67</f>
        <v>93.18</v>
      </c>
      <c r="BU6" t="str">
        <f>'SUB LIST'!A77</f>
        <v>PR14SWTWSW_W-A3</v>
      </c>
      <c r="BV6" t="str">
        <f>'SUB LIST'!P77</f>
        <v>03</v>
      </c>
      <c r="BW6" t="str">
        <f>'SUB LIST'!Q77</f>
        <v>Iron non-compliance (as 100-Mean Zonal Compliance)</v>
      </c>
      <c r="BX6" t="str">
        <f>'SUB LIST'!T77</f>
        <v>%</v>
      </c>
      <c r="BY6">
        <f>'SUB LIST'!U77</f>
        <v>2</v>
      </c>
      <c r="BZ6">
        <f>'SUB LIST'!AS77</f>
        <v>0.34</v>
      </c>
      <c r="CA6" t="str">
        <f>'SUB LIST'!A101</f>
        <v>PR14TMSWSW_WB1</v>
      </c>
      <c r="CB6" t="str">
        <f>'SUB LIST'!P101</f>
        <v>03</v>
      </c>
      <c r="CC6" t="str">
        <f>'SUB LIST'!Q101</f>
        <v>Iron mean zonal non-compliance</v>
      </c>
      <c r="CD6" t="str">
        <f>'SUB LIST'!T101</f>
        <v>%</v>
      </c>
      <c r="CE6">
        <f>'SUB LIST'!U101</f>
        <v>2</v>
      </c>
      <c r="CF6">
        <f>'SUB LIST'!AS101</f>
        <v>0.18</v>
      </c>
      <c r="CG6" t="str">
        <f>'SUB LIST'!A125</f>
        <v>PR14UUWSW_A3</v>
      </c>
      <c r="CH6" t="str">
        <f>'SUB LIST'!P125</f>
        <v>03</v>
      </c>
      <c r="CI6" t="str">
        <f>'SUB LIST'!Q125</f>
        <v>No. of WTW turbidity fails</v>
      </c>
      <c r="CJ6" t="str">
        <f>'SUB LIST'!T125</f>
        <v>nr</v>
      </c>
      <c r="CK6">
        <f>'SUB LIST'!U125</f>
        <v>0</v>
      </c>
      <c r="CL6">
        <f>'SUB LIST'!AS125</f>
        <v>1</v>
      </c>
      <c r="CM6" t="str">
        <f>'SUB LIST'!A165</f>
        <v>PR14WSHWSW_F1</v>
      </c>
      <c r="CN6" t="str">
        <f>'SUB LIST'!P165</f>
        <v>03</v>
      </c>
      <c r="CO6" t="str">
        <f>'SUB LIST'!Q165</f>
        <v>Iron non-compliance (as 100-Mean Zonal Compliance) (%)</v>
      </c>
      <c r="CP6" t="str">
        <f>'SUB LIST'!T165</f>
        <v>%</v>
      </c>
      <c r="CQ6">
        <f>'SUB LIST'!U165</f>
        <v>2</v>
      </c>
      <c r="CR6">
        <f>'SUB LIST'!AS165</f>
        <v>0.56999999999999995</v>
      </c>
      <c r="CY6" t="str">
        <f>'SUB LIST'!A187</f>
        <v>PR14YKYWSW_WA4</v>
      </c>
      <c r="CZ6" t="str">
        <f>'SUB LIST'!P187</f>
        <v>03</v>
      </c>
      <c r="DA6" t="str">
        <f>'SUB LIST'!Q187</f>
        <v>Turbidity</v>
      </c>
      <c r="DB6" t="str">
        <f>'SUB LIST'!T187</f>
        <v>nr</v>
      </c>
      <c r="DC6">
        <f>'SUB LIST'!U187</f>
        <v>0</v>
      </c>
      <c r="DD6">
        <f>'SUB LIST'!AS187</f>
        <v>0</v>
      </c>
    </row>
    <row r="7" spans="1:108">
      <c r="G7" t="str">
        <f>'SUB LIST'!A7</f>
        <v>PR14ANHWSW_W-H1</v>
      </c>
      <c r="H7" t="str">
        <f>'SUB LIST'!P7</f>
        <v>04</v>
      </c>
      <c r="I7" t="str">
        <f>'SUB LIST'!Q7</f>
        <v>Distribution maintenance index</v>
      </c>
      <c r="J7">
        <f>'SUB LIST'!T7</f>
        <v>0</v>
      </c>
      <c r="K7">
        <f>'SUB LIST'!U7</f>
        <v>2</v>
      </c>
      <c r="L7">
        <f>'SUB LIST'!AS7</f>
        <v>0.05</v>
      </c>
      <c r="M7" t="str">
        <f>'SUB LIST'!A24</f>
        <v>PR14BRLWSW_A3</v>
      </c>
      <c r="N7" t="str">
        <f>'SUB LIST'!P24</f>
        <v>01</v>
      </c>
      <c r="O7" t="str">
        <f>'SUB LIST'!Q24</f>
        <v>Turbidity performance at treatment works (number)</v>
      </c>
      <c r="P7" t="str">
        <f>'SUB LIST'!T24</f>
        <v>nr</v>
      </c>
      <c r="Q7">
        <f>'SUB LIST'!U24</f>
        <v>0</v>
      </c>
      <c r="R7">
        <f>'SUB LIST'!AS24</f>
        <v>0</v>
      </c>
      <c r="AK7" t="str">
        <f>'SUB LIST'!A30</f>
        <v>PR14SBWWSW_B4</v>
      </c>
      <c r="AL7" t="str">
        <f>'SUB LIST'!P30</f>
        <v>04</v>
      </c>
      <c r="AM7" t="str">
        <f>'SUB LIST'!Q30</f>
        <v>DG2 pressure</v>
      </c>
      <c r="AN7" t="str">
        <f>'SUB LIST'!T30</f>
        <v>nr</v>
      </c>
      <c r="AO7">
        <f>'SUB LIST'!U30</f>
        <v>0</v>
      </c>
      <c r="AP7">
        <f>'SUB LIST'!AS30</f>
        <v>0</v>
      </c>
      <c r="AW7" t="str">
        <f>'SUB LIST'!A41</f>
        <v>PR14SEWWSW_N2</v>
      </c>
      <c r="AX7" t="str">
        <f>'SUB LIST'!P41</f>
        <v>04</v>
      </c>
      <c r="AY7" t="str">
        <f>'SUB LIST'!Q41</f>
        <v>Enforcement incidents</v>
      </c>
      <c r="AZ7" t="str">
        <f>'SUB LIST'!T41</f>
        <v>nr</v>
      </c>
      <c r="BA7">
        <f>'SUB LIST'!U41</f>
        <v>0</v>
      </c>
      <c r="BB7">
        <f>'SUB LIST'!AS41</f>
        <v>0</v>
      </c>
      <c r="BC7" t="str">
        <f>'SUB LIST'!A46</f>
        <v>PR14SRNWSW_1</v>
      </c>
      <c r="BD7" t="str">
        <f>'SUB LIST'!P46</f>
        <v>04</v>
      </c>
      <c r="BE7" t="str">
        <f>'SUB LIST'!Q46</f>
        <v>Coliform compliance at WSR</v>
      </c>
      <c r="BF7" t="str">
        <f>'SUB LIST'!T46</f>
        <v>%</v>
      </c>
      <c r="BG7">
        <f>'SUB LIST'!U46</f>
        <v>0</v>
      </c>
      <c r="BH7">
        <f>'SUB LIST'!AS46</f>
        <v>100</v>
      </c>
      <c r="BI7" t="str">
        <f>'SUB LIST'!A56</f>
        <v>PR14SSCWSW_2.2</v>
      </c>
      <c r="BJ7" t="str">
        <f>'SUB LIST'!P56</f>
        <v>04</v>
      </c>
      <c r="BK7" t="str">
        <f>'SUB LIST'!Q56</f>
        <v>Discolouration contacts per 1,000 customers</v>
      </c>
      <c r="BL7" t="str">
        <f>'SUB LIST'!T56</f>
        <v>nr</v>
      </c>
      <c r="BM7">
        <f>'SUB LIST'!U56</f>
        <v>2</v>
      </c>
      <c r="BN7">
        <f>'SUB LIST'!AS56</f>
        <v>0.84599999999999997</v>
      </c>
      <c r="BO7" t="str">
        <f>'SUB LIST'!A68</f>
        <v>PR14SVTWSWW_S-C3</v>
      </c>
      <c r="BP7" t="str">
        <f>'SUB LIST'!P68</f>
        <v>04</v>
      </c>
      <c r="BQ7" t="str">
        <f>'SUB LIST'!Q68</f>
        <v>% of sites compliant with their abstraction permits</v>
      </c>
      <c r="BR7" t="str">
        <f>'SUB LIST'!T68</f>
        <v>%</v>
      </c>
      <c r="BS7">
        <f>'SUB LIST'!U68</f>
        <v>2</v>
      </c>
      <c r="BT7">
        <f>'SUB LIST'!AS68</f>
        <v>99.96</v>
      </c>
      <c r="BU7" t="str">
        <f>'SUB LIST'!A78</f>
        <v>PR14SWTWSW_W-A3</v>
      </c>
      <c r="BV7" t="str">
        <f>'SUB LIST'!P78</f>
        <v>04</v>
      </c>
      <c r="BW7" t="str">
        <f>'SUB LIST'!Q78</f>
        <v>DG2 pressure</v>
      </c>
      <c r="BX7" t="str">
        <f>'SUB LIST'!T78</f>
        <v>nr</v>
      </c>
      <c r="BY7">
        <f>'SUB LIST'!U78</f>
        <v>0</v>
      </c>
      <c r="BZ7">
        <f>'SUB LIST'!AS78</f>
        <v>167</v>
      </c>
      <c r="CA7" t="str">
        <f>'SUB LIST'!A102</f>
        <v>PR14TMSWSW_WB1</v>
      </c>
      <c r="CB7" t="str">
        <f>'SUB LIST'!P102</f>
        <v>04</v>
      </c>
      <c r="CC7" t="str">
        <f>'SUB LIST'!Q102</f>
        <v>Inadequate pressure (DG2)</v>
      </c>
      <c r="CD7" t="str">
        <f>'SUB LIST'!T102</f>
        <v>nr</v>
      </c>
      <c r="CE7">
        <f>'SUB LIST'!U102</f>
        <v>0</v>
      </c>
      <c r="CF7">
        <f>'SUB LIST'!AS102</f>
        <v>0</v>
      </c>
      <c r="CG7" t="str">
        <f>'SUB LIST'!A126</f>
        <v>PR14UUWSW_A3</v>
      </c>
      <c r="CH7" t="str">
        <f>'SUB LIST'!P126</f>
        <v>04</v>
      </c>
      <c r="CI7" t="str">
        <f>'SUB LIST'!Q126</f>
        <v>Mean Zonal Compliance (MZC)</v>
      </c>
      <c r="CJ7" t="str">
        <f>'SUB LIST'!T126</f>
        <v>%</v>
      </c>
      <c r="CK7">
        <f>'SUB LIST'!U126</f>
        <v>2</v>
      </c>
      <c r="CL7">
        <f>'SUB LIST'!AS126</f>
        <v>99.96</v>
      </c>
      <c r="CM7" t="str">
        <f>'SUB LIST'!A166</f>
        <v>PR14WSHWSW_F1</v>
      </c>
      <c r="CN7" t="str">
        <f>'SUB LIST'!P166</f>
        <v>04</v>
      </c>
      <c r="CO7" t="str">
        <f>'SUB LIST'!Q166</f>
        <v>DG2 pressure (nr)</v>
      </c>
      <c r="CP7" t="str">
        <f>'SUB LIST'!T166</f>
        <v>nr</v>
      </c>
      <c r="CQ7">
        <f>'SUB LIST'!U166</f>
        <v>0</v>
      </c>
      <c r="CR7">
        <f>'SUB LIST'!AS166</f>
        <v>98</v>
      </c>
      <c r="CY7" t="str">
        <f>'SUB LIST'!A188</f>
        <v>PR14YKYWSW_WA4</v>
      </c>
      <c r="CZ7" t="str">
        <f>'SUB LIST'!P188</f>
        <v>04</v>
      </c>
      <c r="DA7" t="str">
        <f>'SUB LIST'!Q188</f>
        <v>Enforcements</v>
      </c>
      <c r="DB7" t="str">
        <f>'SUB LIST'!T188</f>
        <v>nr</v>
      </c>
      <c r="DC7">
        <f>'SUB LIST'!U188</f>
        <v>0</v>
      </c>
      <c r="DD7">
        <f>'SUB LIST'!AS188</f>
        <v>0</v>
      </c>
    </row>
    <row r="8" spans="1:108">
      <c r="G8" t="str">
        <f>'SUB LIST'!A8</f>
        <v>PR14ANHWSW_W-H2</v>
      </c>
      <c r="H8" t="str">
        <f>'SUB LIST'!P8</f>
        <v>00</v>
      </c>
      <c r="I8" t="str">
        <f>'SUB LIST'!Q8</f>
        <v>W-H2: Water non-infrastructure</v>
      </c>
      <c r="J8" t="str">
        <f>'SUB LIST'!T8</f>
        <v>category</v>
      </c>
      <c r="K8" t="str">
        <f>'SUB LIST'!U8</f>
        <v>na</v>
      </c>
      <c r="L8" t="str">
        <f>'SUB LIST'!AS8</f>
        <v>Green</v>
      </c>
      <c r="M8" t="str">
        <f>'SUB LIST'!A25</f>
        <v>PR14BRLWSW_A3</v>
      </c>
      <c r="N8" t="str">
        <f>'SUB LIST'!P25</f>
        <v>02</v>
      </c>
      <c r="O8" t="str">
        <f>'SUB LIST'!Q25</f>
        <v>Unplanned maintenance events (number)</v>
      </c>
      <c r="P8" t="str">
        <f>'SUB LIST'!T25</f>
        <v>nr</v>
      </c>
      <c r="Q8">
        <f>'SUB LIST'!U25</f>
        <v>0</v>
      </c>
      <c r="R8">
        <f>'SUB LIST'!AS25</f>
        <v>3353</v>
      </c>
      <c r="AK8" t="str">
        <f>'SUB LIST'!A31</f>
        <v>PR14SBWWSW_B4</v>
      </c>
      <c r="AL8" t="str">
        <f>'SUB LIST'!P31</f>
        <v>05</v>
      </c>
      <c r="AM8" t="str">
        <f>'SUB LIST'!Q31</f>
        <v>Customer contacts - discolouration (number / 1,000 population)</v>
      </c>
      <c r="AN8" t="str">
        <f>'SUB LIST'!T31</f>
        <v>nr</v>
      </c>
      <c r="AO8">
        <f>'SUB LIST'!U31</f>
        <v>2</v>
      </c>
      <c r="AP8">
        <f>'SUB LIST'!AS31</f>
        <v>0.18</v>
      </c>
      <c r="BC8" t="str">
        <f>'SUB LIST'!A47</f>
        <v>PR14SRNWSW_1</v>
      </c>
      <c r="BD8" t="str">
        <f>'SUB LIST'!P47</f>
        <v>05</v>
      </c>
      <c r="BE8" t="str">
        <f>'SUB LIST'!Q47</f>
        <v>Turbidity compliance</v>
      </c>
      <c r="BF8" t="str">
        <f>'SUB LIST'!T47</f>
        <v>nr</v>
      </c>
      <c r="BG8">
        <f>'SUB LIST'!U47</f>
        <v>0</v>
      </c>
      <c r="BH8">
        <f>'SUB LIST'!AS47</f>
        <v>0</v>
      </c>
      <c r="BI8" t="str">
        <f>'SUB LIST'!A57</f>
        <v>PR14SSCWSW_2.2</v>
      </c>
      <c r="BJ8" t="str">
        <f>'SUB LIST'!P57</f>
        <v>05</v>
      </c>
      <c r="BK8" t="str">
        <f>'SUB LIST'!Q57</f>
        <v>TIM index non-compliance</v>
      </c>
      <c r="BL8" t="str">
        <f>'SUB LIST'!T57</f>
        <v>score</v>
      </c>
      <c r="BM8">
        <f>'SUB LIST'!U57</f>
        <v>2</v>
      </c>
      <c r="BN8">
        <f>'SUB LIST'!AS57</f>
        <v>0.106</v>
      </c>
      <c r="BO8" t="str">
        <f>'SUB LIST'!A69</f>
        <v>PR14SVTWSWW_S-C7</v>
      </c>
      <c r="BP8" t="str">
        <f>'SUB LIST'!P69</f>
        <v>00</v>
      </c>
      <c r="BQ8" t="str">
        <f>'SUB LIST'!Q69</f>
        <v>S-C7: Overall environmental performance (basket of environmental measures)</v>
      </c>
      <c r="BR8" t="str">
        <f>'SUB LIST'!T69</f>
        <v>nr</v>
      </c>
      <c r="BS8">
        <f>'SUB LIST'!U69</f>
        <v>0</v>
      </c>
      <c r="BT8" t="str">
        <f>'SUB LIST'!AS69</f>
        <v>Calculated in 2018-19</v>
      </c>
      <c r="BU8" t="str">
        <f>'SUB LIST'!A79</f>
        <v>PR14SWTWSW_W-A3</v>
      </c>
      <c r="BV8" t="str">
        <f>'SUB LIST'!P79</f>
        <v>05</v>
      </c>
      <c r="BW8" t="str">
        <f>'SUB LIST'!Q79</f>
        <v>Customer contacts - discolouration</v>
      </c>
      <c r="BX8" t="str">
        <f>'SUB LIST'!T79</f>
        <v>nr</v>
      </c>
      <c r="BY8">
        <f>'SUB LIST'!U79</f>
        <v>2</v>
      </c>
      <c r="BZ8">
        <f>'SUB LIST'!AS79</f>
        <v>2.34</v>
      </c>
      <c r="CA8" t="str">
        <f>'SUB LIST'!A103</f>
        <v>PR14TMSWSW_WB1</v>
      </c>
      <c r="CB8" t="str">
        <f>'SUB LIST'!P103</f>
        <v>05</v>
      </c>
      <c r="CC8" t="str">
        <f>'SUB LIST'!Q103</f>
        <v>Planned network rehabilitation (kilometres)</v>
      </c>
      <c r="CD8" t="str">
        <f>'SUB LIST'!T103</f>
        <v>nr</v>
      </c>
      <c r="CE8">
        <f>'SUB LIST'!U103</f>
        <v>2</v>
      </c>
      <c r="CF8">
        <f>'SUB LIST'!AS103</f>
        <v>66.454999999999998</v>
      </c>
      <c r="CG8" t="str">
        <f>'SUB LIST'!A127</f>
        <v>PR14UUWSW_A3</v>
      </c>
      <c r="CH8" t="str">
        <f>'SUB LIST'!P127</f>
        <v>05</v>
      </c>
      <c r="CI8" t="str">
        <f>'SUB LIST'!Q127</f>
        <v>Distribution Maintenance Index (%)</v>
      </c>
      <c r="CJ8" t="str">
        <f>'SUB LIST'!T127</f>
        <v>%</v>
      </c>
      <c r="CK8">
        <f>'SUB LIST'!U127</f>
        <v>2</v>
      </c>
      <c r="CL8">
        <f>'SUB LIST'!AS127</f>
        <v>99.89</v>
      </c>
      <c r="CM8" t="str">
        <f>'SUB LIST'!A167</f>
        <v>PR14WSHWSW_F1</v>
      </c>
      <c r="CN8" t="str">
        <f>'SUB LIST'!P167</f>
        <v>05</v>
      </c>
      <c r="CO8" t="str">
        <f>'SUB LIST'!Q167</f>
        <v>Customer contacts - discolouration  (nr / 1000 population)</v>
      </c>
      <c r="CP8" t="str">
        <f>'SUB LIST'!T167</f>
        <v>nr</v>
      </c>
      <c r="CQ8">
        <f>'SUB LIST'!U167</f>
        <v>2</v>
      </c>
      <c r="CR8">
        <f>'SUB LIST'!AS167</f>
        <v>2.19</v>
      </c>
      <c r="CY8" t="str">
        <f>'SUB LIST'!A189</f>
        <v>PR14YKYWSW_WA4</v>
      </c>
      <c r="CZ8" t="str">
        <f>'SUB LIST'!P189</f>
        <v>05</v>
      </c>
      <c r="DA8" t="str">
        <f>'SUB LIST'!Q189</f>
        <v>Reactive equipment failures</v>
      </c>
      <c r="DB8" t="str">
        <f>'SUB LIST'!T189</f>
        <v>nr</v>
      </c>
      <c r="DC8">
        <f>'SUB LIST'!U189</f>
        <v>0</v>
      </c>
      <c r="DD8">
        <f>'SUB LIST'!AS189</f>
        <v>3955</v>
      </c>
    </row>
    <row r="9" spans="1:108">
      <c r="G9" t="str">
        <f>'SUB LIST'!A9</f>
        <v>PR14ANHWSW_W-H2</v>
      </c>
      <c r="H9" t="str">
        <f>'SUB LIST'!P9</f>
        <v>01</v>
      </c>
      <c r="I9" t="str">
        <f>'SUB LIST'!Q9</f>
        <v>WTW with coliforms detected</v>
      </c>
      <c r="J9">
        <f>'SUB LIST'!T9</f>
        <v>0</v>
      </c>
      <c r="K9">
        <f>'SUB LIST'!U9</f>
        <v>0</v>
      </c>
      <c r="L9">
        <f>'SUB LIST'!AS9</f>
        <v>8</v>
      </c>
      <c r="AK9" t="str">
        <f>'SUB LIST'!A32</f>
        <v>PR14SBWWSW_B4</v>
      </c>
      <c r="AL9" t="str">
        <f>'SUB LIST'!P32</f>
        <v>06</v>
      </c>
      <c r="AM9" t="str">
        <f>'SUB LIST'!Q32</f>
        <v>Water treatment works coliforms non-compliance (%)</v>
      </c>
      <c r="AN9" t="str">
        <f>'SUB LIST'!T32</f>
        <v>%</v>
      </c>
      <c r="AO9">
        <f>'SUB LIST'!U32</f>
        <v>2</v>
      </c>
      <c r="AP9">
        <f>'SUB LIST'!AS32</f>
        <v>0</v>
      </c>
      <c r="BC9" t="str">
        <f>'SUB LIST'!A48</f>
        <v>PR14SRNWSWW_1</v>
      </c>
      <c r="BD9" t="str">
        <f>'SUB LIST'!P48</f>
        <v>00</v>
      </c>
      <c r="BE9" t="str">
        <f>'SUB LIST'!Q48</f>
        <v>1: Wastewater asset health</v>
      </c>
      <c r="BF9" t="str">
        <f>'SUB LIST'!T48</f>
        <v>category</v>
      </c>
      <c r="BG9" t="str">
        <f>'SUB LIST'!U48</f>
        <v>na</v>
      </c>
      <c r="BH9" t="str">
        <f>'SUB LIST'!AS48</f>
        <v>Stable</v>
      </c>
      <c r="BI9" t="str">
        <f>'SUB LIST'!A58</f>
        <v>PR14SSCWSW_2.3</v>
      </c>
      <c r="BJ9" t="str">
        <f>'SUB LIST'!P58</f>
        <v>00</v>
      </c>
      <c r="BK9" t="str">
        <f>'SUB LIST'!Q58</f>
        <v>2.3: Serviceability non-infrastructure (combined company)</v>
      </c>
      <c r="BL9" t="str">
        <f>'SUB LIST'!T58</f>
        <v>category</v>
      </c>
      <c r="BM9" t="str">
        <f>'SUB LIST'!U58</f>
        <v>na</v>
      </c>
      <c r="BN9" t="str">
        <f>'SUB LIST'!AS58</f>
        <v>Stable</v>
      </c>
      <c r="BO9" t="str">
        <f>'SUB LIST'!A70</f>
        <v>PR14SVTWSWW_S-C7</v>
      </c>
      <c r="BP9" t="str">
        <f>'SUB LIST'!P70</f>
        <v>01</v>
      </c>
      <c r="BQ9" t="str">
        <f>'SUB LIST'!Q70</f>
        <v>Improvements in river water quality against WFD criteria</v>
      </c>
      <c r="BR9" t="str">
        <f>'SUB LIST'!T70</f>
        <v>nr</v>
      </c>
      <c r="BS9">
        <f>'SUB LIST'!U70</f>
        <v>0</v>
      </c>
      <c r="BT9" t="str">
        <f>'SUB LIST'!AS70</f>
        <v>N/A</v>
      </c>
      <c r="BU9" t="str">
        <f>'SUB LIST'!A80</f>
        <v>PR14SWTWSW_W-A3</v>
      </c>
      <c r="BV9" t="str">
        <f>'SUB LIST'!P80</f>
        <v>06</v>
      </c>
      <c r="BW9" t="str">
        <f>'SUB LIST'!Q80</f>
        <v>Distribution Index TIM (as 100-Mean Zonal Compliance)</v>
      </c>
      <c r="BX9" t="str">
        <f>'SUB LIST'!T80</f>
        <v>%</v>
      </c>
      <c r="BY9">
        <f>'SUB LIST'!U80</f>
        <v>2</v>
      </c>
      <c r="BZ9">
        <f>'SUB LIST'!AS80</f>
        <v>0.13</v>
      </c>
      <c r="CA9" t="str">
        <f>'SUB LIST'!A104</f>
        <v>PR14TMSWSW_WB1</v>
      </c>
      <c r="CB9" t="str">
        <f>'SUB LIST'!P104</f>
        <v>06</v>
      </c>
      <c r="CC9" t="str">
        <f>'SUB LIST'!Q104</f>
        <v>Customer complaints discolouration white water (nr per 1,000 population)</v>
      </c>
      <c r="CD9" t="str">
        <f>'SUB LIST'!T104</f>
        <v>nr</v>
      </c>
      <c r="CE9">
        <f>'SUB LIST'!U104</f>
        <v>2</v>
      </c>
      <c r="CF9">
        <f>'SUB LIST'!AS104</f>
        <v>0.20499999999999999</v>
      </c>
      <c r="CG9" t="str">
        <f>'SUB LIST'!A128</f>
        <v>PR14UUWSW_A3</v>
      </c>
      <c r="CH9" t="str">
        <f>'SUB LIST'!P128</f>
        <v>06</v>
      </c>
      <c r="CI9" t="str">
        <f>'SUB LIST'!Q128</f>
        <v>No. unwanted customer contacts for water quality (per year)</v>
      </c>
      <c r="CJ9" t="str">
        <f>'SUB LIST'!T128</f>
        <v>nr</v>
      </c>
      <c r="CK9">
        <f>'SUB LIST'!U128</f>
        <v>0</v>
      </c>
      <c r="CL9">
        <f>'SUB LIST'!AS128</f>
        <v>9171</v>
      </c>
      <c r="CM9" t="str">
        <f>'SUB LIST'!A168</f>
        <v>PR14WSHWSW_F1</v>
      </c>
      <c r="CN9" t="str">
        <f>'SUB LIST'!P168</f>
        <v>06</v>
      </c>
      <c r="CO9" t="str">
        <f>'SUB LIST'!Q168</f>
        <v>Distribution Index TIM (as 100-Mean Zonal Compliance) (%)</v>
      </c>
      <c r="CP9" t="str">
        <f>'SUB LIST'!T168</f>
        <v>%</v>
      </c>
      <c r="CQ9">
        <f>'SUB LIST'!U168</f>
        <v>2</v>
      </c>
      <c r="CR9">
        <f>'SUB LIST'!AS168</f>
        <v>99.81</v>
      </c>
      <c r="CY9" t="str">
        <f>'SUB LIST'!A190</f>
        <v>PR14YKYWSW_WB4</v>
      </c>
      <c r="CZ9" t="str">
        <f>'SUB LIST'!P190</f>
        <v>00</v>
      </c>
      <c r="DA9" t="str">
        <f>'SUB LIST'!Q190</f>
        <v>WB4: Water network stability and reliability factor</v>
      </c>
      <c r="DB9" t="str">
        <f>'SUB LIST'!T190</f>
        <v>category</v>
      </c>
      <c r="DC9" t="str">
        <f>'SUB LIST'!U190</f>
        <v>na</v>
      </c>
      <c r="DD9" t="str">
        <f>'SUB LIST'!AS190</f>
        <v>Stable</v>
      </c>
    </row>
    <row r="10" spans="1:108">
      <c r="G10" t="str">
        <f>'SUB LIST'!A10</f>
        <v>PR14ANHWSW_W-H2</v>
      </c>
      <c r="H10" t="str">
        <f>'SUB LIST'!P10</f>
        <v>02</v>
      </c>
      <c r="I10" t="str">
        <f>'SUB LIST'!Q10</f>
        <v>Percentage (%) service reservoirs with &gt;5% coliforms</v>
      </c>
      <c r="J10" t="str">
        <f>'SUB LIST'!T10</f>
        <v>%</v>
      </c>
      <c r="K10">
        <f>'SUB LIST'!U10</f>
        <v>2</v>
      </c>
      <c r="L10">
        <f>'SUB LIST'!AS10</f>
        <v>0</v>
      </c>
      <c r="AK10" t="str">
        <f>'SUB LIST'!A33</f>
        <v>PR14SBWWSW_B4</v>
      </c>
      <c r="AL10" t="str">
        <f>'SUB LIST'!P33</f>
        <v>07</v>
      </c>
      <c r="AM10" t="str">
        <f>'SUB LIST'!Q33</f>
        <v>Service reservoir coliforms non-compliance (%)</v>
      </c>
      <c r="AN10" t="str">
        <f>'SUB LIST'!T33</f>
        <v>%</v>
      </c>
      <c r="AO10">
        <f>'SUB LIST'!U33</f>
        <v>2</v>
      </c>
      <c r="AP10">
        <f>'SUB LIST'!AS33</f>
        <v>0</v>
      </c>
      <c r="BC10" t="str">
        <f>'SUB LIST'!A49</f>
        <v>PR14SRNWSWW_1</v>
      </c>
      <c r="BD10" t="str">
        <f>'SUB LIST'!P49</f>
        <v>01</v>
      </c>
      <c r="BE10" t="str">
        <f>'SUB LIST'!Q49</f>
        <v>Sewer collapses</v>
      </c>
      <c r="BF10" t="str">
        <f>'SUB LIST'!T49</f>
        <v>nr</v>
      </c>
      <c r="BG10">
        <f>'SUB LIST'!U49</f>
        <v>0</v>
      </c>
      <c r="BH10">
        <f>'SUB LIST'!AS49</f>
        <v>67</v>
      </c>
      <c r="BI10" t="str">
        <f>'SUB LIST'!A59</f>
        <v>PR14SSCWSW_2.3</v>
      </c>
      <c r="BJ10" t="str">
        <f>'SUB LIST'!P59</f>
        <v>01</v>
      </c>
      <c r="BK10" t="str">
        <f>'SUB LIST'!Q59</f>
        <v>WTW coliform non-compliance</v>
      </c>
      <c r="BL10" t="str">
        <f>'SUB LIST'!T59</f>
        <v>%</v>
      </c>
      <c r="BM10">
        <f>'SUB LIST'!U59</f>
        <v>2</v>
      </c>
      <c r="BN10">
        <f>'SUB LIST'!AS59</f>
        <v>3.3000000000000002E-2</v>
      </c>
      <c r="BO10" t="str">
        <f>'SUB LIST'!A71</f>
        <v>PR14SVTWSWW_S-C7</v>
      </c>
      <c r="BP10" t="str">
        <f>'SUB LIST'!P71</f>
        <v>02</v>
      </c>
      <c r="BQ10" t="str">
        <f>'SUB LIST'!Q71</f>
        <v>Asset stewardship - environmental compliance</v>
      </c>
      <c r="BR10" t="str">
        <f>'SUB LIST'!T71</f>
        <v>nr</v>
      </c>
      <c r="BS10">
        <f>'SUB LIST'!U71</f>
        <v>0</v>
      </c>
      <c r="BT10" t="str">
        <f>'SUB LIST'!AS71</f>
        <v>N/A</v>
      </c>
      <c r="BU10" t="str">
        <f>'SUB LIST'!A81</f>
        <v>PR14SWTWSW_W-A4</v>
      </c>
      <c r="BV10" t="str">
        <f>'SUB LIST'!P81</f>
        <v>00</v>
      </c>
      <c r="BW10" t="str">
        <f>'SUB LIST'!Q81</f>
        <v>W-A4 Asset reliability (process)</v>
      </c>
      <c r="BX10" t="str">
        <f>'SUB LIST'!T81</f>
        <v>category</v>
      </c>
      <c r="BY10" t="str">
        <f>'SUB LIST'!U81</f>
        <v>na</v>
      </c>
      <c r="BZ10" t="str">
        <f>'SUB LIST'!AS81</f>
        <v>Stable</v>
      </c>
      <c r="CA10" t="str">
        <f>'SUB LIST'!A105</f>
        <v>PR14TMSWSW_WB2</v>
      </c>
      <c r="CB10" t="str">
        <f>'SUB LIST'!P105</f>
        <v>00</v>
      </c>
      <c r="CC10" t="str">
        <f>'SUB LIST'!Q105</f>
        <v>WB2: Asset health water non-infrastructure</v>
      </c>
      <c r="CD10" t="str">
        <f>'SUB LIST'!T105</f>
        <v>category</v>
      </c>
      <c r="CE10" t="str">
        <f>'SUB LIST'!U105</f>
        <v>na</v>
      </c>
      <c r="CF10" t="str">
        <f>'SUB LIST'!AS105</f>
        <v>Stable</v>
      </c>
      <c r="CG10" t="str">
        <f>'SUB LIST'!A129</f>
        <v>PR14UUWSW_B2</v>
      </c>
      <c r="CH10" t="str">
        <f>'SUB LIST'!P129</f>
        <v>00</v>
      </c>
      <c r="CI10" t="str">
        <f>'SUB LIST'!Q129</f>
        <v>B2: Reliable water service index</v>
      </c>
      <c r="CJ10" t="str">
        <f>'SUB LIST'!T129</f>
        <v>score</v>
      </c>
      <c r="CK10">
        <f>'SUB LIST'!U129</f>
        <v>3</v>
      </c>
      <c r="CL10">
        <f>'SUB LIST'!AS129</f>
        <v>16.446999999999999</v>
      </c>
      <c r="CM10" t="str">
        <f>'SUB LIST'!A169</f>
        <v>PR14WSHWSW_F1</v>
      </c>
      <c r="CN10" t="str">
        <f>'SUB LIST'!P169</f>
        <v>07</v>
      </c>
      <c r="CO10" t="str">
        <f>'SUB LIST'!Q169</f>
        <v>Water Treatment Works Coliforms non-compliance (%)</v>
      </c>
      <c r="CP10" t="str">
        <f>'SUB LIST'!T169</f>
        <v>%</v>
      </c>
      <c r="CQ10">
        <f>'SUB LIST'!U169</f>
        <v>2</v>
      </c>
      <c r="CR10">
        <f>'SUB LIST'!AS169</f>
        <v>0.02</v>
      </c>
      <c r="CY10" t="str">
        <f>'SUB LIST'!A191</f>
        <v>PR14YKYWSW_WB4</v>
      </c>
      <c r="CZ10" t="str">
        <f>'SUB LIST'!P191</f>
        <v>01</v>
      </c>
      <c r="DA10" t="str">
        <f>'SUB LIST'!Q191</f>
        <v>Total bursts</v>
      </c>
      <c r="DB10" t="str">
        <f>'SUB LIST'!T191</f>
        <v>nr</v>
      </c>
      <c r="DC10">
        <f>'SUB LIST'!U191</f>
        <v>0</v>
      </c>
      <c r="DD10">
        <f>'SUB LIST'!AS191</f>
        <v>5027</v>
      </c>
    </row>
    <row r="11" spans="1:108">
      <c r="G11" t="str">
        <f>'SUB LIST'!A11</f>
        <v>PR14ANHWSW_W-H2</v>
      </c>
      <c r="H11" t="str">
        <f>'SUB LIST'!P11</f>
        <v>03</v>
      </c>
      <c r="I11" t="str">
        <f>'SUB LIST'!Q11</f>
        <v>WTW turbidity</v>
      </c>
      <c r="J11">
        <f>'SUB LIST'!T11</f>
        <v>0</v>
      </c>
      <c r="K11">
        <f>'SUB LIST'!U11</f>
        <v>0</v>
      </c>
      <c r="L11">
        <f>'SUB LIST'!AS11</f>
        <v>0</v>
      </c>
      <c r="AK11" t="str">
        <f>'SUB LIST'!A34</f>
        <v>PR14SBWWSW_B4</v>
      </c>
      <c r="AL11" t="str">
        <f>'SUB LIST'!P34</f>
        <v>08</v>
      </c>
      <c r="AM11" t="str">
        <f>'SUB LIST'!Q34</f>
        <v>Turbidity (number)</v>
      </c>
      <c r="AN11" t="str">
        <f>'SUB LIST'!T34</f>
        <v>nr</v>
      </c>
      <c r="AO11">
        <f>'SUB LIST'!U34</f>
        <v>0</v>
      </c>
      <c r="AP11">
        <f>'SUB LIST'!AS34</f>
        <v>0</v>
      </c>
      <c r="BC11" t="str">
        <f>'SUB LIST'!A50</f>
        <v>PR14SRNWSWW_1</v>
      </c>
      <c r="BD11" t="str">
        <f>'SUB LIST'!P50</f>
        <v>02</v>
      </c>
      <c r="BE11" t="str">
        <f>'SUB LIST'!Q50</f>
        <v>WwTW population equivalent compliance</v>
      </c>
      <c r="BF11" t="str">
        <f>'SUB LIST'!T50</f>
        <v>%</v>
      </c>
      <c r="BG11">
        <f>'SUB LIST'!U50</f>
        <v>1</v>
      </c>
      <c r="BH11">
        <f>'SUB LIST'!AS50</f>
        <v>100</v>
      </c>
      <c r="BI11" t="str">
        <f>'SUB LIST'!A60</f>
        <v>PR14SSCWSW_2.3</v>
      </c>
      <c r="BJ11" t="str">
        <f>'SUB LIST'!P60</f>
        <v>02</v>
      </c>
      <c r="BK11" t="str">
        <f>'SUB LIST'!Q60</f>
        <v>Service reservoir coliform non-compliance</v>
      </c>
      <c r="BL11" t="str">
        <f>'SUB LIST'!T60</f>
        <v>%</v>
      </c>
      <c r="BM11">
        <f>'SUB LIST'!U60</f>
        <v>2</v>
      </c>
      <c r="BN11">
        <f>'SUB LIST'!AS60</f>
        <v>0</v>
      </c>
      <c r="BO11" t="str">
        <f>'SUB LIST'!A72</f>
        <v>PR14SVTWSWW_S-C7</v>
      </c>
      <c r="BP11" t="str">
        <f>'SUB LIST'!P72</f>
        <v>03</v>
      </c>
      <c r="BQ11" t="str">
        <f>'SUB LIST'!Q72</f>
        <v>Total number of category 1, 2, and 3 pollution incidents</v>
      </c>
      <c r="BR11" t="str">
        <f>'SUB LIST'!T72</f>
        <v>nr</v>
      </c>
      <c r="BS11">
        <f>'SUB LIST'!U72</f>
        <v>0</v>
      </c>
      <c r="BT11" t="str">
        <f>'SUB LIST'!AS72</f>
        <v>N/A</v>
      </c>
      <c r="BU11" t="str">
        <f>'SUB LIST'!A82</f>
        <v>PR14SWTWSW_W-A4</v>
      </c>
      <c r="BV11" t="str">
        <f>'SUB LIST'!P82</f>
        <v>01</v>
      </c>
      <c r="BW11" t="str">
        <f>'SUB LIST'!Q82</f>
        <v>WTW coliforms non-compliance</v>
      </c>
      <c r="BX11" t="str">
        <f>'SUB LIST'!T82</f>
        <v>%</v>
      </c>
      <c r="BY11">
        <f>'SUB LIST'!U82</f>
        <v>2</v>
      </c>
      <c r="BZ11">
        <f>'SUB LIST'!AS82</f>
        <v>0.04</v>
      </c>
      <c r="CA11" t="str">
        <f>'SUB LIST'!A106</f>
        <v>PR14TMSWSW_WB2</v>
      </c>
      <c r="CB11" t="str">
        <f>'SUB LIST'!P106</f>
        <v>01</v>
      </c>
      <c r="CC11" t="str">
        <f>'SUB LIST'!Q106</f>
        <v>Disinfection index (DWI)</v>
      </c>
      <c r="CD11" t="str">
        <f>'SUB LIST'!T106</f>
        <v>%</v>
      </c>
      <c r="CE11">
        <f>'SUB LIST'!U106</f>
        <v>2</v>
      </c>
      <c r="CF11">
        <f>'SUB LIST'!AS106</f>
        <v>99.976799999999997</v>
      </c>
      <c r="CG11" t="str">
        <f>'SUB LIST'!A130</f>
        <v>PR14UUWSW_B2</v>
      </c>
      <c r="CH11" t="str">
        <f>'SUB LIST'!P130</f>
        <v>01</v>
      </c>
      <c r="CI11" t="str">
        <f>'SUB LIST'!Q130</f>
        <v>Total bursts (nr/annum)</v>
      </c>
      <c r="CJ11" t="str">
        <f>'SUB LIST'!T130</f>
        <v>nr</v>
      </c>
      <c r="CK11">
        <f>'SUB LIST'!U130</f>
        <v>0</v>
      </c>
      <c r="CL11">
        <f>'SUB LIST'!AS130</f>
        <v>4785</v>
      </c>
      <c r="CM11" t="str">
        <f>'SUB LIST'!A170</f>
        <v>PR14WSHWSW_F1</v>
      </c>
      <c r="CN11" t="str">
        <f>'SUB LIST'!P170</f>
        <v>08</v>
      </c>
      <c r="CO11" t="str">
        <f>'SUB LIST'!Q170</f>
        <v>Service Reservoir Coliforms non-compliance (%)</v>
      </c>
      <c r="CP11" t="str">
        <f>'SUB LIST'!T170</f>
        <v>%</v>
      </c>
      <c r="CQ11">
        <f>'SUB LIST'!U170</f>
        <v>2</v>
      </c>
      <c r="CR11">
        <f>'SUB LIST'!AS170</f>
        <v>0</v>
      </c>
      <c r="CY11" t="str">
        <f>'SUB LIST'!A192</f>
        <v>PR14YKYWSW_WB4</v>
      </c>
      <c r="CZ11" t="str">
        <f>'SUB LIST'!P192</f>
        <v>02</v>
      </c>
      <c r="DA11" t="str">
        <f>'SUB LIST'!Q192</f>
        <v>Interruptions &gt;12 hours</v>
      </c>
      <c r="DB11" t="str">
        <f>'SUB LIST'!T192</f>
        <v>nr</v>
      </c>
      <c r="DC11">
        <f>'SUB LIST'!U192</f>
        <v>0</v>
      </c>
      <c r="DD11">
        <f>'SUB LIST'!AS192</f>
        <v>3414</v>
      </c>
    </row>
    <row r="12" spans="1:108">
      <c r="G12" t="str">
        <f>'SUB LIST'!A12</f>
        <v>PR14ANHWSWW_S-F1</v>
      </c>
      <c r="H12" t="str">
        <f>'SUB LIST'!P12</f>
        <v>00</v>
      </c>
      <c r="I12" t="str">
        <f>'SUB LIST'!Q12</f>
        <v>S-F1: Sewerage infrastructure</v>
      </c>
      <c r="J12" t="str">
        <f>'SUB LIST'!T12</f>
        <v>category</v>
      </c>
      <c r="K12" t="str">
        <f>'SUB LIST'!U12</f>
        <v>na</v>
      </c>
      <c r="L12" t="str">
        <f>'SUB LIST'!AS12</f>
        <v>Green</v>
      </c>
      <c r="AK12" t="str">
        <f>'SUB LIST'!A35</f>
        <v>PR14SBWWSW_B4</v>
      </c>
      <c r="AL12" t="str">
        <f>'SUB LIST'!P35</f>
        <v>09</v>
      </c>
      <c r="AM12" t="str">
        <f>'SUB LIST'!Q35</f>
        <v>Enforcement (incident number)</v>
      </c>
      <c r="AN12" t="str">
        <f>'SUB LIST'!T35</f>
        <v>nr</v>
      </c>
      <c r="AO12">
        <f>'SUB LIST'!U35</f>
        <v>0</v>
      </c>
      <c r="AP12">
        <f>'SUB LIST'!AS35</f>
        <v>0</v>
      </c>
      <c r="BC12" t="str">
        <f>'SUB LIST'!A51</f>
        <v>PR14SRNWSWW_1</v>
      </c>
      <c r="BD12" t="str">
        <f>'SUB LIST'!P51</f>
        <v>03</v>
      </c>
      <c r="BE12" t="str">
        <f>'SUB LIST'!Q51</f>
        <v>External flooding - other causes</v>
      </c>
      <c r="BF12" t="str">
        <f>'SUB LIST'!T51</f>
        <v>nr</v>
      </c>
      <c r="BG12">
        <f>'SUB LIST'!U51</f>
        <v>0</v>
      </c>
      <c r="BH12">
        <f>'SUB LIST'!AS51</f>
        <v>7428</v>
      </c>
      <c r="BI12" t="str">
        <f>'SUB LIST'!A61</f>
        <v>PR14SSCWSW_2.3</v>
      </c>
      <c r="BJ12" t="str">
        <f>'SUB LIST'!P61</f>
        <v>03</v>
      </c>
      <c r="BK12" t="str">
        <f>'SUB LIST'!Q61</f>
        <v>WTW turbidity non-compliance</v>
      </c>
      <c r="BL12" t="str">
        <f>'SUB LIST'!T61</f>
        <v>nr</v>
      </c>
      <c r="BM12">
        <f>'SUB LIST'!U61</f>
        <v>0</v>
      </c>
      <c r="BN12">
        <f>'SUB LIST'!AS61</f>
        <v>0</v>
      </c>
      <c r="BO12" t="str">
        <f>'SUB LIST'!A73</f>
        <v>PR14SVTWSWW_S-C7</v>
      </c>
      <c r="BP12" t="str">
        <f>'SUB LIST'!P73</f>
        <v>04</v>
      </c>
      <c r="BQ12" t="str">
        <f>'SUB LIST'!Q73</f>
        <v>Biodiversity improvements</v>
      </c>
      <c r="BR12" t="str">
        <f>'SUB LIST'!T73</f>
        <v>nr</v>
      </c>
      <c r="BS12">
        <f>'SUB LIST'!U73</f>
        <v>0</v>
      </c>
      <c r="BT12" t="str">
        <f>'SUB LIST'!AS73</f>
        <v>N/A</v>
      </c>
      <c r="BU12" t="str">
        <f>'SUB LIST'!A83</f>
        <v>PR14SWTWSW_W-A4</v>
      </c>
      <c r="BV12" t="str">
        <f>'SUB LIST'!P83</f>
        <v>02</v>
      </c>
      <c r="BW12" t="str">
        <f>'SUB LIST'!Q83</f>
        <v>Service reservoir coliforms non-compliance</v>
      </c>
      <c r="BX12" t="str">
        <f>'SUB LIST'!T83</f>
        <v>%</v>
      </c>
      <c r="BY12">
        <f>'SUB LIST'!U83</f>
        <v>2</v>
      </c>
      <c r="BZ12">
        <f>'SUB LIST'!AS83</f>
        <v>0</v>
      </c>
      <c r="CA12" t="str">
        <f>'SUB LIST'!A107</f>
        <v>PR14TMSWSW_WB2</v>
      </c>
      <c r="CB12" t="str">
        <f>'SUB LIST'!P107</f>
        <v>02</v>
      </c>
      <c r="CC12" t="str">
        <f>'SUB LIST'!Q107</f>
        <v>Reservoir integrity index</v>
      </c>
      <c r="CD12" t="str">
        <f>'SUB LIST'!T107</f>
        <v>%</v>
      </c>
      <c r="CE12">
        <f>'SUB LIST'!U107</f>
        <v>2</v>
      </c>
      <c r="CF12">
        <f>'SUB LIST'!AS107</f>
        <v>0</v>
      </c>
      <c r="CG12" t="str">
        <f>'SUB LIST'!A131</f>
        <v>PR14UUWSW_B2</v>
      </c>
      <c r="CH12" t="str">
        <f>'SUB LIST'!P131</f>
        <v>02</v>
      </c>
      <c r="CI12" t="str">
        <f>'SUB LIST'!Q131</f>
        <v>Interruptions &gt;12hours (nr of properties/total nr of properties)</v>
      </c>
      <c r="CJ12" t="str">
        <f>'SUB LIST'!T131</f>
        <v>nr</v>
      </c>
      <c r="CK12">
        <f>'SUB LIST'!U131</f>
        <v>0</v>
      </c>
      <c r="CL12">
        <f>'SUB LIST'!AS131</f>
        <v>11431</v>
      </c>
      <c r="CM12" t="str">
        <f>'SUB LIST'!A171</f>
        <v>PR14WSHWSW_F1</v>
      </c>
      <c r="CN12" t="str">
        <f>'SUB LIST'!P171</f>
        <v>09</v>
      </c>
      <c r="CO12" t="str">
        <f>'SUB LIST'!Q171</f>
        <v>Turbidity (nr)</v>
      </c>
      <c r="CP12" t="str">
        <f>'SUB LIST'!T171</f>
        <v>nr</v>
      </c>
      <c r="CQ12">
        <f>'SUB LIST'!U171</f>
        <v>0</v>
      </c>
      <c r="CR12">
        <f>'SUB LIST'!AS171</f>
        <v>0</v>
      </c>
      <c r="CY12" t="str">
        <f>'SUB LIST'!A193</f>
        <v>PR14YKYWSW_WB4</v>
      </c>
      <c r="CZ12" t="str">
        <f>'SUB LIST'!P193</f>
        <v>03</v>
      </c>
      <c r="DA12" t="str">
        <f>'SUB LIST'!Q193</f>
        <v>DG2 low pressure</v>
      </c>
      <c r="DB12" t="str">
        <f>'SUB LIST'!T193</f>
        <v>nr</v>
      </c>
      <c r="DC12">
        <f>'SUB LIST'!U193</f>
        <v>0</v>
      </c>
      <c r="DD12">
        <f>'SUB LIST'!AS193</f>
        <v>11</v>
      </c>
    </row>
    <row r="13" spans="1:108">
      <c r="G13" t="str">
        <f>'SUB LIST'!A13</f>
        <v>PR14ANHWSWW_S-F1</v>
      </c>
      <c r="H13" t="str">
        <f>'SUB LIST'!P13</f>
        <v>01</v>
      </c>
      <c r="I13" t="str">
        <f>'SUB LIST'!Q13</f>
        <v>Pollution incidents</v>
      </c>
      <c r="J13" t="str">
        <f>'SUB LIST'!T13</f>
        <v>nr</v>
      </c>
      <c r="K13">
        <f>'SUB LIST'!U13</f>
        <v>0</v>
      </c>
      <c r="L13">
        <f>'SUB LIST'!AS13</f>
        <v>81</v>
      </c>
      <c r="AK13" t="str">
        <f>'SUB LIST'!A36</f>
        <v>PR14SBWWSW_B4</v>
      </c>
      <c r="AL13" t="str">
        <f>'SUB LIST'!P36</f>
        <v>10</v>
      </c>
      <c r="AM13" t="str">
        <f>'SUB LIST'!Q36</f>
        <v>Unplanned maintenance (number)</v>
      </c>
      <c r="AN13" t="str">
        <f>'SUB LIST'!T36</f>
        <v>nr</v>
      </c>
      <c r="AO13">
        <f>'SUB LIST'!U36</f>
        <v>0</v>
      </c>
      <c r="AP13">
        <f>'SUB LIST'!AS36</f>
        <v>230</v>
      </c>
      <c r="BI13" t="str">
        <f>'SUB LIST'!A62</f>
        <v>PR14SSCWSW_2.3</v>
      </c>
      <c r="BJ13" t="str">
        <f>'SUB LIST'!P62</f>
        <v>04</v>
      </c>
      <c r="BK13" t="str">
        <f>'SUB LIST'!Q62</f>
        <v>DWI enforcement actions</v>
      </c>
      <c r="BL13" t="str">
        <f>'SUB LIST'!T62</f>
        <v>nr</v>
      </c>
      <c r="BM13">
        <f>'SUB LIST'!U62</f>
        <v>0</v>
      </c>
      <c r="BN13">
        <f>'SUB LIST'!AS62</f>
        <v>2</v>
      </c>
      <c r="BU13" t="str">
        <f>'SUB LIST'!A84</f>
        <v>PR14SWTWSW_W-A4</v>
      </c>
      <c r="BV13" t="str">
        <f>'SUB LIST'!P84</f>
        <v>03</v>
      </c>
      <c r="BW13" t="str">
        <f>'SUB LIST'!Q84</f>
        <v>Turbidity non-compliance</v>
      </c>
      <c r="BX13" t="str">
        <f>'SUB LIST'!T84</f>
        <v>nr</v>
      </c>
      <c r="BY13">
        <f>'SUB LIST'!U84</f>
        <v>0</v>
      </c>
      <c r="BZ13">
        <f>'SUB LIST'!AS84</f>
        <v>0</v>
      </c>
      <c r="CA13" t="str">
        <f>'SUB LIST'!A108</f>
        <v>PR14TMSWSW_WB2</v>
      </c>
      <c r="CB13" t="str">
        <f>'SUB LIST'!P108</f>
        <v>03</v>
      </c>
      <c r="CC13" t="str">
        <f>'SUB LIST'!Q108</f>
        <v>DWQ compliance measures - turbidity (number of sites)</v>
      </c>
      <c r="CD13" t="str">
        <f>'SUB LIST'!T108</f>
        <v>nr</v>
      </c>
      <c r="CE13">
        <f>'SUB LIST'!U108</f>
        <v>0</v>
      </c>
      <c r="CF13">
        <f>'SUB LIST'!AS108</f>
        <v>0</v>
      </c>
      <c r="CG13" t="str">
        <f>'SUB LIST'!A132</f>
        <v>PR14UUWSW_B2</v>
      </c>
      <c r="CH13" t="str">
        <f>'SUB LIST'!P132</f>
        <v>03</v>
      </c>
      <c r="CI13" t="str">
        <f>'SUB LIST'!Q132</f>
        <v>Pressure (nr of properties on DG2 register/ total number of properties)</v>
      </c>
      <c r="CJ13" t="str">
        <f>'SUB LIST'!T132</f>
        <v>nr</v>
      </c>
      <c r="CK13">
        <f>'SUB LIST'!U132</f>
        <v>0</v>
      </c>
      <c r="CL13">
        <f>'SUB LIST'!AS132</f>
        <v>262</v>
      </c>
      <c r="CM13" t="str">
        <f>'SUB LIST'!A172</f>
        <v>PR14WSHWSW_F1</v>
      </c>
      <c r="CN13" t="str">
        <f>'SUB LIST'!P172</f>
        <v>10</v>
      </c>
      <c r="CO13" t="str">
        <f>'SUB LIST'!Q172</f>
        <v>Enforcement (incidents number)</v>
      </c>
      <c r="CP13" t="str">
        <f>'SUB LIST'!T172</f>
        <v>nr</v>
      </c>
      <c r="CQ13">
        <f>'SUB LIST'!U172</f>
        <v>0</v>
      </c>
      <c r="CR13">
        <f>'SUB LIST'!AS172</f>
        <v>0</v>
      </c>
      <c r="CY13" t="str">
        <f>'SUB LIST'!A194</f>
        <v>PR14YKYWSW_WB4</v>
      </c>
      <c r="CZ13" t="str">
        <f>'SUB LIST'!P194</f>
        <v>04</v>
      </c>
      <c r="DA13" t="str">
        <f>'SUB LIST'!Q194</f>
        <v>Customer contacts for discolouration (nr per 1,000 population)</v>
      </c>
      <c r="DB13" t="str">
        <f>'SUB LIST'!T194</f>
        <v>nr</v>
      </c>
      <c r="DC13">
        <f>'SUB LIST'!U194</f>
        <v>3</v>
      </c>
      <c r="DD13">
        <f>'SUB LIST'!AS194</f>
        <v>1.0329999999999999</v>
      </c>
    </row>
    <row r="14" spans="1:108">
      <c r="G14" t="str">
        <f>'SUB LIST'!A14</f>
        <v>PR14ANHWSWW_S-F1</v>
      </c>
      <c r="H14" t="str">
        <f>'SUB LIST'!P14</f>
        <v>02</v>
      </c>
      <c r="I14" t="str">
        <f>'SUB LIST'!Q14</f>
        <v>Sewer collapses</v>
      </c>
      <c r="J14" t="str">
        <f>'SUB LIST'!T14</f>
        <v>nr</v>
      </c>
      <c r="K14">
        <f>'SUB LIST'!U14</f>
        <v>0</v>
      </c>
      <c r="L14">
        <f>'SUB LIST'!AS14</f>
        <v>247</v>
      </c>
      <c r="BI14" t="str">
        <f>'SUB LIST'!A63</f>
        <v>PR14SSCWSW_2.3</v>
      </c>
      <c r="BJ14" t="str">
        <f>'SUB LIST'!P63</f>
        <v>05</v>
      </c>
      <c r="BK14" t="str">
        <f>'SUB LIST'!Q63</f>
        <v>Unplanned maintenance work orders</v>
      </c>
      <c r="BL14" t="str">
        <f>'SUB LIST'!T63</f>
        <v>nr</v>
      </c>
      <c r="BM14">
        <f>'SUB LIST'!U63</f>
        <v>0</v>
      </c>
      <c r="BN14">
        <f>'SUB LIST'!AS63</f>
        <v>3996</v>
      </c>
      <c r="BU14" t="str">
        <f>'SUB LIST'!A85</f>
        <v>PR14SWTWSW_W-A4</v>
      </c>
      <c r="BV14" t="str">
        <f>'SUB LIST'!P85</f>
        <v>04</v>
      </c>
      <c r="BW14" t="str">
        <f>'SUB LIST'!Q85</f>
        <v>Enforcement incidents</v>
      </c>
      <c r="BX14" t="str">
        <f>'SUB LIST'!T85</f>
        <v>nr</v>
      </c>
      <c r="BY14">
        <f>'SUB LIST'!U85</f>
        <v>0</v>
      </c>
      <c r="BZ14">
        <f>'SUB LIST'!AS85</f>
        <v>0</v>
      </c>
      <c r="CA14" t="str">
        <f>'SUB LIST'!A109</f>
        <v>PR14TMSWSW_WB2</v>
      </c>
      <c r="CB14" t="str">
        <f>'SUB LIST'!P109</f>
        <v>04</v>
      </c>
      <c r="CC14" t="str">
        <f>'SUB LIST'!Q109</f>
        <v>Process control index</v>
      </c>
      <c r="CD14" t="str">
        <f>'SUB LIST'!T109</f>
        <v>%</v>
      </c>
      <c r="CE14">
        <f>'SUB LIST'!U109</f>
        <v>2</v>
      </c>
      <c r="CF14">
        <f>'SUB LIST'!AS109</f>
        <v>99.995699999999999</v>
      </c>
      <c r="CG14" t="str">
        <f>'SUB LIST'!A133</f>
        <v>PR14UUWSW_B2</v>
      </c>
      <c r="CH14" t="str">
        <f>'SUB LIST'!P133</f>
        <v>04</v>
      </c>
      <c r="CI14" t="str">
        <f>'SUB LIST'!Q133</f>
        <v>Customer contacts for water availability (contacts/annum)</v>
      </c>
      <c r="CJ14" t="str">
        <f>'SUB LIST'!T133</f>
        <v>nr</v>
      </c>
      <c r="CK14">
        <f>'SUB LIST'!U133</f>
        <v>0</v>
      </c>
      <c r="CL14">
        <f>'SUB LIST'!AS133</f>
        <v>47011</v>
      </c>
      <c r="CM14" t="str">
        <f>'SUB LIST'!A173</f>
        <v>PR14WSHWSW_F1</v>
      </c>
      <c r="CN14" t="str">
        <f>'SUB LIST'!P173</f>
        <v>11</v>
      </c>
      <c r="CO14" t="str">
        <f>'SUB LIST'!Q173</f>
        <v>Unplanned maintenance (nr)</v>
      </c>
      <c r="CP14" t="str">
        <f>'SUB LIST'!T173</f>
        <v>nr</v>
      </c>
      <c r="CQ14">
        <f>'SUB LIST'!U173</f>
        <v>0</v>
      </c>
      <c r="CR14">
        <f>'SUB LIST'!AS173</f>
        <v>4569</v>
      </c>
      <c r="CY14" t="str">
        <f>'SUB LIST'!A195</f>
        <v>PR14YKYWSW_WB4</v>
      </c>
      <c r="CZ14" t="str">
        <f>'SUB LIST'!P195</f>
        <v>05</v>
      </c>
      <c r="DA14" t="str">
        <f>'SUB LIST'!Q195</f>
        <v>Distribution index TIM (100 - mean zonal compliance)</v>
      </c>
      <c r="DB14" t="str">
        <f>'SUB LIST'!T195</f>
        <v>%</v>
      </c>
      <c r="DC14">
        <f>'SUB LIST'!U195</f>
        <v>3</v>
      </c>
      <c r="DD14">
        <f>'SUB LIST'!AS195</f>
        <v>0.14199999999999999</v>
      </c>
    </row>
    <row r="15" spans="1:108">
      <c r="G15" t="str">
        <f>'SUB LIST'!A15</f>
        <v>PR14ANHWSWW_S-F1</v>
      </c>
      <c r="H15" t="str">
        <f>'SUB LIST'!P15</f>
        <v>03</v>
      </c>
      <c r="I15" t="str">
        <f>'SUB LIST'!Q15</f>
        <v>Internal flooding (overloaded + other causes)</v>
      </c>
      <c r="J15" t="str">
        <f>'SUB LIST'!T15</f>
        <v>nr</v>
      </c>
      <c r="K15">
        <f>'SUB LIST'!U15</f>
        <v>0</v>
      </c>
      <c r="L15">
        <f>'SUB LIST'!AS15</f>
        <v>220</v>
      </c>
      <c r="BU15" t="str">
        <f>'SUB LIST'!A86</f>
        <v>PR14SWTWSW_W-A4</v>
      </c>
      <c r="BV15" t="str">
        <f>'SUB LIST'!P86</f>
        <v>05</v>
      </c>
      <c r="BW15" t="str">
        <f>'SUB LIST'!Q86</f>
        <v>Unplanned maintenance</v>
      </c>
      <c r="BX15" t="str">
        <f>'SUB LIST'!T86</f>
        <v>nr</v>
      </c>
      <c r="BY15">
        <f>'SUB LIST'!U86</f>
        <v>0</v>
      </c>
      <c r="BZ15">
        <f>'SUB LIST'!AS86</f>
        <v>3010</v>
      </c>
      <c r="CA15" t="str">
        <f>'SUB LIST'!A110</f>
        <v>PR14TMSWSW_WB2</v>
      </c>
      <c r="CB15" t="str">
        <f>'SUB LIST'!P110</f>
        <v>05</v>
      </c>
      <c r="CC15" t="str">
        <f>'SUB LIST'!Q110</f>
        <v>DWQ compliance measures - enforcement actions</v>
      </c>
      <c r="CD15" t="str">
        <f>'SUB LIST'!T110</f>
        <v>nr</v>
      </c>
      <c r="CE15">
        <f>'SUB LIST'!U110</f>
        <v>0</v>
      </c>
      <c r="CF15">
        <f>'SUB LIST'!AS110</f>
        <v>0</v>
      </c>
      <c r="CG15" t="str">
        <f>'SUB LIST'!A134</f>
        <v>PR14UUWSWW_S-A1</v>
      </c>
      <c r="CH15" t="str">
        <f>'SUB LIST'!P134</f>
        <v>00</v>
      </c>
      <c r="CI15" t="str">
        <f>'SUB LIST'!Q134</f>
        <v>S-A1: Private sewers service index</v>
      </c>
      <c r="CJ15" t="str">
        <f>'SUB LIST'!T134</f>
        <v>score</v>
      </c>
      <c r="CK15">
        <f>'SUB LIST'!U134</f>
        <v>2</v>
      </c>
      <c r="CL15">
        <f>'SUB LIST'!AS134</f>
        <v>91.69</v>
      </c>
      <c r="CM15" t="str">
        <f>'SUB LIST'!A174</f>
        <v>PR14WSHWSWW_F1</v>
      </c>
      <c r="CN15" t="str">
        <f>'SUB LIST'!P174</f>
        <v>00</v>
      </c>
      <c r="CO15" t="str">
        <f>'SUB LIST'!Q174</f>
        <v>F1: Asset serviceability</v>
      </c>
      <c r="CP15" t="str">
        <f>'SUB LIST'!T174</f>
        <v>category</v>
      </c>
      <c r="CQ15" t="str">
        <f>'SUB LIST'!U174</f>
        <v>na</v>
      </c>
      <c r="CR15" t="str">
        <f>'SUB LIST'!AS174</f>
        <v>Stable</v>
      </c>
      <c r="CY15" t="str">
        <f>'SUB LIST'!A196</f>
        <v>PR14YKYWSW_WB4</v>
      </c>
      <c r="CZ15" t="str">
        <f>'SUB LIST'!P196</f>
        <v>06</v>
      </c>
      <c r="DA15" t="str">
        <f>'SUB LIST'!Q196</f>
        <v>Reactive equipment failures</v>
      </c>
      <c r="DB15" t="str">
        <f>'SUB LIST'!T196</f>
        <v>nr</v>
      </c>
      <c r="DC15">
        <f>'SUB LIST'!U196</f>
        <v>0</v>
      </c>
      <c r="DD15">
        <f>'SUB LIST'!AS196</f>
        <v>1339</v>
      </c>
    </row>
    <row r="16" spans="1:108">
      <c r="G16" t="str">
        <f>'SUB LIST'!A16</f>
        <v>PR14ANHWSWW_S-F1</v>
      </c>
      <c r="H16" t="str">
        <f>'SUB LIST'!P16</f>
        <v>04</v>
      </c>
      <c r="I16" t="str">
        <f>'SUB LIST'!Q16</f>
        <v>Sewer blockages</v>
      </c>
      <c r="J16" t="str">
        <f>'SUB LIST'!T16</f>
        <v>nr</v>
      </c>
      <c r="K16">
        <f>'SUB LIST'!U16</f>
        <v>0</v>
      </c>
      <c r="L16">
        <f>'SUB LIST'!AS16</f>
        <v>11885</v>
      </c>
      <c r="BU16" t="str">
        <f>'SUB LIST'!A87</f>
        <v>PR14SWTWSWW_S-A4</v>
      </c>
      <c r="BV16" t="str">
        <f>'SUB LIST'!P87</f>
        <v>00</v>
      </c>
      <c r="BW16" t="str">
        <f>'SUB LIST'!Q87</f>
        <v>S-A4 Asset reliability (pipes)</v>
      </c>
      <c r="BX16" t="str">
        <f>'SUB LIST'!T87</f>
        <v>category</v>
      </c>
      <c r="BY16" t="str">
        <f>'SUB LIST'!U87</f>
        <v>na</v>
      </c>
      <c r="BZ16" t="str">
        <f>'SUB LIST'!AS87</f>
        <v>Stable</v>
      </c>
      <c r="CA16" t="str">
        <f>'SUB LIST'!A111</f>
        <v>PR14TMSWSW_WB2</v>
      </c>
      <c r="CB16" t="str">
        <f>'SUB LIST'!P111</f>
        <v>06</v>
      </c>
      <c r="CC16" t="str">
        <f>'SUB LIST'!Q111</f>
        <v>Water quality complaints for chlorine (nr per 1,000 population)</v>
      </c>
      <c r="CD16" t="str">
        <f>'SUB LIST'!T111</f>
        <v>nr</v>
      </c>
      <c r="CE16">
        <f>'SUB LIST'!U111</f>
        <v>2</v>
      </c>
      <c r="CF16">
        <f>'SUB LIST'!AS111</f>
        <v>8.2000000000000003E-2</v>
      </c>
      <c r="CG16" t="str">
        <f>'SUB LIST'!A135</f>
        <v>PR14UUWSWW_S-A1</v>
      </c>
      <c r="CH16" t="str">
        <f>'SUB LIST'!P135</f>
        <v>01</v>
      </c>
      <c r="CI16" t="str">
        <f>'SUB LIST'!Q135</f>
        <v>Blockages</v>
      </c>
      <c r="CJ16" t="str">
        <f>'SUB LIST'!T135</f>
        <v>nr</v>
      </c>
      <c r="CK16">
        <f>'SUB LIST'!U135</f>
        <v>0</v>
      </c>
      <c r="CL16">
        <f>'SUB LIST'!AS135</f>
        <v>13906</v>
      </c>
      <c r="CM16" t="str">
        <f>'SUB LIST'!A175</f>
        <v>PR14WSHWSWW_F1</v>
      </c>
      <c r="CN16" t="str">
        <f>'SUB LIST'!P175</f>
        <v>01</v>
      </c>
      <c r="CO16" t="str">
        <f>'SUB LIST'!Q175</f>
        <v>Sewer collapses (nr)</v>
      </c>
      <c r="CP16" t="str">
        <f>'SUB LIST'!T175</f>
        <v>nr</v>
      </c>
      <c r="CQ16">
        <f>'SUB LIST'!U175</f>
        <v>0</v>
      </c>
      <c r="CR16">
        <f>'SUB LIST'!AS175</f>
        <v>862</v>
      </c>
      <c r="CY16" t="str">
        <f>'SUB LIST'!A197</f>
        <v>PR14YKYWSWW_SA4</v>
      </c>
      <c r="CZ16" t="str">
        <f>'SUB LIST'!P197</f>
        <v>00</v>
      </c>
      <c r="DA16" t="str">
        <f>'SUB LIST'!Q197</f>
        <v>SA4: Sewer network stability and reliability factor</v>
      </c>
      <c r="DB16" t="str">
        <f>'SUB LIST'!T197</f>
        <v>category</v>
      </c>
      <c r="DC16" t="str">
        <f>'SUB LIST'!U197</f>
        <v>na</v>
      </c>
      <c r="DD16" t="str">
        <f>'SUB LIST'!AS197</f>
        <v>Stable</v>
      </c>
    </row>
    <row r="17" spans="7:108">
      <c r="G17" t="str">
        <f>'SUB LIST'!A17</f>
        <v>PR14ANHWSWW_S-F2</v>
      </c>
      <c r="H17" t="str">
        <f>'SUB LIST'!P17</f>
        <v>00</v>
      </c>
      <c r="I17" t="str">
        <f>'SUB LIST'!Q17</f>
        <v>S-F2: Sewerage non-infrastructure</v>
      </c>
      <c r="J17" t="str">
        <f>'SUB LIST'!T17</f>
        <v>category</v>
      </c>
      <c r="K17" t="str">
        <f>'SUB LIST'!U17</f>
        <v>na</v>
      </c>
      <c r="L17" t="str">
        <f>'SUB LIST'!AS17</f>
        <v>Green</v>
      </c>
      <c r="BU17" t="str">
        <f>'SUB LIST'!A88</f>
        <v>PR14SWTWSWW_S-A4</v>
      </c>
      <c r="BV17" t="str">
        <f>'SUB LIST'!P88</f>
        <v>01</v>
      </c>
      <c r="BW17" t="str">
        <f>'SUB LIST'!Q88</f>
        <v>Sewer collapses</v>
      </c>
      <c r="BX17" t="str">
        <f>'SUB LIST'!T88</f>
        <v>nr</v>
      </c>
      <c r="BY17">
        <f>'SUB LIST'!U88</f>
        <v>0</v>
      </c>
      <c r="BZ17">
        <f>'SUB LIST'!AS88</f>
        <v>161</v>
      </c>
      <c r="CA17" t="str">
        <f>'SUB LIST'!A112</f>
        <v>PR14TMSWSW_WB2</v>
      </c>
      <c r="CB17" t="str">
        <f>'SUB LIST'!P112</f>
        <v>07</v>
      </c>
      <c r="CC17" t="str">
        <f>'SUB LIST'!Q112</f>
        <v>Water quality complaints for hardness (nr per 1,000 population)</v>
      </c>
      <c r="CD17" t="str">
        <f>'SUB LIST'!T112</f>
        <v>nr</v>
      </c>
      <c r="CE17" t="str">
        <f>'SUB LIST'!U112</f>
        <v>na</v>
      </c>
      <c r="CF17">
        <f>'SUB LIST'!AS112</f>
        <v>4.0000000000000001E-3</v>
      </c>
      <c r="CG17" t="str">
        <f>'SUB LIST'!A136</f>
        <v>PR14UUWSWW_S-A1</v>
      </c>
      <c r="CH17" t="str">
        <f>'SUB LIST'!P136</f>
        <v>02</v>
      </c>
      <c r="CI17" t="str">
        <f>'SUB LIST'!Q136</f>
        <v>Collapses</v>
      </c>
      <c r="CJ17" t="str">
        <f>'SUB LIST'!T136</f>
        <v>nr</v>
      </c>
      <c r="CK17">
        <f>'SUB LIST'!U136</f>
        <v>0</v>
      </c>
      <c r="CL17">
        <f>'SUB LIST'!AS136</f>
        <v>361</v>
      </c>
      <c r="CM17" t="str">
        <f>'SUB LIST'!A176</f>
        <v>PR14WSHWSWW_F1</v>
      </c>
      <c r="CN17" t="str">
        <f>'SUB LIST'!P176</f>
        <v>02</v>
      </c>
      <c r="CO17" t="str">
        <f>'SUB LIST'!Q176</f>
        <v>Pollution incidents category 1, 2 &amp; 3 (CSO+RM+FS) (nr)</v>
      </c>
      <c r="CP17" t="str">
        <f>'SUB LIST'!T176</f>
        <v>nr</v>
      </c>
      <c r="CQ17">
        <f>'SUB LIST'!U176</f>
        <v>0</v>
      </c>
      <c r="CR17">
        <f>'SUB LIST'!AS176</f>
        <v>88</v>
      </c>
      <c r="CY17" t="str">
        <f>'SUB LIST'!A198</f>
        <v>PR14YKYWSWW_SA4</v>
      </c>
      <c r="CZ17" t="str">
        <f>'SUB LIST'!P198</f>
        <v>01</v>
      </c>
      <c r="DA17" t="str">
        <f>'SUB LIST'!Q198</f>
        <v>Sewer collapses</v>
      </c>
      <c r="DB17" t="str">
        <f>'SUB LIST'!T198</f>
        <v>nr</v>
      </c>
      <c r="DC17">
        <f>'SUB LIST'!U198</f>
        <v>0</v>
      </c>
      <c r="DD17">
        <f>'SUB LIST'!AS198</f>
        <v>261</v>
      </c>
    </row>
    <row r="18" spans="7:108">
      <c r="G18" t="str">
        <f>'SUB LIST'!A18</f>
        <v>PR14ANHWSWW_S-F2</v>
      </c>
      <c r="H18" t="str">
        <f>'SUB LIST'!P18</f>
        <v>01</v>
      </c>
      <c r="I18" t="str">
        <f>'SUB LIST'!Q18</f>
        <v>Population equivalent (PE) WwTW in breach of consent</v>
      </c>
      <c r="J18" t="str">
        <f>'SUB LIST'!T18</f>
        <v>%</v>
      </c>
      <c r="K18">
        <f>'SUB LIST'!U18</f>
        <v>2</v>
      </c>
      <c r="L18">
        <f>'SUB LIST'!AS18</f>
        <v>0</v>
      </c>
      <c r="BU18" t="str">
        <f>'SUB LIST'!A89</f>
        <v>PR14SWTWSWW_S-A4</v>
      </c>
      <c r="BV18" t="str">
        <f>'SUB LIST'!P89</f>
        <v>02</v>
      </c>
      <c r="BW18" t="str">
        <f>'SUB LIST'!Q89</f>
        <v>Pollution incidents (CSO + RM + FS)</v>
      </c>
      <c r="BX18" t="str">
        <f>'SUB LIST'!T89</f>
        <v>nr</v>
      </c>
      <c r="BY18">
        <f>'SUB LIST'!U89</f>
        <v>0</v>
      </c>
      <c r="BZ18">
        <f>'SUB LIST'!AS89</f>
        <v>97</v>
      </c>
      <c r="CA18" t="str">
        <f>'SUB LIST'!A113</f>
        <v>PR14TMSWSWW_SB1</v>
      </c>
      <c r="CB18" t="str">
        <f>'SUB LIST'!P113</f>
        <v>00</v>
      </c>
      <c r="CC18" t="str">
        <f>'SUB LIST'!Q113</f>
        <v>SB1: Asset health wastewater non-infrastructure</v>
      </c>
      <c r="CD18" t="str">
        <f>'SUB LIST'!T113</f>
        <v>category</v>
      </c>
      <c r="CE18" t="str">
        <f>'SUB LIST'!U113</f>
        <v>na</v>
      </c>
      <c r="CF18" t="str">
        <f>'SUB LIST'!AS113</f>
        <v>Stable</v>
      </c>
      <c r="CG18" t="str">
        <f>'SUB LIST'!A137</f>
        <v>PR14UUWSWW_S-A1</v>
      </c>
      <c r="CH18" t="str">
        <f>'SUB LIST'!P137</f>
        <v>03</v>
      </c>
      <c r="CI18" t="str">
        <f>'SUB LIST'!Q137</f>
        <v>Pollution incidents</v>
      </c>
      <c r="CJ18" t="str">
        <f>'SUB LIST'!T137</f>
        <v>nr</v>
      </c>
      <c r="CK18">
        <f>'SUB LIST'!U137</f>
        <v>0</v>
      </c>
      <c r="CL18">
        <f>'SUB LIST'!AS137</f>
        <v>5</v>
      </c>
      <c r="CM18" t="str">
        <f>'SUB LIST'!A177</f>
        <v>PR14WSHWSWW_F1</v>
      </c>
      <c r="CN18" t="str">
        <f>'SUB LIST'!P177</f>
        <v>03</v>
      </c>
      <c r="CO18" t="str">
        <f>'SUB LIST'!Q177</f>
        <v>Properties flooded due to other causes (nr)</v>
      </c>
      <c r="CP18" t="str">
        <f>'SUB LIST'!T177</f>
        <v>nr</v>
      </c>
      <c r="CQ18">
        <f>'SUB LIST'!U177</f>
        <v>0</v>
      </c>
      <c r="CR18">
        <f>'SUB LIST'!AS177</f>
        <v>207</v>
      </c>
      <c r="CY18" t="str">
        <f>'SUB LIST'!A199</f>
        <v>PR14YKYWSWW_SA4</v>
      </c>
      <c r="CZ18" t="str">
        <f>'SUB LIST'!P199</f>
        <v>02</v>
      </c>
      <c r="DA18" t="str">
        <f>'SUB LIST'!Q199</f>
        <v>Pollution incidents (CSO, RM, FS and SPS)</v>
      </c>
      <c r="DB18" t="str">
        <f>'SUB LIST'!T199</f>
        <v>nr</v>
      </c>
      <c r="DC18">
        <f>'SUB LIST'!U199</f>
        <v>0</v>
      </c>
      <c r="DD18">
        <f>'SUB LIST'!AS199</f>
        <v>140</v>
      </c>
    </row>
    <row r="19" spans="7:108">
      <c r="G19" t="str">
        <f>'SUB LIST'!A19</f>
        <v>PR14ANHWSWW_S-F2</v>
      </c>
      <c r="H19" t="str">
        <f>'SUB LIST'!P19</f>
        <v>02</v>
      </c>
      <c r="I19" t="str">
        <f>'SUB LIST'!Q19</f>
        <v>WwTW failing numeric consent</v>
      </c>
      <c r="J19">
        <f>'SUB LIST'!T19</f>
        <v>0</v>
      </c>
      <c r="K19">
        <f>'SUB LIST'!U19</f>
        <v>2</v>
      </c>
      <c r="L19">
        <f>'SUB LIST'!AS19</f>
        <v>0.82</v>
      </c>
      <c r="BU19" t="str">
        <f>'SUB LIST'!A90</f>
        <v>PR14SWTWSWW_S-A4</v>
      </c>
      <c r="BV19" t="str">
        <f>'SUB LIST'!P90</f>
        <v>03</v>
      </c>
      <c r="BW19" t="str">
        <f>'SUB LIST'!Q90</f>
        <v>Properties flooded due to other causes</v>
      </c>
      <c r="BX19" t="str">
        <f>'SUB LIST'!T90</f>
        <v>nr</v>
      </c>
      <c r="BY19">
        <f>'SUB LIST'!U90</f>
        <v>0</v>
      </c>
      <c r="BZ19">
        <f>'SUB LIST'!AS90</f>
        <v>96</v>
      </c>
      <c r="CA19" t="str">
        <f>'SUB LIST'!A114</f>
        <v>PR14TMSWSWW_SB1</v>
      </c>
      <c r="CB19" t="str">
        <f>'SUB LIST'!P114</f>
        <v>01</v>
      </c>
      <c r="CC19" t="str">
        <f>'SUB LIST'!Q114</f>
        <v>Unconsented pollution incidents (cat 1, 2 and 3) STWs, storm tanks, pumping stations and other</v>
      </c>
      <c r="CD19" t="str">
        <f>'SUB LIST'!T114</f>
        <v>nr</v>
      </c>
      <c r="CE19">
        <f>'SUB LIST'!U114</f>
        <v>0</v>
      </c>
      <c r="CF19">
        <f>'SUB LIST'!AS114</f>
        <v>25</v>
      </c>
      <c r="CG19" t="str">
        <f>'SUB LIST'!A138</f>
        <v>PR14UUWSWW_S-A1</v>
      </c>
      <c r="CH19" t="str">
        <f>'SUB LIST'!P138</f>
        <v>04</v>
      </c>
      <c r="CI19" t="str">
        <f>'SUB LIST'!Q138</f>
        <v>Properties flooded internally</v>
      </c>
      <c r="CJ19" t="str">
        <f>'SUB LIST'!T138</f>
        <v>nr</v>
      </c>
      <c r="CK19">
        <f>'SUB LIST'!U138</f>
        <v>0</v>
      </c>
      <c r="CL19">
        <f>'SUB LIST'!AS138</f>
        <v>418</v>
      </c>
      <c r="CM19" t="str">
        <f>'SUB LIST'!A178</f>
        <v>PR14WSHWSWW_F1</v>
      </c>
      <c r="CN19" t="str">
        <f>'SUB LIST'!P178</f>
        <v>04</v>
      </c>
      <c r="CO19" t="str">
        <f>'SUB LIST'!Q178</f>
        <v>Properties flooded due to overloaded sewers excluding severe weather (nr)</v>
      </c>
      <c r="CP19" t="str">
        <f>'SUB LIST'!T178</f>
        <v>nr</v>
      </c>
      <c r="CQ19">
        <f>'SUB LIST'!U178</f>
        <v>0</v>
      </c>
      <c r="CR19">
        <f>'SUB LIST'!AS178</f>
        <v>16</v>
      </c>
      <c r="CY19" t="str">
        <f>'SUB LIST'!A200</f>
        <v>PR14YKYWSWW_SA4</v>
      </c>
      <c r="CZ19" t="str">
        <f>'SUB LIST'!P200</f>
        <v>03</v>
      </c>
      <c r="DA19" t="str">
        <f>'SUB LIST'!Q200</f>
        <v>Properties flooded due to other causes</v>
      </c>
      <c r="DB19" t="str">
        <f>'SUB LIST'!T200</f>
        <v>nr</v>
      </c>
      <c r="DC19">
        <f>'SUB LIST'!U200</f>
        <v>0</v>
      </c>
      <c r="DD19">
        <f>'SUB LIST'!AS200</f>
        <v>346</v>
      </c>
    </row>
    <row r="20" spans="7:108">
      <c r="BU20" t="str">
        <f>'SUB LIST'!A91</f>
        <v>PR14SWTWSWW_S-A4</v>
      </c>
      <c r="BV20" t="str">
        <f>'SUB LIST'!P91</f>
        <v>04</v>
      </c>
      <c r="BW20" t="str">
        <f>'SUB LIST'!Q91</f>
        <v>Properties flooded due to overloaded sewers excluding severe weather</v>
      </c>
      <c r="BX20" t="str">
        <f>'SUB LIST'!T91</f>
        <v>nr</v>
      </c>
      <c r="BY20">
        <f>'SUB LIST'!U91</f>
        <v>0</v>
      </c>
      <c r="BZ20">
        <f>'SUB LIST'!AS91</f>
        <v>16</v>
      </c>
      <c r="CA20" t="str">
        <f>'SUB LIST'!A115</f>
        <v>PR14TMSWSWW_SB1</v>
      </c>
      <c r="CB20" t="str">
        <f>'SUB LIST'!P115</f>
        <v>02</v>
      </c>
      <c r="CC20" t="str">
        <f>'SUB LIST'!Q115</f>
        <v>Sewage treatment works discharges failing numeric consents %</v>
      </c>
      <c r="CD20" t="str">
        <f>'SUB LIST'!T115</f>
        <v>%</v>
      </c>
      <c r="CE20">
        <f>'SUB LIST'!U115</f>
        <v>2</v>
      </c>
      <c r="CF20">
        <f>'SUB LIST'!AS115</f>
        <v>0.86699999999999999</v>
      </c>
      <c r="CG20" t="str">
        <f>'SUB LIST'!A139</f>
        <v>PR14UUWSWW_S-A1</v>
      </c>
      <c r="CH20" t="str">
        <f>'SUB LIST'!P139</f>
        <v>05</v>
      </c>
      <c r="CI20" t="str">
        <f>'SUB LIST'!Q139</f>
        <v>Area flooded externally</v>
      </c>
      <c r="CJ20" t="str">
        <f>'SUB LIST'!T139</f>
        <v>nr</v>
      </c>
      <c r="CK20">
        <f>'SUB LIST'!U139</f>
        <v>0</v>
      </c>
      <c r="CL20">
        <f>'SUB LIST'!AS139</f>
        <v>4605</v>
      </c>
      <c r="CM20" t="str">
        <f>'SUB LIST'!A179</f>
        <v>PR14WSHWSWW_F1</v>
      </c>
      <c r="CN20" t="str">
        <f>'SUB LIST'!P179</f>
        <v>05</v>
      </c>
      <c r="CO20" t="str">
        <f>'SUB LIST'!Q179</f>
        <v>Sewer blockages (nr)</v>
      </c>
      <c r="CP20" t="str">
        <f>'SUB LIST'!T179</f>
        <v>nr</v>
      </c>
      <c r="CQ20">
        <f>'SUB LIST'!U179</f>
        <v>0</v>
      </c>
      <c r="CR20">
        <f>'SUB LIST'!AS179</f>
        <v>26771</v>
      </c>
      <c r="CY20" t="str">
        <f>'SUB LIST'!A201</f>
        <v>PR14YKYWSWW_SA4</v>
      </c>
      <c r="CZ20" t="str">
        <f>'SUB LIST'!P201</f>
        <v>04</v>
      </c>
      <c r="DA20" t="str">
        <f>'SUB LIST'!Q201</f>
        <v>Properties flooded due to overloaded sewers, excluding severe weather</v>
      </c>
      <c r="DB20" t="str">
        <f>'SUB LIST'!T201</f>
        <v>nr</v>
      </c>
      <c r="DC20">
        <f>'SUB LIST'!U201</f>
        <v>0</v>
      </c>
      <c r="DD20">
        <f>'SUB LIST'!AS201</f>
        <v>50</v>
      </c>
    </row>
    <row r="21" spans="7:108">
      <c r="BU21" t="str">
        <f>'SUB LIST'!A92</f>
        <v>PR14SWTWSWW_S-A4</v>
      </c>
      <c r="BV21" t="str">
        <f>'SUB LIST'!P92</f>
        <v>05</v>
      </c>
      <c r="BW21" t="str">
        <f>'SUB LIST'!Q92</f>
        <v>Sewer blockages</v>
      </c>
      <c r="BX21" t="str">
        <f>'SUB LIST'!T92</f>
        <v>nr</v>
      </c>
      <c r="BY21">
        <f>'SUB LIST'!U92</f>
        <v>0</v>
      </c>
      <c r="BZ21">
        <f>'SUB LIST'!AS92</f>
        <v>3754</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LIST'!AS116</f>
        <v>0</v>
      </c>
      <c r="CG21" t="str">
        <f>'SUB LIST'!A140</f>
        <v>PR14UUWSWW_S-A2</v>
      </c>
      <c r="CH21" t="str">
        <f>'SUB LIST'!P140</f>
        <v>00</v>
      </c>
      <c r="CI21" t="str">
        <f>'SUB LIST'!Q140</f>
        <v>S-A2: Wastewater network performance index</v>
      </c>
      <c r="CJ21" t="str">
        <f>'SUB LIST'!T140</f>
        <v>score</v>
      </c>
      <c r="CK21">
        <f>'SUB LIST'!U140</f>
        <v>2</v>
      </c>
      <c r="CL21">
        <f>'SUB LIST'!AS140</f>
        <v>90.95</v>
      </c>
      <c r="CM21" t="str">
        <f>'SUB LIST'!A180</f>
        <v>PR14WSHWSWW_F1</v>
      </c>
      <c r="CN21" t="str">
        <f>'SUB LIST'!P180</f>
        <v>06</v>
      </c>
      <c r="CO21" t="str">
        <f>'SUB LIST'!Q180</f>
        <v>Equipment failures (nr)</v>
      </c>
      <c r="CP21" t="str">
        <f>'SUB LIST'!T180</f>
        <v>nr</v>
      </c>
      <c r="CQ21">
        <f>'SUB LIST'!U180</f>
        <v>0</v>
      </c>
      <c r="CR21">
        <f>'SUB LIST'!AS180</f>
        <v>33</v>
      </c>
      <c r="CY21" t="str">
        <f>'SUB LIST'!A202</f>
        <v>PR14YKYWSWW_SA4</v>
      </c>
      <c r="CZ21" t="str">
        <f>'SUB LIST'!P202</f>
        <v>05</v>
      </c>
      <c r="DA21" t="str">
        <f>'SUB LIST'!Q202</f>
        <v>Sewer blockages</v>
      </c>
      <c r="DB21" t="str">
        <f>'SUB LIST'!T202</f>
        <v>nr</v>
      </c>
      <c r="DC21">
        <f>'SUB LIST'!U202</f>
        <v>0</v>
      </c>
      <c r="DD21">
        <f>'SUB LIST'!AS202</f>
        <v>19423</v>
      </c>
    </row>
    <row r="22" spans="7:108">
      <c r="BU22" t="str">
        <f>'SUB LIST'!A93</f>
        <v>PR14SWTWSWW_S-A4</v>
      </c>
      <c r="BV22" t="str">
        <f>'SUB LIST'!P93</f>
        <v>06</v>
      </c>
      <c r="BW22" t="str">
        <f>'SUB LIST'!Q93</f>
        <v>Equipment failures</v>
      </c>
      <c r="BX22" t="str">
        <f>'SUB LIST'!T93</f>
        <v>nr</v>
      </c>
      <c r="BY22">
        <f>'SUB LIST'!U93</f>
        <v>0</v>
      </c>
      <c r="BZ22">
        <f>'SUB LIST'!AS93</f>
        <v>258</v>
      </c>
      <c r="CA22" t="str">
        <f>'SUB LIST'!A117</f>
        <v>PR14TMSWSWW_SB2</v>
      </c>
      <c r="CB22" t="str">
        <f>'SUB LIST'!P117</f>
        <v>00</v>
      </c>
      <c r="CC22" t="str">
        <f>'SUB LIST'!Q117</f>
        <v>SB2: Asset health wastewater infrastructure</v>
      </c>
      <c r="CD22" t="str">
        <f>'SUB LIST'!T117</f>
        <v>category</v>
      </c>
      <c r="CE22" t="str">
        <f>'SUB LIST'!U117</f>
        <v>na</v>
      </c>
      <c r="CF22" t="str">
        <f>'SUB LIST'!AS117</f>
        <v>Stable</v>
      </c>
      <c r="CG22" t="str">
        <f>'SUB LIST'!A141</f>
        <v>PR14UUWSWW_S-A2</v>
      </c>
      <c r="CH22" t="str">
        <f>'SUB LIST'!P141</f>
        <v>01</v>
      </c>
      <c r="CI22" t="str">
        <f>'SUB LIST'!Q141</f>
        <v>Blockages</v>
      </c>
      <c r="CJ22" t="str">
        <f>'SUB LIST'!T141</f>
        <v>nr</v>
      </c>
      <c r="CK22">
        <f>'SUB LIST'!U141</f>
        <v>0</v>
      </c>
      <c r="CL22">
        <f>'SUB LIST'!AS141</f>
        <v>7473</v>
      </c>
      <c r="CM22" t="str">
        <f>'SUB LIST'!A181</f>
        <v>PR14WSHWSWW_F1</v>
      </c>
      <c r="CN22" t="str">
        <f>'SUB LIST'!P181</f>
        <v>07</v>
      </c>
      <c r="CO22" t="str">
        <f>'SUB LIST'!Q181</f>
        <v>Sewage Treatment Works (STW) % non-compliance</v>
      </c>
      <c r="CP22" t="str">
        <f>'SUB LIST'!T181</f>
        <v>%</v>
      </c>
      <c r="CQ22">
        <f>'SUB LIST'!U181</f>
        <v>2</v>
      </c>
      <c r="CR22">
        <f>'SUB LIST'!AS181</f>
        <v>1.41</v>
      </c>
      <c r="CY22" t="str">
        <f>'SUB LIST'!A203</f>
        <v>PR14YKYWSWW_SA4</v>
      </c>
      <c r="CZ22" t="str">
        <f>'SUB LIST'!P203</f>
        <v>06</v>
      </c>
      <c r="DA22" t="str">
        <f>'SUB LIST'!Q203</f>
        <v>Reactive equipment failures</v>
      </c>
      <c r="DB22" t="str">
        <f>'SUB LIST'!T203</f>
        <v>nr</v>
      </c>
      <c r="DC22">
        <f>'SUB LIST'!U203</f>
        <v>0</v>
      </c>
      <c r="DD22">
        <f>'SUB LIST'!AS203</f>
        <v>3364</v>
      </c>
    </row>
    <row r="23" spans="7:108">
      <c r="BU23" t="str">
        <f>'SUB LIST'!A94</f>
        <v>PR14SWTWSWW_S-A5</v>
      </c>
      <c r="BV23" t="str">
        <f>'SUB LIST'!P94</f>
        <v>00</v>
      </c>
      <c r="BW23" t="str">
        <f>'SUB LIST'!Q94</f>
        <v>S-A5 Asset reliability (process)</v>
      </c>
      <c r="BX23" t="str">
        <f>'SUB LIST'!T94</f>
        <v>category</v>
      </c>
      <c r="BY23" t="str">
        <f>'SUB LIST'!U94</f>
        <v>na</v>
      </c>
      <c r="BZ23" t="str">
        <f>'SUB LIST'!AS94</f>
        <v>Stable</v>
      </c>
      <c r="CA23" t="str">
        <f>'SUB LIST'!A118</f>
        <v>PR14TMSWSWW_SB2</v>
      </c>
      <c r="CB23" t="str">
        <f>'SUB LIST'!P118</f>
        <v>01</v>
      </c>
      <c r="CC23" t="str">
        <f>'SUB LIST'!Q118</f>
        <v>Number of sewer collapses</v>
      </c>
      <c r="CD23" t="str">
        <f>'SUB LIST'!T118</f>
        <v>nr</v>
      </c>
      <c r="CE23">
        <f>'SUB LIST'!U118</f>
        <v>0</v>
      </c>
      <c r="CF23">
        <f>'SUB LIST'!AS118</f>
        <v>471</v>
      </c>
      <c r="CG23" t="str">
        <f>'SUB LIST'!A142</f>
        <v>PR14UUWSWW_S-A2</v>
      </c>
      <c r="CH23" t="str">
        <f>'SUB LIST'!P142</f>
        <v>02</v>
      </c>
      <c r="CI23" t="str">
        <f>'SUB LIST'!Q142</f>
        <v>Collapses</v>
      </c>
      <c r="CJ23" t="str">
        <f>'SUB LIST'!T142</f>
        <v>nr</v>
      </c>
      <c r="CK23">
        <f>'SUB LIST'!U142</f>
        <v>0</v>
      </c>
      <c r="CL23">
        <f>'SUB LIST'!AS142</f>
        <v>261</v>
      </c>
      <c r="CM23" t="str">
        <f>'SUB LIST'!A182</f>
        <v>PR14WSHWSWW_F1</v>
      </c>
      <c r="CN23" t="str">
        <f>'SUB LIST'!P182</f>
        <v>08</v>
      </c>
      <c r="CO23" t="str">
        <f>'SUB LIST'!Q182</f>
        <v>Population equivalent (PE) % non-compliance</v>
      </c>
      <c r="CP23" t="str">
        <f>'SUB LIST'!T182</f>
        <v>%</v>
      </c>
      <c r="CQ23">
        <f>'SUB LIST'!U182</f>
        <v>2</v>
      </c>
      <c r="CR23">
        <f>'SUB LIST'!AS182</f>
        <v>0.03</v>
      </c>
      <c r="CY23" t="str">
        <f>'SUB LIST'!A204</f>
        <v>PR14YKYWSWW_SB2</v>
      </c>
      <c r="CZ23" t="str">
        <f>'SUB LIST'!P204</f>
        <v>00</v>
      </c>
      <c r="DA23" t="str">
        <f>'SUB LIST'!Q204</f>
        <v>SB2: Wastewater quality stability and reliability factor</v>
      </c>
      <c r="DB23" t="str">
        <f>'SUB LIST'!T204</f>
        <v>category</v>
      </c>
      <c r="DC23" t="str">
        <f>'SUB LIST'!U204</f>
        <v>na</v>
      </c>
      <c r="DD23" t="str">
        <f>'SUB LIST'!AS204</f>
        <v>Stable</v>
      </c>
    </row>
    <row r="24" spans="7:108">
      <c r="BU24" t="str">
        <f>'SUB LIST'!A95</f>
        <v>PR14SWTWSWW_S-A5</v>
      </c>
      <c r="BV24" t="str">
        <f>'SUB LIST'!P95</f>
        <v>01</v>
      </c>
      <c r="BW24" t="str">
        <f>'SUB LIST'!Q95</f>
        <v>Sewage treatment works (STW) non-compliance</v>
      </c>
      <c r="BX24" t="str">
        <f>'SUB LIST'!T95</f>
        <v>%</v>
      </c>
      <c r="BY24">
        <f>'SUB LIST'!U95</f>
        <v>2</v>
      </c>
      <c r="BZ24">
        <f>'SUB LIST'!AS95</f>
        <v>4.2300000000000004</v>
      </c>
      <c r="CA24" t="str">
        <f>'SUB LIST'!A119</f>
        <v>PR14TMSWSWW_SB2</v>
      </c>
      <c r="CB24" t="str">
        <f>'SUB LIST'!P119</f>
        <v>02</v>
      </c>
      <c r="CC24" t="str">
        <f>'SUB LIST'!Q119</f>
        <v>Number of sewer blockages</v>
      </c>
      <c r="CD24" t="str">
        <f>'SUB LIST'!T119</f>
        <v>nr</v>
      </c>
      <c r="CE24">
        <f>'SUB LIST'!U119</f>
        <v>0</v>
      </c>
      <c r="CF24">
        <f>'SUB LIST'!AS119</f>
        <v>84677</v>
      </c>
      <c r="CG24" t="str">
        <f>'SUB LIST'!A143</f>
        <v>PR14UUWSWW_S-A2</v>
      </c>
      <c r="CH24" t="str">
        <f>'SUB LIST'!P143</f>
        <v>03</v>
      </c>
      <c r="CI24" t="str">
        <f>'SUB LIST'!Q143</f>
        <v>Rising main bursts</v>
      </c>
      <c r="CJ24" t="str">
        <f>'SUB LIST'!T143</f>
        <v>nr</v>
      </c>
      <c r="CK24">
        <f>'SUB LIST'!U143</f>
        <v>0</v>
      </c>
      <c r="CL24">
        <f>'SUB LIST'!AS143</f>
        <v>51</v>
      </c>
      <c r="CM24" t="str">
        <f>'SUB LIST'!A183</f>
        <v>PR14WSHWSWW_F1</v>
      </c>
      <c r="CN24" t="str">
        <f>'SUB LIST'!P183</f>
        <v>09</v>
      </c>
      <c r="CO24" t="str">
        <f>'SUB LIST'!Q183</f>
        <v>Unplanned maintenance (nr)</v>
      </c>
      <c r="CP24" t="str">
        <f>'SUB LIST'!T183</f>
        <v>nr</v>
      </c>
      <c r="CQ24">
        <f>'SUB LIST'!U183</f>
        <v>0</v>
      </c>
      <c r="CR24">
        <f>'SUB LIST'!AS183</f>
        <v>43132</v>
      </c>
      <c r="CY24" t="str">
        <f>'SUB LIST'!A205</f>
        <v>PR14YKYWSWW_SB2</v>
      </c>
      <c r="CZ24" t="str">
        <f>'SUB LIST'!P205</f>
        <v>01</v>
      </c>
      <c r="DA24" t="str">
        <f>'SUB LIST'!Q205</f>
        <v>Sewage treatment works non-compliance</v>
      </c>
      <c r="DB24" t="str">
        <f>'SUB LIST'!T205</f>
        <v>nr</v>
      </c>
      <c r="DC24">
        <f>'SUB LIST'!U205</f>
        <v>0</v>
      </c>
      <c r="DD24">
        <f>'SUB LIST'!AS205</f>
        <v>2</v>
      </c>
    </row>
    <row r="25" spans="7:108">
      <c r="BU25" t="str">
        <f>'SUB LIST'!A96</f>
        <v>PR14SWTWSWW_S-A5</v>
      </c>
      <c r="BV25" t="str">
        <f>'SUB LIST'!P96</f>
        <v>02</v>
      </c>
      <c r="BW25" t="str">
        <f>'SUB LIST'!Q96</f>
        <v>Population equivalent (PE) non-compliance</v>
      </c>
      <c r="BX25" t="str">
        <f>'SUB LIST'!T96</f>
        <v>%</v>
      </c>
      <c r="BY25">
        <f>'SUB LIST'!U96</f>
        <v>2</v>
      </c>
      <c r="BZ25">
        <f>'SUB LIST'!AS96</f>
        <v>0.46</v>
      </c>
      <c r="CA25" t="str">
        <f>'SUB LIST'!A120</f>
        <v>PR14TMSWSWW_SB2</v>
      </c>
      <c r="CB25" t="str">
        <f>'SUB LIST'!P120</f>
        <v>03</v>
      </c>
      <c r="CC25" t="str">
        <f>'SUB LIST'!Q120</f>
        <v>Pollution incidents (cat 1-3)</v>
      </c>
      <c r="CD25" t="str">
        <f>'SUB LIST'!T120</f>
        <v>nr</v>
      </c>
      <c r="CE25">
        <f>'SUB LIST'!U120</f>
        <v>0</v>
      </c>
      <c r="CF25">
        <f>'SUB LIST'!AS120</f>
        <v>178</v>
      </c>
      <c r="CG25" t="str">
        <f>'SUB LIST'!A144</f>
        <v>PR14UUWSWW_S-A2</v>
      </c>
      <c r="CH25" t="str">
        <f>'SUB LIST'!P144</f>
        <v>04</v>
      </c>
      <c r="CI25" t="str">
        <f>'SUB LIST'!Q144</f>
        <v>Equipment failures</v>
      </c>
      <c r="CJ25" t="str">
        <f>'SUB LIST'!T144</f>
        <v>nr</v>
      </c>
      <c r="CK25">
        <f>'SUB LIST'!U144</f>
        <v>0</v>
      </c>
      <c r="CL25">
        <f>'SUB LIST'!AS144</f>
        <v>2704</v>
      </c>
      <c r="CY25" t="str">
        <f>'SUB LIST'!A206</f>
        <v>PR14YKYWSWW_SB2</v>
      </c>
      <c r="CZ25" t="str">
        <f>'SUB LIST'!P206</f>
        <v>02</v>
      </c>
      <c r="DA25" t="str">
        <f>'SUB LIST'!Q206</f>
        <v>Population equivalent non-compliance</v>
      </c>
      <c r="DB25" t="str">
        <f>'SUB LIST'!T206</f>
        <v>%</v>
      </c>
      <c r="DC25">
        <f>'SUB LIST'!U206</f>
        <v>1</v>
      </c>
      <c r="DD25">
        <f>'SUB LIST'!AS206</f>
        <v>0</v>
      </c>
    </row>
    <row r="26" spans="7:108">
      <c r="BU26" t="str">
        <f>'SUB LIST'!A97</f>
        <v>PR14SWTWSWW_S-A5</v>
      </c>
      <c r="BV26" t="str">
        <f>'SUB LIST'!P97</f>
        <v>03</v>
      </c>
      <c r="BW26" t="str">
        <f>'SUB LIST'!Q97</f>
        <v>Unplanned maintenance</v>
      </c>
      <c r="BX26" t="str">
        <f>'SUB LIST'!T97</f>
        <v>nr</v>
      </c>
      <c r="BY26">
        <f>'SUB LIST'!U97</f>
        <v>0</v>
      </c>
      <c r="BZ26">
        <f>'SUB LIST'!AS97</f>
        <v>8527</v>
      </c>
      <c r="CA26" t="str">
        <f>'SUB LIST'!A121</f>
        <v>PR14TMSWSWW_SB2</v>
      </c>
      <c r="CB26" t="str">
        <f>'SUB LIST'!P121</f>
        <v>04</v>
      </c>
      <c r="CC26" t="str">
        <f>'SUB LIST'!Q121</f>
        <v>Properties internally flooded</v>
      </c>
      <c r="CD26" t="str">
        <f>'SUB LIST'!T121</f>
        <v>nr</v>
      </c>
      <c r="CE26">
        <f>'SUB LIST'!U121</f>
        <v>0</v>
      </c>
      <c r="CF26">
        <f>'SUB LIST'!AS121</f>
        <v>1227</v>
      </c>
      <c r="CG26" t="str">
        <f>'SUB LIST'!A145</f>
        <v>PR14UUWSWW_S-B2</v>
      </c>
      <c r="CH26" t="str">
        <f>'SUB LIST'!P145</f>
        <v>00</v>
      </c>
      <c r="CI26" t="str">
        <f>'SUB LIST'!Q145</f>
        <v>S-B2: Sewer flooding index</v>
      </c>
      <c r="CJ26" t="str">
        <f>'SUB LIST'!T145</f>
        <v>score</v>
      </c>
      <c r="CK26">
        <f>'SUB LIST'!U145</f>
        <v>1</v>
      </c>
      <c r="CL26">
        <f>'SUB LIST'!AS145</f>
        <v>100.8</v>
      </c>
      <c r="CY26" t="str">
        <f>'SUB LIST'!A207</f>
        <v>PR14YKYWSWW_SB2</v>
      </c>
      <c r="CZ26" t="str">
        <f>'SUB LIST'!P207</f>
        <v>03</v>
      </c>
      <c r="DA26" t="str">
        <f>'SUB LIST'!Q207</f>
        <v>Reactive equipment failures</v>
      </c>
      <c r="DB26" t="str">
        <f>'SUB LIST'!T207</f>
        <v>nr</v>
      </c>
      <c r="DC26">
        <f>'SUB LIST'!U207</f>
        <v>0</v>
      </c>
      <c r="DD26">
        <f>'SUB LIST'!AS207</f>
        <v>12115</v>
      </c>
    </row>
    <row r="27" spans="7:108">
      <c r="CG27" t="str">
        <f>'SUB LIST'!A146</f>
        <v>PR14UUWSWW_S-B2</v>
      </c>
      <c r="CH27" t="str">
        <f>'SUB LIST'!P146</f>
        <v>01</v>
      </c>
      <c r="CI27" t="str">
        <f>'SUB LIST'!Q146</f>
        <v>Properties flooded due to other causes</v>
      </c>
      <c r="CJ27" t="str">
        <f>'SUB LIST'!T146</f>
        <v>nr</v>
      </c>
      <c r="CK27">
        <f>'SUB LIST'!U146</f>
        <v>0</v>
      </c>
      <c r="CL27">
        <f>'SUB LIST'!AS146</f>
        <v>839</v>
      </c>
    </row>
    <row r="28" spans="7:108">
      <c r="CG28" t="str">
        <f>'SUB LIST'!A147</f>
        <v>PR14UUWSWW_S-B2</v>
      </c>
      <c r="CH28" t="str">
        <f>'SUB LIST'!P147</f>
        <v>02</v>
      </c>
      <c r="CI28" t="str">
        <f>'SUB LIST'!Q147</f>
        <v>Properties flooded due to hydraulic overload</v>
      </c>
      <c r="CJ28" t="str">
        <f>'SUB LIST'!T147</f>
        <v>nr</v>
      </c>
      <c r="CK28">
        <f>'SUB LIST'!U147</f>
        <v>0</v>
      </c>
      <c r="CL28">
        <f>'SUB LIST'!AS147</f>
        <v>147</v>
      </c>
    </row>
    <row r="29" spans="7:108">
      <c r="CG29" t="str">
        <f>'SUB LIST'!A148</f>
        <v>PR14UUWSWW_S-B2</v>
      </c>
      <c r="CH29" t="str">
        <f>'SUB LIST'!P148</f>
        <v>03</v>
      </c>
      <c r="CI29" t="str">
        <f>'SUB LIST'!Q148</f>
        <v>Areas flooded due to other causes</v>
      </c>
      <c r="CJ29" t="str">
        <f>'SUB LIST'!T148</f>
        <v>nr</v>
      </c>
      <c r="CK29">
        <f>'SUB LIST'!U148</f>
        <v>0</v>
      </c>
      <c r="CL29">
        <f>'SUB LIST'!AS148</f>
        <v>3391</v>
      </c>
    </row>
    <row r="30" spans="7:108">
      <c r="CG30" t="str">
        <f>'SUB LIST'!A149</f>
        <v>PR14UUWSWW_S-B2</v>
      </c>
      <c r="CH30" t="str">
        <f>'SUB LIST'!P149</f>
        <v>04</v>
      </c>
      <c r="CI30" t="str">
        <f>'SUB LIST'!Q149</f>
        <v>Areas flooded due to hydraulic overload</v>
      </c>
      <c r="CJ30" t="str">
        <f>'SUB LIST'!T149</f>
        <v>nr</v>
      </c>
      <c r="CK30">
        <f>'SUB LIST'!U149</f>
        <v>0</v>
      </c>
      <c r="CL30">
        <f>'SUB LIST'!AS149</f>
        <v>455</v>
      </c>
    </row>
    <row r="31" spans="7:108">
      <c r="CG31" t="str">
        <f>'SUB LIST'!A150</f>
        <v>PR14UUWSWW_S-B2</v>
      </c>
      <c r="CH31" t="str">
        <f>'SUB LIST'!P150</f>
        <v>05</v>
      </c>
      <c r="CI31" t="str">
        <f>'SUB LIST'!Q150</f>
        <v>Incidents of repeat flooding</v>
      </c>
      <c r="CJ31" t="str">
        <f>'SUB LIST'!T150</f>
        <v>nr</v>
      </c>
      <c r="CK31">
        <f>'SUB LIST'!U150</f>
        <v>0</v>
      </c>
      <c r="CL31">
        <f>'SUB LIST'!AS150</f>
        <v>377</v>
      </c>
    </row>
    <row r="32" spans="7:108">
      <c r="CG32" t="str">
        <f>'SUB LIST'!A151</f>
        <v>PR14UUWSWW_S-D2</v>
      </c>
      <c r="CH32" t="str">
        <f>'SUB LIST'!P151</f>
        <v>00</v>
      </c>
      <c r="CI32" t="str">
        <f>'SUB LIST'!Q151</f>
        <v>S-D2: Maintaining our wastewater treatment works</v>
      </c>
      <c r="CJ32" t="str">
        <f>'SUB LIST'!T151</f>
        <v>score</v>
      </c>
      <c r="CK32">
        <f>'SUB LIST'!U151</f>
        <v>4</v>
      </c>
      <c r="CL32">
        <f>'SUB LIST'!AS151</f>
        <v>91.484999999999999</v>
      </c>
    </row>
    <row r="33" spans="85:90">
      <c r="CG33" t="str">
        <f>'SUB LIST'!A152</f>
        <v>PR14UUWSWW_S-D2</v>
      </c>
      <c r="CH33" t="str">
        <f>'SUB LIST'!P152</f>
        <v>01</v>
      </c>
      <c r="CI33" t="str">
        <f>'SUB LIST'!Q152</f>
        <v>WwTWs failing EA permit - small (size band 1-4)</v>
      </c>
      <c r="CJ33" t="str">
        <f>'SUB LIST'!T152</f>
        <v>score</v>
      </c>
      <c r="CK33">
        <f>'SUB LIST'!U152</f>
        <v>4</v>
      </c>
      <c r="CL33">
        <f>'SUB LIST'!AS152</f>
        <v>0</v>
      </c>
    </row>
    <row r="34" spans="85:90">
      <c r="CG34" t="str">
        <f>'SUB LIST'!A153</f>
        <v>PR14UUWSWW_S-D2</v>
      </c>
      <c r="CH34" t="str">
        <f>'SUB LIST'!P153</f>
        <v>02</v>
      </c>
      <c r="CI34" t="str">
        <f>'SUB LIST'!Q153</f>
        <v>WwTWs failing EA permit - medium (size band 5)</v>
      </c>
      <c r="CJ34" t="str">
        <f>'SUB LIST'!T153</f>
        <v>score</v>
      </c>
      <c r="CK34">
        <f>'SUB LIST'!U153</f>
        <v>4</v>
      </c>
      <c r="CL34">
        <f>'SUB LIST'!AS153</f>
        <v>2</v>
      </c>
    </row>
    <row r="35" spans="85:90">
      <c r="CG35" t="str">
        <f>'SUB LIST'!A154</f>
        <v>PR14UUWSWW_S-D2</v>
      </c>
      <c r="CH35" t="str">
        <f>'SUB LIST'!P154</f>
        <v>03</v>
      </c>
      <c r="CI35" t="str">
        <f>'SUB LIST'!Q154</f>
        <v>WwTWs failing EA permit - large (size band 6a)</v>
      </c>
      <c r="CJ35" t="str">
        <f>'SUB LIST'!T154</f>
        <v>score</v>
      </c>
      <c r="CK35">
        <f>'SUB LIST'!U154</f>
        <v>4</v>
      </c>
      <c r="CL35">
        <f>'SUB LIST'!AS154</f>
        <v>2</v>
      </c>
    </row>
    <row r="36" spans="85:90">
      <c r="CG36" t="str">
        <f>'SUB LIST'!A155</f>
        <v>PR14UUWSWW_S-D2</v>
      </c>
      <c r="CH36" t="str">
        <f>'SUB LIST'!P155</f>
        <v>04</v>
      </c>
      <c r="CI36" t="str">
        <f>'SUB LIST'!Q155</f>
        <v>WwTWs failing EA permit - large (size band 6b)</v>
      </c>
      <c r="CJ36" t="str">
        <f>'SUB LIST'!T155</f>
        <v>score</v>
      </c>
      <c r="CK36">
        <f>'SUB LIST'!U155</f>
        <v>4</v>
      </c>
      <c r="CL36">
        <f>'SUB LIST'!AS155</f>
        <v>1</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LIST'!AS156</f>
        <v>0.66666666666666696</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LIST'!AS157</f>
        <v>0</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LIST'!AS158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LIST'!AS159</f>
        <v>8.5</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LIST'!AS160</f>
        <v>0.33333333333333298</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LIST'!AS161</f>
        <v>2.25</v>
      </c>
    </row>
  </sheetData>
  <sheetProtection algorithmName="SHA-512" hashValue="ilS3sy6jGN5IrEWu+fbGjuunYo25ka7MLCZHJo+ouMWk7e0+JF5YXO3LQPysER4ypoRJAeHjJ+Knc156ZglBOQ==" saltValue="+A5X+3Ucj+WFyXekcu8aEQ==" spinCount="100000" sheet="1" objects="1" scenarios="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25"/>
  <sheetViews>
    <sheetView workbookViewId="0"/>
  </sheetViews>
  <sheetFormatPr defaultRowHeight="14.25"/>
  <cols>
    <col min="1" max="1" width="26.625" customWidth="1"/>
    <col min="2" max="2" width="22.25" customWidth="1"/>
    <col min="3" max="17" width="18.5" customWidth="1"/>
    <col min="18" max="18" width="25.25" customWidth="1"/>
  </cols>
  <sheetData>
    <row r="1" spans="1:18" ht="15.75" thickBot="1">
      <c r="A1" s="67" t="s">
        <v>140</v>
      </c>
      <c r="B1" s="67" t="s">
        <v>1368</v>
      </c>
      <c r="C1" s="67" t="s">
        <v>1162</v>
      </c>
      <c r="D1" s="67" t="s">
        <v>3216</v>
      </c>
      <c r="E1" s="67" t="s">
        <v>2243</v>
      </c>
      <c r="F1" s="67" t="s">
        <v>2407</v>
      </c>
      <c r="G1" s="67" t="s">
        <v>1715</v>
      </c>
      <c r="H1" s="67" t="s">
        <v>346</v>
      </c>
      <c r="I1" s="67" t="s">
        <v>468</v>
      </c>
      <c r="J1" s="67" t="s">
        <v>809</v>
      </c>
      <c r="K1" s="67" t="s">
        <v>868</v>
      </c>
      <c r="L1" s="67" t="s">
        <v>1029</v>
      </c>
      <c r="M1" s="67" t="s">
        <v>1309</v>
      </c>
      <c r="N1" s="67" t="s">
        <v>935</v>
      </c>
      <c r="O1" s="67" t="s">
        <v>1570</v>
      </c>
      <c r="P1" s="67" t="s">
        <v>2135</v>
      </c>
      <c r="Q1" s="67" t="s">
        <v>56</v>
      </c>
      <c r="R1" s="67" t="s">
        <v>533</v>
      </c>
    </row>
    <row r="2" spans="1:18" ht="15" thickBot="1">
      <c r="A2" s="68" t="s">
        <v>3247</v>
      </c>
      <c r="B2" s="68" t="s">
        <v>3247</v>
      </c>
      <c r="C2" s="68" t="s">
        <v>3247</v>
      </c>
      <c r="D2" s="68" t="s">
        <v>3247</v>
      </c>
      <c r="E2" s="68" t="s">
        <v>3247</v>
      </c>
      <c r="F2" s="68" t="s">
        <v>3247</v>
      </c>
      <c r="G2" s="68" t="s">
        <v>3247</v>
      </c>
      <c r="H2" s="68" t="s">
        <v>3247</v>
      </c>
      <c r="I2" s="68" t="s">
        <v>3247</v>
      </c>
      <c r="J2" s="68" t="s">
        <v>3247</v>
      </c>
      <c r="K2" s="68" t="s">
        <v>3247</v>
      </c>
      <c r="L2" s="68" t="s">
        <v>3247</v>
      </c>
      <c r="M2" s="68" t="s">
        <v>3247</v>
      </c>
      <c r="N2" s="68" t="s">
        <v>3247</v>
      </c>
      <c r="O2" s="68" t="s">
        <v>3247</v>
      </c>
      <c r="P2" s="68" t="s">
        <v>3247</v>
      </c>
      <c r="Q2" s="68" t="s">
        <v>3247</v>
      </c>
      <c r="R2" s="68" t="s">
        <v>3247</v>
      </c>
    </row>
    <row r="3" spans="1:18" ht="57.75" thickBot="1">
      <c r="A3" s="69" t="s">
        <v>3248</v>
      </c>
      <c r="B3" s="69" t="s">
        <v>3249</v>
      </c>
      <c r="C3" s="69" t="s">
        <v>3250</v>
      </c>
      <c r="D3" s="69" t="s">
        <v>3251</v>
      </c>
      <c r="E3" s="69" t="s">
        <v>3252</v>
      </c>
      <c r="F3" s="69" t="s">
        <v>3253</v>
      </c>
      <c r="G3" s="69" t="s">
        <v>3254</v>
      </c>
      <c r="H3" s="69" t="s">
        <v>3255</v>
      </c>
      <c r="I3" s="69" t="s">
        <v>3256</v>
      </c>
      <c r="J3" s="69" t="s">
        <v>3257</v>
      </c>
      <c r="K3" s="69" t="s">
        <v>3258</v>
      </c>
      <c r="L3" s="69" t="s">
        <v>3259</v>
      </c>
      <c r="M3" s="69" t="s">
        <v>3260</v>
      </c>
      <c r="N3" s="69" t="s">
        <v>3261</v>
      </c>
      <c r="O3" s="69" t="s">
        <v>3262</v>
      </c>
      <c r="P3" s="69" t="s">
        <v>3263</v>
      </c>
      <c r="Q3" s="69" t="s">
        <v>3264</v>
      </c>
      <c r="R3" s="69" t="s">
        <v>3265</v>
      </c>
    </row>
    <row r="4" spans="1:18" ht="43.5" thickBot="1">
      <c r="A4" s="69" t="s">
        <v>3266</v>
      </c>
      <c r="B4" s="69" t="s">
        <v>3267</v>
      </c>
      <c r="C4" s="69" t="s">
        <v>3268</v>
      </c>
      <c r="D4" s="69" t="s">
        <v>3269</v>
      </c>
      <c r="E4" s="69" t="s">
        <v>3270</v>
      </c>
      <c r="F4" s="69" t="s">
        <v>3271</v>
      </c>
      <c r="G4" s="69" t="s">
        <v>3272</v>
      </c>
      <c r="H4" s="69" t="s">
        <v>3273</v>
      </c>
      <c r="I4" s="69" t="s">
        <v>3274</v>
      </c>
      <c r="J4" s="69" t="s">
        <v>3275</v>
      </c>
      <c r="K4" s="69" t="s">
        <v>3276</v>
      </c>
      <c r="L4" s="69" t="s">
        <v>3277</v>
      </c>
      <c r="M4" s="69" t="s">
        <v>3278</v>
      </c>
      <c r="N4" s="69" t="s">
        <v>3279</v>
      </c>
      <c r="O4" s="69" t="s">
        <v>3280</v>
      </c>
      <c r="P4" s="69" t="s">
        <v>3281</v>
      </c>
      <c r="Q4" s="69" t="s">
        <v>3282</v>
      </c>
      <c r="R4" s="69" t="s">
        <v>3283</v>
      </c>
    </row>
    <row r="5" spans="1:18" ht="57.75" thickBot="1">
      <c r="A5" s="69" t="s">
        <v>3284</v>
      </c>
      <c r="B5" s="69" t="s">
        <v>3285</v>
      </c>
      <c r="C5" s="69" t="s">
        <v>3286</v>
      </c>
      <c r="D5" s="69" t="s">
        <v>3287</v>
      </c>
      <c r="E5" s="69" t="s">
        <v>3288</v>
      </c>
      <c r="F5" s="69" t="s">
        <v>3289</v>
      </c>
      <c r="G5" s="69" t="s">
        <v>3290</v>
      </c>
      <c r="H5" s="69" t="s">
        <v>3291</v>
      </c>
      <c r="I5" s="69" t="s">
        <v>3292</v>
      </c>
      <c r="J5" s="69" t="s">
        <v>3293</v>
      </c>
      <c r="K5" s="69" t="s">
        <v>3294</v>
      </c>
      <c r="L5" s="69" t="s">
        <v>3295</v>
      </c>
      <c r="M5" s="69" t="s">
        <v>3296</v>
      </c>
      <c r="N5" s="69" t="s">
        <v>3297</v>
      </c>
      <c r="O5" s="69" t="s">
        <v>3298</v>
      </c>
      <c r="P5" s="69" t="s">
        <v>3299</v>
      </c>
      <c r="Q5" s="69" t="s">
        <v>3300</v>
      </c>
      <c r="R5" s="69" t="s">
        <v>3301</v>
      </c>
    </row>
    <row r="6" spans="1:18" ht="57.75" thickBot="1">
      <c r="A6" s="69" t="s">
        <v>3302</v>
      </c>
      <c r="B6" s="69" t="s">
        <v>3303</v>
      </c>
      <c r="C6" s="69" t="s">
        <v>3304</v>
      </c>
      <c r="D6" s="69" t="s">
        <v>3305</v>
      </c>
      <c r="E6" s="69" t="s">
        <v>3306</v>
      </c>
      <c r="F6" s="69" t="s">
        <v>3307</v>
      </c>
      <c r="G6" s="69" t="s">
        <v>3308</v>
      </c>
      <c r="H6" s="69" t="s">
        <v>3309</v>
      </c>
      <c r="I6" s="69" t="s">
        <v>3310</v>
      </c>
      <c r="J6" s="69" t="s">
        <v>3311</v>
      </c>
      <c r="K6" s="69" t="s">
        <v>3312</v>
      </c>
      <c r="L6" s="69" t="s">
        <v>3313</v>
      </c>
      <c r="M6" s="69" t="s">
        <v>3314</v>
      </c>
      <c r="N6" s="69" t="s">
        <v>3315</v>
      </c>
      <c r="O6" s="69" t="s">
        <v>3316</v>
      </c>
      <c r="P6" s="69" t="s">
        <v>3299</v>
      </c>
      <c r="Q6" s="69" t="s">
        <v>3317</v>
      </c>
      <c r="R6" s="69" t="s">
        <v>3318</v>
      </c>
    </row>
    <row r="7" spans="1:18" ht="57.75" thickBot="1">
      <c r="A7" s="69" t="s">
        <v>3319</v>
      </c>
      <c r="B7" s="69" t="s">
        <v>3320</v>
      </c>
      <c r="C7" s="69" t="s">
        <v>3321</v>
      </c>
      <c r="D7" s="69" t="s">
        <v>3322</v>
      </c>
      <c r="E7" s="69" t="s">
        <v>3323</v>
      </c>
      <c r="G7" s="69" t="s">
        <v>3324</v>
      </c>
      <c r="H7" s="69" t="s">
        <v>3325</v>
      </c>
      <c r="I7" s="69" t="s">
        <v>3326</v>
      </c>
      <c r="K7" s="69" t="s">
        <v>3327</v>
      </c>
      <c r="L7" s="69" t="s">
        <v>3328</v>
      </c>
      <c r="M7" s="69" t="s">
        <v>3329</v>
      </c>
      <c r="N7" s="69" t="s">
        <v>3330</v>
      </c>
      <c r="O7" s="69" t="s">
        <v>3331</v>
      </c>
      <c r="P7" s="69" t="s">
        <v>3332</v>
      </c>
      <c r="Q7" s="69" t="s">
        <v>3333</v>
      </c>
      <c r="R7" s="69" t="s">
        <v>3334</v>
      </c>
    </row>
    <row r="8" spans="1:18" ht="57.75" thickBot="1">
      <c r="A8" s="69" t="s">
        <v>3335</v>
      </c>
      <c r="C8" s="69" t="s">
        <v>3336</v>
      </c>
      <c r="D8" s="69" t="s">
        <v>3337</v>
      </c>
      <c r="E8" s="69" t="s">
        <v>3338</v>
      </c>
      <c r="G8" s="69" t="s">
        <v>3339</v>
      </c>
      <c r="H8" s="69" t="s">
        <v>3340</v>
      </c>
      <c r="I8" s="69" t="s">
        <v>3341</v>
      </c>
      <c r="K8" s="69" t="s">
        <v>3342</v>
      </c>
      <c r="L8" s="69" t="s">
        <v>3343</v>
      </c>
      <c r="M8" s="69" t="s">
        <v>3344</v>
      </c>
      <c r="N8" s="69" t="s">
        <v>3345</v>
      </c>
      <c r="O8" s="69" t="s">
        <v>3346</v>
      </c>
      <c r="P8" s="69" t="s">
        <v>3347</v>
      </c>
      <c r="R8" s="69" t="s">
        <v>3348</v>
      </c>
    </row>
    <row r="9" spans="1:18" ht="43.5" thickBot="1">
      <c r="A9" s="69" t="s">
        <v>3349</v>
      </c>
      <c r="E9" s="69" t="s">
        <v>3350</v>
      </c>
      <c r="G9" s="69" t="s">
        <v>3351</v>
      </c>
      <c r="H9" s="69" t="s">
        <v>3352</v>
      </c>
      <c r="K9" s="69" t="s">
        <v>3353</v>
      </c>
      <c r="M9" s="69" t="s">
        <v>3354</v>
      </c>
      <c r="N9" s="69" t="s">
        <v>3355</v>
      </c>
      <c r="P9" s="69" t="s">
        <v>3356</v>
      </c>
      <c r="R9" s="69" t="s">
        <v>3357</v>
      </c>
    </row>
    <row r="10" spans="1:18" ht="57.75" thickBot="1">
      <c r="A10" s="69" t="s">
        <v>3358</v>
      </c>
      <c r="E10" s="69" t="s">
        <v>3359</v>
      </c>
      <c r="G10" s="69" t="s">
        <v>3360</v>
      </c>
      <c r="H10" s="69" t="s">
        <v>3361</v>
      </c>
      <c r="K10" s="69" t="s">
        <v>3362</v>
      </c>
      <c r="M10" s="69" t="s">
        <v>3363</v>
      </c>
      <c r="N10" s="69" t="s">
        <v>3364</v>
      </c>
      <c r="P10" s="69" t="s">
        <v>3365</v>
      </c>
      <c r="R10" s="69" t="s">
        <v>3366</v>
      </c>
    </row>
    <row r="11" spans="1:18" ht="57.75" thickBot="1">
      <c r="A11" s="69" t="s">
        <v>3367</v>
      </c>
      <c r="E11" s="69" t="s">
        <v>3368</v>
      </c>
      <c r="G11" s="69" t="s">
        <v>3369</v>
      </c>
      <c r="I11" s="70"/>
      <c r="M11" s="69" t="s">
        <v>3370</v>
      </c>
      <c r="N11" s="69" t="s">
        <v>3371</v>
      </c>
      <c r="P11" s="69" t="s">
        <v>3372</v>
      </c>
      <c r="R11" s="69" t="s">
        <v>3373</v>
      </c>
    </row>
    <row r="12" spans="1:18" ht="57.75" thickBot="1">
      <c r="A12" s="69" t="s">
        <v>3374</v>
      </c>
      <c r="E12" s="69" t="s">
        <v>3375</v>
      </c>
      <c r="G12" s="69" t="s">
        <v>3376</v>
      </c>
      <c r="I12" s="70"/>
      <c r="M12" s="69" t="s">
        <v>3377</v>
      </c>
      <c r="N12" s="69" t="s">
        <v>3378</v>
      </c>
      <c r="P12" s="69" t="s">
        <v>3379</v>
      </c>
      <c r="R12" s="69" t="s">
        <v>3405</v>
      </c>
    </row>
    <row r="13" spans="1:18" ht="57.75" thickBot="1">
      <c r="A13" s="69" t="s">
        <v>3381</v>
      </c>
      <c r="E13" s="69" t="s">
        <v>3382</v>
      </c>
      <c r="G13" s="69" t="s">
        <v>3383</v>
      </c>
      <c r="I13" s="70"/>
      <c r="P13" s="69" t="s">
        <v>3384</v>
      </c>
      <c r="R13" s="69" t="s">
        <v>3380</v>
      </c>
    </row>
    <row r="14" spans="1:18" ht="57.75" thickBot="1">
      <c r="A14" s="69" t="s">
        <v>3385</v>
      </c>
      <c r="E14" s="69" t="s">
        <v>3386</v>
      </c>
      <c r="G14" s="69" t="s">
        <v>3392</v>
      </c>
      <c r="P14" s="69" t="s">
        <v>3387</v>
      </c>
    </row>
    <row r="15" spans="1:18" ht="57.75" thickBot="1">
      <c r="A15" s="69" t="s">
        <v>3388</v>
      </c>
      <c r="E15" s="69" t="s">
        <v>3389</v>
      </c>
      <c r="P15" s="69" t="s">
        <v>3390</v>
      </c>
    </row>
    <row r="16" spans="1:18" ht="57.75" thickBot="1">
      <c r="A16" s="69" t="s">
        <v>3391</v>
      </c>
      <c r="P16" s="69" t="s">
        <v>3393</v>
      </c>
    </row>
    <row r="17" spans="1:18" ht="29.25" thickBot="1">
      <c r="A17" s="69" t="s">
        <v>3394</v>
      </c>
    </row>
    <row r="18" spans="1:18" ht="29.25" thickBot="1">
      <c r="A18" s="69" t="s">
        <v>3395</v>
      </c>
    </row>
    <row r="19" spans="1:18" ht="28.5">
      <c r="A19" s="69" t="s">
        <v>3396</v>
      </c>
      <c r="R19" s="71"/>
    </row>
    <row r="20" spans="1:18">
      <c r="R20" s="71"/>
    </row>
    <row r="21" spans="1:18">
      <c r="R21" s="71"/>
    </row>
    <row r="22" spans="1:18">
      <c r="R22" s="71"/>
    </row>
    <row r="23" spans="1:18">
      <c r="R23" s="71"/>
    </row>
    <row r="24" spans="1:18">
      <c r="R24" s="71"/>
    </row>
    <row r="25" spans="1:18">
      <c r="R25" s="71"/>
    </row>
  </sheetData>
  <sheetProtection algorithmName="SHA-512" hashValue="H6t8YjkWddY1NqdprbaBUWR8ifKbTWkZxlLhfFnNUpTlO0SafSJ+CqRYxN1YTdaCMnAoIRZOfMenhDXV+EMKng==" saltValue="xw8v/br1RN0M891jf1PxWg==" spinCount="100000" sheet="1" objects="1" scenarios="1"/>
  <autoFilter ref="A1:R25"/>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22"/>
  <sheetViews>
    <sheetView workbookViewId="0"/>
  </sheetViews>
  <sheetFormatPr defaultRowHeight="14.25"/>
  <cols>
    <col min="1" max="1" width="26.625" customWidth="1"/>
    <col min="2" max="2" width="22.25" customWidth="1"/>
    <col min="3" max="7" width="18.5" customWidth="1"/>
    <col min="8" max="8" width="15.125" customWidth="1"/>
    <col min="9" max="9" width="15" customWidth="1"/>
    <col min="10" max="10" width="18.75" customWidth="1"/>
  </cols>
  <sheetData>
    <row r="1" spans="1:10" s="67" customFormat="1" ht="15.75" thickBot="1">
      <c r="A1" s="67" t="s">
        <v>140</v>
      </c>
      <c r="B1" s="67" t="s">
        <v>1368</v>
      </c>
      <c r="C1" s="67" t="s">
        <v>1162</v>
      </c>
      <c r="D1" s="67" t="s">
        <v>3216</v>
      </c>
      <c r="E1" s="67" t="s">
        <v>2243</v>
      </c>
      <c r="F1" s="67" t="s">
        <v>2407</v>
      </c>
      <c r="G1" s="67" t="s">
        <v>1715</v>
      </c>
      <c r="H1" s="67" t="s">
        <v>2135</v>
      </c>
      <c r="I1" s="67" t="s">
        <v>533</v>
      </c>
      <c r="J1" s="67" t="s">
        <v>1570</v>
      </c>
    </row>
    <row r="2" spans="1:10" ht="15" thickBot="1">
      <c r="A2" s="68" t="s">
        <v>3247</v>
      </c>
      <c r="B2" s="68" t="s">
        <v>3247</v>
      </c>
      <c r="C2" s="68" t="s">
        <v>3247</v>
      </c>
      <c r="D2" s="68" t="s">
        <v>3247</v>
      </c>
      <c r="E2" s="68" t="s">
        <v>3247</v>
      </c>
      <c r="F2" s="68" t="s">
        <v>3247</v>
      </c>
      <c r="G2" s="68" t="s">
        <v>3247</v>
      </c>
      <c r="H2" s="68" t="s">
        <v>3247</v>
      </c>
      <c r="I2" s="68" t="s">
        <v>3247</v>
      </c>
      <c r="J2" s="68" t="s">
        <v>3247</v>
      </c>
    </row>
    <row r="3" spans="1:10" ht="57.75" thickBot="1">
      <c r="A3" s="69" t="s">
        <v>3397</v>
      </c>
      <c r="B3" s="69" t="s">
        <v>3398</v>
      </c>
      <c r="C3" s="69" t="s">
        <v>3399</v>
      </c>
      <c r="D3" s="69" t="s">
        <v>3400</v>
      </c>
      <c r="E3" s="69" t="s">
        <v>3401</v>
      </c>
      <c r="F3" s="69" t="s">
        <v>3402</v>
      </c>
      <c r="G3" s="69" t="s">
        <v>3403</v>
      </c>
      <c r="H3" s="69" t="s">
        <v>3404</v>
      </c>
      <c r="I3" s="69" t="s">
        <v>3415</v>
      </c>
      <c r="J3" s="69" t="s">
        <v>3406</v>
      </c>
    </row>
    <row r="4" spans="1:10" ht="57.75" thickBot="1">
      <c r="A4" s="69" t="s">
        <v>3407</v>
      </c>
      <c r="B4" s="69" t="s">
        <v>3408</v>
      </c>
      <c r="C4" s="69" t="s">
        <v>3409</v>
      </c>
      <c r="D4" s="69" t="s">
        <v>3410</v>
      </c>
      <c r="E4" s="69" t="s">
        <v>3411</v>
      </c>
      <c r="F4" s="69" t="s">
        <v>3412</v>
      </c>
      <c r="G4" s="69" t="s">
        <v>3413</v>
      </c>
      <c r="H4" s="69" t="s">
        <v>3414</v>
      </c>
      <c r="I4" s="69" t="s">
        <v>3425</v>
      </c>
      <c r="J4" s="69" t="s">
        <v>3416</v>
      </c>
    </row>
    <row r="5" spans="1:10" ht="57.75" thickBot="1">
      <c r="A5" s="69" t="s">
        <v>3417</v>
      </c>
      <c r="B5" s="69" t="s">
        <v>3418</v>
      </c>
      <c r="C5" s="69" t="s">
        <v>3419</v>
      </c>
      <c r="D5" s="69" t="s">
        <v>3420</v>
      </c>
      <c r="E5" s="69" t="s">
        <v>3421</v>
      </c>
      <c r="F5" s="69" t="s">
        <v>3422</v>
      </c>
      <c r="G5" s="69" t="s">
        <v>3423</v>
      </c>
      <c r="H5" s="69" t="s">
        <v>3424</v>
      </c>
      <c r="I5" s="69" t="s">
        <v>3435</v>
      </c>
      <c r="J5" s="69" t="s">
        <v>3426</v>
      </c>
    </row>
    <row r="6" spans="1:10" ht="57.75" thickBot="1">
      <c r="A6" s="69" t="s">
        <v>3427</v>
      </c>
      <c r="B6" s="69" t="s">
        <v>3428</v>
      </c>
      <c r="C6" s="69" t="s">
        <v>3429</v>
      </c>
      <c r="D6" s="69" t="s">
        <v>3430</v>
      </c>
      <c r="E6" s="69" t="s">
        <v>3431</v>
      </c>
      <c r="F6" s="69" t="s">
        <v>3432</v>
      </c>
      <c r="G6" s="69" t="s">
        <v>3433</v>
      </c>
      <c r="H6" s="69" t="s">
        <v>3434</v>
      </c>
      <c r="I6" s="69" t="s">
        <v>3445</v>
      </c>
      <c r="J6" s="69" t="s">
        <v>3436</v>
      </c>
    </row>
    <row r="7" spans="1:10" ht="72" thickBot="1">
      <c r="A7" s="69" t="s">
        <v>3437</v>
      </c>
      <c r="B7" s="69" t="s">
        <v>3438</v>
      </c>
      <c r="C7" s="69" t="s">
        <v>3439</v>
      </c>
      <c r="D7" s="69" t="s">
        <v>3440</v>
      </c>
      <c r="E7" s="69" t="s">
        <v>3441</v>
      </c>
      <c r="F7" s="69" t="s">
        <v>3442</v>
      </c>
      <c r="G7" s="69" t="s">
        <v>3443</v>
      </c>
      <c r="H7" s="69" t="s">
        <v>3444</v>
      </c>
      <c r="I7" s="69" t="s">
        <v>3455</v>
      </c>
      <c r="J7" s="69" t="s">
        <v>3446</v>
      </c>
    </row>
    <row r="8" spans="1:10" ht="43.5" thickBot="1">
      <c r="A8" s="69" t="s">
        <v>3447</v>
      </c>
      <c r="B8" s="69" t="s">
        <v>3448</v>
      </c>
      <c r="C8" s="69" t="s">
        <v>3449</v>
      </c>
      <c r="D8" s="69" t="s">
        <v>3450</v>
      </c>
      <c r="E8" s="69" t="s">
        <v>3451</v>
      </c>
      <c r="F8" s="69" t="s">
        <v>3452</v>
      </c>
      <c r="G8" s="69" t="s">
        <v>3453</v>
      </c>
      <c r="H8" s="69" t="s">
        <v>3454</v>
      </c>
      <c r="I8" s="72"/>
      <c r="J8" s="69" t="s">
        <v>3456</v>
      </c>
    </row>
    <row r="9" spans="1:10" ht="43.5" thickBot="1">
      <c r="A9" s="69" t="s">
        <v>3457</v>
      </c>
      <c r="B9" s="69" t="s">
        <v>3458</v>
      </c>
      <c r="C9" s="69" t="s">
        <v>3459</v>
      </c>
      <c r="D9" s="69" t="s">
        <v>3460</v>
      </c>
      <c r="E9" s="69" t="s">
        <v>3461</v>
      </c>
      <c r="F9" s="69" t="s">
        <v>3462</v>
      </c>
      <c r="G9" s="69" t="s">
        <v>3463</v>
      </c>
      <c r="I9" s="72"/>
      <c r="J9" s="69" t="s">
        <v>3464</v>
      </c>
    </row>
    <row r="10" spans="1:10" ht="43.5" thickBot="1">
      <c r="A10" s="69" t="s">
        <v>3465</v>
      </c>
      <c r="B10" s="69" t="s">
        <v>3466</v>
      </c>
      <c r="C10" s="69" t="s">
        <v>3467</v>
      </c>
      <c r="D10" s="69" t="s">
        <v>3468</v>
      </c>
      <c r="E10" s="69" t="s">
        <v>3469</v>
      </c>
      <c r="G10" s="69" t="s">
        <v>3470</v>
      </c>
      <c r="I10" s="72"/>
    </row>
    <row r="11" spans="1:10" ht="43.5" thickBot="1">
      <c r="A11" s="69" t="s">
        <v>3471</v>
      </c>
      <c r="B11" s="69" t="s">
        <v>3472</v>
      </c>
      <c r="D11" s="69" t="s">
        <v>3473</v>
      </c>
      <c r="E11" s="69" t="s">
        <v>3474</v>
      </c>
      <c r="G11" s="69" t="s">
        <v>3475</v>
      </c>
      <c r="I11" s="72"/>
    </row>
    <row r="12" spans="1:10" ht="57.75" thickBot="1">
      <c r="A12" s="69" t="s">
        <v>3476</v>
      </c>
      <c r="B12" s="69" t="s">
        <v>3477</v>
      </c>
      <c r="E12" s="69" t="s">
        <v>3478</v>
      </c>
      <c r="G12" s="69" t="s">
        <v>3479</v>
      </c>
    </row>
    <row r="13" spans="1:10" ht="57.75" thickBot="1">
      <c r="B13" s="69" t="s">
        <v>3480</v>
      </c>
      <c r="E13" s="69" t="s">
        <v>3481</v>
      </c>
      <c r="G13" s="69" t="s">
        <v>3482</v>
      </c>
    </row>
    <row r="14" spans="1:10" ht="57.75" thickBot="1">
      <c r="B14" s="69" t="s">
        <v>3483</v>
      </c>
      <c r="E14" s="69" t="s">
        <v>3484</v>
      </c>
      <c r="G14" s="69" t="s">
        <v>3485</v>
      </c>
    </row>
    <row r="15" spans="1:10" ht="57.75" thickBot="1">
      <c r="B15" s="69" t="s">
        <v>3486</v>
      </c>
      <c r="E15" s="69" t="s">
        <v>3487</v>
      </c>
      <c r="G15" s="69" t="s">
        <v>3488</v>
      </c>
    </row>
    <row r="16" spans="1:10" ht="43.5" thickBot="1">
      <c r="E16" s="69" t="s">
        <v>3489</v>
      </c>
      <c r="G16" s="69" t="s">
        <v>3490</v>
      </c>
    </row>
    <row r="17" spans="5:7" ht="57.75" thickBot="1">
      <c r="E17" s="69" t="s">
        <v>3491</v>
      </c>
      <c r="G17" s="69" t="s">
        <v>3492</v>
      </c>
    </row>
    <row r="18" spans="5:7" ht="72" thickBot="1">
      <c r="E18" s="69" t="s">
        <v>3493</v>
      </c>
      <c r="G18" s="69" t="s">
        <v>3494</v>
      </c>
    </row>
    <row r="19" spans="5:7" ht="72" thickBot="1">
      <c r="E19" s="69" t="s">
        <v>3495</v>
      </c>
      <c r="G19" s="69" t="s">
        <v>3503</v>
      </c>
    </row>
    <row r="20" spans="5:7" ht="72" thickBot="1">
      <c r="E20" s="69" t="s">
        <v>3497</v>
      </c>
      <c r="G20" s="69" t="s">
        <v>3504</v>
      </c>
    </row>
    <row r="21" spans="5:7" ht="57.75" thickBot="1">
      <c r="E21" s="69" t="s">
        <v>3498</v>
      </c>
      <c r="G21" s="69" t="s">
        <v>3496</v>
      </c>
    </row>
    <row r="22" spans="5:7" ht="42.75">
      <c r="E22" s="69" t="s">
        <v>3499</v>
      </c>
    </row>
  </sheetData>
  <sheetProtection algorithmName="SHA-512" hashValue="YKx1Kgjrxu7fveoqz7DQGLmHE0aBEb4cCNa/6OyOmmuCCddIcDTceMTV0yAoRTo2+iPH3B67oiukfjcpuDAz3w==" saltValue="LbOkT61o6pqD7OZwz2JRoA==" spinCount="100000" sheet="1" objects="1" scenarios="1"/>
  <autoFilter ref="A1:G3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heetViews>
  <sheetFormatPr defaultRowHeight="14.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52"/>
  <sheetViews>
    <sheetView showGridLines="0" topLeftCell="A6" workbookViewId="0">
      <selection activeCell="F7" sqref="F7"/>
    </sheetView>
  </sheetViews>
  <sheetFormatPr defaultColWidth="0" defaultRowHeight="14.25" zeroHeight="1"/>
  <cols>
    <col min="1" max="1" width="1.625" style="83" customWidth="1"/>
    <col min="2" max="2" width="4" style="83" customWidth="1"/>
    <col min="3" max="3" width="36.25" style="83" bestFit="1" customWidth="1"/>
    <col min="4" max="5" width="5.125" style="83" customWidth="1"/>
    <col min="6" max="10" width="12.5" style="83" customWidth="1"/>
    <col min="11" max="11" width="2.625" style="83" customWidth="1"/>
    <col min="12" max="12" width="21.75" style="83" customWidth="1"/>
    <col min="13" max="13" width="1.625" style="83" customWidth="1"/>
    <col min="14" max="14" width="1.625" style="84" hidden="1" customWidth="1"/>
    <col min="15" max="17" width="8.125" style="83" hidden="1" customWidth="1"/>
    <col min="18" max="18" width="1.625" style="84" hidden="1" customWidth="1"/>
    <col min="19" max="22" width="8.75" style="83" hidden="1" customWidth="1"/>
    <col min="23" max="16384" width="8.125" style="83" hidden="1"/>
  </cols>
  <sheetData>
    <row r="1" spans="2:17" ht="20.25">
      <c r="B1" s="79" t="s">
        <v>2570</v>
      </c>
      <c r="C1" s="79"/>
      <c r="D1" s="79"/>
      <c r="E1" s="79"/>
      <c r="F1" s="79"/>
      <c r="G1" s="79"/>
      <c r="H1" s="79"/>
      <c r="I1" s="79"/>
      <c r="J1" s="81" t="str">
        <f>Validation!B3</f>
        <v>Bristol Water</v>
      </c>
      <c r="K1" s="79"/>
      <c r="L1" s="82" t="s">
        <v>2571</v>
      </c>
    </row>
    <row r="2" spans="2:17" ht="15" thickBot="1">
      <c r="B2" s="86" t="s">
        <v>3512</v>
      </c>
    </row>
    <row r="3" spans="2:17" ht="14.65" customHeight="1">
      <c r="B3" s="974" t="s">
        <v>2572</v>
      </c>
      <c r="C3" s="975"/>
      <c r="D3" s="978" t="s">
        <v>2573</v>
      </c>
      <c r="E3" s="980" t="s">
        <v>2574</v>
      </c>
      <c r="F3" s="982" t="s">
        <v>2575</v>
      </c>
      <c r="G3" s="984" t="s">
        <v>2576</v>
      </c>
      <c r="H3" s="985"/>
      <c r="I3" s="986"/>
      <c r="J3" s="987" t="s">
        <v>2577</v>
      </c>
      <c r="L3" s="987" t="s">
        <v>1451</v>
      </c>
    </row>
    <row r="4" spans="2:17" ht="54.75" thickBot="1">
      <c r="B4" s="976"/>
      <c r="C4" s="977"/>
      <c r="D4" s="979"/>
      <c r="E4" s="981"/>
      <c r="F4" s="983"/>
      <c r="G4" s="92" t="s">
        <v>2578</v>
      </c>
      <c r="H4" s="93" t="s">
        <v>2579</v>
      </c>
      <c r="I4" s="94" t="s">
        <v>2580</v>
      </c>
      <c r="J4" s="988"/>
      <c r="L4" s="988"/>
      <c r="O4" s="989" t="s">
        <v>2581</v>
      </c>
      <c r="P4" s="989"/>
      <c r="Q4" s="989"/>
    </row>
    <row r="5" spans="2:17" ht="15" thickBot="1">
      <c r="O5" s="185" t="s">
        <v>2582</v>
      </c>
      <c r="P5" s="144"/>
      <c r="Q5" s="144"/>
    </row>
    <row r="6" spans="2:17">
      <c r="B6" s="103">
        <v>1</v>
      </c>
      <c r="C6" s="134" t="s">
        <v>2583</v>
      </c>
      <c r="D6" s="105" t="s">
        <v>805</v>
      </c>
      <c r="E6" s="106">
        <v>3</v>
      </c>
      <c r="F6" s="557">
        <v>110.96899999999999</v>
      </c>
      <c r="G6" s="488">
        <v>-0.433</v>
      </c>
      <c r="H6" s="499">
        <v>1.077</v>
      </c>
      <c r="I6" s="216">
        <f xml:space="preserve"> G6 - H6</f>
        <v>-1.51</v>
      </c>
      <c r="J6" s="224">
        <f xml:space="preserve"> F6 + I6</f>
        <v>109.45899999999999</v>
      </c>
      <c r="L6" s="31">
        <f t="shared" ref="L6:L8" si="0" xml:space="preserve"> IF( SUM( N6:R6 ) = 0, 0, $O$5 )</f>
        <v>0</v>
      </c>
      <c r="O6" s="110">
        <f xml:space="preserve"> IF( ISNUMBER( F6 ), 0, 1 )</f>
        <v>0</v>
      </c>
      <c r="P6" s="110">
        <f t="shared" ref="P6:Q8" si="1" xml:space="preserve"> IF( ISNUMBER( G6 ), 0, 1 )</f>
        <v>0</v>
      </c>
      <c r="Q6" s="110">
        <f t="shared" si="1"/>
        <v>0</v>
      </c>
    </row>
    <row r="7" spans="2:17">
      <c r="B7" s="111">
        <f xml:space="preserve"> B6 + 1</f>
        <v>2</v>
      </c>
      <c r="C7" s="104" t="s">
        <v>2584</v>
      </c>
      <c r="D7" s="112" t="s">
        <v>805</v>
      </c>
      <c r="E7" s="113">
        <v>3</v>
      </c>
      <c r="F7" s="558">
        <v>-79.366</v>
      </c>
      <c r="G7" s="486">
        <f>-1.693-0.075</f>
        <v>-1.768</v>
      </c>
      <c r="H7" s="487">
        <v>-0.68600000000000005</v>
      </c>
      <c r="I7" s="219">
        <f xml:space="preserve"> G7 - H7</f>
        <v>-1.0819999999999999</v>
      </c>
      <c r="J7" s="225">
        <f t="shared" ref="J7:J22" si="2" xml:space="preserve"> F7 + I7</f>
        <v>-80.447999999999993</v>
      </c>
      <c r="L7" s="31">
        <f t="shared" si="0"/>
        <v>0</v>
      </c>
      <c r="O7" s="110">
        <f t="shared" ref="O7:O8" si="3" xml:space="preserve"> IF( ISNUMBER( F7 ), 0, 1 )</f>
        <v>0</v>
      </c>
      <c r="P7" s="110">
        <f t="shared" si="1"/>
        <v>0</v>
      </c>
      <c r="Q7" s="110">
        <f t="shared" si="1"/>
        <v>0</v>
      </c>
    </row>
    <row r="8" spans="2:17">
      <c r="B8" s="111">
        <f t="shared" ref="B8:B22" si="4" xml:space="preserve"> B7 + 1</f>
        <v>3</v>
      </c>
      <c r="C8" s="104" t="s">
        <v>2585</v>
      </c>
      <c r="D8" s="112" t="s">
        <v>805</v>
      </c>
      <c r="E8" s="113">
        <v>3</v>
      </c>
      <c r="F8" s="558">
        <v>-0.316</v>
      </c>
      <c r="G8" s="486">
        <v>0</v>
      </c>
      <c r="H8" s="487">
        <v>-1E-3</v>
      </c>
      <c r="I8" s="219">
        <f xml:space="preserve"> G8 - H8</f>
        <v>1E-3</v>
      </c>
      <c r="J8" s="225">
        <f t="shared" si="2"/>
        <v>-0.315</v>
      </c>
      <c r="L8" s="31">
        <f t="shared" si="0"/>
        <v>0</v>
      </c>
      <c r="O8" s="110">
        <f t="shared" si="3"/>
        <v>0</v>
      </c>
      <c r="P8" s="110">
        <f t="shared" si="1"/>
        <v>0</v>
      </c>
      <c r="Q8" s="110">
        <f t="shared" si="1"/>
        <v>0</v>
      </c>
    </row>
    <row r="9" spans="2:17" ht="15" thickBot="1">
      <c r="B9" s="118">
        <f t="shared" si="4"/>
        <v>4</v>
      </c>
      <c r="C9" s="119" t="s">
        <v>2586</v>
      </c>
      <c r="D9" s="120" t="s">
        <v>805</v>
      </c>
      <c r="E9" s="117">
        <v>3</v>
      </c>
      <c r="F9" s="226">
        <f>SUM( F6:F8 )</f>
        <v>31.286999999999995</v>
      </c>
      <c r="G9" s="221">
        <f>SUM( G6:G8 )</f>
        <v>-2.2010000000000001</v>
      </c>
      <c r="H9" s="222">
        <f>SUM( H6:H8 )</f>
        <v>0.3899999999999999</v>
      </c>
      <c r="I9" s="223">
        <f xml:space="preserve"> G9 - H9</f>
        <v>-2.5910000000000002</v>
      </c>
      <c r="J9" s="226">
        <f xml:space="preserve"> F9 + I9</f>
        <v>28.695999999999994</v>
      </c>
      <c r="L9" s="143"/>
      <c r="O9" s="144"/>
      <c r="P9" s="144"/>
      <c r="Q9" s="144"/>
    </row>
    <row r="10" spans="2:17" ht="15" thickBot="1">
      <c r="L10" s="143"/>
      <c r="O10" s="144"/>
      <c r="P10" s="144"/>
      <c r="Q10" s="144"/>
    </row>
    <row r="11" spans="2:17">
      <c r="B11" s="103">
        <f xml:space="preserve"> B9 + 1</f>
        <v>5</v>
      </c>
      <c r="C11" s="134" t="s">
        <v>2587</v>
      </c>
      <c r="D11" s="105" t="s">
        <v>805</v>
      </c>
      <c r="E11" s="106">
        <v>3</v>
      </c>
      <c r="F11" s="553">
        <v>0</v>
      </c>
      <c r="G11" s="488">
        <f>0.357+1.693</f>
        <v>2.0499999999999998</v>
      </c>
      <c r="H11" s="499">
        <v>0</v>
      </c>
      <c r="I11" s="216">
        <f xml:space="preserve"> G11 - H11</f>
        <v>2.0499999999999998</v>
      </c>
      <c r="J11" s="224">
        <f xml:space="preserve"> F11 + I11</f>
        <v>2.0499999999999998</v>
      </c>
      <c r="L11" s="31">
        <f t="shared" ref="L11:L13" si="5" xml:space="preserve"> IF( SUM( N11:R11 ) = 0, 0, $O$5 )</f>
        <v>0</v>
      </c>
      <c r="O11" s="110">
        <f xml:space="preserve"> IF( ISNUMBER( F11 ), 0, 1 )</f>
        <v>0</v>
      </c>
      <c r="P11" s="110">
        <f t="shared" ref="P11:Q14" si="6" xml:space="preserve"> IF( ISNUMBER( G11 ), 0, 1 )</f>
        <v>0</v>
      </c>
      <c r="Q11" s="110">
        <f t="shared" si="6"/>
        <v>0</v>
      </c>
    </row>
    <row r="12" spans="2:17">
      <c r="B12" s="111">
        <f t="shared" si="4"/>
        <v>6</v>
      </c>
      <c r="C12" s="104" t="s">
        <v>2588</v>
      </c>
      <c r="D12" s="112" t="s">
        <v>805</v>
      </c>
      <c r="E12" s="113">
        <v>3</v>
      </c>
      <c r="F12" s="549">
        <v>4.1500000000000004</v>
      </c>
      <c r="G12" s="486">
        <v>0</v>
      </c>
      <c r="H12" s="487">
        <v>0</v>
      </c>
      <c r="I12" s="219">
        <f xml:space="preserve"> G12 - H12</f>
        <v>0</v>
      </c>
      <c r="J12" s="225">
        <f xml:space="preserve"> F12 + I12</f>
        <v>4.1500000000000004</v>
      </c>
      <c r="L12" s="31">
        <f t="shared" si="5"/>
        <v>0</v>
      </c>
      <c r="O12" s="110">
        <f t="shared" ref="O12:O14" si="7" xml:space="preserve"> IF( ISNUMBER( F12 ), 0, 1 )</f>
        <v>0</v>
      </c>
      <c r="P12" s="110">
        <f t="shared" si="6"/>
        <v>0</v>
      </c>
      <c r="Q12" s="110">
        <f t="shared" si="6"/>
        <v>0</v>
      </c>
    </row>
    <row r="13" spans="2:17">
      <c r="B13" s="111">
        <f t="shared" si="4"/>
        <v>7</v>
      </c>
      <c r="C13" s="104" t="s">
        <v>2589</v>
      </c>
      <c r="D13" s="112" t="s">
        <v>805</v>
      </c>
      <c r="E13" s="113">
        <v>3</v>
      </c>
      <c r="F13" s="549">
        <v>-16.132000000000001</v>
      </c>
      <c r="G13" s="486">
        <v>-0.374</v>
      </c>
      <c r="H13" s="487">
        <v>0</v>
      </c>
      <c r="I13" s="219">
        <f xml:space="preserve"> G13 - H13</f>
        <v>-0.374</v>
      </c>
      <c r="J13" s="225">
        <f t="shared" si="2"/>
        <v>-16.506</v>
      </c>
      <c r="L13" s="31">
        <f t="shared" si="5"/>
        <v>0</v>
      </c>
      <c r="O13" s="110">
        <f t="shared" si="7"/>
        <v>0</v>
      </c>
      <c r="P13" s="110">
        <f t="shared" si="6"/>
        <v>0</v>
      </c>
      <c r="Q13" s="110">
        <f t="shared" si="6"/>
        <v>0</v>
      </c>
    </row>
    <row r="14" spans="2:17">
      <c r="B14" s="111">
        <f t="shared" si="4"/>
        <v>8</v>
      </c>
      <c r="C14" s="104" t="s">
        <v>2590</v>
      </c>
      <c r="D14" s="112" t="s">
        <v>805</v>
      </c>
      <c r="E14" s="113">
        <v>3</v>
      </c>
      <c r="F14" s="549">
        <v>1.619</v>
      </c>
      <c r="G14" s="486">
        <v>0</v>
      </c>
      <c r="H14" s="487">
        <v>0</v>
      </c>
      <c r="I14" s="219">
        <f xml:space="preserve"> G14 - H14</f>
        <v>0</v>
      </c>
      <c r="J14" s="225">
        <f t="shared" si="2"/>
        <v>1.619</v>
      </c>
      <c r="L14" s="31">
        <f xml:space="preserve"> IF( SUM( N14:R14 ) = 0, 0, $O$5 )</f>
        <v>0</v>
      </c>
      <c r="O14" s="110">
        <f t="shared" si="7"/>
        <v>0</v>
      </c>
      <c r="P14" s="110">
        <f t="shared" si="6"/>
        <v>0</v>
      </c>
      <c r="Q14" s="110">
        <f t="shared" si="6"/>
        <v>0</v>
      </c>
    </row>
    <row r="15" spans="2:17" ht="15" thickBot="1">
      <c r="B15" s="118">
        <f t="shared" si="4"/>
        <v>9</v>
      </c>
      <c r="C15" s="119" t="s">
        <v>2591</v>
      </c>
      <c r="D15" s="120" t="s">
        <v>805</v>
      </c>
      <c r="E15" s="117">
        <v>3</v>
      </c>
      <c r="F15" s="223">
        <f xml:space="preserve"> F9 + SUM( F11:F14 )</f>
        <v>20.923999999999992</v>
      </c>
      <c r="G15" s="228">
        <f xml:space="preserve"> G9 + SUM( G11:G14 )</f>
        <v>-0.52500000000000036</v>
      </c>
      <c r="H15" s="221">
        <f xml:space="preserve"> H9 + SUM( H11:H14 )</f>
        <v>0.3899999999999999</v>
      </c>
      <c r="I15" s="223">
        <f xml:space="preserve"> G15 - H15</f>
        <v>-0.91500000000000026</v>
      </c>
      <c r="J15" s="226">
        <f t="shared" si="2"/>
        <v>20.008999999999993</v>
      </c>
      <c r="L15" s="143"/>
      <c r="O15" s="144"/>
      <c r="P15" s="144"/>
      <c r="Q15" s="144"/>
    </row>
    <row r="16" spans="2:17" ht="15" thickBot="1">
      <c r="L16" s="143"/>
      <c r="O16" s="144"/>
      <c r="P16" s="144"/>
      <c r="Q16" s="144"/>
    </row>
    <row r="17" spans="2:18">
      <c r="B17" s="103">
        <f xml:space="preserve"> B15 + 1</f>
        <v>10</v>
      </c>
      <c r="C17" s="134" t="s">
        <v>2592</v>
      </c>
      <c r="D17" s="105" t="s">
        <v>805</v>
      </c>
      <c r="E17" s="106">
        <v>3</v>
      </c>
      <c r="F17" s="557">
        <v>0</v>
      </c>
      <c r="G17" s="488">
        <v>0</v>
      </c>
      <c r="H17" s="499">
        <v>0</v>
      </c>
      <c r="I17" s="216">
        <f xml:space="preserve"> G17 - H17</f>
        <v>0</v>
      </c>
      <c r="J17" s="227">
        <f t="shared" si="2"/>
        <v>0</v>
      </c>
      <c r="L17" s="31">
        <f t="shared" ref="L17" si="8" xml:space="preserve"> IF( SUM( N17:R17 ) = 0, 0, $O$5 )</f>
        <v>0</v>
      </c>
      <c r="O17" s="110">
        <f t="shared" ref="O17:Q17" si="9" xml:space="preserve"> IF( ISNUMBER( F17 ), 0, 1 )</f>
        <v>0</v>
      </c>
      <c r="P17" s="110">
        <f t="shared" si="9"/>
        <v>0</v>
      </c>
      <c r="Q17" s="110">
        <f t="shared" si="9"/>
        <v>0</v>
      </c>
    </row>
    <row r="18" spans="2:18" ht="15" thickBot="1">
      <c r="B18" s="118">
        <f t="shared" si="4"/>
        <v>11</v>
      </c>
      <c r="C18" s="119" t="s">
        <v>2593</v>
      </c>
      <c r="D18" s="120" t="s">
        <v>805</v>
      </c>
      <c r="E18" s="117">
        <v>3</v>
      </c>
      <c r="F18" s="226">
        <f xml:space="preserve"> F15 + F17</f>
        <v>20.923999999999992</v>
      </c>
      <c r="G18" s="221">
        <f xml:space="preserve"> G15 + G17</f>
        <v>-0.52500000000000036</v>
      </c>
      <c r="H18" s="222">
        <f xml:space="preserve"> H15 + H17</f>
        <v>0.3899999999999999</v>
      </c>
      <c r="I18" s="223">
        <f xml:space="preserve"> G18 - H18</f>
        <v>-0.91500000000000026</v>
      </c>
      <c r="J18" s="228">
        <f t="shared" si="2"/>
        <v>20.008999999999993</v>
      </c>
      <c r="L18" s="143"/>
      <c r="O18" s="144"/>
      <c r="P18" s="144"/>
      <c r="Q18" s="144"/>
    </row>
    <row r="19" spans="2:18" ht="15" thickBot="1">
      <c r="L19" s="143"/>
      <c r="O19" s="144"/>
      <c r="P19" s="144"/>
      <c r="Q19" s="144"/>
    </row>
    <row r="20" spans="2:18">
      <c r="B20" s="103">
        <f xml:space="preserve"> B18 + 1</f>
        <v>12</v>
      </c>
      <c r="C20" s="134" t="s">
        <v>2594</v>
      </c>
      <c r="D20" s="105" t="s">
        <v>805</v>
      </c>
      <c r="E20" s="106">
        <v>3</v>
      </c>
      <c r="F20" s="557">
        <v>-3.4660000000000002</v>
      </c>
      <c r="G20" s="488">
        <v>5.3999999999999999E-2</v>
      </c>
      <c r="H20" s="499">
        <v>-7.8E-2</v>
      </c>
      <c r="I20" s="216">
        <f xml:space="preserve"> G20 - H20</f>
        <v>0.13200000000000001</v>
      </c>
      <c r="J20" s="227">
        <f t="shared" si="2"/>
        <v>-3.3340000000000001</v>
      </c>
      <c r="L20" s="31">
        <f t="shared" ref="L20:L21" si="10" xml:space="preserve"> IF( SUM( N20:R20 ) = 0, 0, $O$5 )</f>
        <v>0</v>
      </c>
      <c r="O20" s="110">
        <f t="shared" ref="O20:Q21" si="11" xml:space="preserve"> IF( ISNUMBER( F20 ), 0, 1 )</f>
        <v>0</v>
      </c>
      <c r="P20" s="110">
        <f t="shared" si="11"/>
        <v>0</v>
      </c>
      <c r="Q20" s="110">
        <f t="shared" si="11"/>
        <v>0</v>
      </c>
    </row>
    <row r="21" spans="2:18">
      <c r="B21" s="111">
        <f t="shared" si="4"/>
        <v>13</v>
      </c>
      <c r="C21" s="104" t="s">
        <v>2595</v>
      </c>
      <c r="D21" s="112" t="s">
        <v>805</v>
      </c>
      <c r="E21" s="113">
        <v>3</v>
      </c>
      <c r="F21" s="558">
        <v>2.597</v>
      </c>
      <c r="G21" s="486">
        <v>5.0999999999999997E-2</v>
      </c>
      <c r="H21" s="487">
        <v>0</v>
      </c>
      <c r="I21" s="219">
        <f xml:space="preserve"> G21 - H21</f>
        <v>5.0999999999999997E-2</v>
      </c>
      <c r="J21" s="274">
        <f t="shared" si="2"/>
        <v>2.6480000000000001</v>
      </c>
      <c r="L21" s="31">
        <f t="shared" si="10"/>
        <v>0</v>
      </c>
      <c r="O21" s="110">
        <f t="shared" si="11"/>
        <v>0</v>
      </c>
      <c r="P21" s="110">
        <f t="shared" si="11"/>
        <v>0</v>
      </c>
      <c r="Q21" s="110">
        <f t="shared" si="11"/>
        <v>0</v>
      </c>
    </row>
    <row r="22" spans="2:18" ht="15" thickBot="1">
      <c r="B22" s="118">
        <f t="shared" si="4"/>
        <v>14</v>
      </c>
      <c r="C22" s="119" t="s">
        <v>2596</v>
      </c>
      <c r="D22" s="120" t="s">
        <v>805</v>
      </c>
      <c r="E22" s="117">
        <v>3</v>
      </c>
      <c r="F22" s="226">
        <f xml:space="preserve"> F18 + (SUM( F20:F21 ))</f>
        <v>20.054999999999993</v>
      </c>
      <c r="G22" s="221">
        <f xml:space="preserve"> G18 + (SUM( G20:G21 ))</f>
        <v>-0.42000000000000037</v>
      </c>
      <c r="H22" s="222">
        <f xml:space="preserve"> H18 + (SUM( H20:H21 ))</f>
        <v>0.31199999999999989</v>
      </c>
      <c r="I22" s="223">
        <f xml:space="preserve"> G22 - H22</f>
        <v>-0.73200000000000021</v>
      </c>
      <c r="J22" s="228">
        <f t="shared" si="2"/>
        <v>19.322999999999993</v>
      </c>
      <c r="L22" s="143"/>
    </row>
    <row r="23" spans="2:18" s="127" customFormat="1" ht="15" thickBot="1">
      <c r="C23" s="170"/>
      <c r="G23" s="184"/>
      <c r="I23" s="135"/>
      <c r="J23" s="135"/>
      <c r="K23" s="135"/>
      <c r="L23" s="143"/>
      <c r="M23" s="135"/>
      <c r="N23" s="141"/>
      <c r="O23" s="318"/>
      <c r="R23" s="141"/>
    </row>
    <row r="24" spans="2:18" s="127" customFormat="1" ht="15" thickBot="1">
      <c r="B24" s="725">
        <f xml:space="preserve"> B22 + 1</f>
        <v>15</v>
      </c>
      <c r="C24" s="726" t="s">
        <v>3520</v>
      </c>
      <c r="D24" s="150" t="s">
        <v>805</v>
      </c>
      <c r="E24" s="151">
        <v>3</v>
      </c>
      <c r="F24" s="501">
        <v>-9.2263920000000006</v>
      </c>
      <c r="G24" s="537">
        <v>0</v>
      </c>
      <c r="H24" s="546">
        <v>-0.505</v>
      </c>
      <c r="I24" s="280">
        <f xml:space="preserve"> G24 - H24</f>
        <v>0.505</v>
      </c>
      <c r="J24" s="580">
        <f t="shared" ref="J24" si="12" xml:space="preserve"> F24 + I24</f>
        <v>-8.7213919999999998</v>
      </c>
      <c r="K24" s="83"/>
      <c r="L24" s="31">
        <f t="shared" ref="L24" si="13" xml:space="preserve"> IF( SUM( N24:R24 ) = 0, 0, $O$5 )</f>
        <v>0</v>
      </c>
      <c r="M24" s="135"/>
      <c r="N24" s="141"/>
      <c r="O24" s="110">
        <f t="shared" ref="O24" si="14" xml:space="preserve"> IF( ISNUMBER( F24 ), 0, 1 )</f>
        <v>0</v>
      </c>
      <c r="P24" s="110">
        <f t="shared" ref="P24" si="15" xml:space="preserve"> IF( ISNUMBER( G24 ), 0, 1 )</f>
        <v>0</v>
      </c>
      <c r="Q24" s="110">
        <f t="shared" ref="Q24" si="16" xml:space="preserve"> IF( ISNUMBER( H24 ), 0, 1 )</f>
        <v>0</v>
      </c>
      <c r="R24" s="141"/>
    </row>
    <row r="25" spans="2:18" s="127" customFormat="1">
      <c r="C25" s="170"/>
      <c r="G25" s="184"/>
      <c r="I25" s="135"/>
      <c r="J25" s="135"/>
      <c r="K25" s="135"/>
      <c r="L25" s="143"/>
      <c r="M25" s="135"/>
      <c r="N25" s="141"/>
      <c r="O25" s="318"/>
      <c r="R25" s="141"/>
    </row>
    <row r="26" spans="2:18" s="184" customFormat="1" ht="13.5">
      <c r="B26" s="990" t="s">
        <v>2597</v>
      </c>
      <c r="C26" s="990"/>
      <c r="I26" s="143"/>
      <c r="J26" s="143"/>
      <c r="K26" s="143"/>
      <c r="L26" s="143"/>
      <c r="M26" s="143"/>
      <c r="N26" s="136"/>
      <c r="O26" s="231"/>
      <c r="R26" s="136"/>
    </row>
    <row r="27" spans="2:18" s="184" customFormat="1" ht="12">
      <c r="B27" s="158"/>
      <c r="C27" s="159"/>
      <c r="I27" s="143"/>
      <c r="J27" s="143"/>
      <c r="K27" s="143"/>
      <c r="L27" s="143"/>
      <c r="M27" s="143"/>
      <c r="N27" s="136"/>
      <c r="O27" s="231"/>
      <c r="R27" s="136"/>
    </row>
    <row r="28" spans="2:18" s="184" customFormat="1" ht="12">
      <c r="B28" s="32"/>
      <c r="C28" s="160" t="s">
        <v>2598</v>
      </c>
      <c r="I28" s="143"/>
      <c r="J28" s="143"/>
      <c r="K28" s="143"/>
      <c r="L28" s="143"/>
      <c r="M28" s="143"/>
      <c r="N28" s="136"/>
      <c r="O28" s="231"/>
      <c r="R28" s="136"/>
    </row>
    <row r="29" spans="2:18" s="184" customFormat="1" ht="12">
      <c r="B29" s="158"/>
      <c r="C29" s="159"/>
      <c r="I29" s="143"/>
      <c r="J29" s="143"/>
      <c r="K29" s="143"/>
      <c r="L29" s="143"/>
      <c r="M29" s="143"/>
      <c r="N29" s="136"/>
      <c r="O29" s="231"/>
      <c r="R29" s="136"/>
    </row>
    <row r="30" spans="2:18" s="184" customFormat="1" ht="12">
      <c r="B30" s="161"/>
      <c r="C30" s="160" t="s">
        <v>2599</v>
      </c>
      <c r="I30" s="143"/>
      <c r="J30" s="143"/>
      <c r="K30" s="143"/>
      <c r="L30" s="143"/>
      <c r="M30" s="143"/>
      <c r="N30" s="136"/>
      <c r="O30" s="231"/>
      <c r="R30" s="136"/>
    </row>
    <row r="31" spans="2:18" s="184" customFormat="1" ht="12">
      <c r="B31" s="162"/>
      <c r="C31" s="160"/>
      <c r="I31" s="143"/>
      <c r="J31" s="143"/>
      <c r="K31" s="143"/>
      <c r="L31" s="143"/>
      <c r="M31" s="143"/>
      <c r="N31" s="136"/>
      <c r="O31" s="231"/>
      <c r="R31" s="136"/>
    </row>
    <row r="32" spans="2:18" s="184" customFormat="1" ht="12">
      <c r="B32" s="163"/>
      <c r="C32" s="160" t="s">
        <v>2600</v>
      </c>
      <c r="I32" s="143"/>
      <c r="J32" s="143"/>
      <c r="K32" s="143"/>
      <c r="L32" s="143"/>
      <c r="M32" s="143"/>
      <c r="N32" s="136"/>
      <c r="O32" s="231"/>
      <c r="R32" s="136"/>
    </row>
    <row r="33" spans="1:18" s="203" customFormat="1" ht="12.75">
      <c r="A33" s="202"/>
      <c r="B33" s="202"/>
      <c r="C33" s="169"/>
      <c r="I33" s="147"/>
      <c r="J33" s="147"/>
      <c r="K33" s="147"/>
      <c r="L33" s="143"/>
      <c r="M33" s="143"/>
      <c r="N33" s="136"/>
      <c r="O33" s="343"/>
      <c r="R33" s="136"/>
    </row>
    <row r="34" spans="1:18" s="203" customFormat="1" ht="13.5" thickBot="1">
      <c r="C34" s="204"/>
      <c r="I34" s="147"/>
      <c r="J34" s="147"/>
      <c r="K34" s="147"/>
      <c r="L34" s="143"/>
      <c r="M34" s="143"/>
      <c r="N34" s="136"/>
      <c r="O34" s="343"/>
      <c r="R34" s="136"/>
    </row>
    <row r="35" spans="1:18" s="127" customFormat="1" ht="21" thickBot="1">
      <c r="B35" s="164" t="str">
        <f ca="1" xml:space="preserve"> RIGHT(CELL("filename", $A$1), LEN(CELL("filename", $A$1)) - SEARCH("]", CELL("filename", $A$1)))&amp;" - Line definitions"</f>
        <v>1A - Line definitions</v>
      </c>
      <c r="C35" s="165"/>
      <c r="D35" s="166"/>
      <c r="E35" s="166"/>
      <c r="F35" s="166"/>
      <c r="G35" s="166"/>
      <c r="H35" s="166"/>
      <c r="I35" s="166"/>
      <c r="J35" s="172"/>
      <c r="K35" s="135"/>
      <c r="L35" s="137"/>
      <c r="M35" s="135"/>
      <c r="N35" s="141"/>
      <c r="O35" s="318"/>
      <c r="R35" s="141"/>
    </row>
    <row r="36" spans="1:18" s="127" customFormat="1" ht="15" thickBot="1">
      <c r="B36" s="87"/>
      <c r="C36" s="173"/>
      <c r="D36" s="87"/>
      <c r="E36" s="87"/>
      <c r="F36" s="87"/>
      <c r="I36" s="135"/>
      <c r="J36" s="135"/>
      <c r="K36" s="135"/>
      <c r="L36" s="137"/>
      <c r="M36" s="135"/>
      <c r="N36" s="141"/>
      <c r="O36" s="318"/>
      <c r="R36" s="141"/>
    </row>
    <row r="37" spans="1:18" s="203" customFormat="1" thickBot="1">
      <c r="B37" s="325" t="s">
        <v>2601</v>
      </c>
      <c r="C37" s="326" t="s">
        <v>2602</v>
      </c>
      <c r="D37" s="176"/>
      <c r="E37" s="176"/>
      <c r="F37" s="176"/>
      <c r="G37" s="176"/>
      <c r="H37" s="176"/>
      <c r="I37" s="176"/>
      <c r="J37" s="177"/>
      <c r="K37" s="394"/>
      <c r="L37" s="147"/>
      <c r="M37" s="135"/>
      <c r="N37" s="141"/>
      <c r="O37" s="102" t="s">
        <v>2603</v>
      </c>
      <c r="R37" s="141"/>
    </row>
    <row r="38" spans="1:18" s="127" customFormat="1" ht="38.25">
      <c r="B38" s="206">
        <f>B6</f>
        <v>1</v>
      </c>
      <c r="C38" s="991" t="s">
        <v>4473</v>
      </c>
      <c r="D38" s="991"/>
      <c r="E38" s="991"/>
      <c r="F38" s="991"/>
      <c r="G38" s="991"/>
      <c r="H38" s="991"/>
      <c r="I38" s="991"/>
      <c r="J38" s="992"/>
      <c r="K38" s="397"/>
      <c r="L38" s="137"/>
      <c r="M38" s="135"/>
      <c r="N38" s="472"/>
      <c r="O38" s="182" t="s">
        <v>2604</v>
      </c>
      <c r="R38" s="141"/>
    </row>
    <row r="39" spans="1:18" s="127" customFormat="1">
      <c r="B39" s="180">
        <f>B7</f>
        <v>2</v>
      </c>
      <c r="C39" s="970" t="s">
        <v>4474</v>
      </c>
      <c r="D39" s="970"/>
      <c r="E39" s="970"/>
      <c r="F39" s="970"/>
      <c r="G39" s="970"/>
      <c r="H39" s="970"/>
      <c r="I39" s="970"/>
      <c r="J39" s="971"/>
      <c r="K39" s="398"/>
      <c r="L39" s="137"/>
      <c r="M39" s="135"/>
      <c r="N39" s="472"/>
      <c r="O39" s="234">
        <v>1</v>
      </c>
      <c r="R39" s="141"/>
    </row>
    <row r="40" spans="1:18" s="127" customFormat="1" ht="25.5">
      <c r="B40" s="180">
        <f>B8</f>
        <v>3</v>
      </c>
      <c r="C40" s="970" t="s">
        <v>2605</v>
      </c>
      <c r="D40" s="970"/>
      <c r="E40" s="970"/>
      <c r="F40" s="970"/>
      <c r="G40" s="970"/>
      <c r="H40" s="970"/>
      <c r="I40" s="970"/>
      <c r="J40" s="971"/>
      <c r="K40" s="397"/>
      <c r="L40" s="137"/>
      <c r="M40" s="135"/>
      <c r="N40" s="472"/>
      <c r="O40" s="235" t="s">
        <v>2606</v>
      </c>
      <c r="R40" s="141"/>
    </row>
    <row r="41" spans="1:18" s="137" customFormat="1">
      <c r="B41" s="180">
        <f>B9</f>
        <v>4</v>
      </c>
      <c r="C41" s="970" t="s">
        <v>2607</v>
      </c>
      <c r="D41" s="970"/>
      <c r="E41" s="970"/>
      <c r="F41" s="970"/>
      <c r="G41" s="970"/>
      <c r="H41" s="970"/>
      <c r="I41" s="970"/>
      <c r="J41" s="971"/>
      <c r="K41" s="398"/>
      <c r="M41" s="135"/>
      <c r="N41" s="472"/>
      <c r="O41" s="234">
        <v>1</v>
      </c>
      <c r="R41" s="141"/>
    </row>
    <row r="42" spans="1:18" s="137" customFormat="1" ht="40.9" customHeight="1">
      <c r="B42" s="180">
        <f>B11</f>
        <v>5</v>
      </c>
      <c r="C42" s="972" t="s">
        <v>4475</v>
      </c>
      <c r="D42" s="972"/>
      <c r="E42" s="972"/>
      <c r="F42" s="972"/>
      <c r="G42" s="972"/>
      <c r="H42" s="972"/>
      <c r="I42" s="972"/>
      <c r="J42" s="973"/>
      <c r="K42" s="398"/>
      <c r="M42" s="135"/>
      <c r="N42" s="472"/>
      <c r="O42" s="182" t="s">
        <v>2604</v>
      </c>
      <c r="R42" s="141"/>
    </row>
    <row r="43" spans="1:18" s="137" customFormat="1">
      <c r="B43" s="180">
        <f>B12</f>
        <v>6</v>
      </c>
      <c r="C43" s="970" t="s">
        <v>2609</v>
      </c>
      <c r="D43" s="970"/>
      <c r="E43" s="970"/>
      <c r="F43" s="970"/>
      <c r="G43" s="970"/>
      <c r="H43" s="970"/>
      <c r="I43" s="970"/>
      <c r="J43" s="971"/>
      <c r="K43" s="398"/>
      <c r="M43" s="135"/>
      <c r="N43" s="472"/>
      <c r="O43" s="234">
        <v>1</v>
      </c>
      <c r="R43" s="141"/>
    </row>
    <row r="44" spans="1:18">
      <c r="B44" s="180">
        <f>B13</f>
        <v>7</v>
      </c>
      <c r="C44" s="970" t="s">
        <v>2610</v>
      </c>
      <c r="D44" s="970"/>
      <c r="E44" s="970"/>
      <c r="F44" s="970"/>
      <c r="G44" s="970"/>
      <c r="H44" s="970"/>
      <c r="I44" s="970"/>
      <c r="J44" s="971"/>
      <c r="K44" s="364"/>
      <c r="N44" s="473"/>
      <c r="O44" s="179">
        <v>1</v>
      </c>
    </row>
    <row r="45" spans="1:18" ht="51">
      <c r="B45" s="180">
        <f>B14</f>
        <v>8</v>
      </c>
      <c r="C45" s="970" t="s">
        <v>4476</v>
      </c>
      <c r="D45" s="970"/>
      <c r="E45" s="970"/>
      <c r="F45" s="970"/>
      <c r="G45" s="970"/>
      <c r="H45" s="970"/>
      <c r="I45" s="970"/>
      <c r="J45" s="971"/>
      <c r="K45" s="363"/>
      <c r="N45" s="473"/>
      <c r="O45" s="182" t="s">
        <v>2611</v>
      </c>
    </row>
    <row r="46" spans="1:18">
      <c r="B46" s="180">
        <f>B15</f>
        <v>9</v>
      </c>
      <c r="C46" s="970" t="s">
        <v>2612</v>
      </c>
      <c r="D46" s="970"/>
      <c r="E46" s="970"/>
      <c r="F46" s="970"/>
      <c r="G46" s="970"/>
      <c r="H46" s="970"/>
      <c r="I46" s="970"/>
      <c r="J46" s="971"/>
      <c r="K46" s="364"/>
      <c r="N46" s="473"/>
      <c r="O46" s="179">
        <v>1</v>
      </c>
    </row>
    <row r="47" spans="1:18" ht="25.5">
      <c r="B47" s="180">
        <f>B17</f>
        <v>10</v>
      </c>
      <c r="C47" s="970" t="s">
        <v>2613</v>
      </c>
      <c r="D47" s="970"/>
      <c r="E47" s="970"/>
      <c r="F47" s="970"/>
      <c r="G47" s="970"/>
      <c r="H47" s="970"/>
      <c r="I47" s="970"/>
      <c r="J47" s="971"/>
      <c r="K47" s="364"/>
      <c r="N47" s="473"/>
      <c r="O47" s="182" t="s">
        <v>2606</v>
      </c>
    </row>
    <row r="48" spans="1:18">
      <c r="B48" s="180">
        <f>B18</f>
        <v>11</v>
      </c>
      <c r="C48" s="970" t="s">
        <v>2614</v>
      </c>
      <c r="D48" s="970"/>
      <c r="E48" s="970"/>
      <c r="F48" s="970"/>
      <c r="G48" s="970"/>
      <c r="H48" s="970"/>
      <c r="I48" s="970"/>
      <c r="J48" s="971"/>
      <c r="K48" s="364"/>
      <c r="N48" s="473"/>
      <c r="O48" s="179">
        <v>1</v>
      </c>
    </row>
    <row r="49" spans="2:15" ht="25.5">
      <c r="B49" s="180">
        <f>B20</f>
        <v>12</v>
      </c>
      <c r="C49" s="970" t="s">
        <v>2615</v>
      </c>
      <c r="D49" s="970"/>
      <c r="E49" s="970"/>
      <c r="F49" s="970"/>
      <c r="G49" s="970"/>
      <c r="H49" s="970"/>
      <c r="I49" s="970"/>
      <c r="J49" s="971"/>
      <c r="K49" s="363"/>
      <c r="N49" s="473"/>
      <c r="O49" s="182" t="s">
        <v>2606</v>
      </c>
    </row>
    <row r="50" spans="2:15">
      <c r="B50" s="180">
        <f>B21</f>
        <v>13</v>
      </c>
      <c r="C50" s="970" t="s">
        <v>2616</v>
      </c>
      <c r="D50" s="970"/>
      <c r="E50" s="970"/>
      <c r="F50" s="970"/>
      <c r="G50" s="970"/>
      <c r="H50" s="970"/>
      <c r="I50" s="970"/>
      <c r="J50" s="971"/>
      <c r="K50" s="364"/>
      <c r="N50" s="473"/>
      <c r="O50" s="179">
        <v>1</v>
      </c>
    </row>
    <row r="51" spans="2:15" ht="15" thickBot="1">
      <c r="B51" s="208">
        <f>B22</f>
        <v>14</v>
      </c>
      <c r="C51" s="993" t="s">
        <v>2617</v>
      </c>
      <c r="D51" s="993"/>
      <c r="E51" s="993"/>
      <c r="F51" s="993"/>
      <c r="G51" s="993"/>
      <c r="H51" s="993"/>
      <c r="I51" s="993"/>
      <c r="J51" s="994"/>
      <c r="K51" s="364"/>
      <c r="N51" s="473"/>
      <c r="O51" s="179">
        <v>1</v>
      </c>
    </row>
    <row r="52" spans="2:15">
      <c r="N52" s="473"/>
      <c r="O52" s="431"/>
    </row>
  </sheetData>
  <sheetProtection algorithmName="SHA-512" hashValue="MYYkMpX0lxN1mP1c/Mt0F2zJLfwwLdV9TFfTzoD1sPN3QArctjos68OHVJtZabDRhmyQl3fpQqt7ovQniHC0dA==" saltValue="z3vg/YqTLCSJpeJ6cs18RA==" spinCount="100000" sheet="1" objects="1" scenarios="1"/>
  <mergeCells count="23">
    <mergeCell ref="C50:J50"/>
    <mergeCell ref="C51:J51"/>
    <mergeCell ref="C44:J44"/>
    <mergeCell ref="C45:J45"/>
    <mergeCell ref="C47:J47"/>
    <mergeCell ref="C48:J48"/>
    <mergeCell ref="C49:J49"/>
    <mergeCell ref="C46:J46"/>
    <mergeCell ref="L3:L4"/>
    <mergeCell ref="O4:Q4"/>
    <mergeCell ref="B26:C26"/>
    <mergeCell ref="C38:J38"/>
    <mergeCell ref="C39:J39"/>
    <mergeCell ref="C41:J41"/>
    <mergeCell ref="C42:J42"/>
    <mergeCell ref="C43:J43"/>
    <mergeCell ref="C40:J40"/>
    <mergeCell ref="B3:C4"/>
    <mergeCell ref="D3:D4"/>
    <mergeCell ref="E3:E4"/>
    <mergeCell ref="F3:F4"/>
    <mergeCell ref="G3:I3"/>
    <mergeCell ref="J3:J4"/>
  </mergeCells>
  <conditionalFormatting sqref="L6:L8 L20:L21 L17 L11:L14">
    <cfRule type="cellIs" dxfId="217" priority="2" operator="equal">
      <formula>0</formula>
    </cfRule>
  </conditionalFormatting>
  <conditionalFormatting sqref="L24">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V41"/>
  <sheetViews>
    <sheetView showGridLines="0" workbookViewId="0">
      <selection activeCell="J14" sqref="J14"/>
    </sheetView>
  </sheetViews>
  <sheetFormatPr defaultColWidth="0" defaultRowHeight="14.25" zeroHeight="1"/>
  <cols>
    <col min="1" max="1" width="1.625" style="83" customWidth="1"/>
    <col min="2" max="2" width="4.125" style="83" customWidth="1"/>
    <col min="3" max="3" width="37.75" style="83" bestFit="1" customWidth="1"/>
    <col min="4" max="5" width="5.125" style="83" customWidth="1"/>
    <col min="6" max="7" width="12.5" style="83" customWidth="1"/>
    <col min="8" max="9" width="12.625" style="83" customWidth="1"/>
    <col min="10" max="10" width="15.25" style="83" customWidth="1"/>
    <col min="11" max="11" width="2.625" style="83" customWidth="1"/>
    <col min="12" max="12" width="18.75" style="83" bestFit="1" customWidth="1"/>
    <col min="13" max="13" width="2.625" style="83" customWidth="1"/>
    <col min="14" max="14" width="1.625" style="84" hidden="1" customWidth="1"/>
    <col min="15" max="17" width="5.625" style="83" hidden="1" customWidth="1"/>
    <col min="18" max="18" width="1.625" style="84" hidden="1" customWidth="1"/>
    <col min="19" max="19" width="8.125" style="83" hidden="1" customWidth="1"/>
    <col min="20" max="22" width="8.75" style="83" hidden="1" customWidth="1"/>
    <col min="23" max="16384" width="8.125" style="83" hidden="1"/>
  </cols>
  <sheetData>
    <row r="1" spans="2:18" ht="20.25">
      <c r="B1" s="79" t="s">
        <v>2618</v>
      </c>
      <c r="C1" s="79"/>
      <c r="D1" s="79"/>
      <c r="E1" s="79"/>
      <c r="F1" s="79"/>
      <c r="G1" s="79"/>
      <c r="H1" s="79"/>
      <c r="I1" s="79"/>
      <c r="J1" s="81" t="str">
        <f>Validation!B3</f>
        <v>Bristol Water</v>
      </c>
      <c r="K1" s="79"/>
      <c r="L1" s="82" t="s">
        <v>2571</v>
      </c>
    </row>
    <row r="2" spans="2:18" ht="15" thickBot="1">
      <c r="B2" s="86" t="s">
        <v>3512</v>
      </c>
      <c r="O2" s="220"/>
    </row>
    <row r="3" spans="2:18" ht="14.65" customHeight="1">
      <c r="B3" s="974" t="s">
        <v>2572</v>
      </c>
      <c r="C3" s="975"/>
      <c r="D3" s="978" t="s">
        <v>2573</v>
      </c>
      <c r="E3" s="980" t="s">
        <v>2574</v>
      </c>
      <c r="F3" s="982" t="s">
        <v>2575</v>
      </c>
      <c r="G3" s="984" t="s">
        <v>2576</v>
      </c>
      <c r="H3" s="985"/>
      <c r="I3" s="986"/>
      <c r="J3" s="987" t="s">
        <v>2577</v>
      </c>
      <c r="L3" s="987" t="s">
        <v>1451</v>
      </c>
    </row>
    <row r="4" spans="2:18" ht="54.75" thickBot="1">
      <c r="B4" s="976"/>
      <c r="C4" s="977"/>
      <c r="D4" s="979"/>
      <c r="E4" s="981"/>
      <c r="F4" s="983"/>
      <c r="G4" s="92" t="s">
        <v>2578</v>
      </c>
      <c r="H4" s="93" t="s">
        <v>2579</v>
      </c>
      <c r="I4" s="94" t="s">
        <v>2580</v>
      </c>
      <c r="J4" s="988"/>
      <c r="L4" s="988"/>
      <c r="M4" s="95"/>
      <c r="O4" s="989" t="s">
        <v>2581</v>
      </c>
      <c r="P4" s="989"/>
      <c r="Q4" s="989"/>
    </row>
    <row r="5" spans="2:18" ht="15" thickBot="1"/>
    <row r="6" spans="2:18">
      <c r="B6" s="103">
        <v>1</v>
      </c>
      <c r="C6" s="134" t="s">
        <v>2596</v>
      </c>
      <c r="D6" s="105" t="s">
        <v>805</v>
      </c>
      <c r="E6" s="243">
        <v>3</v>
      </c>
      <c r="F6" s="456">
        <f>'1A'!F22</f>
        <v>20.054999999999993</v>
      </c>
      <c r="G6" s="471">
        <f>'1A'!G22</f>
        <v>-0.42000000000000037</v>
      </c>
      <c r="H6" s="392">
        <f>'1A'!H22</f>
        <v>0.31199999999999989</v>
      </c>
      <c r="I6" s="216">
        <f xml:space="preserve"> G6 - H6</f>
        <v>-0.73200000000000021</v>
      </c>
      <c r="J6" s="224">
        <f xml:space="preserve"> F6 + I6</f>
        <v>19.322999999999993</v>
      </c>
      <c r="L6" s="143"/>
      <c r="O6" s="102" t="s">
        <v>2582</v>
      </c>
    </row>
    <row r="7" spans="2:18">
      <c r="B7" s="111">
        <f xml:space="preserve"> B6 + 1</f>
        <v>2</v>
      </c>
      <c r="C7" s="104" t="s">
        <v>2619</v>
      </c>
      <c r="D7" s="112" t="s">
        <v>805</v>
      </c>
      <c r="E7" s="245">
        <v>3</v>
      </c>
      <c r="F7" s="485">
        <v>-0.60599999999999998</v>
      </c>
      <c r="G7" s="500">
        <v>0</v>
      </c>
      <c r="H7" s="487">
        <v>0</v>
      </c>
      <c r="I7" s="219">
        <f xml:space="preserve"> G7 - H7</f>
        <v>0</v>
      </c>
      <c r="J7" s="225">
        <f xml:space="preserve"> F7 + I7</f>
        <v>-0.60599999999999998</v>
      </c>
      <c r="L7" s="31">
        <f xml:space="preserve"> IF( SUM( N7:R7 ) = 0, 0, $O$6 )</f>
        <v>0</v>
      </c>
      <c r="O7" s="110">
        <f t="shared" ref="O7:Q8" si="0" xml:space="preserve"> IF( ISNUMBER( F7 ), 0, 1 )</f>
        <v>0</v>
      </c>
      <c r="P7" s="110">
        <f t="shared" si="0"/>
        <v>0</v>
      </c>
      <c r="Q7" s="110">
        <f t="shared" si="0"/>
        <v>0</v>
      </c>
    </row>
    <row r="8" spans="2:18">
      <c r="B8" s="111">
        <f xml:space="preserve"> B7 + 1</f>
        <v>3</v>
      </c>
      <c r="C8" s="104" t="s">
        <v>2620</v>
      </c>
      <c r="D8" s="112" t="s">
        <v>805</v>
      </c>
      <c r="E8" s="245">
        <v>3</v>
      </c>
      <c r="F8" s="485">
        <v>-0.108</v>
      </c>
      <c r="G8" s="500">
        <v>0</v>
      </c>
      <c r="H8" s="487">
        <v>0</v>
      </c>
      <c r="I8" s="219">
        <f xml:space="preserve"> G8 - H8</f>
        <v>0</v>
      </c>
      <c r="J8" s="225">
        <f xml:space="preserve"> F8 + I8</f>
        <v>-0.108</v>
      </c>
      <c r="L8" s="31">
        <f xml:space="preserve"> IF( SUM( N8:R8 ) = 0, 0, $O$6 )</f>
        <v>0</v>
      </c>
      <c r="O8" s="110">
        <f t="shared" si="0"/>
        <v>0</v>
      </c>
      <c r="P8" s="110">
        <f t="shared" si="0"/>
        <v>0</v>
      </c>
      <c r="Q8" s="110">
        <f t="shared" si="0"/>
        <v>0</v>
      </c>
    </row>
    <row r="9" spans="2:18" ht="15" thickBot="1">
      <c r="B9" s="118">
        <f xml:space="preserve"> B8 + 1</f>
        <v>4</v>
      </c>
      <c r="C9" s="119" t="s">
        <v>2621</v>
      </c>
      <c r="D9" s="120" t="s">
        <v>805</v>
      </c>
      <c r="E9" s="256">
        <v>3</v>
      </c>
      <c r="F9" s="228">
        <f>SUM( F6:F8 )</f>
        <v>19.34099999999999</v>
      </c>
      <c r="G9" s="275">
        <f>SUM( G6:G8 )</f>
        <v>-0.42000000000000037</v>
      </c>
      <c r="H9" s="222">
        <f>SUM( H6:H8 )</f>
        <v>0.31199999999999989</v>
      </c>
      <c r="I9" s="223">
        <f xml:space="preserve"> G9 - H9</f>
        <v>-0.73200000000000021</v>
      </c>
      <c r="J9" s="226">
        <f xml:space="preserve"> F9 + I9</f>
        <v>18.608999999999991</v>
      </c>
      <c r="L9" s="143"/>
    </row>
    <row r="10" spans="2:18">
      <c r="L10" s="143"/>
    </row>
    <row r="11" spans="2:18" s="184" customFormat="1">
      <c r="B11" s="990" t="s">
        <v>2597</v>
      </c>
      <c r="C11" s="990"/>
      <c r="I11" s="143"/>
      <c r="J11" s="143"/>
      <c r="K11" s="143"/>
      <c r="L11" s="143"/>
      <c r="M11" s="143"/>
      <c r="N11" s="84"/>
      <c r="O11" s="143"/>
      <c r="P11" s="143"/>
      <c r="Q11" s="231"/>
      <c r="R11" s="84"/>
    </row>
    <row r="12" spans="2:18" s="184" customFormat="1">
      <c r="B12" s="158"/>
      <c r="C12" s="159"/>
      <c r="I12" s="143"/>
      <c r="J12" s="143"/>
      <c r="K12" s="143"/>
      <c r="L12" s="143"/>
      <c r="M12" s="143"/>
      <c r="N12" s="84"/>
      <c r="O12" s="143"/>
      <c r="P12" s="143"/>
      <c r="Q12" s="231"/>
      <c r="R12" s="84"/>
    </row>
    <row r="13" spans="2:18" s="184" customFormat="1">
      <c r="B13" s="32"/>
      <c r="C13" s="160" t="s">
        <v>2598</v>
      </c>
      <c r="I13" s="143"/>
      <c r="J13" s="143"/>
      <c r="K13" s="143"/>
      <c r="L13" s="143"/>
      <c r="M13" s="143"/>
      <c r="N13" s="84"/>
      <c r="O13" s="143"/>
      <c r="P13" s="143"/>
      <c r="Q13" s="231"/>
      <c r="R13" s="84"/>
    </row>
    <row r="14" spans="2:18" s="184" customFormat="1">
      <c r="B14" s="158"/>
      <c r="C14" s="159"/>
      <c r="I14" s="143"/>
      <c r="J14" s="143"/>
      <c r="K14" s="143"/>
      <c r="L14" s="143"/>
      <c r="M14" s="143"/>
      <c r="N14" s="84"/>
      <c r="O14" s="143"/>
      <c r="P14" s="143"/>
      <c r="Q14" s="231"/>
      <c r="R14" s="84"/>
    </row>
    <row r="15" spans="2:18" s="184" customFormat="1">
      <c r="B15" s="161"/>
      <c r="C15" s="160" t="s">
        <v>2599</v>
      </c>
      <c r="I15" s="143"/>
      <c r="J15" s="143"/>
      <c r="K15" s="143"/>
      <c r="L15" s="143"/>
      <c r="M15" s="143"/>
      <c r="N15" s="84"/>
      <c r="O15" s="143"/>
      <c r="P15" s="143"/>
      <c r="Q15" s="231"/>
      <c r="R15" s="84"/>
    </row>
    <row r="16" spans="2:18" s="184" customFormat="1">
      <c r="B16" s="162"/>
      <c r="C16" s="160"/>
      <c r="I16" s="143"/>
      <c r="J16" s="143"/>
      <c r="K16" s="143"/>
      <c r="L16" s="143"/>
      <c r="M16" s="143"/>
      <c r="N16" s="84"/>
      <c r="O16" s="143"/>
      <c r="P16" s="143"/>
      <c r="Q16" s="231"/>
      <c r="R16" s="84"/>
    </row>
    <row r="17" spans="1:18" s="184" customFormat="1">
      <c r="B17" s="163"/>
      <c r="C17" s="160" t="s">
        <v>2600</v>
      </c>
      <c r="I17" s="143"/>
      <c r="J17" s="143"/>
      <c r="K17" s="143"/>
      <c r="L17" s="143"/>
      <c r="M17" s="143"/>
      <c r="N17" s="84"/>
      <c r="O17" s="143"/>
      <c r="P17" s="143"/>
      <c r="Q17" s="231"/>
      <c r="R17" s="84"/>
    </row>
    <row r="18" spans="1:18" s="203" customFormat="1">
      <c r="A18" s="202"/>
      <c r="B18" s="202"/>
      <c r="C18" s="169"/>
      <c r="I18" s="147"/>
      <c r="J18" s="147"/>
      <c r="K18" s="147"/>
      <c r="L18" s="143"/>
      <c r="M18" s="143"/>
      <c r="N18" s="84"/>
      <c r="O18" s="143"/>
      <c r="P18" s="143"/>
      <c r="Q18" s="343"/>
      <c r="R18" s="84"/>
    </row>
    <row r="19" spans="1:18" s="203" customFormat="1" ht="15" thickBot="1">
      <c r="C19" s="204"/>
      <c r="I19" s="147"/>
      <c r="J19" s="147"/>
      <c r="K19" s="147"/>
      <c r="L19" s="143"/>
      <c r="M19" s="143"/>
      <c r="N19" s="84"/>
      <c r="O19" s="143"/>
      <c r="P19" s="143"/>
      <c r="Q19" s="343"/>
      <c r="R19" s="84"/>
    </row>
    <row r="20" spans="1:18" s="127" customFormat="1" ht="21" thickBot="1">
      <c r="B20" s="164" t="str">
        <f ca="1" xml:space="preserve"> RIGHT(CELL("filename", $A$1), LEN(CELL("filename", $A$1)) - SEARCH("]", CELL("filename", $A$1)))&amp;" - Line definitions"</f>
        <v>1B - Line definitions</v>
      </c>
      <c r="C20" s="165"/>
      <c r="D20" s="166"/>
      <c r="E20" s="166"/>
      <c r="F20" s="166"/>
      <c r="G20" s="166"/>
      <c r="H20" s="166"/>
      <c r="I20" s="166"/>
      <c r="J20" s="172"/>
      <c r="K20" s="135"/>
      <c r="L20" s="137"/>
      <c r="M20" s="135"/>
      <c r="N20" s="84"/>
      <c r="O20" s="137"/>
      <c r="P20" s="135"/>
      <c r="Q20" s="318"/>
      <c r="R20" s="84"/>
    </row>
    <row r="21" spans="1:18" s="127" customFormat="1" ht="15" thickBot="1">
      <c r="B21" s="87"/>
      <c r="C21" s="173"/>
      <c r="D21" s="87"/>
      <c r="E21" s="87"/>
      <c r="F21" s="87"/>
      <c r="I21" s="135"/>
      <c r="J21" s="135"/>
      <c r="K21" s="135"/>
      <c r="L21" s="137"/>
      <c r="M21" s="135"/>
      <c r="N21" s="84"/>
      <c r="O21" s="137"/>
      <c r="P21" s="135"/>
      <c r="Q21" s="318"/>
      <c r="R21" s="84"/>
    </row>
    <row r="22" spans="1:18" s="203" customFormat="1" ht="15" thickBot="1">
      <c r="B22" s="325" t="s">
        <v>2601</v>
      </c>
      <c r="C22" s="326" t="s">
        <v>2602</v>
      </c>
      <c r="D22" s="176"/>
      <c r="E22" s="176"/>
      <c r="F22" s="176"/>
      <c r="G22" s="176"/>
      <c r="H22" s="176"/>
      <c r="I22" s="176"/>
      <c r="J22" s="177"/>
      <c r="K22" s="394"/>
      <c r="L22" s="147"/>
      <c r="M22" s="135"/>
      <c r="N22" s="84"/>
      <c r="O22" s="102" t="s">
        <v>2603</v>
      </c>
      <c r="P22" s="135"/>
      <c r="R22" s="84"/>
    </row>
    <row r="23" spans="1:18" s="127" customFormat="1">
      <c r="B23" s="328">
        <f>B6</f>
        <v>1</v>
      </c>
      <c r="C23" s="991" t="s">
        <v>2622</v>
      </c>
      <c r="D23" s="991"/>
      <c r="E23" s="991"/>
      <c r="F23" s="991"/>
      <c r="G23" s="991"/>
      <c r="H23" s="991"/>
      <c r="I23" s="991"/>
      <c r="J23" s="992"/>
      <c r="K23" s="397"/>
      <c r="L23" s="137"/>
      <c r="M23" s="135"/>
      <c r="N23" s="141"/>
      <c r="O23" s="182">
        <v>1</v>
      </c>
      <c r="P23" s="135"/>
      <c r="Q23" s="318"/>
      <c r="R23" s="141"/>
    </row>
    <row r="24" spans="1:18" s="127" customFormat="1">
      <c r="B24" s="329">
        <f>B7</f>
        <v>2</v>
      </c>
      <c r="C24" s="970" t="s">
        <v>2623</v>
      </c>
      <c r="D24" s="970"/>
      <c r="E24" s="970"/>
      <c r="F24" s="970"/>
      <c r="G24" s="970"/>
      <c r="H24" s="970"/>
      <c r="I24" s="970"/>
      <c r="J24" s="971"/>
      <c r="K24" s="398"/>
      <c r="L24" s="137"/>
      <c r="M24" s="135"/>
      <c r="N24" s="136"/>
      <c r="O24" s="289">
        <v>1</v>
      </c>
      <c r="P24" s="135"/>
      <c r="Q24" s="318"/>
      <c r="R24" s="136"/>
    </row>
    <row r="25" spans="1:18" s="127" customFormat="1">
      <c r="B25" s="329">
        <f>B8</f>
        <v>3</v>
      </c>
      <c r="C25" s="970" t="s">
        <v>2624</v>
      </c>
      <c r="D25" s="970"/>
      <c r="E25" s="970"/>
      <c r="F25" s="970"/>
      <c r="G25" s="970"/>
      <c r="H25" s="970"/>
      <c r="I25" s="970"/>
      <c r="J25" s="971"/>
      <c r="K25" s="397"/>
      <c r="L25" s="137"/>
      <c r="M25" s="135"/>
      <c r="N25" s="136"/>
      <c r="O25" s="289">
        <v>1</v>
      </c>
      <c r="P25" s="135"/>
      <c r="Q25" s="318"/>
      <c r="R25" s="136"/>
    </row>
    <row r="26" spans="1:18" s="137" customFormat="1" ht="15" thickBot="1">
      <c r="B26" s="330">
        <f>B9</f>
        <v>4</v>
      </c>
      <c r="C26" s="993" t="s">
        <v>2625</v>
      </c>
      <c r="D26" s="993"/>
      <c r="E26" s="993"/>
      <c r="F26" s="993"/>
      <c r="G26" s="993"/>
      <c r="H26" s="993"/>
      <c r="I26" s="993"/>
      <c r="J26" s="994"/>
      <c r="K26" s="398"/>
      <c r="M26" s="135"/>
      <c r="N26" s="136"/>
      <c r="O26" s="289">
        <v>1</v>
      </c>
      <c r="P26" s="135"/>
      <c r="Q26" s="318"/>
      <c r="R26" s="136"/>
    </row>
    <row r="27" spans="1:18">
      <c r="N27" s="136"/>
      <c r="O27" s="431"/>
      <c r="R27" s="136"/>
    </row>
    <row r="28" spans="1:18" hidden="1">
      <c r="N28" s="136"/>
      <c r="R28" s="136"/>
    </row>
    <row r="29" spans="1:18" hidden="1">
      <c r="N29" s="136"/>
      <c r="R29" s="136"/>
    </row>
    <row r="30" spans="1:18" hidden="1">
      <c r="N30" s="136"/>
      <c r="R30" s="136"/>
    </row>
    <row r="31" spans="1:18" hidden="1">
      <c r="N31" s="136"/>
      <c r="R31" s="136"/>
    </row>
    <row r="32" spans="1:18" hidden="1">
      <c r="N32" s="136"/>
      <c r="R32" s="136"/>
    </row>
    <row r="33" spans="14:18" hidden="1">
      <c r="N33" s="141"/>
      <c r="R33" s="141"/>
    </row>
    <row r="34" spans="14:18" hidden="1">
      <c r="N34" s="141"/>
      <c r="R34" s="141"/>
    </row>
    <row r="35" spans="14:18" hidden="1">
      <c r="N35" s="141"/>
      <c r="R35" s="141"/>
    </row>
    <row r="36" spans="14:18" hidden="1">
      <c r="N36" s="141"/>
      <c r="R36" s="141"/>
    </row>
    <row r="37" spans="14:18" hidden="1">
      <c r="N37" s="141"/>
      <c r="R37" s="141"/>
    </row>
    <row r="38" spans="14:18" hidden="1">
      <c r="N38" s="141"/>
      <c r="R38" s="141"/>
    </row>
    <row r="39" spans="14:18" hidden="1">
      <c r="N39" s="141"/>
      <c r="R39" s="141"/>
    </row>
    <row r="40" spans="14:18" hidden="1">
      <c r="N40" s="141"/>
      <c r="R40" s="141"/>
    </row>
    <row r="41" spans="14:18" hidden="1">
      <c r="N41" s="141"/>
      <c r="R41" s="141"/>
    </row>
  </sheetData>
  <sheetProtection algorithmName="SHA-512" hashValue="43UIJG4MrOLRoJPqVlvkuX+27l0n41t8/kZ75iksEftiG4T0Q+TVoUOaeNq0iU56RUjK3LbLEtIHFXYWmIoLfw==" saltValue="h/DfXieDJGMshHrCxEjieA==" spinCount="100000" sheet="1" objects="1" scenarios="1"/>
  <mergeCells count="13">
    <mergeCell ref="C26:J26"/>
    <mergeCell ref="L3:L4"/>
    <mergeCell ref="O4:Q4"/>
    <mergeCell ref="B11:C11"/>
    <mergeCell ref="C23:J23"/>
    <mergeCell ref="C24:J24"/>
    <mergeCell ref="C25:J25"/>
    <mergeCell ref="B3:C4"/>
    <mergeCell ref="D3:D4"/>
    <mergeCell ref="E3:E4"/>
    <mergeCell ref="F3:F4"/>
    <mergeCell ref="G3:I3"/>
    <mergeCell ref="J3:J4"/>
  </mergeCells>
  <conditionalFormatting sqref="L7:L8">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V94"/>
  <sheetViews>
    <sheetView showGridLines="0" topLeftCell="A4" workbookViewId="0">
      <selection activeCell="H8" sqref="H8"/>
    </sheetView>
  </sheetViews>
  <sheetFormatPr defaultColWidth="0" defaultRowHeight="14.25" zeroHeight="1"/>
  <cols>
    <col min="1" max="1" width="1.625" style="83" customWidth="1"/>
    <col min="2" max="2" width="4.125" style="83" customWidth="1"/>
    <col min="3" max="3" width="38.125" style="83" customWidth="1"/>
    <col min="4" max="5" width="5.125" style="83" customWidth="1"/>
    <col min="6" max="10" width="12.5" style="83" customWidth="1"/>
    <col min="11" max="11" width="2.625" style="83" customWidth="1"/>
    <col min="12" max="12" width="27" style="83" customWidth="1"/>
    <col min="13" max="13" width="1.625" style="83" customWidth="1"/>
    <col min="14" max="14" width="1.625" style="84" hidden="1" customWidth="1"/>
    <col min="15" max="17" width="5.625" style="83" hidden="1" customWidth="1"/>
    <col min="18" max="18" width="1.625" style="84" hidden="1" customWidth="1"/>
    <col min="19" max="19" width="8.125" style="83" hidden="1" customWidth="1"/>
    <col min="20" max="22" width="8.75" style="83" hidden="1" customWidth="1"/>
    <col min="23" max="16384" width="8.125" style="83" hidden="1"/>
  </cols>
  <sheetData>
    <row r="1" spans="2:17" ht="20.25">
      <c r="B1" s="79" t="s">
        <v>2627</v>
      </c>
      <c r="C1" s="79"/>
      <c r="D1" s="79"/>
      <c r="E1" s="79"/>
      <c r="F1" s="79"/>
      <c r="G1" s="79"/>
      <c r="H1" s="79"/>
      <c r="I1" s="79"/>
      <c r="J1" s="81" t="str">
        <f>Validation!B3</f>
        <v>Bristol Water</v>
      </c>
      <c r="K1" s="79"/>
      <c r="L1" s="82" t="s">
        <v>2571</v>
      </c>
    </row>
    <row r="2" spans="2:17" ht="15" thickBot="1">
      <c r="B2" s="86" t="s">
        <v>3512</v>
      </c>
    </row>
    <row r="3" spans="2:17" ht="14.65" customHeight="1">
      <c r="B3" s="974" t="s">
        <v>2572</v>
      </c>
      <c r="C3" s="975"/>
      <c r="D3" s="978" t="s">
        <v>2573</v>
      </c>
      <c r="E3" s="980" t="s">
        <v>2574</v>
      </c>
      <c r="F3" s="982" t="s">
        <v>2575</v>
      </c>
      <c r="G3" s="984" t="s">
        <v>2576</v>
      </c>
      <c r="H3" s="985"/>
      <c r="I3" s="986"/>
      <c r="J3" s="987" t="s">
        <v>2577</v>
      </c>
      <c r="L3" s="987" t="s">
        <v>1451</v>
      </c>
    </row>
    <row r="4" spans="2:17" ht="54.75" thickBot="1">
      <c r="B4" s="976"/>
      <c r="C4" s="977"/>
      <c r="D4" s="979"/>
      <c r="E4" s="981"/>
      <c r="F4" s="983"/>
      <c r="G4" s="92" t="s">
        <v>2578</v>
      </c>
      <c r="H4" s="93" t="s">
        <v>2579</v>
      </c>
      <c r="I4" s="94" t="s">
        <v>2580</v>
      </c>
      <c r="J4" s="988"/>
      <c r="L4" s="988"/>
      <c r="M4" s="95"/>
      <c r="O4" s="989" t="s">
        <v>2581</v>
      </c>
      <c r="P4" s="989"/>
      <c r="Q4" s="989"/>
    </row>
    <row r="5" spans="2:17" ht="15" thickBot="1"/>
    <row r="6" spans="2:17" ht="15" thickBot="1">
      <c r="B6" s="99" t="s">
        <v>2628</v>
      </c>
      <c r="C6" s="100" t="s">
        <v>2629</v>
      </c>
      <c r="O6" s="102" t="s">
        <v>2582</v>
      </c>
    </row>
    <row r="7" spans="2:17">
      <c r="B7" s="103">
        <v>1</v>
      </c>
      <c r="C7" s="134" t="s">
        <v>2630</v>
      </c>
      <c r="D7" s="105" t="s">
        <v>805</v>
      </c>
      <c r="E7" s="106">
        <v>3</v>
      </c>
      <c r="F7" s="553">
        <f>573.728-0.227-0.078</f>
        <v>573.423</v>
      </c>
      <c r="G7" s="488">
        <v>-5.5110000000000001</v>
      </c>
      <c r="H7" s="499">
        <v>1.1639999999999999</v>
      </c>
      <c r="I7" s="216">
        <f t="shared" ref="I7:I13" si="0" xml:space="preserve"> G7 - H7</f>
        <v>-6.6749999999999998</v>
      </c>
      <c r="J7" s="224">
        <f t="shared" ref="J7:J13" si="1" xml:space="preserve"> F7 + I7</f>
        <v>566.74800000000005</v>
      </c>
      <c r="L7" s="73">
        <f xml:space="preserve"> IF( SUM( N7:R7 ) = 0, 0, $O$6 )</f>
        <v>0</v>
      </c>
      <c r="O7" s="110">
        <f t="shared" ref="O7:Q19" si="2" xml:space="preserve"> IF( ISNUMBER( F7 ), 0, 1 )</f>
        <v>0</v>
      </c>
      <c r="P7" s="110">
        <f t="shared" si="2"/>
        <v>0</v>
      </c>
      <c r="Q7" s="110">
        <f t="shared" si="2"/>
        <v>0</v>
      </c>
    </row>
    <row r="8" spans="2:17">
      <c r="B8" s="111">
        <f xml:space="preserve"> B7 + 1</f>
        <v>2</v>
      </c>
      <c r="C8" s="104" t="s">
        <v>2631</v>
      </c>
      <c r="D8" s="112" t="s">
        <v>805</v>
      </c>
      <c r="E8" s="113">
        <v>3</v>
      </c>
      <c r="F8" s="549">
        <f>5.425-0.329</f>
        <v>5.0960000000000001</v>
      </c>
      <c r="G8" s="486">
        <v>0</v>
      </c>
      <c r="H8" s="487">
        <v>0</v>
      </c>
      <c r="I8" s="219">
        <f xml:space="preserve"> G8 - H8</f>
        <v>0</v>
      </c>
      <c r="J8" s="225">
        <f xml:space="preserve"> F8 + I8</f>
        <v>5.0960000000000001</v>
      </c>
      <c r="L8" s="73">
        <f t="shared" ref="L8:L12" si="3" xml:space="preserve"> IF( SUM( N8:R8 ) = 0, 0, $O$6 )</f>
        <v>0</v>
      </c>
      <c r="O8" s="110">
        <f t="shared" si="2"/>
        <v>0</v>
      </c>
      <c r="P8" s="110">
        <f t="shared" si="2"/>
        <v>0</v>
      </c>
      <c r="Q8" s="110">
        <f t="shared" si="2"/>
        <v>0</v>
      </c>
    </row>
    <row r="9" spans="2:17">
      <c r="B9" s="111">
        <f t="shared" ref="B9:B37" si="4" xml:space="preserve"> B8 + 1</f>
        <v>3</v>
      </c>
      <c r="C9" s="104" t="s">
        <v>2632</v>
      </c>
      <c r="D9" s="112" t="s">
        <v>805</v>
      </c>
      <c r="E9" s="113">
        <v>3</v>
      </c>
      <c r="F9" s="549">
        <v>68.5</v>
      </c>
      <c r="G9" s="486">
        <v>0</v>
      </c>
      <c r="H9" s="487">
        <v>0</v>
      </c>
      <c r="I9" s="219">
        <f t="shared" si="0"/>
        <v>0</v>
      </c>
      <c r="J9" s="225">
        <f t="shared" si="1"/>
        <v>68.5</v>
      </c>
      <c r="L9" s="73">
        <f t="shared" si="3"/>
        <v>0</v>
      </c>
      <c r="O9" s="110">
        <f t="shared" si="2"/>
        <v>0</v>
      </c>
      <c r="P9" s="110">
        <f t="shared" si="2"/>
        <v>0</v>
      </c>
      <c r="Q9" s="110">
        <f t="shared" si="2"/>
        <v>0</v>
      </c>
    </row>
    <row r="10" spans="2:17">
      <c r="B10" s="111">
        <f t="shared" si="4"/>
        <v>4</v>
      </c>
      <c r="C10" s="104" t="s">
        <v>2633</v>
      </c>
      <c r="D10" s="112" t="s">
        <v>805</v>
      </c>
      <c r="E10" s="113">
        <v>3</v>
      </c>
      <c r="F10" s="550">
        <v>0</v>
      </c>
      <c r="G10" s="551">
        <v>0</v>
      </c>
      <c r="H10" s="552">
        <v>0</v>
      </c>
      <c r="I10" s="219">
        <f t="shared" si="0"/>
        <v>0</v>
      </c>
      <c r="J10" s="225">
        <f t="shared" si="1"/>
        <v>0</v>
      </c>
      <c r="L10" s="73">
        <f t="shared" si="3"/>
        <v>0</v>
      </c>
      <c r="O10" s="110">
        <f t="shared" si="2"/>
        <v>0</v>
      </c>
      <c r="P10" s="110">
        <f t="shared" si="2"/>
        <v>0</v>
      </c>
      <c r="Q10" s="110">
        <f t="shared" si="2"/>
        <v>0</v>
      </c>
    </row>
    <row r="11" spans="2:17">
      <c r="B11" s="111">
        <f t="shared" si="4"/>
        <v>5</v>
      </c>
      <c r="C11" s="104" t="s">
        <v>2634</v>
      </c>
      <c r="D11" s="112" t="s">
        <v>805</v>
      </c>
      <c r="E11" s="113">
        <v>3</v>
      </c>
      <c r="F11" s="550">
        <v>0</v>
      </c>
      <c r="G11" s="551">
        <v>0</v>
      </c>
      <c r="H11" s="552">
        <v>0</v>
      </c>
      <c r="I11" s="219">
        <f t="shared" si="0"/>
        <v>0</v>
      </c>
      <c r="J11" s="225">
        <f xml:space="preserve"> F11 + I11</f>
        <v>0</v>
      </c>
      <c r="L11" s="73">
        <f t="shared" si="3"/>
        <v>0</v>
      </c>
      <c r="O11" s="110">
        <f t="shared" si="2"/>
        <v>0</v>
      </c>
      <c r="P11" s="110">
        <f t="shared" si="2"/>
        <v>0</v>
      </c>
      <c r="Q11" s="110">
        <f t="shared" si="2"/>
        <v>0</v>
      </c>
    </row>
    <row r="12" spans="2:17">
      <c r="B12" s="111">
        <f t="shared" si="4"/>
        <v>6</v>
      </c>
      <c r="C12" s="104" t="s">
        <v>2635</v>
      </c>
      <c r="D12" s="112" t="s">
        <v>805</v>
      </c>
      <c r="E12" s="113">
        <v>3</v>
      </c>
      <c r="F12" s="550">
        <v>32.252000000000002</v>
      </c>
      <c r="G12" s="551">
        <v>0</v>
      </c>
      <c r="H12" s="552">
        <v>0</v>
      </c>
      <c r="I12" s="219">
        <f t="shared" si="0"/>
        <v>0</v>
      </c>
      <c r="J12" s="225">
        <f t="shared" si="1"/>
        <v>32.252000000000002</v>
      </c>
      <c r="L12" s="73">
        <f t="shared" si="3"/>
        <v>0</v>
      </c>
      <c r="O12" s="110">
        <f t="shared" si="2"/>
        <v>0</v>
      </c>
      <c r="P12" s="110">
        <f t="shared" si="2"/>
        <v>0</v>
      </c>
      <c r="Q12" s="110">
        <f t="shared" si="2"/>
        <v>0</v>
      </c>
    </row>
    <row r="13" spans="2:17" ht="15" thickBot="1">
      <c r="B13" s="118">
        <f xml:space="preserve"> B12 + 1</f>
        <v>7</v>
      </c>
      <c r="C13" s="119" t="s">
        <v>2636</v>
      </c>
      <c r="D13" s="120" t="s">
        <v>805</v>
      </c>
      <c r="E13" s="117">
        <v>3</v>
      </c>
      <c r="F13" s="457">
        <f>SUM( F7:F12 )</f>
        <v>679.27099999999996</v>
      </c>
      <c r="G13" s="221">
        <f>SUM( G7:G12 )</f>
        <v>-5.5110000000000001</v>
      </c>
      <c r="H13" s="222">
        <f>SUM( H7:H12 )</f>
        <v>1.1639999999999999</v>
      </c>
      <c r="I13" s="223">
        <f t="shared" si="0"/>
        <v>-6.6749999999999998</v>
      </c>
      <c r="J13" s="226">
        <f t="shared" si="1"/>
        <v>672.596</v>
      </c>
      <c r="L13" s="143"/>
    </row>
    <row r="14" spans="2:17" ht="15" thickBot="1">
      <c r="L14" s="143"/>
    </row>
    <row r="15" spans="2:17" ht="15" thickBot="1">
      <c r="B15" s="99" t="s">
        <v>2637</v>
      </c>
      <c r="C15" s="100" t="s">
        <v>2638</v>
      </c>
      <c r="L15" s="143"/>
    </row>
    <row r="16" spans="2:17">
      <c r="B16" s="103">
        <f xml:space="preserve"> B13 + 1</f>
        <v>8</v>
      </c>
      <c r="C16" s="134" t="s">
        <v>2639</v>
      </c>
      <c r="D16" s="105" t="s">
        <v>805</v>
      </c>
      <c r="E16" s="106">
        <v>3</v>
      </c>
      <c r="F16" s="553">
        <v>1.123</v>
      </c>
      <c r="G16" s="488">
        <v>0</v>
      </c>
      <c r="H16" s="499">
        <v>2.1000000000000001E-2</v>
      </c>
      <c r="I16" s="216">
        <f xml:space="preserve"> G16 - H16</f>
        <v>-2.1000000000000001E-2</v>
      </c>
      <c r="J16" s="224">
        <f xml:space="preserve"> F16 + I16</f>
        <v>1.1020000000000001</v>
      </c>
      <c r="L16" s="73">
        <f t="shared" ref="L16:L19" si="5" xml:space="preserve"> IF( SUM( N16:R16 ) = 0, 0, $O$6 )</f>
        <v>0</v>
      </c>
      <c r="O16" s="110">
        <f t="shared" si="2"/>
        <v>0</v>
      </c>
      <c r="P16" s="110">
        <f t="shared" si="2"/>
        <v>0</v>
      </c>
      <c r="Q16" s="110">
        <f t="shared" si="2"/>
        <v>0</v>
      </c>
    </row>
    <row r="17" spans="2:18">
      <c r="B17" s="111">
        <f t="shared" si="4"/>
        <v>9</v>
      </c>
      <c r="C17" s="104" t="s">
        <v>2640</v>
      </c>
      <c r="D17" s="112" t="s">
        <v>805</v>
      </c>
      <c r="E17" s="113">
        <v>3</v>
      </c>
      <c r="F17" s="549">
        <f>29.777+0.227+0.078+0.329</f>
        <v>30.411000000000001</v>
      </c>
      <c r="G17" s="486">
        <v>-0.95599999999999996</v>
      </c>
      <c r="H17" s="487">
        <v>1.0999999999999999E-2</v>
      </c>
      <c r="I17" s="219">
        <f xml:space="preserve"> G17 - H17</f>
        <v>-0.96699999999999997</v>
      </c>
      <c r="J17" s="225">
        <f xml:space="preserve"> F17 + I17</f>
        <v>29.444000000000003</v>
      </c>
      <c r="L17" s="73">
        <f t="shared" si="5"/>
        <v>0</v>
      </c>
      <c r="O17" s="110">
        <f t="shared" si="2"/>
        <v>0</v>
      </c>
      <c r="P17" s="110">
        <f t="shared" si="2"/>
        <v>0</v>
      </c>
      <c r="Q17" s="110">
        <f t="shared" si="2"/>
        <v>0</v>
      </c>
    </row>
    <row r="18" spans="2:18">
      <c r="B18" s="111">
        <f t="shared" si="4"/>
        <v>10</v>
      </c>
      <c r="C18" s="104" t="s">
        <v>2634</v>
      </c>
      <c r="D18" s="112" t="s">
        <v>805</v>
      </c>
      <c r="E18" s="113">
        <v>3</v>
      </c>
      <c r="F18" s="549">
        <v>0</v>
      </c>
      <c r="G18" s="486">
        <v>0</v>
      </c>
      <c r="H18" s="487">
        <v>0</v>
      </c>
      <c r="I18" s="219">
        <f xml:space="preserve"> G18 - H18</f>
        <v>0</v>
      </c>
      <c r="J18" s="225">
        <f xml:space="preserve"> F18 + I18</f>
        <v>0</v>
      </c>
      <c r="L18" s="73">
        <f t="shared" si="5"/>
        <v>0</v>
      </c>
      <c r="O18" s="110">
        <f t="shared" si="2"/>
        <v>0</v>
      </c>
      <c r="P18" s="110">
        <f t="shared" si="2"/>
        <v>0</v>
      </c>
      <c r="Q18" s="110">
        <f t="shared" si="2"/>
        <v>0</v>
      </c>
    </row>
    <row r="19" spans="2:18">
      <c r="B19" s="111">
        <f t="shared" si="4"/>
        <v>11</v>
      </c>
      <c r="C19" s="104" t="s">
        <v>2641</v>
      </c>
      <c r="D19" s="112" t="s">
        <v>805</v>
      </c>
      <c r="E19" s="113">
        <v>3</v>
      </c>
      <c r="F19" s="549">
        <v>16.059999999999999</v>
      </c>
      <c r="G19" s="486">
        <v>0</v>
      </c>
      <c r="H19" s="487">
        <v>0</v>
      </c>
      <c r="I19" s="219">
        <f xml:space="preserve"> G19 - H19</f>
        <v>0</v>
      </c>
      <c r="J19" s="225">
        <f xml:space="preserve"> F19 + I19</f>
        <v>16.059999999999999</v>
      </c>
      <c r="L19" s="73">
        <f t="shared" si="5"/>
        <v>0</v>
      </c>
      <c r="O19" s="110">
        <f t="shared" si="2"/>
        <v>0</v>
      </c>
      <c r="P19" s="110">
        <f t="shared" si="2"/>
        <v>0</v>
      </c>
      <c r="Q19" s="110">
        <f t="shared" si="2"/>
        <v>0</v>
      </c>
    </row>
    <row r="20" spans="2:18" ht="15" thickBot="1">
      <c r="B20" s="118">
        <f t="shared" si="4"/>
        <v>12</v>
      </c>
      <c r="C20" s="119" t="s">
        <v>2642</v>
      </c>
      <c r="D20" s="120" t="s">
        <v>805</v>
      </c>
      <c r="E20" s="117">
        <v>3</v>
      </c>
      <c r="F20" s="223">
        <f>SUM( F16:F19 )</f>
        <v>47.594000000000001</v>
      </c>
      <c r="G20" s="228">
        <f>SUM( G16:G19 )</f>
        <v>-0.95599999999999996</v>
      </c>
      <c r="H20" s="223">
        <f>SUM( H16:H19 )</f>
        <v>3.2000000000000001E-2</v>
      </c>
      <c r="I20" s="223">
        <f xml:space="preserve"> G20 - H20</f>
        <v>-0.98799999999999999</v>
      </c>
      <c r="J20" s="226">
        <f xml:space="preserve"> F20 + I20</f>
        <v>46.606000000000002</v>
      </c>
      <c r="L20" s="143"/>
    </row>
    <row r="21" spans="2:18" ht="15" thickBot="1">
      <c r="L21" s="143"/>
    </row>
    <row r="22" spans="2:18" ht="15" thickBot="1">
      <c r="B22" s="99" t="s">
        <v>2643</v>
      </c>
      <c r="C22" s="100" t="s">
        <v>2644</v>
      </c>
      <c r="L22" s="143"/>
    </row>
    <row r="23" spans="2:18">
      <c r="B23" s="103">
        <f xml:space="preserve"> B20 + 1</f>
        <v>13</v>
      </c>
      <c r="C23" s="134" t="s">
        <v>2645</v>
      </c>
      <c r="D23" s="105" t="s">
        <v>805</v>
      </c>
      <c r="E23" s="106">
        <v>3</v>
      </c>
      <c r="F23" s="553">
        <v>-24.524999999999999</v>
      </c>
      <c r="G23" s="488">
        <v>0.95599999999999996</v>
      </c>
      <c r="H23" s="499">
        <v>-1.196</v>
      </c>
      <c r="I23" s="216">
        <f t="shared" ref="I23:I30" si="6" xml:space="preserve"> G23 - H23</f>
        <v>2.1520000000000001</v>
      </c>
      <c r="J23" s="224">
        <f t="shared" ref="J23:J30" si="7" xml:space="preserve"> F23 + I23</f>
        <v>-22.372999999999998</v>
      </c>
      <c r="L23" s="73">
        <f t="shared" ref="L23:L28" si="8" xml:space="preserve"> IF( SUM( N23:R23 ) = 0, 0, $O$6 )</f>
        <v>0</v>
      </c>
      <c r="N23" s="141"/>
      <c r="O23" s="110">
        <f t="shared" ref="O23:Q46" si="9" xml:space="preserve"> IF( ISNUMBER( F23 ), 0, 1 )</f>
        <v>0</v>
      </c>
      <c r="P23" s="110">
        <f t="shared" si="9"/>
        <v>0</v>
      </c>
      <c r="Q23" s="110">
        <f t="shared" si="9"/>
        <v>0</v>
      </c>
      <c r="R23" s="141"/>
    </row>
    <row r="24" spans="2:18">
      <c r="B24" s="111">
        <f t="shared" si="4"/>
        <v>14</v>
      </c>
      <c r="C24" s="104" t="s">
        <v>2646</v>
      </c>
      <c r="D24" s="112" t="s">
        <v>805</v>
      </c>
      <c r="E24" s="113">
        <v>3</v>
      </c>
      <c r="F24" s="549">
        <v>-9.7449999999999992</v>
      </c>
      <c r="G24" s="486">
        <v>0</v>
      </c>
      <c r="H24" s="487">
        <v>0</v>
      </c>
      <c r="I24" s="219">
        <f t="shared" si="6"/>
        <v>0</v>
      </c>
      <c r="J24" s="225">
        <f t="shared" si="7"/>
        <v>-9.7449999999999992</v>
      </c>
      <c r="L24" s="73">
        <f t="shared" si="8"/>
        <v>0</v>
      </c>
      <c r="N24" s="136"/>
      <c r="O24" s="110">
        <f t="shared" si="9"/>
        <v>0</v>
      </c>
      <c r="P24" s="110">
        <f t="shared" si="9"/>
        <v>0</v>
      </c>
      <c r="Q24" s="110">
        <f t="shared" si="9"/>
        <v>0</v>
      </c>
      <c r="R24" s="136"/>
    </row>
    <row r="25" spans="2:18">
      <c r="B25" s="111">
        <f t="shared" si="4"/>
        <v>15</v>
      </c>
      <c r="C25" s="104" t="s">
        <v>2647</v>
      </c>
      <c r="D25" s="112" t="s">
        <v>805</v>
      </c>
      <c r="E25" s="113">
        <v>3</v>
      </c>
      <c r="F25" s="549">
        <v>-20.45</v>
      </c>
      <c r="G25" s="486">
        <v>0</v>
      </c>
      <c r="H25" s="487">
        <v>0</v>
      </c>
      <c r="I25" s="219">
        <f t="shared" si="6"/>
        <v>0</v>
      </c>
      <c r="J25" s="225">
        <f t="shared" si="7"/>
        <v>-20.45</v>
      </c>
      <c r="L25" s="73">
        <f t="shared" si="8"/>
        <v>0</v>
      </c>
      <c r="N25" s="136"/>
      <c r="O25" s="110">
        <f t="shared" si="9"/>
        <v>0</v>
      </c>
      <c r="P25" s="110">
        <f t="shared" si="9"/>
        <v>0</v>
      </c>
      <c r="Q25" s="110">
        <f t="shared" si="9"/>
        <v>0</v>
      </c>
      <c r="R25" s="136"/>
    </row>
    <row r="26" spans="2:18">
      <c r="B26" s="111">
        <f t="shared" si="4"/>
        <v>16</v>
      </c>
      <c r="C26" s="104" t="s">
        <v>2634</v>
      </c>
      <c r="D26" s="112" t="s">
        <v>805</v>
      </c>
      <c r="E26" s="113">
        <v>3</v>
      </c>
      <c r="F26" s="549">
        <v>-0.309</v>
      </c>
      <c r="G26" s="486">
        <v>0</v>
      </c>
      <c r="H26" s="487">
        <v>0</v>
      </c>
      <c r="I26" s="219">
        <f t="shared" si="6"/>
        <v>0</v>
      </c>
      <c r="J26" s="225">
        <f t="shared" si="7"/>
        <v>-0.309</v>
      </c>
      <c r="L26" s="73">
        <f t="shared" si="8"/>
        <v>0</v>
      </c>
      <c r="N26" s="136"/>
      <c r="O26" s="110">
        <f t="shared" si="9"/>
        <v>0</v>
      </c>
      <c r="P26" s="110">
        <f t="shared" si="9"/>
        <v>0</v>
      </c>
      <c r="Q26" s="110">
        <f t="shared" si="9"/>
        <v>0</v>
      </c>
      <c r="R26" s="136"/>
    </row>
    <row r="27" spans="2:18">
      <c r="B27" s="111">
        <f t="shared" si="4"/>
        <v>17</v>
      </c>
      <c r="C27" s="104" t="s">
        <v>2648</v>
      </c>
      <c r="D27" s="112" t="s">
        <v>805</v>
      </c>
      <c r="E27" s="113">
        <v>3</v>
      </c>
      <c r="F27" s="549">
        <v>-1.4259999999999999</v>
      </c>
      <c r="G27" s="486">
        <v>0</v>
      </c>
      <c r="H27" s="487">
        <v>0</v>
      </c>
      <c r="I27" s="219">
        <f t="shared" si="6"/>
        <v>0</v>
      </c>
      <c r="J27" s="225">
        <f t="shared" si="7"/>
        <v>-1.4259999999999999</v>
      </c>
      <c r="L27" s="73">
        <f t="shared" si="8"/>
        <v>0</v>
      </c>
      <c r="N27" s="136"/>
      <c r="O27" s="110">
        <f t="shared" si="9"/>
        <v>0</v>
      </c>
      <c r="P27" s="110">
        <f t="shared" si="9"/>
        <v>0</v>
      </c>
      <c r="Q27" s="110">
        <f t="shared" si="9"/>
        <v>0</v>
      </c>
      <c r="R27" s="136"/>
    </row>
    <row r="28" spans="2:18">
      <c r="B28" s="111">
        <f t="shared" si="4"/>
        <v>18</v>
      </c>
      <c r="C28" s="104" t="s">
        <v>2649</v>
      </c>
      <c r="D28" s="112" t="s">
        <v>805</v>
      </c>
      <c r="E28" s="113">
        <v>3</v>
      </c>
      <c r="F28" s="549">
        <v>-1.6930000000000001</v>
      </c>
      <c r="G28" s="486">
        <v>0</v>
      </c>
      <c r="H28" s="487">
        <v>0</v>
      </c>
      <c r="I28" s="219">
        <f t="shared" si="6"/>
        <v>0</v>
      </c>
      <c r="J28" s="225">
        <f t="shared" si="7"/>
        <v>-1.6930000000000001</v>
      </c>
      <c r="L28" s="73">
        <f t="shared" si="8"/>
        <v>0</v>
      </c>
      <c r="N28" s="136"/>
      <c r="O28" s="110">
        <f t="shared" si="9"/>
        <v>0</v>
      </c>
      <c r="P28" s="110">
        <f t="shared" si="9"/>
        <v>0</v>
      </c>
      <c r="Q28" s="110">
        <f t="shared" si="9"/>
        <v>0</v>
      </c>
      <c r="R28" s="136"/>
    </row>
    <row r="29" spans="2:18">
      <c r="B29" s="111">
        <f t="shared" si="4"/>
        <v>19</v>
      </c>
      <c r="C29" s="104" t="s">
        <v>2650</v>
      </c>
      <c r="D29" s="112" t="s">
        <v>805</v>
      </c>
      <c r="E29" s="113">
        <v>3</v>
      </c>
      <c r="F29" s="274">
        <f xml:space="preserve"> SUM( F23:F28 )</f>
        <v>-58.147999999999996</v>
      </c>
      <c r="G29" s="278">
        <f xml:space="preserve"> SUM( G23:G28 )</f>
        <v>0.95599999999999996</v>
      </c>
      <c r="H29" s="277">
        <f xml:space="preserve"> SUM( H23:H28 )</f>
        <v>-1.196</v>
      </c>
      <c r="I29" s="219">
        <f t="shared" si="6"/>
        <v>2.1520000000000001</v>
      </c>
      <c r="J29" s="225">
        <f t="shared" si="7"/>
        <v>-55.995999999999995</v>
      </c>
      <c r="L29" s="143"/>
      <c r="M29" s="137"/>
      <c r="N29" s="136"/>
      <c r="O29" s="137"/>
      <c r="P29" s="137"/>
      <c r="Q29" s="137"/>
      <c r="R29" s="136"/>
    </row>
    <row r="30" spans="2:18" ht="15" thickBot="1">
      <c r="B30" s="118">
        <f xml:space="preserve"> B29 + 1</f>
        <v>20</v>
      </c>
      <c r="C30" s="119" t="s">
        <v>2651</v>
      </c>
      <c r="D30" s="120" t="s">
        <v>805</v>
      </c>
      <c r="E30" s="117">
        <v>3</v>
      </c>
      <c r="F30" s="458">
        <f xml:space="preserve"> F20 + F29</f>
        <v>-10.553999999999995</v>
      </c>
      <c r="G30" s="459">
        <f xml:space="preserve"> G20 + G29</f>
        <v>0</v>
      </c>
      <c r="H30" s="460">
        <f xml:space="preserve"> H20 + H29</f>
        <v>-1.1639999999999999</v>
      </c>
      <c r="I30" s="223">
        <f t="shared" si="6"/>
        <v>1.1639999999999999</v>
      </c>
      <c r="J30" s="228">
        <f t="shared" si="7"/>
        <v>-9.3899999999999952</v>
      </c>
      <c r="L30" s="143"/>
      <c r="M30" s="137"/>
      <c r="N30" s="136"/>
      <c r="O30" s="137"/>
      <c r="P30" s="137"/>
      <c r="Q30" s="137"/>
      <c r="R30" s="136"/>
    </row>
    <row r="31" spans="2:18" ht="15" thickBot="1">
      <c r="L31" s="143"/>
      <c r="N31" s="136"/>
      <c r="R31" s="136"/>
    </row>
    <row r="32" spans="2:18" ht="15" thickBot="1">
      <c r="B32" s="99" t="s">
        <v>2652</v>
      </c>
      <c r="C32" s="100" t="s">
        <v>2653</v>
      </c>
      <c r="L32" s="143"/>
      <c r="N32" s="136"/>
      <c r="R32" s="136"/>
    </row>
    <row r="33" spans="2:18">
      <c r="B33" s="103">
        <f xml:space="preserve"> B30 + 1</f>
        <v>21</v>
      </c>
      <c r="C33" s="134" t="s">
        <v>2645</v>
      </c>
      <c r="D33" s="105" t="s">
        <v>805</v>
      </c>
      <c r="E33" s="243">
        <v>3</v>
      </c>
      <c r="F33" s="502">
        <v>0</v>
      </c>
      <c r="G33" s="488">
        <v>0</v>
      </c>
      <c r="H33" s="499">
        <v>0</v>
      </c>
      <c r="I33" s="216">
        <f t="shared" ref="I33:I42" si="10" xml:space="preserve"> G33 - H33</f>
        <v>0</v>
      </c>
      <c r="J33" s="227">
        <f t="shared" ref="J33:J42" si="11" xml:space="preserve"> F33 + I33</f>
        <v>0</v>
      </c>
      <c r="L33" s="73">
        <f t="shared" ref="L33:L40" si="12" xml:space="preserve"> IF( SUM( N33:R33 ) = 0, 0, $O$6 )</f>
        <v>0</v>
      </c>
      <c r="N33" s="141"/>
      <c r="O33" s="469">
        <f t="shared" si="9"/>
        <v>0</v>
      </c>
      <c r="P33" s="469">
        <f t="shared" si="9"/>
        <v>0</v>
      </c>
      <c r="Q33" s="469">
        <f t="shared" si="9"/>
        <v>0</v>
      </c>
      <c r="R33" s="141"/>
    </row>
    <row r="34" spans="2:18">
      <c r="B34" s="195">
        <f t="shared" si="4"/>
        <v>22</v>
      </c>
      <c r="C34" s="196" t="s">
        <v>2647</v>
      </c>
      <c r="D34" s="191" t="s">
        <v>805</v>
      </c>
      <c r="E34" s="461">
        <v>3</v>
      </c>
      <c r="F34" s="554">
        <v>-289.32799999999997</v>
      </c>
      <c r="G34" s="555">
        <v>0</v>
      </c>
      <c r="H34" s="556">
        <v>0</v>
      </c>
      <c r="I34" s="462">
        <f t="shared" si="10"/>
        <v>0</v>
      </c>
      <c r="J34" s="463">
        <f t="shared" si="11"/>
        <v>-289.32799999999997</v>
      </c>
      <c r="L34" s="73">
        <f t="shared" si="12"/>
        <v>0</v>
      </c>
      <c r="N34" s="141"/>
      <c r="O34" s="110">
        <f t="shared" si="9"/>
        <v>0</v>
      </c>
      <c r="P34" s="110">
        <f t="shared" si="9"/>
        <v>0</v>
      </c>
      <c r="Q34" s="110">
        <f t="shared" si="9"/>
        <v>0</v>
      </c>
      <c r="R34" s="141"/>
    </row>
    <row r="35" spans="2:18">
      <c r="B35" s="195">
        <f t="shared" si="4"/>
        <v>23</v>
      </c>
      <c r="C35" s="196" t="s">
        <v>2634</v>
      </c>
      <c r="D35" s="191" t="s">
        <v>805</v>
      </c>
      <c r="E35" s="461">
        <v>3</v>
      </c>
      <c r="F35" s="554">
        <v>-1.5249999999999999</v>
      </c>
      <c r="G35" s="555">
        <v>0</v>
      </c>
      <c r="H35" s="556">
        <v>0</v>
      </c>
      <c r="I35" s="462">
        <f t="shared" si="10"/>
        <v>0</v>
      </c>
      <c r="J35" s="463">
        <f t="shared" si="11"/>
        <v>-1.5249999999999999</v>
      </c>
      <c r="L35" s="73">
        <f t="shared" si="12"/>
        <v>0</v>
      </c>
      <c r="N35" s="141"/>
      <c r="O35" s="110">
        <f t="shared" si="9"/>
        <v>0</v>
      </c>
      <c r="P35" s="110">
        <f t="shared" si="9"/>
        <v>0</v>
      </c>
      <c r="Q35" s="110">
        <f t="shared" si="9"/>
        <v>0</v>
      </c>
      <c r="R35" s="141"/>
    </row>
    <row r="36" spans="2:18">
      <c r="B36" s="195">
        <f t="shared" si="4"/>
        <v>24</v>
      </c>
      <c r="C36" s="196" t="s">
        <v>2654</v>
      </c>
      <c r="D36" s="191" t="s">
        <v>805</v>
      </c>
      <c r="E36" s="461">
        <v>3</v>
      </c>
      <c r="F36" s="554">
        <v>0</v>
      </c>
      <c r="G36" s="555">
        <v>0</v>
      </c>
      <c r="H36" s="556">
        <v>0</v>
      </c>
      <c r="I36" s="462">
        <f t="shared" si="10"/>
        <v>0</v>
      </c>
      <c r="J36" s="463">
        <f t="shared" si="11"/>
        <v>0</v>
      </c>
      <c r="L36" s="73">
        <f t="shared" si="12"/>
        <v>0</v>
      </c>
      <c r="N36" s="141"/>
      <c r="O36" s="110">
        <f t="shared" si="9"/>
        <v>0</v>
      </c>
      <c r="P36" s="110">
        <f t="shared" si="9"/>
        <v>0</v>
      </c>
      <c r="Q36" s="110">
        <f t="shared" si="9"/>
        <v>0</v>
      </c>
      <c r="R36" s="141"/>
    </row>
    <row r="37" spans="2:18">
      <c r="B37" s="195">
        <f t="shared" si="4"/>
        <v>25</v>
      </c>
      <c r="C37" s="196" t="s">
        <v>2649</v>
      </c>
      <c r="D37" s="191" t="s">
        <v>805</v>
      </c>
      <c r="E37" s="461">
        <v>3</v>
      </c>
      <c r="F37" s="554">
        <v>0</v>
      </c>
      <c r="G37" s="555">
        <v>0</v>
      </c>
      <c r="H37" s="556">
        <v>0</v>
      </c>
      <c r="I37" s="462">
        <f t="shared" si="10"/>
        <v>0</v>
      </c>
      <c r="J37" s="463">
        <f t="shared" si="11"/>
        <v>0</v>
      </c>
      <c r="L37" s="73">
        <f t="shared" si="12"/>
        <v>0</v>
      </c>
      <c r="N37" s="141"/>
      <c r="O37" s="110">
        <f t="shared" si="9"/>
        <v>0</v>
      </c>
      <c r="P37" s="110">
        <f t="shared" si="9"/>
        <v>0</v>
      </c>
      <c r="Q37" s="110">
        <f t="shared" si="9"/>
        <v>0</v>
      </c>
      <c r="R37" s="141"/>
    </row>
    <row r="38" spans="2:18">
      <c r="B38" s="195">
        <f xml:space="preserve"> B37 + 1</f>
        <v>26</v>
      </c>
      <c r="C38" s="196" t="s">
        <v>2655</v>
      </c>
      <c r="D38" s="191" t="s">
        <v>805</v>
      </c>
      <c r="E38" s="461">
        <v>3</v>
      </c>
      <c r="F38" s="554">
        <f>-73.812+1.693</f>
        <v>-72.119</v>
      </c>
      <c r="G38" s="555">
        <v>0</v>
      </c>
      <c r="H38" s="556">
        <v>0</v>
      </c>
      <c r="I38" s="462">
        <f t="shared" si="10"/>
        <v>0</v>
      </c>
      <c r="J38" s="463">
        <f t="shared" si="11"/>
        <v>-72.119</v>
      </c>
      <c r="L38" s="73">
        <f t="shared" si="12"/>
        <v>0</v>
      </c>
      <c r="N38" s="141"/>
      <c r="O38" s="110">
        <f t="shared" si="9"/>
        <v>0</v>
      </c>
      <c r="P38" s="110">
        <f t="shared" si="9"/>
        <v>0</v>
      </c>
      <c r="Q38" s="110">
        <f t="shared" si="9"/>
        <v>0</v>
      </c>
      <c r="R38" s="141"/>
    </row>
    <row r="39" spans="2:18">
      <c r="B39" s="195">
        <f xml:space="preserve"> B38 + 1</f>
        <v>27</v>
      </c>
      <c r="C39" s="196" t="s">
        <v>2656</v>
      </c>
      <c r="D39" s="191" t="s">
        <v>805</v>
      </c>
      <c r="E39" s="461">
        <v>3</v>
      </c>
      <c r="F39" s="554">
        <v>-12.5</v>
      </c>
      <c r="G39" s="555">
        <v>0</v>
      </c>
      <c r="H39" s="556">
        <v>0</v>
      </c>
      <c r="I39" s="462">
        <f t="shared" si="10"/>
        <v>0</v>
      </c>
      <c r="J39" s="463">
        <f t="shared" si="11"/>
        <v>-12.5</v>
      </c>
      <c r="L39" s="73">
        <f t="shared" si="12"/>
        <v>0</v>
      </c>
      <c r="N39" s="141"/>
      <c r="O39" s="110">
        <f t="shared" si="9"/>
        <v>0</v>
      </c>
      <c r="P39" s="110">
        <f t="shared" si="9"/>
        <v>0</v>
      </c>
      <c r="Q39" s="110">
        <f t="shared" si="9"/>
        <v>0</v>
      </c>
      <c r="R39" s="141"/>
    </row>
    <row r="40" spans="2:18">
      <c r="B40" s="195">
        <f xml:space="preserve"> B39 + 1</f>
        <v>28</v>
      </c>
      <c r="C40" s="196" t="s">
        <v>2595</v>
      </c>
      <c r="D40" s="191" t="s">
        <v>805</v>
      </c>
      <c r="E40" s="461">
        <v>3</v>
      </c>
      <c r="F40" s="554">
        <v>-56.295999999999999</v>
      </c>
      <c r="G40" s="555">
        <v>1.085</v>
      </c>
      <c r="H40" s="556">
        <v>0</v>
      </c>
      <c r="I40" s="462">
        <f t="shared" si="10"/>
        <v>1.085</v>
      </c>
      <c r="J40" s="463">
        <f t="shared" si="11"/>
        <v>-55.210999999999999</v>
      </c>
      <c r="L40" s="73">
        <f t="shared" si="12"/>
        <v>0</v>
      </c>
      <c r="N40" s="141"/>
      <c r="O40" s="110">
        <f t="shared" si="9"/>
        <v>0</v>
      </c>
      <c r="P40" s="110">
        <f t="shared" si="9"/>
        <v>0</v>
      </c>
      <c r="Q40" s="110">
        <f t="shared" si="9"/>
        <v>0</v>
      </c>
      <c r="R40" s="141"/>
    </row>
    <row r="41" spans="2:18">
      <c r="B41" s="111">
        <f xml:space="preserve"> B40 + 1</f>
        <v>29</v>
      </c>
      <c r="C41" s="104" t="s">
        <v>2657</v>
      </c>
      <c r="D41" s="112" t="s">
        <v>805</v>
      </c>
      <c r="E41" s="245">
        <v>3</v>
      </c>
      <c r="F41" s="274">
        <f xml:space="preserve"> SUM( F33:F40 )</f>
        <v>-431.76799999999997</v>
      </c>
      <c r="G41" s="278">
        <f xml:space="preserve"> SUM( G33:G40 )</f>
        <v>1.085</v>
      </c>
      <c r="H41" s="277">
        <f xml:space="preserve"> SUM( H33:H40 )</f>
        <v>0</v>
      </c>
      <c r="I41" s="219">
        <f t="shared" si="10"/>
        <v>1.085</v>
      </c>
      <c r="J41" s="274">
        <f t="shared" si="11"/>
        <v>-430.68299999999999</v>
      </c>
      <c r="L41" s="143"/>
      <c r="M41" s="137"/>
      <c r="N41" s="141"/>
      <c r="O41" s="137"/>
      <c r="P41" s="137"/>
      <c r="Q41" s="137"/>
      <c r="R41" s="141"/>
    </row>
    <row r="42" spans="2:18" ht="15" thickBot="1">
      <c r="B42" s="118">
        <f xml:space="preserve"> B41 + 1</f>
        <v>30</v>
      </c>
      <c r="C42" s="119" t="s">
        <v>2658</v>
      </c>
      <c r="D42" s="120" t="s">
        <v>805</v>
      </c>
      <c r="E42" s="256">
        <v>3</v>
      </c>
      <c r="F42" s="464">
        <f xml:space="preserve"> F13 + F30 + F41</f>
        <v>236.94900000000001</v>
      </c>
      <c r="G42" s="459">
        <f xml:space="preserve"> G13 + G30 + G41</f>
        <v>-4.4260000000000002</v>
      </c>
      <c r="H42" s="460">
        <f xml:space="preserve"> H13 + H30 + H41</f>
        <v>0</v>
      </c>
      <c r="I42" s="223">
        <f t="shared" si="10"/>
        <v>-4.4260000000000002</v>
      </c>
      <c r="J42" s="228">
        <f t="shared" si="11"/>
        <v>232.52300000000002</v>
      </c>
      <c r="L42" s="143"/>
      <c r="M42" s="137"/>
      <c r="O42" s="137"/>
      <c r="P42" s="137"/>
      <c r="Q42" s="137"/>
    </row>
    <row r="43" spans="2:18" ht="15" thickBot="1">
      <c r="L43" s="143"/>
    </row>
    <row r="44" spans="2:18" ht="15" thickBot="1">
      <c r="B44" s="99" t="s">
        <v>2659</v>
      </c>
      <c r="C44" s="100" t="s">
        <v>2660</v>
      </c>
      <c r="L44" s="143"/>
    </row>
    <row r="45" spans="2:18">
      <c r="B45" s="103">
        <f xml:space="preserve"> B42 + 1</f>
        <v>31</v>
      </c>
      <c r="C45" s="134" t="s">
        <v>2661</v>
      </c>
      <c r="D45" s="105" t="s">
        <v>805</v>
      </c>
      <c r="E45" s="243">
        <v>3</v>
      </c>
      <c r="F45" s="502">
        <v>5.9980249999999993</v>
      </c>
      <c r="G45" s="488">
        <v>0</v>
      </c>
      <c r="H45" s="499">
        <v>0</v>
      </c>
      <c r="I45" s="216">
        <f xml:space="preserve"> G45 - H45</f>
        <v>0</v>
      </c>
      <c r="J45" s="227">
        <f xml:space="preserve"> F45 + I45</f>
        <v>5.9980249999999993</v>
      </c>
      <c r="L45" s="73">
        <f xml:space="preserve"> IF( SUM( N45:R45 ) = 0, 0, $O$6 )</f>
        <v>0</v>
      </c>
      <c r="O45" s="110">
        <f t="shared" si="9"/>
        <v>0</v>
      </c>
      <c r="P45" s="110">
        <f t="shared" si="9"/>
        <v>0</v>
      </c>
      <c r="Q45" s="110">
        <f t="shared" si="9"/>
        <v>0</v>
      </c>
    </row>
    <row r="46" spans="2:18">
      <c r="B46" s="195">
        <f xml:space="preserve"> B45 + 1</f>
        <v>32</v>
      </c>
      <c r="C46" s="196" t="s">
        <v>2662</v>
      </c>
      <c r="D46" s="191" t="s">
        <v>805</v>
      </c>
      <c r="E46" s="461">
        <v>3</v>
      </c>
      <c r="F46" s="554">
        <v>230.95054199999998</v>
      </c>
      <c r="G46" s="555">
        <v>-4.4255505059999241</v>
      </c>
      <c r="H46" s="556">
        <v>0</v>
      </c>
      <c r="I46" s="462">
        <f xml:space="preserve"> G46 - H46</f>
        <v>-4.4255505059999241</v>
      </c>
      <c r="J46" s="463">
        <f xml:space="preserve"> F46 + I46</f>
        <v>226.52499149400006</v>
      </c>
      <c r="L46" s="73">
        <f xml:space="preserve"> IF( SUM( N46:R46 ) = 0, 0, $O$6 )</f>
        <v>0</v>
      </c>
      <c r="O46" s="110">
        <f t="shared" si="9"/>
        <v>0</v>
      </c>
      <c r="P46" s="110">
        <f t="shared" si="9"/>
        <v>0</v>
      </c>
      <c r="Q46" s="110">
        <f t="shared" si="9"/>
        <v>0</v>
      </c>
    </row>
    <row r="47" spans="2:18" ht="15" thickBot="1">
      <c r="B47" s="199">
        <f xml:space="preserve"> B46 + 1</f>
        <v>33</v>
      </c>
      <c r="C47" s="454" t="s">
        <v>2663</v>
      </c>
      <c r="D47" s="200" t="s">
        <v>805</v>
      </c>
      <c r="E47" s="455">
        <v>3</v>
      </c>
      <c r="F47" s="464">
        <f xml:space="preserve"> F45 + F46</f>
        <v>236.948567</v>
      </c>
      <c r="G47" s="459">
        <f xml:space="preserve"> G45 + G46</f>
        <v>-4.4255505059999241</v>
      </c>
      <c r="H47" s="460">
        <f xml:space="preserve"> H45 + H46</f>
        <v>0</v>
      </c>
      <c r="I47" s="284">
        <f xml:space="preserve"> G47 - H47</f>
        <v>-4.4255505059999241</v>
      </c>
      <c r="J47" s="464">
        <f xml:space="preserve"> F47 + I47</f>
        <v>232.52301649400007</v>
      </c>
      <c r="L47" s="143"/>
    </row>
    <row r="48" spans="2:18" s="127" customFormat="1">
      <c r="C48" s="170"/>
      <c r="G48" s="184"/>
      <c r="I48" s="135"/>
      <c r="J48" s="135"/>
      <c r="K48" s="135"/>
      <c r="L48" s="143"/>
      <c r="M48" s="135"/>
      <c r="N48" s="84"/>
      <c r="O48" s="137"/>
      <c r="P48" s="135"/>
      <c r="Q48" s="318"/>
      <c r="R48" s="84"/>
    </row>
    <row r="49" spans="1:18" s="184" customFormat="1">
      <c r="B49" s="990" t="s">
        <v>2597</v>
      </c>
      <c r="C49" s="990"/>
      <c r="I49" s="143"/>
      <c r="J49" s="143"/>
      <c r="K49" s="143"/>
      <c r="L49" s="143"/>
      <c r="M49" s="143"/>
      <c r="N49" s="84"/>
      <c r="O49" s="143"/>
      <c r="P49" s="143"/>
      <c r="Q49" s="231"/>
      <c r="R49" s="84"/>
    </row>
    <row r="50" spans="1:18" s="184" customFormat="1">
      <c r="B50" s="158"/>
      <c r="C50" s="159"/>
      <c r="I50" s="143"/>
      <c r="J50" s="143"/>
      <c r="K50" s="143"/>
      <c r="L50" s="143"/>
      <c r="M50" s="143"/>
      <c r="N50" s="84"/>
      <c r="O50" s="143"/>
      <c r="P50" s="143"/>
      <c r="Q50" s="231"/>
      <c r="R50" s="84"/>
    </row>
    <row r="51" spans="1:18" s="184" customFormat="1">
      <c r="B51" s="32"/>
      <c r="C51" s="160" t="s">
        <v>2598</v>
      </c>
      <c r="I51" s="143"/>
      <c r="J51" s="143"/>
      <c r="K51" s="143"/>
      <c r="L51" s="143"/>
      <c r="M51" s="143"/>
      <c r="N51" s="84"/>
      <c r="O51" s="143"/>
      <c r="P51" s="143"/>
      <c r="Q51" s="231"/>
      <c r="R51" s="84"/>
    </row>
    <row r="52" spans="1:18" s="184" customFormat="1">
      <c r="B52" s="158"/>
      <c r="C52" s="159"/>
      <c r="I52" s="143"/>
      <c r="J52" s="143"/>
      <c r="K52" s="143"/>
      <c r="L52" s="143"/>
      <c r="M52" s="143"/>
      <c r="N52" s="84"/>
      <c r="O52" s="143"/>
      <c r="P52" s="143"/>
      <c r="Q52" s="231"/>
      <c r="R52" s="84"/>
    </row>
    <row r="53" spans="1:18" s="184" customFormat="1">
      <c r="B53" s="161"/>
      <c r="C53" s="160" t="s">
        <v>2599</v>
      </c>
      <c r="I53" s="143"/>
      <c r="J53" s="143"/>
      <c r="K53" s="143"/>
      <c r="L53" s="143"/>
      <c r="M53" s="143"/>
      <c r="N53" s="84"/>
      <c r="O53" s="143"/>
      <c r="P53" s="143"/>
      <c r="Q53" s="231"/>
      <c r="R53" s="84"/>
    </row>
    <row r="54" spans="1:18" s="184" customFormat="1">
      <c r="B54" s="162"/>
      <c r="C54" s="160"/>
      <c r="I54" s="143"/>
      <c r="J54" s="143"/>
      <c r="K54" s="143"/>
      <c r="L54" s="143"/>
      <c r="M54" s="143"/>
      <c r="N54" s="84"/>
      <c r="O54" s="143"/>
      <c r="P54" s="143"/>
      <c r="Q54" s="231"/>
      <c r="R54" s="84"/>
    </row>
    <row r="55" spans="1:18" s="184" customFormat="1">
      <c r="B55" s="163"/>
      <c r="C55" s="160" t="s">
        <v>2600</v>
      </c>
      <c r="I55" s="143"/>
      <c r="J55" s="143"/>
      <c r="K55" s="143"/>
      <c r="L55" s="143"/>
      <c r="M55" s="143"/>
      <c r="N55" s="84"/>
      <c r="O55" s="143"/>
      <c r="P55" s="143"/>
      <c r="Q55" s="231"/>
      <c r="R55" s="84"/>
    </row>
    <row r="56" spans="1:18" s="203" customFormat="1">
      <c r="A56" s="202"/>
      <c r="B56" s="202"/>
      <c r="C56" s="169"/>
      <c r="I56" s="147"/>
      <c r="J56" s="147"/>
      <c r="K56" s="147"/>
      <c r="L56" s="143"/>
      <c r="M56" s="143"/>
      <c r="N56" s="84"/>
      <c r="O56" s="143"/>
      <c r="P56" s="143"/>
      <c r="Q56" s="343"/>
      <c r="R56" s="84"/>
    </row>
    <row r="57" spans="1:18" s="203" customFormat="1" ht="15" thickBot="1">
      <c r="C57" s="204"/>
      <c r="I57" s="147"/>
      <c r="J57" s="147"/>
      <c r="K57" s="147"/>
      <c r="L57" s="143"/>
      <c r="M57" s="143"/>
      <c r="N57" s="84"/>
      <c r="O57" s="143"/>
      <c r="P57" s="143"/>
      <c r="Q57" s="343"/>
      <c r="R57" s="84"/>
    </row>
    <row r="58" spans="1:18" s="127" customFormat="1" ht="26.65" customHeight="1" thickBot="1">
      <c r="B58" s="164" t="str">
        <f ca="1" xml:space="preserve"> RIGHT(CELL("filename", $A$1), LEN(CELL("filename", $A$1)) - SEARCH("]", CELL("filename", $A$1)))&amp;" - Line definitions"</f>
        <v>1C - Line definitions</v>
      </c>
      <c r="C58" s="165"/>
      <c r="D58" s="166"/>
      <c r="E58" s="166"/>
      <c r="F58" s="166"/>
      <c r="G58" s="166"/>
      <c r="H58" s="166"/>
      <c r="I58" s="166"/>
      <c r="J58" s="172"/>
      <c r="K58" s="135"/>
      <c r="L58" s="137"/>
      <c r="M58" s="135"/>
      <c r="N58" s="84"/>
      <c r="O58" s="137"/>
      <c r="P58" s="135"/>
      <c r="Q58" s="318"/>
      <c r="R58" s="84"/>
    </row>
    <row r="59" spans="1:18" s="127" customFormat="1" ht="26.65" customHeight="1" thickBot="1">
      <c r="B59" s="87"/>
      <c r="C59" s="173"/>
      <c r="D59" s="87"/>
      <c r="E59" s="87"/>
      <c r="F59" s="87"/>
      <c r="I59" s="135"/>
      <c r="J59" s="135"/>
      <c r="K59" s="135"/>
      <c r="L59" s="137"/>
      <c r="M59" s="135"/>
      <c r="N59" s="84"/>
      <c r="O59" s="137"/>
      <c r="P59" s="135"/>
      <c r="Q59" s="318"/>
      <c r="R59" s="84"/>
    </row>
    <row r="60" spans="1:18" s="203" customFormat="1" ht="15" thickBot="1">
      <c r="B60" s="325" t="s">
        <v>2601</v>
      </c>
      <c r="C60" s="326" t="s">
        <v>2602</v>
      </c>
      <c r="D60" s="176"/>
      <c r="E60" s="176"/>
      <c r="F60" s="176"/>
      <c r="G60" s="176"/>
      <c r="H60" s="176"/>
      <c r="I60" s="176"/>
      <c r="J60" s="177"/>
      <c r="K60" s="394"/>
      <c r="L60" s="147"/>
      <c r="M60" s="135"/>
      <c r="N60" s="84"/>
      <c r="O60" s="102" t="s">
        <v>2603</v>
      </c>
      <c r="P60" s="135"/>
      <c r="R60" s="84"/>
    </row>
    <row r="61" spans="1:18" s="127" customFormat="1" ht="25.5">
      <c r="B61" s="328">
        <f t="shared" ref="B61:B67" si="13">B7</f>
        <v>1</v>
      </c>
      <c r="C61" s="991" t="s">
        <v>4477</v>
      </c>
      <c r="D61" s="991"/>
      <c r="E61" s="991"/>
      <c r="F61" s="991"/>
      <c r="G61" s="991"/>
      <c r="H61" s="991"/>
      <c r="I61" s="991"/>
      <c r="J61" s="992"/>
      <c r="K61" s="397"/>
      <c r="L61" s="137"/>
      <c r="M61" s="135"/>
      <c r="N61" s="84"/>
      <c r="O61" s="182" t="s">
        <v>2606</v>
      </c>
      <c r="P61" s="135"/>
      <c r="Q61" s="318"/>
      <c r="R61" s="84"/>
    </row>
    <row r="62" spans="1:18" s="127" customFormat="1">
      <c r="B62" s="329">
        <f t="shared" si="13"/>
        <v>2</v>
      </c>
      <c r="C62" s="970" t="s">
        <v>2664</v>
      </c>
      <c r="D62" s="970"/>
      <c r="E62" s="970"/>
      <c r="F62" s="970"/>
      <c r="G62" s="970"/>
      <c r="H62" s="970"/>
      <c r="I62" s="970"/>
      <c r="J62" s="971"/>
      <c r="K62" s="397"/>
      <c r="N62" s="84"/>
      <c r="O62" s="289">
        <v>1</v>
      </c>
      <c r="R62" s="84"/>
    </row>
    <row r="63" spans="1:18" s="127" customFormat="1">
      <c r="B63" s="329">
        <f t="shared" si="13"/>
        <v>3</v>
      </c>
      <c r="C63" s="970" t="s">
        <v>2665</v>
      </c>
      <c r="D63" s="970"/>
      <c r="E63" s="970"/>
      <c r="F63" s="970"/>
      <c r="G63" s="970"/>
      <c r="H63" s="970"/>
      <c r="I63" s="970"/>
      <c r="J63" s="971"/>
      <c r="K63" s="397"/>
      <c r="N63" s="84"/>
      <c r="O63" s="289">
        <v>1</v>
      </c>
      <c r="R63" s="84"/>
    </row>
    <row r="64" spans="1:18" s="137" customFormat="1">
      <c r="B64" s="329">
        <f t="shared" si="13"/>
        <v>4</v>
      </c>
      <c r="C64" s="970" t="s">
        <v>2666</v>
      </c>
      <c r="D64" s="970"/>
      <c r="E64" s="970"/>
      <c r="F64" s="970"/>
      <c r="G64" s="970"/>
      <c r="H64" s="970"/>
      <c r="I64" s="970"/>
      <c r="J64" s="971"/>
      <c r="K64" s="397"/>
      <c r="N64" s="84"/>
      <c r="O64" s="289">
        <v>1</v>
      </c>
      <c r="R64" s="84"/>
    </row>
    <row r="65" spans="2:18" s="137" customFormat="1" ht="25.5">
      <c r="B65" s="329">
        <f t="shared" si="13"/>
        <v>5</v>
      </c>
      <c r="C65" s="970" t="s">
        <v>2667</v>
      </c>
      <c r="D65" s="970"/>
      <c r="E65" s="970"/>
      <c r="F65" s="970"/>
      <c r="G65" s="970"/>
      <c r="H65" s="970"/>
      <c r="I65" s="970"/>
      <c r="J65" s="971"/>
      <c r="K65" s="397"/>
      <c r="N65" s="84"/>
      <c r="O65" s="430" t="s">
        <v>2606</v>
      </c>
      <c r="R65" s="84"/>
    </row>
    <row r="66" spans="2:18" s="137" customFormat="1" ht="31.15" customHeight="1">
      <c r="B66" s="329">
        <f t="shared" si="13"/>
        <v>6</v>
      </c>
      <c r="C66" s="970" t="s">
        <v>2668</v>
      </c>
      <c r="D66" s="970"/>
      <c r="E66" s="970"/>
      <c r="F66" s="970"/>
      <c r="G66" s="970"/>
      <c r="H66" s="970"/>
      <c r="I66" s="970"/>
      <c r="J66" s="971"/>
      <c r="K66" s="397"/>
      <c r="N66" s="84"/>
      <c r="O66" s="289">
        <v>1</v>
      </c>
      <c r="R66" s="84"/>
    </row>
    <row r="67" spans="2:18">
      <c r="B67" s="329">
        <f t="shared" si="13"/>
        <v>7</v>
      </c>
      <c r="C67" s="970" t="s">
        <v>2669</v>
      </c>
      <c r="D67" s="970"/>
      <c r="E67" s="970"/>
      <c r="F67" s="970"/>
      <c r="G67" s="970"/>
      <c r="H67" s="970"/>
      <c r="I67" s="970"/>
      <c r="J67" s="971"/>
      <c r="K67" s="397"/>
      <c r="O67" s="179">
        <v>1</v>
      </c>
    </row>
    <row r="68" spans="2:18">
      <c r="B68" s="329">
        <f>B16</f>
        <v>8</v>
      </c>
      <c r="C68" s="970" t="s">
        <v>2670</v>
      </c>
      <c r="D68" s="970"/>
      <c r="E68" s="970"/>
      <c r="F68" s="970"/>
      <c r="G68" s="970"/>
      <c r="H68" s="970"/>
      <c r="I68" s="970"/>
      <c r="J68" s="971"/>
      <c r="K68" s="397"/>
      <c r="O68" s="179">
        <v>1</v>
      </c>
    </row>
    <row r="69" spans="2:18" ht="25.5">
      <c r="B69" s="329">
        <f>B17</f>
        <v>9</v>
      </c>
      <c r="C69" s="970" t="s">
        <v>2671</v>
      </c>
      <c r="D69" s="970"/>
      <c r="E69" s="970"/>
      <c r="F69" s="970"/>
      <c r="G69" s="970"/>
      <c r="H69" s="970"/>
      <c r="I69" s="970"/>
      <c r="J69" s="971"/>
      <c r="K69" s="397"/>
      <c r="O69" s="430" t="s">
        <v>2606</v>
      </c>
    </row>
    <row r="70" spans="2:18" ht="25.5">
      <c r="B70" s="329">
        <f>B18</f>
        <v>10</v>
      </c>
      <c r="C70" s="970" t="s">
        <v>2672</v>
      </c>
      <c r="D70" s="970"/>
      <c r="E70" s="970"/>
      <c r="F70" s="970"/>
      <c r="G70" s="970"/>
      <c r="H70" s="970"/>
      <c r="I70" s="970"/>
      <c r="J70" s="971"/>
      <c r="K70" s="397"/>
      <c r="O70" s="430" t="s">
        <v>2606</v>
      </c>
    </row>
    <row r="71" spans="2:18" ht="25.5">
      <c r="B71" s="329">
        <f>B19</f>
        <v>11</v>
      </c>
      <c r="C71" s="970" t="s">
        <v>2673</v>
      </c>
      <c r="D71" s="970"/>
      <c r="E71" s="970"/>
      <c r="F71" s="970"/>
      <c r="G71" s="970"/>
      <c r="H71" s="970"/>
      <c r="I71" s="970"/>
      <c r="J71" s="971"/>
      <c r="K71" s="397"/>
      <c r="O71" s="182" t="s">
        <v>2606</v>
      </c>
    </row>
    <row r="72" spans="2:18">
      <c r="B72" s="329">
        <f>B20</f>
        <v>12</v>
      </c>
      <c r="C72" s="970" t="s">
        <v>2674</v>
      </c>
      <c r="D72" s="970"/>
      <c r="E72" s="970"/>
      <c r="F72" s="970"/>
      <c r="G72" s="970"/>
      <c r="H72" s="970"/>
      <c r="I72" s="970"/>
      <c r="J72" s="971"/>
      <c r="K72" s="397"/>
      <c r="O72" s="179">
        <v>1</v>
      </c>
    </row>
    <row r="73" spans="2:18" ht="25.5">
      <c r="B73" s="329">
        <f t="shared" ref="B73:B80" si="14">B23</f>
        <v>13</v>
      </c>
      <c r="C73" s="970" t="s">
        <v>4722</v>
      </c>
      <c r="D73" s="970"/>
      <c r="E73" s="970"/>
      <c r="F73" s="970"/>
      <c r="G73" s="970"/>
      <c r="H73" s="970"/>
      <c r="I73" s="970"/>
      <c r="J73" s="971"/>
      <c r="K73" s="397"/>
      <c r="O73" s="430" t="s">
        <v>2606</v>
      </c>
    </row>
    <row r="74" spans="2:18">
      <c r="B74" s="329">
        <f t="shared" si="14"/>
        <v>14</v>
      </c>
      <c r="C74" s="970" t="s">
        <v>2675</v>
      </c>
      <c r="D74" s="970"/>
      <c r="E74" s="970"/>
      <c r="F74" s="970"/>
      <c r="G74" s="970"/>
      <c r="H74" s="970"/>
      <c r="I74" s="970"/>
      <c r="J74" s="971"/>
      <c r="K74" s="397"/>
      <c r="O74" s="179">
        <v>1</v>
      </c>
    </row>
    <row r="75" spans="2:18" ht="127.5">
      <c r="B75" s="329">
        <f t="shared" si="14"/>
        <v>15</v>
      </c>
      <c r="C75" s="970" t="s">
        <v>2676</v>
      </c>
      <c r="D75" s="970"/>
      <c r="E75" s="970"/>
      <c r="F75" s="970"/>
      <c r="G75" s="970"/>
      <c r="H75" s="970"/>
      <c r="I75" s="970"/>
      <c r="J75" s="971"/>
      <c r="K75" s="397"/>
      <c r="O75" s="182" t="s">
        <v>2677</v>
      </c>
    </row>
    <row r="76" spans="2:18" ht="25.5">
      <c r="B76" s="329">
        <f t="shared" si="14"/>
        <v>16</v>
      </c>
      <c r="C76" s="970" t="s">
        <v>2678</v>
      </c>
      <c r="D76" s="970"/>
      <c r="E76" s="970"/>
      <c r="F76" s="970"/>
      <c r="G76" s="970"/>
      <c r="H76" s="970"/>
      <c r="I76" s="970"/>
      <c r="J76" s="971"/>
      <c r="K76" s="397"/>
      <c r="O76" s="182" t="s">
        <v>2606</v>
      </c>
    </row>
    <row r="77" spans="2:18">
      <c r="B77" s="329">
        <f t="shared" si="14"/>
        <v>17</v>
      </c>
      <c r="C77" s="970" t="s">
        <v>2679</v>
      </c>
      <c r="D77" s="970"/>
      <c r="E77" s="970"/>
      <c r="F77" s="970"/>
      <c r="G77" s="970"/>
      <c r="H77" s="970"/>
      <c r="I77" s="970"/>
      <c r="J77" s="971"/>
      <c r="K77" s="397"/>
      <c r="O77" s="179">
        <v>1</v>
      </c>
    </row>
    <row r="78" spans="2:18" ht="25.5">
      <c r="B78" s="329">
        <f t="shared" si="14"/>
        <v>18</v>
      </c>
      <c r="C78" s="970" t="s">
        <v>2680</v>
      </c>
      <c r="D78" s="970"/>
      <c r="E78" s="970"/>
      <c r="F78" s="970"/>
      <c r="G78" s="970"/>
      <c r="H78" s="970"/>
      <c r="I78" s="970"/>
      <c r="J78" s="971"/>
      <c r="K78" s="397"/>
      <c r="O78" s="182" t="s">
        <v>2606</v>
      </c>
    </row>
    <row r="79" spans="2:18">
      <c r="B79" s="329">
        <f t="shared" si="14"/>
        <v>19</v>
      </c>
      <c r="C79" s="970" t="s">
        <v>2681</v>
      </c>
      <c r="D79" s="970"/>
      <c r="E79" s="970"/>
      <c r="F79" s="970"/>
      <c r="G79" s="970"/>
      <c r="H79" s="970"/>
      <c r="I79" s="970"/>
      <c r="J79" s="971"/>
      <c r="K79" s="397"/>
      <c r="O79" s="179">
        <v>1</v>
      </c>
    </row>
    <row r="80" spans="2:18">
      <c r="B80" s="329">
        <f t="shared" si="14"/>
        <v>20</v>
      </c>
      <c r="C80" s="970" t="s">
        <v>2682</v>
      </c>
      <c r="D80" s="970"/>
      <c r="E80" s="970"/>
      <c r="F80" s="970"/>
      <c r="G80" s="970"/>
      <c r="H80" s="970"/>
      <c r="I80" s="970"/>
      <c r="J80" s="971"/>
      <c r="K80" s="397"/>
      <c r="O80" s="179">
        <v>1</v>
      </c>
    </row>
    <row r="81" spans="2:15" ht="25.5">
      <c r="B81" s="329">
        <f>B33</f>
        <v>21</v>
      </c>
      <c r="C81" s="970" t="s">
        <v>4723</v>
      </c>
      <c r="D81" s="970"/>
      <c r="E81" s="970"/>
      <c r="F81" s="970"/>
      <c r="G81" s="970"/>
      <c r="H81" s="970"/>
      <c r="I81" s="970"/>
      <c r="J81" s="971"/>
      <c r="K81" s="397"/>
      <c r="O81" s="182" t="s">
        <v>2606</v>
      </c>
    </row>
    <row r="82" spans="2:15" ht="127.5">
      <c r="B82" s="329">
        <f>B34</f>
        <v>22</v>
      </c>
      <c r="C82" s="970" t="s">
        <v>2683</v>
      </c>
      <c r="D82" s="970"/>
      <c r="E82" s="970"/>
      <c r="F82" s="970"/>
      <c r="G82" s="970"/>
      <c r="H82" s="970"/>
      <c r="I82" s="970"/>
      <c r="J82" s="971"/>
      <c r="K82" s="397"/>
      <c r="O82" s="182" t="s">
        <v>2677</v>
      </c>
    </row>
    <row r="83" spans="2:15" ht="25.5">
      <c r="B83" s="329">
        <f t="shared" ref="B83:B90" si="15">B35</f>
        <v>23</v>
      </c>
      <c r="C83" s="970" t="s">
        <v>2684</v>
      </c>
      <c r="D83" s="970"/>
      <c r="E83" s="970"/>
      <c r="F83" s="970"/>
      <c r="G83" s="970"/>
      <c r="H83" s="970"/>
      <c r="I83" s="970"/>
      <c r="J83" s="971"/>
      <c r="K83" s="397"/>
      <c r="O83" s="182" t="s">
        <v>2606</v>
      </c>
    </row>
    <row r="84" spans="2:15" ht="34.15" customHeight="1">
      <c r="B84" s="329">
        <f t="shared" si="15"/>
        <v>24</v>
      </c>
      <c r="C84" s="970" t="s">
        <v>2685</v>
      </c>
      <c r="D84" s="970"/>
      <c r="E84" s="970"/>
      <c r="F84" s="970"/>
      <c r="G84" s="970"/>
      <c r="H84" s="970"/>
      <c r="I84" s="970"/>
      <c r="J84" s="971"/>
      <c r="K84" s="397"/>
      <c r="O84" s="179">
        <v>1</v>
      </c>
    </row>
    <row r="85" spans="2:15">
      <c r="B85" s="329">
        <f t="shared" si="15"/>
        <v>25</v>
      </c>
      <c r="C85" s="970" t="s">
        <v>2686</v>
      </c>
      <c r="D85" s="970"/>
      <c r="E85" s="970"/>
      <c r="F85" s="970"/>
      <c r="G85" s="970"/>
      <c r="H85" s="970"/>
      <c r="I85" s="970"/>
      <c r="J85" s="971"/>
      <c r="K85" s="397"/>
      <c r="O85" s="179">
        <v>1</v>
      </c>
    </row>
    <row r="86" spans="2:15" ht="25.5">
      <c r="B86" s="329">
        <f t="shared" si="15"/>
        <v>26</v>
      </c>
      <c r="C86" s="970" t="s">
        <v>4478</v>
      </c>
      <c r="D86" s="970"/>
      <c r="E86" s="970"/>
      <c r="F86" s="970"/>
      <c r="G86" s="970"/>
      <c r="H86" s="970"/>
      <c r="I86" s="970"/>
      <c r="J86" s="971"/>
      <c r="K86" s="397"/>
      <c r="O86" s="182" t="s">
        <v>2606</v>
      </c>
    </row>
    <row r="87" spans="2:15">
      <c r="B87" s="329">
        <f t="shared" si="15"/>
        <v>27</v>
      </c>
      <c r="C87" s="970" t="s">
        <v>2687</v>
      </c>
      <c r="D87" s="970"/>
      <c r="E87" s="970"/>
      <c r="F87" s="970"/>
      <c r="G87" s="970"/>
      <c r="H87" s="970"/>
      <c r="I87" s="970"/>
      <c r="J87" s="971"/>
      <c r="K87" s="397"/>
      <c r="O87" s="179">
        <v>1</v>
      </c>
    </row>
    <row r="88" spans="2:15" ht="25.5">
      <c r="B88" s="329">
        <f t="shared" si="15"/>
        <v>28</v>
      </c>
      <c r="C88" s="970" t="s">
        <v>2688</v>
      </c>
      <c r="D88" s="970"/>
      <c r="E88" s="970"/>
      <c r="F88" s="970"/>
      <c r="G88" s="970"/>
      <c r="H88" s="970"/>
      <c r="I88" s="970"/>
      <c r="J88" s="971"/>
      <c r="K88" s="397"/>
      <c r="O88" s="182" t="s">
        <v>2606</v>
      </c>
    </row>
    <row r="89" spans="2:15">
      <c r="B89" s="329">
        <f t="shared" si="15"/>
        <v>29</v>
      </c>
      <c r="C89" s="970" t="s">
        <v>2689</v>
      </c>
      <c r="D89" s="970"/>
      <c r="E89" s="970"/>
      <c r="F89" s="970"/>
      <c r="G89" s="970"/>
      <c r="H89" s="970"/>
      <c r="I89" s="970"/>
      <c r="J89" s="971"/>
      <c r="K89" s="397"/>
      <c r="O89" s="179">
        <v>1</v>
      </c>
    </row>
    <row r="90" spans="2:15">
      <c r="B90" s="329">
        <f t="shared" si="15"/>
        <v>30</v>
      </c>
      <c r="C90" s="970" t="s">
        <v>2690</v>
      </c>
      <c r="D90" s="970"/>
      <c r="E90" s="970"/>
      <c r="F90" s="970"/>
      <c r="G90" s="970"/>
      <c r="H90" s="970"/>
      <c r="I90" s="970"/>
      <c r="J90" s="971"/>
      <c r="K90" s="397"/>
      <c r="O90" s="179">
        <v>1</v>
      </c>
    </row>
    <row r="91" spans="2:15">
      <c r="B91" s="329">
        <f>B45</f>
        <v>31</v>
      </c>
      <c r="C91" s="970" t="s">
        <v>2691</v>
      </c>
      <c r="D91" s="970"/>
      <c r="E91" s="970"/>
      <c r="F91" s="970"/>
      <c r="G91" s="970"/>
      <c r="H91" s="970"/>
      <c r="I91" s="970"/>
      <c r="J91" s="971"/>
      <c r="K91" s="397"/>
      <c r="O91" s="179">
        <v>1</v>
      </c>
    </row>
    <row r="92" spans="2:15">
      <c r="B92" s="329">
        <f>B46</f>
        <v>32</v>
      </c>
      <c r="C92" s="970" t="s">
        <v>2692</v>
      </c>
      <c r="D92" s="970"/>
      <c r="E92" s="970"/>
      <c r="F92" s="970"/>
      <c r="G92" s="970"/>
      <c r="H92" s="970"/>
      <c r="I92" s="970"/>
      <c r="J92" s="971"/>
      <c r="O92" s="179">
        <v>1</v>
      </c>
    </row>
    <row r="93" spans="2:15" ht="26.25" thickBot="1">
      <c r="B93" s="330">
        <f>B47</f>
        <v>33</v>
      </c>
      <c r="C93" s="993" t="s">
        <v>2693</v>
      </c>
      <c r="D93" s="993"/>
      <c r="E93" s="993"/>
      <c r="F93" s="993"/>
      <c r="G93" s="993"/>
      <c r="H93" s="993"/>
      <c r="I93" s="993"/>
      <c r="J93" s="994"/>
      <c r="O93" s="182" t="s">
        <v>2606</v>
      </c>
    </row>
    <row r="94" spans="2:15">
      <c r="B94" s="470"/>
      <c r="C94" s="388"/>
      <c r="D94" s="388"/>
      <c r="E94" s="388"/>
      <c r="F94" s="388"/>
      <c r="G94" s="388"/>
      <c r="H94" s="388"/>
      <c r="I94" s="388"/>
      <c r="J94" s="388"/>
      <c r="O94" s="291"/>
    </row>
  </sheetData>
  <sheetProtection algorithmName="SHA-512" hashValue="qD+iZEGalVyfGgyBCgnTQ5Q5gIeMf67nING/tcfjTuE0vyoZUdyN4n6GB+RJIJjoPJ3W7yc/solIlnA6HwSsOg==" saltValue="r5hGL2EvJQf06xbumztBdA==" spinCount="100000" sheet="1" objects="1" scenarios="1"/>
  <mergeCells count="42">
    <mergeCell ref="C93:J93"/>
    <mergeCell ref="C82:J82"/>
    <mergeCell ref="C83:J83"/>
    <mergeCell ref="C84:J84"/>
    <mergeCell ref="C85:J85"/>
    <mergeCell ref="C86:J86"/>
    <mergeCell ref="C87:J87"/>
    <mergeCell ref="C88:J88"/>
    <mergeCell ref="C89:J89"/>
    <mergeCell ref="C90:J90"/>
    <mergeCell ref="C91:J91"/>
    <mergeCell ref="C92:J92"/>
    <mergeCell ref="C67:J67"/>
    <mergeCell ref="C68:J68"/>
    <mergeCell ref="C81:J81"/>
    <mergeCell ref="C70:J70"/>
    <mergeCell ref="C71:J71"/>
    <mergeCell ref="C72:J72"/>
    <mergeCell ref="C73:J73"/>
    <mergeCell ref="C74:J74"/>
    <mergeCell ref="C75:J75"/>
    <mergeCell ref="C76:J76"/>
    <mergeCell ref="C77:J77"/>
    <mergeCell ref="C78:J78"/>
    <mergeCell ref="C79:J79"/>
    <mergeCell ref="C80:J80"/>
    <mergeCell ref="C69:J69"/>
    <mergeCell ref="L3:L4"/>
    <mergeCell ref="O4:Q4"/>
    <mergeCell ref="B49:C49"/>
    <mergeCell ref="C61:J61"/>
    <mergeCell ref="C62:J62"/>
    <mergeCell ref="C64:J64"/>
    <mergeCell ref="C65:J65"/>
    <mergeCell ref="C66:J66"/>
    <mergeCell ref="C63:J63"/>
    <mergeCell ref="B3:C4"/>
    <mergeCell ref="D3:D4"/>
    <mergeCell ref="E3:E4"/>
    <mergeCell ref="F3:F4"/>
    <mergeCell ref="G3:I3"/>
    <mergeCell ref="J3:J4"/>
  </mergeCells>
  <conditionalFormatting sqref="L7:L12 L45:L46 L33:L40 L23:L28 L16:L19">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57" max="19"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V101"/>
  <sheetViews>
    <sheetView showGridLines="0" workbookViewId="0">
      <selection activeCell="F22" sqref="F22"/>
    </sheetView>
  </sheetViews>
  <sheetFormatPr defaultColWidth="0" defaultRowHeight="14.25" zeroHeight="1"/>
  <cols>
    <col min="1" max="1" width="1.625" style="83" customWidth="1"/>
    <col min="2" max="2" width="4.125" style="83" customWidth="1"/>
    <col min="3" max="3" width="38.125" style="83" customWidth="1"/>
    <col min="4" max="5" width="5.125" style="83" customWidth="1"/>
    <col min="6" max="10" width="12.5" style="83" customWidth="1"/>
    <col min="11" max="11" width="2.25" style="83" customWidth="1"/>
    <col min="12" max="12" width="18.75" style="83" bestFit="1" customWidth="1"/>
    <col min="13" max="13" width="1.625" style="83" customWidth="1"/>
    <col min="14" max="14" width="1.625" style="84" hidden="1" customWidth="1"/>
    <col min="15" max="17" width="5.625" style="83" hidden="1" customWidth="1"/>
    <col min="18" max="18" width="1.625" style="84" hidden="1" customWidth="1"/>
    <col min="19" max="19" width="8.125" style="83" hidden="1" customWidth="1"/>
    <col min="20" max="22" width="8.75" style="83" hidden="1" customWidth="1"/>
    <col min="23" max="16384" width="8.125" style="83" hidden="1"/>
  </cols>
  <sheetData>
    <row r="1" spans="2:17" ht="20.25">
      <c r="B1" s="79" t="s">
        <v>2694</v>
      </c>
      <c r="C1" s="79"/>
      <c r="D1" s="79"/>
      <c r="E1" s="79"/>
      <c r="F1" s="79"/>
      <c r="G1" s="79"/>
      <c r="H1" s="79"/>
      <c r="I1" s="79"/>
      <c r="J1" s="81" t="str">
        <f>Validation!B3</f>
        <v>Bristol Water</v>
      </c>
      <c r="K1" s="79"/>
      <c r="L1" s="82" t="s">
        <v>2571</v>
      </c>
    </row>
    <row r="2" spans="2:17" ht="15" thickBot="1">
      <c r="B2" s="86" t="s">
        <v>3512</v>
      </c>
    </row>
    <row r="3" spans="2:17" ht="14.65" customHeight="1">
      <c r="B3" s="974" t="s">
        <v>2572</v>
      </c>
      <c r="C3" s="975"/>
      <c r="D3" s="978" t="s">
        <v>2573</v>
      </c>
      <c r="E3" s="980" t="s">
        <v>2574</v>
      </c>
      <c r="F3" s="982" t="s">
        <v>2575</v>
      </c>
      <c r="G3" s="984" t="s">
        <v>2576</v>
      </c>
      <c r="H3" s="985"/>
      <c r="I3" s="986"/>
      <c r="J3" s="987" t="s">
        <v>2577</v>
      </c>
      <c r="L3" s="987" t="s">
        <v>1451</v>
      </c>
    </row>
    <row r="4" spans="2:17" ht="54.75" thickBot="1">
      <c r="B4" s="976"/>
      <c r="C4" s="977"/>
      <c r="D4" s="979"/>
      <c r="E4" s="981"/>
      <c r="F4" s="983"/>
      <c r="G4" s="92" t="s">
        <v>2578</v>
      </c>
      <c r="H4" s="93" t="s">
        <v>2579</v>
      </c>
      <c r="I4" s="94" t="s">
        <v>2580</v>
      </c>
      <c r="J4" s="988"/>
      <c r="L4" s="988"/>
      <c r="M4" s="95"/>
      <c r="O4" s="989" t="s">
        <v>2581</v>
      </c>
      <c r="P4" s="989"/>
      <c r="Q4" s="989"/>
    </row>
    <row r="5" spans="2:17" ht="15" thickBot="1"/>
    <row r="6" spans="2:17" ht="15" thickBot="1">
      <c r="B6" s="99" t="s">
        <v>2628</v>
      </c>
      <c r="C6" s="100" t="s">
        <v>2695</v>
      </c>
      <c r="O6" s="102" t="s">
        <v>2582</v>
      </c>
    </row>
    <row r="7" spans="2:17">
      <c r="B7" s="103">
        <v>1</v>
      </c>
      <c r="C7" s="134" t="s">
        <v>2586</v>
      </c>
      <c r="D7" s="105" t="s">
        <v>805</v>
      </c>
      <c r="E7" s="106">
        <v>3</v>
      </c>
      <c r="F7" s="456">
        <f>'1A'!F9</f>
        <v>31.286999999999995</v>
      </c>
      <c r="G7" s="391">
        <f>'1A'!G9</f>
        <v>-2.2010000000000001</v>
      </c>
      <c r="H7" s="392">
        <f>'1A'!H9</f>
        <v>0.3899999999999999</v>
      </c>
      <c r="I7" s="216">
        <f t="shared" ref="I7:I15" si="0" xml:space="preserve"> G7 - H7</f>
        <v>-2.5910000000000002</v>
      </c>
      <c r="J7" s="224">
        <f t="shared" ref="J7:J15" si="1" xml:space="preserve"> F7 + I7</f>
        <v>28.695999999999994</v>
      </c>
      <c r="L7" s="143"/>
      <c r="O7" s="144"/>
      <c r="P7" s="144"/>
      <c r="Q7" s="144"/>
    </row>
    <row r="8" spans="2:17">
      <c r="B8" s="111">
        <f xml:space="preserve"> B7 + 1</f>
        <v>2</v>
      </c>
      <c r="C8" s="104" t="s">
        <v>2587</v>
      </c>
      <c r="D8" s="112" t="s">
        <v>805</v>
      </c>
      <c r="E8" s="113">
        <v>3</v>
      </c>
      <c r="F8" s="549">
        <v>0</v>
      </c>
      <c r="G8" s="486">
        <v>0.35699999999999998</v>
      </c>
      <c r="H8" s="487">
        <v>0</v>
      </c>
      <c r="I8" s="219">
        <f t="shared" si="0"/>
        <v>0.35699999999999998</v>
      </c>
      <c r="J8" s="225">
        <f t="shared" si="1"/>
        <v>0.35699999999999998</v>
      </c>
      <c r="L8" s="31">
        <f xml:space="preserve"> IF( SUM( N8:R8 ) = 0, 0, $O$6 )</f>
        <v>0</v>
      </c>
      <c r="O8" s="110">
        <f t="shared" ref="O8:Q32" si="2" xml:space="preserve"> IF( ISNUMBER( F8 ), 0, 1 )</f>
        <v>0</v>
      </c>
      <c r="P8" s="110">
        <f t="shared" si="2"/>
        <v>0</v>
      </c>
      <c r="Q8" s="110">
        <f t="shared" si="2"/>
        <v>0</v>
      </c>
    </row>
    <row r="9" spans="2:17">
      <c r="B9" s="111">
        <f t="shared" ref="B9:B34" si="3" xml:space="preserve"> B8 + 1</f>
        <v>3</v>
      </c>
      <c r="C9" s="104" t="s">
        <v>2696</v>
      </c>
      <c r="D9" s="112" t="s">
        <v>805</v>
      </c>
      <c r="E9" s="113">
        <v>3</v>
      </c>
      <c r="F9" s="549">
        <f>20.905-0.004</f>
        <v>20.901</v>
      </c>
      <c r="G9" s="486">
        <v>-0.121</v>
      </c>
      <c r="H9" s="487">
        <v>4.3999999999999997E-2</v>
      </c>
      <c r="I9" s="219">
        <f t="shared" si="0"/>
        <v>-0.16499999999999998</v>
      </c>
      <c r="J9" s="225">
        <f t="shared" si="1"/>
        <v>20.736000000000001</v>
      </c>
      <c r="L9" s="31">
        <f t="shared" ref="L9:L14" si="4" xml:space="preserve"> IF( SUM( N9:R9 ) = 0, 0, $O$6 )</f>
        <v>0</v>
      </c>
      <c r="O9" s="110">
        <f t="shared" si="2"/>
        <v>0</v>
      </c>
      <c r="P9" s="110">
        <f t="shared" si="2"/>
        <v>0</v>
      </c>
      <c r="Q9" s="110">
        <f t="shared" si="2"/>
        <v>0</v>
      </c>
    </row>
    <row r="10" spans="2:17">
      <c r="B10" s="111">
        <f t="shared" si="3"/>
        <v>4</v>
      </c>
      <c r="C10" s="104" t="s">
        <v>2697</v>
      </c>
      <c r="D10" s="112" t="s">
        <v>805</v>
      </c>
      <c r="E10" s="113">
        <v>3</v>
      </c>
      <c r="F10" s="550">
        <v>-1.6930000000000001</v>
      </c>
      <c r="G10" s="551">
        <v>1.6930000000000001</v>
      </c>
      <c r="H10" s="552">
        <v>0</v>
      </c>
      <c r="I10" s="219">
        <f t="shared" si="0"/>
        <v>1.6930000000000001</v>
      </c>
      <c r="J10" s="225">
        <f t="shared" si="1"/>
        <v>0</v>
      </c>
      <c r="L10" s="31">
        <f t="shared" si="4"/>
        <v>0</v>
      </c>
      <c r="O10" s="110">
        <f t="shared" si="2"/>
        <v>0</v>
      </c>
      <c r="P10" s="110">
        <f t="shared" si="2"/>
        <v>0</v>
      </c>
      <c r="Q10" s="110">
        <f t="shared" si="2"/>
        <v>0</v>
      </c>
    </row>
    <row r="11" spans="2:17">
      <c r="B11" s="111">
        <f t="shared" si="3"/>
        <v>5</v>
      </c>
      <c r="C11" s="104" t="s">
        <v>2698</v>
      </c>
      <c r="D11" s="112" t="s">
        <v>805</v>
      </c>
      <c r="E11" s="113">
        <v>3</v>
      </c>
      <c r="F11" s="550">
        <v>-1.2250000000000001</v>
      </c>
      <c r="G11" s="551">
        <v>0</v>
      </c>
      <c r="H11" s="552">
        <v>0.14799999999999999</v>
      </c>
      <c r="I11" s="219">
        <f t="shared" si="0"/>
        <v>-0.14799999999999999</v>
      </c>
      <c r="J11" s="225">
        <f t="shared" si="1"/>
        <v>-1.373</v>
      </c>
      <c r="L11" s="31">
        <f t="shared" si="4"/>
        <v>0</v>
      </c>
      <c r="O11" s="110">
        <f t="shared" si="2"/>
        <v>0</v>
      </c>
      <c r="P11" s="110">
        <f t="shared" si="2"/>
        <v>0</v>
      </c>
      <c r="Q11" s="110">
        <f t="shared" si="2"/>
        <v>0</v>
      </c>
    </row>
    <row r="12" spans="2:17">
      <c r="B12" s="111">
        <f t="shared" si="3"/>
        <v>6</v>
      </c>
      <c r="C12" s="104" t="s">
        <v>2699</v>
      </c>
      <c r="D12" s="112" t="s">
        <v>805</v>
      </c>
      <c r="E12" s="113">
        <v>3</v>
      </c>
      <c r="F12" s="550">
        <v>0.52</v>
      </c>
      <c r="G12" s="551">
        <v>0</v>
      </c>
      <c r="H12" s="552">
        <v>0</v>
      </c>
      <c r="I12" s="219">
        <f t="shared" si="0"/>
        <v>0</v>
      </c>
      <c r="J12" s="225">
        <f t="shared" si="1"/>
        <v>0.52</v>
      </c>
      <c r="L12" s="31">
        <f t="shared" si="4"/>
        <v>0</v>
      </c>
      <c r="O12" s="110">
        <f t="shared" si="2"/>
        <v>0</v>
      </c>
      <c r="P12" s="110">
        <f t="shared" si="2"/>
        <v>0</v>
      </c>
      <c r="Q12" s="110">
        <f t="shared" si="2"/>
        <v>0</v>
      </c>
    </row>
    <row r="13" spans="2:17">
      <c r="B13" s="111">
        <f t="shared" si="3"/>
        <v>7</v>
      </c>
      <c r="C13" s="104" t="s">
        <v>2700</v>
      </c>
      <c r="D13" s="112" t="s">
        <v>805</v>
      </c>
      <c r="E13" s="113">
        <v>3</v>
      </c>
      <c r="F13" s="550">
        <v>-0.23799999999999999</v>
      </c>
      <c r="G13" s="551">
        <v>0</v>
      </c>
      <c r="H13" s="552">
        <v>0</v>
      </c>
      <c r="I13" s="219">
        <f t="shared" si="0"/>
        <v>0</v>
      </c>
      <c r="J13" s="225">
        <f t="shared" si="1"/>
        <v>-0.23799999999999999</v>
      </c>
      <c r="L13" s="31">
        <f t="shared" si="4"/>
        <v>0</v>
      </c>
      <c r="O13" s="110">
        <f t="shared" si="2"/>
        <v>0</v>
      </c>
      <c r="P13" s="110">
        <f t="shared" si="2"/>
        <v>0</v>
      </c>
      <c r="Q13" s="110">
        <f t="shared" si="2"/>
        <v>0</v>
      </c>
    </row>
    <row r="14" spans="2:17">
      <c r="B14" s="111">
        <f t="shared" si="3"/>
        <v>8</v>
      </c>
      <c r="C14" s="104" t="s">
        <v>2701</v>
      </c>
      <c r="D14" s="112" t="s">
        <v>805</v>
      </c>
      <c r="E14" s="113">
        <v>3</v>
      </c>
      <c r="F14" s="550">
        <v>0.315</v>
      </c>
      <c r="G14" s="551">
        <v>0</v>
      </c>
      <c r="H14" s="552">
        <v>0</v>
      </c>
      <c r="I14" s="219">
        <f t="shared" si="0"/>
        <v>0</v>
      </c>
      <c r="J14" s="225">
        <f t="shared" si="1"/>
        <v>0.315</v>
      </c>
      <c r="L14" s="31">
        <f t="shared" si="4"/>
        <v>0</v>
      </c>
      <c r="O14" s="110">
        <f t="shared" si="2"/>
        <v>0</v>
      </c>
      <c r="P14" s="110">
        <f t="shared" si="2"/>
        <v>0</v>
      </c>
      <c r="Q14" s="110">
        <f t="shared" si="2"/>
        <v>0</v>
      </c>
    </row>
    <row r="15" spans="2:17" ht="15" thickBot="1">
      <c r="B15" s="118">
        <f xml:space="preserve"> B14 + 1</f>
        <v>9</v>
      </c>
      <c r="C15" s="119" t="s">
        <v>2702</v>
      </c>
      <c r="D15" s="120" t="s">
        <v>805</v>
      </c>
      <c r="E15" s="117">
        <v>3</v>
      </c>
      <c r="F15" s="457">
        <f>SUM( F7:F14 )</f>
        <v>49.866999999999997</v>
      </c>
      <c r="G15" s="221">
        <f>SUM( G7:G14 )</f>
        <v>-0.27200000000000002</v>
      </c>
      <c r="H15" s="222">
        <f>SUM( H7:H14 )</f>
        <v>0.58199999999999985</v>
      </c>
      <c r="I15" s="223">
        <f t="shared" si="0"/>
        <v>-0.85399999999999987</v>
      </c>
      <c r="J15" s="226">
        <f t="shared" si="1"/>
        <v>49.012999999999998</v>
      </c>
      <c r="L15" s="143"/>
    </row>
    <row r="16" spans="2:17" ht="15" thickBot="1">
      <c r="L16" s="143"/>
    </row>
    <row r="17" spans="2:18">
      <c r="B17" s="103">
        <f xml:space="preserve"> B15 + 1</f>
        <v>10</v>
      </c>
      <c r="C17" s="134" t="s">
        <v>2703</v>
      </c>
      <c r="D17" s="105" t="s">
        <v>805</v>
      </c>
      <c r="E17" s="106">
        <v>3</v>
      </c>
      <c r="F17" s="553">
        <v>-8.7579999999999991</v>
      </c>
      <c r="G17" s="488">
        <v>0</v>
      </c>
      <c r="H17" s="499">
        <v>0</v>
      </c>
      <c r="I17" s="216">
        <f xml:space="preserve"> G17 - H17</f>
        <v>0</v>
      </c>
      <c r="J17" s="224">
        <f xml:space="preserve"> F17 + I17</f>
        <v>-8.7579999999999991</v>
      </c>
      <c r="L17" s="31">
        <f t="shared" ref="L17:L18" si="5" xml:space="preserve"> IF( SUM( N17:R17 ) = 0, 0, $O$6 )</f>
        <v>0</v>
      </c>
      <c r="O17" s="110">
        <f t="shared" si="2"/>
        <v>0</v>
      </c>
      <c r="P17" s="110">
        <f t="shared" si="2"/>
        <v>0</v>
      </c>
      <c r="Q17" s="110">
        <f t="shared" si="2"/>
        <v>0</v>
      </c>
    </row>
    <row r="18" spans="2:18">
      <c r="B18" s="111">
        <f t="shared" si="3"/>
        <v>11</v>
      </c>
      <c r="C18" s="104" t="s">
        <v>2704</v>
      </c>
      <c r="D18" s="112" t="s">
        <v>805</v>
      </c>
      <c r="E18" s="113">
        <v>3</v>
      </c>
      <c r="F18" s="549">
        <v>-1.365</v>
      </c>
      <c r="G18" s="486">
        <v>0</v>
      </c>
      <c r="H18" s="487">
        <v>-7.8E-2</v>
      </c>
      <c r="I18" s="219">
        <f xml:space="preserve"> G18 - H18</f>
        <v>7.8E-2</v>
      </c>
      <c r="J18" s="225">
        <f xml:space="preserve"> F18 + I18</f>
        <v>-1.2869999999999999</v>
      </c>
      <c r="L18" s="31">
        <f t="shared" si="5"/>
        <v>0</v>
      </c>
      <c r="O18" s="110">
        <f t="shared" si="2"/>
        <v>0</v>
      </c>
      <c r="P18" s="110">
        <f t="shared" si="2"/>
        <v>0</v>
      </c>
      <c r="Q18" s="110">
        <f t="shared" si="2"/>
        <v>0</v>
      </c>
    </row>
    <row r="19" spans="2:18" ht="15" thickBot="1">
      <c r="B19" s="118">
        <f xml:space="preserve"> B18 + 1</f>
        <v>12</v>
      </c>
      <c r="C19" s="119" t="s">
        <v>2705</v>
      </c>
      <c r="D19" s="120" t="s">
        <v>805</v>
      </c>
      <c r="E19" s="117">
        <v>3</v>
      </c>
      <c r="F19" s="223">
        <f xml:space="preserve"> F15 + SUM( F17:F18 )</f>
        <v>39.744</v>
      </c>
      <c r="G19" s="228">
        <f xml:space="preserve"> G15 + SUM( G17:G18 )</f>
        <v>-0.27200000000000002</v>
      </c>
      <c r="H19" s="223">
        <f xml:space="preserve"> H15 + SUM( H17:H18 )</f>
        <v>0.50399999999999989</v>
      </c>
      <c r="I19" s="223">
        <f xml:space="preserve"> G19 - H19</f>
        <v>-0.77599999999999991</v>
      </c>
      <c r="J19" s="226">
        <f xml:space="preserve"> F19 + I19</f>
        <v>38.967999999999996</v>
      </c>
      <c r="L19" s="143"/>
    </row>
    <row r="20" spans="2:18" ht="15" thickBot="1">
      <c r="L20" s="143"/>
    </row>
    <row r="21" spans="2:18" ht="15" thickBot="1">
      <c r="B21" s="99" t="s">
        <v>2643</v>
      </c>
      <c r="C21" s="100" t="s">
        <v>2706</v>
      </c>
      <c r="L21" s="143"/>
    </row>
    <row r="22" spans="2:18">
      <c r="B22" s="103">
        <f xml:space="preserve"> B19 + 1</f>
        <v>13</v>
      </c>
      <c r="C22" s="134" t="s">
        <v>2707</v>
      </c>
      <c r="D22" s="105" t="s">
        <v>805</v>
      </c>
      <c r="E22" s="106">
        <v>3</v>
      </c>
      <c r="F22" s="553">
        <v>-35.771999999999998</v>
      </c>
      <c r="G22" s="488">
        <v>0.27200000000000002</v>
      </c>
      <c r="H22" s="499">
        <v>0</v>
      </c>
      <c r="I22" s="216">
        <f t="shared" ref="I22:I27" si="6" xml:space="preserve"> G22 - H22</f>
        <v>0.27200000000000002</v>
      </c>
      <c r="J22" s="224">
        <f t="shared" ref="J22:J27" si="7" xml:space="preserve"> F22 + I22</f>
        <v>-35.5</v>
      </c>
      <c r="L22" s="31">
        <f t="shared" ref="L22:L25" si="8" xml:space="preserve"> IF( SUM( N22:R22 ) = 0, 0, $O$6 )</f>
        <v>0</v>
      </c>
      <c r="O22" s="110">
        <f t="shared" si="2"/>
        <v>0</v>
      </c>
      <c r="P22" s="110">
        <f t="shared" si="2"/>
        <v>0</v>
      </c>
      <c r="Q22" s="110">
        <f t="shared" si="2"/>
        <v>0</v>
      </c>
    </row>
    <row r="23" spans="2:18">
      <c r="B23" s="111">
        <f t="shared" si="3"/>
        <v>14</v>
      </c>
      <c r="C23" s="104" t="s">
        <v>2708</v>
      </c>
      <c r="D23" s="112" t="s">
        <v>805</v>
      </c>
      <c r="E23" s="113">
        <v>3</v>
      </c>
      <c r="F23" s="549">
        <v>3.798</v>
      </c>
      <c r="G23" s="486">
        <v>0</v>
      </c>
      <c r="H23" s="487">
        <v>0</v>
      </c>
      <c r="I23" s="219">
        <f t="shared" si="6"/>
        <v>0</v>
      </c>
      <c r="J23" s="225">
        <f t="shared" si="7"/>
        <v>3.798</v>
      </c>
      <c r="L23" s="31">
        <f t="shared" si="8"/>
        <v>0</v>
      </c>
      <c r="N23" s="141"/>
      <c r="O23" s="110">
        <f t="shared" si="2"/>
        <v>0</v>
      </c>
      <c r="P23" s="110">
        <f t="shared" si="2"/>
        <v>0</v>
      </c>
      <c r="Q23" s="110">
        <f t="shared" si="2"/>
        <v>0</v>
      </c>
      <c r="R23" s="141"/>
    </row>
    <row r="24" spans="2:18">
      <c r="B24" s="111">
        <f t="shared" si="3"/>
        <v>15</v>
      </c>
      <c r="C24" s="104" t="s">
        <v>2709</v>
      </c>
      <c r="D24" s="112" t="s">
        <v>805</v>
      </c>
      <c r="E24" s="113">
        <v>3</v>
      </c>
      <c r="F24" s="549">
        <v>9.2999999999999999E-2</v>
      </c>
      <c r="G24" s="486">
        <v>0</v>
      </c>
      <c r="H24" s="487">
        <v>2E-3</v>
      </c>
      <c r="I24" s="219">
        <f t="shared" si="6"/>
        <v>-2E-3</v>
      </c>
      <c r="J24" s="225">
        <f t="shared" si="7"/>
        <v>9.0999999999999998E-2</v>
      </c>
      <c r="L24" s="31">
        <f t="shared" si="8"/>
        <v>0</v>
      </c>
      <c r="N24" s="136"/>
      <c r="O24" s="110">
        <f t="shared" si="2"/>
        <v>0</v>
      </c>
      <c r="P24" s="110">
        <f t="shared" si="2"/>
        <v>0</v>
      </c>
      <c r="Q24" s="110">
        <f t="shared" si="2"/>
        <v>0</v>
      </c>
      <c r="R24" s="136"/>
    </row>
    <row r="25" spans="2:18">
      <c r="B25" s="111">
        <f t="shared" si="3"/>
        <v>16</v>
      </c>
      <c r="C25" s="104" t="s">
        <v>2710</v>
      </c>
      <c r="D25" s="112" t="s">
        <v>805</v>
      </c>
      <c r="E25" s="113">
        <v>3</v>
      </c>
      <c r="F25" s="549">
        <v>0</v>
      </c>
      <c r="G25" s="486">
        <v>0</v>
      </c>
      <c r="H25" s="487">
        <v>0</v>
      </c>
      <c r="I25" s="219">
        <f t="shared" si="6"/>
        <v>0</v>
      </c>
      <c r="J25" s="225">
        <f t="shared" si="7"/>
        <v>0</v>
      </c>
      <c r="L25" s="31">
        <f t="shared" si="8"/>
        <v>0</v>
      </c>
      <c r="N25" s="136"/>
      <c r="O25" s="110">
        <f t="shared" si="2"/>
        <v>0</v>
      </c>
      <c r="P25" s="110">
        <f t="shared" si="2"/>
        <v>0</v>
      </c>
      <c r="Q25" s="110">
        <f t="shared" si="2"/>
        <v>0</v>
      </c>
      <c r="R25" s="136"/>
    </row>
    <row r="26" spans="2:18">
      <c r="B26" s="111">
        <f t="shared" si="3"/>
        <v>17</v>
      </c>
      <c r="C26" s="104" t="s">
        <v>2711</v>
      </c>
      <c r="D26" s="112" t="s">
        <v>805</v>
      </c>
      <c r="E26" s="113">
        <v>3</v>
      </c>
      <c r="F26" s="274">
        <f xml:space="preserve"> SUM( F22:F25 )</f>
        <v>-31.880999999999997</v>
      </c>
      <c r="G26" s="278">
        <f xml:space="preserve"> SUM( G22:G25 )</f>
        <v>0.27200000000000002</v>
      </c>
      <c r="H26" s="277">
        <f xml:space="preserve"> SUM( H22:H25 )</f>
        <v>2E-3</v>
      </c>
      <c r="I26" s="219">
        <f t="shared" si="6"/>
        <v>0.27</v>
      </c>
      <c r="J26" s="225">
        <f t="shared" si="7"/>
        <v>-31.610999999999997</v>
      </c>
      <c r="L26" s="143"/>
      <c r="N26" s="136"/>
      <c r="R26" s="136"/>
    </row>
    <row r="27" spans="2:18" ht="15" thickBot="1">
      <c r="B27" s="118">
        <f xml:space="preserve"> B26 + 1</f>
        <v>18</v>
      </c>
      <c r="C27" s="119" t="s">
        <v>2712</v>
      </c>
      <c r="D27" s="120" t="s">
        <v>805</v>
      </c>
      <c r="E27" s="117">
        <v>3</v>
      </c>
      <c r="F27" s="458">
        <f xml:space="preserve"> F19 + F26</f>
        <v>7.8630000000000031</v>
      </c>
      <c r="G27" s="459">
        <f xml:space="preserve"> G19 + G26</f>
        <v>0</v>
      </c>
      <c r="H27" s="460">
        <f xml:space="preserve"> H19 + H26</f>
        <v>0.50599999999999989</v>
      </c>
      <c r="I27" s="223">
        <f t="shared" si="6"/>
        <v>-0.50599999999999989</v>
      </c>
      <c r="J27" s="228">
        <f t="shared" si="7"/>
        <v>7.3570000000000029</v>
      </c>
      <c r="L27" s="143"/>
      <c r="N27" s="136"/>
      <c r="R27" s="136"/>
    </row>
    <row r="28" spans="2:18" ht="15" thickBot="1">
      <c r="L28" s="143"/>
      <c r="N28" s="136"/>
      <c r="R28" s="136"/>
    </row>
    <row r="29" spans="2:18" ht="15" thickBot="1">
      <c r="B29" s="99" t="s">
        <v>2652</v>
      </c>
      <c r="C29" s="100" t="s">
        <v>2713</v>
      </c>
      <c r="L29" s="143"/>
      <c r="N29" s="136"/>
      <c r="R29" s="136"/>
    </row>
    <row r="30" spans="2:18">
      <c r="B30" s="103">
        <f xml:space="preserve"> B27 + 1</f>
        <v>19</v>
      </c>
      <c r="C30" s="134" t="s">
        <v>2714</v>
      </c>
      <c r="D30" s="105" t="s">
        <v>805</v>
      </c>
      <c r="E30" s="243">
        <v>3</v>
      </c>
      <c r="F30" s="502">
        <v>-9.2260000000000009</v>
      </c>
      <c r="G30" s="488">
        <v>0</v>
      </c>
      <c r="H30" s="499">
        <v>-0.50569465599999996</v>
      </c>
      <c r="I30" s="216">
        <f xml:space="preserve"> G30 - H30</f>
        <v>0.50569465599999996</v>
      </c>
      <c r="J30" s="227">
        <f xml:space="preserve"> F30 + I30</f>
        <v>-8.7203053440000016</v>
      </c>
      <c r="L30" s="31">
        <f t="shared" ref="L30:L32" si="9" xml:space="preserve"> IF( SUM( N30:R30 ) = 0, 0, $O$6 )</f>
        <v>0</v>
      </c>
      <c r="N30" s="136"/>
      <c r="O30" s="110">
        <f t="shared" si="2"/>
        <v>0</v>
      </c>
      <c r="P30" s="110">
        <f t="shared" si="2"/>
        <v>0</v>
      </c>
      <c r="Q30" s="110">
        <f t="shared" si="2"/>
        <v>0</v>
      </c>
      <c r="R30" s="136"/>
    </row>
    <row r="31" spans="2:18">
      <c r="B31" s="195">
        <f t="shared" si="3"/>
        <v>20</v>
      </c>
      <c r="C31" s="196" t="s">
        <v>2715</v>
      </c>
      <c r="D31" s="191" t="s">
        <v>805</v>
      </c>
      <c r="E31" s="461">
        <v>3</v>
      </c>
      <c r="F31" s="554">
        <v>-0.60699999999999998</v>
      </c>
      <c r="G31" s="555">
        <v>0</v>
      </c>
      <c r="H31" s="556">
        <v>0</v>
      </c>
      <c r="I31" s="462">
        <f xml:space="preserve"> G31 - H31</f>
        <v>0</v>
      </c>
      <c r="J31" s="463">
        <f xml:space="preserve"> F31 + I31</f>
        <v>-0.60699999999999998</v>
      </c>
      <c r="L31" s="31">
        <f t="shared" si="9"/>
        <v>0</v>
      </c>
      <c r="N31" s="136"/>
      <c r="O31" s="110">
        <f t="shared" si="2"/>
        <v>0</v>
      </c>
      <c r="P31" s="110">
        <f t="shared" si="2"/>
        <v>0</v>
      </c>
      <c r="Q31" s="110">
        <f t="shared" si="2"/>
        <v>0</v>
      </c>
      <c r="R31" s="136"/>
    </row>
    <row r="32" spans="2:18">
      <c r="B32" s="195">
        <f t="shared" si="3"/>
        <v>21</v>
      </c>
      <c r="C32" s="196" t="s">
        <v>2716</v>
      </c>
      <c r="D32" s="191" t="s">
        <v>805</v>
      </c>
      <c r="E32" s="461">
        <v>3</v>
      </c>
      <c r="F32" s="554">
        <v>0</v>
      </c>
      <c r="G32" s="555">
        <v>0</v>
      </c>
      <c r="H32" s="556">
        <v>0</v>
      </c>
      <c r="I32" s="462">
        <f xml:space="preserve"> G32 - H32</f>
        <v>0</v>
      </c>
      <c r="J32" s="463">
        <f xml:space="preserve"> F32 + I32</f>
        <v>0</v>
      </c>
      <c r="L32" s="31">
        <f t="shared" si="9"/>
        <v>0</v>
      </c>
      <c r="N32" s="136"/>
      <c r="O32" s="110">
        <f t="shared" si="2"/>
        <v>0</v>
      </c>
      <c r="P32" s="110">
        <f t="shared" si="2"/>
        <v>0</v>
      </c>
      <c r="Q32" s="110">
        <f t="shared" si="2"/>
        <v>0</v>
      </c>
      <c r="R32" s="136"/>
    </row>
    <row r="33" spans="1:18">
      <c r="B33" s="195">
        <f t="shared" si="3"/>
        <v>22</v>
      </c>
      <c r="C33" s="104" t="s">
        <v>2717</v>
      </c>
      <c r="D33" s="112" t="s">
        <v>805</v>
      </c>
      <c r="E33" s="245">
        <v>3</v>
      </c>
      <c r="F33" s="274">
        <f xml:space="preserve"> SUM( F30:F32 )</f>
        <v>-9.8330000000000002</v>
      </c>
      <c r="G33" s="278">
        <f xml:space="preserve"> SUM( G30:G32 )</f>
        <v>0</v>
      </c>
      <c r="H33" s="277">
        <f xml:space="preserve"> SUM( H30:H32 )</f>
        <v>-0.50569465599999996</v>
      </c>
      <c r="I33" s="219">
        <f xml:space="preserve"> G33 - H33</f>
        <v>0.50569465599999996</v>
      </c>
      <c r="J33" s="274">
        <f xml:space="preserve"> F33 + I33</f>
        <v>-9.3273053440000009</v>
      </c>
      <c r="L33" s="143"/>
      <c r="N33" s="141"/>
      <c r="R33" s="141"/>
    </row>
    <row r="34" spans="1:18" ht="15" thickBot="1">
      <c r="B34" s="118">
        <f t="shared" si="3"/>
        <v>23</v>
      </c>
      <c r="C34" s="119" t="s">
        <v>2718</v>
      </c>
      <c r="D34" s="120" t="s">
        <v>805</v>
      </c>
      <c r="E34" s="256">
        <v>3</v>
      </c>
      <c r="F34" s="464">
        <f xml:space="preserve"> F27 + F33</f>
        <v>-1.9699999999999971</v>
      </c>
      <c r="G34" s="459">
        <f xml:space="preserve"> G27 + G33</f>
        <v>0</v>
      </c>
      <c r="H34" s="460">
        <f xml:space="preserve"> H27 + H33</f>
        <v>3.0534399999992967E-4</v>
      </c>
      <c r="I34" s="223">
        <f xml:space="preserve"> G34 - H34</f>
        <v>-3.0534399999992967E-4</v>
      </c>
      <c r="J34" s="228">
        <f xml:space="preserve"> F34 + I34</f>
        <v>-1.9703053439999971</v>
      </c>
      <c r="L34" s="143"/>
      <c r="N34" s="141"/>
      <c r="R34" s="141"/>
    </row>
    <row r="35" spans="1:18" s="127" customFormat="1">
      <c r="C35" s="170"/>
      <c r="G35" s="184"/>
      <c r="I35" s="135"/>
      <c r="J35" s="135"/>
      <c r="K35" s="135"/>
      <c r="L35" s="143"/>
      <c r="M35" s="135"/>
      <c r="N35" s="141"/>
      <c r="O35" s="137"/>
      <c r="P35" s="135"/>
      <c r="Q35" s="318"/>
      <c r="R35" s="141"/>
    </row>
    <row r="36" spans="1:18" s="184" customFormat="1" ht="13.5">
      <c r="B36" s="990" t="s">
        <v>2597</v>
      </c>
      <c r="C36" s="990"/>
      <c r="I36" s="143"/>
      <c r="J36" s="143"/>
      <c r="K36" s="143"/>
      <c r="L36" s="143"/>
      <c r="M36" s="143"/>
      <c r="N36" s="141"/>
      <c r="O36" s="143"/>
      <c r="P36" s="143"/>
      <c r="Q36" s="231"/>
      <c r="R36" s="141"/>
    </row>
    <row r="37" spans="1:18" s="184" customFormat="1" ht="12">
      <c r="B37" s="158"/>
      <c r="C37" s="159"/>
      <c r="I37" s="143"/>
      <c r="J37" s="143"/>
      <c r="K37" s="143"/>
      <c r="L37" s="143"/>
      <c r="M37" s="143"/>
      <c r="N37" s="141"/>
      <c r="O37" s="143"/>
      <c r="P37" s="143"/>
      <c r="Q37" s="231"/>
      <c r="R37" s="141"/>
    </row>
    <row r="38" spans="1:18" s="184" customFormat="1" ht="12">
      <c r="B38" s="32"/>
      <c r="C38" s="160" t="s">
        <v>2598</v>
      </c>
      <c r="I38" s="143"/>
      <c r="J38" s="143"/>
      <c r="K38" s="143"/>
      <c r="L38" s="143"/>
      <c r="M38" s="143"/>
      <c r="N38" s="141"/>
      <c r="O38" s="143"/>
      <c r="P38" s="143"/>
      <c r="Q38" s="231"/>
      <c r="R38" s="141"/>
    </row>
    <row r="39" spans="1:18" s="184" customFormat="1" ht="12">
      <c r="B39" s="158"/>
      <c r="C39" s="159"/>
      <c r="I39" s="143"/>
      <c r="J39" s="143"/>
      <c r="K39" s="143"/>
      <c r="L39" s="143"/>
      <c r="M39" s="143"/>
      <c r="N39" s="141"/>
      <c r="O39" s="143"/>
      <c r="P39" s="143"/>
      <c r="Q39" s="231"/>
      <c r="R39" s="141"/>
    </row>
    <row r="40" spans="1:18" s="184" customFormat="1" ht="12">
      <c r="B40" s="161"/>
      <c r="C40" s="160" t="s">
        <v>2599</v>
      </c>
      <c r="I40" s="143"/>
      <c r="J40" s="143"/>
      <c r="K40" s="143"/>
      <c r="L40" s="143"/>
      <c r="M40" s="143"/>
      <c r="N40" s="141"/>
      <c r="O40" s="143"/>
      <c r="P40" s="143"/>
      <c r="Q40" s="231"/>
      <c r="R40" s="141"/>
    </row>
    <row r="41" spans="1:18" s="184" customFormat="1" ht="12">
      <c r="B41" s="162"/>
      <c r="C41" s="160"/>
      <c r="I41" s="143"/>
      <c r="J41" s="143"/>
      <c r="K41" s="143"/>
      <c r="L41" s="143"/>
      <c r="M41" s="143"/>
      <c r="N41" s="141"/>
      <c r="O41" s="143"/>
      <c r="P41" s="143"/>
      <c r="Q41" s="231"/>
      <c r="R41" s="141"/>
    </row>
    <row r="42" spans="1:18" s="184" customFormat="1">
      <c r="B42" s="163"/>
      <c r="C42" s="160" t="s">
        <v>2600</v>
      </c>
      <c r="I42" s="143"/>
      <c r="J42" s="143"/>
      <c r="K42" s="143"/>
      <c r="L42" s="143"/>
      <c r="M42" s="143"/>
      <c r="N42" s="84"/>
      <c r="O42" s="143"/>
      <c r="P42" s="143"/>
      <c r="Q42" s="231"/>
      <c r="R42" s="84"/>
    </row>
    <row r="43" spans="1:18" s="203" customFormat="1">
      <c r="A43" s="202"/>
      <c r="B43" s="202"/>
      <c r="C43" s="169"/>
      <c r="I43" s="147"/>
      <c r="J43" s="147"/>
      <c r="K43" s="147"/>
      <c r="L43" s="143"/>
      <c r="M43" s="143"/>
      <c r="N43" s="84"/>
      <c r="O43" s="143"/>
      <c r="P43" s="143"/>
      <c r="Q43" s="343"/>
      <c r="R43" s="84"/>
    </row>
    <row r="44" spans="1:18" s="203" customFormat="1" ht="15" thickBot="1">
      <c r="C44" s="204"/>
      <c r="I44" s="147"/>
      <c r="J44" s="147"/>
      <c r="K44" s="147"/>
      <c r="L44" s="143"/>
      <c r="M44" s="143"/>
      <c r="N44" s="84"/>
      <c r="O44" s="143"/>
      <c r="P44" s="143"/>
      <c r="Q44" s="343"/>
      <c r="R44" s="84"/>
    </row>
    <row r="45" spans="1:18" s="127" customFormat="1" ht="21" thickBot="1">
      <c r="B45" s="164" t="str">
        <f ca="1" xml:space="preserve"> RIGHT(CELL("filename", $A$1), LEN(CELL("filename", $A$1)) - SEARCH("]", CELL("filename", $A$1)))&amp;" - Line definitions"</f>
        <v>1D - Line definitions</v>
      </c>
      <c r="C45" s="165"/>
      <c r="D45" s="166"/>
      <c r="E45" s="166"/>
      <c r="F45" s="166"/>
      <c r="G45" s="166"/>
      <c r="H45" s="166"/>
      <c r="I45" s="166"/>
      <c r="J45" s="172"/>
      <c r="K45" s="135"/>
      <c r="L45" s="137"/>
      <c r="M45" s="135"/>
      <c r="N45" s="84"/>
      <c r="O45" s="137"/>
      <c r="P45" s="135"/>
      <c r="Q45" s="318"/>
      <c r="R45" s="84"/>
    </row>
    <row r="46" spans="1:18" s="127" customFormat="1" ht="15" thickBot="1">
      <c r="B46" s="87"/>
      <c r="C46" s="173"/>
      <c r="D46" s="87"/>
      <c r="E46" s="87"/>
      <c r="F46" s="87"/>
      <c r="I46" s="135"/>
      <c r="J46" s="135"/>
      <c r="K46" s="135"/>
      <c r="L46" s="137"/>
      <c r="M46" s="135"/>
      <c r="N46" s="84"/>
      <c r="O46" s="137"/>
      <c r="P46" s="135"/>
      <c r="Q46" s="318"/>
      <c r="R46" s="84"/>
    </row>
    <row r="47" spans="1:18" s="203" customFormat="1" ht="15" thickBot="1">
      <c r="B47" s="419" t="s">
        <v>2601</v>
      </c>
      <c r="C47" s="420" t="s">
        <v>2602</v>
      </c>
      <c r="D47" s="421"/>
      <c r="E47" s="421"/>
      <c r="F47" s="421"/>
      <c r="G47" s="421"/>
      <c r="H47" s="421"/>
      <c r="I47" s="421"/>
      <c r="J47" s="422"/>
      <c r="K47" s="394"/>
      <c r="L47" s="147"/>
      <c r="M47" s="135"/>
      <c r="N47" s="84"/>
      <c r="O47" s="102" t="s">
        <v>2603</v>
      </c>
      <c r="P47" s="135"/>
      <c r="Q47" s="318"/>
      <c r="R47" s="84"/>
    </row>
    <row r="48" spans="1:18" s="127" customFormat="1">
      <c r="B48" s="206">
        <f t="shared" ref="B48:B53" si="10">B7</f>
        <v>1</v>
      </c>
      <c r="C48" s="991" t="s">
        <v>2719</v>
      </c>
      <c r="D48" s="991"/>
      <c r="E48" s="991"/>
      <c r="F48" s="991"/>
      <c r="G48" s="991"/>
      <c r="H48" s="991"/>
      <c r="I48" s="991"/>
      <c r="J48" s="992"/>
      <c r="K48" s="397"/>
      <c r="L48" s="137"/>
      <c r="M48" s="135"/>
      <c r="N48" s="84"/>
      <c r="O48" s="179">
        <v>1</v>
      </c>
      <c r="P48" s="135"/>
      <c r="Q48" s="203"/>
      <c r="R48" s="84"/>
    </row>
    <row r="49" spans="2:18" s="127" customFormat="1">
      <c r="B49" s="180">
        <f t="shared" si="10"/>
        <v>2</v>
      </c>
      <c r="C49" s="970" t="s">
        <v>2608</v>
      </c>
      <c r="D49" s="970"/>
      <c r="E49" s="970"/>
      <c r="F49" s="970"/>
      <c r="G49" s="970"/>
      <c r="H49" s="970"/>
      <c r="I49" s="970"/>
      <c r="J49" s="971"/>
      <c r="K49" s="397"/>
      <c r="N49" s="84"/>
      <c r="O49" s="230">
        <v>1</v>
      </c>
      <c r="P49" s="135"/>
      <c r="Q49" s="318"/>
      <c r="R49" s="84"/>
    </row>
    <row r="50" spans="2:18" s="127" customFormat="1">
      <c r="B50" s="180">
        <f t="shared" si="10"/>
        <v>3</v>
      </c>
      <c r="C50" s="970" t="s">
        <v>4479</v>
      </c>
      <c r="D50" s="970"/>
      <c r="E50" s="970"/>
      <c r="F50" s="970"/>
      <c r="G50" s="970"/>
      <c r="H50" s="970"/>
      <c r="I50" s="970"/>
      <c r="J50" s="971"/>
      <c r="K50" s="397"/>
      <c r="N50" s="84"/>
      <c r="O50" s="289">
        <v>1</v>
      </c>
      <c r="R50" s="84"/>
    </row>
    <row r="51" spans="2:18" s="137" customFormat="1">
      <c r="B51" s="180">
        <f t="shared" si="10"/>
        <v>4</v>
      </c>
      <c r="C51" s="970" t="s">
        <v>2720</v>
      </c>
      <c r="D51" s="970"/>
      <c r="E51" s="970"/>
      <c r="F51" s="970"/>
      <c r="G51" s="970"/>
      <c r="H51" s="970"/>
      <c r="I51" s="970"/>
      <c r="J51" s="971"/>
      <c r="K51" s="397"/>
      <c r="N51" s="84"/>
      <c r="O51" s="289">
        <v>1</v>
      </c>
      <c r="R51" s="84"/>
    </row>
    <row r="52" spans="2:18" s="137" customFormat="1">
      <c r="B52" s="180">
        <f t="shared" si="10"/>
        <v>5</v>
      </c>
      <c r="C52" s="970" t="s">
        <v>2721</v>
      </c>
      <c r="D52" s="970"/>
      <c r="E52" s="970"/>
      <c r="F52" s="970"/>
      <c r="G52" s="970"/>
      <c r="H52" s="970"/>
      <c r="I52" s="970"/>
      <c r="J52" s="971"/>
      <c r="K52" s="397"/>
      <c r="N52" s="84"/>
      <c r="O52" s="289">
        <v>1</v>
      </c>
      <c r="R52" s="84"/>
    </row>
    <row r="53" spans="2:18" s="137" customFormat="1">
      <c r="B53" s="180">
        <f t="shared" si="10"/>
        <v>6</v>
      </c>
      <c r="C53" s="970" t="s">
        <v>2722</v>
      </c>
      <c r="D53" s="970"/>
      <c r="E53" s="970"/>
      <c r="F53" s="970"/>
      <c r="G53" s="970"/>
      <c r="H53" s="970"/>
      <c r="I53" s="970"/>
      <c r="J53" s="971"/>
      <c r="K53" s="397"/>
      <c r="N53" s="84"/>
      <c r="O53" s="289">
        <v>1</v>
      </c>
      <c r="R53" s="84"/>
    </row>
    <row r="54" spans="2:18" ht="38.25">
      <c r="B54" s="180">
        <f>B13</f>
        <v>7</v>
      </c>
      <c r="C54" s="970" t="s">
        <v>2723</v>
      </c>
      <c r="D54" s="970"/>
      <c r="E54" s="970"/>
      <c r="F54" s="970"/>
      <c r="G54" s="970"/>
      <c r="H54" s="970"/>
      <c r="I54" s="970"/>
      <c r="J54" s="971"/>
      <c r="K54" s="397"/>
      <c r="O54" s="182" t="s">
        <v>2604</v>
      </c>
    </row>
    <row r="55" spans="2:18">
      <c r="B55" s="180">
        <f>B14</f>
        <v>8</v>
      </c>
      <c r="C55" s="970" t="s">
        <v>2724</v>
      </c>
      <c r="D55" s="970"/>
      <c r="E55" s="970"/>
      <c r="F55" s="970"/>
      <c r="G55" s="970"/>
      <c r="H55" s="970"/>
      <c r="I55" s="970"/>
      <c r="J55" s="971"/>
      <c r="K55" s="397"/>
      <c r="O55" s="179">
        <v>1</v>
      </c>
    </row>
    <row r="56" spans="2:18">
      <c r="B56" s="180">
        <f>B15</f>
        <v>9</v>
      </c>
      <c r="C56" s="970" t="s">
        <v>2725</v>
      </c>
      <c r="D56" s="970"/>
      <c r="E56" s="970"/>
      <c r="F56" s="970"/>
      <c r="G56" s="970"/>
      <c r="H56" s="970"/>
      <c r="I56" s="970"/>
      <c r="J56" s="971"/>
      <c r="K56" s="397"/>
      <c r="O56" s="179">
        <v>1</v>
      </c>
    </row>
    <row r="57" spans="2:18">
      <c r="B57" s="180">
        <f>B17</f>
        <v>10</v>
      </c>
      <c r="C57" s="970" t="s">
        <v>2726</v>
      </c>
      <c r="D57" s="970"/>
      <c r="E57" s="970"/>
      <c r="F57" s="970"/>
      <c r="G57" s="970"/>
      <c r="H57" s="970"/>
      <c r="I57" s="970"/>
      <c r="J57" s="971"/>
      <c r="K57" s="397"/>
      <c r="O57" s="179">
        <v>1</v>
      </c>
    </row>
    <row r="58" spans="2:18" ht="25.5">
      <c r="B58" s="180">
        <f>B18</f>
        <v>11</v>
      </c>
      <c r="C58" s="970" t="s">
        <v>2727</v>
      </c>
      <c r="D58" s="970"/>
      <c r="E58" s="970"/>
      <c r="F58" s="970"/>
      <c r="G58" s="970"/>
      <c r="H58" s="970"/>
      <c r="I58" s="970"/>
      <c r="J58" s="971"/>
      <c r="K58" s="397"/>
      <c r="O58" s="182" t="s">
        <v>2606</v>
      </c>
    </row>
    <row r="59" spans="2:18">
      <c r="B59" s="180">
        <f>B19</f>
        <v>12</v>
      </c>
      <c r="C59" s="970" t="s">
        <v>2728</v>
      </c>
      <c r="D59" s="970"/>
      <c r="E59" s="970"/>
      <c r="F59" s="970"/>
      <c r="G59" s="970"/>
      <c r="H59" s="970"/>
      <c r="I59" s="970"/>
      <c r="J59" s="971"/>
      <c r="K59" s="397"/>
      <c r="O59" s="179">
        <v>1</v>
      </c>
    </row>
    <row r="60" spans="2:18">
      <c r="B60" s="180">
        <f t="shared" ref="B60:B65" si="11">B22</f>
        <v>13</v>
      </c>
      <c r="C60" s="970" t="s">
        <v>2729</v>
      </c>
      <c r="D60" s="970"/>
      <c r="E60" s="970"/>
      <c r="F60" s="970"/>
      <c r="G60" s="970"/>
      <c r="H60" s="970"/>
      <c r="I60" s="970"/>
      <c r="J60" s="971"/>
      <c r="K60" s="397"/>
      <c r="O60" s="179">
        <v>1</v>
      </c>
    </row>
    <row r="61" spans="2:18">
      <c r="B61" s="180">
        <f t="shared" si="11"/>
        <v>14</v>
      </c>
      <c r="C61" s="970" t="s">
        <v>2730</v>
      </c>
      <c r="D61" s="970"/>
      <c r="E61" s="970"/>
      <c r="F61" s="970"/>
      <c r="G61" s="970"/>
      <c r="H61" s="970"/>
      <c r="I61" s="970"/>
      <c r="J61" s="971"/>
      <c r="K61" s="397"/>
      <c r="O61" s="179">
        <v>1</v>
      </c>
    </row>
    <row r="62" spans="2:18">
      <c r="B62" s="180">
        <f t="shared" si="11"/>
        <v>15</v>
      </c>
      <c r="C62" s="970" t="s">
        <v>2731</v>
      </c>
      <c r="D62" s="970"/>
      <c r="E62" s="970"/>
      <c r="F62" s="970"/>
      <c r="G62" s="970"/>
      <c r="H62" s="970"/>
      <c r="I62" s="970"/>
      <c r="J62" s="971"/>
      <c r="K62" s="397"/>
      <c r="O62" s="179">
        <v>1</v>
      </c>
    </row>
    <row r="63" spans="2:18">
      <c r="B63" s="180">
        <f t="shared" si="11"/>
        <v>16</v>
      </c>
      <c r="C63" s="970" t="s">
        <v>2732</v>
      </c>
      <c r="D63" s="970"/>
      <c r="E63" s="970"/>
      <c r="F63" s="970"/>
      <c r="G63" s="970"/>
      <c r="H63" s="970"/>
      <c r="I63" s="970"/>
      <c r="J63" s="971"/>
      <c r="K63" s="397"/>
      <c r="O63" s="179">
        <v>1</v>
      </c>
    </row>
    <row r="64" spans="2:18" ht="25.5">
      <c r="B64" s="180">
        <f t="shared" si="11"/>
        <v>17</v>
      </c>
      <c r="C64" s="970" t="s">
        <v>2733</v>
      </c>
      <c r="D64" s="970"/>
      <c r="E64" s="970"/>
      <c r="F64" s="970"/>
      <c r="G64" s="970"/>
      <c r="H64" s="970"/>
      <c r="I64" s="970"/>
      <c r="J64" s="971"/>
      <c r="K64" s="397"/>
      <c r="O64" s="182" t="s">
        <v>2606</v>
      </c>
    </row>
    <row r="65" spans="2:15">
      <c r="B65" s="180">
        <f t="shared" si="11"/>
        <v>18</v>
      </c>
      <c r="C65" s="970" t="s">
        <v>2734</v>
      </c>
      <c r="D65" s="970"/>
      <c r="E65" s="970"/>
      <c r="F65" s="970"/>
      <c r="G65" s="970"/>
      <c r="H65" s="970"/>
      <c r="I65" s="970"/>
      <c r="J65" s="971"/>
      <c r="K65" s="397"/>
      <c r="O65" s="179">
        <v>1</v>
      </c>
    </row>
    <row r="66" spans="2:15">
      <c r="B66" s="180">
        <f>B30</f>
        <v>19</v>
      </c>
      <c r="C66" s="970" t="s">
        <v>2735</v>
      </c>
      <c r="D66" s="970"/>
      <c r="E66" s="970"/>
      <c r="F66" s="970"/>
      <c r="G66" s="970"/>
      <c r="H66" s="970"/>
      <c r="I66" s="970"/>
      <c r="J66" s="971"/>
      <c r="K66" s="397"/>
      <c r="O66" s="179">
        <v>1</v>
      </c>
    </row>
    <row r="67" spans="2:15">
      <c r="B67" s="180">
        <f>B31</f>
        <v>20</v>
      </c>
      <c r="C67" s="970" t="s">
        <v>2736</v>
      </c>
      <c r="D67" s="970"/>
      <c r="E67" s="970"/>
      <c r="F67" s="970"/>
      <c r="G67" s="970"/>
      <c r="H67" s="970"/>
      <c r="I67" s="970"/>
      <c r="J67" s="971"/>
      <c r="K67" s="397"/>
      <c r="O67" s="179">
        <v>1</v>
      </c>
    </row>
    <row r="68" spans="2:15" ht="14.65" customHeight="1">
      <c r="B68" s="180">
        <f>B32</f>
        <v>21</v>
      </c>
      <c r="C68" s="970" t="s">
        <v>2737</v>
      </c>
      <c r="D68" s="970"/>
      <c r="E68" s="970"/>
      <c r="F68" s="970"/>
      <c r="G68" s="970"/>
      <c r="H68" s="970"/>
      <c r="I68" s="970"/>
      <c r="J68" s="971"/>
      <c r="K68" s="397"/>
      <c r="O68" s="179">
        <v>1</v>
      </c>
    </row>
    <row r="69" spans="2:15" ht="24.6" customHeight="1">
      <c r="B69" s="465">
        <f>B33</f>
        <v>22</v>
      </c>
      <c r="C69" s="970" t="s">
        <v>2738</v>
      </c>
      <c r="D69" s="970"/>
      <c r="E69" s="970"/>
      <c r="F69" s="970"/>
      <c r="G69" s="970"/>
      <c r="H69" s="970"/>
      <c r="I69" s="970"/>
      <c r="J69" s="971"/>
      <c r="O69" s="182" t="s">
        <v>2606</v>
      </c>
    </row>
    <row r="70" spans="2:15" ht="15" thickBot="1">
      <c r="B70" s="181">
        <f>B34</f>
        <v>23</v>
      </c>
      <c r="C70" s="466" t="s">
        <v>2739</v>
      </c>
      <c r="D70" s="467"/>
      <c r="E70" s="467"/>
      <c r="F70" s="467"/>
      <c r="G70" s="467"/>
      <c r="H70" s="467"/>
      <c r="I70" s="467"/>
      <c r="J70" s="468"/>
      <c r="O70" s="179">
        <v>1</v>
      </c>
    </row>
    <row r="71" spans="2:15">
      <c r="O71" s="291"/>
    </row>
    <row r="72" spans="2:15" hidden="1">
      <c r="O72" s="291"/>
    </row>
    <row r="73" spans="2:15" hidden="1">
      <c r="O73" s="291"/>
    </row>
    <row r="74" spans="2:15" hidden="1">
      <c r="O74" s="291"/>
    </row>
    <row r="75" spans="2:15" hidden="1">
      <c r="O75" s="291"/>
    </row>
    <row r="76" spans="2:15" hidden="1">
      <c r="O76" s="291"/>
    </row>
    <row r="77" spans="2:15" hidden="1">
      <c r="O77" s="291"/>
    </row>
    <row r="78" spans="2:15" hidden="1">
      <c r="O78" s="291"/>
    </row>
    <row r="79" spans="2:15" hidden="1">
      <c r="O79" s="291"/>
    </row>
    <row r="80" spans="2:15" hidden="1">
      <c r="O80" s="291"/>
    </row>
    <row r="81" spans="15:15" hidden="1">
      <c r="O81" s="291"/>
    </row>
    <row r="82" spans="15:15" hidden="1">
      <c r="O82" s="291"/>
    </row>
    <row r="83" spans="15:15" hidden="1">
      <c r="O83" s="291"/>
    </row>
    <row r="84" spans="15:15" hidden="1">
      <c r="O84" s="291"/>
    </row>
    <row r="85" spans="15:15" hidden="1">
      <c r="O85" s="291"/>
    </row>
    <row r="86" spans="15:15" hidden="1">
      <c r="O86" s="291"/>
    </row>
    <row r="87" spans="15:15" hidden="1">
      <c r="O87" s="291"/>
    </row>
    <row r="88" spans="15:15" hidden="1">
      <c r="O88" s="291"/>
    </row>
    <row r="89" spans="15:15" hidden="1">
      <c r="O89" s="291"/>
    </row>
    <row r="90" spans="15:15" hidden="1">
      <c r="O90" s="291"/>
    </row>
    <row r="91" spans="15:15" hidden="1">
      <c r="O91" s="291"/>
    </row>
    <row r="92" spans="15:15" hidden="1">
      <c r="O92" s="291"/>
    </row>
    <row r="93" spans="15:15" hidden="1">
      <c r="O93" s="291"/>
    </row>
    <row r="94" spans="15:15" hidden="1">
      <c r="O94" s="291"/>
    </row>
    <row r="95" spans="15:15" hidden="1">
      <c r="O95" s="291"/>
    </row>
    <row r="96" spans="15:15" hidden="1">
      <c r="O96" s="291"/>
    </row>
    <row r="97" spans="15:15" hidden="1">
      <c r="O97" s="291"/>
    </row>
    <row r="98" spans="15:15" hidden="1">
      <c r="O98" s="291"/>
    </row>
    <row r="99" spans="15:15" hidden="1">
      <c r="O99" s="291"/>
    </row>
    <row r="100" spans="15:15" hidden="1">
      <c r="O100" s="291"/>
    </row>
    <row r="101" spans="15:15" hidden="1">
      <c r="O101" s="291"/>
    </row>
  </sheetData>
  <sheetProtection algorithmName="SHA-512" hashValue="vZ0S76IJoFaORWi0ClIe7yfb5WR59W38LCLde+JlMxvY/YyyBILEKXXFnggMkHedgGjj7hPLBPKX/bnfPIq/2A==" saltValue="ru9/6ysUZThszgRUW0BHCQ==" spinCount="100000" sheet="1" objects="1" scenarios="1"/>
  <mergeCells count="31">
    <mergeCell ref="C69:J69"/>
    <mergeCell ref="C63:J63"/>
    <mergeCell ref="C64:J64"/>
    <mergeCell ref="C65:J65"/>
    <mergeCell ref="C66:J66"/>
    <mergeCell ref="C67:J67"/>
    <mergeCell ref="C68:J68"/>
    <mergeCell ref="C62:J62"/>
    <mergeCell ref="C51:J51"/>
    <mergeCell ref="C52:J52"/>
    <mergeCell ref="C53:J53"/>
    <mergeCell ref="C54:J54"/>
    <mergeCell ref="C55:J55"/>
    <mergeCell ref="C56:J56"/>
    <mergeCell ref="C57:J57"/>
    <mergeCell ref="C58:J58"/>
    <mergeCell ref="C59:J59"/>
    <mergeCell ref="C60:J60"/>
    <mergeCell ref="C61:J61"/>
    <mergeCell ref="L3:L4"/>
    <mergeCell ref="O4:Q4"/>
    <mergeCell ref="B36:C36"/>
    <mergeCell ref="C48:J48"/>
    <mergeCell ref="C49:J49"/>
    <mergeCell ref="C50:J50"/>
    <mergeCell ref="B3:C4"/>
    <mergeCell ref="D3:D4"/>
    <mergeCell ref="E3:E4"/>
    <mergeCell ref="F3:F4"/>
    <mergeCell ref="G3:I3"/>
    <mergeCell ref="J3:J4"/>
  </mergeCells>
  <conditionalFormatting sqref="L8:L14 L17:L18 L22:L25 L30:L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V54"/>
  <sheetViews>
    <sheetView showGridLines="0" workbookViewId="0">
      <selection activeCell="I14" sqref="I14"/>
    </sheetView>
  </sheetViews>
  <sheetFormatPr defaultColWidth="0" defaultRowHeight="14.25" zeroHeight="1"/>
  <cols>
    <col min="1" max="1" width="1.625" style="83" customWidth="1"/>
    <col min="2" max="2" width="4.125" style="83" customWidth="1"/>
    <col min="3" max="3" width="38.125" style="83" customWidth="1"/>
    <col min="4" max="5" width="5.125" style="83" customWidth="1"/>
    <col min="6" max="9" width="12.5" style="83" customWidth="1"/>
    <col min="10" max="10" width="2.625" style="83" customWidth="1"/>
    <col min="11" max="11" width="18.75" style="83" bestFit="1" customWidth="1"/>
    <col min="12" max="12" width="1.625" style="83" customWidth="1"/>
    <col min="13" max="13" width="1.625" style="84" hidden="1" customWidth="1"/>
    <col min="14" max="17" width="5.625" style="83" hidden="1" customWidth="1"/>
    <col min="18" max="18" width="1.625" style="84" hidden="1" customWidth="1"/>
    <col min="19" max="22" width="8.75" style="83" hidden="1" customWidth="1"/>
    <col min="23" max="16384" width="8.125" style="83" hidden="1"/>
  </cols>
  <sheetData>
    <row r="1" spans="2:17" ht="20.25">
      <c r="B1" s="79" t="s">
        <v>4721</v>
      </c>
      <c r="C1" s="79"/>
      <c r="D1" s="79"/>
      <c r="E1" s="79"/>
      <c r="F1" s="79"/>
      <c r="G1" s="79"/>
      <c r="H1" s="79"/>
      <c r="I1" s="81" t="str">
        <f>Validation!B3</f>
        <v>Bristol Water</v>
      </c>
      <c r="J1" s="79"/>
      <c r="K1" s="82" t="s">
        <v>2571</v>
      </c>
    </row>
    <row r="2" spans="2:17" ht="15" thickBot="1">
      <c r="B2" s="86" t="s">
        <v>3512</v>
      </c>
    </row>
    <row r="3" spans="2:17" ht="14.65" customHeight="1">
      <c r="B3" s="974" t="s">
        <v>2572</v>
      </c>
      <c r="C3" s="975"/>
      <c r="D3" s="978" t="s">
        <v>2573</v>
      </c>
      <c r="E3" s="980" t="s">
        <v>2574</v>
      </c>
      <c r="F3" s="1001" t="s">
        <v>2740</v>
      </c>
      <c r="G3" s="1002"/>
      <c r="H3" s="1002"/>
      <c r="I3" s="1003"/>
      <c r="K3" s="987" t="s">
        <v>1451</v>
      </c>
      <c r="N3" s="989" t="s">
        <v>2581</v>
      </c>
      <c r="O3" s="989"/>
      <c r="P3" s="989"/>
      <c r="Q3" s="989"/>
    </row>
    <row r="4" spans="2:17" ht="14.65" customHeight="1" thickBot="1">
      <c r="B4" s="976"/>
      <c r="C4" s="977"/>
      <c r="D4" s="979"/>
      <c r="E4" s="981"/>
      <c r="F4" s="92" t="s">
        <v>2741</v>
      </c>
      <c r="G4" s="93" t="s">
        <v>2742</v>
      </c>
      <c r="H4" s="93" t="s">
        <v>2743</v>
      </c>
      <c r="I4" s="94" t="s">
        <v>2744</v>
      </c>
      <c r="K4" s="988"/>
      <c r="L4" s="95"/>
      <c r="N4" s="989"/>
      <c r="O4" s="989"/>
      <c r="P4" s="989"/>
      <c r="Q4" s="989"/>
    </row>
    <row r="5" spans="2:17" ht="15" thickBot="1">
      <c r="N5" s="102" t="s">
        <v>2582</v>
      </c>
    </row>
    <row r="6" spans="2:17" ht="15" thickBot="1">
      <c r="B6" s="103">
        <v>1</v>
      </c>
      <c r="C6" s="134" t="s">
        <v>2745</v>
      </c>
      <c r="D6" s="105" t="s">
        <v>805</v>
      </c>
      <c r="E6" s="106">
        <v>3</v>
      </c>
      <c r="F6" s="537">
        <v>119.07</v>
      </c>
      <c r="G6" s="546">
        <v>11.925000000000001</v>
      </c>
      <c r="H6" s="546">
        <v>176.68</v>
      </c>
      <c r="I6" s="581">
        <f xml:space="preserve"> SUM( F6:H6 )</f>
        <v>307.67500000000001</v>
      </c>
      <c r="K6" s="31">
        <f xml:space="preserve"> IF( SUM( M6:R6 ) = 0, 0, $N$5 )</f>
        <v>0</v>
      </c>
      <c r="N6" s="110">
        <f xml:space="preserve"> IF( ISNUMBER( F6 ), 0, 1 )</f>
        <v>0</v>
      </c>
      <c r="O6" s="110">
        <f xml:space="preserve"> IF( ISNUMBER( G6 ), 0, 1 )</f>
        <v>0</v>
      </c>
      <c r="P6" s="110">
        <f xml:space="preserve"> IF( ISNUMBER( H6 ), 0, 1 )</f>
        <v>0</v>
      </c>
    </row>
    <row r="7" spans="2:17">
      <c r="B7" s="111">
        <f xml:space="preserve"> B6 + 1</f>
        <v>2</v>
      </c>
      <c r="C7" s="104" t="s">
        <v>2656</v>
      </c>
      <c r="D7" s="112" t="s">
        <v>805</v>
      </c>
      <c r="E7" s="113">
        <v>3</v>
      </c>
      <c r="I7" s="274">
        <f>-1 * '1C'!J39</f>
        <v>12.5</v>
      </c>
      <c r="K7" s="143"/>
      <c r="Q7" s="144"/>
    </row>
    <row r="8" spans="2:17">
      <c r="B8" s="111">
        <f xml:space="preserve"> B7 + 1</f>
        <v>3</v>
      </c>
      <c r="C8" s="104" t="s">
        <v>2746</v>
      </c>
      <c r="D8" s="112" t="s">
        <v>805</v>
      </c>
      <c r="E8" s="113">
        <v>3</v>
      </c>
      <c r="I8" s="274">
        <f xml:space="preserve"> I6 + I7</f>
        <v>320.17500000000001</v>
      </c>
      <c r="K8" s="143"/>
    </row>
    <row r="9" spans="2:17">
      <c r="B9" s="111">
        <f xml:space="preserve"> B8 + 1</f>
        <v>4</v>
      </c>
      <c r="C9" s="104" t="s">
        <v>2747</v>
      </c>
      <c r="D9" s="112" t="s">
        <v>805</v>
      </c>
      <c r="E9" s="113">
        <v>3</v>
      </c>
      <c r="I9" s="485">
        <v>-16.059999999999999</v>
      </c>
      <c r="K9" s="31">
        <f t="shared" ref="K9:K10" si="0" xml:space="preserve"> IF( SUM( M9:R9 ) = 0, 0, $N$5 )</f>
        <v>0</v>
      </c>
      <c r="Q9" s="110">
        <f xml:space="preserve"> IF( ISNUMBER( I9 ), 0, 1 )</f>
        <v>0</v>
      </c>
    </row>
    <row r="10" spans="2:17">
      <c r="B10" s="111">
        <f xml:space="preserve"> B9 + 1</f>
        <v>5</v>
      </c>
      <c r="C10" s="104" t="s">
        <v>2748</v>
      </c>
      <c r="D10" s="112" t="s">
        <v>805</v>
      </c>
      <c r="E10" s="113">
        <v>3</v>
      </c>
      <c r="I10" s="485">
        <v>0</v>
      </c>
      <c r="K10" s="31">
        <f t="shared" si="0"/>
        <v>0</v>
      </c>
      <c r="Q10" s="110">
        <f xml:space="preserve"> IF( ISNUMBER( I10 ), 0, 1 )</f>
        <v>0</v>
      </c>
    </row>
    <row r="11" spans="2:17" ht="15" thickBot="1">
      <c r="B11" s="118">
        <f xml:space="preserve">  B10 + 1</f>
        <v>6</v>
      </c>
      <c r="C11" s="119" t="s">
        <v>2749</v>
      </c>
      <c r="D11" s="120" t="s">
        <v>805</v>
      </c>
      <c r="E11" s="117">
        <v>3</v>
      </c>
      <c r="I11" s="228">
        <f xml:space="preserve"> SUM( I8:I10 )</f>
        <v>304.11500000000001</v>
      </c>
      <c r="K11" s="143"/>
    </row>
    <row r="12" spans="2:17" ht="15" thickBot="1">
      <c r="K12" s="143"/>
    </row>
    <row r="13" spans="2:17">
      <c r="B13" s="103">
        <f xml:space="preserve"> B11 + 1</f>
        <v>7</v>
      </c>
      <c r="C13" s="134" t="s">
        <v>2750</v>
      </c>
      <c r="D13" s="105" t="s">
        <v>99</v>
      </c>
      <c r="E13" s="106">
        <v>2</v>
      </c>
      <c r="I13" s="904">
        <f>IF(Validation!$H$3=1, IF( '4C'!F6 = 0, 0, I11 / '4C'!F6 ), IF( '4C'!F6 + '4C'!G6 = 0, 0, I11 / ('4C'!F6 + '4C'!G6) ))</f>
        <v>0.64613596654979588</v>
      </c>
      <c r="K13" s="143"/>
    </row>
    <row r="14" spans="2:17" ht="15" thickBot="1">
      <c r="B14" s="118">
        <f xml:space="preserve"> B13 + 1</f>
        <v>8</v>
      </c>
      <c r="C14" s="119" t="s">
        <v>2751</v>
      </c>
      <c r="D14" s="120" t="s">
        <v>99</v>
      </c>
      <c r="E14" s="117">
        <v>2</v>
      </c>
      <c r="I14" s="818">
        <v>0.64080000000000004</v>
      </c>
      <c r="K14" s="31">
        <f t="shared" ref="K14:K17" si="1" xml:space="preserve"> IF( SUM( M14:R14 ) = 0, 0, $N$5 )</f>
        <v>0</v>
      </c>
      <c r="Q14" s="110">
        <f xml:space="preserve"> IF( ISNUMBER( I14 ), 0, 1 )</f>
        <v>0</v>
      </c>
    </row>
    <row r="15" spans="2:17" ht="15" thickBot="1">
      <c r="K15" s="255"/>
    </row>
    <row r="16" spans="2:17">
      <c r="B16" s="103">
        <f xml:space="preserve"> B14 + 1</f>
        <v>9</v>
      </c>
      <c r="C16" s="134" t="s">
        <v>2752</v>
      </c>
      <c r="D16" s="105" t="s">
        <v>805</v>
      </c>
      <c r="E16" s="106">
        <v>3</v>
      </c>
      <c r="F16" s="488">
        <v>5.2930000000000001</v>
      </c>
      <c r="G16" s="499">
        <v>0.14399999999999999</v>
      </c>
      <c r="H16" s="499">
        <v>9.4849999999999994</v>
      </c>
      <c r="I16" s="216">
        <f xml:space="preserve"> SUM( F16:H16 )</f>
        <v>14.922000000000001</v>
      </c>
      <c r="K16" s="31">
        <f t="shared" si="1"/>
        <v>0</v>
      </c>
      <c r="N16" s="110">
        <f t="shared" ref="N16:P17" si="2" xml:space="preserve"> IF( ISNUMBER( F16 ), 0, 1 )</f>
        <v>0</v>
      </c>
      <c r="O16" s="110">
        <f t="shared" si="2"/>
        <v>0</v>
      </c>
      <c r="P16" s="110">
        <f t="shared" si="2"/>
        <v>0</v>
      </c>
    </row>
    <row r="17" spans="1:18" ht="15" thickBot="1">
      <c r="B17" s="118">
        <f xml:space="preserve"> B16 + 1</f>
        <v>10</v>
      </c>
      <c r="C17" s="119" t="s">
        <v>2753</v>
      </c>
      <c r="D17" s="120" t="s">
        <v>805</v>
      </c>
      <c r="E17" s="117">
        <v>3</v>
      </c>
      <c r="F17" s="547">
        <v>5.2930000000000001</v>
      </c>
      <c r="G17" s="548">
        <v>0.14399999999999999</v>
      </c>
      <c r="H17" s="548">
        <v>5.9409999999999998</v>
      </c>
      <c r="I17" s="223">
        <f xml:space="preserve"> SUM( F17:H17 )</f>
        <v>11.378</v>
      </c>
      <c r="K17" s="31">
        <f t="shared" si="1"/>
        <v>0</v>
      </c>
      <c r="N17" s="110">
        <f t="shared" si="2"/>
        <v>0</v>
      </c>
      <c r="O17" s="110">
        <f t="shared" si="2"/>
        <v>0</v>
      </c>
      <c r="P17" s="110">
        <f t="shared" si="2"/>
        <v>0</v>
      </c>
    </row>
    <row r="18" spans="1:18" ht="15" thickBot="1">
      <c r="K18" s="143"/>
    </row>
    <row r="19" spans="1:18" ht="15" thickBot="1">
      <c r="B19" s="1004" t="s">
        <v>2754</v>
      </c>
      <c r="C19" s="1005"/>
      <c r="K19" s="143"/>
    </row>
    <row r="20" spans="1:18">
      <c r="B20" s="103">
        <f xml:space="preserve"> B17 + 1</f>
        <v>11</v>
      </c>
      <c r="C20" s="134" t="s">
        <v>2755</v>
      </c>
      <c r="D20" s="105" t="s">
        <v>99</v>
      </c>
      <c r="E20" s="243">
        <v>2</v>
      </c>
      <c r="F20" s="905">
        <v>4.4499999999999998E-2</v>
      </c>
      <c r="G20" s="906">
        <v>1.21E-2</v>
      </c>
      <c r="H20" s="906">
        <v>5.3699999999999998E-2</v>
      </c>
      <c r="I20" s="907">
        <v>4.8500000000000001E-2</v>
      </c>
      <c r="K20" s="31">
        <f t="shared" ref="K20:K21" si="3" xml:space="preserve"> IF( SUM( M20:R20 ) = 0, 0, $N$5 )</f>
        <v>0</v>
      </c>
      <c r="N20" s="110">
        <f xml:space="preserve"> IF( ISNUMBER( F20 ), 0, 1 )</f>
        <v>0</v>
      </c>
      <c r="O20" s="110">
        <f t="shared" ref="O20:Q21" si="4" xml:space="preserve"> IF( ISNUMBER( G20 ), 0, 1 )</f>
        <v>0</v>
      </c>
      <c r="P20" s="110">
        <f t="shared" si="4"/>
        <v>0</v>
      </c>
      <c r="Q20" s="110">
        <f t="shared" si="4"/>
        <v>0</v>
      </c>
    </row>
    <row r="21" spans="1:18" ht="15" thickBot="1">
      <c r="B21" s="199">
        <f xml:space="preserve"> B20 + 1</f>
        <v>12</v>
      </c>
      <c r="C21" s="454" t="s">
        <v>2756</v>
      </c>
      <c r="D21" s="200" t="s">
        <v>99</v>
      </c>
      <c r="E21" s="455">
        <v>2</v>
      </c>
      <c r="F21" s="908">
        <v>4.4499999999999998E-2</v>
      </c>
      <c r="G21" s="909">
        <v>1.21E-2</v>
      </c>
      <c r="H21" s="909">
        <v>3.3599999999999998E-2</v>
      </c>
      <c r="I21" s="910">
        <v>3.6999999999999998E-2</v>
      </c>
      <c r="K21" s="31">
        <f t="shared" si="3"/>
        <v>0</v>
      </c>
      <c r="N21" s="110">
        <f xml:space="preserve"> IF( ISNUMBER( F21 ), 0, 1 )</f>
        <v>0</v>
      </c>
      <c r="O21" s="110">
        <f t="shared" si="4"/>
        <v>0</v>
      </c>
      <c r="P21" s="110">
        <f t="shared" si="4"/>
        <v>0</v>
      </c>
      <c r="Q21" s="110">
        <f t="shared" si="4"/>
        <v>0</v>
      </c>
    </row>
    <row r="22" spans="1:18" s="127" customFormat="1" ht="15" thickBot="1">
      <c r="C22" s="170"/>
      <c r="G22" s="184"/>
      <c r="I22" s="135"/>
      <c r="J22" s="135"/>
      <c r="K22" s="137"/>
      <c r="L22" s="135"/>
      <c r="M22" s="84"/>
      <c r="N22" s="137"/>
      <c r="O22" s="135"/>
      <c r="P22" s="318"/>
      <c r="R22" s="84"/>
    </row>
    <row r="23" spans="1:18" ht="15" thickBot="1">
      <c r="B23" s="148">
        <v>13</v>
      </c>
      <c r="C23" s="822" t="s">
        <v>3521</v>
      </c>
      <c r="D23" s="824" t="s">
        <v>68</v>
      </c>
      <c r="E23" s="823">
        <v>2</v>
      </c>
      <c r="F23" s="582">
        <v>8.9</v>
      </c>
      <c r="G23" s="583">
        <v>0.48</v>
      </c>
      <c r="H23" s="583">
        <v>17.37</v>
      </c>
      <c r="I23" s="584">
        <v>13.44</v>
      </c>
      <c r="K23" s="31">
        <f t="shared" ref="K23" si="5" xml:space="preserve"> IF( SUM( M23:R23 ) = 0, 0, $N$5 )</f>
        <v>0</v>
      </c>
      <c r="N23" s="110">
        <f xml:space="preserve"> IF( ISNUMBER( F23 ), 0, 1 )</f>
        <v>0</v>
      </c>
      <c r="O23" s="110">
        <f t="shared" ref="O23" si="6" xml:space="preserve"> IF( ISNUMBER( G23 ), 0, 1 )</f>
        <v>0</v>
      </c>
      <c r="P23" s="110">
        <f t="shared" ref="P23" si="7" xml:space="preserve"> IF( ISNUMBER( H23 ), 0, 1 )</f>
        <v>0</v>
      </c>
      <c r="Q23" s="110">
        <f t="shared" ref="Q23" si="8" xml:space="preserve"> IF( ISNUMBER( I23 ), 0, 1 )</f>
        <v>0</v>
      </c>
    </row>
    <row r="24" spans="1:18" s="127" customFormat="1">
      <c r="C24" s="170"/>
      <c r="G24" s="184"/>
      <c r="I24" s="135"/>
      <c r="J24" s="135"/>
      <c r="K24" s="137"/>
      <c r="L24" s="135"/>
      <c r="M24" s="84"/>
      <c r="N24" s="137"/>
      <c r="O24" s="135"/>
      <c r="P24" s="318"/>
      <c r="R24" s="84"/>
    </row>
    <row r="25" spans="1:18" s="184" customFormat="1" ht="13.5">
      <c r="B25" s="990" t="s">
        <v>2597</v>
      </c>
      <c r="C25" s="990"/>
      <c r="I25" s="143"/>
      <c r="J25" s="143"/>
      <c r="K25" s="143"/>
      <c r="L25" s="143"/>
      <c r="M25" s="141"/>
      <c r="N25" s="143"/>
      <c r="O25" s="143"/>
      <c r="P25" s="231"/>
      <c r="R25" s="141"/>
    </row>
    <row r="26" spans="1:18" s="184" customFormat="1" ht="12">
      <c r="B26" s="158"/>
      <c r="C26" s="159"/>
      <c r="I26" s="143"/>
      <c r="J26" s="143"/>
      <c r="K26" s="143"/>
      <c r="L26" s="143"/>
      <c r="M26" s="136"/>
      <c r="N26" s="143"/>
      <c r="O26" s="143"/>
      <c r="P26" s="231"/>
      <c r="R26" s="136"/>
    </row>
    <row r="27" spans="1:18" s="184" customFormat="1" ht="12">
      <c r="B27" s="32"/>
      <c r="C27" s="160" t="s">
        <v>2598</v>
      </c>
      <c r="I27" s="143"/>
      <c r="J27" s="143"/>
      <c r="K27" s="143"/>
      <c r="L27" s="143"/>
      <c r="M27" s="136"/>
      <c r="N27" s="143"/>
      <c r="O27" s="143"/>
      <c r="P27" s="231"/>
      <c r="R27" s="136"/>
    </row>
    <row r="28" spans="1:18" s="184" customFormat="1" ht="12">
      <c r="B28" s="158"/>
      <c r="C28" s="159"/>
      <c r="I28" s="143"/>
      <c r="J28" s="143"/>
      <c r="K28" s="143"/>
      <c r="L28" s="143"/>
      <c r="M28" s="136"/>
      <c r="N28" s="143"/>
      <c r="O28" s="143"/>
      <c r="P28" s="231"/>
      <c r="R28" s="136"/>
    </row>
    <row r="29" spans="1:18" s="184" customFormat="1" ht="12">
      <c r="B29" s="161"/>
      <c r="C29" s="160" t="s">
        <v>2599</v>
      </c>
      <c r="I29" s="143"/>
      <c r="J29" s="143"/>
      <c r="K29" s="143"/>
      <c r="L29" s="143"/>
      <c r="M29" s="136"/>
      <c r="N29" s="143"/>
      <c r="O29" s="143"/>
      <c r="P29" s="231"/>
      <c r="R29" s="136"/>
    </row>
    <row r="30" spans="1:18" s="184" customFormat="1" ht="12">
      <c r="B30" s="162"/>
      <c r="C30" s="160"/>
      <c r="I30" s="143"/>
      <c r="J30" s="143"/>
      <c r="K30" s="143"/>
      <c r="L30" s="143"/>
      <c r="M30" s="136"/>
      <c r="N30" s="143"/>
      <c r="O30" s="143"/>
      <c r="P30" s="231"/>
      <c r="R30" s="136"/>
    </row>
    <row r="31" spans="1:18" s="184" customFormat="1" ht="12">
      <c r="B31" s="163"/>
      <c r="C31" s="160" t="s">
        <v>2600</v>
      </c>
      <c r="I31" s="143"/>
      <c r="J31" s="143"/>
      <c r="K31" s="143"/>
      <c r="L31" s="143"/>
      <c r="M31" s="136"/>
      <c r="N31" s="143"/>
      <c r="O31" s="143"/>
      <c r="P31" s="231"/>
      <c r="R31" s="136"/>
    </row>
    <row r="32" spans="1:18" s="203" customFormat="1" ht="12.75">
      <c r="A32" s="202"/>
      <c r="B32" s="202"/>
      <c r="C32" s="169"/>
      <c r="I32" s="147"/>
      <c r="J32" s="147"/>
      <c r="K32" s="143"/>
      <c r="L32" s="143"/>
      <c r="M32" s="136"/>
      <c r="N32" s="143"/>
      <c r="O32" s="143"/>
      <c r="P32" s="343"/>
      <c r="R32" s="136"/>
    </row>
    <row r="33" spans="2:18" s="203" customFormat="1" ht="13.5" thickBot="1">
      <c r="C33" s="204"/>
      <c r="I33" s="147"/>
      <c r="J33" s="147"/>
      <c r="K33" s="143"/>
      <c r="L33" s="143"/>
      <c r="M33" s="136"/>
      <c r="N33" s="143"/>
      <c r="O33" s="143"/>
      <c r="P33" s="343"/>
      <c r="R33" s="136"/>
    </row>
    <row r="34" spans="2:18" s="127" customFormat="1" ht="21" thickBot="1">
      <c r="B34" s="164" t="str">
        <f ca="1" xml:space="preserve"> RIGHT(CELL("filename", $A$1), LEN(CELL("filename", $A$1)) - SEARCH("]", CELL("filename", $A$1)))&amp;" - Line definitions"</f>
        <v>1E - Line definitions</v>
      </c>
      <c r="C34" s="165"/>
      <c r="D34" s="166"/>
      <c r="E34" s="166"/>
      <c r="F34" s="166"/>
      <c r="G34" s="166"/>
      <c r="H34" s="166"/>
      <c r="I34" s="172"/>
      <c r="J34" s="135"/>
      <c r="K34" s="137"/>
      <c r="L34" s="135"/>
      <c r="M34" s="136"/>
      <c r="N34" s="137"/>
      <c r="O34" s="135"/>
      <c r="P34" s="318"/>
      <c r="R34" s="136"/>
    </row>
    <row r="35" spans="2:18" s="127" customFormat="1" ht="15" thickBot="1">
      <c r="B35" s="87"/>
      <c r="C35" s="173"/>
      <c r="D35" s="87"/>
      <c r="E35" s="87"/>
      <c r="F35" s="87"/>
      <c r="I35" s="135"/>
      <c r="J35" s="135"/>
      <c r="K35" s="137"/>
      <c r="L35" s="135"/>
      <c r="M35" s="141"/>
      <c r="O35" s="135"/>
      <c r="P35" s="318"/>
      <c r="R35" s="141"/>
    </row>
    <row r="36" spans="2:18" s="203" customFormat="1" thickBot="1">
      <c r="B36" s="419" t="s">
        <v>2601</v>
      </c>
      <c r="C36" s="420" t="s">
        <v>2602</v>
      </c>
      <c r="D36" s="421"/>
      <c r="E36" s="421"/>
      <c r="F36" s="421"/>
      <c r="G36" s="421"/>
      <c r="H36" s="421"/>
      <c r="I36" s="422"/>
      <c r="J36" s="394"/>
      <c r="K36" s="147"/>
      <c r="L36" s="135"/>
      <c r="M36" s="141"/>
      <c r="N36" s="102" t="s">
        <v>2603</v>
      </c>
      <c r="O36" s="135"/>
      <c r="R36" s="141"/>
    </row>
    <row r="37" spans="2:18" s="127" customFormat="1" ht="204.6" customHeight="1">
      <c r="B37" s="206">
        <v>1</v>
      </c>
      <c r="C37" s="1006" t="s">
        <v>4480</v>
      </c>
      <c r="D37" s="1007"/>
      <c r="E37" s="1007"/>
      <c r="F37" s="1007"/>
      <c r="G37" s="1007"/>
      <c r="H37" s="1007"/>
      <c r="I37" s="1008"/>
      <c r="J37" s="397"/>
      <c r="K37" s="137"/>
      <c r="L37" s="135"/>
      <c r="M37" s="141"/>
      <c r="N37" s="230" t="s">
        <v>2757</v>
      </c>
      <c r="O37" s="135"/>
      <c r="P37" s="318"/>
      <c r="R37" s="141"/>
    </row>
    <row r="38" spans="2:18" s="127" customFormat="1" ht="25.5">
      <c r="B38" s="180">
        <v>2</v>
      </c>
      <c r="C38" s="998" t="s">
        <v>4481</v>
      </c>
      <c r="D38" s="999"/>
      <c r="E38" s="999"/>
      <c r="F38" s="999"/>
      <c r="G38" s="999"/>
      <c r="H38" s="999"/>
      <c r="I38" s="1000"/>
      <c r="J38" s="397"/>
      <c r="M38" s="141"/>
      <c r="N38" s="430" t="s">
        <v>2606</v>
      </c>
      <c r="R38" s="141"/>
    </row>
    <row r="39" spans="2:18" s="127" customFormat="1">
      <c r="B39" s="180">
        <v>3</v>
      </c>
      <c r="C39" s="998" t="s">
        <v>2758</v>
      </c>
      <c r="D39" s="999"/>
      <c r="E39" s="999"/>
      <c r="F39" s="999"/>
      <c r="G39" s="999"/>
      <c r="H39" s="999"/>
      <c r="I39" s="1000"/>
      <c r="J39" s="397"/>
      <c r="M39" s="141"/>
      <c r="N39" s="289">
        <v>1</v>
      </c>
      <c r="R39" s="141"/>
    </row>
    <row r="40" spans="2:18" s="137" customFormat="1">
      <c r="B40" s="180">
        <v>4</v>
      </c>
      <c r="C40" s="998" t="s">
        <v>2759</v>
      </c>
      <c r="D40" s="999"/>
      <c r="E40" s="999"/>
      <c r="F40" s="999"/>
      <c r="G40" s="999"/>
      <c r="H40" s="999"/>
      <c r="I40" s="1000"/>
      <c r="J40" s="397"/>
      <c r="M40" s="141"/>
      <c r="N40" s="289">
        <v>1</v>
      </c>
      <c r="R40" s="141"/>
    </row>
    <row r="41" spans="2:18" s="137" customFormat="1">
      <c r="B41" s="180">
        <v>5</v>
      </c>
      <c r="C41" s="998" t="s">
        <v>2760</v>
      </c>
      <c r="D41" s="999"/>
      <c r="E41" s="999"/>
      <c r="F41" s="999"/>
      <c r="G41" s="999"/>
      <c r="H41" s="999"/>
      <c r="I41" s="1000"/>
      <c r="J41" s="397"/>
      <c r="M41" s="141"/>
      <c r="N41" s="289">
        <v>1</v>
      </c>
      <c r="R41" s="141"/>
    </row>
    <row r="42" spans="2:18" s="137" customFormat="1">
      <c r="B42" s="180">
        <v>6</v>
      </c>
      <c r="C42" s="998" t="s">
        <v>2761</v>
      </c>
      <c r="D42" s="999"/>
      <c r="E42" s="999"/>
      <c r="F42" s="999"/>
      <c r="G42" s="999"/>
      <c r="H42" s="999"/>
      <c r="I42" s="1000"/>
      <c r="J42" s="397"/>
      <c r="M42" s="141"/>
      <c r="N42" s="289">
        <v>1</v>
      </c>
      <c r="R42" s="141"/>
    </row>
    <row r="43" spans="2:18">
      <c r="B43" s="180">
        <v>7</v>
      </c>
      <c r="C43" s="998" t="s">
        <v>2762</v>
      </c>
      <c r="D43" s="999"/>
      <c r="E43" s="999"/>
      <c r="F43" s="999"/>
      <c r="G43" s="999"/>
      <c r="H43" s="999"/>
      <c r="I43" s="1000"/>
      <c r="J43" s="397"/>
      <c r="M43" s="141"/>
      <c r="N43" s="179">
        <v>1</v>
      </c>
      <c r="R43" s="141"/>
    </row>
    <row r="44" spans="2:18" ht="38.25">
      <c r="B44" s="180">
        <v>8</v>
      </c>
      <c r="C44" s="998" t="s">
        <v>2763</v>
      </c>
      <c r="D44" s="999"/>
      <c r="E44" s="999"/>
      <c r="F44" s="999"/>
      <c r="G44" s="999"/>
      <c r="H44" s="999"/>
      <c r="I44" s="1000"/>
      <c r="J44" s="397"/>
      <c r="N44" s="182" t="s">
        <v>2604</v>
      </c>
    </row>
    <row r="45" spans="2:18" ht="293.25">
      <c r="B45" s="180">
        <v>9</v>
      </c>
      <c r="C45" s="998" t="s">
        <v>4724</v>
      </c>
      <c r="D45" s="999"/>
      <c r="E45" s="999"/>
      <c r="F45" s="999"/>
      <c r="G45" s="999"/>
      <c r="H45" s="999"/>
      <c r="I45" s="1000"/>
      <c r="J45" s="397"/>
      <c r="N45" s="230" t="s">
        <v>2764</v>
      </c>
    </row>
    <row r="46" spans="2:18" ht="76.5">
      <c r="B46" s="180">
        <v>10</v>
      </c>
      <c r="C46" s="998" t="s">
        <v>4725</v>
      </c>
      <c r="D46" s="999"/>
      <c r="E46" s="999"/>
      <c r="F46" s="999"/>
      <c r="G46" s="999"/>
      <c r="H46" s="999"/>
      <c r="I46" s="1000"/>
      <c r="J46" s="397"/>
      <c r="N46" s="182" t="s">
        <v>2765</v>
      </c>
    </row>
    <row r="47" spans="2:18" ht="25.5">
      <c r="B47" s="180">
        <v>11</v>
      </c>
      <c r="C47" s="998" t="s">
        <v>4482</v>
      </c>
      <c r="D47" s="999"/>
      <c r="E47" s="999"/>
      <c r="F47" s="999"/>
      <c r="G47" s="999"/>
      <c r="H47" s="999"/>
      <c r="I47" s="1000"/>
      <c r="J47" s="397"/>
      <c r="N47" s="182" t="s">
        <v>2606</v>
      </c>
    </row>
    <row r="48" spans="2:18" ht="26.25" thickBot="1">
      <c r="B48" s="208">
        <v>12</v>
      </c>
      <c r="C48" s="1009" t="s">
        <v>2766</v>
      </c>
      <c r="D48" s="1010"/>
      <c r="E48" s="1010"/>
      <c r="F48" s="1010"/>
      <c r="G48" s="1010"/>
      <c r="H48" s="1010"/>
      <c r="I48" s="1011"/>
      <c r="J48" s="397"/>
      <c r="N48" s="182" t="s">
        <v>2606</v>
      </c>
    </row>
    <row r="49" spans="2:14" ht="128.25" thickBot="1">
      <c r="B49" s="208">
        <v>13</v>
      </c>
      <c r="C49" s="995" t="s">
        <v>3522</v>
      </c>
      <c r="D49" s="996"/>
      <c r="E49" s="996"/>
      <c r="F49" s="996"/>
      <c r="G49" s="996"/>
      <c r="H49" s="996"/>
      <c r="I49" s="997"/>
      <c r="J49" s="397"/>
      <c r="N49" s="182" t="s">
        <v>2677</v>
      </c>
    </row>
    <row r="50" spans="2:14">
      <c r="N50" s="291"/>
    </row>
    <row r="51" spans="2:14" hidden="1">
      <c r="N51" s="291"/>
    </row>
    <row r="52" spans="2:14" hidden="1">
      <c r="N52" s="291"/>
    </row>
    <row r="53" spans="2:14" hidden="1">
      <c r="N53" s="291"/>
    </row>
    <row r="54" spans="2:14" hidden="1">
      <c r="N54" s="291"/>
    </row>
  </sheetData>
  <sheetProtection algorithmName="SHA-512" hashValue="nflyDI/zi8T82CF2CN3/pS3mrFR596V3gM0EnEHKFqBB4MFVijoOK3Z9FmPkZKJMjcqiJWsroyazW4UAs0jDRA==" saltValue="LW3P2nwNq8E7+9HFcCc/FA==" spinCount="100000" sheet="1" objects="1" scenarios="1"/>
  <mergeCells count="21">
    <mergeCell ref="C42:I42"/>
    <mergeCell ref="C43:I43"/>
    <mergeCell ref="C44:I44"/>
    <mergeCell ref="C45:I45"/>
    <mergeCell ref="C46:I46"/>
    <mergeCell ref="C49:I49"/>
    <mergeCell ref="K3:K4"/>
    <mergeCell ref="N3:Q4"/>
    <mergeCell ref="C40:I40"/>
    <mergeCell ref="B3:C4"/>
    <mergeCell ref="D3:D4"/>
    <mergeCell ref="E3:E4"/>
    <mergeCell ref="F3:I3"/>
    <mergeCell ref="B19:C19"/>
    <mergeCell ref="B25:C25"/>
    <mergeCell ref="C37:I37"/>
    <mergeCell ref="C38:I38"/>
    <mergeCell ref="C39:I39"/>
    <mergeCell ref="C47:I47"/>
    <mergeCell ref="C48:I48"/>
    <mergeCell ref="C41:I41"/>
  </mergeCells>
  <conditionalFormatting sqref="K6 K9:K10">
    <cfRule type="cellIs" dxfId="212" priority="5" operator="equal">
      <formula>0</formula>
    </cfRule>
  </conditionalFormatting>
  <conditionalFormatting sqref="K14">
    <cfRule type="cellIs" dxfId="211" priority="4" operator="equal">
      <formula>0</formula>
    </cfRule>
  </conditionalFormatting>
  <conditionalFormatting sqref="K16:K17">
    <cfRule type="cellIs" dxfId="210" priority="3" operator="equal">
      <formula>0</formula>
    </cfRule>
  </conditionalFormatting>
  <conditionalFormatting sqref="K20:K21">
    <cfRule type="cellIs" dxfId="209" priority="2" operator="equal">
      <formula>0</formula>
    </cfRule>
  </conditionalFormatting>
  <conditionalFormatting sqref="K23">
    <cfRule type="cellIs" dxfId="2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33" max="21"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ocess xmlns="2fc4d2c4-a70a-443d-ab72-3848ce408893">Regulation</Process>
    <DocumentType xmlns="2fc4d2c4-a70a-443d-ab72-3848ce408893">Template</DocumentType>
    <Directorate_x0020__x0026__x0020_Department xmlns="2fc4d2c4-a70a-443d-ab72-3848ce408893">Regulatory Affairs - Regulation</Directorate_x0020__x0026__x0020_Department>
    <IntendedAudience xmlns="2fc4d2c4-a70a-443d-ab72-3848ce408893">Team</IntendedAudience>
    <Owner xmlns="2fc4d2c4-a70a-443d-ab72-3848ce408893">
      <UserInfo>
        <DisplayName>Alex Smethurst</DisplayName>
        <AccountId>495</AccountId>
        <AccountType/>
      </UserInfo>
    </Owner>
    <RetentionPeriod xmlns="2fc4d2c4-a70a-443d-ab72-3848ce408893">120 Months</RetentionPeriod>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ce35608-e050-4455-9a11-0e6b673ca03d" ContentTypeId="0x01010018BD532C285B8A47960A4E9E2CF9783304" PreviousValue="false"/>
</file>

<file path=customXml/item5.xml><?xml version="1.0" encoding="utf-8"?>
<ct:contentTypeSchema xmlns:ct="http://schemas.microsoft.com/office/2006/metadata/contentType" xmlns:ma="http://schemas.microsoft.com/office/2006/metadata/properties/metaAttributes" ct:_="" ma:_="" ma:contentTypeName="Corporate Word Document" ma:contentTypeID="0x01010018BD532C285B8A47960A4E9E2CF978330400B72CC8F99A0F9B42BBBB3CA26C74E4C2" ma:contentTypeVersion="8" ma:contentTypeDescription="" ma:contentTypeScope="" ma:versionID="d1c96a04d88832e6a189d58420d5143b">
  <xsd:schema xmlns:xsd="http://www.w3.org/2001/XMLSchema" xmlns:xs="http://www.w3.org/2001/XMLSchema" xmlns:p="http://schemas.microsoft.com/office/2006/metadata/properties" xmlns:ns2="2fc4d2c4-a70a-443d-ab72-3848ce408893" targetNamespace="http://schemas.microsoft.com/office/2006/metadata/properties" ma:root="true" ma:fieldsID="3b91c7fa80d0888a68b232501a60c430" ns2:_="">
    <xsd:import namespace="2fc4d2c4-a70a-443d-ab72-3848ce408893"/>
    <xsd:element name="properties">
      <xsd:complexType>
        <xsd:sequence>
          <xsd:element name="documentManagement">
            <xsd:complexType>
              <xsd:all>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c4d2c4-a70a-443d-ab72-3848ce408893" elementFormDefault="qualified">
    <xsd:import namespace="http://schemas.microsoft.com/office/2006/documentManagement/types"/>
    <xsd:import namespace="http://schemas.microsoft.com/office/infopath/2007/PartnerControls"/>
    <xsd:element name="Directorate_x0020__x0026__x0020_Department" ma:index="2"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Plann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5" ma:displayName="DocumentType" ma:format="Dropdown" ma:internalName="DocumentType" ma:readOnly="false">
      <xsd:simpleType>
        <xsd:restriction base="dms:Choice">
          <xsd:enumeration value="Agenda"/>
          <xsd:enumeration value="Bulletin"/>
          <xsd:enumeration value="Certificate"/>
          <xsd:enumeration value="Contract"/>
          <xsd:enumeration value="Calculation"/>
          <xsd:enumeration value="Drawing"/>
          <xsd:enumeration value="Email"/>
          <xsd:enumeration value="Form"/>
          <xsd:enumeration value="Generic Document"/>
          <xsd:enumeration value="Generic Spreadsheet"/>
          <xsd:enumeration value="Invoice"/>
          <xsd:enumeration value="Job Card"/>
          <xsd:enumeration value="Letter"/>
          <xsd:enumeration value="Manual"/>
          <xsd:enumeration value="Minutes"/>
          <xsd:enumeration value="News Letter"/>
          <xsd:enumeration value="Notes"/>
          <xsd:enumeration value="Photograph"/>
          <xsd:enumeration value="Policy"/>
          <xsd:enumeration value="Presentation"/>
          <xsd:enumeration value="Procedure"/>
          <xsd:enumeration value="Programme"/>
          <xsd:enumeration value="Project Plan"/>
          <xsd:enumeration value="Publication"/>
          <xsd:enumeration value="Recording"/>
          <xsd:enumeration value="Report"/>
          <xsd:enumeration value="Risk Assessment"/>
          <xsd:enumeration value="Script"/>
          <xsd:enumeration value="Specifications"/>
          <xsd:enumeration value="Strategy"/>
          <xsd:enumeration value="Studies"/>
          <xsd:enumeration value="Template"/>
          <xsd:enumeration value="Tender"/>
          <xsd:enumeration value="Terms of reference"/>
          <xsd:enumeration value="Video"/>
          <xsd:enumeration value="Working Instructions"/>
        </xsd:restriction>
      </xsd:simpleType>
    </xsd:element>
    <xsd:element name="Owner" ma:index="6"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7"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8"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5" nillable="true" ma:displayName="RetentionPeriod" ma:format="Dropdown" ma:internalName="RetentionPeriod">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760319-1F0A-4203-8FCB-CB7285AAF183}">
  <ds:schemaRefs>
    <ds:schemaRef ds:uri="2fc4d2c4-a70a-443d-ab72-3848ce408893"/>
    <ds:schemaRef ds:uri="http://purl.org/dc/dcmitype/"/>
    <ds:schemaRef ds:uri="http://purl.org/dc/elements/1.1/"/>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B0212D8-6978-4404-9920-1D48ED996C3B}">
  <ds:schemaRefs>
    <ds:schemaRef ds:uri="http://schemas.microsoft.com/office/2006/metadata/customXsn"/>
  </ds:schemaRefs>
</ds:datastoreItem>
</file>

<file path=customXml/itemProps3.xml><?xml version="1.0" encoding="utf-8"?>
<ds:datastoreItem xmlns:ds="http://schemas.openxmlformats.org/officeDocument/2006/customXml" ds:itemID="{DE778A6A-7B12-47CB-B149-4FDFF02E5DF3}">
  <ds:schemaRefs>
    <ds:schemaRef ds:uri="http://schemas.microsoft.com/sharepoint/v3/contenttype/forms"/>
  </ds:schemaRefs>
</ds:datastoreItem>
</file>

<file path=customXml/itemProps4.xml><?xml version="1.0" encoding="utf-8"?>
<ds:datastoreItem xmlns:ds="http://schemas.openxmlformats.org/officeDocument/2006/customXml" ds:itemID="{7412A2DB-8DB3-46D7-9242-FDAC04DE442C}">
  <ds:schemaRefs>
    <ds:schemaRef ds:uri="Microsoft.SharePoint.Taxonomy.ContentTypeSync"/>
  </ds:schemaRefs>
</ds:datastoreItem>
</file>

<file path=customXml/itemProps5.xml><?xml version="1.0" encoding="utf-8"?>
<ds:datastoreItem xmlns:ds="http://schemas.openxmlformats.org/officeDocument/2006/customXml" ds:itemID="{05FA9C72-53E4-4951-9A4B-097C1DA87A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c4d2c4-a70a-443d-ab72-3848ce408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30</vt:i4>
      </vt:variant>
    </vt:vector>
  </HeadingPairs>
  <TitlesOfParts>
    <vt:vector size="73" baseType="lpstr">
      <vt:lpstr>Change log</vt:lpstr>
      <vt:lpstr>Introduction</vt:lpstr>
      <vt:lpstr>Validation</vt:lpstr>
      <vt:lpstr>Section 1 -&gt;</vt:lpstr>
      <vt:lpstr>1A</vt:lpstr>
      <vt:lpstr>1B</vt:lpstr>
      <vt:lpstr>1C</vt:lpstr>
      <vt:lpstr>1D</vt:lpstr>
      <vt:lpstr>1E</vt:lpstr>
      <vt:lpstr>Section 2 -&gt;</vt:lpstr>
      <vt:lpstr>CLEAR_SHEET</vt:lpstr>
      <vt:lpstr>2A</vt:lpstr>
      <vt:lpstr>2B</vt:lpstr>
      <vt:lpstr>2C</vt:lpstr>
      <vt:lpstr>2D</vt:lpstr>
      <vt:lpstr>2E</vt:lpstr>
      <vt:lpstr>2F</vt:lpstr>
      <vt:lpstr>2G</vt:lpstr>
      <vt:lpstr>2H</vt:lpstr>
      <vt:lpstr>2I</vt:lpstr>
      <vt:lpstr>Section 3 -&gt;</vt:lpstr>
      <vt:lpstr>3A</vt:lpstr>
      <vt:lpstr>3B</vt:lpstr>
      <vt:lpstr>3C</vt:lpstr>
      <vt:lpstr>3D</vt:lpstr>
      <vt:lpstr>Section 4 -&gt;</vt:lpstr>
      <vt:lpstr>4A</vt:lpstr>
      <vt:lpstr>4B</vt:lpstr>
      <vt:lpstr>4C</vt:lpstr>
      <vt:lpstr>4D</vt:lpstr>
      <vt:lpstr>4E</vt:lpstr>
      <vt:lpstr>4F</vt:lpstr>
      <vt:lpstr>4H</vt:lpstr>
      <vt:lpstr>4G</vt:lpstr>
      <vt:lpstr>4I</vt:lpstr>
      <vt:lpstr>Lists</vt:lpstr>
      <vt:lpstr>PC LIST</vt:lpstr>
      <vt:lpstr>PC list edited</vt:lpstr>
      <vt:lpstr>SUB LIST</vt:lpstr>
      <vt:lpstr>SUB list edited</vt:lpstr>
      <vt:lpstr>Water</vt:lpstr>
      <vt:lpstr>Sewerage</vt:lpstr>
      <vt:lpstr>Sheet1</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'3A'!Print_Area</vt:lpstr>
      <vt:lpstr>'3B'!Print_Area</vt:lpstr>
      <vt:lpstr>'3C'!Print_Area</vt:lpstr>
      <vt:lpstr>'3D'!Print_Area</vt:lpstr>
      <vt:lpstr>'4A'!Print_Area</vt:lpstr>
      <vt:lpstr>'4B'!Print_Area</vt:lpstr>
      <vt:lpstr>'4C'!Print_Area</vt:lpstr>
      <vt:lpstr>'4D'!Print_Area</vt:lpstr>
      <vt:lpstr>'4E'!Print_Area</vt:lpstr>
      <vt:lpstr>'4F'!Print_Area</vt:lpstr>
      <vt:lpstr>'4G'!Print_Area</vt:lpstr>
      <vt:lpstr>'4H'!Print_Area</vt:lpstr>
      <vt:lpstr>'4I'!Print_Area</vt:lpstr>
      <vt:lpstr>'Change log'!Print_Area</vt:lpstr>
      <vt:lpstr>Introduction!Print_Area</vt:lpstr>
      <vt:lpstr>Validation!Print_Area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2016-17 APR tables (May 2017)</dc:title>
  <dc:creator/>
  <cp:lastModifiedBy/>
  <dcterms:created xsi:type="dcterms:W3CDTF">2017-05-24T13:36:10Z</dcterms:created>
  <dcterms:modified xsi:type="dcterms:W3CDTF">2018-08-02T15:05:26Z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0x01010018BD532C285B8A47960A4E9E2CF978330400B72CC8F99A0F9B42BBBB3CA26C74E4C2</vt:lpwstr>
  </property>
  <property fmtid="{D5CDD505-2E9C-101B-9397-08002B2CF9AE}" pid="3" name="SV_QUERY_LIST_4F35BF76-6C0D-4D9B-82B2-816C12CF3733">
    <vt:lpwstr>empty_477D106A-C0D6-4607-AEBD-E2C9D60EA279</vt:lpwstr>
  </property>
</Properties>
</file>